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693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75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K:\Personal\"/>
    </mc:Choice>
  </mc:AlternateContent>
  <bookViews>
    <workbookView xWindow="0" yWindow="60" windowWidth="13155" windowHeight="6585" tabRatio="910" activeTab="2"/>
  </bookViews>
  <sheets>
    <sheet name="Control" sheetId="23" r:id="rId1"/>
    <sheet name="Reference_Data" sheetId="4" state="hidden" r:id="rId2"/>
    <sheet name="Portfolio_Summary" sheetId="22" r:id="rId3"/>
    <sheet name="Economic_Indicators" sheetId="112" r:id="rId4"/>
    <sheet name="Forecast_Modelling" sheetId="108" r:id="rId5"/>
    <sheet name="Positions" sheetId="107" r:id="rId6"/>
    <sheet name="Performance_Graphs" sheetId="95" r:id="rId7"/>
    <sheet name="Analysis_Graphs" sheetId="101" r:id="rId8"/>
    <sheet name="Performance_Analysis" sheetId="2" r:id="rId9"/>
    <sheet name="Transaction_Summary" sheetId="109" state="hidden" r:id="rId10"/>
    <sheet name="New_Trade_Analysis" sheetId="97" r:id="rId11"/>
    <sheet name="Risk_Analysis" sheetId="96" r:id="rId12"/>
    <sheet name="Loan_Transactions" sheetId="1" state="hidden" r:id="rId13"/>
    <sheet name="EOD_T_Data" sheetId="6" state="hidden" r:id="rId14"/>
    <sheet name="EOD_T1_Data" sheetId="5" state="hidden" r:id="rId15"/>
    <sheet name="EOM_Data" sheetId="89" state="hidden" r:id="rId16"/>
    <sheet name="EOY_Data" sheetId="90" state="hidden" r:id="rId17"/>
    <sheet name="AXJO" sheetId="88" state="hidden" r:id="rId18"/>
    <sheet name="BOQ.AX" sheetId="76" state="hidden" r:id="rId19"/>
    <sheet name="CRZ.AX" sheetId="77" state="hidden" r:id="rId20"/>
    <sheet name="CTX.AX" sheetId="78" state="hidden" r:id="rId21"/>
    <sheet name="IRE.AX" sheetId="79" state="hidden" r:id="rId22"/>
    <sheet name="JBH.AX" sheetId="80" state="hidden" r:id="rId23"/>
    <sheet name="MQG.AX" sheetId="81" state="hidden" r:id="rId24"/>
    <sheet name="NAB.AX" sheetId="82" state="hidden" r:id="rId25"/>
    <sheet name="REA.AX" sheetId="83" state="hidden" r:id="rId26"/>
    <sheet name="SEK.AX" sheetId="84" state="hidden" r:id="rId27"/>
    <sheet name="SYD.AX" sheetId="85" state="hidden" r:id="rId28"/>
    <sheet name="TLS.AX" sheetId="86" state="hidden" r:id="rId29"/>
    <sheet name="WES.AX" sheetId="87" state="hidden" r:id="rId30"/>
    <sheet name="Cash_Rate" sheetId="93" state="hidden" r:id="rId31"/>
    <sheet name="Inflation" sheetId="94" state="hidden" r:id="rId32"/>
    <sheet name="Reading" sheetId="7" r:id="rId33"/>
    <sheet name="RBA_Bonds" sheetId="106" state="hidden" r:id="rId34"/>
    <sheet name="GMA.AX" sheetId="98" state="hidden" r:id="rId35"/>
    <sheet name="CBA.AX" sheetId="99" state="hidden" r:id="rId36"/>
    <sheet name="MTS.AX" sheetId="100" state="hidden" r:id="rId37"/>
    <sheet name="ABS_Economics" sheetId="103" state="hidden" r:id="rId38"/>
    <sheet name="ABS_Balances" sheetId="104" state="hidden" r:id="rId39"/>
    <sheet name="RBA_FX" sheetId="105" state="hidden" r:id="rId40"/>
    <sheet name="NST.AX" sheetId="110" state="hidden" r:id="rId41"/>
    <sheet name="MYR.AX" sheetId="111" state="hidden" r:id="rId42"/>
  </sheets>
  <functionGroups builtInGroupCount="18"/>
  <externalReferences>
    <externalReference r:id="rId43"/>
    <externalReference r:id="rId44"/>
  </externalReferences>
  <definedNames>
    <definedName name="_1345.0" localSheetId="37">ABS_Economics!$A$1:$A$263</definedName>
    <definedName name="_5368.0" localSheetId="38">ABS_Balances!$A$1:$F$16</definedName>
    <definedName name="_xlnm._FilterDatabase" localSheetId="17" hidden="1">AXJO!$A$2:$L$255</definedName>
    <definedName name="_xlnm._FilterDatabase" localSheetId="13" hidden="1">EOD_T_Data!$A$7:$R$7</definedName>
    <definedName name="_xlnm._FilterDatabase" localSheetId="14" hidden="1">EOD_T1_Data!$A$1:$R$201</definedName>
    <definedName name="_xlnm._FilterDatabase" localSheetId="12" hidden="1">Loan_Transactions!$A$1:$I$122</definedName>
    <definedName name="_xlnm._FilterDatabase" localSheetId="10" hidden="1">New_Trade_Analysis!$B$3:$K$9</definedName>
    <definedName name="_xlnm._FilterDatabase" localSheetId="33" hidden="1">RBA_Bonds!$A$11:$N$11</definedName>
    <definedName name="_xlnm._FilterDatabase" localSheetId="39" hidden="1">RBA_FX!$A$11:$AC$11</definedName>
    <definedName name="_xlnm._FilterDatabase" localSheetId="11" hidden="1">Risk_Analysis!$B$3:$W$14</definedName>
    <definedName name="_xlcn.WorksheetConnection_Loan_TransactionsA1I1291" hidden="1">Loan_Transactions!$A$1:$I$129</definedName>
    <definedName name="_xlcn.WorksheetConnection_LoanTransactionsA1I1071" hidden="1">Loan_Transactions!$A$1:$I$107</definedName>
    <definedName name="ABS_Bal_GS_Adj">ABS_Balances!$E$7</definedName>
    <definedName name="ABS_Bal_GS_Adj_Change">ABS_Balances!$F$7</definedName>
    <definedName name="ABS_GDP_Change">ABS_Economics!$F$6</definedName>
    <definedName name="ABS_GDP_YoY_Change">ABS_Economics!$G$6</definedName>
    <definedName name="ABS_Unemployment_Change">ABS_Economics!$F$40</definedName>
    <definedName name="ABS_Unemployment_Rate">ABS_Economics!$E$40</definedName>
    <definedName name="AUDUSD_90DSMA">Portfolio_Summary!$I$23</definedName>
    <definedName name="AUDUSD_90DSMR">Portfolio_Summary!$L$23</definedName>
    <definedName name="BOQ_90DSMA">Risk_Analysis!$D$5</definedName>
    <definedName name="BOQ_90DSMR">Risk_Analysis!$I$5</definedName>
    <definedName name="CapitalGrowth">Forecast_Modelling!$C$5</definedName>
    <definedName name="CBA_90DSMA">New_Trade_Analysis!$D$5</definedName>
    <definedName name="CBA_90DSMR">New_Trade_Analysis!$G$5</definedName>
    <definedName name="CGB_10Y_Yield">Portfolio_Summary!$G$24</definedName>
    <definedName name="CGB_90DSMA">Portfolio_Summary!$I$24</definedName>
    <definedName name="CGB_90DSMR">Portfolio_Summary!$L$24</definedName>
    <definedName name="CRZ_90DSMA">Risk_Analysis!$D$12</definedName>
    <definedName name="CRZ_90DSMR">Risk_Analysis!$I$12</definedName>
    <definedName name="CTX_90DSMA">Risk_Analysis!#REF!</definedName>
    <definedName name="CTX_90DSMR">Risk_Analysis!#REF!</definedName>
    <definedName name="EOD_T">Control!$C$6</definedName>
    <definedName name="EOD_T1">Control!$C$7</definedName>
    <definedName name="EOM">Control!$C$8</definedName>
    <definedName name="EOY">Control!$C$9</definedName>
    <definedName name="ExternalData_1" localSheetId="17">AXJO!$A$2:$A$255</definedName>
    <definedName name="ExternalData_1" localSheetId="18">BOQ.AX!$A$2:$A$262</definedName>
    <definedName name="ExternalData_1" localSheetId="35">CBA.AX!$A$2:$A$262</definedName>
    <definedName name="ExternalData_1" localSheetId="19">CRZ.AX!$A$2:$A$245</definedName>
    <definedName name="ExternalData_1" localSheetId="20">CTX.AX!$A$2:$A$262</definedName>
    <definedName name="ExternalData_1" localSheetId="13">EOD_T_Data!$B$1:$B$305</definedName>
    <definedName name="ExternalData_1" localSheetId="14">EOD_T1_Data!$A$1:$A$305</definedName>
    <definedName name="ExternalData_1" localSheetId="15">EOM_Data!$A$1:$A$305</definedName>
    <definedName name="ExternalData_1" localSheetId="16">EOY_Data!$A$1:$A$306</definedName>
    <definedName name="ExternalData_1" localSheetId="34">GMA.AX!$A$2:$A$192</definedName>
    <definedName name="ExternalData_1" localSheetId="21">IRE.AX!$A$2:$A$262</definedName>
    <definedName name="ExternalData_1" localSheetId="22">JBH.AX!$A$2:$A$261</definedName>
    <definedName name="ExternalData_1" localSheetId="23">MQG.AX!$A$2:$A$261</definedName>
    <definedName name="ExternalData_1" localSheetId="36">MTS.AX!$A$2:$A$262</definedName>
    <definedName name="ExternalData_1" localSheetId="41">MYR.AX!$A$2:$A$262</definedName>
    <definedName name="ExternalData_1" localSheetId="24">NAB.AX!$A$2:$A$262</definedName>
    <definedName name="ExternalData_1" localSheetId="40">NST.AX!$A$2:$A$262</definedName>
    <definedName name="ExternalData_1" localSheetId="33">RBA_Bonds!#REF!</definedName>
    <definedName name="ExternalData_1" localSheetId="39">RBA_FX!$A$1:$A$2009</definedName>
    <definedName name="ExternalData_1" localSheetId="25">REA.AX!$A$2:$A$262</definedName>
    <definedName name="ExternalData_1" localSheetId="26">SEK.AX!$A$2:$A$262</definedName>
    <definedName name="ExternalData_1" localSheetId="27">SYD.AX!$A$2:$A$261</definedName>
    <definedName name="ExternalData_1" localSheetId="28">TLS.AX!$A$2:$A$262</definedName>
    <definedName name="ExternalData_1" localSheetId="29">WES.AX!$A$2:$A$184</definedName>
    <definedName name="ExternalData_10" localSheetId="17">AXJO!$A$2:$A$255</definedName>
    <definedName name="ExternalData_10" localSheetId="18">BOQ.AX!$A$2:$A$262</definedName>
    <definedName name="ExternalData_10" localSheetId="35">CBA.AX!$A$2:$A$262</definedName>
    <definedName name="ExternalData_10" localSheetId="19">CRZ.AX!$A$2:$A$245</definedName>
    <definedName name="ExternalData_10" localSheetId="20">CTX.AX!$A$2:$A$262</definedName>
    <definedName name="ExternalData_10" localSheetId="13">EOD_T_Data!$A$1:$A$305</definedName>
    <definedName name="ExternalData_10" localSheetId="14">EOD_T1_Data!$A$1:$A$305</definedName>
    <definedName name="ExternalData_10" localSheetId="15">EOM_Data!$A$1:$A$305</definedName>
    <definedName name="ExternalData_10" localSheetId="16">EOY_Data!$A$1:$A$306</definedName>
    <definedName name="ExternalData_10" localSheetId="34">GMA.AX!$A$2:$A$194</definedName>
    <definedName name="ExternalData_10" localSheetId="21">IRE.AX!$A$2:$A$262</definedName>
    <definedName name="ExternalData_10" localSheetId="22">JBH.AX!$A$2:$A$261</definedName>
    <definedName name="ExternalData_10" localSheetId="23">MQG.AX!$A$2:$A$261</definedName>
    <definedName name="ExternalData_10" localSheetId="36">MTS.AX!$A$2:$A$262</definedName>
    <definedName name="ExternalData_10" localSheetId="41">MYR.AX!$A$2:$A$262</definedName>
    <definedName name="ExternalData_10" localSheetId="24">NAB.AX!$A$2:$A$262</definedName>
    <definedName name="ExternalData_10" localSheetId="40">NST.AX!$A$2:$A$262</definedName>
    <definedName name="ExternalData_10" localSheetId="33">RBA_Bonds!$A$1:$A$11</definedName>
    <definedName name="ExternalData_10" localSheetId="39">RBA_FX!$A$1:$A$2009</definedName>
    <definedName name="ExternalData_10" localSheetId="25">REA.AX!$A$2:$A$262</definedName>
    <definedName name="ExternalData_10" localSheetId="26">SEK.AX!$A$2:$A$262</definedName>
    <definedName name="ExternalData_10" localSheetId="27">SYD.AX!$A$2:$A$261</definedName>
    <definedName name="ExternalData_10" localSheetId="28">TLS.AX!$A$2:$A$262</definedName>
    <definedName name="ExternalData_10" localSheetId="29">WES.AX!$A$2:$A$184</definedName>
    <definedName name="ExternalData_100" localSheetId="17">AXJO!$A$2:$A$255</definedName>
    <definedName name="ExternalData_100" localSheetId="18">BOQ.AX!$A$2:$A$262</definedName>
    <definedName name="ExternalData_100" localSheetId="35">CBA.AX!$A$2:$A$262</definedName>
    <definedName name="ExternalData_100" localSheetId="19">CRZ.AX!$A$2:$A$245</definedName>
    <definedName name="ExternalData_100" localSheetId="20">CTX.AX!$A$2:$A$262</definedName>
    <definedName name="ExternalData_100" localSheetId="13">EOD_T_Data!$A$1:$A$304</definedName>
    <definedName name="ExternalData_100" localSheetId="14">EOD_T1_Data!$A$1:$A$304</definedName>
    <definedName name="ExternalData_100" localSheetId="15">EOM_Data!$A$1:$A$303</definedName>
    <definedName name="ExternalData_100" localSheetId="16">EOY_Data!$A$1:$A$306</definedName>
    <definedName name="ExternalData_100" localSheetId="34">GMA.AX!$A$2:$A$221</definedName>
    <definedName name="ExternalData_100" localSheetId="21">IRE.AX!$A$2:$A$262</definedName>
    <definedName name="ExternalData_100" localSheetId="22">JBH.AX!$A$2:$A$261</definedName>
    <definedName name="ExternalData_100" localSheetId="23">MQG.AX!$A$2:$A$261</definedName>
    <definedName name="ExternalData_100" localSheetId="36">MTS.AX!$A$2:$A$262</definedName>
    <definedName name="ExternalData_100" localSheetId="24">NAB.AX!$A$2:$A$262</definedName>
    <definedName name="ExternalData_100" localSheetId="25">REA.AX!$A$2:$A$262</definedName>
    <definedName name="ExternalData_100" localSheetId="26">SEK.AX!$A$2:$A$262</definedName>
    <definedName name="ExternalData_100" localSheetId="27">SYD.AX!$A$2:$A$261</definedName>
    <definedName name="ExternalData_100" localSheetId="28">TLS.AX!$A$2:$A$262</definedName>
    <definedName name="ExternalData_100" localSheetId="29">WES.AX!$A$2:$A$184</definedName>
    <definedName name="ExternalData_101" localSheetId="17">AXJO!$A$2:$A$255</definedName>
    <definedName name="ExternalData_101" localSheetId="18">BOQ.AX!$A$2:$A$262</definedName>
    <definedName name="ExternalData_101" localSheetId="35">CBA.AX!$A$2:$A$262</definedName>
    <definedName name="ExternalData_101" localSheetId="19">CRZ.AX!$A$2:$A$245</definedName>
    <definedName name="ExternalData_101" localSheetId="20">CTX.AX!$A$2:$A$262</definedName>
    <definedName name="ExternalData_101" localSheetId="13">EOD_T_Data!$A$1:$A$308</definedName>
    <definedName name="ExternalData_101" localSheetId="14">EOD_T1_Data!$A$1:$A$308</definedName>
    <definedName name="ExternalData_101" localSheetId="15">EOM_Data!$A$1:$A$303</definedName>
    <definedName name="ExternalData_101" localSheetId="16">EOY_Data!$A$1:$A$306</definedName>
    <definedName name="ExternalData_101" localSheetId="34">GMA.AX!$A$2:$A$222</definedName>
    <definedName name="ExternalData_101" localSheetId="21">IRE.AX!$A$2:$A$262</definedName>
    <definedName name="ExternalData_101" localSheetId="22">JBH.AX!$A$2:$A$261</definedName>
    <definedName name="ExternalData_101" localSheetId="23">MQG.AX!$A$2:$A$261</definedName>
    <definedName name="ExternalData_101" localSheetId="36">MTS.AX!$A$2:$A$262</definedName>
    <definedName name="ExternalData_101" localSheetId="24">NAB.AX!$A$2:$A$262</definedName>
    <definedName name="ExternalData_101" localSheetId="25">REA.AX!$A$2:$A$262</definedName>
    <definedName name="ExternalData_101" localSheetId="26">SEK.AX!$A$2:$A$262</definedName>
    <definedName name="ExternalData_101" localSheetId="27">SYD.AX!$A$2:$A$261</definedName>
    <definedName name="ExternalData_101" localSheetId="28">TLS.AX!$A$2:$A$262</definedName>
    <definedName name="ExternalData_101" localSheetId="29">WES.AX!$A$2:$A$184</definedName>
    <definedName name="ExternalData_102" localSheetId="17">AXJO!$A$2:$A$255</definedName>
    <definedName name="ExternalData_102" localSheetId="18">BOQ.AX!$A$2:$A$262</definedName>
    <definedName name="ExternalData_102" localSheetId="35">CBA.AX!$A$2:$A$262</definedName>
    <definedName name="ExternalData_102" localSheetId="19">CRZ.AX!$A$2:$A$245</definedName>
    <definedName name="ExternalData_102" localSheetId="20">CTX.AX!$A$2:$A$262</definedName>
    <definedName name="ExternalData_102" localSheetId="13">EOD_T_Data!$A$1:$A$308</definedName>
    <definedName name="ExternalData_102" localSheetId="14">EOD_T1_Data!$A$1:$A$308</definedName>
    <definedName name="ExternalData_102" localSheetId="15">EOM_Data!$A$1:$A$303</definedName>
    <definedName name="ExternalData_102" localSheetId="16">EOY_Data!$A$1:$A$306</definedName>
    <definedName name="ExternalData_102" localSheetId="34">GMA.AX!$A$2:$A$222</definedName>
    <definedName name="ExternalData_102" localSheetId="21">IRE.AX!$A$2:$A$262</definedName>
    <definedName name="ExternalData_102" localSheetId="22">JBH.AX!$A$2:$A$261</definedName>
    <definedName name="ExternalData_102" localSheetId="23">MQG.AX!$A$2:$A$261</definedName>
    <definedName name="ExternalData_102" localSheetId="36">MTS.AX!$A$2:$A$262</definedName>
    <definedName name="ExternalData_102" localSheetId="24">NAB.AX!$A$2:$A$262</definedName>
    <definedName name="ExternalData_102" localSheetId="25">REA.AX!$A$2:$A$262</definedName>
    <definedName name="ExternalData_102" localSheetId="26">SEK.AX!$A$2:$A$262</definedName>
    <definedName name="ExternalData_102" localSheetId="27">SYD.AX!$A$2:$A$261</definedName>
    <definedName name="ExternalData_102" localSheetId="28">TLS.AX!$A$2:$A$262</definedName>
    <definedName name="ExternalData_102" localSheetId="29">WES.AX!$A$2:$A$184</definedName>
    <definedName name="ExternalData_103" localSheetId="17">AXJO!$A$2:$A$255</definedName>
    <definedName name="ExternalData_103" localSheetId="18">BOQ.AX!$A$2:$A$262</definedName>
    <definedName name="ExternalData_103" localSheetId="35">CBA.AX!$A$2:$A$262</definedName>
    <definedName name="ExternalData_103" localSheetId="19">CRZ.AX!$A$2:$A$245</definedName>
    <definedName name="ExternalData_103" localSheetId="20">CTX.AX!$A$2:$A$262</definedName>
    <definedName name="ExternalData_103" localSheetId="13">EOD_T_Data!$A$1:$A$308</definedName>
    <definedName name="ExternalData_103" localSheetId="14">EOD_T1_Data!$A$1:$A$308</definedName>
    <definedName name="ExternalData_103" localSheetId="15">EOM_Data!$A$1:$A$303</definedName>
    <definedName name="ExternalData_103" localSheetId="16">EOY_Data!$A$1:$A$306</definedName>
    <definedName name="ExternalData_103" localSheetId="34">GMA.AX!$A$2:$A$223</definedName>
    <definedName name="ExternalData_103" localSheetId="21">IRE.AX!$A$2:$A$262</definedName>
    <definedName name="ExternalData_103" localSheetId="22">JBH.AX!$A$2:$A$261</definedName>
    <definedName name="ExternalData_103" localSheetId="23">MQG.AX!$A$2:$A$261</definedName>
    <definedName name="ExternalData_103" localSheetId="36">MTS.AX!$A$2:$A$262</definedName>
    <definedName name="ExternalData_103" localSheetId="24">NAB.AX!$A$2:$A$262</definedName>
    <definedName name="ExternalData_103" localSheetId="25">REA.AX!$A$2:$A$262</definedName>
    <definedName name="ExternalData_103" localSheetId="26">SEK.AX!$A$2:$A$262</definedName>
    <definedName name="ExternalData_103" localSheetId="27">SYD.AX!$A$2:$A$261</definedName>
    <definedName name="ExternalData_103" localSheetId="28">TLS.AX!$A$2:$A$262</definedName>
    <definedName name="ExternalData_103" localSheetId="29">WES.AX!$A$2:$A$184</definedName>
    <definedName name="ExternalData_104" localSheetId="17">AXJO!$A$2:$A$255</definedName>
    <definedName name="ExternalData_104" localSheetId="18">BOQ.AX!$A$2:$A$262</definedName>
    <definedName name="ExternalData_104" localSheetId="35">CBA.AX!$A$2:$A$262</definedName>
    <definedName name="ExternalData_104" localSheetId="19">CRZ.AX!$A$2:$A$245</definedName>
    <definedName name="ExternalData_104" localSheetId="20">CTX.AX!$A$2:$A$262</definedName>
    <definedName name="ExternalData_104" localSheetId="13">EOD_T_Data!$A$1:$A$308</definedName>
    <definedName name="ExternalData_104" localSheetId="14">EOD_T1_Data!$A$1:$A$308</definedName>
    <definedName name="ExternalData_104" localSheetId="15">EOM_Data!$A$1:$A$303</definedName>
    <definedName name="ExternalData_104" localSheetId="16">EOY_Data!$A$1:$A$306</definedName>
    <definedName name="ExternalData_104" localSheetId="34">GMA.AX!$A$2:$A$223</definedName>
    <definedName name="ExternalData_104" localSheetId="21">IRE.AX!$A$2:$A$262</definedName>
    <definedName name="ExternalData_104" localSheetId="22">JBH.AX!$A$2:$A$261</definedName>
    <definedName name="ExternalData_104" localSheetId="23">MQG.AX!$A$2:$A$261</definedName>
    <definedName name="ExternalData_104" localSheetId="36">MTS.AX!$A$2:$A$262</definedName>
    <definedName name="ExternalData_104" localSheetId="24">NAB.AX!$A$2:$A$262</definedName>
    <definedName name="ExternalData_104" localSheetId="25">REA.AX!$A$2:$A$262</definedName>
    <definedName name="ExternalData_104" localSheetId="26">SEK.AX!$A$2:$A$262</definedName>
    <definedName name="ExternalData_104" localSheetId="27">SYD.AX!$A$2:$A$261</definedName>
    <definedName name="ExternalData_104" localSheetId="28">TLS.AX!$A$2:$A$262</definedName>
    <definedName name="ExternalData_104" localSheetId="29">WES.AX!$A$2:$A$184</definedName>
    <definedName name="ExternalData_105" localSheetId="17">AXJO!$A$2:$A$255</definedName>
    <definedName name="ExternalData_105" localSheetId="18">BOQ.AX!$A$2:$A$262</definedName>
    <definedName name="ExternalData_105" localSheetId="35">CBA.AX!$A$2:$A$262</definedName>
    <definedName name="ExternalData_105" localSheetId="19">CRZ.AX!$A$2:$A$245</definedName>
    <definedName name="ExternalData_105" localSheetId="20">CTX.AX!$A$2:$A$262</definedName>
    <definedName name="ExternalData_105" localSheetId="13">EOD_T_Data!$A$1:$A$308</definedName>
    <definedName name="ExternalData_105" localSheetId="14">EOD_T1_Data!$A$1:$A$308</definedName>
    <definedName name="ExternalData_105" localSheetId="15">EOM_Data!$A$1:$A$303</definedName>
    <definedName name="ExternalData_105" localSheetId="16">EOY_Data!$A$1:$A$306</definedName>
    <definedName name="ExternalData_105" localSheetId="34">GMA.AX!$A$2:$A$224</definedName>
    <definedName name="ExternalData_105" localSheetId="21">IRE.AX!$A$2:$A$262</definedName>
    <definedName name="ExternalData_105" localSheetId="22">JBH.AX!$A$2:$A$261</definedName>
    <definedName name="ExternalData_105" localSheetId="23">MQG.AX!$A$2:$A$261</definedName>
    <definedName name="ExternalData_105" localSheetId="36">MTS.AX!$A$2:$A$262</definedName>
    <definedName name="ExternalData_105" localSheetId="24">NAB.AX!$A$2:$A$262</definedName>
    <definedName name="ExternalData_105" localSheetId="25">REA.AX!$A$2:$A$262</definedName>
    <definedName name="ExternalData_105" localSheetId="26">SEK.AX!$A$2:$A$262</definedName>
    <definedName name="ExternalData_105" localSheetId="27">SYD.AX!$A$2:$A$261</definedName>
    <definedName name="ExternalData_105" localSheetId="28">TLS.AX!$A$2:$A$262</definedName>
    <definedName name="ExternalData_105" localSheetId="29">WES.AX!$A$2:$A$184</definedName>
    <definedName name="ExternalData_106" localSheetId="17">AXJO!$A$2:$A$255</definedName>
    <definedName name="ExternalData_106" localSheetId="18">BOQ.AX!$A$2:$A$262</definedName>
    <definedName name="ExternalData_106" localSheetId="35">CBA.AX!$A$2:$A$262</definedName>
    <definedName name="ExternalData_106" localSheetId="19">CRZ.AX!$A$2:$A$245</definedName>
    <definedName name="ExternalData_106" localSheetId="20">CTX.AX!$A$2:$A$262</definedName>
    <definedName name="ExternalData_106" localSheetId="13">EOD_T_Data!$A$1:$A$308</definedName>
    <definedName name="ExternalData_106" localSheetId="14">EOD_T1_Data!$A$1:$A$308</definedName>
    <definedName name="ExternalData_106" localSheetId="15">EOM_Data!$A$1:$A$303</definedName>
    <definedName name="ExternalData_106" localSheetId="16">EOY_Data!$A$1:$A$306</definedName>
    <definedName name="ExternalData_106" localSheetId="34">GMA.AX!$A$2:$A$224</definedName>
    <definedName name="ExternalData_106" localSheetId="21">IRE.AX!$A$2:$A$262</definedName>
    <definedName name="ExternalData_106" localSheetId="22">JBH.AX!$A$2:$A$261</definedName>
    <definedName name="ExternalData_106" localSheetId="23">MQG.AX!$A$2:$A$261</definedName>
    <definedName name="ExternalData_106" localSheetId="36">MTS.AX!$A$2:$A$262</definedName>
    <definedName name="ExternalData_106" localSheetId="24">NAB.AX!$A$2:$A$262</definedName>
    <definedName name="ExternalData_106" localSheetId="25">REA.AX!$A$2:$A$262</definedName>
    <definedName name="ExternalData_106" localSheetId="26">SEK.AX!$A$2:$A$262</definedName>
    <definedName name="ExternalData_106" localSheetId="27">SYD.AX!$A$2:$A$261</definedName>
    <definedName name="ExternalData_106" localSheetId="28">TLS.AX!$A$2:$A$262</definedName>
    <definedName name="ExternalData_106" localSheetId="29">WES.AX!$A$2:$A$184</definedName>
    <definedName name="ExternalData_107" localSheetId="17">AXJO!$A$2:$A$255</definedName>
    <definedName name="ExternalData_107" localSheetId="18">BOQ.AX!$A$2:$A$262</definedName>
    <definedName name="ExternalData_107" localSheetId="35">CBA.AX!$A$2:$A$262</definedName>
    <definedName name="ExternalData_107" localSheetId="19">CRZ.AX!$A$2:$A$245</definedName>
    <definedName name="ExternalData_107" localSheetId="20">CTX.AX!$A$2:$A$262</definedName>
    <definedName name="ExternalData_107" localSheetId="13">EOD_T_Data!$A$1:$A$308</definedName>
    <definedName name="ExternalData_107" localSheetId="14">EOD_T1_Data!$A$1:$A$308</definedName>
    <definedName name="ExternalData_107" localSheetId="15">EOM_Data!$A$1:$A$303</definedName>
    <definedName name="ExternalData_107" localSheetId="16">EOY_Data!$A$1:$A$306</definedName>
    <definedName name="ExternalData_107" localSheetId="34">GMA.AX!$A$2:$A$226</definedName>
    <definedName name="ExternalData_107" localSheetId="21">IRE.AX!$A$2:$A$262</definedName>
    <definedName name="ExternalData_107" localSheetId="22">JBH.AX!$A$2:$A$261</definedName>
    <definedName name="ExternalData_107" localSheetId="23">MQG.AX!$A$2:$A$261</definedName>
    <definedName name="ExternalData_107" localSheetId="36">MTS.AX!$A$2:$A$262</definedName>
    <definedName name="ExternalData_107" localSheetId="24">NAB.AX!$A$2:$A$262</definedName>
    <definedName name="ExternalData_107" localSheetId="25">REA.AX!$A$2:$A$262</definedName>
    <definedName name="ExternalData_107" localSheetId="26">SEK.AX!$A$2:$A$262</definedName>
    <definedName name="ExternalData_107" localSheetId="27">SYD.AX!$A$2:$A$261</definedName>
    <definedName name="ExternalData_107" localSheetId="28">TLS.AX!$A$2:$A$262</definedName>
    <definedName name="ExternalData_107" localSheetId="29">WES.AX!$A$2:$A$184</definedName>
    <definedName name="ExternalData_108" localSheetId="17">AXJO!$A$2:$A$255</definedName>
    <definedName name="ExternalData_108" localSheetId="18">BOQ.AX!$A$2:$A$262</definedName>
    <definedName name="ExternalData_108" localSheetId="35">CBA.AX!$A$2:$A$262</definedName>
    <definedName name="ExternalData_108" localSheetId="19">CRZ.AX!$A$2:$A$245</definedName>
    <definedName name="ExternalData_108" localSheetId="20">CTX.AX!$A$2:$A$262</definedName>
    <definedName name="ExternalData_108" localSheetId="13">EOD_T_Data!$A$1:$A$308</definedName>
    <definedName name="ExternalData_108" localSheetId="14">EOD_T1_Data!$A$1:$A$308</definedName>
    <definedName name="ExternalData_108" localSheetId="15">EOM_Data!$A$1:$A$303</definedName>
    <definedName name="ExternalData_108" localSheetId="16">EOY_Data!$A$1:$A$306</definedName>
    <definedName name="ExternalData_108" localSheetId="34">GMA.AX!$A$2:$A$226</definedName>
    <definedName name="ExternalData_108" localSheetId="21">IRE.AX!$A$2:$A$262</definedName>
    <definedName name="ExternalData_108" localSheetId="22">JBH.AX!$A$2:$A$261</definedName>
    <definedName name="ExternalData_108" localSheetId="23">MQG.AX!$A$2:$A$261</definedName>
    <definedName name="ExternalData_108" localSheetId="36">MTS.AX!$A$2:$A$262</definedName>
    <definedName name="ExternalData_108" localSheetId="24">NAB.AX!$A$2:$A$262</definedName>
    <definedName name="ExternalData_108" localSheetId="25">REA.AX!$A$2:$A$262</definedName>
    <definedName name="ExternalData_108" localSheetId="26">SEK.AX!$A$2:$A$262</definedName>
    <definedName name="ExternalData_108" localSheetId="27">SYD.AX!$A$2:$A$261</definedName>
    <definedName name="ExternalData_108" localSheetId="28">TLS.AX!$A$2:$A$262</definedName>
    <definedName name="ExternalData_108" localSheetId="29">WES.AX!$A$2:$A$184</definedName>
    <definedName name="ExternalData_109" localSheetId="17">AXJO!$A$2:$A$255</definedName>
    <definedName name="ExternalData_109" localSheetId="18">BOQ.AX!$A$2:$A$262</definedName>
    <definedName name="ExternalData_109" localSheetId="35">CBA.AX!$A$2:$A$262</definedName>
    <definedName name="ExternalData_109" localSheetId="19">CRZ.AX!$A$2:$A$245</definedName>
    <definedName name="ExternalData_109" localSheetId="20">CTX.AX!$A$2:$A$262</definedName>
    <definedName name="ExternalData_109" localSheetId="13">EOD_T_Data!$A$1:$A$308</definedName>
    <definedName name="ExternalData_109" localSheetId="14">EOD_T1_Data!$A$1:$A$308</definedName>
    <definedName name="ExternalData_109" localSheetId="15">EOM_Data!$A$1:$A$303</definedName>
    <definedName name="ExternalData_109" localSheetId="16">EOY_Data!$A$1:$A$306</definedName>
    <definedName name="ExternalData_109" localSheetId="34">GMA.AX!$A$2:$A$226</definedName>
    <definedName name="ExternalData_109" localSheetId="21">IRE.AX!$A$2:$A$262</definedName>
    <definedName name="ExternalData_109" localSheetId="22">JBH.AX!$A$2:$A$261</definedName>
    <definedName name="ExternalData_109" localSheetId="23">MQG.AX!$A$2:$A$261</definedName>
    <definedName name="ExternalData_109" localSheetId="36">MTS.AX!$A$2:$A$262</definedName>
    <definedName name="ExternalData_109" localSheetId="24">NAB.AX!$A$2:$A$262</definedName>
    <definedName name="ExternalData_109" localSheetId="25">REA.AX!$A$2:$A$262</definedName>
    <definedName name="ExternalData_109" localSheetId="26">SEK.AX!$A$2:$A$262</definedName>
    <definedName name="ExternalData_109" localSheetId="27">SYD.AX!$A$2:$A$261</definedName>
    <definedName name="ExternalData_109" localSheetId="28">TLS.AX!$A$2:$A$262</definedName>
    <definedName name="ExternalData_109" localSheetId="29">WES.AX!$A$2:$A$184</definedName>
    <definedName name="ExternalData_11" localSheetId="17">AXJO!$A$2:$A$255</definedName>
    <definedName name="ExternalData_11" localSheetId="18">BOQ.AX!$A$2:$A$262</definedName>
    <definedName name="ExternalData_11" localSheetId="35">CBA.AX!$A$2:$A$262</definedName>
    <definedName name="ExternalData_11" localSheetId="19">CRZ.AX!$A$2:$A$245</definedName>
    <definedName name="ExternalData_11" localSheetId="20">CTX.AX!$A$2:$A$262</definedName>
    <definedName name="ExternalData_11" localSheetId="13">EOD_T_Data!$A$1:$A$305</definedName>
    <definedName name="ExternalData_11" localSheetId="14">EOD_T1_Data!$A$1:$A$305</definedName>
    <definedName name="ExternalData_11" localSheetId="15">EOM_Data!$A$1:$A$305</definedName>
    <definedName name="ExternalData_11" localSheetId="16">EOY_Data!$A$1:$A$306</definedName>
    <definedName name="ExternalData_11" localSheetId="34">GMA.AX!$A$2:$A$195</definedName>
    <definedName name="ExternalData_11" localSheetId="21">IRE.AX!$A$2:$A$262</definedName>
    <definedName name="ExternalData_11" localSheetId="22">JBH.AX!$A$2:$A$261</definedName>
    <definedName name="ExternalData_11" localSheetId="23">MQG.AX!$A$2:$A$261</definedName>
    <definedName name="ExternalData_11" localSheetId="36">MTS.AX!$A$2:$A$262</definedName>
    <definedName name="ExternalData_11" localSheetId="41">MYR.AX!$A$2:$A$262</definedName>
    <definedName name="ExternalData_11" localSheetId="24">NAB.AX!$A$2:$A$262</definedName>
    <definedName name="ExternalData_11" localSheetId="40">NST.AX!$A$2:$A$262</definedName>
    <definedName name="ExternalData_11" localSheetId="33">RBA_Bonds!$A$1:$A$11</definedName>
    <definedName name="ExternalData_11" localSheetId="39">RBA_FX!$A$1:$A$2009</definedName>
    <definedName name="ExternalData_11" localSheetId="25">REA.AX!$A$2:$A$262</definedName>
    <definedName name="ExternalData_11" localSheetId="26">SEK.AX!$A$2:$A$262</definedName>
    <definedName name="ExternalData_11" localSheetId="27">SYD.AX!$A$2:$A$261</definedName>
    <definedName name="ExternalData_11" localSheetId="28">TLS.AX!$A$2:$A$262</definedName>
    <definedName name="ExternalData_11" localSheetId="29">WES.AX!$A$2:$A$184</definedName>
    <definedName name="ExternalData_110" localSheetId="17">AXJO!$A$2:$A$255</definedName>
    <definedName name="ExternalData_110" localSheetId="18">BOQ.AX!$A$2:$A$262</definedName>
    <definedName name="ExternalData_110" localSheetId="35">CBA.AX!$A$2:$A$263</definedName>
    <definedName name="ExternalData_110" localSheetId="19">CRZ.AX!$A$2:$A$245</definedName>
    <definedName name="ExternalData_110" localSheetId="20">CTX.AX!$A$2:$A$262</definedName>
    <definedName name="ExternalData_110" localSheetId="13">EOD_T_Data!$A$1:$A$308</definedName>
    <definedName name="ExternalData_110" localSheetId="14">EOD_T1_Data!$A$1:$A$308</definedName>
    <definedName name="ExternalData_110" localSheetId="15">EOM_Data!$A$1:$A$303</definedName>
    <definedName name="ExternalData_110" localSheetId="16">EOY_Data!$A$1:$A$306</definedName>
    <definedName name="ExternalData_110" localSheetId="34">GMA.AX!$A$2:$A$227</definedName>
    <definedName name="ExternalData_110" localSheetId="21">IRE.AX!$A$2:$A$262</definedName>
    <definedName name="ExternalData_110" localSheetId="22">JBH.AX!$A$2:$A$261</definedName>
    <definedName name="ExternalData_110" localSheetId="23">MQG.AX!$A$2:$A$261</definedName>
    <definedName name="ExternalData_110" localSheetId="36">MTS.AX!$A$2:$A$263</definedName>
    <definedName name="ExternalData_110" localSheetId="24">NAB.AX!$A$2:$A$262</definedName>
    <definedName name="ExternalData_110" localSheetId="25">REA.AX!$A$2:$A$262</definedName>
    <definedName name="ExternalData_110" localSheetId="26">SEK.AX!$A$2:$A$262</definedName>
    <definedName name="ExternalData_110" localSheetId="27">SYD.AX!$A$2:$A$261</definedName>
    <definedName name="ExternalData_110" localSheetId="28">TLS.AX!$A$2:$A$262</definedName>
    <definedName name="ExternalData_110" localSheetId="29">WES.AX!$A$2:$A$184</definedName>
    <definedName name="ExternalData_111" localSheetId="17">AXJO!$A$2:$A$255</definedName>
    <definedName name="ExternalData_111" localSheetId="18">BOQ.AX!$A$2:$A$262</definedName>
    <definedName name="ExternalData_111" localSheetId="35">CBA.AX!$A$2:$A$263</definedName>
    <definedName name="ExternalData_111" localSheetId="19">CRZ.AX!$A$2:$A$245</definedName>
    <definedName name="ExternalData_111" localSheetId="20">CTX.AX!$A$2:$A$262</definedName>
    <definedName name="ExternalData_111" localSheetId="13">EOD_T_Data!$A$1:$A$308</definedName>
    <definedName name="ExternalData_111" localSheetId="14">EOD_T1_Data!$A$1:$A$308</definedName>
    <definedName name="ExternalData_111" localSheetId="15">EOM_Data!$A$1:$A$303</definedName>
    <definedName name="ExternalData_111" localSheetId="16">EOY_Data!$A$1:$A$306</definedName>
    <definedName name="ExternalData_111" localSheetId="34">GMA.AX!$A$2:$A$227</definedName>
    <definedName name="ExternalData_111" localSheetId="21">IRE.AX!$A$2:$A$262</definedName>
    <definedName name="ExternalData_111" localSheetId="22">JBH.AX!$A$2:$A$261</definedName>
    <definedName name="ExternalData_111" localSheetId="23">MQG.AX!$A$2:$A$261</definedName>
    <definedName name="ExternalData_111" localSheetId="36">MTS.AX!$A$2:$A$263</definedName>
    <definedName name="ExternalData_111" localSheetId="24">NAB.AX!$A$2:$A$262</definedName>
    <definedName name="ExternalData_111" localSheetId="25">REA.AX!$A$2:$A$262</definedName>
    <definedName name="ExternalData_111" localSheetId="26">SEK.AX!$A$2:$A$262</definedName>
    <definedName name="ExternalData_111" localSheetId="27">SYD.AX!$A$2:$A$261</definedName>
    <definedName name="ExternalData_111" localSheetId="28">TLS.AX!$A$2:$A$262</definedName>
    <definedName name="ExternalData_111" localSheetId="29">WES.AX!$A$2:$A$184</definedName>
    <definedName name="ExternalData_112" localSheetId="17">AXJO!$A$2:$A$255</definedName>
    <definedName name="ExternalData_112" localSheetId="18">BOQ.AX!$A$2:$A$262</definedName>
    <definedName name="ExternalData_112" localSheetId="19">CRZ.AX!$A$2:$A$245</definedName>
    <definedName name="ExternalData_112" localSheetId="20">CTX.AX!$A$2:$A$262</definedName>
    <definedName name="ExternalData_112" localSheetId="13">EOD_T_Data!$A$1:$A$308</definedName>
    <definedName name="ExternalData_112" localSheetId="21">IRE.AX!$A$2:$A$262</definedName>
    <definedName name="ExternalData_112" localSheetId="22">JBH.AX!$A$2:$A$261</definedName>
    <definedName name="ExternalData_112" localSheetId="23">MQG.AX!$A$2:$A$261</definedName>
    <definedName name="ExternalData_112" localSheetId="24">NAB.AX!$A$2:$A$262</definedName>
    <definedName name="ExternalData_112" localSheetId="25">REA.AX!$A$2:$A$262</definedName>
    <definedName name="ExternalData_112" localSheetId="26">SEK.AX!$A$2:$A$262</definedName>
    <definedName name="ExternalData_112" localSheetId="27">SYD.AX!$A$2:$A$261</definedName>
    <definedName name="ExternalData_112" localSheetId="28">TLS.AX!$A$2:$A$262</definedName>
    <definedName name="ExternalData_112" localSheetId="29">WES.AX!$A$2:$A$184</definedName>
    <definedName name="ExternalData_113" localSheetId="17">AXJO!$A$2:$A$255</definedName>
    <definedName name="ExternalData_113" localSheetId="18">BOQ.AX!$A$2:$A$262</definedName>
    <definedName name="ExternalData_113" localSheetId="19">CRZ.AX!$A$2:$A$245</definedName>
    <definedName name="ExternalData_113" localSheetId="20">CTX.AX!$A$2:$A$262</definedName>
    <definedName name="ExternalData_113" localSheetId="13">EOD_T_Data!$A$1:$A$308</definedName>
    <definedName name="ExternalData_113" localSheetId="21">IRE.AX!$A$2:$A$262</definedName>
    <definedName name="ExternalData_113" localSheetId="22">JBH.AX!$A$2:$A$261</definedName>
    <definedName name="ExternalData_113" localSheetId="23">MQG.AX!$A$2:$A$261</definedName>
    <definedName name="ExternalData_113" localSheetId="24">NAB.AX!$A$2:$A$262</definedName>
    <definedName name="ExternalData_113" localSheetId="25">REA.AX!$A$2:$A$262</definedName>
    <definedName name="ExternalData_113" localSheetId="26">SEK.AX!$A$2:$A$262</definedName>
    <definedName name="ExternalData_113" localSheetId="27">SYD.AX!$A$2:$A$261</definedName>
    <definedName name="ExternalData_113" localSheetId="28">TLS.AX!$A$2:$A$262</definedName>
    <definedName name="ExternalData_113" localSheetId="29">WES.AX!$A$2:$A$184</definedName>
    <definedName name="ExternalData_114" localSheetId="17">AXJO!$A$2:$A$255</definedName>
    <definedName name="ExternalData_114" localSheetId="18">BOQ.AX!$A$2:$A$262</definedName>
    <definedName name="ExternalData_114" localSheetId="19">CRZ.AX!$A$2:$A$245</definedName>
    <definedName name="ExternalData_114" localSheetId="20">CTX.AX!$A$2:$A$262</definedName>
    <definedName name="ExternalData_114" localSheetId="21">IRE.AX!$A$2:$A$262</definedName>
    <definedName name="ExternalData_114" localSheetId="22">JBH.AX!$A$2:$A$261</definedName>
    <definedName name="ExternalData_114" localSheetId="23">MQG.AX!$A$2:$A$261</definedName>
    <definedName name="ExternalData_114" localSheetId="24">NAB.AX!$A$2:$A$262</definedName>
    <definedName name="ExternalData_114" localSheetId="25">REA.AX!$A$2:$A$262</definedName>
    <definedName name="ExternalData_114" localSheetId="26">SEK.AX!$A$2:$A$262</definedName>
    <definedName name="ExternalData_114" localSheetId="27">SYD.AX!$A$2:$A$261</definedName>
    <definedName name="ExternalData_114" localSheetId="28">TLS.AX!$A$2:$A$262</definedName>
    <definedName name="ExternalData_114" localSheetId="29">WES.AX!$A$2:$A$184</definedName>
    <definedName name="ExternalData_115" localSheetId="17">AXJO!$A$2:$A$255</definedName>
    <definedName name="ExternalData_115" localSheetId="18">BOQ.AX!$A$2:$A$262</definedName>
    <definedName name="ExternalData_115" localSheetId="19">CRZ.AX!$A$2:$A$245</definedName>
    <definedName name="ExternalData_115" localSheetId="20">CTX.AX!$A$2:$A$262</definedName>
    <definedName name="ExternalData_115" localSheetId="21">IRE.AX!$A$2:$A$262</definedName>
    <definedName name="ExternalData_115" localSheetId="22">JBH.AX!$A$2:$A$261</definedName>
    <definedName name="ExternalData_115" localSheetId="23">MQG.AX!$A$2:$A$261</definedName>
    <definedName name="ExternalData_115" localSheetId="24">NAB.AX!$A$2:$A$262</definedName>
    <definedName name="ExternalData_115" localSheetId="25">REA.AX!$A$2:$A$262</definedName>
    <definedName name="ExternalData_115" localSheetId="26">SEK.AX!$A$2:$A$262</definedName>
    <definedName name="ExternalData_115" localSheetId="27">SYD.AX!$A$2:$A$261</definedName>
    <definedName name="ExternalData_115" localSheetId="28">TLS.AX!$A$2:$A$262</definedName>
    <definedName name="ExternalData_115" localSheetId="29">WES.AX!$A$2:$A$184</definedName>
    <definedName name="ExternalData_116" localSheetId="17">AXJO!$A$2:$A$255</definedName>
    <definedName name="ExternalData_116" localSheetId="18">BOQ.AX!$A$2:$A$262</definedName>
    <definedName name="ExternalData_116" localSheetId="19">CRZ.AX!$A$2:$A$245</definedName>
    <definedName name="ExternalData_116" localSheetId="20">CTX.AX!$A$2:$A$262</definedName>
    <definedName name="ExternalData_116" localSheetId="21">IRE.AX!$A$2:$A$262</definedName>
    <definedName name="ExternalData_116" localSheetId="22">JBH.AX!$A$2:$A$261</definedName>
    <definedName name="ExternalData_116" localSheetId="23">MQG.AX!$A$2:$A$261</definedName>
    <definedName name="ExternalData_116" localSheetId="24">NAB.AX!$A$2:$A$262</definedName>
    <definedName name="ExternalData_116" localSheetId="25">REA.AX!$A$2:$A$262</definedName>
    <definedName name="ExternalData_116" localSheetId="26">SEK.AX!$A$2:$A$262</definedName>
    <definedName name="ExternalData_116" localSheetId="27">SYD.AX!$A$2:$A$261</definedName>
    <definedName name="ExternalData_116" localSheetId="28">TLS.AX!$A$2:$A$262</definedName>
    <definedName name="ExternalData_116" localSheetId="29">WES.AX!$A$2:$A$184</definedName>
    <definedName name="ExternalData_117" localSheetId="17">AXJO!$A$2:$A$255</definedName>
    <definedName name="ExternalData_117" localSheetId="18">BOQ.AX!$A$2:$A$262</definedName>
    <definedName name="ExternalData_117" localSheetId="19">CRZ.AX!$A$2:$A$245</definedName>
    <definedName name="ExternalData_117" localSheetId="20">CTX.AX!$A$2:$A$262</definedName>
    <definedName name="ExternalData_117" localSheetId="21">IRE.AX!$A$2:$A$262</definedName>
    <definedName name="ExternalData_117" localSheetId="22">JBH.AX!$A$2:$A$261</definedName>
    <definedName name="ExternalData_117" localSheetId="23">MQG.AX!$A$2:$A$261</definedName>
    <definedName name="ExternalData_117" localSheetId="24">NAB.AX!$A$2:$A$262</definedName>
    <definedName name="ExternalData_117" localSheetId="25">REA.AX!$A$2:$A$262</definedName>
    <definedName name="ExternalData_117" localSheetId="26">SEK.AX!$A$2:$A$262</definedName>
    <definedName name="ExternalData_117" localSheetId="27">SYD.AX!$A$2:$A$261</definedName>
    <definedName name="ExternalData_117" localSheetId="28">TLS.AX!$A$2:$A$262</definedName>
    <definedName name="ExternalData_117" localSheetId="29">WES.AX!$A$2:$A$184</definedName>
    <definedName name="ExternalData_118" localSheetId="17">AXJO!$A$2:$A$255</definedName>
    <definedName name="ExternalData_118" localSheetId="18">BOQ.AX!$A$2:$A$262</definedName>
    <definedName name="ExternalData_118" localSheetId="19">CRZ.AX!$A$2:$A$245</definedName>
    <definedName name="ExternalData_118" localSheetId="20">CTX.AX!$A$2:$A$262</definedName>
    <definedName name="ExternalData_118" localSheetId="21">IRE.AX!$A$2:$A$262</definedName>
    <definedName name="ExternalData_118" localSheetId="22">JBH.AX!$A$2:$A$261</definedName>
    <definedName name="ExternalData_118" localSheetId="23">MQG.AX!$A$2:$A$261</definedName>
    <definedName name="ExternalData_118" localSheetId="24">NAB.AX!$A$2:$A$262</definedName>
    <definedName name="ExternalData_118" localSheetId="25">REA.AX!$A$2:$A$262</definedName>
    <definedName name="ExternalData_118" localSheetId="26">SEK.AX!$A$2:$A$262</definedName>
    <definedName name="ExternalData_118" localSheetId="27">SYD.AX!$A$2:$A$261</definedName>
    <definedName name="ExternalData_118" localSheetId="28">TLS.AX!$A$2:$A$262</definedName>
    <definedName name="ExternalData_118" localSheetId="29">WES.AX!$A$2:$A$184</definedName>
    <definedName name="ExternalData_119" localSheetId="17">AXJO!$A$2:$A$255</definedName>
    <definedName name="ExternalData_119" localSheetId="18">BOQ.AX!$A$2:$A$262</definedName>
    <definedName name="ExternalData_119" localSheetId="19">CRZ.AX!$A$2:$A$245</definedName>
    <definedName name="ExternalData_119" localSheetId="20">CTX.AX!$A$2:$A$262</definedName>
    <definedName name="ExternalData_119" localSheetId="21">IRE.AX!$A$2:$A$262</definedName>
    <definedName name="ExternalData_119" localSheetId="22">JBH.AX!$A$2:$A$261</definedName>
    <definedName name="ExternalData_119" localSheetId="23">MQG.AX!$A$2:$A$261</definedName>
    <definedName name="ExternalData_119" localSheetId="24">NAB.AX!$A$2:$A$262</definedName>
    <definedName name="ExternalData_119" localSheetId="25">REA.AX!$A$2:$A$262</definedName>
    <definedName name="ExternalData_119" localSheetId="26">SEK.AX!$A$2:$A$262</definedName>
    <definedName name="ExternalData_119" localSheetId="27">SYD.AX!$A$2:$A$261</definedName>
    <definedName name="ExternalData_119" localSheetId="28">TLS.AX!$A$2:$A$262</definedName>
    <definedName name="ExternalData_119" localSheetId="29">WES.AX!$A$2:$A$184</definedName>
    <definedName name="ExternalData_12" localSheetId="17">AXJO!$A$2:$A$255</definedName>
    <definedName name="ExternalData_12" localSheetId="18">BOQ.AX!$A$2:$A$262</definedName>
    <definedName name="ExternalData_12" localSheetId="35">CBA.AX!$A$2:$A$262</definedName>
    <definedName name="ExternalData_12" localSheetId="19">CRZ.AX!$A$2:$A$245</definedName>
    <definedName name="ExternalData_12" localSheetId="20">CTX.AX!$A$2:$A$262</definedName>
    <definedName name="ExternalData_12" localSheetId="13">EOD_T_Data!$A$1:$A$305</definedName>
    <definedName name="ExternalData_12" localSheetId="14">EOD_T1_Data!$A$1:$A$305</definedName>
    <definedName name="ExternalData_12" localSheetId="15">EOM_Data!$A$1:$A$305</definedName>
    <definedName name="ExternalData_12" localSheetId="16">EOY_Data!$A$1:$A$306</definedName>
    <definedName name="ExternalData_12" localSheetId="34">GMA.AX!$A$2:$A$195</definedName>
    <definedName name="ExternalData_12" localSheetId="21">IRE.AX!$A$2:$A$262</definedName>
    <definedName name="ExternalData_12" localSheetId="22">JBH.AX!$A$2:$A$261</definedName>
    <definedName name="ExternalData_12" localSheetId="23">MQG.AX!$A$2:$A$261</definedName>
    <definedName name="ExternalData_12" localSheetId="36">MTS.AX!$A$2:$A$262</definedName>
    <definedName name="ExternalData_12" localSheetId="41">MYR.AX!$A$2:$A$262</definedName>
    <definedName name="ExternalData_12" localSheetId="24">NAB.AX!$A$2:$A$262</definedName>
    <definedName name="ExternalData_12" localSheetId="40">NST.AX!$A$2:$A$262</definedName>
    <definedName name="ExternalData_12" localSheetId="33">RBA_Bonds!$A$1:$A$11</definedName>
    <definedName name="ExternalData_12" localSheetId="39">RBA_FX!$A$1:$A$2009</definedName>
    <definedName name="ExternalData_12" localSheetId="25">REA.AX!$A$2:$A$262</definedName>
    <definedName name="ExternalData_12" localSheetId="26">SEK.AX!$A$2:$A$262</definedName>
    <definedName name="ExternalData_12" localSheetId="27">SYD.AX!$A$2:$A$261</definedName>
    <definedName name="ExternalData_12" localSheetId="28">TLS.AX!$A$2:$A$262</definedName>
    <definedName name="ExternalData_12" localSheetId="29">WES.AX!$A$2:$A$184</definedName>
    <definedName name="ExternalData_120" localSheetId="17">AXJO!$A$2:$A$255</definedName>
    <definedName name="ExternalData_120" localSheetId="18">BOQ.AX!$A$2:$A$262</definedName>
    <definedName name="ExternalData_120" localSheetId="19">CRZ.AX!$A$2:$A$245</definedName>
    <definedName name="ExternalData_120" localSheetId="20">CTX.AX!$A$2:$A$262</definedName>
    <definedName name="ExternalData_120" localSheetId="21">IRE.AX!$A$2:$A$262</definedName>
    <definedName name="ExternalData_120" localSheetId="22">JBH.AX!$A$2:$A$261</definedName>
    <definedName name="ExternalData_120" localSheetId="23">MQG.AX!$A$2:$A$261</definedName>
    <definedName name="ExternalData_120" localSheetId="24">NAB.AX!$A$2:$A$262</definedName>
    <definedName name="ExternalData_120" localSheetId="25">REA.AX!$A$2:$A$262</definedName>
    <definedName name="ExternalData_120" localSheetId="26">SEK.AX!$A$2:$A$262</definedName>
    <definedName name="ExternalData_120" localSheetId="27">SYD.AX!$A$2:$A$261</definedName>
    <definedName name="ExternalData_120" localSheetId="28">TLS.AX!$A$2:$A$262</definedName>
    <definedName name="ExternalData_120" localSheetId="29">WES.AX!$A$2:$A$184</definedName>
    <definedName name="ExternalData_121" localSheetId="17">AXJO!$A$2:$A$255</definedName>
    <definedName name="ExternalData_121" localSheetId="18">BOQ.AX!$A$2:$A$262</definedName>
    <definedName name="ExternalData_121" localSheetId="19">CRZ.AX!$A$2:$A$245</definedName>
    <definedName name="ExternalData_121" localSheetId="20">CTX.AX!$A$2:$A$262</definedName>
    <definedName name="ExternalData_121" localSheetId="21">IRE.AX!$A$2:$A$262</definedName>
    <definedName name="ExternalData_121" localSheetId="22">JBH.AX!$A$2:$A$261</definedName>
    <definedName name="ExternalData_121" localSheetId="23">MQG.AX!$A$2:$A$261</definedName>
    <definedName name="ExternalData_121" localSheetId="24">NAB.AX!$A$2:$A$262</definedName>
    <definedName name="ExternalData_121" localSheetId="25">REA.AX!$A$2:$A$262</definedName>
    <definedName name="ExternalData_121" localSheetId="26">SEK.AX!$A$2:$A$262</definedName>
    <definedName name="ExternalData_121" localSheetId="27">SYD.AX!$A$2:$A$261</definedName>
    <definedName name="ExternalData_121" localSheetId="28">TLS.AX!$A$2:$A$262</definedName>
    <definedName name="ExternalData_121" localSheetId="29">WES.AX!$A$2:$A$184</definedName>
    <definedName name="ExternalData_122" localSheetId="17">AXJO!$A$2:$A$255</definedName>
    <definedName name="ExternalData_122" localSheetId="18">BOQ.AX!$A$2:$A$262</definedName>
    <definedName name="ExternalData_122" localSheetId="19">CRZ.AX!$A$2:$A$245</definedName>
    <definedName name="ExternalData_122" localSheetId="20">CTX.AX!$A$2:$A$262</definedName>
    <definedName name="ExternalData_122" localSheetId="21">IRE.AX!$A$2:$A$262</definedName>
    <definedName name="ExternalData_122" localSheetId="22">JBH.AX!$A$2:$A$261</definedName>
    <definedName name="ExternalData_122" localSheetId="23">MQG.AX!$A$2:$A$261</definedName>
    <definedName name="ExternalData_122" localSheetId="24">NAB.AX!$A$2:$A$262</definedName>
    <definedName name="ExternalData_122" localSheetId="25">REA.AX!$A$2:$A$262</definedName>
    <definedName name="ExternalData_122" localSheetId="26">SEK.AX!$A$2:$A$262</definedName>
    <definedName name="ExternalData_122" localSheetId="27">SYD.AX!$A$2:$A$261</definedName>
    <definedName name="ExternalData_122" localSheetId="28">TLS.AX!$A$2:$A$262</definedName>
    <definedName name="ExternalData_122" localSheetId="29">WES.AX!$A$2:$A$184</definedName>
    <definedName name="ExternalData_123" localSheetId="17">AXJO!$A$2:$A$255</definedName>
    <definedName name="ExternalData_123" localSheetId="18">BOQ.AX!$A$2:$A$262</definedName>
    <definedName name="ExternalData_123" localSheetId="19">CRZ.AX!$A$2:$A$245</definedName>
    <definedName name="ExternalData_123" localSheetId="20">CTX.AX!$A$2:$A$262</definedName>
    <definedName name="ExternalData_123" localSheetId="21">IRE.AX!$A$2:$A$262</definedName>
    <definedName name="ExternalData_123" localSheetId="22">JBH.AX!$A$2:$A$261</definedName>
    <definedName name="ExternalData_123" localSheetId="23">MQG.AX!$A$2:$A$261</definedName>
    <definedName name="ExternalData_123" localSheetId="24">NAB.AX!$A$2:$A$262</definedName>
    <definedName name="ExternalData_123" localSheetId="25">REA.AX!$A$2:$A$262</definedName>
    <definedName name="ExternalData_123" localSheetId="26">SEK.AX!$A$2:$A$262</definedName>
    <definedName name="ExternalData_123" localSheetId="27">SYD.AX!$A$2:$A$261</definedName>
    <definedName name="ExternalData_123" localSheetId="28">TLS.AX!$A$2:$A$262</definedName>
    <definedName name="ExternalData_123" localSheetId="29">WES.AX!$A$2:$A$184</definedName>
    <definedName name="ExternalData_124" localSheetId="17">AXJO!$A$2:$A$255</definedName>
    <definedName name="ExternalData_124" localSheetId="18">BOQ.AX!$A$2:$A$262</definedName>
    <definedName name="ExternalData_124" localSheetId="19">CRZ.AX!$A$2:$A$245</definedName>
    <definedName name="ExternalData_124" localSheetId="20">CTX.AX!$A$2:$A$262</definedName>
    <definedName name="ExternalData_124" localSheetId="21">IRE.AX!$A$2:$A$262</definedName>
    <definedName name="ExternalData_124" localSheetId="22">JBH.AX!$A$2:$A$261</definedName>
    <definedName name="ExternalData_124" localSheetId="23">MQG.AX!$A$2:$A$261</definedName>
    <definedName name="ExternalData_124" localSheetId="24">NAB.AX!$A$2:$A$262</definedName>
    <definedName name="ExternalData_124" localSheetId="25">REA.AX!$A$2:$A$262</definedName>
    <definedName name="ExternalData_124" localSheetId="26">SEK.AX!$A$2:$A$262</definedName>
    <definedName name="ExternalData_124" localSheetId="27">SYD.AX!$A$2:$A$261</definedName>
    <definedName name="ExternalData_124" localSheetId="28">TLS.AX!$A$2:$A$262</definedName>
    <definedName name="ExternalData_124" localSheetId="29">WES.AX!$A$2:$A$184</definedName>
    <definedName name="ExternalData_125" localSheetId="17">AXJO!$A$2:$A$255</definedName>
    <definedName name="ExternalData_125" localSheetId="18">BOQ.AX!$A$2:$A$262</definedName>
    <definedName name="ExternalData_125" localSheetId="19">CRZ.AX!$A$2:$A$245</definedName>
    <definedName name="ExternalData_125" localSheetId="20">CTX.AX!$A$2:$A$262</definedName>
    <definedName name="ExternalData_125" localSheetId="21">IRE.AX!$A$2:$A$262</definedName>
    <definedName name="ExternalData_125" localSheetId="22">JBH.AX!$A$2:$A$261</definedName>
    <definedName name="ExternalData_125" localSheetId="23">MQG.AX!$A$2:$A$261</definedName>
    <definedName name="ExternalData_125" localSheetId="24">NAB.AX!$A$2:$A$262</definedName>
    <definedName name="ExternalData_125" localSheetId="25">REA.AX!$A$2:$A$262</definedName>
    <definedName name="ExternalData_125" localSheetId="26">SEK.AX!$A$2:$A$262</definedName>
    <definedName name="ExternalData_125" localSheetId="27">SYD.AX!$A$2:$A$261</definedName>
    <definedName name="ExternalData_125" localSheetId="28">TLS.AX!$A$2:$A$262</definedName>
    <definedName name="ExternalData_126" localSheetId="17">AXJO!$A$2:$A$256</definedName>
    <definedName name="ExternalData_126" localSheetId="18">BOQ.AX!$A$2:$A$262</definedName>
    <definedName name="ExternalData_126" localSheetId="19">CRZ.AX!$A$2:$A$245</definedName>
    <definedName name="ExternalData_126" localSheetId="20">CTX.AX!$A$2:$A$262</definedName>
    <definedName name="ExternalData_126" localSheetId="21">IRE.AX!$A$2:$A$262</definedName>
    <definedName name="ExternalData_126" localSheetId="22">JBH.AX!$A$2:$A$261</definedName>
    <definedName name="ExternalData_126" localSheetId="23">MQG.AX!$A$2:$A$261</definedName>
    <definedName name="ExternalData_126" localSheetId="24">NAB.AX!$A$2:$A$262</definedName>
    <definedName name="ExternalData_126" localSheetId="25">REA.AX!$A$2:$A$262</definedName>
    <definedName name="ExternalData_126" localSheetId="26">SEK.AX!$A$2:$A$262</definedName>
    <definedName name="ExternalData_126" localSheetId="27">SYD.AX!$A$2:$A$261</definedName>
    <definedName name="ExternalData_126" localSheetId="28">TLS.AX!$A$2:$A$262</definedName>
    <definedName name="ExternalData_126" localSheetId="29">WES.AX!$A$2:$A$184</definedName>
    <definedName name="ExternalData_127" localSheetId="17">AXJO!$A$2:$A$256</definedName>
    <definedName name="ExternalData_127" localSheetId="18">BOQ.AX!$A$2:$A$262</definedName>
    <definedName name="ExternalData_127" localSheetId="19">CRZ.AX!$A$2:$A$245</definedName>
    <definedName name="ExternalData_127" localSheetId="20">CTX.AX!$A$2:$A$262</definedName>
    <definedName name="ExternalData_127" localSheetId="21">IRE.AX!$A$2:$A$262</definedName>
    <definedName name="ExternalData_127" localSheetId="22">JBH.AX!$A$2:$A$261</definedName>
    <definedName name="ExternalData_127" localSheetId="23">MQG.AX!$A$2:$A$261</definedName>
    <definedName name="ExternalData_127" localSheetId="24">NAB.AX!$A$2:$A$262</definedName>
    <definedName name="ExternalData_127" localSheetId="25">REA.AX!$A$2:$A$262</definedName>
    <definedName name="ExternalData_127" localSheetId="26">SEK.AX!$A$2:$A$262</definedName>
    <definedName name="ExternalData_127" localSheetId="27">SYD.AX!$A$2:$A$261</definedName>
    <definedName name="ExternalData_127" localSheetId="28">TLS.AX!$A$2:$A$262</definedName>
    <definedName name="ExternalData_127" localSheetId="29">WES.AX!$A$2:$A$262</definedName>
    <definedName name="ExternalData_128" localSheetId="17">AXJO!$A$2:$A$257</definedName>
    <definedName name="ExternalData_128" localSheetId="18">BOQ.AX!$A$2:$A$262</definedName>
    <definedName name="ExternalData_128" localSheetId="19">CRZ.AX!$A$2:$A$245</definedName>
    <definedName name="ExternalData_128" localSheetId="20">CTX.AX!$A$2:$A$262</definedName>
    <definedName name="ExternalData_128" localSheetId="21">IRE.AX!$A$2:$A$262</definedName>
    <definedName name="ExternalData_128" localSheetId="22">JBH.AX!$A$2:$A$261</definedName>
    <definedName name="ExternalData_128" localSheetId="23">MQG.AX!$A$2:$A$261</definedName>
    <definedName name="ExternalData_128" localSheetId="24">NAB.AX!$A$2:$A$262</definedName>
    <definedName name="ExternalData_128" localSheetId="25">REA.AX!$A$2:$A$262</definedName>
    <definedName name="ExternalData_128" localSheetId="26">SEK.AX!$A$2:$A$262</definedName>
    <definedName name="ExternalData_128" localSheetId="27">SYD.AX!$A$2:$A$261</definedName>
    <definedName name="ExternalData_128" localSheetId="28">TLS.AX!$A$2:$A$262</definedName>
    <definedName name="ExternalData_128" localSheetId="29">WES.AX!$A$2:$A$262</definedName>
    <definedName name="ExternalData_129" localSheetId="18">BOQ.AX!$A$2:$A$262</definedName>
    <definedName name="ExternalData_129" localSheetId="19">CRZ.AX!$A$2:$A$245</definedName>
    <definedName name="ExternalData_129" localSheetId="20">CTX.AX!$A$2:$A$262</definedName>
    <definedName name="ExternalData_129" localSheetId="21">IRE.AX!$A$2:$A$262</definedName>
    <definedName name="ExternalData_129" localSheetId="22">JBH.AX!$A$2:$A$261</definedName>
    <definedName name="ExternalData_129" localSheetId="23">MQG.AX!$A$2:$A$261</definedName>
    <definedName name="ExternalData_129" localSheetId="24">NAB.AX!$A$2:$A$262</definedName>
    <definedName name="ExternalData_129" localSheetId="25">REA.AX!$A$2:$A$262</definedName>
    <definedName name="ExternalData_129" localSheetId="26">SEK.AX!$A$2:$A$262</definedName>
    <definedName name="ExternalData_129" localSheetId="27">SYD.AX!$A$2:$A$261</definedName>
    <definedName name="ExternalData_129" localSheetId="28">TLS.AX!$A$2:$A$262</definedName>
    <definedName name="ExternalData_129" localSheetId="29">WES.AX!$A$2:$A$262</definedName>
    <definedName name="ExternalData_13" localSheetId="17">AXJO!$A$2:$A$255</definedName>
    <definedName name="ExternalData_13" localSheetId="18">BOQ.AX!$A$2:$A$262</definedName>
    <definedName name="ExternalData_13" localSheetId="35">CBA.AX!$A$2:$A$262</definedName>
    <definedName name="ExternalData_13" localSheetId="19">CRZ.AX!$A$2:$A$245</definedName>
    <definedName name="ExternalData_13" localSheetId="20">CTX.AX!$A$2:$A$262</definedName>
    <definedName name="ExternalData_13" localSheetId="13">EOD_T_Data!$A$1:$A$305</definedName>
    <definedName name="ExternalData_13" localSheetId="14">EOD_T1_Data!$A$1:$A$305</definedName>
    <definedName name="ExternalData_13" localSheetId="15">EOM_Data!$A$1:$A$305</definedName>
    <definedName name="ExternalData_13" localSheetId="16">EOY_Data!$A$1:$A$306</definedName>
    <definedName name="ExternalData_13" localSheetId="34">GMA.AX!$A$2:$A$195</definedName>
    <definedName name="ExternalData_13" localSheetId="21">IRE.AX!$A$2:$A$262</definedName>
    <definedName name="ExternalData_13" localSheetId="22">JBH.AX!$A$2:$A$261</definedName>
    <definedName name="ExternalData_13" localSheetId="23">MQG.AX!$A$2:$A$261</definedName>
    <definedName name="ExternalData_13" localSheetId="36">MTS.AX!$A$2:$A$262</definedName>
    <definedName name="ExternalData_13" localSheetId="41">MYR.AX!$A$2:$A$262</definedName>
    <definedName name="ExternalData_13" localSheetId="24">NAB.AX!$A$2:$A$262</definedName>
    <definedName name="ExternalData_13" localSheetId="40">NST.AX!$A$2:$A$262</definedName>
    <definedName name="ExternalData_13" localSheetId="33">RBA_Bonds!$A$1:$A$11</definedName>
    <definedName name="ExternalData_13" localSheetId="39">RBA_FX!$A$1:$A$2009</definedName>
    <definedName name="ExternalData_13" localSheetId="25">REA.AX!$A$2:$A$262</definedName>
    <definedName name="ExternalData_13" localSheetId="26">SEK.AX!$A$2:$A$262</definedName>
    <definedName name="ExternalData_13" localSheetId="27">SYD.AX!$A$2:$A$261</definedName>
    <definedName name="ExternalData_13" localSheetId="28">TLS.AX!$A$2:$A$262</definedName>
    <definedName name="ExternalData_13" localSheetId="29">WES.AX!$A$2:$A$184</definedName>
    <definedName name="ExternalData_130" localSheetId="18">BOQ.AX!$A$2:$A$262</definedName>
    <definedName name="ExternalData_130" localSheetId="19">CRZ.AX!$A$2:$A$245</definedName>
    <definedName name="ExternalData_130" localSheetId="20">CTX.AX!$A$2:$A$262</definedName>
    <definedName name="ExternalData_130" localSheetId="21">IRE.AX!$A$2:$A$262</definedName>
    <definedName name="ExternalData_130" localSheetId="22">JBH.AX!$A$2:$A$261</definedName>
    <definedName name="ExternalData_130" localSheetId="23">MQG.AX!$A$2:$A$262</definedName>
    <definedName name="ExternalData_130" localSheetId="24">NAB.AX!$A$2:$A$262</definedName>
    <definedName name="ExternalData_130" localSheetId="25">REA.AX!$A$2:$A$262</definedName>
    <definedName name="ExternalData_130" localSheetId="26">SEK.AX!$A$2:$A$262</definedName>
    <definedName name="ExternalData_130" localSheetId="27">SYD.AX!$A$2:$A$262</definedName>
    <definedName name="ExternalData_130" localSheetId="28">TLS.AX!$A$2:$A$262</definedName>
    <definedName name="ExternalData_130" localSheetId="29">WES.AX!$A$2:$A$263</definedName>
    <definedName name="ExternalData_131" localSheetId="18">BOQ.AX!$A$2:$A$262</definedName>
    <definedName name="ExternalData_131" localSheetId="19">CRZ.AX!$A$2:$A$245</definedName>
    <definedName name="ExternalData_131" localSheetId="20">CTX.AX!$A$2:$A$262</definedName>
    <definedName name="ExternalData_131" localSheetId="21">IRE.AX!$A$2:$A$262</definedName>
    <definedName name="ExternalData_131" localSheetId="22">JBH.AX!$A$2:$A$261</definedName>
    <definedName name="ExternalData_131" localSheetId="23">MQG.AX!$A$2:$A$262</definedName>
    <definedName name="ExternalData_131" localSheetId="24">NAB.AX!$A$2:$A$262</definedName>
    <definedName name="ExternalData_131" localSheetId="25">REA.AX!$A$2:$A$262</definedName>
    <definedName name="ExternalData_131" localSheetId="26">SEK.AX!$A$2:$A$262</definedName>
    <definedName name="ExternalData_131" localSheetId="27">SYD.AX!$A$2:$A$262</definedName>
    <definedName name="ExternalData_131" localSheetId="28">TLS.AX!$A$2:$A$262</definedName>
    <definedName name="ExternalData_131" localSheetId="29">WES.AX!$A$2:$A$263</definedName>
    <definedName name="ExternalData_132" localSheetId="18">BOQ.AX!$A$2:$A$262</definedName>
    <definedName name="ExternalData_132" localSheetId="19">CRZ.AX!$A$2:$A$245</definedName>
    <definedName name="ExternalData_132" localSheetId="20">CTX.AX!$A$2:$A$262</definedName>
    <definedName name="ExternalData_132" localSheetId="21">IRE.AX!$A$2:$A$262</definedName>
    <definedName name="ExternalData_132" localSheetId="22">JBH.AX!$A$2:$A$261</definedName>
    <definedName name="ExternalData_132" localSheetId="23">MQG.AX!$A$2:$A$262</definedName>
    <definedName name="ExternalData_132" localSheetId="24">NAB.AX!$A$2:$A$262</definedName>
    <definedName name="ExternalData_132" localSheetId="25">REA.AX!$A$2:$A$262</definedName>
    <definedName name="ExternalData_132" localSheetId="26">SEK.AX!$A$2:$A$262</definedName>
    <definedName name="ExternalData_132" localSheetId="27">SYD.AX!$A$2:$A$262</definedName>
    <definedName name="ExternalData_132" localSheetId="28">TLS.AX!$A$2:$A$262</definedName>
    <definedName name="ExternalData_133" localSheetId="18">BOQ.AX!$A$2:$A$262</definedName>
    <definedName name="ExternalData_133" localSheetId="19">CRZ.AX!$A$2:$A$245</definedName>
    <definedName name="ExternalData_133" localSheetId="20">CTX.AX!$A$2:$A$263</definedName>
    <definedName name="ExternalData_133" localSheetId="21">IRE.AX!$A$2:$A$263</definedName>
    <definedName name="ExternalData_133" localSheetId="22">JBH.AX!$A$2:$A$261</definedName>
    <definedName name="ExternalData_133" localSheetId="23">MQG.AX!$A$2:$A$262</definedName>
    <definedName name="ExternalData_133" localSheetId="24">NAB.AX!$A$2:$A$263</definedName>
    <definedName name="ExternalData_133" localSheetId="25">REA.AX!$A$2:$A$263</definedName>
    <definedName name="ExternalData_133" localSheetId="26">SEK.AX!$A$2:$A$263</definedName>
    <definedName name="ExternalData_133" localSheetId="27">SYD.AX!$A$2:$A$262</definedName>
    <definedName name="ExternalData_133" localSheetId="28">TLS.AX!$A$2:$A$263</definedName>
    <definedName name="ExternalData_134" localSheetId="18">BOQ.AX!$A$2:$A$263</definedName>
    <definedName name="ExternalData_134" localSheetId="19">CRZ.AX!$A$2:$A$245</definedName>
    <definedName name="ExternalData_134" localSheetId="20">CTX.AX!$A$2:$A$263</definedName>
    <definedName name="ExternalData_134" localSheetId="21">IRE.AX!$A$2:$A$263</definedName>
    <definedName name="ExternalData_134" localSheetId="22">JBH.AX!$A$2:$A$261</definedName>
    <definedName name="ExternalData_134" localSheetId="23">MQG.AX!$A$2:$A$262</definedName>
    <definedName name="ExternalData_134" localSheetId="24">NAB.AX!$A$2:$A$263</definedName>
    <definedName name="ExternalData_134" localSheetId="25">REA.AX!$A$2:$A$263</definedName>
    <definedName name="ExternalData_134" localSheetId="26">SEK.AX!$A$2:$A$263</definedName>
    <definedName name="ExternalData_134" localSheetId="27">SYD.AX!$A$2:$A$262</definedName>
    <definedName name="ExternalData_134" localSheetId="28">TLS.AX!$A$2:$A$263</definedName>
    <definedName name="ExternalData_135" localSheetId="18">BOQ.AX!$A$2:$A$263</definedName>
    <definedName name="ExternalData_14" localSheetId="17">AXJO!$A$2:$A$255</definedName>
    <definedName name="ExternalData_14" localSheetId="18">BOQ.AX!$A$2:$A$262</definedName>
    <definedName name="ExternalData_14" localSheetId="35">CBA.AX!$A$2:$A$262</definedName>
    <definedName name="ExternalData_14" localSheetId="19">CRZ.AX!$A$2:$A$245</definedName>
    <definedName name="ExternalData_14" localSheetId="20">CTX.AX!$A$2:$A$262</definedName>
    <definedName name="ExternalData_14" localSheetId="13">EOD_T_Data!$A$1:$A$305</definedName>
    <definedName name="ExternalData_14" localSheetId="14">EOD_T1_Data!$A$1:$A$305</definedName>
    <definedName name="ExternalData_14" localSheetId="15">EOM_Data!$A$1:$A$305</definedName>
    <definedName name="ExternalData_14" localSheetId="16">EOY_Data!$A$1:$A$306</definedName>
    <definedName name="ExternalData_14" localSheetId="34">GMA.AX!$A$2:$A$195</definedName>
    <definedName name="ExternalData_14" localSheetId="21">IRE.AX!$A$2:$A$262</definedName>
    <definedName name="ExternalData_14" localSheetId="22">JBH.AX!$A$2:$A$261</definedName>
    <definedName name="ExternalData_14" localSheetId="23">MQG.AX!$A$2:$A$261</definedName>
    <definedName name="ExternalData_14" localSheetId="36">MTS.AX!$A$2:$A$262</definedName>
    <definedName name="ExternalData_14" localSheetId="41">MYR.AX!$A$2:$A$262</definedName>
    <definedName name="ExternalData_14" localSheetId="24">NAB.AX!$A$2:$A$262</definedName>
    <definedName name="ExternalData_14" localSheetId="40">NST.AX!$A$2:$A$262</definedName>
    <definedName name="ExternalData_14" localSheetId="33">RBA_Bonds!$A$1:$A$11</definedName>
    <definedName name="ExternalData_14" localSheetId="39">RBA_FX!$A$1:$A$2009</definedName>
    <definedName name="ExternalData_14" localSheetId="25">REA.AX!$A$2:$A$262</definedName>
    <definedName name="ExternalData_14" localSheetId="26">SEK.AX!$A$2:$A$262</definedName>
    <definedName name="ExternalData_14" localSheetId="27">SYD.AX!$A$2:$A$261</definedName>
    <definedName name="ExternalData_14" localSheetId="28">TLS.AX!$A$2:$A$262</definedName>
    <definedName name="ExternalData_14" localSheetId="29">WES.AX!$A$2:$A$184</definedName>
    <definedName name="ExternalData_15" localSheetId="17">AXJO!$A$2:$A$255</definedName>
    <definedName name="ExternalData_15" localSheetId="18">BOQ.AX!$A$2:$A$262</definedName>
    <definedName name="ExternalData_15" localSheetId="35">CBA.AX!$A$2:$A$262</definedName>
    <definedName name="ExternalData_15" localSheetId="19">CRZ.AX!$A$2:$A$245</definedName>
    <definedName name="ExternalData_15" localSheetId="20">CTX.AX!$A$2:$A$262</definedName>
    <definedName name="ExternalData_15" localSheetId="13">EOD_T_Data!$A$1:$A$305</definedName>
    <definedName name="ExternalData_15" localSheetId="14">EOD_T1_Data!$A$1:$A$305</definedName>
    <definedName name="ExternalData_15" localSheetId="15">EOM_Data!$A$1:$A$305</definedName>
    <definedName name="ExternalData_15" localSheetId="16">EOY_Data!$A$1:$A$306</definedName>
    <definedName name="ExternalData_15" localSheetId="34">GMA.AX!$A$2:$A$195</definedName>
    <definedName name="ExternalData_15" localSheetId="21">IRE.AX!$A$2:$A$262</definedName>
    <definedName name="ExternalData_15" localSheetId="22">JBH.AX!$A$2:$A$261</definedName>
    <definedName name="ExternalData_15" localSheetId="23">MQG.AX!$A$2:$A$261</definedName>
    <definedName name="ExternalData_15" localSheetId="36">MTS.AX!$A$2:$A$262</definedName>
    <definedName name="ExternalData_15" localSheetId="41">MYR.AX!$A$2:$A$262</definedName>
    <definedName name="ExternalData_15" localSheetId="24">NAB.AX!$A$2:$A$262</definedName>
    <definedName name="ExternalData_15" localSheetId="40">NST.AX!$A$2:$A$262</definedName>
    <definedName name="ExternalData_15" localSheetId="33">RBA_Bonds!$A$1:$A$11</definedName>
    <definedName name="ExternalData_15" localSheetId="39">RBA_FX!$A$1:$A$2009</definedName>
    <definedName name="ExternalData_15" localSheetId="25">REA.AX!$A$2:$A$262</definedName>
    <definedName name="ExternalData_15" localSheetId="26">SEK.AX!$A$2:$A$262</definedName>
    <definedName name="ExternalData_15" localSheetId="27">SYD.AX!$A$2:$A$261</definedName>
    <definedName name="ExternalData_15" localSheetId="28">TLS.AX!$A$2:$A$262</definedName>
    <definedName name="ExternalData_15" localSheetId="29">WES.AX!$A$2:$A$184</definedName>
    <definedName name="ExternalData_16" localSheetId="17">AXJO!$A$2:$A$255</definedName>
    <definedName name="ExternalData_16" localSheetId="18">BOQ.AX!$A$2:$A$262</definedName>
    <definedName name="ExternalData_16" localSheetId="35">CBA.AX!$A$2:$A$262</definedName>
    <definedName name="ExternalData_16" localSheetId="19">CRZ.AX!$A$2:$A$245</definedName>
    <definedName name="ExternalData_16" localSheetId="20">CTX.AX!$A$2:$A$262</definedName>
    <definedName name="ExternalData_16" localSheetId="13">EOD_T_Data!$A$1:$A$305</definedName>
    <definedName name="ExternalData_16" localSheetId="14">EOD_T1_Data!$A$1:$A$305</definedName>
    <definedName name="ExternalData_16" localSheetId="15">EOM_Data!$A$1:$A$305</definedName>
    <definedName name="ExternalData_16" localSheetId="16">EOY_Data!$A$1:$A$306</definedName>
    <definedName name="ExternalData_16" localSheetId="34">GMA.AX!$A$2:$A$195</definedName>
    <definedName name="ExternalData_16" localSheetId="21">IRE.AX!$A$2:$A$262</definedName>
    <definedName name="ExternalData_16" localSheetId="22">JBH.AX!$A$2:$A$261</definedName>
    <definedName name="ExternalData_16" localSheetId="23">MQG.AX!$A$2:$A$261</definedName>
    <definedName name="ExternalData_16" localSheetId="36">MTS.AX!$A$2:$A$262</definedName>
    <definedName name="ExternalData_16" localSheetId="41">MYR.AX!$A$2:$A$262</definedName>
    <definedName name="ExternalData_16" localSheetId="24">NAB.AX!$A$2:$A$262</definedName>
    <definedName name="ExternalData_16" localSheetId="40">NST.AX!$A$2:$A$262</definedName>
    <definedName name="ExternalData_16" localSheetId="33">RBA_Bonds!$A$1:$A$11</definedName>
    <definedName name="ExternalData_16" localSheetId="39">RBA_FX!$A$1:$A$2009</definedName>
    <definedName name="ExternalData_16" localSheetId="25">REA.AX!$A$2:$A$262</definedName>
    <definedName name="ExternalData_16" localSheetId="26">SEK.AX!$A$2:$A$262</definedName>
    <definedName name="ExternalData_16" localSheetId="27">SYD.AX!$A$2:$A$261</definedName>
    <definedName name="ExternalData_16" localSheetId="28">TLS.AX!$A$2:$A$262</definedName>
    <definedName name="ExternalData_16" localSheetId="29">WES.AX!$A$2:$A$184</definedName>
    <definedName name="ExternalData_17" localSheetId="17">AXJO!$A$2:$A$255</definedName>
    <definedName name="ExternalData_17" localSheetId="18">BOQ.AX!$A$2:$A$262</definedName>
    <definedName name="ExternalData_17" localSheetId="35">CBA.AX!$A$2:$A$262</definedName>
    <definedName name="ExternalData_17" localSheetId="19">CRZ.AX!$A$2:$A$245</definedName>
    <definedName name="ExternalData_17" localSheetId="20">CTX.AX!$A$2:$A$262</definedName>
    <definedName name="ExternalData_17" localSheetId="13">EOD_T_Data!$A$1:$A$305</definedName>
    <definedName name="ExternalData_17" localSheetId="14">EOD_T1_Data!$A$1:$A$305</definedName>
    <definedName name="ExternalData_17" localSheetId="15">EOM_Data!$A$1:$A$305</definedName>
    <definedName name="ExternalData_17" localSheetId="16">EOY_Data!$A$1:$A$306</definedName>
    <definedName name="ExternalData_17" localSheetId="34">GMA.AX!$A$2:$A$195</definedName>
    <definedName name="ExternalData_17" localSheetId="21">IRE.AX!$A$2:$A$262</definedName>
    <definedName name="ExternalData_17" localSheetId="22">JBH.AX!$A$2:$A$261</definedName>
    <definedName name="ExternalData_17" localSheetId="23">MQG.AX!$A$2:$A$261</definedName>
    <definedName name="ExternalData_17" localSheetId="36">MTS.AX!$A$2:$A$262</definedName>
    <definedName name="ExternalData_17" localSheetId="41">MYR.AX!$A$2:$A$262</definedName>
    <definedName name="ExternalData_17" localSheetId="24">NAB.AX!$A$2:$A$262</definedName>
    <definedName name="ExternalData_17" localSheetId="40">NST.AX!$A$2:$A$262</definedName>
    <definedName name="ExternalData_17" localSheetId="33">RBA_Bonds!$A$1:$A$11</definedName>
    <definedName name="ExternalData_17" localSheetId="39">RBA_FX!$A$1:$A$2009</definedName>
    <definedName name="ExternalData_17" localSheetId="25">REA.AX!$A$2:$A$262</definedName>
    <definedName name="ExternalData_17" localSheetId="26">SEK.AX!$A$2:$A$262</definedName>
    <definedName name="ExternalData_17" localSheetId="27">SYD.AX!$A$2:$A$261</definedName>
    <definedName name="ExternalData_17" localSheetId="28">TLS.AX!$A$2:$A$262</definedName>
    <definedName name="ExternalData_17" localSheetId="29">WES.AX!$A$2:$A$184</definedName>
    <definedName name="ExternalData_18" localSheetId="17">AXJO!$A$2:$A$255</definedName>
    <definedName name="ExternalData_18" localSheetId="18">BOQ.AX!$A$2:$A$262</definedName>
    <definedName name="ExternalData_18" localSheetId="35">CBA.AX!$A$2:$A$262</definedName>
    <definedName name="ExternalData_18" localSheetId="19">CRZ.AX!$A$2:$A$245</definedName>
    <definedName name="ExternalData_18" localSheetId="20">CTX.AX!$A$2:$A$262</definedName>
    <definedName name="ExternalData_18" localSheetId="13">EOD_T_Data!$A$1:$A$305</definedName>
    <definedName name="ExternalData_18" localSheetId="14">EOD_T1_Data!$A$1:$A$305</definedName>
    <definedName name="ExternalData_18" localSheetId="15">EOM_Data!$A$1:$A$305</definedName>
    <definedName name="ExternalData_18" localSheetId="16">EOY_Data!$A$1:$A$306</definedName>
    <definedName name="ExternalData_18" localSheetId="34">GMA.AX!$A$2:$A$195</definedName>
    <definedName name="ExternalData_18" localSheetId="21">IRE.AX!$A$2:$A$262</definedName>
    <definedName name="ExternalData_18" localSheetId="22">JBH.AX!$A$2:$A$261</definedName>
    <definedName name="ExternalData_18" localSheetId="23">MQG.AX!$A$2:$A$261</definedName>
    <definedName name="ExternalData_18" localSheetId="36">MTS.AX!$A$2:$A$262</definedName>
    <definedName name="ExternalData_18" localSheetId="41">MYR.AX!$A$2:$A$262</definedName>
    <definedName name="ExternalData_18" localSheetId="24">NAB.AX!$A$2:$A$262</definedName>
    <definedName name="ExternalData_18" localSheetId="40">NST.AX!$A$2:$A$262</definedName>
    <definedName name="ExternalData_18" localSheetId="33">RBA_Bonds!$A$1:$A$11</definedName>
    <definedName name="ExternalData_18" localSheetId="39">RBA_FX!$A$1:$A$2009</definedName>
    <definedName name="ExternalData_18" localSheetId="25">REA.AX!$A$2:$A$262</definedName>
    <definedName name="ExternalData_18" localSheetId="26">SEK.AX!$A$2:$A$262</definedName>
    <definedName name="ExternalData_18" localSheetId="27">SYD.AX!$A$2:$A$261</definedName>
    <definedName name="ExternalData_18" localSheetId="28">TLS.AX!$A$2:$A$262</definedName>
    <definedName name="ExternalData_18" localSheetId="29">WES.AX!$A$2:$A$184</definedName>
    <definedName name="ExternalData_19" localSheetId="17">AXJO!$A$2:$A$255</definedName>
    <definedName name="ExternalData_19" localSheetId="18">BOQ.AX!$A$2:$A$262</definedName>
    <definedName name="ExternalData_19" localSheetId="35">CBA.AX!$A$2:$A$262</definedName>
    <definedName name="ExternalData_19" localSheetId="19">CRZ.AX!$A$2:$A$245</definedName>
    <definedName name="ExternalData_19" localSheetId="20">CTX.AX!$A$2:$A$262</definedName>
    <definedName name="ExternalData_19" localSheetId="13">EOD_T_Data!$A$1:$A$305</definedName>
    <definedName name="ExternalData_19" localSheetId="14">EOD_T1_Data!$A$1:$A$305</definedName>
    <definedName name="ExternalData_19" localSheetId="15">EOM_Data!$A$1:$A$305</definedName>
    <definedName name="ExternalData_19" localSheetId="16">EOY_Data!$A$1:$A$306</definedName>
    <definedName name="ExternalData_19" localSheetId="34">GMA.AX!$A$2:$A$195</definedName>
    <definedName name="ExternalData_19" localSheetId="21">IRE.AX!$A$2:$A$262</definedName>
    <definedName name="ExternalData_19" localSheetId="22">JBH.AX!$A$2:$A$261</definedName>
    <definedName name="ExternalData_19" localSheetId="23">MQG.AX!$A$2:$A$261</definedName>
    <definedName name="ExternalData_19" localSheetId="36">MTS.AX!$A$2:$A$262</definedName>
    <definedName name="ExternalData_19" localSheetId="41">MYR.AX!$A$2:$A$262</definedName>
    <definedName name="ExternalData_19" localSheetId="24">NAB.AX!$A$2:$A$262</definedName>
    <definedName name="ExternalData_19" localSheetId="40">NST.AX!$A$2:$A$262</definedName>
    <definedName name="ExternalData_19" localSheetId="33">RBA_Bonds!$A$1:$A$11</definedName>
    <definedName name="ExternalData_19" localSheetId="39">RBA_FX!$A$1:$A$2009</definedName>
    <definedName name="ExternalData_19" localSheetId="25">REA.AX!$A$2:$A$262</definedName>
    <definedName name="ExternalData_19" localSheetId="26">SEK.AX!$A$2:$A$262</definedName>
    <definedName name="ExternalData_19" localSheetId="27">SYD.AX!$A$2:$A$261</definedName>
    <definedName name="ExternalData_19" localSheetId="28">TLS.AX!$A$2:$A$262</definedName>
    <definedName name="ExternalData_19" localSheetId="29">WES.AX!$A$2:$A$184</definedName>
    <definedName name="ExternalData_2" localSheetId="17">AXJO!$A$2:$A$255</definedName>
    <definedName name="ExternalData_2" localSheetId="18">BOQ.AX!$A$2:$A$262</definedName>
    <definedName name="ExternalData_2" localSheetId="35">CBA.AX!$A$2:$A$262</definedName>
    <definedName name="ExternalData_2" localSheetId="19">CRZ.AX!$A$2:$A$245</definedName>
    <definedName name="ExternalData_2" localSheetId="20">CTX.AX!$A$2:$A$262</definedName>
    <definedName name="ExternalData_2" localSheetId="13">EOD_T_Data!$B$1:$B$305</definedName>
    <definedName name="ExternalData_2" localSheetId="14">EOD_T1_Data!$A$1:$A$305</definedName>
    <definedName name="ExternalData_2" localSheetId="15">EOM_Data!$A$1:$A$305</definedName>
    <definedName name="ExternalData_2" localSheetId="16">EOY_Data!$A$1:$A$306</definedName>
    <definedName name="ExternalData_2" localSheetId="34">GMA.AX!$A$2:$A$193</definedName>
    <definedName name="ExternalData_2" localSheetId="21">IRE.AX!$A$2:$A$262</definedName>
    <definedName name="ExternalData_2" localSheetId="22">JBH.AX!$A$2:$A$261</definedName>
    <definedName name="ExternalData_2" localSheetId="23">MQG.AX!$A$2:$A$261</definedName>
    <definedName name="ExternalData_2" localSheetId="36">MTS.AX!$A$2:$A$262</definedName>
    <definedName name="ExternalData_2" localSheetId="41">MYR.AX!$A$2:$A$262</definedName>
    <definedName name="ExternalData_2" localSheetId="24">NAB.AX!$A$2:$A$262</definedName>
    <definedName name="ExternalData_2" localSheetId="40">NST.AX!$A$2:$A$262</definedName>
    <definedName name="ExternalData_2" localSheetId="33">RBA_Bonds!$A$1:$A$11</definedName>
    <definedName name="ExternalData_2" localSheetId="39">RBA_FX!$A$1:$A$2009</definedName>
    <definedName name="ExternalData_2" localSheetId="25">REA.AX!$A$2:$A$262</definedName>
    <definedName name="ExternalData_2" localSheetId="26">SEK.AX!$A$2:$A$262</definedName>
    <definedName name="ExternalData_2" localSheetId="27">SYD.AX!$A$2:$A$261</definedName>
    <definedName name="ExternalData_2" localSheetId="28">TLS.AX!$A$2:$A$262</definedName>
    <definedName name="ExternalData_2" localSheetId="29">WES.AX!$A$2:$A$184</definedName>
    <definedName name="ExternalData_20" localSheetId="17">AXJO!$A$2:$A$255</definedName>
    <definedName name="ExternalData_20" localSheetId="18">BOQ.AX!$A$2:$A$262</definedName>
    <definedName name="ExternalData_20" localSheetId="35">CBA.AX!$A$2:$A$262</definedName>
    <definedName name="ExternalData_20" localSheetId="19">CRZ.AX!$A$2:$A$245</definedName>
    <definedName name="ExternalData_20" localSheetId="20">CTX.AX!$A$2:$A$262</definedName>
    <definedName name="ExternalData_20" localSheetId="13">EOD_T_Data!$A$1:$A$305</definedName>
    <definedName name="ExternalData_20" localSheetId="14">EOD_T1_Data!$A$1:$A$305</definedName>
    <definedName name="ExternalData_20" localSheetId="15">EOM_Data!$A$1:$A$305</definedName>
    <definedName name="ExternalData_20" localSheetId="16">EOY_Data!$A$1:$A$306</definedName>
    <definedName name="ExternalData_20" localSheetId="34">GMA.AX!$A$2:$A$195</definedName>
    <definedName name="ExternalData_20" localSheetId="21">IRE.AX!$A$2:$A$262</definedName>
    <definedName name="ExternalData_20" localSheetId="22">JBH.AX!$A$2:$A$261</definedName>
    <definedName name="ExternalData_20" localSheetId="23">MQG.AX!$A$2:$A$261</definedName>
    <definedName name="ExternalData_20" localSheetId="36">MTS.AX!$A$2:$A$262</definedName>
    <definedName name="ExternalData_20" localSheetId="41">MYR.AX!$A$2:$A$262</definedName>
    <definedName name="ExternalData_20" localSheetId="24">NAB.AX!$A$2:$A$262</definedName>
    <definedName name="ExternalData_20" localSheetId="40">NST.AX!$A$2:$A$262</definedName>
    <definedName name="ExternalData_20" localSheetId="33">RBA_Bonds!$A$1:$A$11</definedName>
    <definedName name="ExternalData_20" localSheetId="39">RBA_FX!$A$1:$A$2009</definedName>
    <definedName name="ExternalData_20" localSheetId="25">REA.AX!$A$2:$A$262</definedName>
    <definedName name="ExternalData_20" localSheetId="26">SEK.AX!$A$2:$A$262</definedName>
    <definedName name="ExternalData_20" localSheetId="27">SYD.AX!$A$2:$A$261</definedName>
    <definedName name="ExternalData_20" localSheetId="28">TLS.AX!$A$2:$A$262</definedName>
    <definedName name="ExternalData_20" localSheetId="29">WES.AX!$A$2:$A$184</definedName>
    <definedName name="ExternalData_21" localSheetId="17">AXJO!$A$2:$A$255</definedName>
    <definedName name="ExternalData_21" localSheetId="18">BOQ.AX!$A$2:$A$262</definedName>
    <definedName name="ExternalData_21" localSheetId="35">CBA.AX!$A$2:$A$262</definedName>
    <definedName name="ExternalData_21" localSheetId="19">CRZ.AX!$A$2:$A$245</definedName>
    <definedName name="ExternalData_21" localSheetId="20">CTX.AX!$A$2:$A$262</definedName>
    <definedName name="ExternalData_21" localSheetId="13">EOD_T_Data!$A$1:$A$305</definedName>
    <definedName name="ExternalData_21" localSheetId="14">EOD_T1_Data!$A$1:$A$305</definedName>
    <definedName name="ExternalData_21" localSheetId="15">EOM_Data!$A$1:$A$305</definedName>
    <definedName name="ExternalData_21" localSheetId="16">EOY_Data!$A$1:$A$306</definedName>
    <definedName name="ExternalData_21" localSheetId="34">GMA.AX!$A$2:$A$195</definedName>
    <definedName name="ExternalData_21" localSheetId="21">IRE.AX!$A$2:$A$262</definedName>
    <definedName name="ExternalData_21" localSheetId="22">JBH.AX!$A$2:$A$261</definedName>
    <definedName name="ExternalData_21" localSheetId="23">MQG.AX!$A$2:$A$261</definedName>
    <definedName name="ExternalData_21" localSheetId="36">MTS.AX!$A$2:$A$262</definedName>
    <definedName name="ExternalData_21" localSheetId="41">MYR.AX!$A$2:$A$262</definedName>
    <definedName name="ExternalData_21" localSheetId="24">NAB.AX!$A$2:$A$262</definedName>
    <definedName name="ExternalData_21" localSheetId="40">NST.AX!$A$2:$A$262</definedName>
    <definedName name="ExternalData_21" localSheetId="33">RBA_Bonds!$A$1:$A$11</definedName>
    <definedName name="ExternalData_21" localSheetId="39">RBA_FX!$A$1:$A$2009</definedName>
    <definedName name="ExternalData_21" localSheetId="25">REA.AX!$A$2:$A$262</definedName>
    <definedName name="ExternalData_21" localSheetId="26">SEK.AX!$A$2:$A$262</definedName>
    <definedName name="ExternalData_21" localSheetId="27">SYD.AX!$A$2:$A$261</definedName>
    <definedName name="ExternalData_21" localSheetId="28">TLS.AX!$A$2:$A$262</definedName>
    <definedName name="ExternalData_21" localSheetId="29">WES.AX!$A$2:$A$184</definedName>
    <definedName name="ExternalData_22" localSheetId="17">AXJO!$A$2:$A$255</definedName>
    <definedName name="ExternalData_22" localSheetId="18">BOQ.AX!$A$2:$A$262</definedName>
    <definedName name="ExternalData_22" localSheetId="35">CBA.AX!$A$2:$A$262</definedName>
    <definedName name="ExternalData_22" localSheetId="19">CRZ.AX!$A$2:$A$245</definedName>
    <definedName name="ExternalData_22" localSheetId="20">CTX.AX!$A$2:$A$262</definedName>
    <definedName name="ExternalData_22" localSheetId="13">EOD_T_Data!$A$1:$A$305</definedName>
    <definedName name="ExternalData_22" localSheetId="14">EOD_T1_Data!$A$1:$A$305</definedName>
    <definedName name="ExternalData_22" localSheetId="15">EOM_Data!$A$1:$A$305</definedName>
    <definedName name="ExternalData_22" localSheetId="16">EOY_Data!$A$1:$A$306</definedName>
    <definedName name="ExternalData_22" localSheetId="34">GMA.AX!$A$2:$A$195</definedName>
    <definedName name="ExternalData_22" localSheetId="21">IRE.AX!$A$2:$A$262</definedName>
    <definedName name="ExternalData_22" localSheetId="22">JBH.AX!$A$2:$A$261</definedName>
    <definedName name="ExternalData_22" localSheetId="23">MQG.AX!$A$2:$A$261</definedName>
    <definedName name="ExternalData_22" localSheetId="36">MTS.AX!$A$2:$A$262</definedName>
    <definedName name="ExternalData_22" localSheetId="41">MYR.AX!$A$2:$A$262</definedName>
    <definedName name="ExternalData_22" localSheetId="24">NAB.AX!$A$2:$A$262</definedName>
    <definedName name="ExternalData_22" localSheetId="40">NST.AX!$A$2:$A$262</definedName>
    <definedName name="ExternalData_22" localSheetId="33">RBA_Bonds!$A$1:$A$11</definedName>
    <definedName name="ExternalData_22" localSheetId="39">RBA_FX!$A$1:$A$2009</definedName>
    <definedName name="ExternalData_22" localSheetId="25">REA.AX!$A$2:$A$262</definedName>
    <definedName name="ExternalData_22" localSheetId="26">SEK.AX!$A$2:$A$262</definedName>
    <definedName name="ExternalData_22" localSheetId="27">SYD.AX!$A$2:$A$261</definedName>
    <definedName name="ExternalData_22" localSheetId="28">TLS.AX!$A$2:$A$262</definedName>
    <definedName name="ExternalData_22" localSheetId="29">WES.AX!$A$2:$A$184</definedName>
    <definedName name="ExternalData_23" localSheetId="17">AXJO!$A$2:$A$255</definedName>
    <definedName name="ExternalData_23" localSheetId="18">BOQ.AX!$A$2:$A$262</definedName>
    <definedName name="ExternalData_23" localSheetId="35">CBA.AX!$A$2:$A$262</definedName>
    <definedName name="ExternalData_23" localSheetId="19">CRZ.AX!$A$2:$A$245</definedName>
    <definedName name="ExternalData_23" localSheetId="20">CTX.AX!$A$2:$A$262</definedName>
    <definedName name="ExternalData_23" localSheetId="13">EOD_T_Data!$A$1:$A$305</definedName>
    <definedName name="ExternalData_23" localSheetId="14">EOD_T1_Data!$A$1:$A$305</definedName>
    <definedName name="ExternalData_23" localSheetId="15">EOM_Data!$A$1:$A$305</definedName>
    <definedName name="ExternalData_23" localSheetId="16">EOY_Data!$A$1:$A$306</definedName>
    <definedName name="ExternalData_23" localSheetId="34">GMA.AX!$A$2:$A$195</definedName>
    <definedName name="ExternalData_23" localSheetId="21">IRE.AX!$A$2:$A$262</definedName>
    <definedName name="ExternalData_23" localSheetId="22">JBH.AX!$A$2:$A$261</definedName>
    <definedName name="ExternalData_23" localSheetId="23">MQG.AX!$A$2:$A$261</definedName>
    <definedName name="ExternalData_23" localSheetId="36">MTS.AX!$A$2:$A$262</definedName>
    <definedName name="ExternalData_23" localSheetId="41">MYR.AX!$A$2:$A$262</definedName>
    <definedName name="ExternalData_23" localSheetId="24">NAB.AX!$A$2:$A$262</definedName>
    <definedName name="ExternalData_23" localSheetId="40">NST.AX!$A$2:$A$262</definedName>
    <definedName name="ExternalData_23" localSheetId="33">RBA_Bonds!$A$1:$A$11</definedName>
    <definedName name="ExternalData_23" localSheetId="39">RBA_FX!$A$1:$A$2009</definedName>
    <definedName name="ExternalData_23" localSheetId="25">REA.AX!$A$2:$A$262</definedName>
    <definedName name="ExternalData_23" localSheetId="26">SEK.AX!$A$2:$A$262</definedName>
    <definedName name="ExternalData_23" localSheetId="27">SYD.AX!$A$2:$A$261</definedName>
    <definedName name="ExternalData_23" localSheetId="28">TLS.AX!$A$2:$A$262</definedName>
    <definedName name="ExternalData_23" localSheetId="29">WES.AX!$A$2:$A$184</definedName>
    <definedName name="ExternalData_24" localSheetId="17">AXJO!$A$2:$A$255</definedName>
    <definedName name="ExternalData_24" localSheetId="18">BOQ.AX!$A$2:$A$262</definedName>
    <definedName name="ExternalData_24" localSheetId="35">CBA.AX!$A$2:$A$262</definedName>
    <definedName name="ExternalData_24" localSheetId="19">CRZ.AX!$A$2:$A$245</definedName>
    <definedName name="ExternalData_24" localSheetId="20">CTX.AX!$A$2:$A$262</definedName>
    <definedName name="ExternalData_24" localSheetId="13">EOD_T_Data!$A$1:$A$305</definedName>
    <definedName name="ExternalData_24" localSheetId="14">EOD_T1_Data!$A$1:$A$305</definedName>
    <definedName name="ExternalData_24" localSheetId="15">EOM_Data!$A$1:$A$305</definedName>
    <definedName name="ExternalData_24" localSheetId="16">EOY_Data!$A$1:$A$306</definedName>
    <definedName name="ExternalData_24" localSheetId="34">GMA.AX!$A$2:$A$195</definedName>
    <definedName name="ExternalData_24" localSheetId="21">IRE.AX!$A$2:$A$262</definedName>
    <definedName name="ExternalData_24" localSheetId="22">JBH.AX!$A$2:$A$261</definedName>
    <definedName name="ExternalData_24" localSheetId="23">MQG.AX!$A$2:$A$261</definedName>
    <definedName name="ExternalData_24" localSheetId="36">MTS.AX!$A$2:$A$262</definedName>
    <definedName name="ExternalData_24" localSheetId="41">MYR.AX!$A$2:$A$262</definedName>
    <definedName name="ExternalData_24" localSheetId="24">NAB.AX!$A$2:$A$262</definedName>
    <definedName name="ExternalData_24" localSheetId="40">NST.AX!$A$2:$A$262</definedName>
    <definedName name="ExternalData_24" localSheetId="33">RBA_Bonds!$A$1:$A$11</definedName>
    <definedName name="ExternalData_24" localSheetId="39">RBA_FX!$A$1:$A$2009</definedName>
    <definedName name="ExternalData_24" localSheetId="25">REA.AX!$A$2:$A$262</definedName>
    <definedName name="ExternalData_24" localSheetId="26">SEK.AX!$A$2:$A$262</definedName>
    <definedName name="ExternalData_24" localSheetId="27">SYD.AX!$A$2:$A$261</definedName>
    <definedName name="ExternalData_24" localSheetId="28">TLS.AX!$A$2:$A$262</definedName>
    <definedName name="ExternalData_24" localSheetId="29">WES.AX!$A$2:$A$184</definedName>
    <definedName name="ExternalData_25" localSheetId="17">AXJO!$A$2:$A$255</definedName>
    <definedName name="ExternalData_25" localSheetId="18">BOQ.AX!$A$2:$A$262</definedName>
    <definedName name="ExternalData_25" localSheetId="35">CBA.AX!$A$2:$A$262</definedName>
    <definedName name="ExternalData_25" localSheetId="19">CRZ.AX!$A$2:$A$245</definedName>
    <definedName name="ExternalData_25" localSheetId="20">CTX.AX!$A$2:$A$262</definedName>
    <definedName name="ExternalData_25" localSheetId="13">EOD_T_Data!$A$1:$A$305</definedName>
    <definedName name="ExternalData_25" localSheetId="14">EOD_T1_Data!$A$1:$A$305</definedName>
    <definedName name="ExternalData_25" localSheetId="15">EOM_Data!$A$1:$A$305</definedName>
    <definedName name="ExternalData_25" localSheetId="16">EOY_Data!$A$1:$A$306</definedName>
    <definedName name="ExternalData_25" localSheetId="34">GMA.AX!$A$2:$A$195</definedName>
    <definedName name="ExternalData_25" localSheetId="21">IRE.AX!$A$2:$A$262</definedName>
    <definedName name="ExternalData_25" localSheetId="22">JBH.AX!$A$2:$A$261</definedName>
    <definedName name="ExternalData_25" localSheetId="23">MQG.AX!$A$2:$A$261</definedName>
    <definedName name="ExternalData_25" localSheetId="36">MTS.AX!$A$2:$A$262</definedName>
    <definedName name="ExternalData_25" localSheetId="41">MYR.AX!$A$2:$A$262</definedName>
    <definedName name="ExternalData_25" localSheetId="24">NAB.AX!$A$2:$A$262</definedName>
    <definedName name="ExternalData_25" localSheetId="40">NST.AX!$A$2:$A$262</definedName>
    <definedName name="ExternalData_25" localSheetId="33">RBA_Bonds!$A$1:$A$11</definedName>
    <definedName name="ExternalData_25" localSheetId="39">RBA_FX!$A$1:$A$2009</definedName>
    <definedName name="ExternalData_25" localSheetId="25">REA.AX!$A$2:$A$262</definedName>
    <definedName name="ExternalData_25" localSheetId="26">SEK.AX!$A$2:$A$262</definedName>
    <definedName name="ExternalData_25" localSheetId="27">SYD.AX!$A$2:$A$261</definedName>
    <definedName name="ExternalData_25" localSheetId="28">TLS.AX!$A$2:$A$262</definedName>
    <definedName name="ExternalData_25" localSheetId="29">WES.AX!$A$2:$A$184</definedName>
    <definedName name="ExternalData_26" localSheetId="17">AXJO!$A$2:$A$255</definedName>
    <definedName name="ExternalData_26" localSheetId="18">BOQ.AX!$A$2:$A$262</definedName>
    <definedName name="ExternalData_26" localSheetId="35">CBA.AX!$A$2:$A$262</definedName>
    <definedName name="ExternalData_26" localSheetId="19">CRZ.AX!$A$2:$A$245</definedName>
    <definedName name="ExternalData_26" localSheetId="20">CTX.AX!$A$2:$A$262</definedName>
    <definedName name="ExternalData_26" localSheetId="13">EOD_T_Data!$A$1:$A$305</definedName>
    <definedName name="ExternalData_26" localSheetId="14">EOD_T1_Data!$A$1:$A$305</definedName>
    <definedName name="ExternalData_26" localSheetId="15">EOM_Data!$A$1:$A$305</definedName>
    <definedName name="ExternalData_26" localSheetId="16">EOY_Data!$A$1:$A$306</definedName>
    <definedName name="ExternalData_26" localSheetId="34">GMA.AX!$A$2:$A$195</definedName>
    <definedName name="ExternalData_26" localSheetId="21">IRE.AX!$A$2:$A$262</definedName>
    <definedName name="ExternalData_26" localSheetId="22">JBH.AX!$A$2:$A$261</definedName>
    <definedName name="ExternalData_26" localSheetId="23">MQG.AX!$A$2:$A$261</definedName>
    <definedName name="ExternalData_26" localSheetId="36">MTS.AX!$A$2:$A$262</definedName>
    <definedName name="ExternalData_26" localSheetId="41">MYR.AX!$A$2:$A$262</definedName>
    <definedName name="ExternalData_26" localSheetId="24">NAB.AX!$A$2:$A$262</definedName>
    <definedName name="ExternalData_26" localSheetId="40">NST.AX!$A$2:$A$262</definedName>
    <definedName name="ExternalData_26" localSheetId="33">RBA_Bonds!$A$1:$A$11</definedName>
    <definedName name="ExternalData_26" localSheetId="39">RBA_FX!$A$1:$A$2009</definedName>
    <definedName name="ExternalData_26" localSheetId="25">REA.AX!$A$2:$A$262</definedName>
    <definedName name="ExternalData_26" localSheetId="26">SEK.AX!$A$2:$A$262</definedName>
    <definedName name="ExternalData_26" localSheetId="27">SYD.AX!$A$2:$A$261</definedName>
    <definedName name="ExternalData_26" localSheetId="28">TLS.AX!$A$2:$A$262</definedName>
    <definedName name="ExternalData_26" localSheetId="29">WES.AX!$A$2:$A$184</definedName>
    <definedName name="ExternalData_27" localSheetId="17">AXJO!$A$2:$A$255</definedName>
    <definedName name="ExternalData_27" localSheetId="18">BOQ.AX!$A$2:$A$262</definedName>
    <definedName name="ExternalData_27" localSheetId="35">CBA.AX!$A$2:$A$262</definedName>
    <definedName name="ExternalData_27" localSheetId="19">CRZ.AX!$A$2:$A$245</definedName>
    <definedName name="ExternalData_27" localSheetId="20">CTX.AX!$A$2:$A$262</definedName>
    <definedName name="ExternalData_27" localSheetId="13">EOD_T_Data!$A$1:$A$305</definedName>
    <definedName name="ExternalData_27" localSheetId="14">EOD_T1_Data!$A$1:$A$305</definedName>
    <definedName name="ExternalData_27" localSheetId="15">EOM_Data!$A$1:$A$305</definedName>
    <definedName name="ExternalData_27" localSheetId="16">EOY_Data!$A$1:$A$306</definedName>
    <definedName name="ExternalData_27" localSheetId="34">GMA.AX!$A$2:$A$195</definedName>
    <definedName name="ExternalData_27" localSheetId="21">IRE.AX!$A$2:$A$262</definedName>
    <definedName name="ExternalData_27" localSheetId="22">JBH.AX!$A$2:$A$261</definedName>
    <definedName name="ExternalData_27" localSheetId="23">MQG.AX!$A$2:$A$261</definedName>
    <definedName name="ExternalData_27" localSheetId="36">MTS.AX!$A$2:$A$262</definedName>
    <definedName name="ExternalData_27" localSheetId="41">MYR.AX!$A$2:$A$262</definedName>
    <definedName name="ExternalData_27" localSheetId="24">NAB.AX!$A$2:$A$262</definedName>
    <definedName name="ExternalData_27" localSheetId="40">NST.AX!$A$2:$A$262</definedName>
    <definedName name="ExternalData_27" localSheetId="33">RBA_Bonds!$A$1:$A$11</definedName>
    <definedName name="ExternalData_27" localSheetId="39">RBA_FX!$A$1:$A$2009</definedName>
    <definedName name="ExternalData_27" localSheetId="25">REA.AX!$A$2:$A$262</definedName>
    <definedName name="ExternalData_27" localSheetId="26">SEK.AX!$A$2:$A$262</definedName>
    <definedName name="ExternalData_27" localSheetId="27">SYD.AX!$A$2:$A$261</definedName>
    <definedName name="ExternalData_27" localSheetId="28">TLS.AX!$A$2:$A$262</definedName>
    <definedName name="ExternalData_27" localSheetId="29">WES.AX!$A$2:$A$184</definedName>
    <definedName name="ExternalData_28" localSheetId="17">AXJO!$A$2:$A$255</definedName>
    <definedName name="ExternalData_28" localSheetId="18">BOQ.AX!$A$2:$A$262</definedName>
    <definedName name="ExternalData_28" localSheetId="35">CBA.AX!$A$2:$A$262</definedName>
    <definedName name="ExternalData_28" localSheetId="19">CRZ.AX!$A$2:$A$245</definedName>
    <definedName name="ExternalData_28" localSheetId="20">CTX.AX!$A$2:$A$262</definedName>
    <definedName name="ExternalData_28" localSheetId="13">EOD_T_Data!$A$1:$A$305</definedName>
    <definedName name="ExternalData_28" localSheetId="14">EOD_T1_Data!$A$1:$A$305</definedName>
    <definedName name="ExternalData_28" localSheetId="15">EOM_Data!$A$1:$A$305</definedName>
    <definedName name="ExternalData_28" localSheetId="16">EOY_Data!$A$1:$A$306</definedName>
    <definedName name="ExternalData_28" localSheetId="34">GMA.AX!$A$2:$A$195</definedName>
    <definedName name="ExternalData_28" localSheetId="21">IRE.AX!$A$2:$A$262</definedName>
    <definedName name="ExternalData_28" localSheetId="22">JBH.AX!$A$2:$A$261</definedName>
    <definedName name="ExternalData_28" localSheetId="23">MQG.AX!$A$2:$A$261</definedName>
    <definedName name="ExternalData_28" localSheetId="36">MTS.AX!$A$2:$A$262</definedName>
    <definedName name="ExternalData_28" localSheetId="41">MYR.AX!$A$2:$A$262</definedName>
    <definedName name="ExternalData_28" localSheetId="24">NAB.AX!$A$2:$A$262</definedName>
    <definedName name="ExternalData_28" localSheetId="40">NST.AX!$A$2:$A$262</definedName>
    <definedName name="ExternalData_28" localSheetId="33">RBA_Bonds!$A$1:$A$11</definedName>
    <definedName name="ExternalData_28" localSheetId="39">RBA_FX!$A$1:$A$2009</definedName>
    <definedName name="ExternalData_28" localSheetId="25">REA.AX!$A$2:$A$262</definedName>
    <definedName name="ExternalData_28" localSheetId="26">SEK.AX!$A$2:$A$262</definedName>
    <definedName name="ExternalData_28" localSheetId="27">SYD.AX!$A$2:$A$261</definedName>
    <definedName name="ExternalData_28" localSheetId="28">TLS.AX!$A$2:$A$262</definedName>
    <definedName name="ExternalData_28" localSheetId="29">WES.AX!$A$2:$A$184</definedName>
    <definedName name="ExternalData_29" localSheetId="17">AXJO!$A$2:$A$255</definedName>
    <definedName name="ExternalData_29" localSheetId="18">BOQ.AX!$A$2:$A$262</definedName>
    <definedName name="ExternalData_29" localSheetId="35">CBA.AX!$A$2:$A$262</definedName>
    <definedName name="ExternalData_29" localSheetId="19">CRZ.AX!$A$2:$A$245</definedName>
    <definedName name="ExternalData_29" localSheetId="20">CTX.AX!$A$2:$A$262</definedName>
    <definedName name="ExternalData_29" localSheetId="13">EOD_T_Data!$A$1:$A$305</definedName>
    <definedName name="ExternalData_29" localSheetId="14">EOD_T1_Data!$A$1:$A$305</definedName>
    <definedName name="ExternalData_29" localSheetId="15">EOM_Data!$A$1:$A$305</definedName>
    <definedName name="ExternalData_29" localSheetId="16">EOY_Data!$A$1:$A$306</definedName>
    <definedName name="ExternalData_29" localSheetId="34">GMA.AX!$A$2:$A$195</definedName>
    <definedName name="ExternalData_29" localSheetId="21">IRE.AX!$A$2:$A$262</definedName>
    <definedName name="ExternalData_29" localSheetId="22">JBH.AX!$A$2:$A$261</definedName>
    <definedName name="ExternalData_29" localSheetId="23">MQG.AX!$A$2:$A$261</definedName>
    <definedName name="ExternalData_29" localSheetId="36">MTS.AX!$A$2:$A$262</definedName>
    <definedName name="ExternalData_29" localSheetId="41">MYR.AX!$A$2:$A$262</definedName>
    <definedName name="ExternalData_29" localSheetId="24">NAB.AX!$A$2:$A$262</definedName>
    <definedName name="ExternalData_29" localSheetId="40">NST.AX!$A$2:$A$262</definedName>
    <definedName name="ExternalData_29" localSheetId="33">RBA_Bonds!$A$1:$A$11</definedName>
    <definedName name="ExternalData_29" localSheetId="39">RBA_FX!$A$1:$A$2009</definedName>
    <definedName name="ExternalData_29" localSheetId="25">REA.AX!$A$2:$A$262</definedName>
    <definedName name="ExternalData_29" localSheetId="26">SEK.AX!$A$2:$A$262</definedName>
    <definedName name="ExternalData_29" localSheetId="27">SYD.AX!$A$2:$A$261</definedName>
    <definedName name="ExternalData_29" localSheetId="28">TLS.AX!$A$2:$A$262</definedName>
    <definedName name="ExternalData_29" localSheetId="29">WES.AX!$A$2:$A$184</definedName>
    <definedName name="ExternalData_3" localSheetId="17">AXJO!$A$2:$A$255</definedName>
    <definedName name="ExternalData_3" localSheetId="18">BOQ.AX!$A$2:$A$262</definedName>
    <definedName name="ExternalData_3" localSheetId="35">CBA.AX!$A$2:$A$262</definedName>
    <definedName name="ExternalData_3" localSheetId="19">CRZ.AX!$A$2:$A$245</definedName>
    <definedName name="ExternalData_3" localSheetId="20">CTX.AX!$A$2:$A$262</definedName>
    <definedName name="ExternalData_3" localSheetId="13">EOD_T_Data!$A$1:$A$305</definedName>
    <definedName name="ExternalData_3" localSheetId="14">EOD_T1_Data!$A$1:$A$305</definedName>
    <definedName name="ExternalData_3" localSheetId="15">EOM_Data!$A$1:$A$305</definedName>
    <definedName name="ExternalData_3" localSheetId="16">EOY_Data!$A$1:$A$306</definedName>
    <definedName name="ExternalData_3" localSheetId="34">GMA.AX!$A$2:$A$193</definedName>
    <definedName name="ExternalData_3" localSheetId="21">IRE.AX!$A$2:$A$262</definedName>
    <definedName name="ExternalData_3" localSheetId="22">JBH.AX!$A$2:$A$261</definedName>
    <definedName name="ExternalData_3" localSheetId="23">MQG.AX!$A$2:$A$261</definedName>
    <definedName name="ExternalData_3" localSheetId="36">MTS.AX!$A$2:$A$262</definedName>
    <definedName name="ExternalData_3" localSheetId="41">MYR.AX!$A$2:$A$262</definedName>
    <definedName name="ExternalData_3" localSheetId="24">NAB.AX!$A$2:$A$262</definedName>
    <definedName name="ExternalData_3" localSheetId="40">NST.AX!$A$2:$A$262</definedName>
    <definedName name="ExternalData_3" localSheetId="33">RBA_Bonds!$A$1:$A$11</definedName>
    <definedName name="ExternalData_3" localSheetId="39">RBA_FX!$A$1:$A$2009</definedName>
    <definedName name="ExternalData_3" localSheetId="25">REA.AX!$A$2:$A$262</definedName>
    <definedName name="ExternalData_3" localSheetId="26">SEK.AX!$A$2:$A$262</definedName>
    <definedName name="ExternalData_3" localSheetId="27">SYD.AX!$A$2:$A$261</definedName>
    <definedName name="ExternalData_3" localSheetId="28">TLS.AX!$A$2:$A$262</definedName>
    <definedName name="ExternalData_3" localSheetId="29">WES.AX!$A$2:$A$184</definedName>
    <definedName name="ExternalData_30" localSheetId="17">AXJO!$A$2:$A$255</definedName>
    <definedName name="ExternalData_30" localSheetId="18">BOQ.AX!$A$2:$A$262</definedName>
    <definedName name="ExternalData_30" localSheetId="35">CBA.AX!$A$2:$A$262</definedName>
    <definedName name="ExternalData_30" localSheetId="19">CRZ.AX!$A$2:$A$245</definedName>
    <definedName name="ExternalData_30" localSheetId="20">CTX.AX!$A$2:$A$262</definedName>
    <definedName name="ExternalData_30" localSheetId="13">EOD_T_Data!$A$1:$A$305</definedName>
    <definedName name="ExternalData_30" localSheetId="14">EOD_T1_Data!$A$1:$A$305</definedName>
    <definedName name="ExternalData_30" localSheetId="15">EOM_Data!$A$1:$A$305</definedName>
    <definedName name="ExternalData_30" localSheetId="16">EOY_Data!$A$1:$A$306</definedName>
    <definedName name="ExternalData_30" localSheetId="34">GMA.AX!$A$2:$A$195</definedName>
    <definedName name="ExternalData_30" localSheetId="21">IRE.AX!$A$2:$A$262</definedName>
    <definedName name="ExternalData_30" localSheetId="22">JBH.AX!$A$2:$A$261</definedName>
    <definedName name="ExternalData_30" localSheetId="23">MQG.AX!$A$2:$A$261</definedName>
    <definedName name="ExternalData_30" localSheetId="36">MTS.AX!$A$2:$A$262</definedName>
    <definedName name="ExternalData_30" localSheetId="41">MYR.AX!$A$2:$A$262</definedName>
    <definedName name="ExternalData_30" localSheetId="24">NAB.AX!$A$2:$A$262</definedName>
    <definedName name="ExternalData_30" localSheetId="40">NST.AX!$A$2:$A$262</definedName>
    <definedName name="ExternalData_30" localSheetId="33">RBA_Bonds!$A$1:$A$11</definedName>
    <definedName name="ExternalData_30" localSheetId="39">RBA_FX!$A$1:$A$2009</definedName>
    <definedName name="ExternalData_30" localSheetId="25">REA.AX!$A$2:$A$262</definedName>
    <definedName name="ExternalData_30" localSheetId="26">SEK.AX!$A$2:$A$262</definedName>
    <definedName name="ExternalData_30" localSheetId="27">SYD.AX!$A$2:$A$261</definedName>
    <definedName name="ExternalData_30" localSheetId="28">TLS.AX!$A$2:$A$262</definedName>
    <definedName name="ExternalData_30" localSheetId="29">WES.AX!$A$2:$A$184</definedName>
    <definedName name="ExternalData_31" localSheetId="17">AXJO!$A$2:$A$255</definedName>
    <definedName name="ExternalData_31" localSheetId="18">BOQ.AX!$A$2:$A$262</definedName>
    <definedName name="ExternalData_31" localSheetId="35">CBA.AX!$A$2:$A$262</definedName>
    <definedName name="ExternalData_31" localSheetId="19">CRZ.AX!$A$2:$A$245</definedName>
    <definedName name="ExternalData_31" localSheetId="20">CTX.AX!$A$2:$A$262</definedName>
    <definedName name="ExternalData_31" localSheetId="13">EOD_T_Data!$A$1:$A$305</definedName>
    <definedName name="ExternalData_31" localSheetId="14">EOD_T1_Data!$A$1:$A$305</definedName>
    <definedName name="ExternalData_31" localSheetId="15">EOM_Data!$A$1:$A$305</definedName>
    <definedName name="ExternalData_31" localSheetId="16">EOY_Data!$A$1:$A$306</definedName>
    <definedName name="ExternalData_31" localSheetId="34">GMA.AX!$A$2:$A$195</definedName>
    <definedName name="ExternalData_31" localSheetId="21">IRE.AX!$A$2:$A$262</definedName>
    <definedName name="ExternalData_31" localSheetId="22">JBH.AX!$A$2:$A$261</definedName>
    <definedName name="ExternalData_31" localSheetId="23">MQG.AX!$A$2:$A$261</definedName>
    <definedName name="ExternalData_31" localSheetId="36">MTS.AX!$A$2:$A$262</definedName>
    <definedName name="ExternalData_31" localSheetId="41">MYR.AX!$A$2:$A$262</definedName>
    <definedName name="ExternalData_31" localSheetId="24">NAB.AX!$A$2:$A$262</definedName>
    <definedName name="ExternalData_31" localSheetId="40">NST.AX!$A$2:$A$262</definedName>
    <definedName name="ExternalData_31" localSheetId="33">RBA_Bonds!$A$1:$A$11</definedName>
    <definedName name="ExternalData_31" localSheetId="39">RBA_FX!$A$1:$A$2009</definedName>
    <definedName name="ExternalData_31" localSheetId="25">REA.AX!$A$2:$A$262</definedName>
    <definedName name="ExternalData_31" localSheetId="26">SEK.AX!$A$2:$A$262</definedName>
    <definedName name="ExternalData_31" localSheetId="27">SYD.AX!$A$2:$A$261</definedName>
    <definedName name="ExternalData_31" localSheetId="28">TLS.AX!$A$2:$A$262</definedName>
    <definedName name="ExternalData_31" localSheetId="29">WES.AX!$A$2:$A$184</definedName>
    <definedName name="ExternalData_32" localSheetId="17">AXJO!$A$2:$A$255</definedName>
    <definedName name="ExternalData_32" localSheetId="18">BOQ.AX!$A$2:$A$262</definedName>
    <definedName name="ExternalData_32" localSheetId="35">CBA.AX!$A$2:$A$262</definedName>
    <definedName name="ExternalData_32" localSheetId="19">CRZ.AX!$A$2:$A$245</definedName>
    <definedName name="ExternalData_32" localSheetId="20">CTX.AX!$A$2:$A$262</definedName>
    <definedName name="ExternalData_32" localSheetId="13">EOD_T_Data!$A$1:$A$305</definedName>
    <definedName name="ExternalData_32" localSheetId="14">EOD_T1_Data!$A$1:$A$305</definedName>
    <definedName name="ExternalData_32" localSheetId="15">EOM_Data!$A$1:$A$305</definedName>
    <definedName name="ExternalData_32" localSheetId="16">EOY_Data!$A$1:$A$306</definedName>
    <definedName name="ExternalData_32" localSheetId="34">GMA.AX!$A$2:$A$195</definedName>
    <definedName name="ExternalData_32" localSheetId="21">IRE.AX!$A$2:$A$262</definedName>
    <definedName name="ExternalData_32" localSheetId="22">JBH.AX!$A$2:$A$261</definedName>
    <definedName name="ExternalData_32" localSheetId="23">MQG.AX!$A$2:$A$261</definedName>
    <definedName name="ExternalData_32" localSheetId="36">MTS.AX!$A$2:$A$262</definedName>
    <definedName name="ExternalData_32" localSheetId="41">MYR.AX!$A$2:$A$262</definedName>
    <definedName name="ExternalData_32" localSheetId="24">NAB.AX!$A$2:$A$262</definedName>
    <definedName name="ExternalData_32" localSheetId="40">NST.AX!$A$2:$A$262</definedName>
    <definedName name="ExternalData_32" localSheetId="33">RBA_Bonds!$A$1:$A$11</definedName>
    <definedName name="ExternalData_32" localSheetId="39">RBA_FX!$A$1:$A$2009</definedName>
    <definedName name="ExternalData_32" localSheetId="25">REA.AX!$A$2:$A$262</definedName>
    <definedName name="ExternalData_32" localSheetId="26">SEK.AX!$A$2:$A$262</definedName>
    <definedName name="ExternalData_32" localSheetId="27">SYD.AX!$A$2:$A$261</definedName>
    <definedName name="ExternalData_32" localSheetId="28">TLS.AX!$A$2:$A$262</definedName>
    <definedName name="ExternalData_32" localSheetId="29">WES.AX!$A$2:$A$184</definedName>
    <definedName name="ExternalData_33" localSheetId="17">AXJO!$A$2:$A$255</definedName>
    <definedName name="ExternalData_33" localSheetId="18">BOQ.AX!$A$2:$A$262</definedName>
    <definedName name="ExternalData_33" localSheetId="35">CBA.AX!$A$2:$A$262</definedName>
    <definedName name="ExternalData_33" localSheetId="19">CRZ.AX!$A$2:$A$245</definedName>
    <definedName name="ExternalData_33" localSheetId="20">CTX.AX!$A$2:$A$262</definedName>
    <definedName name="ExternalData_33" localSheetId="13">EOD_T_Data!$A$1:$A$305</definedName>
    <definedName name="ExternalData_33" localSheetId="14">EOD_T1_Data!$A$1:$A$305</definedName>
    <definedName name="ExternalData_33" localSheetId="15">EOM_Data!$A$1:$A$305</definedName>
    <definedName name="ExternalData_33" localSheetId="16">EOY_Data!$A$1:$A$306</definedName>
    <definedName name="ExternalData_33" localSheetId="34">GMA.AX!$A$2:$A$195</definedName>
    <definedName name="ExternalData_33" localSheetId="21">IRE.AX!$A$2:$A$262</definedName>
    <definedName name="ExternalData_33" localSheetId="22">JBH.AX!$A$2:$A$261</definedName>
    <definedName name="ExternalData_33" localSheetId="23">MQG.AX!$A$2:$A$261</definedName>
    <definedName name="ExternalData_33" localSheetId="36">MTS.AX!$A$2:$A$262</definedName>
    <definedName name="ExternalData_33" localSheetId="41">MYR.AX!$A$2:$A$262</definedName>
    <definedName name="ExternalData_33" localSheetId="24">NAB.AX!$A$2:$A$262</definedName>
    <definedName name="ExternalData_33" localSheetId="40">NST.AX!$A$2:$A$262</definedName>
    <definedName name="ExternalData_33" localSheetId="33">RBA_Bonds!$A$1:$A$11</definedName>
    <definedName name="ExternalData_33" localSheetId="39">RBA_FX!$A$1:$A$2009</definedName>
    <definedName name="ExternalData_33" localSheetId="25">REA.AX!$A$2:$A$262</definedName>
    <definedName name="ExternalData_33" localSheetId="26">SEK.AX!$A$2:$A$262</definedName>
    <definedName name="ExternalData_33" localSheetId="27">SYD.AX!$A$2:$A$261</definedName>
    <definedName name="ExternalData_33" localSheetId="28">TLS.AX!$A$2:$A$262</definedName>
    <definedName name="ExternalData_33" localSheetId="29">WES.AX!$A$2:$A$184</definedName>
    <definedName name="ExternalData_34" localSheetId="17">AXJO!$A$2:$A$255</definedName>
    <definedName name="ExternalData_34" localSheetId="18">BOQ.AX!$A$2:$A$262</definedName>
    <definedName name="ExternalData_34" localSheetId="35">CBA.AX!$A$2:$A$262</definedName>
    <definedName name="ExternalData_34" localSheetId="19">CRZ.AX!$A$2:$A$245</definedName>
    <definedName name="ExternalData_34" localSheetId="20">CTX.AX!$A$2:$A$262</definedName>
    <definedName name="ExternalData_34" localSheetId="13">EOD_T_Data!$A$1:$A$305</definedName>
    <definedName name="ExternalData_34" localSheetId="14">EOD_T1_Data!$A$1:$A$305</definedName>
    <definedName name="ExternalData_34" localSheetId="15">EOM_Data!$A$1:$A$305</definedName>
    <definedName name="ExternalData_34" localSheetId="16">EOY_Data!$A$1:$A$306</definedName>
    <definedName name="ExternalData_34" localSheetId="34">GMA.AX!$A$2:$A$195</definedName>
    <definedName name="ExternalData_34" localSheetId="21">IRE.AX!$A$2:$A$262</definedName>
    <definedName name="ExternalData_34" localSheetId="22">JBH.AX!$A$2:$A$261</definedName>
    <definedName name="ExternalData_34" localSheetId="23">MQG.AX!$A$2:$A$261</definedName>
    <definedName name="ExternalData_34" localSheetId="36">MTS.AX!$A$2:$A$262</definedName>
    <definedName name="ExternalData_34" localSheetId="41">MYR.AX!$A$2:$A$262</definedName>
    <definedName name="ExternalData_34" localSheetId="24">NAB.AX!$A$2:$A$262</definedName>
    <definedName name="ExternalData_34" localSheetId="40">NST.AX!$A$2:$A$262</definedName>
    <definedName name="ExternalData_34" localSheetId="33">RBA_Bonds!$A$1:$A$11</definedName>
    <definedName name="ExternalData_34" localSheetId="39">RBA_FX!$A$1:$A$2009</definedName>
    <definedName name="ExternalData_34" localSheetId="25">REA.AX!$A$2:$A$262</definedName>
    <definedName name="ExternalData_34" localSheetId="26">SEK.AX!$A$2:$A$262</definedName>
    <definedName name="ExternalData_34" localSheetId="27">SYD.AX!$A$2:$A$261</definedName>
    <definedName name="ExternalData_34" localSheetId="28">TLS.AX!$A$2:$A$262</definedName>
    <definedName name="ExternalData_34" localSheetId="29">WES.AX!$A$2:$A$184</definedName>
    <definedName name="ExternalData_35" localSheetId="17">AXJO!$A$2:$A$255</definedName>
    <definedName name="ExternalData_35" localSheetId="18">BOQ.AX!$A$2:$A$262</definedName>
    <definedName name="ExternalData_35" localSheetId="35">CBA.AX!$A$2:$A$262</definedName>
    <definedName name="ExternalData_35" localSheetId="19">CRZ.AX!$A$2:$A$245</definedName>
    <definedName name="ExternalData_35" localSheetId="20">CTX.AX!$A$2:$A$262</definedName>
    <definedName name="ExternalData_35" localSheetId="13">EOD_T_Data!$A$1:$A$305</definedName>
    <definedName name="ExternalData_35" localSheetId="14">EOD_T1_Data!$A$1:$A$305</definedName>
    <definedName name="ExternalData_35" localSheetId="15">EOM_Data!$A$1:$A$305</definedName>
    <definedName name="ExternalData_35" localSheetId="16">EOY_Data!$A$1:$A$306</definedName>
    <definedName name="ExternalData_35" localSheetId="34">GMA.AX!$A$2:$A$195</definedName>
    <definedName name="ExternalData_35" localSheetId="21">IRE.AX!$A$2:$A$262</definedName>
    <definedName name="ExternalData_35" localSheetId="22">JBH.AX!$A$2:$A$261</definedName>
    <definedName name="ExternalData_35" localSheetId="23">MQG.AX!$A$2:$A$261</definedName>
    <definedName name="ExternalData_35" localSheetId="36">MTS.AX!$A$2:$A$262</definedName>
    <definedName name="ExternalData_35" localSheetId="41">MYR.AX!$A$2:$A$262</definedName>
    <definedName name="ExternalData_35" localSheetId="24">NAB.AX!$A$2:$A$262</definedName>
    <definedName name="ExternalData_35" localSheetId="40">NST.AX!$A$2:$A$262</definedName>
    <definedName name="ExternalData_35" localSheetId="33">RBA_Bonds!$A$1:$A$11</definedName>
    <definedName name="ExternalData_35" localSheetId="39">RBA_FX!$A$1:$A$2009</definedName>
    <definedName name="ExternalData_35" localSheetId="25">REA.AX!$A$2:$A$262</definedName>
    <definedName name="ExternalData_35" localSheetId="26">SEK.AX!$A$2:$A$262</definedName>
    <definedName name="ExternalData_35" localSheetId="27">SYD.AX!$A$2:$A$261</definedName>
    <definedName name="ExternalData_35" localSheetId="28">TLS.AX!$A$2:$A$262</definedName>
    <definedName name="ExternalData_35" localSheetId="29">WES.AX!$A$2:$A$184</definedName>
    <definedName name="ExternalData_36" localSheetId="17">AXJO!$A$2:$A$255</definedName>
    <definedName name="ExternalData_36" localSheetId="18">BOQ.AX!$A$2:$A$262</definedName>
    <definedName name="ExternalData_36" localSheetId="35">CBA.AX!$A$2:$A$262</definedName>
    <definedName name="ExternalData_36" localSheetId="19">CRZ.AX!$A$2:$A$245</definedName>
    <definedName name="ExternalData_36" localSheetId="20">CTX.AX!$A$2:$A$262</definedName>
    <definedName name="ExternalData_36" localSheetId="14">EOD_T1_Data!$A$1:$A$305</definedName>
    <definedName name="ExternalData_36" localSheetId="15">EOM_Data!$A$1:$A$305</definedName>
    <definedName name="ExternalData_36" localSheetId="16">EOY_Data!$A$1:$A$306</definedName>
    <definedName name="ExternalData_36" localSheetId="34">GMA.AX!$A$2:$A$196</definedName>
    <definedName name="ExternalData_36" localSheetId="21">IRE.AX!$A$2:$A$262</definedName>
    <definedName name="ExternalData_36" localSheetId="22">JBH.AX!$A$2:$A$261</definedName>
    <definedName name="ExternalData_36" localSheetId="23">MQG.AX!$A$2:$A$261</definedName>
    <definedName name="ExternalData_36" localSheetId="36">MTS.AX!$A$2:$A$262</definedName>
    <definedName name="ExternalData_36" localSheetId="41">MYR.AX!$A$2:$A$262</definedName>
    <definedName name="ExternalData_36" localSheetId="24">NAB.AX!$A$2:$A$262</definedName>
    <definedName name="ExternalData_36" localSheetId="40">NST.AX!$A$2:$A$262</definedName>
    <definedName name="ExternalData_36" localSheetId="33">RBA_Bonds!$A$1:$A$11</definedName>
    <definedName name="ExternalData_36" localSheetId="39">RBA_FX!$A$1:$A$2009</definedName>
    <definedName name="ExternalData_36" localSheetId="25">REA.AX!$A$2:$A$262</definedName>
    <definedName name="ExternalData_36" localSheetId="26">SEK.AX!$A$2:$A$262</definedName>
    <definedName name="ExternalData_36" localSheetId="27">SYD.AX!$A$2:$A$261</definedName>
    <definedName name="ExternalData_36" localSheetId="28">TLS.AX!$A$2:$A$262</definedName>
    <definedName name="ExternalData_36" localSheetId="29">WES.AX!$A$2:$A$184</definedName>
    <definedName name="ExternalData_37" localSheetId="17">AXJO!$A$2:$A$255</definedName>
    <definedName name="ExternalData_37" localSheetId="18">BOQ.AX!$A$2:$A$262</definedName>
    <definedName name="ExternalData_37" localSheetId="35">CBA.AX!$A$2:$A$262</definedName>
    <definedName name="ExternalData_37" localSheetId="19">CRZ.AX!$A$2:$A$245</definedName>
    <definedName name="ExternalData_37" localSheetId="20">CTX.AX!$A$2:$A$262</definedName>
    <definedName name="ExternalData_37" localSheetId="13">EOD_T_Data!$A$1:$A$305</definedName>
    <definedName name="ExternalData_37" localSheetId="14">EOD_T1_Data!$A$1:$A$305</definedName>
    <definedName name="ExternalData_37" localSheetId="15">EOM_Data!$A$1:$A$305</definedName>
    <definedName name="ExternalData_37" localSheetId="16">EOY_Data!$A$1:$A$306</definedName>
    <definedName name="ExternalData_37" localSheetId="34">GMA.AX!$A$2:$A$196</definedName>
    <definedName name="ExternalData_37" localSheetId="21">IRE.AX!$A$2:$A$262</definedName>
    <definedName name="ExternalData_37" localSheetId="22">JBH.AX!$A$2:$A$261</definedName>
    <definedName name="ExternalData_37" localSheetId="23">MQG.AX!$A$2:$A$261</definedName>
    <definedName name="ExternalData_37" localSheetId="36">MTS.AX!$A$2:$A$262</definedName>
    <definedName name="ExternalData_37" localSheetId="41">MYR.AX!$A$2:$A$262</definedName>
    <definedName name="ExternalData_37" localSheetId="24">NAB.AX!$A$2:$A$262</definedName>
    <definedName name="ExternalData_37" localSheetId="40">NST.AX!$A$2:$A$262</definedName>
    <definedName name="ExternalData_37" localSheetId="33">RBA_Bonds!$A$1:$A$11</definedName>
    <definedName name="ExternalData_37" localSheetId="39">RBA_FX!$A$1:$A$2009</definedName>
    <definedName name="ExternalData_37" localSheetId="25">REA.AX!$A$2:$A$262</definedName>
    <definedName name="ExternalData_37" localSheetId="26">SEK.AX!$A$2:$A$262</definedName>
    <definedName name="ExternalData_37" localSheetId="27">SYD.AX!$A$2:$A$261</definedName>
    <definedName name="ExternalData_37" localSheetId="28">TLS.AX!$A$2:$A$262</definedName>
    <definedName name="ExternalData_37" localSheetId="29">WES.AX!$A$2:$A$184</definedName>
    <definedName name="ExternalData_38" localSheetId="17">AXJO!$A$2:$A$255</definedName>
    <definedName name="ExternalData_38" localSheetId="18">BOQ.AX!$A$2:$A$262</definedName>
    <definedName name="ExternalData_38" localSheetId="35">CBA.AX!$A$2:$A$262</definedName>
    <definedName name="ExternalData_38" localSheetId="19">CRZ.AX!$A$2:$A$245</definedName>
    <definedName name="ExternalData_38" localSheetId="20">CTX.AX!$A$2:$A$262</definedName>
    <definedName name="ExternalData_38" localSheetId="13">EOD_T_Data!$A$1:$A$305</definedName>
    <definedName name="ExternalData_38" localSheetId="14">EOD_T1_Data!$A$1:$A$305</definedName>
    <definedName name="ExternalData_38" localSheetId="15">EOM_Data!$A$1:$A$305</definedName>
    <definedName name="ExternalData_38" localSheetId="16">EOY_Data!$A$1:$A$306</definedName>
    <definedName name="ExternalData_38" localSheetId="34">GMA.AX!$A$2:$A$196</definedName>
    <definedName name="ExternalData_38" localSheetId="21">IRE.AX!$A$2:$A$262</definedName>
    <definedName name="ExternalData_38" localSheetId="22">JBH.AX!$A$2:$A$261</definedName>
    <definedName name="ExternalData_38" localSheetId="23">MQG.AX!$A$2:$A$261</definedName>
    <definedName name="ExternalData_38" localSheetId="36">MTS.AX!$A$2:$A$262</definedName>
    <definedName name="ExternalData_38" localSheetId="41">MYR.AX!$A$2:$A$262</definedName>
    <definedName name="ExternalData_38" localSheetId="24">NAB.AX!$A$2:$A$262</definedName>
    <definedName name="ExternalData_38" localSheetId="40">NST.AX!$A$2:$A$262</definedName>
    <definedName name="ExternalData_38" localSheetId="33">RBA_Bonds!$A$1:$A$11</definedName>
    <definedName name="ExternalData_38" localSheetId="39">RBA_FX!$A$1:$A$2009</definedName>
    <definedName name="ExternalData_38" localSheetId="25">REA.AX!$A$2:$A$262</definedName>
    <definedName name="ExternalData_38" localSheetId="26">SEK.AX!$A$2:$A$262</definedName>
    <definedName name="ExternalData_38" localSheetId="27">SYD.AX!$A$2:$A$261</definedName>
    <definedName name="ExternalData_38" localSheetId="28">TLS.AX!$A$2:$A$262</definedName>
    <definedName name="ExternalData_38" localSheetId="29">WES.AX!$A$2:$A$184</definedName>
    <definedName name="ExternalData_39" localSheetId="17">AXJO!$A$2:$A$255</definedName>
    <definedName name="ExternalData_39" localSheetId="18">BOQ.AX!$A$2:$A$262</definedName>
    <definedName name="ExternalData_39" localSheetId="35">CBA.AX!$A$2:$A$262</definedName>
    <definedName name="ExternalData_39" localSheetId="19">CRZ.AX!$A$2:$A$245</definedName>
    <definedName name="ExternalData_39" localSheetId="20">CTX.AX!$A$2:$A$262</definedName>
    <definedName name="ExternalData_39" localSheetId="13">EOD_T_Data!$A$1:$A$305</definedName>
    <definedName name="ExternalData_39" localSheetId="14">EOD_T1_Data!$A$1:$A$305</definedName>
    <definedName name="ExternalData_39" localSheetId="15">EOM_Data!$A$1:$A$305</definedName>
    <definedName name="ExternalData_39" localSheetId="16">EOY_Data!$A$1:$A$306</definedName>
    <definedName name="ExternalData_39" localSheetId="34">GMA.AX!$A$2:$A$196</definedName>
    <definedName name="ExternalData_39" localSheetId="21">IRE.AX!$A$2:$A$262</definedName>
    <definedName name="ExternalData_39" localSheetId="22">JBH.AX!$A$2:$A$261</definedName>
    <definedName name="ExternalData_39" localSheetId="23">MQG.AX!$A$2:$A$261</definedName>
    <definedName name="ExternalData_39" localSheetId="36">MTS.AX!$A$2:$A$262</definedName>
    <definedName name="ExternalData_39" localSheetId="41">MYR.AX!$A$2:$A$262</definedName>
    <definedName name="ExternalData_39" localSheetId="24">NAB.AX!$A$2:$A$262</definedName>
    <definedName name="ExternalData_39" localSheetId="40">NST.AX!$A$2:$A$262</definedName>
    <definedName name="ExternalData_39" localSheetId="33">RBA_Bonds!$A$1:$A$11</definedName>
    <definedName name="ExternalData_39" localSheetId="39">RBA_FX!$A$1:$A$2009</definedName>
    <definedName name="ExternalData_39" localSheetId="25">REA.AX!$A$2:$A$262</definedName>
    <definedName name="ExternalData_39" localSheetId="26">SEK.AX!$A$2:$A$262</definedName>
    <definedName name="ExternalData_39" localSheetId="27">SYD.AX!$A$2:$A$261</definedName>
    <definedName name="ExternalData_39" localSheetId="28">TLS.AX!$A$2:$A$262</definedName>
    <definedName name="ExternalData_39" localSheetId="29">WES.AX!$A$2:$A$184</definedName>
    <definedName name="ExternalData_4" localSheetId="17">AXJO!$A$2:$A$255</definedName>
    <definedName name="ExternalData_4" localSheetId="18">BOQ.AX!$A$2:$A$262</definedName>
    <definedName name="ExternalData_4" localSheetId="35">CBA.AX!$A$2:$A$262</definedName>
    <definedName name="ExternalData_4" localSheetId="19">CRZ.AX!$A$2:$A$245</definedName>
    <definedName name="ExternalData_4" localSheetId="20">CTX.AX!$A$2:$A$262</definedName>
    <definedName name="ExternalData_4" localSheetId="13">EOD_T_Data!$A$1:$A$305</definedName>
    <definedName name="ExternalData_4" localSheetId="14">EOD_T1_Data!$A$1:$A$305</definedName>
    <definedName name="ExternalData_4" localSheetId="15">EOM_Data!$A$1:$A$305</definedName>
    <definedName name="ExternalData_4" localSheetId="16">EOY_Data!$A$1:$A$306</definedName>
    <definedName name="ExternalData_4" localSheetId="34">GMA.AX!$A$2:$A$193</definedName>
    <definedName name="ExternalData_4" localSheetId="21">IRE.AX!$A$2:$A$262</definedName>
    <definedName name="ExternalData_4" localSheetId="22">JBH.AX!$A$2:$A$261</definedName>
    <definedName name="ExternalData_4" localSheetId="23">MQG.AX!$A$2:$A$261</definedName>
    <definedName name="ExternalData_4" localSheetId="36">MTS.AX!$A$2:$A$262</definedName>
    <definedName name="ExternalData_4" localSheetId="41">MYR.AX!$A$2:$A$262</definedName>
    <definedName name="ExternalData_4" localSheetId="24">NAB.AX!$A$2:$A$262</definedName>
    <definedName name="ExternalData_4" localSheetId="40">NST.AX!$A$2:$A$262</definedName>
    <definedName name="ExternalData_4" localSheetId="33">RBA_Bonds!$A$1:$A$11</definedName>
    <definedName name="ExternalData_4" localSheetId="39">RBA_FX!$A$1:$A$2009</definedName>
    <definedName name="ExternalData_4" localSheetId="25">REA.AX!$A$2:$A$262</definedName>
    <definedName name="ExternalData_4" localSheetId="26">SEK.AX!$A$2:$A$262</definedName>
    <definedName name="ExternalData_4" localSheetId="27">SYD.AX!$A$2:$A$261</definedName>
    <definedName name="ExternalData_4" localSheetId="28">TLS.AX!$A$2:$A$262</definedName>
    <definedName name="ExternalData_4" localSheetId="29">WES.AX!$A$2:$A$184</definedName>
    <definedName name="ExternalData_40" localSheetId="17">AXJO!$A$2:$A$255</definedName>
    <definedName name="ExternalData_40" localSheetId="18">BOQ.AX!$A$2:$A$262</definedName>
    <definedName name="ExternalData_40" localSheetId="35">CBA.AX!$A$2:$A$262</definedName>
    <definedName name="ExternalData_40" localSheetId="19">CRZ.AX!$A$2:$A$245</definedName>
    <definedName name="ExternalData_40" localSheetId="20">CTX.AX!$A$2:$A$262</definedName>
    <definedName name="ExternalData_40" localSheetId="13">EOD_T_Data!$A$1:$A$305</definedName>
    <definedName name="ExternalData_40" localSheetId="14">EOD_T1_Data!$A$1:$A$305</definedName>
    <definedName name="ExternalData_40" localSheetId="15">EOM_Data!$A$1:$A$305</definedName>
    <definedName name="ExternalData_40" localSheetId="16">EOY_Data!$A$1:$A$306</definedName>
    <definedName name="ExternalData_40" localSheetId="34">GMA.AX!$A$2:$A$196</definedName>
    <definedName name="ExternalData_40" localSheetId="21">IRE.AX!$A$2:$A$262</definedName>
    <definedName name="ExternalData_40" localSheetId="22">JBH.AX!$A$2:$A$261</definedName>
    <definedName name="ExternalData_40" localSheetId="23">MQG.AX!$A$2:$A$261</definedName>
    <definedName name="ExternalData_40" localSheetId="36">MTS.AX!$A$2:$A$262</definedName>
    <definedName name="ExternalData_40" localSheetId="41">MYR.AX!$A$2:$A$262</definedName>
    <definedName name="ExternalData_40" localSheetId="24">NAB.AX!$A$2:$A$262</definedName>
    <definedName name="ExternalData_40" localSheetId="40">NST.AX!$A$2:$A$262</definedName>
    <definedName name="ExternalData_40" localSheetId="33">RBA_Bonds!$A$1:$A$11</definedName>
    <definedName name="ExternalData_40" localSheetId="39">RBA_FX!$A$1:$A$2009</definedName>
    <definedName name="ExternalData_40" localSheetId="25">REA.AX!$A$2:$A$262</definedName>
    <definedName name="ExternalData_40" localSheetId="26">SEK.AX!$A$2:$A$262</definedName>
    <definedName name="ExternalData_40" localSheetId="27">SYD.AX!$A$2:$A$261</definedName>
    <definedName name="ExternalData_40" localSheetId="28">TLS.AX!$A$2:$A$262</definedName>
    <definedName name="ExternalData_40" localSheetId="29">WES.AX!$A$2:$A$184</definedName>
    <definedName name="ExternalData_41" localSheetId="17">AXJO!$A$2:$A$255</definedName>
    <definedName name="ExternalData_41" localSheetId="18">BOQ.AX!$A$2:$A$262</definedName>
    <definedName name="ExternalData_41" localSheetId="35">CBA.AX!$A$2:$A$262</definedName>
    <definedName name="ExternalData_41" localSheetId="19">CRZ.AX!$A$2:$A$245</definedName>
    <definedName name="ExternalData_41" localSheetId="20">CTX.AX!$A$2:$A$262</definedName>
    <definedName name="ExternalData_41" localSheetId="13">EOD_T_Data!$A$1:$A$305</definedName>
    <definedName name="ExternalData_41" localSheetId="14">EOD_T1_Data!$A$1:$A$305</definedName>
    <definedName name="ExternalData_41" localSheetId="15">EOM_Data!$A$1:$A$305</definedName>
    <definedName name="ExternalData_41" localSheetId="16">EOY_Data!$A$1:$A$306</definedName>
    <definedName name="ExternalData_41" localSheetId="34">GMA.AX!$A$2:$A$196</definedName>
    <definedName name="ExternalData_41" localSheetId="21">IRE.AX!$A$2:$A$262</definedName>
    <definedName name="ExternalData_41" localSheetId="22">JBH.AX!$A$2:$A$261</definedName>
    <definedName name="ExternalData_41" localSheetId="23">MQG.AX!$A$2:$A$261</definedName>
    <definedName name="ExternalData_41" localSheetId="36">MTS.AX!$A$2:$A$262</definedName>
    <definedName name="ExternalData_41" localSheetId="41">MYR.AX!$A$2:$A$262</definedName>
    <definedName name="ExternalData_41" localSheetId="24">NAB.AX!$A$2:$A$262</definedName>
    <definedName name="ExternalData_41" localSheetId="40">NST.AX!$A$2:$A$262</definedName>
    <definedName name="ExternalData_41" localSheetId="33">RBA_Bonds!$A$1:$A$11</definedName>
    <definedName name="ExternalData_41" localSheetId="39">RBA_FX!$A$1:$A$2009</definedName>
    <definedName name="ExternalData_41" localSheetId="25">REA.AX!$A$2:$A$262</definedName>
    <definedName name="ExternalData_41" localSheetId="26">SEK.AX!$A$2:$A$262</definedName>
    <definedName name="ExternalData_41" localSheetId="27">SYD.AX!$A$2:$A$261</definedName>
    <definedName name="ExternalData_41" localSheetId="28">TLS.AX!$A$2:$A$262</definedName>
    <definedName name="ExternalData_41" localSheetId="29">WES.AX!$A$2:$A$184</definedName>
    <definedName name="ExternalData_42" localSheetId="17">AXJO!$A$2:$A$255</definedName>
    <definedName name="ExternalData_42" localSheetId="18">BOQ.AX!$A$2:$A$262</definedName>
    <definedName name="ExternalData_42" localSheetId="35">CBA.AX!$A$2:$A$262</definedName>
    <definedName name="ExternalData_42" localSheetId="19">CRZ.AX!$A$2:$A$245</definedName>
    <definedName name="ExternalData_42" localSheetId="20">CTX.AX!$A$2:$A$262</definedName>
    <definedName name="ExternalData_42" localSheetId="13">EOD_T_Data!$A$1:$A$305</definedName>
    <definedName name="ExternalData_42" localSheetId="14">EOD_T1_Data!$A$1:$A$305</definedName>
    <definedName name="ExternalData_42" localSheetId="15">EOM_Data!$A$1:$A$305</definedName>
    <definedName name="ExternalData_42" localSheetId="16">EOY_Data!$A$1:$A$306</definedName>
    <definedName name="ExternalData_42" localSheetId="34">GMA.AX!$A$2:$A$196</definedName>
    <definedName name="ExternalData_42" localSheetId="21">IRE.AX!$A$2:$A$262</definedName>
    <definedName name="ExternalData_42" localSheetId="22">JBH.AX!$A$2:$A$261</definedName>
    <definedName name="ExternalData_42" localSheetId="23">MQG.AX!$A$2:$A$261</definedName>
    <definedName name="ExternalData_42" localSheetId="36">MTS.AX!$A$2:$A$262</definedName>
    <definedName name="ExternalData_42" localSheetId="41">MYR.AX!$A$2:$A$262</definedName>
    <definedName name="ExternalData_42" localSheetId="24">NAB.AX!$A$2:$A$262</definedName>
    <definedName name="ExternalData_42" localSheetId="40">NST.AX!$A$2:$A$262</definedName>
    <definedName name="ExternalData_42" localSheetId="33">RBA_Bonds!$A$1:$A$11</definedName>
    <definedName name="ExternalData_42" localSheetId="39">RBA_FX!$A$1:$A$2009</definedName>
    <definedName name="ExternalData_42" localSheetId="25">REA.AX!$A$2:$A$262</definedName>
    <definedName name="ExternalData_42" localSheetId="26">SEK.AX!$A$2:$A$262</definedName>
    <definedName name="ExternalData_42" localSheetId="27">SYD.AX!$A$2:$A$261</definedName>
    <definedName name="ExternalData_42" localSheetId="28">TLS.AX!$A$2:$A$262</definedName>
    <definedName name="ExternalData_42" localSheetId="29">WES.AX!$A$2:$A$184</definedName>
    <definedName name="ExternalData_43" localSheetId="17">AXJO!$A$2:$A$255</definedName>
    <definedName name="ExternalData_43" localSheetId="18">BOQ.AX!$A$2:$A$262</definedName>
    <definedName name="ExternalData_43" localSheetId="35">CBA.AX!$A$2:$A$262</definedName>
    <definedName name="ExternalData_43" localSheetId="19">CRZ.AX!$A$2:$A$245</definedName>
    <definedName name="ExternalData_43" localSheetId="20">CTX.AX!$A$2:$A$262</definedName>
    <definedName name="ExternalData_43" localSheetId="13">EOD_T_Data!$A$1:$A$305</definedName>
    <definedName name="ExternalData_43" localSheetId="14">EOD_T1_Data!$A$1:$A$305</definedName>
    <definedName name="ExternalData_43" localSheetId="15">EOM_Data!$A$1:$A$305</definedName>
    <definedName name="ExternalData_43" localSheetId="16">EOY_Data!$A$1:$A$306</definedName>
    <definedName name="ExternalData_43" localSheetId="34">GMA.AX!$A$2:$A$196</definedName>
    <definedName name="ExternalData_43" localSheetId="21">IRE.AX!$A$2:$A$262</definedName>
    <definedName name="ExternalData_43" localSheetId="22">JBH.AX!$A$2:$A$261</definedName>
    <definedName name="ExternalData_43" localSheetId="23">MQG.AX!$A$2:$A$261</definedName>
    <definedName name="ExternalData_43" localSheetId="36">MTS.AX!$A$2:$A$262</definedName>
    <definedName name="ExternalData_43" localSheetId="41">MYR.AX!$A$2:$A$262</definedName>
    <definedName name="ExternalData_43" localSheetId="24">NAB.AX!$A$2:$A$262</definedName>
    <definedName name="ExternalData_43" localSheetId="40">NST.AX!$A$2:$A$262</definedName>
    <definedName name="ExternalData_43" localSheetId="33">RBA_Bonds!$A$1:$A$11</definedName>
    <definedName name="ExternalData_43" localSheetId="39">RBA_FX!$A$1:$A$2009</definedName>
    <definedName name="ExternalData_43" localSheetId="25">REA.AX!$A$2:$A$262</definedName>
    <definedName name="ExternalData_43" localSheetId="26">SEK.AX!$A$2:$A$262</definedName>
    <definedName name="ExternalData_43" localSheetId="27">SYD.AX!$A$2:$A$261</definedName>
    <definedName name="ExternalData_43" localSheetId="28">TLS.AX!$A$2:$A$262</definedName>
    <definedName name="ExternalData_43" localSheetId="29">WES.AX!$A$2:$A$184</definedName>
    <definedName name="ExternalData_44" localSheetId="17">AXJO!$A$2:$A$255</definedName>
    <definedName name="ExternalData_44" localSheetId="18">BOQ.AX!$A$2:$A$262</definedName>
    <definedName name="ExternalData_44" localSheetId="35">CBA.AX!$A$2:$A$262</definedName>
    <definedName name="ExternalData_44" localSheetId="19">CRZ.AX!$A$2:$A$245</definedName>
    <definedName name="ExternalData_44" localSheetId="20">CTX.AX!$A$2:$A$262</definedName>
    <definedName name="ExternalData_44" localSheetId="13">EOD_T_Data!$A$1:$A$305</definedName>
    <definedName name="ExternalData_44" localSheetId="14">EOD_T1_Data!$A$1:$A$305</definedName>
    <definedName name="ExternalData_44" localSheetId="15">EOM_Data!$A$1:$A$305</definedName>
    <definedName name="ExternalData_44" localSheetId="16">EOY_Data!$A$1:$A$306</definedName>
    <definedName name="ExternalData_44" localSheetId="34">GMA.AX!$A$2:$A$196</definedName>
    <definedName name="ExternalData_44" localSheetId="21">IRE.AX!$A$2:$A$262</definedName>
    <definedName name="ExternalData_44" localSheetId="22">JBH.AX!$A$2:$A$261</definedName>
    <definedName name="ExternalData_44" localSheetId="23">MQG.AX!$A$2:$A$261</definedName>
    <definedName name="ExternalData_44" localSheetId="36">MTS.AX!$A$2:$A$262</definedName>
    <definedName name="ExternalData_44" localSheetId="24">NAB.AX!$A$2:$A$262</definedName>
    <definedName name="ExternalData_44" localSheetId="40">NST.AX!$A$2:$A$263</definedName>
    <definedName name="ExternalData_44" localSheetId="33">RBA_Bonds!$A$1:$A$11</definedName>
    <definedName name="ExternalData_44" localSheetId="39">RBA_FX!$A$1:$A$2009</definedName>
    <definedName name="ExternalData_44" localSheetId="25">REA.AX!$A$2:$A$262</definedName>
    <definedName name="ExternalData_44" localSheetId="26">SEK.AX!$A$2:$A$262</definedName>
    <definedName name="ExternalData_44" localSheetId="27">SYD.AX!$A$2:$A$261</definedName>
    <definedName name="ExternalData_44" localSheetId="28">TLS.AX!$A$2:$A$262</definedName>
    <definedName name="ExternalData_44" localSheetId="29">WES.AX!$A$2:$A$184</definedName>
    <definedName name="ExternalData_45" localSheetId="17">AXJO!$A$2:$A$255</definedName>
    <definedName name="ExternalData_45" localSheetId="18">BOQ.AX!$A$2:$A$262</definedName>
    <definedName name="ExternalData_45" localSheetId="35">CBA.AX!$A$2:$A$262</definedName>
    <definedName name="ExternalData_45" localSheetId="19">CRZ.AX!$A$2:$A$245</definedName>
    <definedName name="ExternalData_45" localSheetId="20">CTX.AX!$A$2:$A$262</definedName>
    <definedName name="ExternalData_45" localSheetId="13">EOD_T_Data!$A$1:$A$305</definedName>
    <definedName name="ExternalData_45" localSheetId="14">EOD_T1_Data!$A$1:$A$305</definedName>
    <definedName name="ExternalData_45" localSheetId="15">EOM_Data!$A$1:$A$305</definedName>
    <definedName name="ExternalData_45" localSheetId="16">EOY_Data!$A$1:$A$306</definedName>
    <definedName name="ExternalData_45" localSheetId="34">GMA.AX!$A$2:$A$196</definedName>
    <definedName name="ExternalData_45" localSheetId="21">IRE.AX!$A$2:$A$262</definedName>
    <definedName name="ExternalData_45" localSheetId="22">JBH.AX!$A$2:$A$261</definedName>
    <definedName name="ExternalData_45" localSheetId="23">MQG.AX!$A$2:$A$261</definedName>
    <definedName name="ExternalData_45" localSheetId="36">MTS.AX!$A$2:$A$262</definedName>
    <definedName name="ExternalData_45" localSheetId="24">NAB.AX!$A$2:$A$262</definedName>
    <definedName name="ExternalData_45" localSheetId="40">NST.AX!$A$2:$A$263</definedName>
    <definedName name="ExternalData_45" localSheetId="33">RBA_Bonds!$A$1:$A$11</definedName>
    <definedName name="ExternalData_45" localSheetId="39">RBA_FX!$A$1:$A$2009</definedName>
    <definedName name="ExternalData_45" localSheetId="25">REA.AX!$A$2:$A$262</definedName>
    <definedName name="ExternalData_45" localSheetId="26">SEK.AX!$A$2:$A$262</definedName>
    <definedName name="ExternalData_45" localSheetId="27">SYD.AX!$A$2:$A$261</definedName>
    <definedName name="ExternalData_45" localSheetId="28">TLS.AX!$A$2:$A$262</definedName>
    <definedName name="ExternalData_46" localSheetId="17">AXJO!$A$2:$A$255</definedName>
    <definedName name="ExternalData_46" localSheetId="18">BOQ.AX!$A$2:$A$262</definedName>
    <definedName name="ExternalData_46" localSheetId="35">CBA.AX!$A$2:$A$262</definedName>
    <definedName name="ExternalData_46" localSheetId="19">CRZ.AX!$A$2:$A$245</definedName>
    <definedName name="ExternalData_46" localSheetId="20">CTX.AX!$A$2:$A$262</definedName>
    <definedName name="ExternalData_46" localSheetId="13">EOD_T_Data!$A$1:$A$305</definedName>
    <definedName name="ExternalData_46" localSheetId="14">EOD_T1_Data!$A$1:$A$305</definedName>
    <definedName name="ExternalData_46" localSheetId="15">EOM_Data!$A$1:$A$305</definedName>
    <definedName name="ExternalData_46" localSheetId="16">EOY_Data!$A$1:$A$306</definedName>
    <definedName name="ExternalData_46" localSheetId="34">GMA.AX!$A$2:$A$196</definedName>
    <definedName name="ExternalData_46" localSheetId="21">IRE.AX!$A$2:$A$262</definedName>
    <definedName name="ExternalData_46" localSheetId="22">JBH.AX!$A$2:$A$261</definedName>
    <definedName name="ExternalData_46" localSheetId="23">MQG.AX!$A$2:$A$261</definedName>
    <definedName name="ExternalData_46" localSheetId="36">MTS.AX!$A$2:$A$262</definedName>
    <definedName name="ExternalData_46" localSheetId="24">NAB.AX!$A$2:$A$262</definedName>
    <definedName name="ExternalData_46" localSheetId="33">RBA_Bonds!$A$1:$A$11</definedName>
    <definedName name="ExternalData_46" localSheetId="39">RBA_FX!$A$1:$A$2009</definedName>
    <definedName name="ExternalData_46" localSheetId="25">REA.AX!$A$2:$A$262</definedName>
    <definedName name="ExternalData_46" localSheetId="26">SEK.AX!$A$2:$A$262</definedName>
    <definedName name="ExternalData_46" localSheetId="27">SYD.AX!$A$2:$A$261</definedName>
    <definedName name="ExternalData_46" localSheetId="28">TLS.AX!$A$2:$A$262</definedName>
    <definedName name="ExternalData_46" localSheetId="29">WES.AX!$A$2:$A$184</definedName>
    <definedName name="ExternalData_47" localSheetId="17">AXJO!$A$2:$A$255</definedName>
    <definedName name="ExternalData_47" localSheetId="18">BOQ.AX!$A$2:$A$262</definedName>
    <definedName name="ExternalData_47" localSheetId="35">CBA.AX!$A$2:$A$262</definedName>
    <definedName name="ExternalData_47" localSheetId="19">CRZ.AX!$A$2:$A$245</definedName>
    <definedName name="ExternalData_47" localSheetId="20">CTX.AX!$A$2:$A$262</definedName>
    <definedName name="ExternalData_47" localSheetId="13">EOD_T_Data!$A$1:$A$305</definedName>
    <definedName name="ExternalData_47" localSheetId="14">EOD_T1_Data!$A$1:$A$305</definedName>
    <definedName name="ExternalData_47" localSheetId="15">EOM_Data!$A$1:$A$305</definedName>
    <definedName name="ExternalData_47" localSheetId="16">EOY_Data!$A$1:$A$306</definedName>
    <definedName name="ExternalData_47" localSheetId="34">GMA.AX!$A$2:$A$197</definedName>
    <definedName name="ExternalData_47" localSheetId="21">IRE.AX!$A$2:$A$262</definedName>
    <definedName name="ExternalData_47" localSheetId="22">JBH.AX!$A$2:$A$261</definedName>
    <definedName name="ExternalData_47" localSheetId="23">MQG.AX!$A$2:$A$261</definedName>
    <definedName name="ExternalData_47" localSheetId="36">MTS.AX!$A$2:$A$262</definedName>
    <definedName name="ExternalData_47" localSheetId="24">NAB.AX!$A$2:$A$262</definedName>
    <definedName name="ExternalData_47" localSheetId="33">RBA_Bonds!$A$1:$A$11</definedName>
    <definedName name="ExternalData_47" localSheetId="39">RBA_FX!$A$1:$A$2009</definedName>
    <definedName name="ExternalData_47" localSheetId="25">REA.AX!$A$2:$A$262</definedName>
    <definedName name="ExternalData_47" localSheetId="26">SEK.AX!$A$2:$A$262</definedName>
    <definedName name="ExternalData_47" localSheetId="27">SYD.AX!$A$2:$A$261</definedName>
    <definedName name="ExternalData_47" localSheetId="28">TLS.AX!$A$2:$A$262</definedName>
    <definedName name="ExternalData_47" localSheetId="29">WES.AX!$A$2:$A$184</definedName>
    <definedName name="ExternalData_48" localSheetId="17">AXJO!$A$2:$A$255</definedName>
    <definedName name="ExternalData_48" localSheetId="18">BOQ.AX!$A$2:$A$262</definedName>
    <definedName name="ExternalData_48" localSheetId="35">CBA.AX!$A$2:$A$262</definedName>
    <definedName name="ExternalData_48" localSheetId="19">CRZ.AX!$A$2:$A$245</definedName>
    <definedName name="ExternalData_48" localSheetId="20">CTX.AX!$A$2:$A$262</definedName>
    <definedName name="ExternalData_48" localSheetId="13">EOD_T_Data!$A$1:$A$305</definedName>
    <definedName name="ExternalData_48" localSheetId="14">EOD_T1_Data!$A$1:$A$304</definedName>
    <definedName name="ExternalData_48" localSheetId="15">EOM_Data!$A$1:$A$305</definedName>
    <definedName name="ExternalData_48" localSheetId="16">EOY_Data!$A$1:$A$306</definedName>
    <definedName name="ExternalData_48" localSheetId="34">GMA.AX!$A$2:$A$198</definedName>
    <definedName name="ExternalData_48" localSheetId="21">IRE.AX!$A$2:$A$262</definedName>
    <definedName name="ExternalData_48" localSheetId="22">JBH.AX!$A$2:$A$261</definedName>
    <definedName name="ExternalData_48" localSheetId="23">MQG.AX!$A$2:$A$261</definedName>
    <definedName name="ExternalData_48" localSheetId="36">MTS.AX!$A$2:$A$262</definedName>
    <definedName name="ExternalData_48" localSheetId="24">NAB.AX!$A$2:$A$262</definedName>
    <definedName name="ExternalData_48" localSheetId="33">RBA_Bonds!$A$1:$A$11</definedName>
    <definedName name="ExternalData_48" localSheetId="39">RBA_FX!$A$1:$A$2009</definedName>
    <definedName name="ExternalData_48" localSheetId="25">REA.AX!$A$2:$A$262</definedName>
    <definedName name="ExternalData_48" localSheetId="26">SEK.AX!$A$2:$A$262</definedName>
    <definedName name="ExternalData_48" localSheetId="27">SYD.AX!$A$2:$A$261</definedName>
    <definedName name="ExternalData_48" localSheetId="28">TLS.AX!$A$2:$A$262</definedName>
    <definedName name="ExternalData_48" localSheetId="29">WES.AX!$A$2:$A$184</definedName>
    <definedName name="ExternalData_49" localSheetId="17">AXJO!$A$2:$A$255</definedName>
    <definedName name="ExternalData_49" localSheetId="18">BOQ.AX!$A$2:$A$262</definedName>
    <definedName name="ExternalData_49" localSheetId="35">CBA.AX!$A$2:$A$262</definedName>
    <definedName name="ExternalData_49" localSheetId="19">CRZ.AX!$A$2:$A$245</definedName>
    <definedName name="ExternalData_49" localSheetId="20">CTX.AX!$A$2:$A$262</definedName>
    <definedName name="ExternalData_49" localSheetId="13">EOD_T_Data!$A$1:$A$304</definedName>
    <definedName name="ExternalData_49" localSheetId="14">EOD_T1_Data!$A$1:$A$304</definedName>
    <definedName name="ExternalData_49" localSheetId="15">EOM_Data!$A$1:$A$305</definedName>
    <definedName name="ExternalData_49" localSheetId="16">EOY_Data!$A$1:$A$306</definedName>
    <definedName name="ExternalData_49" localSheetId="34">GMA.AX!$A$2:$A$198</definedName>
    <definedName name="ExternalData_49" localSheetId="21">IRE.AX!$A$2:$A$262</definedName>
    <definedName name="ExternalData_49" localSheetId="22">JBH.AX!$A$2:$A$261</definedName>
    <definedName name="ExternalData_49" localSheetId="23">MQG.AX!$A$2:$A$261</definedName>
    <definedName name="ExternalData_49" localSheetId="36">MTS.AX!$A$2:$A$262</definedName>
    <definedName name="ExternalData_49" localSheetId="24">NAB.AX!$A$2:$A$262</definedName>
    <definedName name="ExternalData_49" localSheetId="33">RBA_Bonds!$A$1:$A$11</definedName>
    <definedName name="ExternalData_49" localSheetId="39">RBA_FX!$A$1:$A$2009</definedName>
    <definedName name="ExternalData_49" localSheetId="25">REA.AX!$A$2:$A$262</definedName>
    <definedName name="ExternalData_49" localSheetId="26">SEK.AX!$A$2:$A$262</definedName>
    <definedName name="ExternalData_49" localSheetId="27">SYD.AX!$A$2:$A$261</definedName>
    <definedName name="ExternalData_49" localSheetId="28">TLS.AX!$A$2:$A$262</definedName>
    <definedName name="ExternalData_49" localSheetId="29">WES.AX!$A$2:$A$184</definedName>
    <definedName name="ExternalData_5" localSheetId="17">AXJO!$A$2:$A$255</definedName>
    <definedName name="ExternalData_5" localSheetId="18">BOQ.AX!$A$2:$A$262</definedName>
    <definedName name="ExternalData_5" localSheetId="35">CBA.AX!$A$2:$A$262</definedName>
    <definedName name="ExternalData_5" localSheetId="19">CRZ.AX!$A$2:$A$245</definedName>
    <definedName name="ExternalData_5" localSheetId="20">CTX.AX!$A$2:$A$262</definedName>
    <definedName name="ExternalData_5" localSheetId="13">EOD_T_Data!$A$1:$A$305</definedName>
    <definedName name="ExternalData_5" localSheetId="14">EOD_T1_Data!$A$1:$A$305</definedName>
    <definedName name="ExternalData_5" localSheetId="15">EOM_Data!$A$1:$A$305</definedName>
    <definedName name="ExternalData_5" localSheetId="16">EOY_Data!$A$1:$A$306</definedName>
    <definedName name="ExternalData_5" localSheetId="34">GMA.AX!$A$2:$A$193</definedName>
    <definedName name="ExternalData_5" localSheetId="21">IRE.AX!$A$2:$A$262</definedName>
    <definedName name="ExternalData_5" localSheetId="22">JBH.AX!$A$2:$A$261</definedName>
    <definedName name="ExternalData_5" localSheetId="23">MQG.AX!$A$2:$A$261</definedName>
    <definedName name="ExternalData_5" localSheetId="36">MTS.AX!$A$2:$A$262</definedName>
    <definedName name="ExternalData_5" localSheetId="41">MYR.AX!$A$2:$A$262</definedName>
    <definedName name="ExternalData_5" localSheetId="24">NAB.AX!$A$2:$A$262</definedName>
    <definedName name="ExternalData_5" localSheetId="40">NST.AX!$A$2:$A$262</definedName>
    <definedName name="ExternalData_5" localSheetId="33">RBA_Bonds!$A$1:$A$11</definedName>
    <definedName name="ExternalData_5" localSheetId="39">RBA_FX!$A$1:$A$2009</definedName>
    <definedName name="ExternalData_5" localSheetId="25">REA.AX!$A$2:$A$262</definedName>
    <definedName name="ExternalData_5" localSheetId="26">SEK.AX!$A$2:$A$262</definedName>
    <definedName name="ExternalData_5" localSheetId="27">SYD.AX!$A$2:$A$261</definedName>
    <definedName name="ExternalData_5" localSheetId="28">TLS.AX!$A$2:$A$262</definedName>
    <definedName name="ExternalData_5" localSheetId="29">WES.AX!$A$2:$A$184</definedName>
    <definedName name="ExternalData_50" localSheetId="17">AXJO!$A$2:$A$255</definedName>
    <definedName name="ExternalData_50" localSheetId="18">BOQ.AX!$A$2:$A$262</definedName>
    <definedName name="ExternalData_50" localSheetId="35">CBA.AX!$A$2:$A$262</definedName>
    <definedName name="ExternalData_50" localSheetId="19">CRZ.AX!$A$2:$A$245</definedName>
    <definedName name="ExternalData_50" localSheetId="20">CTX.AX!$A$2:$A$262</definedName>
    <definedName name="ExternalData_50" localSheetId="13">EOD_T_Data!$A$1:$A$304</definedName>
    <definedName name="ExternalData_50" localSheetId="14">EOD_T1_Data!$A$1:$A$304</definedName>
    <definedName name="ExternalData_50" localSheetId="15">EOM_Data!$A$1:$A$305</definedName>
    <definedName name="ExternalData_50" localSheetId="16">EOY_Data!$A$1:$A$306</definedName>
    <definedName name="ExternalData_50" localSheetId="34">GMA.AX!$A$2:$A$199</definedName>
    <definedName name="ExternalData_50" localSheetId="21">IRE.AX!$A$2:$A$262</definedName>
    <definedName name="ExternalData_50" localSheetId="22">JBH.AX!$A$2:$A$261</definedName>
    <definedName name="ExternalData_50" localSheetId="23">MQG.AX!$A$2:$A$261</definedName>
    <definedName name="ExternalData_50" localSheetId="36">MTS.AX!$A$2:$A$262</definedName>
    <definedName name="ExternalData_50" localSheetId="24">NAB.AX!$A$2:$A$262</definedName>
    <definedName name="ExternalData_50" localSheetId="33">RBA_Bonds!$A$1:$A$11</definedName>
    <definedName name="ExternalData_50" localSheetId="39">RBA_FX!$A$1:$A$2009</definedName>
    <definedName name="ExternalData_50" localSheetId="25">REA.AX!$A$2:$A$262</definedName>
    <definedName name="ExternalData_50" localSheetId="26">SEK.AX!$A$2:$A$262</definedName>
    <definedName name="ExternalData_50" localSheetId="27">SYD.AX!$A$2:$A$261</definedName>
    <definedName name="ExternalData_50" localSheetId="28">TLS.AX!$A$2:$A$262</definedName>
    <definedName name="ExternalData_50" localSheetId="29">WES.AX!$A$2:$A$184</definedName>
    <definedName name="ExternalData_51" localSheetId="17">AXJO!$A$2:$A$255</definedName>
    <definedName name="ExternalData_51" localSheetId="18">BOQ.AX!$A$2:$A$262</definedName>
    <definedName name="ExternalData_51" localSheetId="35">CBA.AX!$A$2:$A$262</definedName>
    <definedName name="ExternalData_51" localSheetId="19">CRZ.AX!$A$2:$A$245</definedName>
    <definedName name="ExternalData_51" localSheetId="20">CTX.AX!$A$2:$A$262</definedName>
    <definedName name="ExternalData_51" localSheetId="13">EOD_T_Data!$A$1:$A$304</definedName>
    <definedName name="ExternalData_51" localSheetId="14">EOD_T1_Data!$A$1:$A$304</definedName>
    <definedName name="ExternalData_51" localSheetId="15">EOM_Data!$A$1:$A$305</definedName>
    <definedName name="ExternalData_51" localSheetId="16">EOY_Data!$A$1:$A$306</definedName>
    <definedName name="ExternalData_51" localSheetId="34">GMA.AX!$A$2:$A$199</definedName>
    <definedName name="ExternalData_51" localSheetId="21">IRE.AX!$A$2:$A$262</definedName>
    <definedName name="ExternalData_51" localSheetId="22">JBH.AX!$A$2:$A$261</definedName>
    <definedName name="ExternalData_51" localSheetId="23">MQG.AX!$A$2:$A$261</definedName>
    <definedName name="ExternalData_51" localSheetId="36">MTS.AX!$A$2:$A$262</definedName>
    <definedName name="ExternalData_51" localSheetId="24">NAB.AX!$A$2:$A$262</definedName>
    <definedName name="ExternalData_51" localSheetId="33">RBA_Bonds!$A$1:$A$11</definedName>
    <definedName name="ExternalData_51" localSheetId="39">RBA_FX!$A$1:$A$2009</definedName>
    <definedName name="ExternalData_51" localSheetId="25">REA.AX!$A$2:$A$262</definedName>
    <definedName name="ExternalData_51" localSheetId="26">SEK.AX!$A$2:$A$262</definedName>
    <definedName name="ExternalData_51" localSheetId="27">SYD.AX!$A$2:$A$261</definedName>
    <definedName name="ExternalData_51" localSheetId="28">TLS.AX!$A$2:$A$262</definedName>
    <definedName name="ExternalData_51" localSheetId="29">WES.AX!$A$2:$A$184</definedName>
    <definedName name="ExternalData_52" localSheetId="17">AXJO!$A$2:$A$255</definedName>
    <definedName name="ExternalData_52" localSheetId="18">BOQ.AX!$A$2:$A$262</definedName>
    <definedName name="ExternalData_52" localSheetId="35">CBA.AX!$A$2:$A$262</definedName>
    <definedName name="ExternalData_52" localSheetId="19">CRZ.AX!$A$2:$A$245</definedName>
    <definedName name="ExternalData_52" localSheetId="20">CTX.AX!$A$2:$A$262</definedName>
    <definedName name="ExternalData_52" localSheetId="13">EOD_T_Data!$A$1:$A$304</definedName>
    <definedName name="ExternalData_52" localSheetId="14">EOD_T1_Data!$A$1:$A$303</definedName>
    <definedName name="ExternalData_52" localSheetId="15">EOM_Data!$A$1:$A$305</definedName>
    <definedName name="ExternalData_52" localSheetId="16">EOY_Data!$A$1:$A$306</definedName>
    <definedName name="ExternalData_52" localSheetId="34">GMA.AX!$A$2:$A$200</definedName>
    <definedName name="ExternalData_52" localSheetId="21">IRE.AX!$A$2:$A$262</definedName>
    <definedName name="ExternalData_52" localSheetId="22">JBH.AX!$A$2:$A$261</definedName>
    <definedName name="ExternalData_52" localSheetId="23">MQG.AX!$A$2:$A$261</definedName>
    <definedName name="ExternalData_52" localSheetId="36">MTS.AX!$A$2:$A$262</definedName>
    <definedName name="ExternalData_52" localSheetId="24">NAB.AX!$A$2:$A$262</definedName>
    <definedName name="ExternalData_52" localSheetId="33">RBA_Bonds!$A$1:$A$11</definedName>
    <definedName name="ExternalData_52" localSheetId="39">RBA_FX!$A$1:$A$2009</definedName>
    <definedName name="ExternalData_52" localSheetId="25">REA.AX!$A$2:$A$262</definedName>
    <definedName name="ExternalData_52" localSheetId="26">SEK.AX!$A$2:$A$262</definedName>
    <definedName name="ExternalData_52" localSheetId="27">SYD.AX!$A$2:$A$261</definedName>
    <definedName name="ExternalData_52" localSheetId="28">TLS.AX!$A$2:$A$262</definedName>
    <definedName name="ExternalData_52" localSheetId="29">WES.AX!$A$2:$A$184</definedName>
    <definedName name="ExternalData_53" localSheetId="17">AXJO!$A$2:$A$255</definedName>
    <definedName name="ExternalData_53" localSheetId="18">BOQ.AX!$A$2:$A$262</definedName>
    <definedName name="ExternalData_53" localSheetId="35">CBA.AX!$A$2:$A$262</definedName>
    <definedName name="ExternalData_53" localSheetId="19">CRZ.AX!$A$2:$A$245</definedName>
    <definedName name="ExternalData_53" localSheetId="20">CTX.AX!$A$2:$A$262</definedName>
    <definedName name="ExternalData_53" localSheetId="13">EOD_T_Data!$A$1:$A$304</definedName>
    <definedName name="ExternalData_53" localSheetId="14">EOD_T1_Data!$A$1:$A$303</definedName>
    <definedName name="ExternalData_53" localSheetId="15">EOM_Data!$A$1:$A$305</definedName>
    <definedName name="ExternalData_53" localSheetId="16">EOY_Data!$A$1:$A$306</definedName>
    <definedName name="ExternalData_53" localSheetId="34">GMA.AX!$A$2:$A$200</definedName>
    <definedName name="ExternalData_53" localSheetId="21">IRE.AX!$A$2:$A$262</definedName>
    <definedName name="ExternalData_53" localSheetId="22">JBH.AX!$A$2:$A$261</definedName>
    <definedName name="ExternalData_53" localSheetId="23">MQG.AX!$A$2:$A$261</definedName>
    <definedName name="ExternalData_53" localSheetId="36">MTS.AX!$A$2:$A$262</definedName>
    <definedName name="ExternalData_53" localSheetId="24">NAB.AX!$A$2:$A$262</definedName>
    <definedName name="ExternalData_53" localSheetId="33">RBA_Bonds!$A$1:$A$11</definedName>
    <definedName name="ExternalData_53" localSheetId="39">RBA_FX!$A$1:$A$2009</definedName>
    <definedName name="ExternalData_53" localSheetId="25">REA.AX!$A$2:$A$262</definedName>
    <definedName name="ExternalData_53" localSheetId="26">SEK.AX!$A$2:$A$262</definedName>
    <definedName name="ExternalData_53" localSheetId="27">SYD.AX!$A$2:$A$261</definedName>
    <definedName name="ExternalData_53" localSheetId="28">TLS.AX!$A$2:$A$262</definedName>
    <definedName name="ExternalData_53" localSheetId="29">WES.AX!$A$2:$A$184</definedName>
    <definedName name="ExternalData_54" localSheetId="17">AXJO!$A$2:$A$255</definedName>
    <definedName name="ExternalData_54" localSheetId="18">BOQ.AX!$A$2:$A$262</definedName>
    <definedName name="ExternalData_54" localSheetId="35">CBA.AX!$A$2:$A$262</definedName>
    <definedName name="ExternalData_54" localSheetId="19">CRZ.AX!$A$2:$A$245</definedName>
    <definedName name="ExternalData_54" localSheetId="20">CTX.AX!$A$2:$A$262</definedName>
    <definedName name="ExternalData_54" localSheetId="13">EOD_T_Data!$A$1:$A$303</definedName>
    <definedName name="ExternalData_54" localSheetId="14">EOD_T1_Data!$A$1:$A$303</definedName>
    <definedName name="ExternalData_54" localSheetId="15">EOM_Data!$A$1:$A$305</definedName>
    <definedName name="ExternalData_54" localSheetId="16">EOY_Data!$A$1:$A$306</definedName>
    <definedName name="ExternalData_54" localSheetId="34">GMA.AX!$A$2:$A$201</definedName>
    <definedName name="ExternalData_54" localSheetId="21">IRE.AX!$A$2:$A$262</definedName>
    <definedName name="ExternalData_54" localSheetId="22">JBH.AX!$A$2:$A$261</definedName>
    <definedName name="ExternalData_54" localSheetId="23">MQG.AX!$A$2:$A$261</definedName>
    <definedName name="ExternalData_54" localSheetId="36">MTS.AX!$A$2:$A$262</definedName>
    <definedName name="ExternalData_54" localSheetId="24">NAB.AX!$A$2:$A$262</definedName>
    <definedName name="ExternalData_54" localSheetId="33">RBA_Bonds!$A$1:$A$11</definedName>
    <definedName name="ExternalData_54" localSheetId="39">RBA_FX!$A$1:$A$2009</definedName>
    <definedName name="ExternalData_54" localSheetId="25">REA.AX!$A$2:$A$262</definedName>
    <definedName name="ExternalData_54" localSheetId="26">SEK.AX!$A$2:$A$262</definedName>
    <definedName name="ExternalData_54" localSheetId="27">SYD.AX!$A$2:$A$261</definedName>
    <definedName name="ExternalData_54" localSheetId="28">TLS.AX!$A$2:$A$262</definedName>
    <definedName name="ExternalData_54" localSheetId="29">WES.AX!$A$2:$A$184</definedName>
    <definedName name="ExternalData_55" localSheetId="17">AXJO!$A$2:$A$255</definedName>
    <definedName name="ExternalData_55" localSheetId="18">BOQ.AX!$A$2:$A$262</definedName>
    <definedName name="ExternalData_55" localSheetId="35">CBA.AX!$A$2:$A$262</definedName>
    <definedName name="ExternalData_55" localSheetId="19">CRZ.AX!$A$2:$A$245</definedName>
    <definedName name="ExternalData_55" localSheetId="20">CTX.AX!$A$2:$A$262</definedName>
    <definedName name="ExternalData_55" localSheetId="13">EOD_T_Data!$A$1:$A$303</definedName>
    <definedName name="ExternalData_55" localSheetId="14">EOD_T1_Data!$A$1:$A$303</definedName>
    <definedName name="ExternalData_55" localSheetId="15">EOM_Data!$A$1:$A$305</definedName>
    <definedName name="ExternalData_55" localSheetId="16">EOY_Data!$A$1:$A$306</definedName>
    <definedName name="ExternalData_55" localSheetId="34">GMA.AX!$A$2:$A$201</definedName>
    <definedName name="ExternalData_55" localSheetId="21">IRE.AX!$A$2:$A$262</definedName>
    <definedName name="ExternalData_55" localSheetId="22">JBH.AX!$A$2:$A$261</definedName>
    <definedName name="ExternalData_55" localSheetId="23">MQG.AX!$A$2:$A$261</definedName>
    <definedName name="ExternalData_55" localSheetId="36">MTS.AX!$A$2:$A$262</definedName>
    <definedName name="ExternalData_55" localSheetId="24">NAB.AX!$A$2:$A$262</definedName>
    <definedName name="ExternalData_55" localSheetId="33">RBA_Bonds!$A$1:$A$11</definedName>
    <definedName name="ExternalData_55" localSheetId="39">RBA_FX!$A$1:$A$2009</definedName>
    <definedName name="ExternalData_55" localSheetId="25">REA.AX!$A$2:$A$262</definedName>
    <definedName name="ExternalData_55" localSheetId="26">SEK.AX!$A$2:$A$262</definedName>
    <definedName name="ExternalData_55" localSheetId="27">SYD.AX!$A$2:$A$261</definedName>
    <definedName name="ExternalData_55" localSheetId="28">TLS.AX!$A$2:$A$262</definedName>
    <definedName name="ExternalData_56" localSheetId="17">AXJO!$A$2:$A$255</definedName>
    <definedName name="ExternalData_56" localSheetId="18">BOQ.AX!$A$2:$A$262</definedName>
    <definedName name="ExternalData_56" localSheetId="35">CBA.AX!$A$2:$A$262</definedName>
    <definedName name="ExternalData_56" localSheetId="19">CRZ.AX!$A$2:$A$245</definedName>
    <definedName name="ExternalData_56" localSheetId="20">CTX.AX!$A$2:$A$262</definedName>
    <definedName name="ExternalData_56" localSheetId="13">EOD_T_Data!$A$1:$A$303</definedName>
    <definedName name="ExternalData_56" localSheetId="14">EOD_T1_Data!$A$1:$A$303</definedName>
    <definedName name="ExternalData_56" localSheetId="15">EOM_Data!$A$1:$A$305</definedName>
    <definedName name="ExternalData_56" localSheetId="16">EOY_Data!$A$1:$A$306</definedName>
    <definedName name="ExternalData_56" localSheetId="34">GMA.AX!$A$2:$A$201</definedName>
    <definedName name="ExternalData_56" localSheetId="21">IRE.AX!$A$2:$A$262</definedName>
    <definedName name="ExternalData_56" localSheetId="22">JBH.AX!$A$2:$A$261</definedName>
    <definedName name="ExternalData_56" localSheetId="23">MQG.AX!$A$2:$A$261</definedName>
    <definedName name="ExternalData_56" localSheetId="36">MTS.AX!$A$2:$A$262</definedName>
    <definedName name="ExternalData_56" localSheetId="24">NAB.AX!$A$2:$A$262</definedName>
    <definedName name="ExternalData_56" localSheetId="33">RBA_Bonds!$A$1:$A$11</definedName>
    <definedName name="ExternalData_56" localSheetId="39">RBA_FX!$A$1:$A$2009</definedName>
    <definedName name="ExternalData_56" localSheetId="25">REA.AX!$A$2:$A$262</definedName>
    <definedName name="ExternalData_56" localSheetId="26">SEK.AX!$A$2:$A$262</definedName>
    <definedName name="ExternalData_56" localSheetId="27">SYD.AX!$A$2:$A$261</definedName>
    <definedName name="ExternalData_56" localSheetId="28">TLS.AX!$A$2:$A$262</definedName>
    <definedName name="ExternalData_56" localSheetId="29">WES.AX!$A$2:$A$184</definedName>
    <definedName name="ExternalData_57" localSheetId="17">AXJO!$A$2:$A$255</definedName>
    <definedName name="ExternalData_57" localSheetId="18">BOQ.AX!$A$2:$A$262</definedName>
    <definedName name="ExternalData_57" localSheetId="35">CBA.AX!$A$2:$A$262</definedName>
    <definedName name="ExternalData_57" localSheetId="19">CRZ.AX!$A$2:$A$245</definedName>
    <definedName name="ExternalData_57" localSheetId="20">CTX.AX!$A$2:$A$262</definedName>
    <definedName name="ExternalData_57" localSheetId="13">EOD_T_Data!$A$1:$A$303</definedName>
    <definedName name="ExternalData_57" localSheetId="14">EOD_T1_Data!$A$1:$A$303</definedName>
    <definedName name="ExternalData_57" localSheetId="15">EOM_Data!$A$1:$A$305</definedName>
    <definedName name="ExternalData_57" localSheetId="16">EOY_Data!$A$1:$A$306</definedName>
    <definedName name="ExternalData_57" localSheetId="34">GMA.AX!$A$2:$A$201</definedName>
    <definedName name="ExternalData_57" localSheetId="21">IRE.AX!$A$2:$A$262</definedName>
    <definedName name="ExternalData_57" localSheetId="22">JBH.AX!$A$2:$A$261</definedName>
    <definedName name="ExternalData_57" localSheetId="23">MQG.AX!$A$2:$A$261</definedName>
    <definedName name="ExternalData_57" localSheetId="36">MTS.AX!$A$2:$A$262</definedName>
    <definedName name="ExternalData_57" localSheetId="24">NAB.AX!$A$2:$A$262</definedName>
    <definedName name="ExternalData_57" localSheetId="33">RBA_Bonds!$A$1:$A$11</definedName>
    <definedName name="ExternalData_57" localSheetId="39">RBA_FX!$A$1:$A$2009</definedName>
    <definedName name="ExternalData_57" localSheetId="25">REA.AX!$A$2:$A$262</definedName>
    <definedName name="ExternalData_57" localSheetId="26">SEK.AX!$A$2:$A$262</definedName>
    <definedName name="ExternalData_57" localSheetId="27">SYD.AX!$A$2:$A$261</definedName>
    <definedName name="ExternalData_57" localSheetId="28">TLS.AX!$A$2:$A$262</definedName>
    <definedName name="ExternalData_57" localSheetId="29">WES.AX!$A$2:$A$184</definedName>
    <definedName name="ExternalData_58" localSheetId="17">AXJO!$A$2:$A$255</definedName>
    <definedName name="ExternalData_58" localSheetId="18">BOQ.AX!$A$2:$A$262</definedName>
    <definedName name="ExternalData_58" localSheetId="35">CBA.AX!$A$2:$A$262</definedName>
    <definedName name="ExternalData_58" localSheetId="19">CRZ.AX!$A$2:$A$245</definedName>
    <definedName name="ExternalData_58" localSheetId="20">CTX.AX!$A$2:$A$262</definedName>
    <definedName name="ExternalData_58" localSheetId="13">EOD_T_Data!$A$1:$A$303</definedName>
    <definedName name="ExternalData_58" localSheetId="14">EOD_T1_Data!$A$1:$A$303</definedName>
    <definedName name="ExternalData_58" localSheetId="15">EOM_Data!$A$1:$A$305</definedName>
    <definedName name="ExternalData_58" localSheetId="16">EOY_Data!$A$1:$A$306</definedName>
    <definedName name="ExternalData_58" localSheetId="34">GMA.AX!$A$2:$A$202</definedName>
    <definedName name="ExternalData_58" localSheetId="21">IRE.AX!$A$2:$A$262</definedName>
    <definedName name="ExternalData_58" localSheetId="22">JBH.AX!$A$2:$A$261</definedName>
    <definedName name="ExternalData_58" localSheetId="23">MQG.AX!$A$2:$A$261</definedName>
    <definedName name="ExternalData_58" localSheetId="36">MTS.AX!$A$2:$A$262</definedName>
    <definedName name="ExternalData_58" localSheetId="24">NAB.AX!$A$2:$A$262</definedName>
    <definedName name="ExternalData_58" localSheetId="33">RBA_Bonds!$A$1:$A$11</definedName>
    <definedName name="ExternalData_58" localSheetId="39">RBA_FX!$A$1:$A$2009</definedName>
    <definedName name="ExternalData_58" localSheetId="25">REA.AX!$A$2:$A$262</definedName>
    <definedName name="ExternalData_58" localSheetId="26">SEK.AX!$A$2:$A$262</definedName>
    <definedName name="ExternalData_58" localSheetId="27">SYD.AX!$A$2:$A$261</definedName>
    <definedName name="ExternalData_58" localSheetId="28">TLS.AX!$A$2:$A$262</definedName>
    <definedName name="ExternalData_58" localSheetId="29">WES.AX!$A$2:$A$184</definedName>
    <definedName name="ExternalData_59" localSheetId="17">AXJO!$A$2:$A$255</definedName>
    <definedName name="ExternalData_59" localSheetId="18">BOQ.AX!$A$2:$A$262</definedName>
    <definedName name="ExternalData_59" localSheetId="35">CBA.AX!$A$2:$A$262</definedName>
    <definedName name="ExternalData_59" localSheetId="19">CRZ.AX!$A$2:$A$245</definedName>
    <definedName name="ExternalData_59" localSheetId="20">CTX.AX!$A$2:$A$262</definedName>
    <definedName name="ExternalData_59" localSheetId="13">EOD_T_Data!$A$1:$A$303</definedName>
    <definedName name="ExternalData_59" localSheetId="14">EOD_T1_Data!$A$1:$A$303</definedName>
    <definedName name="ExternalData_59" localSheetId="15">EOM_Data!$A$1:$A$305</definedName>
    <definedName name="ExternalData_59" localSheetId="16">EOY_Data!$A$1:$A$306</definedName>
    <definedName name="ExternalData_59" localSheetId="34">GMA.AX!$A$2:$A$202</definedName>
    <definedName name="ExternalData_59" localSheetId="21">IRE.AX!$A$2:$A$262</definedName>
    <definedName name="ExternalData_59" localSheetId="22">JBH.AX!$A$2:$A$261</definedName>
    <definedName name="ExternalData_59" localSheetId="23">MQG.AX!$A$2:$A$261</definedName>
    <definedName name="ExternalData_59" localSheetId="36">MTS.AX!$A$2:$A$262</definedName>
    <definedName name="ExternalData_59" localSheetId="24">NAB.AX!$A$2:$A$262</definedName>
    <definedName name="ExternalData_59" localSheetId="33">RBA_Bonds!$A$1:$A$11</definedName>
    <definedName name="ExternalData_59" localSheetId="39">RBA_FX!$A$1:$A$2009</definedName>
    <definedName name="ExternalData_59" localSheetId="25">REA.AX!$A$2:$A$262</definedName>
    <definedName name="ExternalData_59" localSheetId="26">SEK.AX!$A$2:$A$262</definedName>
    <definedName name="ExternalData_59" localSheetId="27">SYD.AX!$A$2:$A$261</definedName>
    <definedName name="ExternalData_59" localSheetId="28">TLS.AX!$A$2:$A$262</definedName>
    <definedName name="ExternalData_59" localSheetId="29">WES.AX!$A$2:$A$184</definedName>
    <definedName name="ExternalData_6" localSheetId="17">AXJO!$A$2:$A$255</definedName>
    <definedName name="ExternalData_6" localSheetId="18">BOQ.AX!$A$2:$A$262</definedName>
    <definedName name="ExternalData_6" localSheetId="35">CBA.AX!$A$2:$A$262</definedName>
    <definedName name="ExternalData_6" localSheetId="19">CRZ.AX!$A$2:$A$245</definedName>
    <definedName name="ExternalData_6" localSheetId="20">CTX.AX!$A$2:$A$262</definedName>
    <definedName name="ExternalData_6" localSheetId="13">EOD_T_Data!$A$1:$A$305</definedName>
    <definedName name="ExternalData_6" localSheetId="14">EOD_T1_Data!$A$1:$A$305</definedName>
    <definedName name="ExternalData_6" localSheetId="15">EOM_Data!$A$1:$A$305</definedName>
    <definedName name="ExternalData_6" localSheetId="16">EOY_Data!$A$1:$A$306</definedName>
    <definedName name="ExternalData_6" localSheetId="34">GMA.AX!$A$2:$A$193</definedName>
    <definedName name="ExternalData_6" localSheetId="21">IRE.AX!$A$2:$A$262</definedName>
    <definedName name="ExternalData_6" localSheetId="22">JBH.AX!$A$2:$A$261</definedName>
    <definedName name="ExternalData_6" localSheetId="23">MQG.AX!$A$2:$A$261</definedName>
    <definedName name="ExternalData_6" localSheetId="36">MTS.AX!$A$2:$A$262</definedName>
    <definedName name="ExternalData_6" localSheetId="41">MYR.AX!$A$2:$A$262</definedName>
    <definedName name="ExternalData_6" localSheetId="24">NAB.AX!$A$2:$A$262</definedName>
    <definedName name="ExternalData_6" localSheetId="40">NST.AX!$A$2:$A$262</definedName>
    <definedName name="ExternalData_6" localSheetId="33">RBA_Bonds!$A$1:$A$11</definedName>
    <definedName name="ExternalData_6" localSheetId="39">RBA_FX!$A$1:$A$2009</definedName>
    <definedName name="ExternalData_6" localSheetId="25">REA.AX!$A$2:$A$262</definedName>
    <definedName name="ExternalData_6" localSheetId="26">SEK.AX!$A$2:$A$262</definedName>
    <definedName name="ExternalData_6" localSheetId="27">SYD.AX!$A$2:$A$261</definedName>
    <definedName name="ExternalData_6" localSheetId="28">TLS.AX!$A$2:$A$262</definedName>
    <definedName name="ExternalData_6" localSheetId="29">WES.AX!$A$2:$A$184</definedName>
    <definedName name="ExternalData_60" localSheetId="17">AXJO!$A$2:$A$255</definedName>
    <definedName name="ExternalData_60" localSheetId="18">BOQ.AX!$A$2:$A$262</definedName>
    <definedName name="ExternalData_60" localSheetId="35">CBA.AX!$A$2:$A$262</definedName>
    <definedName name="ExternalData_60" localSheetId="19">CRZ.AX!$A$2:$A$245</definedName>
    <definedName name="ExternalData_60" localSheetId="20">CTX.AX!$A$2:$A$262</definedName>
    <definedName name="ExternalData_60" localSheetId="13">EOD_T_Data!$A$1:$A$304</definedName>
    <definedName name="ExternalData_60" localSheetId="14">EOD_T1_Data!$A$1:$A$304</definedName>
    <definedName name="ExternalData_60" localSheetId="15">EOM_Data!$A$1:$A$305</definedName>
    <definedName name="ExternalData_60" localSheetId="16">EOY_Data!$A$1:$A$306</definedName>
    <definedName name="ExternalData_60" localSheetId="34">GMA.AX!$A$2:$A$203</definedName>
    <definedName name="ExternalData_60" localSheetId="21">IRE.AX!$A$2:$A$262</definedName>
    <definedName name="ExternalData_60" localSheetId="22">JBH.AX!$A$2:$A$261</definedName>
    <definedName name="ExternalData_60" localSheetId="23">MQG.AX!$A$2:$A$261</definedName>
    <definedName name="ExternalData_60" localSheetId="36">MTS.AX!$A$2:$A$262</definedName>
    <definedName name="ExternalData_60" localSheetId="24">NAB.AX!$A$2:$A$262</definedName>
    <definedName name="ExternalData_60" localSheetId="33">RBA_Bonds!$A$1:$A$11</definedName>
    <definedName name="ExternalData_60" localSheetId="39">RBA_FX!$A$1:$A$2009</definedName>
    <definedName name="ExternalData_60" localSheetId="25">REA.AX!$A$2:$A$262</definedName>
    <definedName name="ExternalData_60" localSheetId="26">SEK.AX!$A$2:$A$262</definedName>
    <definedName name="ExternalData_60" localSheetId="27">SYD.AX!$A$2:$A$261</definedName>
    <definedName name="ExternalData_60" localSheetId="28">TLS.AX!$A$2:$A$262</definedName>
    <definedName name="ExternalData_60" localSheetId="29">WES.AX!$A$2:$A$184</definedName>
    <definedName name="ExternalData_61" localSheetId="17">AXJO!$A$2:$A$255</definedName>
    <definedName name="ExternalData_61" localSheetId="18">BOQ.AX!$A$2:$A$262</definedName>
    <definedName name="ExternalData_61" localSheetId="35">CBA.AX!$A$2:$A$262</definedName>
    <definedName name="ExternalData_61" localSheetId="19">CRZ.AX!$A$2:$A$245</definedName>
    <definedName name="ExternalData_61" localSheetId="20">CTX.AX!$A$2:$A$262</definedName>
    <definedName name="ExternalData_61" localSheetId="13">EOD_T_Data!$A$1:$A$304</definedName>
    <definedName name="ExternalData_61" localSheetId="14">EOD_T1_Data!$A$1:$A$304</definedName>
    <definedName name="ExternalData_61" localSheetId="15">EOM_Data!$A$1:$A$305</definedName>
    <definedName name="ExternalData_61" localSheetId="16">EOY_Data!$A$1:$A$306</definedName>
    <definedName name="ExternalData_61" localSheetId="34">GMA.AX!$A$2:$A$203</definedName>
    <definedName name="ExternalData_61" localSheetId="21">IRE.AX!$A$2:$A$262</definedName>
    <definedName name="ExternalData_61" localSheetId="22">JBH.AX!$A$2:$A$261</definedName>
    <definedName name="ExternalData_61" localSheetId="23">MQG.AX!$A$2:$A$261</definedName>
    <definedName name="ExternalData_61" localSheetId="36">MTS.AX!$A$2:$A$262</definedName>
    <definedName name="ExternalData_61" localSheetId="24">NAB.AX!$A$2:$A$262</definedName>
    <definedName name="ExternalData_61" localSheetId="33">RBA_Bonds!$A$1:$A$11</definedName>
    <definedName name="ExternalData_61" localSheetId="39">RBA_FX!$A$1:$A$2009</definedName>
    <definedName name="ExternalData_61" localSheetId="25">REA.AX!$A$2:$A$262</definedName>
    <definedName name="ExternalData_61" localSheetId="26">SEK.AX!$A$2:$A$262</definedName>
    <definedName name="ExternalData_61" localSheetId="27">SYD.AX!$A$2:$A$261</definedName>
    <definedName name="ExternalData_61" localSheetId="28">TLS.AX!$A$2:$A$262</definedName>
    <definedName name="ExternalData_61" localSheetId="29">WES.AX!$A$2:$A$184</definedName>
    <definedName name="ExternalData_62" localSheetId="17">AXJO!$A$2:$A$255</definedName>
    <definedName name="ExternalData_62" localSheetId="18">BOQ.AX!$A$2:$A$262</definedName>
    <definedName name="ExternalData_62" localSheetId="35">CBA.AX!$A$2:$A$262</definedName>
    <definedName name="ExternalData_62" localSheetId="19">CRZ.AX!$A$2:$A$245</definedName>
    <definedName name="ExternalData_62" localSheetId="20">CTX.AX!$A$2:$A$262</definedName>
    <definedName name="ExternalData_62" localSheetId="13">EOD_T_Data!$A$1:$A$304</definedName>
    <definedName name="ExternalData_62" localSheetId="14">EOD_T1_Data!$A$1:$A$304</definedName>
    <definedName name="ExternalData_62" localSheetId="15">EOM_Data!$A$1:$A$305</definedName>
    <definedName name="ExternalData_62" localSheetId="16">EOY_Data!$A$1:$A$306</definedName>
    <definedName name="ExternalData_62" localSheetId="34">GMA.AX!$A$2:$A$203</definedName>
    <definedName name="ExternalData_62" localSheetId="21">IRE.AX!$A$2:$A$262</definedName>
    <definedName name="ExternalData_62" localSheetId="22">JBH.AX!$A$2:$A$261</definedName>
    <definedName name="ExternalData_62" localSheetId="23">MQG.AX!$A$2:$A$261</definedName>
    <definedName name="ExternalData_62" localSheetId="36">MTS.AX!$A$2:$A$262</definedName>
    <definedName name="ExternalData_62" localSheetId="24">NAB.AX!$A$2:$A$262</definedName>
    <definedName name="ExternalData_62" localSheetId="33">RBA_Bonds!$A$1:$A$11</definedName>
    <definedName name="ExternalData_62" localSheetId="39">RBA_FX!$A$1:$A$2009</definedName>
    <definedName name="ExternalData_62" localSheetId="25">REA.AX!$A$2:$A$262</definedName>
    <definedName name="ExternalData_62" localSheetId="26">SEK.AX!$A$2:$A$262</definedName>
    <definedName name="ExternalData_62" localSheetId="27">SYD.AX!$A$2:$A$261</definedName>
    <definedName name="ExternalData_62" localSheetId="28">TLS.AX!$A$2:$A$262</definedName>
    <definedName name="ExternalData_62" localSheetId="29">WES.AX!$A$2:$A$184</definedName>
    <definedName name="ExternalData_63" localSheetId="17">AXJO!$A$2:$A$255</definedName>
    <definedName name="ExternalData_63" localSheetId="18">BOQ.AX!$A$2:$A$262</definedName>
    <definedName name="ExternalData_63" localSheetId="35">CBA.AX!$A$2:$A$262</definedName>
    <definedName name="ExternalData_63" localSheetId="19">CRZ.AX!$A$2:$A$245</definedName>
    <definedName name="ExternalData_63" localSheetId="20">CTX.AX!$A$2:$A$262</definedName>
    <definedName name="ExternalData_63" localSheetId="13">EOD_T_Data!$A$1:$A$304</definedName>
    <definedName name="ExternalData_63" localSheetId="14">EOD_T1_Data!$A$1:$A$304</definedName>
    <definedName name="ExternalData_63" localSheetId="15">EOM_Data!$A$1:$A$305</definedName>
    <definedName name="ExternalData_63" localSheetId="16">EOY_Data!$A$1:$A$306</definedName>
    <definedName name="ExternalData_63" localSheetId="34">GMA.AX!$A$2:$A$204</definedName>
    <definedName name="ExternalData_63" localSheetId="21">IRE.AX!$A$2:$A$262</definedName>
    <definedName name="ExternalData_63" localSheetId="22">JBH.AX!$A$2:$A$261</definedName>
    <definedName name="ExternalData_63" localSheetId="23">MQG.AX!$A$2:$A$261</definedName>
    <definedName name="ExternalData_63" localSheetId="36">MTS.AX!$A$2:$A$262</definedName>
    <definedName name="ExternalData_63" localSheetId="24">NAB.AX!$A$2:$A$262</definedName>
    <definedName name="ExternalData_63" localSheetId="33">RBA_Bonds!$A$1:$A$11</definedName>
    <definedName name="ExternalData_63" localSheetId="39">RBA_FX!$A$1:$A$2009</definedName>
    <definedName name="ExternalData_63" localSheetId="25">REA.AX!$A$2:$A$262</definedName>
    <definedName name="ExternalData_63" localSheetId="26">SEK.AX!$A$2:$A$262</definedName>
    <definedName name="ExternalData_63" localSheetId="27">SYD.AX!$A$2:$A$261</definedName>
    <definedName name="ExternalData_63" localSheetId="28">TLS.AX!$A$2:$A$262</definedName>
    <definedName name="ExternalData_64" localSheetId="17">AXJO!$A$2:$A$255</definedName>
    <definedName name="ExternalData_64" localSheetId="18">BOQ.AX!$A$2:$A$262</definedName>
    <definedName name="ExternalData_64" localSheetId="35">CBA.AX!$A$2:$A$262</definedName>
    <definedName name="ExternalData_64" localSheetId="19">CRZ.AX!$A$2:$A$245</definedName>
    <definedName name="ExternalData_64" localSheetId="20">CTX.AX!$A$2:$A$262</definedName>
    <definedName name="ExternalData_64" localSheetId="13">EOD_T_Data!$A$1:$A$304</definedName>
    <definedName name="ExternalData_64" localSheetId="14">EOD_T1_Data!$A$1:$A$304</definedName>
    <definedName name="ExternalData_64" localSheetId="15">EOM_Data!$A$1:$A$305</definedName>
    <definedName name="ExternalData_64" localSheetId="16">EOY_Data!$A$1:$A$306</definedName>
    <definedName name="ExternalData_64" localSheetId="34">GMA.AX!$A$2:$A$204</definedName>
    <definedName name="ExternalData_64" localSheetId="21">IRE.AX!$A$2:$A$262</definedName>
    <definedName name="ExternalData_64" localSheetId="22">JBH.AX!$A$2:$A$261</definedName>
    <definedName name="ExternalData_64" localSheetId="23">MQG.AX!$A$2:$A$261</definedName>
    <definedName name="ExternalData_64" localSheetId="36">MTS.AX!$A$2:$A$262</definedName>
    <definedName name="ExternalData_64" localSheetId="24">NAB.AX!$A$2:$A$262</definedName>
    <definedName name="ExternalData_64" localSheetId="33">RBA_Bonds!$A$1:$A$11</definedName>
    <definedName name="ExternalData_64" localSheetId="39">RBA_FX!$A$1:$A$2009</definedName>
    <definedName name="ExternalData_64" localSheetId="25">REA.AX!$A$2:$A$262</definedName>
    <definedName name="ExternalData_64" localSheetId="26">SEK.AX!$A$2:$A$262</definedName>
    <definedName name="ExternalData_64" localSheetId="27">SYD.AX!$A$2:$A$261</definedName>
    <definedName name="ExternalData_64" localSheetId="28">TLS.AX!$A$2:$A$262</definedName>
    <definedName name="ExternalData_64" localSheetId="29">WES.AX!$A$2:$A$184</definedName>
    <definedName name="ExternalData_65" localSheetId="17">AXJO!$A$2:$A$255</definedName>
    <definedName name="ExternalData_65" localSheetId="18">BOQ.AX!$A$2:$A$262</definedName>
    <definedName name="ExternalData_65" localSheetId="35">CBA.AX!$A$2:$A$262</definedName>
    <definedName name="ExternalData_65" localSheetId="19">CRZ.AX!$A$2:$A$245</definedName>
    <definedName name="ExternalData_65" localSheetId="20">CTX.AX!$A$2:$A$262</definedName>
    <definedName name="ExternalData_65" localSheetId="13">EOD_T_Data!$A$1:$A$304</definedName>
    <definedName name="ExternalData_65" localSheetId="14">EOD_T1_Data!$A$1:$A$304</definedName>
    <definedName name="ExternalData_65" localSheetId="15">EOM_Data!$A$1:$A$305</definedName>
    <definedName name="ExternalData_65" localSheetId="16">EOY_Data!$A$1:$A$306</definedName>
    <definedName name="ExternalData_65" localSheetId="34">GMA.AX!$A$2:$A$204</definedName>
    <definedName name="ExternalData_65" localSheetId="21">IRE.AX!$A$2:$A$262</definedName>
    <definedName name="ExternalData_65" localSheetId="22">JBH.AX!$A$2:$A$261</definedName>
    <definedName name="ExternalData_65" localSheetId="23">MQG.AX!$A$2:$A$261</definedName>
    <definedName name="ExternalData_65" localSheetId="36">MTS.AX!$A$2:$A$262</definedName>
    <definedName name="ExternalData_65" localSheetId="24">NAB.AX!$A$2:$A$262</definedName>
    <definedName name="ExternalData_65" localSheetId="33">RBA_Bonds!$A$1:$A$11</definedName>
    <definedName name="ExternalData_65" localSheetId="39">RBA_FX!$A$1:$A$2009</definedName>
    <definedName name="ExternalData_65" localSheetId="25">REA.AX!$A$2:$A$262</definedName>
    <definedName name="ExternalData_65" localSheetId="26">SEK.AX!$A$2:$A$262</definedName>
    <definedName name="ExternalData_65" localSheetId="27">SYD.AX!$A$2:$A$261</definedName>
    <definedName name="ExternalData_65" localSheetId="28">TLS.AX!$A$2:$A$262</definedName>
    <definedName name="ExternalData_66" localSheetId="17">AXJO!$A$2:$A$255</definedName>
    <definedName name="ExternalData_66" localSheetId="18">BOQ.AX!$A$2:$A$262</definedName>
    <definedName name="ExternalData_66" localSheetId="35">CBA.AX!$A$2:$A$262</definedName>
    <definedName name="ExternalData_66" localSheetId="19">CRZ.AX!$A$2:$A$245</definedName>
    <definedName name="ExternalData_66" localSheetId="20">CTX.AX!$A$2:$A$262</definedName>
    <definedName name="ExternalData_66" localSheetId="13">EOD_T_Data!$A$1:$A$304</definedName>
    <definedName name="ExternalData_66" localSheetId="14">EOD_T1_Data!$A$1:$A$304</definedName>
    <definedName name="ExternalData_66" localSheetId="15">EOM_Data!$A$1:$A$305</definedName>
    <definedName name="ExternalData_66" localSheetId="16">EOY_Data!$A$1:$A$306</definedName>
    <definedName name="ExternalData_66" localSheetId="34">GMA.AX!$A$2:$A$205</definedName>
    <definedName name="ExternalData_66" localSheetId="21">IRE.AX!$A$2:$A$262</definedName>
    <definedName name="ExternalData_66" localSheetId="22">JBH.AX!$A$2:$A$261</definedName>
    <definedName name="ExternalData_66" localSheetId="23">MQG.AX!$A$2:$A$261</definedName>
    <definedName name="ExternalData_66" localSheetId="36">MTS.AX!$A$2:$A$262</definedName>
    <definedName name="ExternalData_66" localSheetId="24">NAB.AX!$A$2:$A$262</definedName>
    <definedName name="ExternalData_66" localSheetId="33">RBA_Bonds!$A$1:$A$11</definedName>
    <definedName name="ExternalData_66" localSheetId="39">RBA_FX!$A$1:$A$2009</definedName>
    <definedName name="ExternalData_66" localSheetId="25">REA.AX!$A$2:$A$262</definedName>
    <definedName name="ExternalData_66" localSheetId="26">SEK.AX!$A$2:$A$262</definedName>
    <definedName name="ExternalData_66" localSheetId="27">SYD.AX!$A$2:$A$261</definedName>
    <definedName name="ExternalData_66" localSheetId="28">TLS.AX!$A$2:$A$262</definedName>
    <definedName name="ExternalData_67" localSheetId="17">AXJO!$A$2:$A$255</definedName>
    <definedName name="ExternalData_67" localSheetId="18">BOQ.AX!$A$2:$A$262</definedName>
    <definedName name="ExternalData_67" localSheetId="35">CBA.AX!$A$2:$A$262</definedName>
    <definedName name="ExternalData_67" localSheetId="19">CRZ.AX!$A$2:$A$245</definedName>
    <definedName name="ExternalData_67" localSheetId="20">CTX.AX!$A$2:$A$262</definedName>
    <definedName name="ExternalData_67" localSheetId="13">EOD_T_Data!$A$1:$A$304</definedName>
    <definedName name="ExternalData_67" localSheetId="14">EOD_T1_Data!$A$1:$A$304</definedName>
    <definedName name="ExternalData_67" localSheetId="15">EOM_Data!$A$1:$A$305</definedName>
    <definedName name="ExternalData_67" localSheetId="16">EOY_Data!$A$1:$A$306</definedName>
    <definedName name="ExternalData_67" localSheetId="34">GMA.AX!$A$2:$A$205</definedName>
    <definedName name="ExternalData_67" localSheetId="21">IRE.AX!$A$2:$A$262</definedName>
    <definedName name="ExternalData_67" localSheetId="22">JBH.AX!$A$2:$A$261</definedName>
    <definedName name="ExternalData_67" localSheetId="23">MQG.AX!$A$2:$A$261</definedName>
    <definedName name="ExternalData_67" localSheetId="36">MTS.AX!$A$2:$A$262</definedName>
    <definedName name="ExternalData_67" localSheetId="24">NAB.AX!$A$2:$A$262</definedName>
    <definedName name="ExternalData_67" localSheetId="33">RBA_Bonds!$A$1:$A$11</definedName>
    <definedName name="ExternalData_67" localSheetId="39">RBA_FX!$A$1:$A$2009</definedName>
    <definedName name="ExternalData_67" localSheetId="25">REA.AX!$A$2:$A$262</definedName>
    <definedName name="ExternalData_67" localSheetId="26">SEK.AX!$A$2:$A$262</definedName>
    <definedName name="ExternalData_67" localSheetId="27">SYD.AX!$A$2:$A$261</definedName>
    <definedName name="ExternalData_67" localSheetId="28">TLS.AX!$A$2:$A$262</definedName>
    <definedName name="ExternalData_67" localSheetId="29">WES.AX!$A$2:$A$184</definedName>
    <definedName name="ExternalData_68" localSheetId="17">AXJO!$A$2:$A$255</definedName>
    <definedName name="ExternalData_68" localSheetId="18">BOQ.AX!$A$2:$A$262</definedName>
    <definedName name="ExternalData_68" localSheetId="35">CBA.AX!$A$2:$A$262</definedName>
    <definedName name="ExternalData_68" localSheetId="19">CRZ.AX!$A$2:$A$245</definedName>
    <definedName name="ExternalData_68" localSheetId="20">CTX.AX!$A$2:$A$262</definedName>
    <definedName name="ExternalData_68" localSheetId="13">EOD_T_Data!$A$1:$A$303</definedName>
    <definedName name="ExternalData_68" localSheetId="14">EOD_T1_Data!$A$1:$A$304</definedName>
    <definedName name="ExternalData_68" localSheetId="15">EOM_Data!$A$1:$A$305</definedName>
    <definedName name="ExternalData_68" localSheetId="16">EOY_Data!$A$1:$A$306</definedName>
    <definedName name="ExternalData_68" localSheetId="34">GMA.AX!$A$2:$A$205</definedName>
    <definedName name="ExternalData_68" localSheetId="21">IRE.AX!$A$2:$A$262</definedName>
    <definedName name="ExternalData_68" localSheetId="22">JBH.AX!$A$2:$A$261</definedName>
    <definedName name="ExternalData_68" localSheetId="23">MQG.AX!$A$2:$A$261</definedName>
    <definedName name="ExternalData_68" localSheetId="36">MTS.AX!$A$2:$A$262</definedName>
    <definedName name="ExternalData_68" localSheetId="24">NAB.AX!$A$2:$A$262</definedName>
    <definedName name="ExternalData_68" localSheetId="33">RBA_Bonds!$A$1:$A$19</definedName>
    <definedName name="ExternalData_68" localSheetId="39">RBA_FX!$A$1:$A$2009</definedName>
    <definedName name="ExternalData_68" localSheetId="25">REA.AX!$A$2:$A$262</definedName>
    <definedName name="ExternalData_68" localSheetId="26">SEK.AX!$A$2:$A$262</definedName>
    <definedName name="ExternalData_68" localSheetId="27">SYD.AX!$A$2:$A$261</definedName>
    <definedName name="ExternalData_68" localSheetId="28">TLS.AX!$A$2:$A$262</definedName>
    <definedName name="ExternalData_68" localSheetId="29">WES.AX!$A$2:$A$184</definedName>
    <definedName name="ExternalData_69" localSheetId="17">AXJO!$A$2:$A$255</definedName>
    <definedName name="ExternalData_69" localSheetId="18">BOQ.AX!$A$2:$A$262</definedName>
    <definedName name="ExternalData_69" localSheetId="35">CBA.AX!$A$2:$A$262</definedName>
    <definedName name="ExternalData_69" localSheetId="19">CRZ.AX!$A$2:$A$245</definedName>
    <definedName name="ExternalData_69" localSheetId="20">CTX.AX!$A$2:$A$262</definedName>
    <definedName name="ExternalData_69" localSheetId="13">EOD_T_Data!$A$1:$A$303</definedName>
    <definedName name="ExternalData_69" localSheetId="14">EOD_T1_Data!$A$1:$A$304</definedName>
    <definedName name="ExternalData_69" localSheetId="15">EOM_Data!$A$1:$A$305</definedName>
    <definedName name="ExternalData_69" localSheetId="16">EOY_Data!$A$1:$A$306</definedName>
    <definedName name="ExternalData_69" localSheetId="34">GMA.AX!$A$2:$A$205</definedName>
    <definedName name="ExternalData_69" localSheetId="21">IRE.AX!$A$2:$A$262</definedName>
    <definedName name="ExternalData_69" localSheetId="22">JBH.AX!$A$2:$A$261</definedName>
    <definedName name="ExternalData_69" localSheetId="23">MQG.AX!$A$2:$A$261</definedName>
    <definedName name="ExternalData_69" localSheetId="36">MTS.AX!$A$2:$A$262</definedName>
    <definedName name="ExternalData_69" localSheetId="24">NAB.AX!$A$2:$A$262</definedName>
    <definedName name="ExternalData_69" localSheetId="33">RBA_Bonds!$A$1:$A$88</definedName>
    <definedName name="ExternalData_69" localSheetId="39">RBA_FX!$A$1:$A$2009</definedName>
    <definedName name="ExternalData_69" localSheetId="25">REA.AX!$A$2:$A$262</definedName>
    <definedName name="ExternalData_69" localSheetId="26">SEK.AX!$A$2:$A$262</definedName>
    <definedName name="ExternalData_69" localSheetId="27">SYD.AX!$A$2:$A$261</definedName>
    <definedName name="ExternalData_69" localSheetId="28">TLS.AX!$A$2:$A$262</definedName>
    <definedName name="ExternalData_69" localSheetId="29">WES.AX!$A$2:$A$184</definedName>
    <definedName name="ExternalData_7" localSheetId="17">AXJO!$A$2:$A$255</definedName>
    <definedName name="ExternalData_7" localSheetId="18">BOQ.AX!$A$2:$A$262</definedName>
    <definedName name="ExternalData_7" localSheetId="35">CBA.AX!$A$2:$A$262</definedName>
    <definedName name="ExternalData_7" localSheetId="19">CRZ.AX!$A$2:$A$245</definedName>
    <definedName name="ExternalData_7" localSheetId="20">CTX.AX!$A$2:$A$262</definedName>
    <definedName name="ExternalData_7" localSheetId="13">EOD_T_Data!$A$1:$A$305</definedName>
    <definedName name="ExternalData_7" localSheetId="14">EOD_T1_Data!$A$1:$A$305</definedName>
    <definedName name="ExternalData_7" localSheetId="15">EOM_Data!$A$1:$A$305</definedName>
    <definedName name="ExternalData_7" localSheetId="16">EOY_Data!$A$1:$A$306</definedName>
    <definedName name="ExternalData_7" localSheetId="34">GMA.AX!$A$2:$A$193</definedName>
    <definedName name="ExternalData_7" localSheetId="21">IRE.AX!$A$2:$A$262</definedName>
    <definedName name="ExternalData_7" localSheetId="22">JBH.AX!$A$2:$A$261</definedName>
    <definedName name="ExternalData_7" localSheetId="23">MQG.AX!$A$2:$A$261</definedName>
    <definedName name="ExternalData_7" localSheetId="36">MTS.AX!$A$2:$A$262</definedName>
    <definedName name="ExternalData_7" localSheetId="41">MYR.AX!$A$2:$A$262</definedName>
    <definedName name="ExternalData_7" localSheetId="24">NAB.AX!$A$2:$A$262</definedName>
    <definedName name="ExternalData_7" localSheetId="40">NST.AX!$A$2:$A$262</definedName>
    <definedName name="ExternalData_7" localSheetId="33">RBA_Bonds!$A$1:$A$11</definedName>
    <definedName name="ExternalData_7" localSheetId="39">RBA_FX!$A$1:$A$2009</definedName>
    <definedName name="ExternalData_7" localSheetId="25">REA.AX!$A$2:$A$262</definedName>
    <definedName name="ExternalData_7" localSheetId="26">SEK.AX!$A$2:$A$262</definedName>
    <definedName name="ExternalData_7" localSheetId="27">SYD.AX!$A$2:$A$261</definedName>
    <definedName name="ExternalData_7" localSheetId="28">TLS.AX!$A$2:$A$262</definedName>
    <definedName name="ExternalData_7" localSheetId="29">WES.AX!$A$2:$A$184</definedName>
    <definedName name="ExternalData_70" localSheetId="17">AXJO!$A$2:$A$255</definedName>
    <definedName name="ExternalData_70" localSheetId="18">BOQ.AX!$A$2:$A$262</definedName>
    <definedName name="ExternalData_70" localSheetId="35">CBA.AX!$A$2:$A$262</definedName>
    <definedName name="ExternalData_70" localSheetId="19">CRZ.AX!$A$2:$A$245</definedName>
    <definedName name="ExternalData_70" localSheetId="20">CTX.AX!$A$2:$A$262</definedName>
    <definedName name="ExternalData_70" localSheetId="13">EOD_T_Data!$A$1:$A$303</definedName>
    <definedName name="ExternalData_70" localSheetId="14">EOD_T1_Data!$A$1:$A$303</definedName>
    <definedName name="ExternalData_70" localSheetId="15">EOM_Data!$A$1:$A$305</definedName>
    <definedName name="ExternalData_70" localSheetId="16">EOY_Data!$A$1:$A$306</definedName>
    <definedName name="ExternalData_70" localSheetId="34">GMA.AX!$A$2:$A$206</definedName>
    <definedName name="ExternalData_70" localSheetId="21">IRE.AX!$A$2:$A$262</definedName>
    <definedName name="ExternalData_70" localSheetId="22">JBH.AX!$A$2:$A$261</definedName>
    <definedName name="ExternalData_70" localSheetId="23">MQG.AX!$A$2:$A$261</definedName>
    <definedName name="ExternalData_70" localSheetId="36">MTS.AX!$A$2:$A$262</definedName>
    <definedName name="ExternalData_70" localSheetId="24">NAB.AX!$A$2:$A$262</definedName>
    <definedName name="ExternalData_70" localSheetId="33">RBA_Bonds!$A$1:$A$157</definedName>
    <definedName name="ExternalData_70" localSheetId="39">RBA_FX!$A$1:$A$2009</definedName>
    <definedName name="ExternalData_70" localSheetId="25">REA.AX!$A$2:$A$262</definedName>
    <definedName name="ExternalData_70" localSheetId="26">SEK.AX!$A$2:$A$262</definedName>
    <definedName name="ExternalData_70" localSheetId="27">SYD.AX!$A$2:$A$261</definedName>
    <definedName name="ExternalData_70" localSheetId="28">TLS.AX!$A$2:$A$262</definedName>
    <definedName name="ExternalData_70" localSheetId="29">WES.AX!$A$2:$A$184</definedName>
    <definedName name="ExternalData_71" localSheetId="17">AXJO!$A$2:$A$255</definedName>
    <definedName name="ExternalData_71" localSheetId="18">BOQ.AX!$A$2:$A$262</definedName>
    <definedName name="ExternalData_71" localSheetId="35">CBA.AX!$A$2:$A$262</definedName>
    <definedName name="ExternalData_71" localSheetId="19">CRZ.AX!$A$2:$A$245</definedName>
    <definedName name="ExternalData_71" localSheetId="20">CTX.AX!$A$2:$A$262</definedName>
    <definedName name="ExternalData_71" localSheetId="13">EOD_T_Data!$A$1:$A$303</definedName>
    <definedName name="ExternalData_71" localSheetId="14">EOD_T1_Data!$A$1:$A$303</definedName>
    <definedName name="ExternalData_71" localSheetId="15">EOM_Data!$A$1:$A$305</definedName>
    <definedName name="ExternalData_71" localSheetId="16">EOY_Data!$A$1:$A$306</definedName>
    <definedName name="ExternalData_71" localSheetId="34">GMA.AX!$A$2:$A$206</definedName>
    <definedName name="ExternalData_71" localSheetId="21">IRE.AX!$A$2:$A$262</definedName>
    <definedName name="ExternalData_71" localSheetId="22">JBH.AX!$A$2:$A$261</definedName>
    <definedName name="ExternalData_71" localSheetId="23">MQG.AX!$A$2:$A$261</definedName>
    <definedName name="ExternalData_71" localSheetId="36">MTS.AX!$A$2:$A$262</definedName>
    <definedName name="ExternalData_71" localSheetId="24">NAB.AX!$A$2:$A$262</definedName>
    <definedName name="ExternalData_71" localSheetId="33">RBA_Bonds!$A$1:$A$226</definedName>
    <definedName name="ExternalData_71" localSheetId="39">RBA_FX!$A$1:$A$2009</definedName>
    <definedName name="ExternalData_71" localSheetId="25">REA.AX!$A$2:$A$262</definedName>
    <definedName name="ExternalData_71" localSheetId="26">SEK.AX!$A$2:$A$262</definedName>
    <definedName name="ExternalData_71" localSheetId="27">SYD.AX!$A$2:$A$261</definedName>
    <definedName name="ExternalData_71" localSheetId="28">TLS.AX!$A$2:$A$262</definedName>
    <definedName name="ExternalData_71" localSheetId="29">WES.AX!$A$2:$A$184</definedName>
    <definedName name="ExternalData_72" localSheetId="17">AXJO!$A$2:$A$255</definedName>
    <definedName name="ExternalData_72" localSheetId="18">BOQ.AX!$A$2:$A$262</definedName>
    <definedName name="ExternalData_72" localSheetId="35">CBA.AX!$A$2:$A$262</definedName>
    <definedName name="ExternalData_72" localSheetId="19">CRZ.AX!$A$2:$A$245</definedName>
    <definedName name="ExternalData_72" localSheetId="20">CTX.AX!$A$2:$A$262</definedName>
    <definedName name="ExternalData_72" localSheetId="13">EOD_T_Data!$A$1:$A$303</definedName>
    <definedName name="ExternalData_72" localSheetId="14">EOD_T1_Data!$A$1:$A$303</definedName>
    <definedName name="ExternalData_72" localSheetId="15">EOM_Data!$A$1:$A$305</definedName>
    <definedName name="ExternalData_72" localSheetId="16">EOY_Data!$A$1:$A$306</definedName>
    <definedName name="ExternalData_72" localSheetId="34">GMA.AX!$A$2:$A$206</definedName>
    <definedName name="ExternalData_72" localSheetId="21">IRE.AX!$A$2:$A$262</definedName>
    <definedName name="ExternalData_72" localSheetId="22">JBH.AX!$A$2:$A$261</definedName>
    <definedName name="ExternalData_72" localSheetId="23">MQG.AX!$A$2:$A$261</definedName>
    <definedName name="ExternalData_72" localSheetId="36">MTS.AX!$A$2:$A$262</definedName>
    <definedName name="ExternalData_72" localSheetId="24">NAB.AX!$A$2:$A$262</definedName>
    <definedName name="ExternalData_72" localSheetId="33">RBA_Bonds!$A$1:$A$293</definedName>
    <definedName name="ExternalData_72" localSheetId="39">RBA_FX!$A$1:$A$2009</definedName>
    <definedName name="ExternalData_72" localSheetId="25">REA.AX!$A$2:$A$262</definedName>
    <definedName name="ExternalData_72" localSheetId="26">SEK.AX!$A$2:$A$262</definedName>
    <definedName name="ExternalData_72" localSheetId="27">SYD.AX!$A$2:$A$261</definedName>
    <definedName name="ExternalData_72" localSheetId="28">TLS.AX!$A$2:$A$262</definedName>
    <definedName name="ExternalData_72" localSheetId="29">WES.AX!$A$2:$A$184</definedName>
    <definedName name="ExternalData_73" localSheetId="17">AXJO!$A$2:$A$255</definedName>
    <definedName name="ExternalData_73" localSheetId="35">CBA.AX!$A$2:$A$262</definedName>
    <definedName name="ExternalData_73" localSheetId="19">CRZ.AX!$A$2:$A$245</definedName>
    <definedName name="ExternalData_73" localSheetId="20">CTX.AX!$A$2:$A$262</definedName>
    <definedName name="ExternalData_73" localSheetId="13">EOD_T_Data!$A$1:$A$303</definedName>
    <definedName name="ExternalData_73" localSheetId="14">EOD_T1_Data!$A$1:$A$303</definedName>
    <definedName name="ExternalData_73" localSheetId="15">EOM_Data!$A$1:$A$305</definedName>
    <definedName name="ExternalData_73" localSheetId="16">EOY_Data!$A$1:$A$306</definedName>
    <definedName name="ExternalData_73" localSheetId="34">GMA.AX!$A$2:$A$206</definedName>
    <definedName name="ExternalData_73" localSheetId="21">IRE.AX!$A$2:$A$262</definedName>
    <definedName name="ExternalData_73" localSheetId="22">JBH.AX!$A$2:$A$261</definedName>
    <definedName name="ExternalData_73" localSheetId="23">MQG.AX!$A$2:$A$261</definedName>
    <definedName name="ExternalData_73" localSheetId="36">MTS.AX!$A$2:$A$262</definedName>
    <definedName name="ExternalData_73" localSheetId="24">NAB.AX!$A$2:$A$262</definedName>
    <definedName name="ExternalData_73" localSheetId="33">RBA_Bonds!$A$1:$A$360</definedName>
    <definedName name="ExternalData_73" localSheetId="39">RBA_FX!$A$1:$A$2009</definedName>
    <definedName name="ExternalData_73" localSheetId="25">REA.AX!$A$2:$A$262</definedName>
    <definedName name="ExternalData_73" localSheetId="26">SEK.AX!$A$2:$A$262</definedName>
    <definedName name="ExternalData_73" localSheetId="27">SYD.AX!$A$2:$A$261</definedName>
    <definedName name="ExternalData_73" localSheetId="28">TLS.AX!$A$2:$A$262</definedName>
    <definedName name="ExternalData_73" localSheetId="29">WES.AX!$A$2:$A$184</definedName>
    <definedName name="ExternalData_74" localSheetId="17">AXJO!$A$2:$A$255</definedName>
    <definedName name="ExternalData_74" localSheetId="18">BOQ.AX!$A$2:$A$262</definedName>
    <definedName name="ExternalData_74" localSheetId="35">CBA.AX!$A$2:$A$262</definedName>
    <definedName name="ExternalData_74" localSheetId="19">CRZ.AX!$A$2:$A$245</definedName>
    <definedName name="ExternalData_74" localSheetId="20">CTX.AX!$A$2:$A$262</definedName>
    <definedName name="ExternalData_74" localSheetId="13">EOD_T_Data!$A$1:$A$303</definedName>
    <definedName name="ExternalData_74" localSheetId="14">EOD_T1_Data!$A$1:$A$303</definedName>
    <definedName name="ExternalData_74" localSheetId="15">EOM_Data!$A$1:$A$305</definedName>
    <definedName name="ExternalData_74" localSheetId="16">EOY_Data!$A$1:$A$306</definedName>
    <definedName name="ExternalData_74" localSheetId="34">GMA.AX!$A$2:$A$206</definedName>
    <definedName name="ExternalData_74" localSheetId="21">IRE.AX!$A$2:$A$262</definedName>
    <definedName name="ExternalData_74" localSheetId="22">JBH.AX!$A$2:$A$261</definedName>
    <definedName name="ExternalData_74" localSheetId="23">MQG.AX!$A$2:$A$261</definedName>
    <definedName name="ExternalData_74" localSheetId="36">MTS.AX!$A$2:$A$262</definedName>
    <definedName name="ExternalData_74" localSheetId="24">NAB.AX!$A$2:$A$262</definedName>
    <definedName name="ExternalData_74" localSheetId="33">RBA_Bonds!$A$1:$A$426</definedName>
    <definedName name="ExternalData_74" localSheetId="39">RBA_FX!$A$1:$A$2009</definedName>
    <definedName name="ExternalData_74" localSheetId="25">REA.AX!$A$2:$A$262</definedName>
    <definedName name="ExternalData_74" localSheetId="26">SEK.AX!$A$2:$A$262</definedName>
    <definedName name="ExternalData_74" localSheetId="27">SYD.AX!$A$2:$A$261</definedName>
    <definedName name="ExternalData_74" localSheetId="28">TLS.AX!$A$2:$A$262</definedName>
    <definedName name="ExternalData_74" localSheetId="29">WES.AX!$A$2:$A$184</definedName>
    <definedName name="ExternalData_75" localSheetId="17">AXJO!$A$2:$A$255</definedName>
    <definedName name="ExternalData_75" localSheetId="18">BOQ.AX!$A$2:$A$262</definedName>
    <definedName name="ExternalData_75" localSheetId="35">CBA.AX!$A$2:$A$262</definedName>
    <definedName name="ExternalData_75" localSheetId="19">CRZ.AX!$A$2:$A$245</definedName>
    <definedName name="ExternalData_75" localSheetId="20">CTX.AX!$A$2:$A$262</definedName>
    <definedName name="ExternalData_75" localSheetId="13">EOD_T_Data!$A$1:$A$303</definedName>
    <definedName name="ExternalData_75" localSheetId="14">EOD_T1_Data!$A$1:$A$303</definedName>
    <definedName name="ExternalData_75" localSheetId="15">EOM_Data!$A$1:$A$305</definedName>
    <definedName name="ExternalData_75" localSheetId="16">EOY_Data!$A$1:$A$306</definedName>
    <definedName name="ExternalData_75" localSheetId="34">GMA.AX!$A$2:$A$207</definedName>
    <definedName name="ExternalData_75" localSheetId="21">IRE.AX!$A$2:$A$262</definedName>
    <definedName name="ExternalData_75" localSheetId="22">JBH.AX!$A$2:$A$261</definedName>
    <definedName name="ExternalData_75" localSheetId="23">MQG.AX!$A$2:$A$261</definedName>
    <definedName name="ExternalData_75" localSheetId="36">MTS.AX!$A$2:$A$262</definedName>
    <definedName name="ExternalData_75" localSheetId="24">NAB.AX!$A$2:$A$262</definedName>
    <definedName name="ExternalData_75" localSheetId="33">RBA_Bonds!$A$1:$A$492</definedName>
    <definedName name="ExternalData_75" localSheetId="39">RBA_FX!$A$1:$A$2009</definedName>
    <definedName name="ExternalData_75" localSheetId="25">REA.AX!$A$2:$A$262</definedName>
    <definedName name="ExternalData_75" localSheetId="26">SEK.AX!$A$2:$A$262</definedName>
    <definedName name="ExternalData_75" localSheetId="27">SYD.AX!$A$2:$A$261</definedName>
    <definedName name="ExternalData_75" localSheetId="28">TLS.AX!$A$2:$A$262</definedName>
    <definedName name="ExternalData_75" localSheetId="29">WES.AX!$A$2:$A$184</definedName>
    <definedName name="ExternalData_76" localSheetId="17">AXJO!$A$2:$A$255</definedName>
    <definedName name="ExternalData_76" localSheetId="18">BOQ.AX!$A$2:$A$262</definedName>
    <definedName name="ExternalData_76" localSheetId="35">CBA.AX!$A$2:$A$262</definedName>
    <definedName name="ExternalData_76" localSheetId="19">CRZ.AX!$A$2:$A$245</definedName>
    <definedName name="ExternalData_76" localSheetId="20">CTX.AX!$A$2:$A$262</definedName>
    <definedName name="ExternalData_76" localSheetId="13">EOD_T_Data!$A$1:$A$303</definedName>
    <definedName name="ExternalData_76" localSheetId="14">EOD_T1_Data!$A$1:$A$303</definedName>
    <definedName name="ExternalData_76" localSheetId="15">EOM_Data!$A$1:$A$305</definedName>
    <definedName name="ExternalData_76" localSheetId="16">EOY_Data!$A$1:$A$306</definedName>
    <definedName name="ExternalData_76" localSheetId="34">GMA.AX!$A$2:$A$207</definedName>
    <definedName name="ExternalData_76" localSheetId="21">IRE.AX!$A$2:$A$262</definedName>
    <definedName name="ExternalData_76" localSheetId="22">JBH.AX!$A$2:$A$261</definedName>
    <definedName name="ExternalData_76" localSheetId="23">MQG.AX!$A$2:$A$261</definedName>
    <definedName name="ExternalData_76" localSheetId="36">MTS.AX!$A$2:$A$262</definedName>
    <definedName name="ExternalData_76" localSheetId="24">NAB.AX!$A$2:$A$262</definedName>
    <definedName name="ExternalData_76" localSheetId="39">RBA_FX!$A$1:$A$2009</definedName>
    <definedName name="ExternalData_76" localSheetId="25">REA.AX!$A$2:$A$262</definedName>
    <definedName name="ExternalData_76" localSheetId="26">SEK.AX!$A$2:$A$262</definedName>
    <definedName name="ExternalData_76" localSheetId="27">SYD.AX!$A$2:$A$261</definedName>
    <definedName name="ExternalData_76" localSheetId="28">TLS.AX!$A$2:$A$262</definedName>
    <definedName name="ExternalData_77" localSheetId="17">AXJO!$A$2:$A$255</definedName>
    <definedName name="ExternalData_77" localSheetId="18">BOQ.AX!$A$2:$A$262</definedName>
    <definedName name="ExternalData_77" localSheetId="35">CBA.AX!$A$2:$A$262</definedName>
    <definedName name="ExternalData_77" localSheetId="19">CRZ.AX!$A$2:$A$245</definedName>
    <definedName name="ExternalData_77" localSheetId="20">CTX.AX!$A$2:$A$262</definedName>
    <definedName name="ExternalData_77" localSheetId="13">EOD_T_Data!$A$1:$A$304</definedName>
    <definedName name="ExternalData_77" localSheetId="14">EOD_T1_Data!$A$1:$A$303</definedName>
    <definedName name="ExternalData_77" localSheetId="15">EOM_Data!$A$1:$A$305</definedName>
    <definedName name="ExternalData_77" localSheetId="16">EOY_Data!$A$1:$A$306</definedName>
    <definedName name="ExternalData_77" localSheetId="34">GMA.AX!$A$2:$A$207</definedName>
    <definedName name="ExternalData_77" localSheetId="21">IRE.AX!$A$2:$A$262</definedName>
    <definedName name="ExternalData_77" localSheetId="22">JBH.AX!$A$2:$A$261</definedName>
    <definedName name="ExternalData_77" localSheetId="23">MQG.AX!$A$2:$A$261</definedName>
    <definedName name="ExternalData_77" localSheetId="36">MTS.AX!$A$2:$A$262</definedName>
    <definedName name="ExternalData_77" localSheetId="24">NAB.AX!$A$2:$A$262</definedName>
    <definedName name="ExternalData_77" localSheetId="39">RBA_FX!$A$1:$A$2009</definedName>
    <definedName name="ExternalData_77" localSheetId="25">REA.AX!$A$2:$A$262</definedName>
    <definedName name="ExternalData_77" localSheetId="26">SEK.AX!$A$2:$A$262</definedName>
    <definedName name="ExternalData_77" localSheetId="27">SYD.AX!$A$2:$A$261</definedName>
    <definedName name="ExternalData_77" localSheetId="28">TLS.AX!$A$2:$A$262</definedName>
    <definedName name="ExternalData_77" localSheetId="29">WES.AX!$A$2:$A$184</definedName>
    <definedName name="ExternalData_78" localSheetId="17">AXJO!$A$2:$A$255</definedName>
    <definedName name="ExternalData_78" localSheetId="18">BOQ.AX!$A$2:$A$262</definedName>
    <definedName name="ExternalData_78" localSheetId="35">CBA.AX!$A$2:$A$262</definedName>
    <definedName name="ExternalData_78" localSheetId="19">CRZ.AX!$A$2:$A$245</definedName>
    <definedName name="ExternalData_78" localSheetId="20">CTX.AX!$A$2:$A$262</definedName>
    <definedName name="ExternalData_78" localSheetId="13">EOD_T_Data!$A$1:$A$304</definedName>
    <definedName name="ExternalData_78" localSheetId="14">EOD_T1_Data!$A$1:$A$304</definedName>
    <definedName name="ExternalData_78" localSheetId="15">EOM_Data!$A$1:$A$303</definedName>
    <definedName name="ExternalData_78" localSheetId="16">EOY_Data!$A$1:$A$306</definedName>
    <definedName name="ExternalData_78" localSheetId="34">GMA.AX!$A$2:$A$208</definedName>
    <definedName name="ExternalData_78" localSheetId="21">IRE.AX!$A$2:$A$262</definedName>
    <definedName name="ExternalData_78" localSheetId="22">JBH.AX!$A$2:$A$261</definedName>
    <definedName name="ExternalData_78" localSheetId="23">MQG.AX!$A$2:$A$261</definedName>
    <definedName name="ExternalData_78" localSheetId="36">MTS.AX!$A$2:$A$262</definedName>
    <definedName name="ExternalData_78" localSheetId="24">NAB.AX!$A$2:$A$262</definedName>
    <definedName name="ExternalData_78" localSheetId="39">RBA_FX!$A$1:$A$2009</definedName>
    <definedName name="ExternalData_78" localSheetId="25">REA.AX!$A$2:$A$262</definedName>
    <definedName name="ExternalData_78" localSheetId="26">SEK.AX!$A$2:$A$262</definedName>
    <definedName name="ExternalData_78" localSheetId="27">SYD.AX!$A$2:$A$261</definedName>
    <definedName name="ExternalData_78" localSheetId="28">TLS.AX!$A$2:$A$262</definedName>
    <definedName name="ExternalData_78" localSheetId="29">WES.AX!$A$2:$A$184</definedName>
    <definedName name="ExternalData_79" localSheetId="17">AXJO!$A$2:$A$255</definedName>
    <definedName name="ExternalData_79" localSheetId="18">BOQ.AX!$A$2:$A$262</definedName>
    <definedName name="ExternalData_79" localSheetId="35">CBA.AX!$A$2:$A$262</definedName>
    <definedName name="ExternalData_79" localSheetId="19">CRZ.AX!$A$2:$A$245</definedName>
    <definedName name="ExternalData_79" localSheetId="20">CTX.AX!$A$2:$A$262</definedName>
    <definedName name="ExternalData_79" localSheetId="13">EOD_T_Data!$A$1:$A$304</definedName>
    <definedName name="ExternalData_79" localSheetId="14">EOD_T1_Data!$A$1:$A$304</definedName>
    <definedName name="ExternalData_79" localSheetId="15">EOM_Data!$A$1:$A$303</definedName>
    <definedName name="ExternalData_79" localSheetId="16">EOY_Data!$A$1:$A$306</definedName>
    <definedName name="ExternalData_79" localSheetId="34">GMA.AX!$A$2:$A$210</definedName>
    <definedName name="ExternalData_79" localSheetId="21">IRE.AX!$A$2:$A$262</definedName>
    <definedName name="ExternalData_79" localSheetId="22">JBH.AX!$A$2:$A$261</definedName>
    <definedName name="ExternalData_79" localSheetId="23">MQG.AX!$A$2:$A$261</definedName>
    <definedName name="ExternalData_79" localSheetId="36">MTS.AX!$A$2:$A$262</definedName>
    <definedName name="ExternalData_79" localSheetId="24">NAB.AX!$A$2:$A$262</definedName>
    <definedName name="ExternalData_79" localSheetId="39">RBA_FX!$A$1:$A$2009</definedName>
    <definedName name="ExternalData_79" localSheetId="25">REA.AX!$A$2:$A$262</definedName>
    <definedName name="ExternalData_79" localSheetId="26">SEK.AX!$A$2:$A$262</definedName>
    <definedName name="ExternalData_79" localSheetId="27">SYD.AX!$A$2:$A$261</definedName>
    <definedName name="ExternalData_79" localSheetId="28">TLS.AX!$A$2:$A$262</definedName>
    <definedName name="ExternalData_79" localSheetId="29">WES.AX!$A$2:$A$184</definedName>
    <definedName name="ExternalData_8" localSheetId="17">AXJO!$A$2:$A$255</definedName>
    <definedName name="ExternalData_8" localSheetId="18">BOQ.AX!$A$2:$A$262</definedName>
    <definedName name="ExternalData_8" localSheetId="35">CBA.AX!$A$2:$A$262</definedName>
    <definedName name="ExternalData_8" localSheetId="19">CRZ.AX!$A$2:$A$245</definedName>
    <definedName name="ExternalData_8" localSheetId="20">CTX.AX!$A$2:$A$262</definedName>
    <definedName name="ExternalData_8" localSheetId="13">EOD_T_Data!$A$1:$A$305</definedName>
    <definedName name="ExternalData_8" localSheetId="14">EOD_T1_Data!$A$1:$A$305</definedName>
    <definedName name="ExternalData_8" localSheetId="15">EOM_Data!$A$1:$A$305</definedName>
    <definedName name="ExternalData_8" localSheetId="16">EOY_Data!$A$1:$A$306</definedName>
    <definedName name="ExternalData_8" localSheetId="34">GMA.AX!$A$2:$A$194</definedName>
    <definedName name="ExternalData_8" localSheetId="21">IRE.AX!$A$2:$A$262</definedName>
    <definedName name="ExternalData_8" localSheetId="22">JBH.AX!$A$2:$A$261</definedName>
    <definedName name="ExternalData_8" localSheetId="23">MQG.AX!$A$2:$A$261</definedName>
    <definedName name="ExternalData_8" localSheetId="36">MTS.AX!$A$2:$A$262</definedName>
    <definedName name="ExternalData_8" localSheetId="41">MYR.AX!$A$2:$A$262</definedName>
    <definedName name="ExternalData_8" localSheetId="24">NAB.AX!$A$2:$A$262</definedName>
    <definedName name="ExternalData_8" localSheetId="40">NST.AX!$A$2:$A$262</definedName>
    <definedName name="ExternalData_8" localSheetId="33">RBA_Bonds!$A$1:$A$11</definedName>
    <definedName name="ExternalData_8" localSheetId="39">RBA_FX!$A$1:$A$2009</definedName>
    <definedName name="ExternalData_8" localSheetId="25">REA.AX!$A$2:$A$262</definedName>
    <definedName name="ExternalData_8" localSheetId="26">SEK.AX!$A$2:$A$262</definedName>
    <definedName name="ExternalData_8" localSheetId="27">SYD.AX!$A$2:$A$261</definedName>
    <definedName name="ExternalData_8" localSheetId="28">TLS.AX!$A$2:$A$262</definedName>
    <definedName name="ExternalData_8" localSheetId="29">WES.AX!$A$2:$A$184</definedName>
    <definedName name="ExternalData_80" localSheetId="17">AXJO!$A$2:$A$255</definedName>
    <definedName name="ExternalData_80" localSheetId="18">BOQ.AX!$A$2:$A$262</definedName>
    <definedName name="ExternalData_80" localSheetId="35">CBA.AX!$A$2:$A$262</definedName>
    <definedName name="ExternalData_80" localSheetId="19">CRZ.AX!$A$2:$A$245</definedName>
    <definedName name="ExternalData_80" localSheetId="20">CTX.AX!$A$2:$A$262</definedName>
    <definedName name="ExternalData_80" localSheetId="13">EOD_T_Data!$A$1:$A$304</definedName>
    <definedName name="ExternalData_80" localSheetId="14">EOD_T1_Data!$A$1:$A$304</definedName>
    <definedName name="ExternalData_80" localSheetId="15">EOM_Data!$A$1:$A$303</definedName>
    <definedName name="ExternalData_80" localSheetId="16">EOY_Data!$A$1:$A$306</definedName>
    <definedName name="ExternalData_80" localSheetId="34">GMA.AX!$A$2:$A$210</definedName>
    <definedName name="ExternalData_80" localSheetId="21">IRE.AX!$A$2:$A$262</definedName>
    <definedName name="ExternalData_80" localSheetId="22">JBH.AX!$A$2:$A$261</definedName>
    <definedName name="ExternalData_80" localSheetId="23">MQG.AX!$A$2:$A$261</definedName>
    <definedName name="ExternalData_80" localSheetId="36">MTS.AX!$A$2:$A$262</definedName>
    <definedName name="ExternalData_80" localSheetId="24">NAB.AX!$A$2:$A$262</definedName>
    <definedName name="ExternalData_80" localSheetId="39">RBA_FX!$A$1:$A$2009</definedName>
    <definedName name="ExternalData_80" localSheetId="25">REA.AX!$A$2:$A$262</definedName>
    <definedName name="ExternalData_80" localSheetId="26">SEK.AX!$A$2:$A$262</definedName>
    <definedName name="ExternalData_80" localSheetId="27">SYD.AX!$A$2:$A$261</definedName>
    <definedName name="ExternalData_80" localSheetId="28">TLS.AX!$A$2:$A$262</definedName>
    <definedName name="ExternalData_80" localSheetId="29">WES.AX!$A$2:$A$184</definedName>
    <definedName name="ExternalData_81" localSheetId="17">AXJO!$A$2:$A$255</definedName>
    <definedName name="ExternalData_81" localSheetId="18">BOQ.AX!$A$2:$A$262</definedName>
    <definedName name="ExternalData_81" localSheetId="35">CBA.AX!$A$2:$A$262</definedName>
    <definedName name="ExternalData_81" localSheetId="19">CRZ.AX!$A$2:$A$245</definedName>
    <definedName name="ExternalData_81" localSheetId="20">CTX.AX!$A$2:$A$262</definedName>
    <definedName name="ExternalData_81" localSheetId="13">EOD_T_Data!$A$1:$A$304</definedName>
    <definedName name="ExternalData_81" localSheetId="14">EOD_T1_Data!$A$1:$A$304</definedName>
    <definedName name="ExternalData_81" localSheetId="15">EOM_Data!$A$1:$A$303</definedName>
    <definedName name="ExternalData_81" localSheetId="16">EOY_Data!$A$1:$A$306</definedName>
    <definedName name="ExternalData_81" localSheetId="34">GMA.AX!$A$2:$A$211</definedName>
    <definedName name="ExternalData_81" localSheetId="21">IRE.AX!$A$2:$A$262</definedName>
    <definedName name="ExternalData_81" localSheetId="22">JBH.AX!$A$2:$A$261</definedName>
    <definedName name="ExternalData_81" localSheetId="23">MQG.AX!$A$2:$A$261</definedName>
    <definedName name="ExternalData_81" localSheetId="36">MTS.AX!$A$2:$A$262</definedName>
    <definedName name="ExternalData_81" localSheetId="24">NAB.AX!$A$2:$A$262</definedName>
    <definedName name="ExternalData_81" localSheetId="39">RBA_FX!$A$1:$A$2009</definedName>
    <definedName name="ExternalData_81" localSheetId="25">REA.AX!$A$2:$A$262</definedName>
    <definedName name="ExternalData_81" localSheetId="26">SEK.AX!$A$2:$A$262</definedName>
    <definedName name="ExternalData_81" localSheetId="27">SYD.AX!$A$2:$A$261</definedName>
    <definedName name="ExternalData_81" localSheetId="28">TLS.AX!$A$2:$A$262</definedName>
    <definedName name="ExternalData_81" localSheetId="29">WES.AX!$A$2:$A$184</definedName>
    <definedName name="ExternalData_82" localSheetId="17">AXJO!$A$2:$A$255</definedName>
    <definedName name="ExternalData_82" localSheetId="18">BOQ.AX!$A$2:$A$262</definedName>
    <definedName name="ExternalData_82" localSheetId="35">CBA.AX!$A$2:$A$262</definedName>
    <definedName name="ExternalData_82" localSheetId="19">CRZ.AX!$A$2:$A$245</definedName>
    <definedName name="ExternalData_82" localSheetId="20">CTX.AX!$A$2:$A$262</definedName>
    <definedName name="ExternalData_82" localSheetId="13">EOD_T_Data!$A$1:$A$304</definedName>
    <definedName name="ExternalData_82" localSheetId="14">EOD_T1_Data!$A$1:$A$304</definedName>
    <definedName name="ExternalData_82" localSheetId="15">EOM_Data!$A$1:$A$303</definedName>
    <definedName name="ExternalData_82" localSheetId="16">EOY_Data!$A$1:$A$306</definedName>
    <definedName name="ExternalData_82" localSheetId="34">GMA.AX!$A$2:$A$212</definedName>
    <definedName name="ExternalData_82" localSheetId="21">IRE.AX!$A$2:$A$262</definedName>
    <definedName name="ExternalData_82" localSheetId="22">JBH.AX!$A$2:$A$261</definedName>
    <definedName name="ExternalData_82" localSheetId="23">MQG.AX!$A$2:$A$261</definedName>
    <definedName name="ExternalData_82" localSheetId="36">MTS.AX!$A$2:$A$262</definedName>
    <definedName name="ExternalData_82" localSheetId="24">NAB.AX!$A$2:$A$262</definedName>
    <definedName name="ExternalData_82" localSheetId="39">RBA_FX!$A$1:$A$2009</definedName>
    <definedName name="ExternalData_82" localSheetId="25">REA.AX!$A$2:$A$262</definedName>
    <definedName name="ExternalData_82" localSheetId="26">SEK.AX!$A$2:$A$262</definedName>
    <definedName name="ExternalData_82" localSheetId="27">SYD.AX!$A$2:$A$261</definedName>
    <definedName name="ExternalData_82" localSheetId="28">TLS.AX!$A$2:$A$262</definedName>
    <definedName name="ExternalData_83" localSheetId="17">AXJO!$A$2:$A$255</definedName>
    <definedName name="ExternalData_83" localSheetId="18">BOQ.AX!$A$2:$A$262</definedName>
    <definedName name="ExternalData_83" localSheetId="35">CBA.AX!$A$2:$A$262</definedName>
    <definedName name="ExternalData_83" localSheetId="19">CRZ.AX!$A$2:$A$245</definedName>
    <definedName name="ExternalData_83" localSheetId="20">CTX.AX!$A$2:$A$262</definedName>
    <definedName name="ExternalData_83" localSheetId="13">EOD_T_Data!$A$1:$A$304</definedName>
    <definedName name="ExternalData_83" localSheetId="14">EOD_T1_Data!$A$1:$A$304</definedName>
    <definedName name="ExternalData_83" localSheetId="15">EOM_Data!$A$1:$A$303</definedName>
    <definedName name="ExternalData_83" localSheetId="16">EOY_Data!$A$1:$A$306</definedName>
    <definedName name="ExternalData_83" localSheetId="34">GMA.AX!$A$2:$A$212</definedName>
    <definedName name="ExternalData_83" localSheetId="21">IRE.AX!$A$2:$A$262</definedName>
    <definedName name="ExternalData_83" localSheetId="22">JBH.AX!$A$2:$A$261</definedName>
    <definedName name="ExternalData_83" localSheetId="23">MQG.AX!$A$2:$A$261</definedName>
    <definedName name="ExternalData_83" localSheetId="36">MTS.AX!$A$2:$A$262</definedName>
    <definedName name="ExternalData_83" localSheetId="24">NAB.AX!$A$2:$A$262</definedName>
    <definedName name="ExternalData_83" localSheetId="39">RBA_FX!$A$1:$A$2009</definedName>
    <definedName name="ExternalData_83" localSheetId="25">REA.AX!$A$2:$A$262</definedName>
    <definedName name="ExternalData_83" localSheetId="26">SEK.AX!$A$2:$A$262</definedName>
    <definedName name="ExternalData_83" localSheetId="27">SYD.AX!$A$2:$A$261</definedName>
    <definedName name="ExternalData_83" localSheetId="28">TLS.AX!$A$2:$A$262</definedName>
    <definedName name="ExternalData_83" localSheetId="29">WES.AX!$A$2:$A$184</definedName>
    <definedName name="ExternalData_84" localSheetId="17">AXJO!$A$2:$A$255</definedName>
    <definedName name="ExternalData_84" localSheetId="18">BOQ.AX!$A$2:$A$262</definedName>
    <definedName name="ExternalData_84" localSheetId="35">CBA.AX!$A$2:$A$262</definedName>
    <definedName name="ExternalData_84" localSheetId="19">CRZ.AX!$A$2:$A$245</definedName>
    <definedName name="ExternalData_84" localSheetId="20">CTX.AX!$A$2:$A$262</definedName>
    <definedName name="ExternalData_84" localSheetId="13">EOD_T_Data!$A$1:$A$304</definedName>
    <definedName name="ExternalData_84" localSheetId="14">EOD_T1_Data!$A$1:$A$304</definedName>
    <definedName name="ExternalData_84" localSheetId="15">EOM_Data!$A$1:$A$303</definedName>
    <definedName name="ExternalData_84" localSheetId="16">EOY_Data!$A$1:$A$306</definedName>
    <definedName name="ExternalData_84" localSheetId="34">GMA.AX!$A$2:$A$212</definedName>
    <definedName name="ExternalData_84" localSheetId="21">IRE.AX!$A$2:$A$262</definedName>
    <definedName name="ExternalData_84" localSheetId="22">JBH.AX!$A$2:$A$261</definedName>
    <definedName name="ExternalData_84" localSheetId="23">MQG.AX!$A$2:$A$261</definedName>
    <definedName name="ExternalData_84" localSheetId="36">MTS.AX!$A$2:$A$262</definedName>
    <definedName name="ExternalData_84" localSheetId="24">NAB.AX!$A$2:$A$262</definedName>
    <definedName name="ExternalData_84" localSheetId="39">RBA_FX!$A$1:$A$2009</definedName>
    <definedName name="ExternalData_84" localSheetId="25">REA.AX!$A$2:$A$262</definedName>
    <definedName name="ExternalData_84" localSheetId="26">SEK.AX!$A$2:$A$262</definedName>
    <definedName name="ExternalData_84" localSheetId="27">SYD.AX!$A$2:$A$261</definedName>
    <definedName name="ExternalData_84" localSheetId="28">TLS.AX!$A$2:$A$262</definedName>
    <definedName name="ExternalData_84" localSheetId="29">WES.AX!$A$2:$A$184</definedName>
    <definedName name="ExternalData_85" localSheetId="17">AXJO!$A$2:$A$255</definedName>
    <definedName name="ExternalData_85" localSheetId="18">BOQ.AX!$A$2:$A$262</definedName>
    <definedName name="ExternalData_85" localSheetId="35">CBA.AX!$A$2:$A$262</definedName>
    <definedName name="ExternalData_85" localSheetId="19">CRZ.AX!$A$2:$A$245</definedName>
    <definedName name="ExternalData_85" localSheetId="20">CTX.AX!$A$2:$A$262</definedName>
    <definedName name="ExternalData_85" localSheetId="13">EOD_T_Data!$A$1:$A$304</definedName>
    <definedName name="ExternalData_85" localSheetId="14">EOD_T1_Data!$A$1:$A$304</definedName>
    <definedName name="ExternalData_85" localSheetId="15">EOM_Data!$A$1:$A$303</definedName>
    <definedName name="ExternalData_85" localSheetId="16">EOY_Data!$A$1:$A$306</definedName>
    <definedName name="ExternalData_85" localSheetId="34">GMA.AX!$A$2:$A$212</definedName>
    <definedName name="ExternalData_85" localSheetId="21">IRE.AX!$A$2:$A$262</definedName>
    <definedName name="ExternalData_85" localSheetId="22">JBH.AX!$A$2:$A$261</definedName>
    <definedName name="ExternalData_85" localSheetId="23">MQG.AX!$A$2:$A$261</definedName>
    <definedName name="ExternalData_85" localSheetId="36">MTS.AX!$A$2:$A$262</definedName>
    <definedName name="ExternalData_85" localSheetId="24">NAB.AX!$A$2:$A$262</definedName>
    <definedName name="ExternalData_85" localSheetId="39">RBA_FX!$A$1:$A$2009</definedName>
    <definedName name="ExternalData_85" localSheetId="25">REA.AX!$A$2:$A$262</definedName>
    <definedName name="ExternalData_85" localSheetId="26">SEK.AX!$A$2:$A$262</definedName>
    <definedName name="ExternalData_85" localSheetId="27">SYD.AX!$A$2:$A$261</definedName>
    <definedName name="ExternalData_85" localSheetId="28">TLS.AX!$A$2:$A$262</definedName>
    <definedName name="ExternalData_86" localSheetId="17">AXJO!$A$2:$A$255</definedName>
    <definedName name="ExternalData_86" localSheetId="18">BOQ.AX!$A$2:$A$262</definedName>
    <definedName name="ExternalData_86" localSheetId="35">CBA.AX!$A$2:$A$262</definedName>
    <definedName name="ExternalData_86" localSheetId="19">CRZ.AX!$A$2:$A$245</definedName>
    <definedName name="ExternalData_86" localSheetId="20">CTX.AX!$A$2:$A$262</definedName>
    <definedName name="ExternalData_86" localSheetId="13">EOD_T_Data!$A$1:$A$304</definedName>
    <definedName name="ExternalData_86" localSheetId="14">EOD_T1_Data!$A$1:$A$304</definedName>
    <definedName name="ExternalData_86" localSheetId="15">EOM_Data!$A$1:$A$303</definedName>
    <definedName name="ExternalData_86" localSheetId="16">EOY_Data!$A$1:$A$306</definedName>
    <definedName name="ExternalData_86" localSheetId="34">GMA.AX!$A$2:$A$212</definedName>
    <definedName name="ExternalData_86" localSheetId="21">IRE.AX!$A$2:$A$262</definedName>
    <definedName name="ExternalData_86" localSheetId="22">JBH.AX!$A$2:$A$261</definedName>
    <definedName name="ExternalData_86" localSheetId="23">MQG.AX!$A$2:$A$261</definedName>
    <definedName name="ExternalData_86" localSheetId="36">MTS.AX!$A$2:$A$262</definedName>
    <definedName name="ExternalData_86" localSheetId="24">NAB.AX!$A$2:$A$262</definedName>
    <definedName name="ExternalData_86" localSheetId="39">RBA_FX!$A$1:$A$2009</definedName>
    <definedName name="ExternalData_86" localSheetId="25">REA.AX!$A$2:$A$262</definedName>
    <definedName name="ExternalData_86" localSheetId="26">SEK.AX!$A$2:$A$262</definedName>
    <definedName name="ExternalData_86" localSheetId="27">SYD.AX!$A$2:$A$261</definedName>
    <definedName name="ExternalData_86" localSheetId="28">TLS.AX!$A$2:$A$262</definedName>
    <definedName name="ExternalData_86" localSheetId="29">WES.AX!$A$2:$A$184</definedName>
    <definedName name="ExternalData_87" localSheetId="17">AXJO!$A$2:$A$255</definedName>
    <definedName name="ExternalData_87" localSheetId="18">BOQ.AX!$A$2:$A$262</definedName>
    <definedName name="ExternalData_87" localSheetId="35">CBA.AX!$A$2:$A$262</definedName>
    <definedName name="ExternalData_87" localSheetId="19">CRZ.AX!$A$2:$A$245</definedName>
    <definedName name="ExternalData_87" localSheetId="20">CTX.AX!$A$2:$A$262</definedName>
    <definedName name="ExternalData_87" localSheetId="13">EOD_T_Data!$A$1:$A$304</definedName>
    <definedName name="ExternalData_87" localSheetId="14">EOD_T1_Data!$A$1:$A$304</definedName>
    <definedName name="ExternalData_87" localSheetId="15">EOM_Data!$A$1:$A$303</definedName>
    <definedName name="ExternalData_87" localSheetId="16">EOY_Data!$A$1:$A$306</definedName>
    <definedName name="ExternalData_87" localSheetId="34">GMA.AX!$A$2:$A$213</definedName>
    <definedName name="ExternalData_87" localSheetId="21">IRE.AX!$A$2:$A$262</definedName>
    <definedName name="ExternalData_87" localSheetId="22">JBH.AX!$A$2:$A$261</definedName>
    <definedName name="ExternalData_87" localSheetId="23">MQG.AX!$A$2:$A$261</definedName>
    <definedName name="ExternalData_87" localSheetId="36">MTS.AX!$A$2:$A$262</definedName>
    <definedName name="ExternalData_87" localSheetId="24">NAB.AX!$A$2:$A$262</definedName>
    <definedName name="ExternalData_87" localSheetId="39">RBA_FX!$A$1:$A$2009</definedName>
    <definedName name="ExternalData_87" localSheetId="25">REA.AX!$A$2:$A$262</definedName>
    <definedName name="ExternalData_87" localSheetId="26">SEK.AX!$A$2:$A$262</definedName>
    <definedName name="ExternalData_87" localSheetId="27">SYD.AX!$A$2:$A$261</definedName>
    <definedName name="ExternalData_87" localSheetId="28">TLS.AX!$A$2:$A$262</definedName>
    <definedName name="ExternalData_87" localSheetId="29">WES.AX!$A$2:$A$184</definedName>
    <definedName name="ExternalData_88" localSheetId="17">AXJO!$A$2:$A$255</definedName>
    <definedName name="ExternalData_88" localSheetId="18">BOQ.AX!$A$2:$A$262</definedName>
    <definedName name="ExternalData_88" localSheetId="35">CBA.AX!$A$2:$A$262</definedName>
    <definedName name="ExternalData_88" localSheetId="19">CRZ.AX!$A$2:$A$245</definedName>
    <definedName name="ExternalData_88" localSheetId="20">CTX.AX!$A$2:$A$262</definedName>
    <definedName name="ExternalData_88" localSheetId="13">EOD_T_Data!$A$1:$A$304</definedName>
    <definedName name="ExternalData_88" localSheetId="14">EOD_T1_Data!$A$1:$A$304</definedName>
    <definedName name="ExternalData_88" localSheetId="15">EOM_Data!$A$1:$A$303</definedName>
    <definedName name="ExternalData_88" localSheetId="16">EOY_Data!$A$1:$A$306</definedName>
    <definedName name="ExternalData_88" localSheetId="34">GMA.AX!$A$2:$A$214</definedName>
    <definedName name="ExternalData_88" localSheetId="21">IRE.AX!$A$2:$A$262</definedName>
    <definedName name="ExternalData_88" localSheetId="22">JBH.AX!$A$2:$A$261</definedName>
    <definedName name="ExternalData_88" localSheetId="23">MQG.AX!$A$2:$A$261</definedName>
    <definedName name="ExternalData_88" localSheetId="36">MTS.AX!$A$2:$A$262</definedName>
    <definedName name="ExternalData_88" localSheetId="24">NAB.AX!$A$2:$A$262</definedName>
    <definedName name="ExternalData_88" localSheetId="39">RBA_FX!$A$1:$A$2009</definedName>
    <definedName name="ExternalData_88" localSheetId="25">REA.AX!$A$2:$A$262</definedName>
    <definedName name="ExternalData_88" localSheetId="26">SEK.AX!$A$2:$A$262</definedName>
    <definedName name="ExternalData_88" localSheetId="27">SYD.AX!$A$2:$A$261</definedName>
    <definedName name="ExternalData_88" localSheetId="28">TLS.AX!$A$2:$A$262</definedName>
    <definedName name="ExternalData_88" localSheetId="29">WES.AX!$A$2:$A$184</definedName>
    <definedName name="ExternalData_89" localSheetId="17">AXJO!$A$2:$A$255</definedName>
    <definedName name="ExternalData_89" localSheetId="18">BOQ.AX!$A$2:$A$262</definedName>
    <definedName name="ExternalData_89" localSheetId="35">CBA.AX!$A$2:$A$262</definedName>
    <definedName name="ExternalData_89" localSheetId="19">CRZ.AX!$A$2:$A$245</definedName>
    <definedName name="ExternalData_89" localSheetId="20">CTX.AX!$A$2:$A$262</definedName>
    <definedName name="ExternalData_89" localSheetId="13">EOD_T_Data!$A$1:$A$304</definedName>
    <definedName name="ExternalData_89" localSheetId="14">EOD_T1_Data!$A$1:$A$304</definedName>
    <definedName name="ExternalData_89" localSheetId="15">EOM_Data!$A$1:$A$303</definedName>
    <definedName name="ExternalData_89" localSheetId="16">EOY_Data!$A$1:$A$306</definedName>
    <definedName name="ExternalData_89" localSheetId="34">GMA.AX!$A$2:$A$215</definedName>
    <definedName name="ExternalData_89" localSheetId="21">IRE.AX!$A$2:$A$262</definedName>
    <definedName name="ExternalData_89" localSheetId="22">JBH.AX!$A$2:$A$261</definedName>
    <definedName name="ExternalData_89" localSheetId="23">MQG.AX!$A$2:$A$261</definedName>
    <definedName name="ExternalData_89" localSheetId="36">MTS.AX!$A$2:$A$262</definedName>
    <definedName name="ExternalData_89" localSheetId="24">NAB.AX!$A$2:$A$262</definedName>
    <definedName name="ExternalData_89" localSheetId="39">RBA_FX!$A$1:$A$2009</definedName>
    <definedName name="ExternalData_89" localSheetId="25">REA.AX!$A$2:$A$262</definedName>
    <definedName name="ExternalData_89" localSheetId="26">SEK.AX!$A$2:$A$262</definedName>
    <definedName name="ExternalData_89" localSheetId="27">SYD.AX!$A$2:$A$261</definedName>
    <definedName name="ExternalData_89" localSheetId="28">TLS.AX!$A$2:$A$262</definedName>
    <definedName name="ExternalData_89" localSheetId="29">WES.AX!$A$2:$A$184</definedName>
    <definedName name="ExternalData_9" localSheetId="17">AXJO!$A$2:$A$255</definedName>
    <definedName name="ExternalData_9" localSheetId="18">BOQ.AX!$A$2:$A$262</definedName>
    <definedName name="ExternalData_9" localSheetId="35">CBA.AX!$A$2:$A$262</definedName>
    <definedName name="ExternalData_9" localSheetId="19">CRZ.AX!$A$2:$A$245</definedName>
    <definedName name="ExternalData_9" localSheetId="20">CTX.AX!$A$2:$A$262</definedName>
    <definedName name="ExternalData_9" localSheetId="13">EOD_T_Data!$A$1:$A$305</definedName>
    <definedName name="ExternalData_9" localSheetId="14">EOD_T1_Data!$A$1:$A$305</definedName>
    <definedName name="ExternalData_9" localSheetId="15">EOM_Data!$A$1:$A$305</definedName>
    <definedName name="ExternalData_9" localSheetId="16">EOY_Data!$A$1:$A$306</definedName>
    <definedName name="ExternalData_9" localSheetId="34">GMA.AX!$A$2:$A$194</definedName>
    <definedName name="ExternalData_9" localSheetId="21">IRE.AX!$A$2:$A$262</definedName>
    <definedName name="ExternalData_9" localSheetId="22">JBH.AX!$A$2:$A$261</definedName>
    <definedName name="ExternalData_9" localSheetId="23">MQG.AX!$A$2:$A$261</definedName>
    <definedName name="ExternalData_9" localSheetId="36">MTS.AX!$A$2:$A$262</definedName>
    <definedName name="ExternalData_9" localSheetId="41">MYR.AX!$A$2:$A$262</definedName>
    <definedName name="ExternalData_9" localSheetId="24">NAB.AX!$A$2:$A$262</definedName>
    <definedName name="ExternalData_9" localSheetId="40">NST.AX!$A$2:$A$262</definedName>
    <definedName name="ExternalData_9" localSheetId="33">RBA_Bonds!$A$1:$A$11</definedName>
    <definedName name="ExternalData_9" localSheetId="39">RBA_FX!$A$1:$A$2009</definedName>
    <definedName name="ExternalData_9" localSheetId="25">REA.AX!$A$2:$A$262</definedName>
    <definedName name="ExternalData_9" localSheetId="26">SEK.AX!$A$2:$A$262</definedName>
    <definedName name="ExternalData_9" localSheetId="27">SYD.AX!$A$2:$A$261</definedName>
    <definedName name="ExternalData_9" localSheetId="28">TLS.AX!$A$2:$A$262</definedName>
    <definedName name="ExternalData_9" localSheetId="29">WES.AX!$A$2:$A$184</definedName>
    <definedName name="ExternalData_90" localSheetId="17">AXJO!$A$2:$A$255</definedName>
    <definedName name="ExternalData_90" localSheetId="18">BOQ.AX!$A$2:$A$262</definedName>
    <definedName name="ExternalData_90" localSheetId="35">CBA.AX!$A$2:$A$262</definedName>
    <definedName name="ExternalData_90" localSheetId="19">CRZ.AX!$A$2:$A$245</definedName>
    <definedName name="ExternalData_90" localSheetId="20">CTX.AX!$A$2:$A$262</definedName>
    <definedName name="ExternalData_90" localSheetId="13">EOD_T_Data!$A$1:$A$304</definedName>
    <definedName name="ExternalData_90" localSheetId="14">EOD_T1_Data!$A$1:$A$304</definedName>
    <definedName name="ExternalData_90" localSheetId="15">EOM_Data!$A$1:$A$303</definedName>
    <definedName name="ExternalData_90" localSheetId="16">EOY_Data!$A$1:$A$306</definedName>
    <definedName name="ExternalData_90" localSheetId="34">GMA.AX!$A$2:$A$216</definedName>
    <definedName name="ExternalData_90" localSheetId="21">IRE.AX!$A$2:$A$262</definedName>
    <definedName name="ExternalData_90" localSheetId="22">JBH.AX!$A$2:$A$261</definedName>
    <definedName name="ExternalData_90" localSheetId="23">MQG.AX!$A$2:$A$261</definedName>
    <definedName name="ExternalData_90" localSheetId="36">MTS.AX!$A$2:$A$262</definedName>
    <definedName name="ExternalData_90" localSheetId="24">NAB.AX!$A$2:$A$262</definedName>
    <definedName name="ExternalData_90" localSheetId="39">RBA_FX!$A$1:$A$2009</definedName>
    <definedName name="ExternalData_90" localSheetId="25">REA.AX!$A$2:$A$262</definedName>
    <definedName name="ExternalData_90" localSheetId="26">SEK.AX!$A$2:$A$262</definedName>
    <definedName name="ExternalData_90" localSheetId="27">SYD.AX!$A$2:$A$261</definedName>
    <definedName name="ExternalData_90" localSheetId="28">TLS.AX!$A$2:$A$262</definedName>
    <definedName name="ExternalData_90" localSheetId="29">WES.AX!$A$2:$A$184</definedName>
    <definedName name="ExternalData_91" localSheetId="17">AXJO!$A$2:$A$255</definedName>
    <definedName name="ExternalData_91" localSheetId="18">BOQ.AX!$A$2:$A$262</definedName>
    <definedName name="ExternalData_91" localSheetId="35">CBA.AX!$A$2:$A$262</definedName>
    <definedName name="ExternalData_91" localSheetId="19">CRZ.AX!$A$2:$A$245</definedName>
    <definedName name="ExternalData_91" localSheetId="20">CTX.AX!$A$2:$A$262</definedName>
    <definedName name="ExternalData_91" localSheetId="13">EOD_T_Data!$A$1:$A$304</definedName>
    <definedName name="ExternalData_91" localSheetId="14">EOD_T1_Data!$A$1:$A$304</definedName>
    <definedName name="ExternalData_91" localSheetId="15">EOM_Data!$A$1:$A$303</definedName>
    <definedName name="ExternalData_91" localSheetId="16">EOY_Data!$A$1:$A$306</definedName>
    <definedName name="ExternalData_91" localSheetId="34">GMA.AX!$A$2:$A$217</definedName>
    <definedName name="ExternalData_91" localSheetId="21">IRE.AX!$A$2:$A$262</definedName>
    <definedName name="ExternalData_91" localSheetId="22">JBH.AX!$A$2:$A$261</definedName>
    <definedName name="ExternalData_91" localSheetId="23">MQG.AX!$A$2:$A$261</definedName>
    <definedName name="ExternalData_91" localSheetId="36">MTS.AX!$A$2:$A$262</definedName>
    <definedName name="ExternalData_91" localSheetId="24">NAB.AX!$A$2:$A$262</definedName>
    <definedName name="ExternalData_91" localSheetId="39">RBA_FX!$A$1:$A$2009</definedName>
    <definedName name="ExternalData_91" localSheetId="25">REA.AX!$A$2:$A$262</definedName>
    <definedName name="ExternalData_91" localSheetId="26">SEK.AX!$A$2:$A$262</definedName>
    <definedName name="ExternalData_91" localSheetId="27">SYD.AX!$A$2:$A$261</definedName>
    <definedName name="ExternalData_91" localSheetId="28">TLS.AX!$A$2:$A$262</definedName>
    <definedName name="ExternalData_91" localSheetId="29">WES.AX!$A$2:$A$184</definedName>
    <definedName name="ExternalData_92" localSheetId="17">AXJO!$A$2:$A$255</definedName>
    <definedName name="ExternalData_92" localSheetId="18">BOQ.AX!$A$2:$A$262</definedName>
    <definedName name="ExternalData_92" localSheetId="35">CBA.AX!$A$2:$A$262</definedName>
    <definedName name="ExternalData_92" localSheetId="19">CRZ.AX!$A$2:$A$245</definedName>
    <definedName name="ExternalData_92" localSheetId="20">CTX.AX!$A$2:$A$262</definedName>
    <definedName name="ExternalData_92" localSheetId="13">EOD_T_Data!$A$1:$A$304</definedName>
    <definedName name="ExternalData_92" localSheetId="14">EOD_T1_Data!$A$1:$A$304</definedName>
    <definedName name="ExternalData_92" localSheetId="15">EOM_Data!$A$1:$A$303</definedName>
    <definedName name="ExternalData_92" localSheetId="16">EOY_Data!$A$1:$A$306</definedName>
    <definedName name="ExternalData_92" localSheetId="34">GMA.AX!$A$2:$A$217</definedName>
    <definedName name="ExternalData_92" localSheetId="21">IRE.AX!$A$2:$A$262</definedName>
    <definedName name="ExternalData_92" localSheetId="22">JBH.AX!$A$2:$A$261</definedName>
    <definedName name="ExternalData_92" localSheetId="23">MQG.AX!$A$2:$A$261</definedName>
    <definedName name="ExternalData_92" localSheetId="36">MTS.AX!$A$2:$A$262</definedName>
    <definedName name="ExternalData_92" localSheetId="24">NAB.AX!$A$2:$A$262</definedName>
    <definedName name="ExternalData_92" localSheetId="39">RBA_FX!$A$1:$A$2009</definedName>
    <definedName name="ExternalData_92" localSheetId="25">REA.AX!$A$2:$A$262</definedName>
    <definedName name="ExternalData_92" localSheetId="26">SEK.AX!$A$2:$A$262</definedName>
    <definedName name="ExternalData_92" localSheetId="27">SYD.AX!$A$2:$A$261</definedName>
    <definedName name="ExternalData_92" localSheetId="28">TLS.AX!$A$2:$A$262</definedName>
    <definedName name="ExternalData_92" localSheetId="29">WES.AX!$A$2:$A$184</definedName>
    <definedName name="ExternalData_93" localSheetId="17">AXJO!$A$2:$A$255</definedName>
    <definedName name="ExternalData_93" localSheetId="18">BOQ.AX!$A$2:$A$262</definedName>
    <definedName name="ExternalData_93" localSheetId="35">CBA.AX!$A$2:$A$262</definedName>
    <definedName name="ExternalData_93" localSheetId="19">CRZ.AX!$A$2:$A$245</definedName>
    <definedName name="ExternalData_93" localSheetId="20">CTX.AX!$A$2:$A$262</definedName>
    <definedName name="ExternalData_93" localSheetId="13">EOD_T_Data!$A$1:$A$304</definedName>
    <definedName name="ExternalData_93" localSheetId="14">EOD_T1_Data!$A$1:$A$304</definedName>
    <definedName name="ExternalData_93" localSheetId="15">EOM_Data!$A$1:$A$303</definedName>
    <definedName name="ExternalData_93" localSheetId="16">EOY_Data!$A$1:$A$306</definedName>
    <definedName name="ExternalData_93" localSheetId="34">GMA.AX!$A$2:$A$218</definedName>
    <definedName name="ExternalData_93" localSheetId="21">IRE.AX!$A$2:$A$262</definedName>
    <definedName name="ExternalData_93" localSheetId="22">JBH.AX!$A$2:$A$261</definedName>
    <definedName name="ExternalData_93" localSheetId="23">MQG.AX!$A$2:$A$261</definedName>
    <definedName name="ExternalData_93" localSheetId="36">MTS.AX!$A$2:$A$262</definedName>
    <definedName name="ExternalData_93" localSheetId="24">NAB.AX!$A$2:$A$262</definedName>
    <definedName name="ExternalData_93" localSheetId="25">REA.AX!$A$2:$A$262</definedName>
    <definedName name="ExternalData_93" localSheetId="26">SEK.AX!$A$2:$A$262</definedName>
    <definedName name="ExternalData_93" localSheetId="27">SYD.AX!$A$2:$A$261</definedName>
    <definedName name="ExternalData_93" localSheetId="28">TLS.AX!$A$2:$A$262</definedName>
    <definedName name="ExternalData_93" localSheetId="29">WES.AX!$A$2:$A$184</definedName>
    <definedName name="ExternalData_94" localSheetId="17">AXJO!$A$2:$A$255</definedName>
    <definedName name="ExternalData_94" localSheetId="18">BOQ.AX!$A$2:$A$262</definedName>
    <definedName name="ExternalData_94" localSheetId="35">CBA.AX!$A$2:$A$262</definedName>
    <definedName name="ExternalData_94" localSheetId="19">CRZ.AX!$A$2:$A$245</definedName>
    <definedName name="ExternalData_94" localSheetId="20">CTX.AX!$A$2:$A$262</definedName>
    <definedName name="ExternalData_94" localSheetId="13">EOD_T_Data!$A$1:$A$304</definedName>
    <definedName name="ExternalData_94" localSheetId="14">EOD_T1_Data!$A$1:$A$304</definedName>
    <definedName name="ExternalData_94" localSheetId="15">EOM_Data!$A$1:$A$303</definedName>
    <definedName name="ExternalData_94" localSheetId="16">EOY_Data!$A$1:$A$306</definedName>
    <definedName name="ExternalData_94" localSheetId="34">GMA.AX!$A$2:$A$218</definedName>
    <definedName name="ExternalData_94" localSheetId="21">IRE.AX!$A$2:$A$262</definedName>
    <definedName name="ExternalData_94" localSheetId="22">JBH.AX!$A$2:$A$261</definedName>
    <definedName name="ExternalData_94" localSheetId="23">MQG.AX!$A$2:$A$261</definedName>
    <definedName name="ExternalData_94" localSheetId="36">MTS.AX!$A$2:$A$262</definedName>
    <definedName name="ExternalData_94" localSheetId="24">NAB.AX!$A$2:$A$262</definedName>
    <definedName name="ExternalData_94" localSheetId="25">REA.AX!$A$2:$A$262</definedName>
    <definedName name="ExternalData_94" localSheetId="26">SEK.AX!$A$2:$A$262</definedName>
    <definedName name="ExternalData_94" localSheetId="27">SYD.AX!$A$2:$A$261</definedName>
    <definedName name="ExternalData_94" localSheetId="28">TLS.AX!$A$2:$A$262</definedName>
    <definedName name="ExternalData_94" localSheetId="29">WES.AX!$A$2:$A$184</definedName>
    <definedName name="ExternalData_95" localSheetId="17">AXJO!$A$2:$A$255</definedName>
    <definedName name="ExternalData_95" localSheetId="18">BOQ.AX!$A$2:$A$262</definedName>
    <definedName name="ExternalData_95" localSheetId="35">CBA.AX!$A$2:$A$262</definedName>
    <definedName name="ExternalData_95" localSheetId="19">CRZ.AX!$A$2:$A$245</definedName>
    <definedName name="ExternalData_95" localSheetId="20">CTX.AX!$A$2:$A$262</definedName>
    <definedName name="ExternalData_95" localSheetId="13">EOD_T_Data!$A$1:$A$304</definedName>
    <definedName name="ExternalData_95" localSheetId="14">EOD_T1_Data!$A$1:$A$304</definedName>
    <definedName name="ExternalData_95" localSheetId="15">EOM_Data!$A$1:$A$303</definedName>
    <definedName name="ExternalData_95" localSheetId="16">EOY_Data!$A$1:$A$306</definedName>
    <definedName name="ExternalData_95" localSheetId="34">GMA.AX!$A$2:$A$218</definedName>
    <definedName name="ExternalData_95" localSheetId="21">IRE.AX!$A$2:$A$262</definedName>
    <definedName name="ExternalData_95" localSheetId="22">JBH.AX!$A$2:$A$261</definedName>
    <definedName name="ExternalData_95" localSheetId="23">MQG.AX!$A$2:$A$261</definedName>
    <definedName name="ExternalData_95" localSheetId="36">MTS.AX!$A$2:$A$262</definedName>
    <definedName name="ExternalData_95" localSheetId="24">NAB.AX!$A$2:$A$262</definedName>
    <definedName name="ExternalData_95" localSheetId="25">REA.AX!$A$2:$A$262</definedName>
    <definedName name="ExternalData_95" localSheetId="26">SEK.AX!$A$2:$A$262</definedName>
    <definedName name="ExternalData_95" localSheetId="27">SYD.AX!$A$2:$A$261</definedName>
    <definedName name="ExternalData_95" localSheetId="28">TLS.AX!$A$2:$A$262</definedName>
    <definedName name="ExternalData_95" localSheetId="29">WES.AX!$A$2:$A$184</definedName>
    <definedName name="ExternalData_96" localSheetId="17">AXJO!$A$2:$A$255</definedName>
    <definedName name="ExternalData_96" localSheetId="18">BOQ.AX!$A$2:$A$262</definedName>
    <definedName name="ExternalData_96" localSheetId="35">CBA.AX!$A$2:$A$262</definedName>
    <definedName name="ExternalData_96" localSheetId="19">CRZ.AX!$A$2:$A$245</definedName>
    <definedName name="ExternalData_96" localSheetId="20">CTX.AX!$A$2:$A$262</definedName>
    <definedName name="ExternalData_96" localSheetId="13">EOD_T_Data!$A$1:$A$304</definedName>
    <definedName name="ExternalData_96" localSheetId="14">EOD_T1_Data!$A$1:$A$304</definedName>
    <definedName name="ExternalData_96" localSheetId="15">EOM_Data!$A$1:$A$303</definedName>
    <definedName name="ExternalData_96" localSheetId="16">EOY_Data!$A$1:$A$306</definedName>
    <definedName name="ExternalData_96" localSheetId="34">GMA.AX!$A$2:$A$219</definedName>
    <definedName name="ExternalData_96" localSheetId="21">IRE.AX!$A$2:$A$262</definedName>
    <definedName name="ExternalData_96" localSheetId="22">JBH.AX!$A$2:$A$261</definedName>
    <definedName name="ExternalData_96" localSheetId="23">MQG.AX!$A$2:$A$261</definedName>
    <definedName name="ExternalData_96" localSheetId="36">MTS.AX!$A$2:$A$262</definedName>
    <definedName name="ExternalData_96" localSheetId="24">NAB.AX!$A$2:$A$262</definedName>
    <definedName name="ExternalData_96" localSheetId="25">REA.AX!$A$2:$A$262</definedName>
    <definedName name="ExternalData_96" localSheetId="26">SEK.AX!$A$2:$A$262</definedName>
    <definedName name="ExternalData_96" localSheetId="27">SYD.AX!$A$2:$A$261</definedName>
    <definedName name="ExternalData_96" localSheetId="28">TLS.AX!$A$2:$A$262</definedName>
    <definedName name="ExternalData_96" localSheetId="29">WES.AX!$A$2:$A$184</definedName>
    <definedName name="ExternalData_97" localSheetId="17">AXJO!$A$2:$A$255</definedName>
    <definedName name="ExternalData_97" localSheetId="18">BOQ.AX!$A$2:$A$262</definedName>
    <definedName name="ExternalData_97" localSheetId="35">CBA.AX!$A$2:$A$262</definedName>
    <definedName name="ExternalData_97" localSheetId="19">CRZ.AX!$A$2:$A$245</definedName>
    <definedName name="ExternalData_97" localSheetId="20">CTX.AX!$A$2:$A$262</definedName>
    <definedName name="ExternalData_97" localSheetId="13">EOD_T_Data!$A$1:$A$304</definedName>
    <definedName name="ExternalData_97" localSheetId="14">EOD_T1_Data!$A$1:$A$304</definedName>
    <definedName name="ExternalData_97" localSheetId="15">EOM_Data!$A$1:$A$303</definedName>
    <definedName name="ExternalData_97" localSheetId="16">EOY_Data!$A$1:$A$306</definedName>
    <definedName name="ExternalData_97" localSheetId="34">GMA.AX!$A$2:$A$219</definedName>
    <definedName name="ExternalData_97" localSheetId="21">IRE.AX!$A$2:$A$262</definedName>
    <definedName name="ExternalData_97" localSheetId="22">JBH.AX!$A$2:$A$261</definedName>
    <definedName name="ExternalData_97" localSheetId="23">MQG.AX!$A$2:$A$261</definedName>
    <definedName name="ExternalData_97" localSheetId="36">MTS.AX!$A$2:$A$262</definedName>
    <definedName name="ExternalData_97" localSheetId="24">NAB.AX!$A$2:$A$262</definedName>
    <definedName name="ExternalData_97" localSheetId="25">REA.AX!$A$2:$A$262</definedName>
    <definedName name="ExternalData_97" localSheetId="26">SEK.AX!$A$2:$A$262</definedName>
    <definedName name="ExternalData_97" localSheetId="27">SYD.AX!$A$2:$A$261</definedName>
    <definedName name="ExternalData_97" localSheetId="28">TLS.AX!$A$2:$A$262</definedName>
    <definedName name="ExternalData_97" localSheetId="29">WES.AX!$A$2:$A$184</definedName>
    <definedName name="ExternalData_98" localSheetId="17">AXJO!$A$2:$A$255</definedName>
    <definedName name="ExternalData_98" localSheetId="18">BOQ.AX!$A$2:$A$262</definedName>
    <definedName name="ExternalData_98" localSheetId="35">CBA.AX!$A$2:$A$262</definedName>
    <definedName name="ExternalData_98" localSheetId="19">CRZ.AX!$A$2:$A$245</definedName>
    <definedName name="ExternalData_98" localSheetId="20">CTX.AX!$A$2:$A$262</definedName>
    <definedName name="ExternalData_98" localSheetId="13">EOD_T_Data!$A$1:$A$304</definedName>
    <definedName name="ExternalData_98" localSheetId="14">EOD_T1_Data!$A$1:$A$304</definedName>
    <definedName name="ExternalData_98" localSheetId="15">EOM_Data!$A$1:$A$303</definedName>
    <definedName name="ExternalData_98" localSheetId="16">EOY_Data!$A$1:$A$306</definedName>
    <definedName name="ExternalData_98" localSheetId="34">GMA.AX!$A$2:$A$220</definedName>
    <definedName name="ExternalData_98" localSheetId="21">IRE.AX!$A$2:$A$262</definedName>
    <definedName name="ExternalData_98" localSheetId="22">JBH.AX!$A$2:$A$261</definedName>
    <definedName name="ExternalData_98" localSheetId="23">MQG.AX!$A$2:$A$261</definedName>
    <definedName name="ExternalData_98" localSheetId="36">MTS.AX!$A$2:$A$262</definedName>
    <definedName name="ExternalData_98" localSheetId="24">NAB.AX!$A$2:$A$262</definedName>
    <definedName name="ExternalData_98" localSheetId="25">REA.AX!$A$2:$A$262</definedName>
    <definedName name="ExternalData_98" localSheetId="26">SEK.AX!$A$2:$A$262</definedName>
    <definedName name="ExternalData_98" localSheetId="27">SYD.AX!$A$2:$A$261</definedName>
    <definedName name="ExternalData_98" localSheetId="28">TLS.AX!$A$2:$A$262</definedName>
    <definedName name="ExternalData_98" localSheetId="29">WES.AX!$A$2:$A$184</definedName>
    <definedName name="ExternalData_99" localSheetId="17">AXJO!$A$2:$A$255</definedName>
    <definedName name="ExternalData_99" localSheetId="18">BOQ.AX!$A$2:$A$262</definedName>
    <definedName name="ExternalData_99" localSheetId="35">CBA.AX!$A$2:$A$262</definedName>
    <definedName name="ExternalData_99" localSheetId="19">CRZ.AX!$A$2:$A$245</definedName>
    <definedName name="ExternalData_99" localSheetId="20">CTX.AX!$A$2:$A$262</definedName>
    <definedName name="ExternalData_99" localSheetId="13">EOD_T_Data!$A$1:$A$304</definedName>
    <definedName name="ExternalData_99" localSheetId="14">EOD_T1_Data!$A$1:$A$304</definedName>
    <definedName name="ExternalData_99" localSheetId="15">EOM_Data!$A$1:$A$303</definedName>
    <definedName name="ExternalData_99" localSheetId="16">EOY_Data!$A$1:$A$306</definedName>
    <definedName name="ExternalData_99" localSheetId="34">GMA.AX!$A$2:$A$221</definedName>
    <definedName name="ExternalData_99" localSheetId="21">IRE.AX!$A$2:$A$262</definedName>
    <definedName name="ExternalData_99" localSheetId="22">JBH.AX!$A$2:$A$261</definedName>
    <definedName name="ExternalData_99" localSheetId="23">MQG.AX!$A$2:$A$261</definedName>
    <definedName name="ExternalData_99" localSheetId="36">MTS.AX!$A$2:$A$262</definedName>
    <definedName name="ExternalData_99" localSheetId="24">NAB.AX!$A$2:$A$262</definedName>
    <definedName name="ExternalData_99" localSheetId="25">REA.AX!$A$2:$A$262</definedName>
    <definedName name="ExternalData_99" localSheetId="26">SEK.AX!$A$2:$A$262</definedName>
    <definedName name="ExternalData_99" localSheetId="27">SYD.AX!$A$2:$A$261</definedName>
    <definedName name="ExternalData_99" localSheetId="28">TLS.AX!$A$2:$A$262</definedName>
    <definedName name="FeedStatus_ABS_Economics">Control!$G$11</definedName>
    <definedName name="FeedStatus_AFR">Control!$G$7</definedName>
    <definedName name="FeedStatus_ElapsedTime">Control!$G$12</definedName>
    <definedName name="FeedStatus_RBA_Bonds">Control!$G$9</definedName>
    <definedName name="FeedStatus_RBA_Economics">Control!$G$10</definedName>
    <definedName name="FeedStatus_RBA_FX">Control!$G$8</definedName>
    <definedName name="FeedStatus_Yahoo">Control!$G$6</definedName>
    <definedName name="First_Rate_Date">Control!$C$10</definedName>
    <definedName name="FrankingCredits">Forecast_Modelling!$C$6</definedName>
    <definedName name="GDP_Change">ABS_Economics!$G$6</definedName>
    <definedName name="GMA_90DSMA">New_Trade_Analysis!$D$4</definedName>
    <definedName name="GMA_90DSMR">New_Trade_Analysis!$G$4</definedName>
    <definedName name="Income">Forecast_Modelling!$C$13</definedName>
    <definedName name="Interest">Forecast_Modelling!$C$9</definedName>
    <definedName name="IRE_90DSMA">Risk_Analysis!#REF!</definedName>
    <definedName name="IRE_90DSMR">Risk_Analysis!#REF!</definedName>
    <definedName name="JBH_90DSMA">Risk_Analysis!$D$10</definedName>
    <definedName name="JBH_90DSMR">Risk_Analysis!$I$10</definedName>
    <definedName name="LAST_REFRESHED">Control!$C$11</definedName>
    <definedName name="LVR_Limit">Portfolio_Summary!$C$30</definedName>
    <definedName name="LVR_Utilisation">Portfolio_Summary!$C$32</definedName>
    <definedName name="MarginalAmount">Forecast_Modelling!$C$16</definedName>
    <definedName name="MarginalRate">Forecast_Modelling!$C$15</definedName>
    <definedName name="MonthlySavings">[1]Detailed_Budget!$I$7</definedName>
    <definedName name="MQG_90DSMA">Risk_Analysis!$D$9</definedName>
    <definedName name="MQG_90DSMR">Risk_Analysis!$I$9</definedName>
    <definedName name="MTS_90DSMA">New_Trade_Analysis!$D$6</definedName>
    <definedName name="MTS_90DSMR">New_Trade_Analysis!$G$6</definedName>
    <definedName name="MYR_90DSMA">New_Trade_Analysis!$D$8</definedName>
    <definedName name="MYR_90DSMR">New_Trade_Analysis!$G$8</definedName>
    <definedName name="NAB_90DSMA">Risk_Analysis!$D$4</definedName>
    <definedName name="NAB_90DSMR">Risk_Analysis!$I$4</definedName>
    <definedName name="NetIncome">[1]Detailed_Budget!$T$39</definedName>
    <definedName name="NST_90DSMA">New_Trade_Analysis!$D$7</definedName>
    <definedName name="NST_90DSMR">New_Trade_Analysis!$G$7</definedName>
    <definedName name="Portfolio_Asset_Value">Performance_Analysis!$AD$14</definedName>
    <definedName name="Portfolio_Beta">Risk_Analysis!$Y$14</definedName>
    <definedName name="Portfolio_CostOfCarry">Performance_Analysis!$BP$14</definedName>
    <definedName name="Portfolio_Daily_PnL">Performance_Analysis!$AZ$14</definedName>
    <definedName name="Portfolio_Equity_Rate">Portfolio_Summary!$C$15</definedName>
    <definedName name="Portfolio_Income_Value">Performance_Analysis!$BJ$14</definedName>
    <definedName name="Portfolio_Interest_Rate">Portfolio_Summary!$C$14</definedName>
    <definedName name="Portfolio_Lending_Value">Performance_Analysis!$BN$14</definedName>
    <definedName name="Portfolio_LTD_PnL">Performance_Analysis!$AI$14</definedName>
    <definedName name="Portfolio_LVR">Portfolio_Summary!$C$31</definedName>
    <definedName name="Portfolio_MTD_PnL">Performance_Analysis!$AU$14</definedName>
    <definedName name="Portfolio_Open_Positions">Reference_Data!$D$2:$D$20</definedName>
    <definedName name="Portfolio_Owners_Equity">Portfolio_Summary!$C$10</definedName>
    <definedName name="Portfolio_Stop_Loss">Portfolio_Summary!$U$16</definedName>
    <definedName name="Portfolio_WACC">Portfolio_Summary!$C$16</definedName>
    <definedName name="Portfolio_YTD_PnL">Performance_Analysis!$AP$14</definedName>
    <definedName name="REA_90DSMA">Risk_Analysis!$D$7</definedName>
    <definedName name="REA_90DSMR">Risk_Analysis!$I$7</definedName>
    <definedName name="SEK_90DSMA">Risk_Analysis!$D$11</definedName>
    <definedName name="SEK_90DSMR">Risk_Analysis!$I$11</definedName>
    <definedName name="Stop_Loss">Portfolio_Summary!$U$16</definedName>
    <definedName name="SYD_90DSMA">Risk_Analysis!$D$13</definedName>
    <definedName name="SYD_90DSMR">Risk_Analysis!$I$13</definedName>
    <definedName name="TaxBaseline">Forecast_Modelling!$C$17</definedName>
    <definedName name="TaxStart">Forecast_Modelling!$C$14</definedName>
    <definedName name="TLS_90DSMA">Risk_Analysis!$D$8</definedName>
    <definedName name="TLS_90DSMR">Risk_Analysis!$I$8</definedName>
    <definedName name="WES_90DSMA">Risk_Analysis!$D$6</definedName>
    <definedName name="WES_90DSMR">Risk_Analysis!$I$6</definedName>
    <definedName name="XJO_90DSMA">Portfolio_Summary!$I$22</definedName>
    <definedName name="XJO_90DSMR">Portfolio_Summary!$L$22</definedName>
    <definedName name="XJO_DAILY_PCT">Portfolio_Summary!$H$22</definedName>
    <definedName name="Yield">Forecast_Modelling!$C$4</definedName>
  </definedNames>
  <calcPr calcId="152511"/>
  <pivotCaches>
    <pivotCache cacheId="0" r:id="rId45"/>
    <pivotCache cacheId="1" r:id="rId46"/>
    <pivotCache cacheId="2" r:id="rId47"/>
    <pivotCache cacheId="3" r:id="rId48"/>
  </pivotCaches>
  <extLst>
    <ext xmlns:x15="http://schemas.microsoft.com/office/spreadsheetml/2010/11/main" uri="{FCE2AD5D-F65C-4FA6-A056-5C36A1767C68}">
      <x15:dataModel>
        <x15:modelTables>
          <x15:modelTable id="Range-de7f4b67-e376-46de-b6f1-b6b15a6081b5" name="Range" connection="WorksheetConnection_Loan_Transactions!$A$1:$I$129"/>
        </x15:modelTables>
      </x15:dataModel>
    </ext>
  </extLst>
</workbook>
</file>

<file path=xl/calcChain.xml><?xml version="1.0" encoding="utf-8"?>
<calcChain xmlns="http://schemas.openxmlformats.org/spreadsheetml/2006/main">
  <c r="O24" i="22" l="1"/>
  <c r="N24" i="22"/>
  <c r="I24" i="22"/>
  <c r="J24" i="22" s="1"/>
  <c r="G24" i="22"/>
  <c r="P24" i="22" s="1"/>
  <c r="L27" i="106"/>
  <c r="L46" i="106"/>
  <c r="L64" i="106"/>
  <c r="L73" i="106"/>
  <c r="L82" i="106"/>
  <c r="L100" i="106"/>
  <c r="L105" i="106"/>
  <c r="L110" i="106"/>
  <c r="L119" i="106"/>
  <c r="L137" i="106"/>
  <c r="L142" i="106"/>
  <c r="L146" i="106"/>
  <c r="L174" i="106"/>
  <c r="L183" i="106"/>
  <c r="L210" i="106"/>
  <c r="L215" i="106"/>
  <c r="L219" i="106"/>
  <c r="L247" i="106"/>
  <c r="L265" i="106"/>
  <c r="L283" i="106"/>
  <c r="L302" i="106"/>
  <c r="L320" i="106"/>
  <c r="L329" i="106"/>
  <c r="L361" i="106"/>
  <c r="L366" i="106"/>
  <c r="L375" i="106"/>
  <c r="L393" i="106"/>
  <c r="L398" i="106"/>
  <c r="L430" i="106"/>
  <c r="L439" i="106"/>
  <c r="L448" i="106"/>
  <c r="L466" i="106"/>
  <c r="L471" i="106"/>
  <c r="L503" i="106"/>
  <c r="L512" i="106"/>
  <c r="L521" i="106"/>
  <c r="L539" i="106"/>
  <c r="L558" i="106"/>
  <c r="L576" i="106"/>
  <c r="L585" i="106"/>
  <c r="L594" i="106"/>
  <c r="L612" i="106"/>
  <c r="L617" i="106"/>
  <c r="L621" i="106"/>
  <c r="L629" i="106"/>
  <c r="L645" i="106"/>
  <c r="L649" i="106"/>
  <c r="L653" i="106"/>
  <c r="L661" i="106"/>
  <c r="L677" i="106"/>
  <c r="L681" i="106"/>
  <c r="L685" i="106"/>
  <c r="L693" i="106"/>
  <c r="L709" i="106"/>
  <c r="L713" i="106"/>
  <c r="L717" i="106"/>
  <c r="L725" i="106"/>
  <c r="L741" i="106"/>
  <c r="L745" i="106"/>
  <c r="L749" i="106"/>
  <c r="L757" i="106"/>
  <c r="L773" i="106"/>
  <c r="L777" i="106"/>
  <c r="L781" i="106"/>
  <c r="L789" i="106"/>
  <c r="L805" i="106"/>
  <c r="L809" i="106"/>
  <c r="L813" i="106"/>
  <c r="L821" i="106"/>
  <c r="L837" i="106"/>
  <c r="L841" i="106"/>
  <c r="L845" i="106"/>
  <c r="L853" i="106"/>
  <c r="L869" i="106"/>
  <c r="L873" i="106"/>
  <c r="L877" i="106"/>
  <c r="L885" i="106"/>
  <c r="L901" i="106"/>
  <c r="L905" i="106"/>
  <c r="L909" i="106"/>
  <c r="L917" i="106"/>
  <c r="L933" i="106"/>
  <c r="L937" i="106"/>
  <c r="L941" i="106"/>
  <c r="L949" i="106"/>
  <c r="L965" i="106"/>
  <c r="L969" i="106"/>
  <c r="L973" i="106"/>
  <c r="L981" i="106"/>
  <c r="L997" i="106"/>
  <c r="L1001" i="106"/>
  <c r="L1005" i="106"/>
  <c r="L1013" i="106"/>
  <c r="L1029" i="106"/>
  <c r="L1033" i="106"/>
  <c r="L1037" i="106"/>
  <c r="L1045" i="106"/>
  <c r="L1061" i="106"/>
  <c r="L1065" i="106"/>
  <c r="L1069" i="106"/>
  <c r="L1077" i="106"/>
  <c r="L1093" i="106"/>
  <c r="L1097" i="106"/>
  <c r="L1101" i="106"/>
  <c r="L1109" i="106"/>
  <c r="L1125" i="106"/>
  <c r="L1129" i="106"/>
  <c r="L1133" i="106"/>
  <c r="L1141" i="106"/>
  <c r="L1157" i="106"/>
  <c r="L1161" i="106"/>
  <c r="L1165" i="106"/>
  <c r="L1173" i="106"/>
  <c r="L1189" i="106"/>
  <c r="L1193" i="106"/>
  <c r="L1197" i="106"/>
  <c r="L1205" i="106"/>
  <c r="L1221" i="106"/>
  <c r="L1225" i="106"/>
  <c r="L1229" i="106"/>
  <c r="L1237" i="106"/>
  <c r="L1253" i="106"/>
  <c r="L1257" i="106"/>
  <c r="L1261" i="106"/>
  <c r="L1269" i="106"/>
  <c r="L1285" i="106"/>
  <c r="L1289" i="106"/>
  <c r="L1293" i="106"/>
  <c r="L1301" i="106"/>
  <c r="L1317" i="106"/>
  <c r="L1321" i="106"/>
  <c r="L1325" i="106"/>
  <c r="L1333" i="106"/>
  <c r="L1349" i="106"/>
  <c r="L1353" i="106"/>
  <c r="L1357" i="106"/>
  <c r="L1365" i="106"/>
  <c r="L1381" i="106"/>
  <c r="L1385" i="106"/>
  <c r="L1389" i="106"/>
  <c r="L1397" i="106"/>
  <c r="L1413" i="106"/>
  <c r="L1417" i="106"/>
  <c r="L1421" i="106"/>
  <c r="L1429" i="106"/>
  <c r="L1445" i="106"/>
  <c r="L1449" i="106"/>
  <c r="L1453" i="106"/>
  <c r="L1461" i="106"/>
  <c r="L1477" i="106"/>
  <c r="L1481" i="106"/>
  <c r="L1485" i="106"/>
  <c r="L1493" i="106"/>
  <c r="L1509" i="106"/>
  <c r="L1513" i="106"/>
  <c r="L1517" i="106"/>
  <c r="L1525" i="106"/>
  <c r="L1541" i="106"/>
  <c r="L1545" i="106"/>
  <c r="L1549" i="106"/>
  <c r="L1557" i="106"/>
  <c r="L1573" i="106"/>
  <c r="L1577" i="106"/>
  <c r="L1581" i="106"/>
  <c r="L1589" i="106"/>
  <c r="L1605" i="106"/>
  <c r="L1609" i="106"/>
  <c r="L1613" i="106"/>
  <c r="L1621" i="106"/>
  <c r="L1637" i="106"/>
  <c r="L1641" i="106"/>
  <c r="L1645" i="106"/>
  <c r="L1659" i="106"/>
  <c r="L1663" i="106"/>
  <c r="L1664" i="106"/>
  <c r="L1677" i="106"/>
  <c r="L1681" i="106"/>
  <c r="L1687" i="106"/>
  <c r="L1696" i="106"/>
  <c r="L1700" i="106"/>
  <c r="L1705" i="106"/>
  <c r="L1714" i="106"/>
  <c r="L1717" i="106"/>
  <c r="L1719" i="106"/>
  <c r="L1732" i="106"/>
  <c r="L1737" i="106"/>
  <c r="L1741" i="106"/>
  <c r="L1751" i="106"/>
  <c r="L1769" i="106"/>
  <c r="L1773" i="106"/>
  <c r="L1778" i="106"/>
  <c r="L1791" i="106"/>
  <c r="L1805" i="106"/>
  <c r="L1809" i="106"/>
  <c r="L1810" i="106"/>
  <c r="L1815" i="106"/>
  <c r="L1824" i="106"/>
  <c r="L1833" i="106"/>
  <c r="L1842" i="106"/>
  <c r="L1845" i="106"/>
  <c r="L1847" i="106"/>
  <c r="L1851" i="106"/>
  <c r="L1860" i="106"/>
  <c r="L1865" i="106"/>
  <c r="L1869" i="106"/>
  <c r="L1879" i="106"/>
  <c r="L1888" i="106"/>
  <c r="L1897" i="106"/>
  <c r="L1901" i="106"/>
  <c r="L1915" i="106"/>
  <c r="L1919" i="106"/>
  <c r="L1920" i="106"/>
  <c r="L1933" i="106"/>
  <c r="L1937" i="106"/>
  <c r="L1943" i="106"/>
  <c r="L1952" i="106"/>
  <c r="L1956" i="106"/>
  <c r="L1961" i="106"/>
  <c r="L1970" i="106"/>
  <c r="L1973" i="106"/>
  <c r="L1975" i="106"/>
  <c r="L1988" i="106"/>
  <c r="L1993" i="106"/>
  <c r="L1997" i="106"/>
  <c r="L2007" i="106"/>
  <c r="L2025" i="106"/>
  <c r="L2029" i="106"/>
  <c r="L2034" i="106"/>
  <c r="L2047" i="106"/>
  <c r="L2061" i="106"/>
  <c r="L2065" i="106"/>
  <c r="L2066" i="106"/>
  <c r="L2071" i="106"/>
  <c r="L2080" i="106"/>
  <c r="L2089" i="106"/>
  <c r="L2098" i="106"/>
  <c r="L2101" i="106"/>
  <c r="L2103" i="106"/>
  <c r="L2107" i="106"/>
  <c r="L2116" i="106"/>
  <c r="L2121" i="106"/>
  <c r="L2125" i="106"/>
  <c r="L2135" i="106"/>
  <c r="L2144" i="106"/>
  <c r="L2153" i="106"/>
  <c r="L2157" i="106"/>
  <c r="L2170" i="106"/>
  <c r="L2173" i="106"/>
  <c r="L2174" i="106"/>
  <c r="L2178" i="106"/>
  <c r="L2186" i="106"/>
  <c r="L2189" i="106"/>
  <c r="L2190" i="106"/>
  <c r="L2202" i="106"/>
  <c r="L2205" i="106"/>
  <c r="L2206" i="106"/>
  <c r="L2210" i="106"/>
  <c r="L2218" i="106"/>
  <c r="L2221" i="106"/>
  <c r="L2222" i="106"/>
  <c r="L2234" i="106"/>
  <c r="L2237" i="106"/>
  <c r="L2238" i="106"/>
  <c r="L2242" i="106"/>
  <c r="L2250" i="106"/>
  <c r="L2253" i="106"/>
  <c r="L2254" i="106"/>
  <c r="L2266" i="106"/>
  <c r="L2269" i="106"/>
  <c r="L2270" i="106"/>
  <c r="L2274" i="106"/>
  <c r="L2282" i="106"/>
  <c r="L2285" i="106"/>
  <c r="L2286" i="106"/>
  <c r="L2298" i="106"/>
  <c r="L2301" i="106"/>
  <c r="L2302" i="106"/>
  <c r="L2306" i="106"/>
  <c r="L2314" i="106"/>
  <c r="L2317" i="106"/>
  <c r="L2318" i="106"/>
  <c r="L2330" i="106"/>
  <c r="L2333" i="106"/>
  <c r="L2334" i="106"/>
  <c r="L2338" i="106"/>
  <c r="L2346" i="106"/>
  <c r="L2349" i="106"/>
  <c r="L2350" i="106"/>
  <c r="L2362" i="106"/>
  <c r="L2365" i="106"/>
  <c r="L2366" i="106"/>
  <c r="L2370" i="106"/>
  <c r="L2378" i="106"/>
  <c r="L2381" i="106"/>
  <c r="L2382" i="106"/>
  <c r="L2394" i="106"/>
  <c r="L2397" i="106"/>
  <c r="L2398" i="106"/>
  <c r="L2402" i="106"/>
  <c r="L2410" i="106"/>
  <c r="L2413" i="106"/>
  <c r="L2414" i="106"/>
  <c r="L2426" i="106"/>
  <c r="L2429" i="106"/>
  <c r="L2430" i="106"/>
  <c r="L2434" i="106"/>
  <c r="L2442" i="106"/>
  <c r="L2445" i="106"/>
  <c r="L2446" i="106"/>
  <c r="L2458" i="106"/>
  <c r="L2461" i="106"/>
  <c r="L2462" i="106"/>
  <c r="L2466" i="106"/>
  <c r="L2474" i="106"/>
  <c r="L2477" i="106"/>
  <c r="L2478" i="106"/>
  <c r="L2490" i="106"/>
  <c r="L2493" i="106"/>
  <c r="L2494" i="106"/>
  <c r="L2498" i="106"/>
  <c r="L2506" i="106"/>
  <c r="L2509" i="106"/>
  <c r="L2510" i="106"/>
  <c r="L2522" i="106"/>
  <c r="L2525" i="106"/>
  <c r="L2526" i="106"/>
  <c r="L2530" i="106"/>
  <c r="L2538" i="106"/>
  <c r="L2541" i="106"/>
  <c r="L2542" i="106"/>
  <c r="L2554" i="106"/>
  <c r="L2557" i="106"/>
  <c r="L2558" i="106"/>
  <c r="L2562" i="106"/>
  <c r="L2570" i="106"/>
  <c r="L2573" i="106"/>
  <c r="L2574" i="106"/>
  <c r="L2586" i="106"/>
  <c r="L2589" i="106"/>
  <c r="L2590" i="106"/>
  <c r="L2594" i="106"/>
  <c r="L2602" i="106"/>
  <c r="L2605" i="106"/>
  <c r="L2606" i="106"/>
  <c r="L2618" i="106"/>
  <c r="L2621" i="106"/>
  <c r="L2622" i="106"/>
  <c r="L2626" i="106"/>
  <c r="L2634" i="106"/>
  <c r="L2637" i="106"/>
  <c r="L2638" i="106"/>
  <c r="L2650" i="106"/>
  <c r="L2653" i="106"/>
  <c r="L2654" i="106"/>
  <c r="L2658" i="106"/>
  <c r="L2666" i="106"/>
  <c r="L2669" i="106"/>
  <c r="L2670" i="106"/>
  <c r="L2682" i="106"/>
  <c r="L2685" i="106"/>
  <c r="L2686" i="106"/>
  <c r="L2690" i="106"/>
  <c r="L2698" i="106"/>
  <c r="L2701" i="106"/>
  <c r="L2702" i="106"/>
  <c r="L2714" i="106"/>
  <c r="L2717" i="106"/>
  <c r="L2718" i="106"/>
  <c r="L2722" i="106"/>
  <c r="L2730" i="106"/>
  <c r="L2733" i="106"/>
  <c r="L2734" i="106"/>
  <c r="L2746" i="106"/>
  <c r="L2749" i="106"/>
  <c r="L2750" i="106"/>
  <c r="L2754" i="106"/>
  <c r="L2762" i="106"/>
  <c r="L2765" i="106"/>
  <c r="L2766" i="106"/>
  <c r="L2778" i="106"/>
  <c r="L2781" i="106"/>
  <c r="L2782" i="106"/>
  <c r="L2786" i="106"/>
  <c r="L2794" i="106"/>
  <c r="L2797" i="106"/>
  <c r="L2798" i="106"/>
  <c r="L2810" i="106"/>
  <c r="L2813" i="106"/>
  <c r="L2814" i="106"/>
  <c r="L2818" i="106"/>
  <c r="L2826" i="106"/>
  <c r="L2829" i="106"/>
  <c r="L2830" i="106"/>
  <c r="L2842" i="106"/>
  <c r="L2845" i="106"/>
  <c r="L2846" i="106"/>
  <c r="L2850" i="106"/>
  <c r="L2858" i="106"/>
  <c r="L2861" i="106"/>
  <c r="L2862" i="106"/>
  <c r="L2874" i="106"/>
  <c r="L2877" i="106"/>
  <c r="L2878" i="106"/>
  <c r="L2882" i="106"/>
  <c r="L2890" i="106"/>
  <c r="L2893" i="106"/>
  <c r="L2894" i="106"/>
  <c r="L2906" i="106"/>
  <c r="L2909" i="106"/>
  <c r="L2910" i="106"/>
  <c r="L2914" i="106"/>
  <c r="L2922" i="106"/>
  <c r="L2925" i="106"/>
  <c r="L2926" i="106"/>
  <c r="L2938" i="106"/>
  <c r="L2941" i="106"/>
  <c r="L2942" i="106"/>
  <c r="L2946" i="106"/>
  <c r="L2954" i="106"/>
  <c r="L2957" i="106"/>
  <c r="L2958" i="106"/>
  <c r="L2970" i="106"/>
  <c r="L2973" i="106"/>
  <c r="L2974" i="106"/>
  <c r="L2978" i="106"/>
  <c r="L2986" i="106"/>
  <c r="L2989" i="106"/>
  <c r="L2990" i="106"/>
  <c r="L3002" i="106"/>
  <c r="L3005" i="106"/>
  <c r="L3006" i="106"/>
  <c r="L3010" i="106"/>
  <c r="L3018" i="106"/>
  <c r="L3021" i="106"/>
  <c r="L3022" i="106"/>
  <c r="L3034" i="106"/>
  <c r="L3037" i="106"/>
  <c r="L3038" i="106"/>
  <c r="L3042" i="106"/>
  <c r="L3050" i="106"/>
  <c r="L3053" i="106"/>
  <c r="L3054" i="106"/>
  <c r="L3066" i="106"/>
  <c r="L3069" i="106"/>
  <c r="L3070" i="106"/>
  <c r="L3074" i="106"/>
  <c r="L3079" i="106"/>
  <c r="L3081" i="106"/>
  <c r="L3088" i="106"/>
  <c r="L3093" i="106"/>
  <c r="L3097" i="106"/>
  <c r="L3101" i="106"/>
  <c r="L3102" i="106"/>
  <c r="L3106" i="106"/>
  <c r="L3109" i="106"/>
  <c r="L3110" i="106"/>
  <c r="L3111" i="106"/>
  <c r="L3118" i="106"/>
  <c r="L3119" i="106"/>
  <c r="L3125" i="106"/>
  <c r="L3127" i="106"/>
  <c r="L3128" i="106"/>
  <c r="L3129" i="106"/>
  <c r="L3134" i="106"/>
  <c r="L3137" i="106"/>
  <c r="L3143" i="106"/>
  <c r="L3145" i="106"/>
  <c r="L3146" i="106"/>
  <c r="L3148" i="106"/>
  <c r="L3152" i="106"/>
  <c r="L3157" i="106"/>
  <c r="L3161" i="106"/>
  <c r="L3165" i="106"/>
  <c r="L3166" i="106"/>
  <c r="L3170" i="106"/>
  <c r="L3173" i="106"/>
  <c r="L3174" i="106"/>
  <c r="L3175" i="106"/>
  <c r="L3182" i="106"/>
  <c r="L3183" i="106"/>
  <c r="L3184" i="106"/>
  <c r="L3189" i="106"/>
  <c r="L3191" i="106"/>
  <c r="L3193" i="106"/>
  <c r="L3198" i="106"/>
  <c r="L3201" i="106"/>
  <c r="L3202" i="106"/>
  <c r="L3207" i="106"/>
  <c r="L3209" i="106"/>
  <c r="L3216" i="106"/>
  <c r="L3220" i="106"/>
  <c r="L3221" i="106"/>
  <c r="L3225" i="106"/>
  <c r="L3229" i="106"/>
  <c r="L3230" i="106"/>
  <c r="L3234" i="106"/>
  <c r="L3237" i="106"/>
  <c r="L3238" i="106"/>
  <c r="L3239" i="106"/>
  <c r="L3244" i="106"/>
  <c r="L3246" i="106"/>
  <c r="L3247" i="106"/>
  <c r="L3253" i="106"/>
  <c r="L3255" i="106"/>
  <c r="L3256" i="106"/>
  <c r="L3257" i="106"/>
  <c r="L3262" i="106"/>
  <c r="L3265" i="106"/>
  <c r="L3271" i="106"/>
  <c r="L3273" i="106"/>
  <c r="L3274" i="106"/>
  <c r="L3280" i="106"/>
  <c r="L3285" i="106"/>
  <c r="L3289" i="106"/>
  <c r="L3293" i="106"/>
  <c r="L3294" i="106"/>
  <c r="L3298" i="106"/>
  <c r="L3301" i="106"/>
  <c r="L3302" i="106"/>
  <c r="L3303" i="106"/>
  <c r="L3310" i="106"/>
  <c r="L3311" i="106"/>
  <c r="L3312" i="106"/>
  <c r="L3317" i="106"/>
  <c r="L3319" i="106"/>
  <c r="L3321" i="106"/>
  <c r="L3326" i="106"/>
  <c r="L3329" i="106"/>
  <c r="L3330" i="106"/>
  <c r="L3335" i="106"/>
  <c r="L3337" i="106"/>
  <c r="L3344" i="106"/>
  <c r="L3349" i="106"/>
  <c r="L3353" i="106"/>
  <c r="L3357" i="106"/>
  <c r="L3358" i="106"/>
  <c r="L3362" i="106"/>
  <c r="L3365" i="106"/>
  <c r="L3366" i="106"/>
  <c r="L3367" i="106"/>
  <c r="L3374" i="106"/>
  <c r="L3375" i="106"/>
  <c r="L3381" i="106"/>
  <c r="L3383" i="106"/>
  <c r="L3384" i="106"/>
  <c r="L3385" i="106"/>
  <c r="L3390" i="106"/>
  <c r="L3393" i="106"/>
  <c r="L3399" i="106"/>
  <c r="L3401" i="106"/>
  <c r="L3402" i="106"/>
  <c r="L3404" i="106"/>
  <c r="L3408" i="106"/>
  <c r="L3413" i="106"/>
  <c r="L3417" i="106"/>
  <c r="L3421" i="106"/>
  <c r="L3422" i="106"/>
  <c r="L3426" i="106"/>
  <c r="L3429" i="106"/>
  <c r="L3430" i="106"/>
  <c r="L3431" i="106"/>
  <c r="L3438" i="106"/>
  <c r="L3439" i="106"/>
  <c r="L3440" i="106"/>
  <c r="L3445" i="106"/>
  <c r="L3447" i="106"/>
  <c r="L3449" i="106"/>
  <c r="L3454" i="106"/>
  <c r="L3457" i="106"/>
  <c r="L3458" i="106"/>
  <c r="L3463" i="106"/>
  <c r="L3465" i="106"/>
  <c r="L3472" i="106"/>
  <c r="L3476" i="106"/>
  <c r="L3477" i="106"/>
  <c r="L3481" i="106"/>
  <c r="L3485" i="106"/>
  <c r="L3486" i="106"/>
  <c r="L3490" i="106"/>
  <c r="L3493" i="106"/>
  <c r="L3494" i="106"/>
  <c r="L3495" i="106"/>
  <c r="L3500" i="106"/>
  <c r="L3502" i="106"/>
  <c r="L3503" i="106"/>
  <c r="L3509" i="106"/>
  <c r="L3511" i="106"/>
  <c r="L3512" i="106"/>
  <c r="L3513" i="106"/>
  <c r="L3518" i="106"/>
  <c r="L3521" i="106"/>
  <c r="L3527" i="106"/>
  <c r="L3529" i="106"/>
  <c r="L3530" i="106"/>
  <c r="L3536" i="106"/>
  <c r="L3541" i="106"/>
  <c r="L3545" i="106"/>
  <c r="L3549" i="106"/>
  <c r="L3550" i="106"/>
  <c r="L3554" i="106"/>
  <c r="L3557" i="106"/>
  <c r="L3558" i="106"/>
  <c r="L3559" i="106"/>
  <c r="L3566" i="106"/>
  <c r="L3567" i="106"/>
  <c r="L3568" i="106"/>
  <c r="L3573" i="106"/>
  <c r="L3575" i="106"/>
  <c r="L3577" i="106"/>
  <c r="L3582" i="106"/>
  <c r="L3585" i="106"/>
  <c r="L3586" i="106"/>
  <c r="L3591" i="106"/>
  <c r="L3593" i="106"/>
  <c r="L3600" i="106"/>
  <c r="L3605" i="106"/>
  <c r="L3609" i="106"/>
  <c r="L3613" i="106"/>
  <c r="L3614" i="106"/>
  <c r="L3618" i="106"/>
  <c r="L3621" i="106"/>
  <c r="L3622" i="106"/>
  <c r="L3623" i="106"/>
  <c r="L3630" i="106"/>
  <c r="L3631" i="106"/>
  <c r="L3637" i="106"/>
  <c r="L3639" i="106"/>
  <c r="L3640" i="106"/>
  <c r="L3641" i="106"/>
  <c r="L3646" i="106"/>
  <c r="L3649" i="106"/>
  <c r="L3655" i="106"/>
  <c r="L3657" i="106"/>
  <c r="L3658" i="106"/>
  <c r="L3660" i="106"/>
  <c r="L3664" i="106"/>
  <c r="L3669" i="106"/>
  <c r="L3673" i="106"/>
  <c r="L3677" i="106"/>
  <c r="L3678" i="106"/>
  <c r="L3682" i="106"/>
  <c r="L3685" i="106"/>
  <c r="L3686" i="106"/>
  <c r="L3687" i="106"/>
  <c r="L3694" i="106"/>
  <c r="L3695" i="106"/>
  <c r="L3696" i="106"/>
  <c r="L3701" i="106"/>
  <c r="L3703" i="106"/>
  <c r="L3705" i="106"/>
  <c r="L3710" i="106"/>
  <c r="L3713" i="106"/>
  <c r="L3714" i="106"/>
  <c r="L3719" i="106"/>
  <c r="L3721" i="106"/>
  <c r="L3728" i="106"/>
  <c r="L3732" i="106"/>
  <c r="L3733" i="106"/>
  <c r="L3737" i="106"/>
  <c r="L3741" i="106"/>
  <c r="L3742" i="106"/>
  <c r="L3746" i="106"/>
  <c r="L3749" i="106"/>
  <c r="L3750" i="106"/>
  <c r="L3751" i="106"/>
  <c r="L3756" i="106"/>
  <c r="L3758" i="106"/>
  <c r="L3759" i="106"/>
  <c r="L3765" i="106"/>
  <c r="L3767" i="106"/>
  <c r="L3768" i="106"/>
  <c r="L3769" i="106"/>
  <c r="L3774" i="106"/>
  <c r="L3777" i="106"/>
  <c r="L3783" i="106"/>
  <c r="L3785" i="106"/>
  <c r="L3786" i="106"/>
  <c r="K12" i="106"/>
  <c r="L12" i="106" s="1"/>
  <c r="K13" i="106"/>
  <c r="L13" i="106" s="1"/>
  <c r="K14" i="106"/>
  <c r="L14" i="106" s="1"/>
  <c r="K15" i="106"/>
  <c r="L15" i="106" s="1"/>
  <c r="K16" i="106"/>
  <c r="L16" i="106" s="1"/>
  <c r="K17" i="106"/>
  <c r="L17" i="106" s="1"/>
  <c r="K18" i="106"/>
  <c r="L18" i="106" s="1"/>
  <c r="K19" i="106"/>
  <c r="L19" i="106" s="1"/>
  <c r="K20" i="106"/>
  <c r="L20" i="106" s="1"/>
  <c r="K21" i="106"/>
  <c r="L21" i="106" s="1"/>
  <c r="K22" i="106"/>
  <c r="L22" i="106" s="1"/>
  <c r="K23" i="106"/>
  <c r="L23" i="106" s="1"/>
  <c r="K24" i="106"/>
  <c r="L24" i="106" s="1"/>
  <c r="K25" i="106"/>
  <c r="L25" i="106" s="1"/>
  <c r="K26" i="106"/>
  <c r="L26" i="106" s="1"/>
  <c r="K27" i="106"/>
  <c r="K28" i="106"/>
  <c r="L28" i="106" s="1"/>
  <c r="K29" i="106"/>
  <c r="L29" i="106" s="1"/>
  <c r="K30" i="106"/>
  <c r="L30" i="106" s="1"/>
  <c r="K31" i="106"/>
  <c r="L31" i="106" s="1"/>
  <c r="K32" i="106"/>
  <c r="L32" i="106" s="1"/>
  <c r="K33" i="106"/>
  <c r="L33" i="106" s="1"/>
  <c r="K34" i="106"/>
  <c r="L34" i="106" s="1"/>
  <c r="K35" i="106"/>
  <c r="L35" i="106" s="1"/>
  <c r="K36" i="106"/>
  <c r="L36" i="106" s="1"/>
  <c r="K37" i="106"/>
  <c r="L37" i="106" s="1"/>
  <c r="K38" i="106"/>
  <c r="L38" i="106" s="1"/>
  <c r="K39" i="106"/>
  <c r="L39" i="106" s="1"/>
  <c r="K40" i="106"/>
  <c r="L40" i="106" s="1"/>
  <c r="K41" i="106"/>
  <c r="L41" i="106" s="1"/>
  <c r="K42" i="106"/>
  <c r="L42" i="106" s="1"/>
  <c r="K43" i="106"/>
  <c r="L43" i="106" s="1"/>
  <c r="K44" i="106"/>
  <c r="L44" i="106" s="1"/>
  <c r="K45" i="106"/>
  <c r="L45" i="106" s="1"/>
  <c r="K46" i="106"/>
  <c r="K47" i="106"/>
  <c r="L47" i="106" s="1"/>
  <c r="K48" i="106"/>
  <c r="L48" i="106" s="1"/>
  <c r="K49" i="106"/>
  <c r="L49" i="106" s="1"/>
  <c r="K50" i="106"/>
  <c r="L50" i="106" s="1"/>
  <c r="K51" i="106"/>
  <c r="L51" i="106" s="1"/>
  <c r="K52" i="106"/>
  <c r="L52" i="106" s="1"/>
  <c r="K53" i="106"/>
  <c r="L53" i="106" s="1"/>
  <c r="K54" i="106"/>
  <c r="L54" i="106" s="1"/>
  <c r="K55" i="106"/>
  <c r="L55" i="106" s="1"/>
  <c r="K56" i="106"/>
  <c r="L56" i="106" s="1"/>
  <c r="K57" i="106"/>
  <c r="L57" i="106" s="1"/>
  <c r="K58" i="106"/>
  <c r="L58" i="106" s="1"/>
  <c r="K59" i="106"/>
  <c r="L59" i="106" s="1"/>
  <c r="K60" i="106"/>
  <c r="L60" i="106" s="1"/>
  <c r="K61" i="106"/>
  <c r="L61" i="106" s="1"/>
  <c r="K62" i="106"/>
  <c r="L62" i="106" s="1"/>
  <c r="K63" i="106"/>
  <c r="L63" i="106" s="1"/>
  <c r="K64" i="106"/>
  <c r="K65" i="106"/>
  <c r="L65" i="106" s="1"/>
  <c r="K66" i="106"/>
  <c r="L66" i="106" s="1"/>
  <c r="K67" i="106"/>
  <c r="L67" i="106" s="1"/>
  <c r="K68" i="106"/>
  <c r="L68" i="106" s="1"/>
  <c r="K69" i="106"/>
  <c r="L69" i="106" s="1"/>
  <c r="K70" i="106"/>
  <c r="L70" i="106" s="1"/>
  <c r="K71" i="106"/>
  <c r="L71" i="106" s="1"/>
  <c r="K72" i="106"/>
  <c r="L72" i="106" s="1"/>
  <c r="K73" i="106"/>
  <c r="K74" i="106"/>
  <c r="L74" i="106" s="1"/>
  <c r="K75" i="106"/>
  <c r="L75" i="106" s="1"/>
  <c r="K76" i="106"/>
  <c r="L76" i="106" s="1"/>
  <c r="K77" i="106"/>
  <c r="L77" i="106" s="1"/>
  <c r="K78" i="106"/>
  <c r="L78" i="106" s="1"/>
  <c r="K79" i="106"/>
  <c r="L79" i="106" s="1"/>
  <c r="K80" i="106"/>
  <c r="L80" i="106" s="1"/>
  <c r="K81" i="106"/>
  <c r="L81" i="106" s="1"/>
  <c r="K82" i="106"/>
  <c r="K83" i="106"/>
  <c r="L83" i="106" s="1"/>
  <c r="K84" i="106"/>
  <c r="L84" i="106" s="1"/>
  <c r="K85" i="106"/>
  <c r="L85" i="106" s="1"/>
  <c r="K86" i="106"/>
  <c r="L86" i="106" s="1"/>
  <c r="K87" i="106"/>
  <c r="L87" i="106" s="1"/>
  <c r="K88" i="106"/>
  <c r="L88" i="106" s="1"/>
  <c r="K89" i="106"/>
  <c r="L89" i="106" s="1"/>
  <c r="K90" i="106"/>
  <c r="L90" i="106" s="1"/>
  <c r="K91" i="106"/>
  <c r="L91" i="106" s="1"/>
  <c r="K92" i="106"/>
  <c r="L92" i="106" s="1"/>
  <c r="K93" i="106"/>
  <c r="L93" i="106" s="1"/>
  <c r="K94" i="106"/>
  <c r="L94" i="106" s="1"/>
  <c r="K95" i="106"/>
  <c r="L95" i="106" s="1"/>
  <c r="K96" i="106"/>
  <c r="L96" i="106" s="1"/>
  <c r="K97" i="106"/>
  <c r="L97" i="106" s="1"/>
  <c r="K98" i="106"/>
  <c r="L98" i="106" s="1"/>
  <c r="K99" i="106"/>
  <c r="L99" i="106" s="1"/>
  <c r="K100" i="106"/>
  <c r="K101" i="106"/>
  <c r="L101" i="106" s="1"/>
  <c r="K102" i="106"/>
  <c r="L102" i="106" s="1"/>
  <c r="K103" i="106"/>
  <c r="L103" i="106" s="1"/>
  <c r="K104" i="106"/>
  <c r="L104" i="106" s="1"/>
  <c r="K105" i="106"/>
  <c r="K106" i="106"/>
  <c r="L106" i="106" s="1"/>
  <c r="K107" i="106"/>
  <c r="L107" i="106" s="1"/>
  <c r="K108" i="106"/>
  <c r="L108" i="106" s="1"/>
  <c r="K109" i="106"/>
  <c r="L109" i="106" s="1"/>
  <c r="K110" i="106"/>
  <c r="K111" i="106"/>
  <c r="L111" i="106" s="1"/>
  <c r="K112" i="106"/>
  <c r="L112" i="106" s="1"/>
  <c r="K113" i="106"/>
  <c r="L113" i="106" s="1"/>
  <c r="K114" i="106"/>
  <c r="L114" i="106" s="1"/>
  <c r="K115" i="106"/>
  <c r="L115" i="106" s="1"/>
  <c r="K116" i="106"/>
  <c r="L116" i="106" s="1"/>
  <c r="K117" i="106"/>
  <c r="L117" i="106" s="1"/>
  <c r="K118" i="106"/>
  <c r="L118" i="106" s="1"/>
  <c r="K119" i="106"/>
  <c r="K120" i="106"/>
  <c r="L120" i="106" s="1"/>
  <c r="K121" i="106"/>
  <c r="L121" i="106" s="1"/>
  <c r="K122" i="106"/>
  <c r="L122" i="106" s="1"/>
  <c r="K123" i="106"/>
  <c r="L123" i="106" s="1"/>
  <c r="K124" i="106"/>
  <c r="L124" i="106" s="1"/>
  <c r="K125" i="106"/>
  <c r="L125" i="106" s="1"/>
  <c r="K126" i="106"/>
  <c r="L126" i="106" s="1"/>
  <c r="K127" i="106"/>
  <c r="L127" i="106" s="1"/>
  <c r="K128" i="106"/>
  <c r="L128" i="106" s="1"/>
  <c r="K129" i="106"/>
  <c r="L129" i="106" s="1"/>
  <c r="K130" i="106"/>
  <c r="L130" i="106" s="1"/>
  <c r="K131" i="106"/>
  <c r="L131" i="106" s="1"/>
  <c r="K132" i="106"/>
  <c r="L132" i="106" s="1"/>
  <c r="K133" i="106"/>
  <c r="L133" i="106" s="1"/>
  <c r="K134" i="106"/>
  <c r="L134" i="106" s="1"/>
  <c r="K135" i="106"/>
  <c r="L135" i="106" s="1"/>
  <c r="K136" i="106"/>
  <c r="L136" i="106" s="1"/>
  <c r="K137" i="106"/>
  <c r="K138" i="106"/>
  <c r="L138" i="106" s="1"/>
  <c r="K139" i="106"/>
  <c r="L139" i="106" s="1"/>
  <c r="K140" i="106"/>
  <c r="L140" i="106" s="1"/>
  <c r="K141" i="106"/>
  <c r="L141" i="106" s="1"/>
  <c r="K142" i="106"/>
  <c r="K143" i="106"/>
  <c r="L143" i="106" s="1"/>
  <c r="K144" i="106"/>
  <c r="L144" i="106" s="1"/>
  <c r="K145" i="106"/>
  <c r="L145" i="106" s="1"/>
  <c r="K146" i="106"/>
  <c r="K147" i="106"/>
  <c r="L147" i="106" s="1"/>
  <c r="K148" i="106"/>
  <c r="L148" i="106" s="1"/>
  <c r="K149" i="106"/>
  <c r="L149" i="106" s="1"/>
  <c r="K150" i="106"/>
  <c r="L150" i="106" s="1"/>
  <c r="K151" i="106"/>
  <c r="L151" i="106" s="1"/>
  <c r="K152" i="106"/>
  <c r="L152" i="106" s="1"/>
  <c r="K153" i="106"/>
  <c r="L153" i="106" s="1"/>
  <c r="K154" i="106"/>
  <c r="L154" i="106" s="1"/>
  <c r="K155" i="106"/>
  <c r="L155" i="106" s="1"/>
  <c r="K156" i="106"/>
  <c r="L156" i="106" s="1"/>
  <c r="K157" i="106"/>
  <c r="L157" i="106" s="1"/>
  <c r="K158" i="106"/>
  <c r="L158" i="106" s="1"/>
  <c r="K159" i="106"/>
  <c r="L159" i="106" s="1"/>
  <c r="K160" i="106"/>
  <c r="L160" i="106" s="1"/>
  <c r="K161" i="106"/>
  <c r="L161" i="106" s="1"/>
  <c r="K162" i="106"/>
  <c r="L162" i="106" s="1"/>
  <c r="K163" i="106"/>
  <c r="L163" i="106" s="1"/>
  <c r="K164" i="106"/>
  <c r="L164" i="106" s="1"/>
  <c r="K165" i="106"/>
  <c r="L165" i="106" s="1"/>
  <c r="K166" i="106"/>
  <c r="L166" i="106" s="1"/>
  <c r="K167" i="106"/>
  <c r="L167" i="106" s="1"/>
  <c r="K168" i="106"/>
  <c r="L168" i="106" s="1"/>
  <c r="K169" i="106"/>
  <c r="L169" i="106" s="1"/>
  <c r="K170" i="106"/>
  <c r="L170" i="106" s="1"/>
  <c r="K171" i="106"/>
  <c r="L171" i="106" s="1"/>
  <c r="K172" i="106"/>
  <c r="L172" i="106" s="1"/>
  <c r="K173" i="106"/>
  <c r="L173" i="106" s="1"/>
  <c r="K174" i="106"/>
  <c r="K175" i="106"/>
  <c r="L175" i="106" s="1"/>
  <c r="K176" i="106"/>
  <c r="L176" i="106" s="1"/>
  <c r="K177" i="106"/>
  <c r="L177" i="106" s="1"/>
  <c r="K178" i="106"/>
  <c r="L178" i="106" s="1"/>
  <c r="K179" i="106"/>
  <c r="L179" i="106" s="1"/>
  <c r="K180" i="106"/>
  <c r="L180" i="106" s="1"/>
  <c r="K181" i="106"/>
  <c r="L181" i="106" s="1"/>
  <c r="K182" i="106"/>
  <c r="L182" i="106" s="1"/>
  <c r="K183" i="106"/>
  <c r="K184" i="106"/>
  <c r="L184" i="106" s="1"/>
  <c r="K185" i="106"/>
  <c r="L185" i="106" s="1"/>
  <c r="K186" i="106"/>
  <c r="L186" i="106" s="1"/>
  <c r="K187" i="106"/>
  <c r="L187" i="106" s="1"/>
  <c r="K188" i="106"/>
  <c r="L188" i="106" s="1"/>
  <c r="K189" i="106"/>
  <c r="L189" i="106" s="1"/>
  <c r="K190" i="106"/>
  <c r="L190" i="106" s="1"/>
  <c r="K191" i="106"/>
  <c r="L191" i="106" s="1"/>
  <c r="K192" i="106"/>
  <c r="L192" i="106" s="1"/>
  <c r="K193" i="106"/>
  <c r="L193" i="106" s="1"/>
  <c r="K194" i="106"/>
  <c r="L194" i="106" s="1"/>
  <c r="K195" i="106"/>
  <c r="L195" i="106" s="1"/>
  <c r="K196" i="106"/>
  <c r="L196" i="106" s="1"/>
  <c r="K197" i="106"/>
  <c r="L197" i="106" s="1"/>
  <c r="K198" i="106"/>
  <c r="L198" i="106" s="1"/>
  <c r="K199" i="106"/>
  <c r="L199" i="106" s="1"/>
  <c r="K200" i="106"/>
  <c r="L200" i="106" s="1"/>
  <c r="K201" i="106"/>
  <c r="L201" i="106" s="1"/>
  <c r="K202" i="106"/>
  <c r="L202" i="106" s="1"/>
  <c r="K203" i="106"/>
  <c r="L203" i="106" s="1"/>
  <c r="K204" i="106"/>
  <c r="L204" i="106" s="1"/>
  <c r="K205" i="106"/>
  <c r="L205" i="106" s="1"/>
  <c r="K206" i="106"/>
  <c r="L206" i="106" s="1"/>
  <c r="K207" i="106"/>
  <c r="L207" i="106" s="1"/>
  <c r="K208" i="106"/>
  <c r="L208" i="106" s="1"/>
  <c r="K209" i="106"/>
  <c r="L209" i="106" s="1"/>
  <c r="K210" i="106"/>
  <c r="K211" i="106"/>
  <c r="L211" i="106" s="1"/>
  <c r="K212" i="106"/>
  <c r="L212" i="106" s="1"/>
  <c r="K213" i="106"/>
  <c r="L213" i="106" s="1"/>
  <c r="K214" i="106"/>
  <c r="L214" i="106" s="1"/>
  <c r="K215" i="106"/>
  <c r="K216" i="106"/>
  <c r="L216" i="106" s="1"/>
  <c r="K217" i="106"/>
  <c r="L217" i="106" s="1"/>
  <c r="K218" i="106"/>
  <c r="L218" i="106" s="1"/>
  <c r="K219" i="106"/>
  <c r="K220" i="106"/>
  <c r="L220" i="106" s="1"/>
  <c r="K221" i="106"/>
  <c r="L221" i="106" s="1"/>
  <c r="K222" i="106"/>
  <c r="L222" i="106" s="1"/>
  <c r="K223" i="106"/>
  <c r="L223" i="106" s="1"/>
  <c r="K224" i="106"/>
  <c r="L224" i="106" s="1"/>
  <c r="K225" i="106"/>
  <c r="L225" i="106" s="1"/>
  <c r="K226" i="106"/>
  <c r="L226" i="106" s="1"/>
  <c r="K227" i="106"/>
  <c r="L227" i="106" s="1"/>
  <c r="K228" i="106"/>
  <c r="L228" i="106" s="1"/>
  <c r="K229" i="106"/>
  <c r="L229" i="106" s="1"/>
  <c r="K230" i="106"/>
  <c r="L230" i="106" s="1"/>
  <c r="K231" i="106"/>
  <c r="L231" i="106" s="1"/>
  <c r="K232" i="106"/>
  <c r="L232" i="106" s="1"/>
  <c r="K233" i="106"/>
  <c r="L233" i="106" s="1"/>
  <c r="K234" i="106"/>
  <c r="L234" i="106" s="1"/>
  <c r="K235" i="106"/>
  <c r="L235" i="106" s="1"/>
  <c r="K236" i="106"/>
  <c r="L236" i="106" s="1"/>
  <c r="K237" i="106"/>
  <c r="L237" i="106" s="1"/>
  <c r="K238" i="106"/>
  <c r="L238" i="106" s="1"/>
  <c r="K239" i="106"/>
  <c r="L239" i="106" s="1"/>
  <c r="K240" i="106"/>
  <c r="L240" i="106" s="1"/>
  <c r="K241" i="106"/>
  <c r="L241" i="106" s="1"/>
  <c r="K242" i="106"/>
  <c r="L242" i="106" s="1"/>
  <c r="K243" i="106"/>
  <c r="L243" i="106" s="1"/>
  <c r="K244" i="106"/>
  <c r="L244" i="106" s="1"/>
  <c r="K245" i="106"/>
  <c r="L245" i="106" s="1"/>
  <c r="K246" i="106"/>
  <c r="L246" i="106" s="1"/>
  <c r="K247" i="106"/>
  <c r="K248" i="106"/>
  <c r="L248" i="106" s="1"/>
  <c r="K249" i="106"/>
  <c r="L249" i="106" s="1"/>
  <c r="K250" i="106"/>
  <c r="L250" i="106" s="1"/>
  <c r="K251" i="106"/>
  <c r="L251" i="106" s="1"/>
  <c r="K252" i="106"/>
  <c r="L252" i="106" s="1"/>
  <c r="K253" i="106"/>
  <c r="L253" i="106" s="1"/>
  <c r="K254" i="106"/>
  <c r="L254" i="106" s="1"/>
  <c r="K255" i="106"/>
  <c r="L255" i="106" s="1"/>
  <c r="K256" i="106"/>
  <c r="L256" i="106" s="1"/>
  <c r="K257" i="106"/>
  <c r="L257" i="106" s="1"/>
  <c r="K258" i="106"/>
  <c r="L258" i="106" s="1"/>
  <c r="K259" i="106"/>
  <c r="L259" i="106" s="1"/>
  <c r="K260" i="106"/>
  <c r="L260" i="106" s="1"/>
  <c r="K261" i="106"/>
  <c r="L261" i="106" s="1"/>
  <c r="K262" i="106"/>
  <c r="L262" i="106" s="1"/>
  <c r="K263" i="106"/>
  <c r="L263" i="106" s="1"/>
  <c r="K264" i="106"/>
  <c r="L264" i="106" s="1"/>
  <c r="K265" i="106"/>
  <c r="K266" i="106"/>
  <c r="L266" i="106" s="1"/>
  <c r="K267" i="106"/>
  <c r="L267" i="106" s="1"/>
  <c r="K268" i="106"/>
  <c r="L268" i="106" s="1"/>
  <c r="K269" i="106"/>
  <c r="L269" i="106" s="1"/>
  <c r="K270" i="106"/>
  <c r="L270" i="106" s="1"/>
  <c r="K271" i="106"/>
  <c r="L271" i="106" s="1"/>
  <c r="K272" i="106"/>
  <c r="L272" i="106" s="1"/>
  <c r="K273" i="106"/>
  <c r="L273" i="106" s="1"/>
  <c r="K274" i="106"/>
  <c r="L274" i="106" s="1"/>
  <c r="K275" i="106"/>
  <c r="L275" i="106" s="1"/>
  <c r="K276" i="106"/>
  <c r="L276" i="106" s="1"/>
  <c r="K277" i="106"/>
  <c r="L277" i="106" s="1"/>
  <c r="K278" i="106"/>
  <c r="L278" i="106" s="1"/>
  <c r="K279" i="106"/>
  <c r="L279" i="106" s="1"/>
  <c r="K280" i="106"/>
  <c r="L280" i="106" s="1"/>
  <c r="K281" i="106"/>
  <c r="L281" i="106" s="1"/>
  <c r="K282" i="106"/>
  <c r="L282" i="106" s="1"/>
  <c r="K283" i="106"/>
  <c r="K284" i="106"/>
  <c r="L284" i="106" s="1"/>
  <c r="K285" i="106"/>
  <c r="L285" i="106" s="1"/>
  <c r="K286" i="106"/>
  <c r="L286" i="106" s="1"/>
  <c r="K287" i="106"/>
  <c r="L287" i="106" s="1"/>
  <c r="K288" i="106"/>
  <c r="L288" i="106" s="1"/>
  <c r="K289" i="106"/>
  <c r="L289" i="106" s="1"/>
  <c r="K290" i="106"/>
  <c r="L290" i="106" s="1"/>
  <c r="K291" i="106"/>
  <c r="L291" i="106" s="1"/>
  <c r="K292" i="106"/>
  <c r="L292" i="106" s="1"/>
  <c r="K293" i="106"/>
  <c r="L293" i="106" s="1"/>
  <c r="K294" i="106"/>
  <c r="L294" i="106" s="1"/>
  <c r="K295" i="106"/>
  <c r="L295" i="106" s="1"/>
  <c r="K296" i="106"/>
  <c r="L296" i="106" s="1"/>
  <c r="K297" i="106"/>
  <c r="L297" i="106" s="1"/>
  <c r="K298" i="106"/>
  <c r="L298" i="106" s="1"/>
  <c r="K299" i="106"/>
  <c r="L299" i="106" s="1"/>
  <c r="K300" i="106"/>
  <c r="L300" i="106" s="1"/>
  <c r="K301" i="106"/>
  <c r="L301" i="106" s="1"/>
  <c r="K302" i="106"/>
  <c r="K303" i="106"/>
  <c r="L303" i="106" s="1"/>
  <c r="K304" i="106"/>
  <c r="L304" i="106" s="1"/>
  <c r="K305" i="106"/>
  <c r="L305" i="106" s="1"/>
  <c r="K306" i="106"/>
  <c r="L306" i="106" s="1"/>
  <c r="K307" i="106"/>
  <c r="L307" i="106" s="1"/>
  <c r="K308" i="106"/>
  <c r="L308" i="106" s="1"/>
  <c r="K309" i="106"/>
  <c r="L309" i="106" s="1"/>
  <c r="K310" i="106"/>
  <c r="L310" i="106" s="1"/>
  <c r="K311" i="106"/>
  <c r="L311" i="106" s="1"/>
  <c r="K312" i="106"/>
  <c r="L312" i="106" s="1"/>
  <c r="K313" i="106"/>
  <c r="L313" i="106" s="1"/>
  <c r="K314" i="106"/>
  <c r="L314" i="106" s="1"/>
  <c r="K315" i="106"/>
  <c r="L315" i="106" s="1"/>
  <c r="K316" i="106"/>
  <c r="L316" i="106" s="1"/>
  <c r="K317" i="106"/>
  <c r="L317" i="106" s="1"/>
  <c r="K318" i="106"/>
  <c r="L318" i="106" s="1"/>
  <c r="K319" i="106"/>
  <c r="L319" i="106" s="1"/>
  <c r="K320" i="106"/>
  <c r="K321" i="106"/>
  <c r="L321" i="106" s="1"/>
  <c r="K322" i="106"/>
  <c r="L322" i="106" s="1"/>
  <c r="K323" i="106"/>
  <c r="L323" i="106" s="1"/>
  <c r="K324" i="106"/>
  <c r="L324" i="106" s="1"/>
  <c r="K325" i="106"/>
  <c r="L325" i="106" s="1"/>
  <c r="K326" i="106"/>
  <c r="L326" i="106" s="1"/>
  <c r="K327" i="106"/>
  <c r="L327" i="106" s="1"/>
  <c r="K328" i="106"/>
  <c r="L328" i="106" s="1"/>
  <c r="K329" i="106"/>
  <c r="K330" i="106"/>
  <c r="L330" i="106" s="1"/>
  <c r="K331" i="106"/>
  <c r="L331" i="106" s="1"/>
  <c r="K332" i="106"/>
  <c r="L332" i="106" s="1"/>
  <c r="K333" i="106"/>
  <c r="L333" i="106" s="1"/>
  <c r="K334" i="106"/>
  <c r="L334" i="106" s="1"/>
  <c r="K335" i="106"/>
  <c r="L335" i="106" s="1"/>
  <c r="K336" i="106"/>
  <c r="L336" i="106" s="1"/>
  <c r="K337" i="106"/>
  <c r="L337" i="106" s="1"/>
  <c r="K338" i="106"/>
  <c r="L338" i="106" s="1"/>
  <c r="K339" i="106"/>
  <c r="L339" i="106" s="1"/>
  <c r="K340" i="106"/>
  <c r="L340" i="106" s="1"/>
  <c r="K341" i="106"/>
  <c r="L341" i="106" s="1"/>
  <c r="K342" i="106"/>
  <c r="L342" i="106" s="1"/>
  <c r="K343" i="106"/>
  <c r="L343" i="106" s="1"/>
  <c r="K344" i="106"/>
  <c r="L344" i="106" s="1"/>
  <c r="K345" i="106"/>
  <c r="L345" i="106" s="1"/>
  <c r="K346" i="106"/>
  <c r="L346" i="106" s="1"/>
  <c r="K347" i="106"/>
  <c r="L347" i="106" s="1"/>
  <c r="K348" i="106"/>
  <c r="L348" i="106" s="1"/>
  <c r="K349" i="106"/>
  <c r="L349" i="106" s="1"/>
  <c r="K350" i="106"/>
  <c r="L350" i="106" s="1"/>
  <c r="K351" i="106"/>
  <c r="L351" i="106" s="1"/>
  <c r="K352" i="106"/>
  <c r="L352" i="106" s="1"/>
  <c r="K353" i="106"/>
  <c r="L353" i="106" s="1"/>
  <c r="K354" i="106"/>
  <c r="L354" i="106" s="1"/>
  <c r="K355" i="106"/>
  <c r="L355" i="106" s="1"/>
  <c r="K356" i="106"/>
  <c r="L356" i="106" s="1"/>
  <c r="K357" i="106"/>
  <c r="L357" i="106" s="1"/>
  <c r="K358" i="106"/>
  <c r="L358" i="106" s="1"/>
  <c r="K359" i="106"/>
  <c r="L359" i="106" s="1"/>
  <c r="K360" i="106"/>
  <c r="L360" i="106" s="1"/>
  <c r="K361" i="106"/>
  <c r="K362" i="106"/>
  <c r="L362" i="106" s="1"/>
  <c r="K363" i="106"/>
  <c r="L363" i="106" s="1"/>
  <c r="K364" i="106"/>
  <c r="L364" i="106" s="1"/>
  <c r="K365" i="106"/>
  <c r="L365" i="106" s="1"/>
  <c r="K366" i="106"/>
  <c r="K367" i="106"/>
  <c r="L367" i="106" s="1"/>
  <c r="K368" i="106"/>
  <c r="L368" i="106" s="1"/>
  <c r="K369" i="106"/>
  <c r="L369" i="106" s="1"/>
  <c r="K370" i="106"/>
  <c r="L370" i="106" s="1"/>
  <c r="K371" i="106"/>
  <c r="L371" i="106" s="1"/>
  <c r="K372" i="106"/>
  <c r="L372" i="106" s="1"/>
  <c r="K373" i="106"/>
  <c r="L373" i="106" s="1"/>
  <c r="K374" i="106"/>
  <c r="L374" i="106" s="1"/>
  <c r="K375" i="106"/>
  <c r="K376" i="106"/>
  <c r="L376" i="106" s="1"/>
  <c r="K377" i="106"/>
  <c r="L377" i="106" s="1"/>
  <c r="K378" i="106"/>
  <c r="L378" i="106" s="1"/>
  <c r="K379" i="106"/>
  <c r="L379" i="106" s="1"/>
  <c r="K380" i="106"/>
  <c r="L380" i="106" s="1"/>
  <c r="K381" i="106"/>
  <c r="L381" i="106" s="1"/>
  <c r="K382" i="106"/>
  <c r="L382" i="106" s="1"/>
  <c r="K383" i="106"/>
  <c r="L383" i="106" s="1"/>
  <c r="K384" i="106"/>
  <c r="L384" i="106" s="1"/>
  <c r="K385" i="106"/>
  <c r="L385" i="106" s="1"/>
  <c r="K386" i="106"/>
  <c r="L386" i="106" s="1"/>
  <c r="K387" i="106"/>
  <c r="L387" i="106" s="1"/>
  <c r="K388" i="106"/>
  <c r="L388" i="106" s="1"/>
  <c r="K389" i="106"/>
  <c r="L389" i="106" s="1"/>
  <c r="K390" i="106"/>
  <c r="L390" i="106" s="1"/>
  <c r="K391" i="106"/>
  <c r="L391" i="106" s="1"/>
  <c r="K392" i="106"/>
  <c r="L392" i="106" s="1"/>
  <c r="K393" i="106"/>
  <c r="K394" i="106"/>
  <c r="L394" i="106" s="1"/>
  <c r="K395" i="106"/>
  <c r="L395" i="106" s="1"/>
  <c r="K396" i="106"/>
  <c r="L396" i="106" s="1"/>
  <c r="K397" i="106"/>
  <c r="L397" i="106" s="1"/>
  <c r="K398" i="106"/>
  <c r="K399" i="106"/>
  <c r="L399" i="106" s="1"/>
  <c r="K400" i="106"/>
  <c r="L400" i="106" s="1"/>
  <c r="K401" i="106"/>
  <c r="L401" i="106" s="1"/>
  <c r="K402" i="106"/>
  <c r="L402" i="106" s="1"/>
  <c r="K403" i="106"/>
  <c r="L403" i="106" s="1"/>
  <c r="K404" i="106"/>
  <c r="L404" i="106" s="1"/>
  <c r="K405" i="106"/>
  <c r="L405" i="106" s="1"/>
  <c r="K406" i="106"/>
  <c r="L406" i="106" s="1"/>
  <c r="K407" i="106"/>
  <c r="L407" i="106" s="1"/>
  <c r="K408" i="106"/>
  <c r="L408" i="106" s="1"/>
  <c r="K409" i="106"/>
  <c r="L409" i="106" s="1"/>
  <c r="K410" i="106"/>
  <c r="L410" i="106" s="1"/>
  <c r="K411" i="106"/>
  <c r="L411" i="106" s="1"/>
  <c r="K412" i="106"/>
  <c r="L412" i="106" s="1"/>
  <c r="K413" i="106"/>
  <c r="L413" i="106" s="1"/>
  <c r="K414" i="106"/>
  <c r="L414" i="106" s="1"/>
  <c r="K415" i="106"/>
  <c r="L415" i="106" s="1"/>
  <c r="K416" i="106"/>
  <c r="L416" i="106" s="1"/>
  <c r="K417" i="106"/>
  <c r="L417" i="106" s="1"/>
  <c r="K418" i="106"/>
  <c r="L418" i="106" s="1"/>
  <c r="K419" i="106"/>
  <c r="L419" i="106" s="1"/>
  <c r="K420" i="106"/>
  <c r="L420" i="106" s="1"/>
  <c r="K421" i="106"/>
  <c r="L421" i="106" s="1"/>
  <c r="K422" i="106"/>
  <c r="L422" i="106" s="1"/>
  <c r="K423" i="106"/>
  <c r="L423" i="106" s="1"/>
  <c r="K424" i="106"/>
  <c r="L424" i="106" s="1"/>
  <c r="K425" i="106"/>
  <c r="L425" i="106" s="1"/>
  <c r="K426" i="106"/>
  <c r="L426" i="106" s="1"/>
  <c r="K427" i="106"/>
  <c r="L427" i="106" s="1"/>
  <c r="K428" i="106"/>
  <c r="L428" i="106" s="1"/>
  <c r="K429" i="106"/>
  <c r="L429" i="106" s="1"/>
  <c r="K430" i="106"/>
  <c r="K431" i="106"/>
  <c r="L431" i="106" s="1"/>
  <c r="K432" i="106"/>
  <c r="L432" i="106" s="1"/>
  <c r="K433" i="106"/>
  <c r="L433" i="106" s="1"/>
  <c r="K434" i="106"/>
  <c r="L434" i="106" s="1"/>
  <c r="K435" i="106"/>
  <c r="L435" i="106" s="1"/>
  <c r="K436" i="106"/>
  <c r="L436" i="106" s="1"/>
  <c r="K437" i="106"/>
  <c r="L437" i="106" s="1"/>
  <c r="K438" i="106"/>
  <c r="L438" i="106" s="1"/>
  <c r="K439" i="106"/>
  <c r="K440" i="106"/>
  <c r="L440" i="106" s="1"/>
  <c r="K441" i="106"/>
  <c r="L441" i="106" s="1"/>
  <c r="K442" i="106"/>
  <c r="L442" i="106" s="1"/>
  <c r="K443" i="106"/>
  <c r="L443" i="106" s="1"/>
  <c r="K444" i="106"/>
  <c r="L444" i="106" s="1"/>
  <c r="K445" i="106"/>
  <c r="L445" i="106" s="1"/>
  <c r="K446" i="106"/>
  <c r="L446" i="106" s="1"/>
  <c r="K447" i="106"/>
  <c r="L447" i="106" s="1"/>
  <c r="K448" i="106"/>
  <c r="K449" i="106"/>
  <c r="L449" i="106" s="1"/>
  <c r="K450" i="106"/>
  <c r="L450" i="106" s="1"/>
  <c r="K451" i="106"/>
  <c r="L451" i="106" s="1"/>
  <c r="K452" i="106"/>
  <c r="L452" i="106" s="1"/>
  <c r="K453" i="106"/>
  <c r="L453" i="106" s="1"/>
  <c r="K454" i="106"/>
  <c r="L454" i="106" s="1"/>
  <c r="K455" i="106"/>
  <c r="L455" i="106" s="1"/>
  <c r="K456" i="106"/>
  <c r="L456" i="106" s="1"/>
  <c r="K457" i="106"/>
  <c r="L457" i="106" s="1"/>
  <c r="K458" i="106"/>
  <c r="L458" i="106" s="1"/>
  <c r="K459" i="106"/>
  <c r="L459" i="106" s="1"/>
  <c r="K460" i="106"/>
  <c r="L460" i="106" s="1"/>
  <c r="K461" i="106"/>
  <c r="L461" i="106" s="1"/>
  <c r="K462" i="106"/>
  <c r="L462" i="106" s="1"/>
  <c r="K463" i="106"/>
  <c r="L463" i="106" s="1"/>
  <c r="K464" i="106"/>
  <c r="L464" i="106" s="1"/>
  <c r="K465" i="106"/>
  <c r="L465" i="106" s="1"/>
  <c r="K466" i="106"/>
  <c r="K467" i="106"/>
  <c r="L467" i="106" s="1"/>
  <c r="K468" i="106"/>
  <c r="L468" i="106" s="1"/>
  <c r="K469" i="106"/>
  <c r="L469" i="106" s="1"/>
  <c r="K470" i="106"/>
  <c r="L470" i="106" s="1"/>
  <c r="K471" i="106"/>
  <c r="K472" i="106"/>
  <c r="L472" i="106" s="1"/>
  <c r="K473" i="106"/>
  <c r="L473" i="106" s="1"/>
  <c r="K474" i="106"/>
  <c r="L474" i="106" s="1"/>
  <c r="K475" i="106"/>
  <c r="L475" i="106" s="1"/>
  <c r="K476" i="106"/>
  <c r="L476" i="106" s="1"/>
  <c r="K477" i="106"/>
  <c r="L477" i="106" s="1"/>
  <c r="K478" i="106"/>
  <c r="L478" i="106" s="1"/>
  <c r="K479" i="106"/>
  <c r="L479" i="106" s="1"/>
  <c r="K480" i="106"/>
  <c r="L480" i="106" s="1"/>
  <c r="K481" i="106"/>
  <c r="L481" i="106" s="1"/>
  <c r="K482" i="106"/>
  <c r="L482" i="106" s="1"/>
  <c r="K483" i="106"/>
  <c r="L483" i="106" s="1"/>
  <c r="K484" i="106"/>
  <c r="L484" i="106" s="1"/>
  <c r="K485" i="106"/>
  <c r="L485" i="106" s="1"/>
  <c r="K486" i="106"/>
  <c r="L486" i="106" s="1"/>
  <c r="K487" i="106"/>
  <c r="L487" i="106" s="1"/>
  <c r="K488" i="106"/>
  <c r="L488" i="106" s="1"/>
  <c r="K489" i="106"/>
  <c r="L489" i="106" s="1"/>
  <c r="K490" i="106"/>
  <c r="L490" i="106" s="1"/>
  <c r="K491" i="106"/>
  <c r="L491" i="106" s="1"/>
  <c r="K492" i="106"/>
  <c r="L492" i="106" s="1"/>
  <c r="K493" i="106"/>
  <c r="L493" i="106" s="1"/>
  <c r="K494" i="106"/>
  <c r="L494" i="106" s="1"/>
  <c r="K495" i="106"/>
  <c r="L495" i="106" s="1"/>
  <c r="K496" i="106"/>
  <c r="L496" i="106" s="1"/>
  <c r="K497" i="106"/>
  <c r="L497" i="106" s="1"/>
  <c r="K498" i="106"/>
  <c r="L498" i="106" s="1"/>
  <c r="K499" i="106"/>
  <c r="L499" i="106" s="1"/>
  <c r="K500" i="106"/>
  <c r="L500" i="106" s="1"/>
  <c r="K501" i="106"/>
  <c r="L501" i="106" s="1"/>
  <c r="K502" i="106"/>
  <c r="L502" i="106" s="1"/>
  <c r="K503" i="106"/>
  <c r="K504" i="106"/>
  <c r="L504" i="106" s="1"/>
  <c r="K505" i="106"/>
  <c r="L505" i="106" s="1"/>
  <c r="K506" i="106"/>
  <c r="L506" i="106" s="1"/>
  <c r="K507" i="106"/>
  <c r="L507" i="106" s="1"/>
  <c r="K508" i="106"/>
  <c r="L508" i="106" s="1"/>
  <c r="K509" i="106"/>
  <c r="L509" i="106" s="1"/>
  <c r="K510" i="106"/>
  <c r="L510" i="106" s="1"/>
  <c r="K511" i="106"/>
  <c r="L511" i="106" s="1"/>
  <c r="K512" i="106"/>
  <c r="K513" i="106"/>
  <c r="L513" i="106" s="1"/>
  <c r="K514" i="106"/>
  <c r="L514" i="106" s="1"/>
  <c r="K515" i="106"/>
  <c r="L515" i="106" s="1"/>
  <c r="K516" i="106"/>
  <c r="L516" i="106" s="1"/>
  <c r="K517" i="106"/>
  <c r="L517" i="106" s="1"/>
  <c r="K518" i="106"/>
  <c r="L518" i="106" s="1"/>
  <c r="K519" i="106"/>
  <c r="L519" i="106" s="1"/>
  <c r="K520" i="106"/>
  <c r="L520" i="106" s="1"/>
  <c r="K521" i="106"/>
  <c r="K522" i="106"/>
  <c r="L522" i="106" s="1"/>
  <c r="K523" i="106"/>
  <c r="L523" i="106" s="1"/>
  <c r="K524" i="106"/>
  <c r="L524" i="106" s="1"/>
  <c r="K525" i="106"/>
  <c r="L525" i="106" s="1"/>
  <c r="K526" i="106"/>
  <c r="L526" i="106" s="1"/>
  <c r="K527" i="106"/>
  <c r="L527" i="106" s="1"/>
  <c r="K528" i="106"/>
  <c r="L528" i="106" s="1"/>
  <c r="K529" i="106"/>
  <c r="L529" i="106" s="1"/>
  <c r="K530" i="106"/>
  <c r="L530" i="106" s="1"/>
  <c r="K531" i="106"/>
  <c r="L531" i="106" s="1"/>
  <c r="K532" i="106"/>
  <c r="L532" i="106" s="1"/>
  <c r="K533" i="106"/>
  <c r="L533" i="106" s="1"/>
  <c r="K534" i="106"/>
  <c r="L534" i="106" s="1"/>
  <c r="K535" i="106"/>
  <c r="L535" i="106" s="1"/>
  <c r="K536" i="106"/>
  <c r="L536" i="106" s="1"/>
  <c r="K537" i="106"/>
  <c r="L537" i="106" s="1"/>
  <c r="K538" i="106"/>
  <c r="L538" i="106" s="1"/>
  <c r="K539" i="106"/>
  <c r="K540" i="106"/>
  <c r="L540" i="106" s="1"/>
  <c r="K541" i="106"/>
  <c r="L541" i="106" s="1"/>
  <c r="K542" i="106"/>
  <c r="L542" i="106" s="1"/>
  <c r="K543" i="106"/>
  <c r="L543" i="106" s="1"/>
  <c r="K544" i="106"/>
  <c r="L544" i="106" s="1"/>
  <c r="K545" i="106"/>
  <c r="L545" i="106" s="1"/>
  <c r="K546" i="106"/>
  <c r="L546" i="106" s="1"/>
  <c r="K547" i="106"/>
  <c r="L547" i="106" s="1"/>
  <c r="K548" i="106"/>
  <c r="L548" i="106" s="1"/>
  <c r="K549" i="106"/>
  <c r="L549" i="106" s="1"/>
  <c r="K550" i="106"/>
  <c r="L550" i="106" s="1"/>
  <c r="K551" i="106"/>
  <c r="L551" i="106" s="1"/>
  <c r="K552" i="106"/>
  <c r="L552" i="106" s="1"/>
  <c r="K553" i="106"/>
  <c r="L553" i="106" s="1"/>
  <c r="K554" i="106"/>
  <c r="L554" i="106" s="1"/>
  <c r="K555" i="106"/>
  <c r="L555" i="106" s="1"/>
  <c r="K556" i="106"/>
  <c r="L556" i="106" s="1"/>
  <c r="K557" i="106"/>
  <c r="L557" i="106" s="1"/>
  <c r="K558" i="106"/>
  <c r="K559" i="106"/>
  <c r="L559" i="106" s="1"/>
  <c r="K560" i="106"/>
  <c r="L560" i="106" s="1"/>
  <c r="K561" i="106"/>
  <c r="L561" i="106" s="1"/>
  <c r="K562" i="106"/>
  <c r="L562" i="106" s="1"/>
  <c r="K563" i="106"/>
  <c r="L563" i="106" s="1"/>
  <c r="K564" i="106"/>
  <c r="L564" i="106" s="1"/>
  <c r="K565" i="106"/>
  <c r="L565" i="106" s="1"/>
  <c r="K566" i="106"/>
  <c r="L566" i="106" s="1"/>
  <c r="K567" i="106"/>
  <c r="L567" i="106" s="1"/>
  <c r="K568" i="106"/>
  <c r="L568" i="106" s="1"/>
  <c r="K569" i="106"/>
  <c r="L569" i="106" s="1"/>
  <c r="K570" i="106"/>
  <c r="L570" i="106" s="1"/>
  <c r="K571" i="106"/>
  <c r="L571" i="106" s="1"/>
  <c r="K572" i="106"/>
  <c r="L572" i="106" s="1"/>
  <c r="K573" i="106"/>
  <c r="L573" i="106" s="1"/>
  <c r="K574" i="106"/>
  <c r="L574" i="106" s="1"/>
  <c r="K575" i="106"/>
  <c r="L575" i="106" s="1"/>
  <c r="K576" i="106"/>
  <c r="K577" i="106"/>
  <c r="L577" i="106" s="1"/>
  <c r="K578" i="106"/>
  <c r="L578" i="106" s="1"/>
  <c r="K579" i="106"/>
  <c r="L579" i="106" s="1"/>
  <c r="K580" i="106"/>
  <c r="L580" i="106" s="1"/>
  <c r="K581" i="106"/>
  <c r="L581" i="106" s="1"/>
  <c r="K582" i="106"/>
  <c r="L582" i="106" s="1"/>
  <c r="K583" i="106"/>
  <c r="L583" i="106" s="1"/>
  <c r="K584" i="106"/>
  <c r="L584" i="106" s="1"/>
  <c r="K585" i="106"/>
  <c r="K586" i="106"/>
  <c r="L586" i="106" s="1"/>
  <c r="K587" i="106"/>
  <c r="L587" i="106" s="1"/>
  <c r="K588" i="106"/>
  <c r="L588" i="106" s="1"/>
  <c r="K589" i="106"/>
  <c r="L589" i="106" s="1"/>
  <c r="K590" i="106"/>
  <c r="L590" i="106" s="1"/>
  <c r="K591" i="106"/>
  <c r="L591" i="106" s="1"/>
  <c r="K592" i="106"/>
  <c r="L592" i="106" s="1"/>
  <c r="K593" i="106"/>
  <c r="L593" i="106" s="1"/>
  <c r="K594" i="106"/>
  <c r="K595" i="106"/>
  <c r="L595" i="106" s="1"/>
  <c r="K596" i="106"/>
  <c r="L596" i="106" s="1"/>
  <c r="K597" i="106"/>
  <c r="L597" i="106" s="1"/>
  <c r="K598" i="106"/>
  <c r="L598" i="106" s="1"/>
  <c r="K599" i="106"/>
  <c r="L599" i="106" s="1"/>
  <c r="K600" i="106"/>
  <c r="L600" i="106" s="1"/>
  <c r="K601" i="106"/>
  <c r="L601" i="106" s="1"/>
  <c r="K602" i="106"/>
  <c r="L602" i="106" s="1"/>
  <c r="K603" i="106"/>
  <c r="L603" i="106" s="1"/>
  <c r="K604" i="106"/>
  <c r="L604" i="106" s="1"/>
  <c r="K605" i="106"/>
  <c r="L605" i="106" s="1"/>
  <c r="K606" i="106"/>
  <c r="L606" i="106" s="1"/>
  <c r="K607" i="106"/>
  <c r="L607" i="106" s="1"/>
  <c r="K608" i="106"/>
  <c r="L608" i="106" s="1"/>
  <c r="K609" i="106"/>
  <c r="L609" i="106" s="1"/>
  <c r="K610" i="106"/>
  <c r="L610" i="106" s="1"/>
  <c r="K611" i="106"/>
  <c r="L611" i="106" s="1"/>
  <c r="K612" i="106"/>
  <c r="K613" i="106"/>
  <c r="L613" i="106" s="1"/>
  <c r="K614" i="106"/>
  <c r="L614" i="106" s="1"/>
  <c r="K615" i="106"/>
  <c r="L615" i="106" s="1"/>
  <c r="K616" i="106"/>
  <c r="L616" i="106" s="1"/>
  <c r="K617" i="106"/>
  <c r="K618" i="106"/>
  <c r="L618" i="106" s="1"/>
  <c r="K619" i="106"/>
  <c r="L619" i="106" s="1"/>
  <c r="K620" i="106"/>
  <c r="L620" i="106" s="1"/>
  <c r="K621" i="106"/>
  <c r="K622" i="106"/>
  <c r="L622" i="106" s="1"/>
  <c r="K623" i="106"/>
  <c r="L623" i="106" s="1"/>
  <c r="K624" i="106"/>
  <c r="L624" i="106" s="1"/>
  <c r="K625" i="106"/>
  <c r="L625" i="106" s="1"/>
  <c r="K626" i="106"/>
  <c r="L626" i="106" s="1"/>
  <c r="K627" i="106"/>
  <c r="L627" i="106" s="1"/>
  <c r="K628" i="106"/>
  <c r="L628" i="106" s="1"/>
  <c r="K629" i="106"/>
  <c r="K630" i="106"/>
  <c r="L630" i="106" s="1"/>
  <c r="K631" i="106"/>
  <c r="L631" i="106" s="1"/>
  <c r="K632" i="106"/>
  <c r="L632" i="106" s="1"/>
  <c r="K633" i="106"/>
  <c r="L633" i="106" s="1"/>
  <c r="K634" i="106"/>
  <c r="L634" i="106" s="1"/>
  <c r="K635" i="106"/>
  <c r="L635" i="106" s="1"/>
  <c r="K636" i="106"/>
  <c r="L636" i="106" s="1"/>
  <c r="K637" i="106"/>
  <c r="L637" i="106" s="1"/>
  <c r="K638" i="106"/>
  <c r="L638" i="106" s="1"/>
  <c r="K639" i="106"/>
  <c r="L639" i="106" s="1"/>
  <c r="K640" i="106"/>
  <c r="L640" i="106" s="1"/>
  <c r="K641" i="106"/>
  <c r="L641" i="106" s="1"/>
  <c r="K642" i="106"/>
  <c r="L642" i="106" s="1"/>
  <c r="K643" i="106"/>
  <c r="L643" i="106" s="1"/>
  <c r="K644" i="106"/>
  <c r="L644" i="106" s="1"/>
  <c r="K645" i="106"/>
  <c r="K646" i="106"/>
  <c r="L646" i="106" s="1"/>
  <c r="K647" i="106"/>
  <c r="L647" i="106" s="1"/>
  <c r="K648" i="106"/>
  <c r="L648" i="106" s="1"/>
  <c r="K649" i="106"/>
  <c r="K650" i="106"/>
  <c r="L650" i="106" s="1"/>
  <c r="K651" i="106"/>
  <c r="L651" i="106" s="1"/>
  <c r="K652" i="106"/>
  <c r="L652" i="106" s="1"/>
  <c r="K653" i="106"/>
  <c r="K654" i="106"/>
  <c r="L654" i="106" s="1"/>
  <c r="K655" i="106"/>
  <c r="L655" i="106" s="1"/>
  <c r="K656" i="106"/>
  <c r="L656" i="106" s="1"/>
  <c r="K657" i="106"/>
  <c r="L657" i="106" s="1"/>
  <c r="K658" i="106"/>
  <c r="L658" i="106" s="1"/>
  <c r="K659" i="106"/>
  <c r="L659" i="106" s="1"/>
  <c r="K660" i="106"/>
  <c r="L660" i="106" s="1"/>
  <c r="K661" i="106"/>
  <c r="K662" i="106"/>
  <c r="L662" i="106" s="1"/>
  <c r="K663" i="106"/>
  <c r="L663" i="106" s="1"/>
  <c r="K664" i="106"/>
  <c r="L664" i="106" s="1"/>
  <c r="K665" i="106"/>
  <c r="L665" i="106" s="1"/>
  <c r="K666" i="106"/>
  <c r="L666" i="106" s="1"/>
  <c r="K667" i="106"/>
  <c r="L667" i="106" s="1"/>
  <c r="K668" i="106"/>
  <c r="L668" i="106" s="1"/>
  <c r="K669" i="106"/>
  <c r="L669" i="106" s="1"/>
  <c r="K670" i="106"/>
  <c r="L670" i="106" s="1"/>
  <c r="K671" i="106"/>
  <c r="L671" i="106" s="1"/>
  <c r="K672" i="106"/>
  <c r="L672" i="106" s="1"/>
  <c r="K673" i="106"/>
  <c r="L673" i="106" s="1"/>
  <c r="K674" i="106"/>
  <c r="L674" i="106" s="1"/>
  <c r="K675" i="106"/>
  <c r="L675" i="106" s="1"/>
  <c r="K676" i="106"/>
  <c r="L676" i="106" s="1"/>
  <c r="K677" i="106"/>
  <c r="K678" i="106"/>
  <c r="L678" i="106" s="1"/>
  <c r="K679" i="106"/>
  <c r="L679" i="106" s="1"/>
  <c r="K680" i="106"/>
  <c r="L680" i="106" s="1"/>
  <c r="K681" i="106"/>
  <c r="K682" i="106"/>
  <c r="L682" i="106" s="1"/>
  <c r="K683" i="106"/>
  <c r="L683" i="106" s="1"/>
  <c r="K684" i="106"/>
  <c r="L684" i="106" s="1"/>
  <c r="K685" i="106"/>
  <c r="K686" i="106"/>
  <c r="L686" i="106" s="1"/>
  <c r="K687" i="106"/>
  <c r="L687" i="106" s="1"/>
  <c r="K688" i="106"/>
  <c r="L688" i="106" s="1"/>
  <c r="K689" i="106"/>
  <c r="L689" i="106" s="1"/>
  <c r="K690" i="106"/>
  <c r="L690" i="106" s="1"/>
  <c r="K691" i="106"/>
  <c r="L691" i="106" s="1"/>
  <c r="K692" i="106"/>
  <c r="L692" i="106" s="1"/>
  <c r="K693" i="106"/>
  <c r="K694" i="106"/>
  <c r="L694" i="106" s="1"/>
  <c r="K695" i="106"/>
  <c r="L695" i="106" s="1"/>
  <c r="K696" i="106"/>
  <c r="L696" i="106" s="1"/>
  <c r="K697" i="106"/>
  <c r="L697" i="106" s="1"/>
  <c r="K698" i="106"/>
  <c r="L698" i="106" s="1"/>
  <c r="K699" i="106"/>
  <c r="L699" i="106" s="1"/>
  <c r="K700" i="106"/>
  <c r="L700" i="106" s="1"/>
  <c r="K701" i="106"/>
  <c r="L701" i="106" s="1"/>
  <c r="K702" i="106"/>
  <c r="L702" i="106" s="1"/>
  <c r="K703" i="106"/>
  <c r="L703" i="106" s="1"/>
  <c r="K704" i="106"/>
  <c r="L704" i="106" s="1"/>
  <c r="K705" i="106"/>
  <c r="L705" i="106" s="1"/>
  <c r="K706" i="106"/>
  <c r="L706" i="106" s="1"/>
  <c r="K707" i="106"/>
  <c r="L707" i="106" s="1"/>
  <c r="K708" i="106"/>
  <c r="L708" i="106" s="1"/>
  <c r="K709" i="106"/>
  <c r="K710" i="106"/>
  <c r="L710" i="106" s="1"/>
  <c r="K711" i="106"/>
  <c r="L711" i="106" s="1"/>
  <c r="K712" i="106"/>
  <c r="L712" i="106" s="1"/>
  <c r="K713" i="106"/>
  <c r="K714" i="106"/>
  <c r="L714" i="106" s="1"/>
  <c r="K715" i="106"/>
  <c r="L715" i="106" s="1"/>
  <c r="K716" i="106"/>
  <c r="L716" i="106" s="1"/>
  <c r="K717" i="106"/>
  <c r="K718" i="106"/>
  <c r="L718" i="106" s="1"/>
  <c r="K719" i="106"/>
  <c r="L719" i="106" s="1"/>
  <c r="K720" i="106"/>
  <c r="L720" i="106" s="1"/>
  <c r="K721" i="106"/>
  <c r="L721" i="106" s="1"/>
  <c r="K722" i="106"/>
  <c r="L722" i="106" s="1"/>
  <c r="K723" i="106"/>
  <c r="L723" i="106" s="1"/>
  <c r="K724" i="106"/>
  <c r="L724" i="106" s="1"/>
  <c r="K725" i="106"/>
  <c r="K726" i="106"/>
  <c r="L726" i="106" s="1"/>
  <c r="K727" i="106"/>
  <c r="L727" i="106" s="1"/>
  <c r="K728" i="106"/>
  <c r="L728" i="106" s="1"/>
  <c r="K729" i="106"/>
  <c r="L729" i="106" s="1"/>
  <c r="K730" i="106"/>
  <c r="L730" i="106" s="1"/>
  <c r="K731" i="106"/>
  <c r="L731" i="106" s="1"/>
  <c r="K732" i="106"/>
  <c r="L732" i="106" s="1"/>
  <c r="K733" i="106"/>
  <c r="L733" i="106" s="1"/>
  <c r="K734" i="106"/>
  <c r="L734" i="106" s="1"/>
  <c r="K735" i="106"/>
  <c r="L735" i="106" s="1"/>
  <c r="K736" i="106"/>
  <c r="L736" i="106" s="1"/>
  <c r="K737" i="106"/>
  <c r="L737" i="106" s="1"/>
  <c r="K738" i="106"/>
  <c r="L738" i="106" s="1"/>
  <c r="K739" i="106"/>
  <c r="L739" i="106" s="1"/>
  <c r="K740" i="106"/>
  <c r="L740" i="106" s="1"/>
  <c r="K741" i="106"/>
  <c r="K742" i="106"/>
  <c r="L742" i="106" s="1"/>
  <c r="K743" i="106"/>
  <c r="L743" i="106" s="1"/>
  <c r="K744" i="106"/>
  <c r="L744" i="106" s="1"/>
  <c r="K745" i="106"/>
  <c r="K746" i="106"/>
  <c r="L746" i="106" s="1"/>
  <c r="K747" i="106"/>
  <c r="L747" i="106" s="1"/>
  <c r="K748" i="106"/>
  <c r="L748" i="106" s="1"/>
  <c r="K749" i="106"/>
  <c r="K750" i="106"/>
  <c r="L750" i="106" s="1"/>
  <c r="K751" i="106"/>
  <c r="L751" i="106" s="1"/>
  <c r="K752" i="106"/>
  <c r="L752" i="106" s="1"/>
  <c r="K753" i="106"/>
  <c r="L753" i="106" s="1"/>
  <c r="K754" i="106"/>
  <c r="L754" i="106" s="1"/>
  <c r="K755" i="106"/>
  <c r="L755" i="106" s="1"/>
  <c r="K756" i="106"/>
  <c r="L756" i="106" s="1"/>
  <c r="K757" i="106"/>
  <c r="K758" i="106"/>
  <c r="L758" i="106" s="1"/>
  <c r="K759" i="106"/>
  <c r="L759" i="106" s="1"/>
  <c r="K760" i="106"/>
  <c r="L760" i="106" s="1"/>
  <c r="K761" i="106"/>
  <c r="L761" i="106" s="1"/>
  <c r="K762" i="106"/>
  <c r="L762" i="106" s="1"/>
  <c r="K763" i="106"/>
  <c r="L763" i="106" s="1"/>
  <c r="K764" i="106"/>
  <c r="L764" i="106" s="1"/>
  <c r="K765" i="106"/>
  <c r="L765" i="106" s="1"/>
  <c r="K766" i="106"/>
  <c r="L766" i="106" s="1"/>
  <c r="K767" i="106"/>
  <c r="L767" i="106" s="1"/>
  <c r="K768" i="106"/>
  <c r="L768" i="106" s="1"/>
  <c r="K769" i="106"/>
  <c r="L769" i="106" s="1"/>
  <c r="K770" i="106"/>
  <c r="L770" i="106" s="1"/>
  <c r="K771" i="106"/>
  <c r="L771" i="106" s="1"/>
  <c r="K772" i="106"/>
  <c r="L772" i="106" s="1"/>
  <c r="K773" i="106"/>
  <c r="K774" i="106"/>
  <c r="L774" i="106" s="1"/>
  <c r="K775" i="106"/>
  <c r="L775" i="106" s="1"/>
  <c r="K776" i="106"/>
  <c r="L776" i="106" s="1"/>
  <c r="K777" i="106"/>
  <c r="K778" i="106"/>
  <c r="L778" i="106" s="1"/>
  <c r="K779" i="106"/>
  <c r="L779" i="106" s="1"/>
  <c r="K780" i="106"/>
  <c r="L780" i="106" s="1"/>
  <c r="K781" i="106"/>
  <c r="K782" i="106"/>
  <c r="L782" i="106" s="1"/>
  <c r="K783" i="106"/>
  <c r="L783" i="106" s="1"/>
  <c r="K784" i="106"/>
  <c r="L784" i="106" s="1"/>
  <c r="K785" i="106"/>
  <c r="L785" i="106" s="1"/>
  <c r="K786" i="106"/>
  <c r="L786" i="106" s="1"/>
  <c r="K787" i="106"/>
  <c r="L787" i="106" s="1"/>
  <c r="K788" i="106"/>
  <c r="L788" i="106" s="1"/>
  <c r="K789" i="106"/>
  <c r="K790" i="106"/>
  <c r="L790" i="106" s="1"/>
  <c r="K791" i="106"/>
  <c r="L791" i="106" s="1"/>
  <c r="K792" i="106"/>
  <c r="L792" i="106" s="1"/>
  <c r="K793" i="106"/>
  <c r="L793" i="106" s="1"/>
  <c r="K794" i="106"/>
  <c r="L794" i="106" s="1"/>
  <c r="K795" i="106"/>
  <c r="L795" i="106" s="1"/>
  <c r="K796" i="106"/>
  <c r="L796" i="106" s="1"/>
  <c r="K797" i="106"/>
  <c r="L797" i="106" s="1"/>
  <c r="K798" i="106"/>
  <c r="L798" i="106" s="1"/>
  <c r="K799" i="106"/>
  <c r="L799" i="106" s="1"/>
  <c r="K800" i="106"/>
  <c r="L800" i="106" s="1"/>
  <c r="K801" i="106"/>
  <c r="L801" i="106" s="1"/>
  <c r="K802" i="106"/>
  <c r="L802" i="106" s="1"/>
  <c r="K803" i="106"/>
  <c r="L803" i="106" s="1"/>
  <c r="K804" i="106"/>
  <c r="L804" i="106" s="1"/>
  <c r="K805" i="106"/>
  <c r="K806" i="106"/>
  <c r="L806" i="106" s="1"/>
  <c r="K807" i="106"/>
  <c r="L807" i="106" s="1"/>
  <c r="K808" i="106"/>
  <c r="L808" i="106" s="1"/>
  <c r="K809" i="106"/>
  <c r="K810" i="106"/>
  <c r="L810" i="106" s="1"/>
  <c r="K811" i="106"/>
  <c r="L811" i="106" s="1"/>
  <c r="K812" i="106"/>
  <c r="L812" i="106" s="1"/>
  <c r="K813" i="106"/>
  <c r="K814" i="106"/>
  <c r="L814" i="106" s="1"/>
  <c r="K815" i="106"/>
  <c r="L815" i="106" s="1"/>
  <c r="K816" i="106"/>
  <c r="L816" i="106" s="1"/>
  <c r="K817" i="106"/>
  <c r="L817" i="106" s="1"/>
  <c r="K818" i="106"/>
  <c r="L818" i="106" s="1"/>
  <c r="K819" i="106"/>
  <c r="L819" i="106" s="1"/>
  <c r="K820" i="106"/>
  <c r="L820" i="106" s="1"/>
  <c r="K821" i="106"/>
  <c r="K822" i="106"/>
  <c r="L822" i="106" s="1"/>
  <c r="K823" i="106"/>
  <c r="L823" i="106" s="1"/>
  <c r="K824" i="106"/>
  <c r="L824" i="106" s="1"/>
  <c r="K825" i="106"/>
  <c r="L825" i="106" s="1"/>
  <c r="K826" i="106"/>
  <c r="L826" i="106" s="1"/>
  <c r="K827" i="106"/>
  <c r="L827" i="106" s="1"/>
  <c r="K828" i="106"/>
  <c r="L828" i="106" s="1"/>
  <c r="K829" i="106"/>
  <c r="L829" i="106" s="1"/>
  <c r="K830" i="106"/>
  <c r="L830" i="106" s="1"/>
  <c r="K831" i="106"/>
  <c r="L831" i="106" s="1"/>
  <c r="K832" i="106"/>
  <c r="L832" i="106" s="1"/>
  <c r="K833" i="106"/>
  <c r="L833" i="106" s="1"/>
  <c r="K834" i="106"/>
  <c r="L834" i="106" s="1"/>
  <c r="K835" i="106"/>
  <c r="L835" i="106" s="1"/>
  <c r="K836" i="106"/>
  <c r="L836" i="106" s="1"/>
  <c r="K837" i="106"/>
  <c r="K838" i="106"/>
  <c r="L838" i="106" s="1"/>
  <c r="K839" i="106"/>
  <c r="L839" i="106" s="1"/>
  <c r="K840" i="106"/>
  <c r="L840" i="106" s="1"/>
  <c r="K841" i="106"/>
  <c r="K842" i="106"/>
  <c r="L842" i="106" s="1"/>
  <c r="K843" i="106"/>
  <c r="L843" i="106" s="1"/>
  <c r="K844" i="106"/>
  <c r="L844" i="106" s="1"/>
  <c r="K845" i="106"/>
  <c r="K846" i="106"/>
  <c r="L846" i="106" s="1"/>
  <c r="K847" i="106"/>
  <c r="L847" i="106" s="1"/>
  <c r="K848" i="106"/>
  <c r="L848" i="106" s="1"/>
  <c r="K849" i="106"/>
  <c r="L849" i="106" s="1"/>
  <c r="K850" i="106"/>
  <c r="L850" i="106" s="1"/>
  <c r="K851" i="106"/>
  <c r="L851" i="106" s="1"/>
  <c r="K852" i="106"/>
  <c r="L852" i="106" s="1"/>
  <c r="K853" i="106"/>
  <c r="K854" i="106"/>
  <c r="L854" i="106" s="1"/>
  <c r="K855" i="106"/>
  <c r="L855" i="106" s="1"/>
  <c r="K856" i="106"/>
  <c r="L856" i="106" s="1"/>
  <c r="K857" i="106"/>
  <c r="L857" i="106" s="1"/>
  <c r="K858" i="106"/>
  <c r="L858" i="106" s="1"/>
  <c r="K859" i="106"/>
  <c r="L859" i="106" s="1"/>
  <c r="K860" i="106"/>
  <c r="L860" i="106" s="1"/>
  <c r="K861" i="106"/>
  <c r="L861" i="106" s="1"/>
  <c r="K862" i="106"/>
  <c r="L862" i="106" s="1"/>
  <c r="K863" i="106"/>
  <c r="L863" i="106" s="1"/>
  <c r="K864" i="106"/>
  <c r="L864" i="106" s="1"/>
  <c r="K865" i="106"/>
  <c r="L865" i="106" s="1"/>
  <c r="K866" i="106"/>
  <c r="L866" i="106" s="1"/>
  <c r="K867" i="106"/>
  <c r="L867" i="106" s="1"/>
  <c r="K868" i="106"/>
  <c r="L868" i="106" s="1"/>
  <c r="K869" i="106"/>
  <c r="K870" i="106"/>
  <c r="L870" i="106" s="1"/>
  <c r="K871" i="106"/>
  <c r="L871" i="106" s="1"/>
  <c r="K872" i="106"/>
  <c r="L872" i="106" s="1"/>
  <c r="K873" i="106"/>
  <c r="K874" i="106"/>
  <c r="L874" i="106" s="1"/>
  <c r="K875" i="106"/>
  <c r="L875" i="106" s="1"/>
  <c r="K876" i="106"/>
  <c r="L876" i="106" s="1"/>
  <c r="K877" i="106"/>
  <c r="K878" i="106"/>
  <c r="L878" i="106" s="1"/>
  <c r="K879" i="106"/>
  <c r="L879" i="106" s="1"/>
  <c r="K880" i="106"/>
  <c r="L880" i="106" s="1"/>
  <c r="K881" i="106"/>
  <c r="L881" i="106" s="1"/>
  <c r="K882" i="106"/>
  <c r="L882" i="106" s="1"/>
  <c r="K883" i="106"/>
  <c r="L883" i="106" s="1"/>
  <c r="K884" i="106"/>
  <c r="L884" i="106" s="1"/>
  <c r="K885" i="106"/>
  <c r="K886" i="106"/>
  <c r="L886" i="106" s="1"/>
  <c r="K887" i="106"/>
  <c r="L887" i="106" s="1"/>
  <c r="K888" i="106"/>
  <c r="L888" i="106" s="1"/>
  <c r="K889" i="106"/>
  <c r="L889" i="106" s="1"/>
  <c r="K890" i="106"/>
  <c r="L890" i="106" s="1"/>
  <c r="K891" i="106"/>
  <c r="L891" i="106" s="1"/>
  <c r="K892" i="106"/>
  <c r="L892" i="106" s="1"/>
  <c r="K893" i="106"/>
  <c r="L893" i="106" s="1"/>
  <c r="K894" i="106"/>
  <c r="L894" i="106" s="1"/>
  <c r="K895" i="106"/>
  <c r="L895" i="106" s="1"/>
  <c r="K896" i="106"/>
  <c r="L896" i="106" s="1"/>
  <c r="K897" i="106"/>
  <c r="L897" i="106" s="1"/>
  <c r="K898" i="106"/>
  <c r="L898" i="106" s="1"/>
  <c r="K899" i="106"/>
  <c r="L899" i="106" s="1"/>
  <c r="K900" i="106"/>
  <c r="L900" i="106" s="1"/>
  <c r="K901" i="106"/>
  <c r="K902" i="106"/>
  <c r="L902" i="106" s="1"/>
  <c r="K903" i="106"/>
  <c r="L903" i="106" s="1"/>
  <c r="K904" i="106"/>
  <c r="L904" i="106" s="1"/>
  <c r="K905" i="106"/>
  <c r="K906" i="106"/>
  <c r="L906" i="106" s="1"/>
  <c r="K907" i="106"/>
  <c r="L907" i="106" s="1"/>
  <c r="K908" i="106"/>
  <c r="L908" i="106" s="1"/>
  <c r="K909" i="106"/>
  <c r="K910" i="106"/>
  <c r="L910" i="106" s="1"/>
  <c r="K911" i="106"/>
  <c r="L911" i="106" s="1"/>
  <c r="K912" i="106"/>
  <c r="L912" i="106" s="1"/>
  <c r="K913" i="106"/>
  <c r="L913" i="106" s="1"/>
  <c r="K914" i="106"/>
  <c r="L914" i="106" s="1"/>
  <c r="K915" i="106"/>
  <c r="L915" i="106" s="1"/>
  <c r="K916" i="106"/>
  <c r="L916" i="106" s="1"/>
  <c r="K917" i="106"/>
  <c r="K918" i="106"/>
  <c r="L918" i="106" s="1"/>
  <c r="K919" i="106"/>
  <c r="L919" i="106" s="1"/>
  <c r="K920" i="106"/>
  <c r="L920" i="106" s="1"/>
  <c r="K921" i="106"/>
  <c r="L921" i="106" s="1"/>
  <c r="K922" i="106"/>
  <c r="L922" i="106" s="1"/>
  <c r="K923" i="106"/>
  <c r="L923" i="106" s="1"/>
  <c r="K924" i="106"/>
  <c r="L924" i="106" s="1"/>
  <c r="K925" i="106"/>
  <c r="L925" i="106" s="1"/>
  <c r="K926" i="106"/>
  <c r="L926" i="106" s="1"/>
  <c r="K927" i="106"/>
  <c r="L927" i="106" s="1"/>
  <c r="K928" i="106"/>
  <c r="L928" i="106" s="1"/>
  <c r="K929" i="106"/>
  <c r="L929" i="106" s="1"/>
  <c r="K930" i="106"/>
  <c r="L930" i="106" s="1"/>
  <c r="K931" i="106"/>
  <c r="L931" i="106" s="1"/>
  <c r="K932" i="106"/>
  <c r="L932" i="106" s="1"/>
  <c r="K933" i="106"/>
  <c r="K934" i="106"/>
  <c r="L934" i="106" s="1"/>
  <c r="K935" i="106"/>
  <c r="L935" i="106" s="1"/>
  <c r="K936" i="106"/>
  <c r="L936" i="106" s="1"/>
  <c r="K937" i="106"/>
  <c r="K938" i="106"/>
  <c r="L938" i="106" s="1"/>
  <c r="K939" i="106"/>
  <c r="L939" i="106" s="1"/>
  <c r="K940" i="106"/>
  <c r="L940" i="106" s="1"/>
  <c r="K941" i="106"/>
  <c r="K942" i="106"/>
  <c r="L942" i="106" s="1"/>
  <c r="K943" i="106"/>
  <c r="L943" i="106" s="1"/>
  <c r="K944" i="106"/>
  <c r="L944" i="106" s="1"/>
  <c r="K945" i="106"/>
  <c r="L945" i="106" s="1"/>
  <c r="K946" i="106"/>
  <c r="L946" i="106" s="1"/>
  <c r="K947" i="106"/>
  <c r="L947" i="106" s="1"/>
  <c r="K948" i="106"/>
  <c r="L948" i="106" s="1"/>
  <c r="K949" i="106"/>
  <c r="K950" i="106"/>
  <c r="L950" i="106" s="1"/>
  <c r="K951" i="106"/>
  <c r="L951" i="106" s="1"/>
  <c r="K952" i="106"/>
  <c r="L952" i="106" s="1"/>
  <c r="K953" i="106"/>
  <c r="L953" i="106" s="1"/>
  <c r="K954" i="106"/>
  <c r="L954" i="106" s="1"/>
  <c r="K955" i="106"/>
  <c r="L955" i="106" s="1"/>
  <c r="K956" i="106"/>
  <c r="L956" i="106" s="1"/>
  <c r="K957" i="106"/>
  <c r="L957" i="106" s="1"/>
  <c r="K958" i="106"/>
  <c r="L958" i="106" s="1"/>
  <c r="K959" i="106"/>
  <c r="L959" i="106" s="1"/>
  <c r="K960" i="106"/>
  <c r="L960" i="106" s="1"/>
  <c r="K961" i="106"/>
  <c r="L961" i="106" s="1"/>
  <c r="K962" i="106"/>
  <c r="L962" i="106" s="1"/>
  <c r="K963" i="106"/>
  <c r="L963" i="106" s="1"/>
  <c r="K964" i="106"/>
  <c r="L964" i="106" s="1"/>
  <c r="K965" i="106"/>
  <c r="K966" i="106"/>
  <c r="L966" i="106" s="1"/>
  <c r="K967" i="106"/>
  <c r="L967" i="106" s="1"/>
  <c r="K968" i="106"/>
  <c r="L968" i="106" s="1"/>
  <c r="K969" i="106"/>
  <c r="K970" i="106"/>
  <c r="L970" i="106" s="1"/>
  <c r="K971" i="106"/>
  <c r="L971" i="106" s="1"/>
  <c r="K972" i="106"/>
  <c r="L972" i="106" s="1"/>
  <c r="K973" i="106"/>
  <c r="K974" i="106"/>
  <c r="L974" i="106" s="1"/>
  <c r="K975" i="106"/>
  <c r="L975" i="106" s="1"/>
  <c r="K976" i="106"/>
  <c r="L976" i="106" s="1"/>
  <c r="K977" i="106"/>
  <c r="L977" i="106" s="1"/>
  <c r="K978" i="106"/>
  <c r="L978" i="106" s="1"/>
  <c r="K979" i="106"/>
  <c r="L979" i="106" s="1"/>
  <c r="K980" i="106"/>
  <c r="L980" i="106" s="1"/>
  <c r="K981" i="106"/>
  <c r="K982" i="106"/>
  <c r="L982" i="106" s="1"/>
  <c r="K983" i="106"/>
  <c r="L983" i="106" s="1"/>
  <c r="K984" i="106"/>
  <c r="L984" i="106" s="1"/>
  <c r="K985" i="106"/>
  <c r="L985" i="106" s="1"/>
  <c r="K986" i="106"/>
  <c r="L986" i="106" s="1"/>
  <c r="K987" i="106"/>
  <c r="L987" i="106" s="1"/>
  <c r="K988" i="106"/>
  <c r="L988" i="106" s="1"/>
  <c r="K989" i="106"/>
  <c r="L989" i="106" s="1"/>
  <c r="K990" i="106"/>
  <c r="L990" i="106" s="1"/>
  <c r="K991" i="106"/>
  <c r="L991" i="106" s="1"/>
  <c r="K992" i="106"/>
  <c r="L992" i="106" s="1"/>
  <c r="K993" i="106"/>
  <c r="L993" i="106" s="1"/>
  <c r="K994" i="106"/>
  <c r="L994" i="106" s="1"/>
  <c r="K995" i="106"/>
  <c r="L995" i="106" s="1"/>
  <c r="K996" i="106"/>
  <c r="L996" i="106" s="1"/>
  <c r="K997" i="106"/>
  <c r="K998" i="106"/>
  <c r="L998" i="106" s="1"/>
  <c r="K999" i="106"/>
  <c r="L999" i="106" s="1"/>
  <c r="K1000" i="106"/>
  <c r="L1000" i="106" s="1"/>
  <c r="K1001" i="106"/>
  <c r="K1002" i="106"/>
  <c r="L1002" i="106" s="1"/>
  <c r="K1003" i="106"/>
  <c r="L1003" i="106" s="1"/>
  <c r="K1004" i="106"/>
  <c r="L1004" i="106" s="1"/>
  <c r="K1005" i="106"/>
  <c r="K1006" i="106"/>
  <c r="L1006" i="106" s="1"/>
  <c r="K1007" i="106"/>
  <c r="L1007" i="106" s="1"/>
  <c r="K1008" i="106"/>
  <c r="L1008" i="106" s="1"/>
  <c r="K1009" i="106"/>
  <c r="L1009" i="106" s="1"/>
  <c r="K1010" i="106"/>
  <c r="L1010" i="106" s="1"/>
  <c r="K1011" i="106"/>
  <c r="L1011" i="106" s="1"/>
  <c r="K1012" i="106"/>
  <c r="L1012" i="106" s="1"/>
  <c r="K1013" i="106"/>
  <c r="K1014" i="106"/>
  <c r="L1014" i="106" s="1"/>
  <c r="K1015" i="106"/>
  <c r="L1015" i="106" s="1"/>
  <c r="K1016" i="106"/>
  <c r="L1016" i="106" s="1"/>
  <c r="K1017" i="106"/>
  <c r="L1017" i="106" s="1"/>
  <c r="K1018" i="106"/>
  <c r="L1018" i="106" s="1"/>
  <c r="K1019" i="106"/>
  <c r="L1019" i="106" s="1"/>
  <c r="K1020" i="106"/>
  <c r="L1020" i="106" s="1"/>
  <c r="K1021" i="106"/>
  <c r="L1021" i="106" s="1"/>
  <c r="K1022" i="106"/>
  <c r="L1022" i="106" s="1"/>
  <c r="K1023" i="106"/>
  <c r="L1023" i="106" s="1"/>
  <c r="K1024" i="106"/>
  <c r="L1024" i="106" s="1"/>
  <c r="K1025" i="106"/>
  <c r="L1025" i="106" s="1"/>
  <c r="K1026" i="106"/>
  <c r="L1026" i="106" s="1"/>
  <c r="K1027" i="106"/>
  <c r="L1027" i="106" s="1"/>
  <c r="K1028" i="106"/>
  <c r="L1028" i="106" s="1"/>
  <c r="K1029" i="106"/>
  <c r="K1030" i="106"/>
  <c r="L1030" i="106" s="1"/>
  <c r="K1031" i="106"/>
  <c r="L1031" i="106" s="1"/>
  <c r="K1032" i="106"/>
  <c r="L1032" i="106" s="1"/>
  <c r="K1033" i="106"/>
  <c r="K1034" i="106"/>
  <c r="L1034" i="106" s="1"/>
  <c r="K1035" i="106"/>
  <c r="L1035" i="106" s="1"/>
  <c r="K1036" i="106"/>
  <c r="L1036" i="106" s="1"/>
  <c r="K1037" i="106"/>
  <c r="K1038" i="106"/>
  <c r="L1038" i="106" s="1"/>
  <c r="K1039" i="106"/>
  <c r="L1039" i="106" s="1"/>
  <c r="K1040" i="106"/>
  <c r="L1040" i="106" s="1"/>
  <c r="K1041" i="106"/>
  <c r="L1041" i="106" s="1"/>
  <c r="K1042" i="106"/>
  <c r="L1042" i="106" s="1"/>
  <c r="K1043" i="106"/>
  <c r="L1043" i="106" s="1"/>
  <c r="K1044" i="106"/>
  <c r="L1044" i="106" s="1"/>
  <c r="K1045" i="106"/>
  <c r="K1046" i="106"/>
  <c r="L1046" i="106" s="1"/>
  <c r="K1047" i="106"/>
  <c r="L1047" i="106" s="1"/>
  <c r="K1048" i="106"/>
  <c r="L1048" i="106" s="1"/>
  <c r="K1049" i="106"/>
  <c r="L1049" i="106" s="1"/>
  <c r="K1050" i="106"/>
  <c r="L1050" i="106" s="1"/>
  <c r="K1051" i="106"/>
  <c r="L1051" i="106" s="1"/>
  <c r="K1052" i="106"/>
  <c r="L1052" i="106" s="1"/>
  <c r="K1053" i="106"/>
  <c r="L1053" i="106" s="1"/>
  <c r="K1054" i="106"/>
  <c r="L1054" i="106" s="1"/>
  <c r="K1055" i="106"/>
  <c r="L1055" i="106" s="1"/>
  <c r="K1056" i="106"/>
  <c r="L1056" i="106" s="1"/>
  <c r="K1057" i="106"/>
  <c r="L1057" i="106" s="1"/>
  <c r="K1058" i="106"/>
  <c r="L1058" i="106" s="1"/>
  <c r="K1059" i="106"/>
  <c r="L1059" i="106" s="1"/>
  <c r="K1060" i="106"/>
  <c r="L1060" i="106" s="1"/>
  <c r="K1061" i="106"/>
  <c r="K1062" i="106"/>
  <c r="L1062" i="106" s="1"/>
  <c r="K1063" i="106"/>
  <c r="L1063" i="106" s="1"/>
  <c r="K1064" i="106"/>
  <c r="L1064" i="106" s="1"/>
  <c r="K1065" i="106"/>
  <c r="K1066" i="106"/>
  <c r="L1066" i="106" s="1"/>
  <c r="K1067" i="106"/>
  <c r="L1067" i="106" s="1"/>
  <c r="K1068" i="106"/>
  <c r="L1068" i="106" s="1"/>
  <c r="K1069" i="106"/>
  <c r="K1070" i="106"/>
  <c r="L1070" i="106" s="1"/>
  <c r="K1071" i="106"/>
  <c r="L1071" i="106" s="1"/>
  <c r="K1072" i="106"/>
  <c r="L1072" i="106" s="1"/>
  <c r="K1073" i="106"/>
  <c r="L1073" i="106" s="1"/>
  <c r="K1074" i="106"/>
  <c r="L1074" i="106" s="1"/>
  <c r="K1075" i="106"/>
  <c r="L1075" i="106" s="1"/>
  <c r="K1076" i="106"/>
  <c r="L1076" i="106" s="1"/>
  <c r="K1077" i="106"/>
  <c r="K1078" i="106"/>
  <c r="L1078" i="106" s="1"/>
  <c r="K1079" i="106"/>
  <c r="L1079" i="106" s="1"/>
  <c r="K1080" i="106"/>
  <c r="L1080" i="106" s="1"/>
  <c r="K1081" i="106"/>
  <c r="L1081" i="106" s="1"/>
  <c r="K1082" i="106"/>
  <c r="L1082" i="106" s="1"/>
  <c r="K1083" i="106"/>
  <c r="L1083" i="106" s="1"/>
  <c r="K1084" i="106"/>
  <c r="L1084" i="106" s="1"/>
  <c r="K1085" i="106"/>
  <c r="L1085" i="106" s="1"/>
  <c r="K1086" i="106"/>
  <c r="L1086" i="106" s="1"/>
  <c r="K1087" i="106"/>
  <c r="L1087" i="106" s="1"/>
  <c r="K1088" i="106"/>
  <c r="L1088" i="106" s="1"/>
  <c r="K1089" i="106"/>
  <c r="L1089" i="106" s="1"/>
  <c r="K1090" i="106"/>
  <c r="L1090" i="106" s="1"/>
  <c r="K1091" i="106"/>
  <c r="L1091" i="106" s="1"/>
  <c r="K1092" i="106"/>
  <c r="L1092" i="106" s="1"/>
  <c r="K1093" i="106"/>
  <c r="K1094" i="106"/>
  <c r="L1094" i="106" s="1"/>
  <c r="K1095" i="106"/>
  <c r="L1095" i="106" s="1"/>
  <c r="K1096" i="106"/>
  <c r="L1096" i="106" s="1"/>
  <c r="K1097" i="106"/>
  <c r="K1098" i="106"/>
  <c r="L1098" i="106" s="1"/>
  <c r="K1099" i="106"/>
  <c r="L1099" i="106" s="1"/>
  <c r="K1100" i="106"/>
  <c r="L1100" i="106" s="1"/>
  <c r="K1101" i="106"/>
  <c r="K1102" i="106"/>
  <c r="L1102" i="106" s="1"/>
  <c r="K1103" i="106"/>
  <c r="L1103" i="106" s="1"/>
  <c r="K1104" i="106"/>
  <c r="L1104" i="106" s="1"/>
  <c r="K1105" i="106"/>
  <c r="L1105" i="106" s="1"/>
  <c r="K1106" i="106"/>
  <c r="L1106" i="106" s="1"/>
  <c r="K1107" i="106"/>
  <c r="L1107" i="106" s="1"/>
  <c r="K1108" i="106"/>
  <c r="L1108" i="106" s="1"/>
  <c r="K1109" i="106"/>
  <c r="K1110" i="106"/>
  <c r="L1110" i="106" s="1"/>
  <c r="K1111" i="106"/>
  <c r="L1111" i="106" s="1"/>
  <c r="K1112" i="106"/>
  <c r="L1112" i="106" s="1"/>
  <c r="K1113" i="106"/>
  <c r="L1113" i="106" s="1"/>
  <c r="K1114" i="106"/>
  <c r="L1114" i="106" s="1"/>
  <c r="K1115" i="106"/>
  <c r="L1115" i="106" s="1"/>
  <c r="K1116" i="106"/>
  <c r="L1116" i="106" s="1"/>
  <c r="K1117" i="106"/>
  <c r="L1117" i="106" s="1"/>
  <c r="K1118" i="106"/>
  <c r="L1118" i="106" s="1"/>
  <c r="K1119" i="106"/>
  <c r="L1119" i="106" s="1"/>
  <c r="K1120" i="106"/>
  <c r="L1120" i="106" s="1"/>
  <c r="K1121" i="106"/>
  <c r="L1121" i="106" s="1"/>
  <c r="K1122" i="106"/>
  <c r="L1122" i="106" s="1"/>
  <c r="K1123" i="106"/>
  <c r="L1123" i="106" s="1"/>
  <c r="K1124" i="106"/>
  <c r="L1124" i="106" s="1"/>
  <c r="K1125" i="106"/>
  <c r="K1126" i="106"/>
  <c r="L1126" i="106" s="1"/>
  <c r="K1127" i="106"/>
  <c r="L1127" i="106" s="1"/>
  <c r="K1128" i="106"/>
  <c r="L1128" i="106" s="1"/>
  <c r="K1129" i="106"/>
  <c r="K1130" i="106"/>
  <c r="L1130" i="106" s="1"/>
  <c r="K1131" i="106"/>
  <c r="L1131" i="106" s="1"/>
  <c r="K1132" i="106"/>
  <c r="L1132" i="106" s="1"/>
  <c r="K1133" i="106"/>
  <c r="K1134" i="106"/>
  <c r="L1134" i="106" s="1"/>
  <c r="K1135" i="106"/>
  <c r="L1135" i="106" s="1"/>
  <c r="K1136" i="106"/>
  <c r="L1136" i="106" s="1"/>
  <c r="K1137" i="106"/>
  <c r="L1137" i="106" s="1"/>
  <c r="K1138" i="106"/>
  <c r="L1138" i="106" s="1"/>
  <c r="K1139" i="106"/>
  <c r="L1139" i="106" s="1"/>
  <c r="K1140" i="106"/>
  <c r="L1140" i="106" s="1"/>
  <c r="K1141" i="106"/>
  <c r="K1142" i="106"/>
  <c r="L1142" i="106" s="1"/>
  <c r="K1143" i="106"/>
  <c r="L1143" i="106" s="1"/>
  <c r="K1144" i="106"/>
  <c r="L1144" i="106" s="1"/>
  <c r="K1145" i="106"/>
  <c r="L1145" i="106" s="1"/>
  <c r="K1146" i="106"/>
  <c r="L1146" i="106" s="1"/>
  <c r="K1147" i="106"/>
  <c r="L1147" i="106" s="1"/>
  <c r="K1148" i="106"/>
  <c r="L1148" i="106" s="1"/>
  <c r="K1149" i="106"/>
  <c r="L1149" i="106" s="1"/>
  <c r="K1150" i="106"/>
  <c r="L1150" i="106" s="1"/>
  <c r="K1151" i="106"/>
  <c r="L1151" i="106" s="1"/>
  <c r="K1152" i="106"/>
  <c r="L1152" i="106" s="1"/>
  <c r="K1153" i="106"/>
  <c r="L1153" i="106" s="1"/>
  <c r="K1154" i="106"/>
  <c r="L1154" i="106" s="1"/>
  <c r="K1155" i="106"/>
  <c r="L1155" i="106" s="1"/>
  <c r="K1156" i="106"/>
  <c r="L1156" i="106" s="1"/>
  <c r="K1157" i="106"/>
  <c r="K1158" i="106"/>
  <c r="L1158" i="106" s="1"/>
  <c r="K1159" i="106"/>
  <c r="L1159" i="106" s="1"/>
  <c r="K1160" i="106"/>
  <c r="L1160" i="106" s="1"/>
  <c r="K1161" i="106"/>
  <c r="K1162" i="106"/>
  <c r="L1162" i="106" s="1"/>
  <c r="K1163" i="106"/>
  <c r="L1163" i="106" s="1"/>
  <c r="K1164" i="106"/>
  <c r="L1164" i="106" s="1"/>
  <c r="K1165" i="106"/>
  <c r="K1166" i="106"/>
  <c r="L1166" i="106" s="1"/>
  <c r="K1167" i="106"/>
  <c r="L1167" i="106" s="1"/>
  <c r="K1168" i="106"/>
  <c r="L1168" i="106" s="1"/>
  <c r="K1169" i="106"/>
  <c r="L1169" i="106" s="1"/>
  <c r="K1170" i="106"/>
  <c r="L1170" i="106" s="1"/>
  <c r="K1171" i="106"/>
  <c r="L1171" i="106" s="1"/>
  <c r="K1172" i="106"/>
  <c r="L1172" i="106" s="1"/>
  <c r="K1173" i="106"/>
  <c r="K1174" i="106"/>
  <c r="L1174" i="106" s="1"/>
  <c r="K1175" i="106"/>
  <c r="L1175" i="106" s="1"/>
  <c r="K1176" i="106"/>
  <c r="L1176" i="106" s="1"/>
  <c r="K1177" i="106"/>
  <c r="L1177" i="106" s="1"/>
  <c r="K1178" i="106"/>
  <c r="L1178" i="106" s="1"/>
  <c r="K1179" i="106"/>
  <c r="L1179" i="106" s="1"/>
  <c r="K1180" i="106"/>
  <c r="L1180" i="106" s="1"/>
  <c r="K1181" i="106"/>
  <c r="L1181" i="106" s="1"/>
  <c r="K1182" i="106"/>
  <c r="L1182" i="106" s="1"/>
  <c r="K1183" i="106"/>
  <c r="L1183" i="106" s="1"/>
  <c r="K1184" i="106"/>
  <c r="L1184" i="106" s="1"/>
  <c r="K1185" i="106"/>
  <c r="L1185" i="106" s="1"/>
  <c r="K1186" i="106"/>
  <c r="L1186" i="106" s="1"/>
  <c r="K1187" i="106"/>
  <c r="L1187" i="106" s="1"/>
  <c r="K1188" i="106"/>
  <c r="L1188" i="106" s="1"/>
  <c r="K1189" i="106"/>
  <c r="K1190" i="106"/>
  <c r="L1190" i="106" s="1"/>
  <c r="K1191" i="106"/>
  <c r="L1191" i="106" s="1"/>
  <c r="K1192" i="106"/>
  <c r="L1192" i="106" s="1"/>
  <c r="K1193" i="106"/>
  <c r="K1194" i="106"/>
  <c r="L1194" i="106" s="1"/>
  <c r="K1195" i="106"/>
  <c r="L1195" i="106" s="1"/>
  <c r="K1196" i="106"/>
  <c r="L1196" i="106" s="1"/>
  <c r="K1197" i="106"/>
  <c r="K1198" i="106"/>
  <c r="L1198" i="106" s="1"/>
  <c r="K1199" i="106"/>
  <c r="L1199" i="106" s="1"/>
  <c r="K1200" i="106"/>
  <c r="L1200" i="106" s="1"/>
  <c r="K1201" i="106"/>
  <c r="L1201" i="106" s="1"/>
  <c r="K1202" i="106"/>
  <c r="L1202" i="106" s="1"/>
  <c r="K1203" i="106"/>
  <c r="L1203" i="106" s="1"/>
  <c r="K1204" i="106"/>
  <c r="L1204" i="106" s="1"/>
  <c r="K1205" i="106"/>
  <c r="K1206" i="106"/>
  <c r="L1206" i="106" s="1"/>
  <c r="K1207" i="106"/>
  <c r="L1207" i="106" s="1"/>
  <c r="K1208" i="106"/>
  <c r="L1208" i="106" s="1"/>
  <c r="K1209" i="106"/>
  <c r="L1209" i="106" s="1"/>
  <c r="K1210" i="106"/>
  <c r="L1210" i="106" s="1"/>
  <c r="K1211" i="106"/>
  <c r="L1211" i="106" s="1"/>
  <c r="K1212" i="106"/>
  <c r="L1212" i="106" s="1"/>
  <c r="K1213" i="106"/>
  <c r="L1213" i="106" s="1"/>
  <c r="K1214" i="106"/>
  <c r="L1214" i="106" s="1"/>
  <c r="K1215" i="106"/>
  <c r="L1215" i="106" s="1"/>
  <c r="K1216" i="106"/>
  <c r="L1216" i="106" s="1"/>
  <c r="K1217" i="106"/>
  <c r="L1217" i="106" s="1"/>
  <c r="K1218" i="106"/>
  <c r="L1218" i="106" s="1"/>
  <c r="K1219" i="106"/>
  <c r="L1219" i="106" s="1"/>
  <c r="K1220" i="106"/>
  <c r="L1220" i="106" s="1"/>
  <c r="K1221" i="106"/>
  <c r="K1222" i="106"/>
  <c r="L1222" i="106" s="1"/>
  <c r="K1223" i="106"/>
  <c r="L1223" i="106" s="1"/>
  <c r="K1224" i="106"/>
  <c r="L1224" i="106" s="1"/>
  <c r="K1225" i="106"/>
  <c r="K1226" i="106"/>
  <c r="L1226" i="106" s="1"/>
  <c r="K1227" i="106"/>
  <c r="L1227" i="106" s="1"/>
  <c r="K1228" i="106"/>
  <c r="L1228" i="106" s="1"/>
  <c r="K1229" i="106"/>
  <c r="K1230" i="106"/>
  <c r="L1230" i="106" s="1"/>
  <c r="K1231" i="106"/>
  <c r="L1231" i="106" s="1"/>
  <c r="K1232" i="106"/>
  <c r="L1232" i="106" s="1"/>
  <c r="K1233" i="106"/>
  <c r="L1233" i="106" s="1"/>
  <c r="K1234" i="106"/>
  <c r="L1234" i="106" s="1"/>
  <c r="K1235" i="106"/>
  <c r="L1235" i="106" s="1"/>
  <c r="K1236" i="106"/>
  <c r="L1236" i="106" s="1"/>
  <c r="K1237" i="106"/>
  <c r="K1238" i="106"/>
  <c r="L1238" i="106" s="1"/>
  <c r="K1239" i="106"/>
  <c r="L1239" i="106" s="1"/>
  <c r="K1240" i="106"/>
  <c r="L1240" i="106" s="1"/>
  <c r="K1241" i="106"/>
  <c r="L1241" i="106" s="1"/>
  <c r="K1242" i="106"/>
  <c r="L1242" i="106" s="1"/>
  <c r="K1243" i="106"/>
  <c r="L1243" i="106" s="1"/>
  <c r="K1244" i="106"/>
  <c r="L1244" i="106" s="1"/>
  <c r="K1245" i="106"/>
  <c r="L1245" i="106" s="1"/>
  <c r="K1246" i="106"/>
  <c r="L1246" i="106" s="1"/>
  <c r="K1247" i="106"/>
  <c r="L1247" i="106" s="1"/>
  <c r="K1248" i="106"/>
  <c r="L1248" i="106" s="1"/>
  <c r="K1249" i="106"/>
  <c r="L1249" i="106" s="1"/>
  <c r="K1250" i="106"/>
  <c r="L1250" i="106" s="1"/>
  <c r="K1251" i="106"/>
  <c r="L1251" i="106" s="1"/>
  <c r="K1252" i="106"/>
  <c r="L1252" i="106" s="1"/>
  <c r="K1253" i="106"/>
  <c r="K1254" i="106"/>
  <c r="L1254" i="106" s="1"/>
  <c r="K1255" i="106"/>
  <c r="L1255" i="106" s="1"/>
  <c r="K1256" i="106"/>
  <c r="L1256" i="106" s="1"/>
  <c r="K1257" i="106"/>
  <c r="K1258" i="106"/>
  <c r="L1258" i="106" s="1"/>
  <c r="K1259" i="106"/>
  <c r="L1259" i="106" s="1"/>
  <c r="K1260" i="106"/>
  <c r="L1260" i="106" s="1"/>
  <c r="K1261" i="106"/>
  <c r="K1262" i="106"/>
  <c r="L1262" i="106" s="1"/>
  <c r="K1263" i="106"/>
  <c r="L1263" i="106" s="1"/>
  <c r="K1264" i="106"/>
  <c r="L1264" i="106" s="1"/>
  <c r="K1265" i="106"/>
  <c r="L1265" i="106" s="1"/>
  <c r="K1266" i="106"/>
  <c r="L1266" i="106" s="1"/>
  <c r="K1267" i="106"/>
  <c r="L1267" i="106" s="1"/>
  <c r="K1268" i="106"/>
  <c r="L1268" i="106" s="1"/>
  <c r="K1269" i="106"/>
  <c r="K1270" i="106"/>
  <c r="L1270" i="106" s="1"/>
  <c r="K1271" i="106"/>
  <c r="L1271" i="106" s="1"/>
  <c r="K1272" i="106"/>
  <c r="L1272" i="106" s="1"/>
  <c r="K1273" i="106"/>
  <c r="L1273" i="106" s="1"/>
  <c r="K1274" i="106"/>
  <c r="L1274" i="106" s="1"/>
  <c r="K1275" i="106"/>
  <c r="L1275" i="106" s="1"/>
  <c r="K1276" i="106"/>
  <c r="L1276" i="106" s="1"/>
  <c r="K1277" i="106"/>
  <c r="L1277" i="106" s="1"/>
  <c r="K1278" i="106"/>
  <c r="L1278" i="106" s="1"/>
  <c r="K1279" i="106"/>
  <c r="L1279" i="106" s="1"/>
  <c r="K1280" i="106"/>
  <c r="L1280" i="106" s="1"/>
  <c r="K1281" i="106"/>
  <c r="L1281" i="106" s="1"/>
  <c r="K1282" i="106"/>
  <c r="L1282" i="106" s="1"/>
  <c r="K1283" i="106"/>
  <c r="L1283" i="106" s="1"/>
  <c r="K1284" i="106"/>
  <c r="L1284" i="106" s="1"/>
  <c r="K1285" i="106"/>
  <c r="K1286" i="106"/>
  <c r="L1286" i="106" s="1"/>
  <c r="K1287" i="106"/>
  <c r="L1287" i="106" s="1"/>
  <c r="K1288" i="106"/>
  <c r="L1288" i="106" s="1"/>
  <c r="K1289" i="106"/>
  <c r="K1290" i="106"/>
  <c r="L1290" i="106" s="1"/>
  <c r="K1291" i="106"/>
  <c r="L1291" i="106" s="1"/>
  <c r="K1292" i="106"/>
  <c r="L1292" i="106" s="1"/>
  <c r="K1293" i="106"/>
  <c r="K1294" i="106"/>
  <c r="L1294" i="106" s="1"/>
  <c r="K1295" i="106"/>
  <c r="L1295" i="106" s="1"/>
  <c r="K1296" i="106"/>
  <c r="L1296" i="106" s="1"/>
  <c r="K1297" i="106"/>
  <c r="L1297" i="106" s="1"/>
  <c r="K1298" i="106"/>
  <c r="L1298" i="106" s="1"/>
  <c r="K1299" i="106"/>
  <c r="L1299" i="106" s="1"/>
  <c r="K1300" i="106"/>
  <c r="L1300" i="106" s="1"/>
  <c r="K1301" i="106"/>
  <c r="K1302" i="106"/>
  <c r="L1302" i="106" s="1"/>
  <c r="K1303" i="106"/>
  <c r="L1303" i="106" s="1"/>
  <c r="K1304" i="106"/>
  <c r="L1304" i="106" s="1"/>
  <c r="K1305" i="106"/>
  <c r="L1305" i="106" s="1"/>
  <c r="K1306" i="106"/>
  <c r="L1306" i="106" s="1"/>
  <c r="K1307" i="106"/>
  <c r="L1307" i="106" s="1"/>
  <c r="K1308" i="106"/>
  <c r="L1308" i="106" s="1"/>
  <c r="K1309" i="106"/>
  <c r="L1309" i="106" s="1"/>
  <c r="K1310" i="106"/>
  <c r="L1310" i="106" s="1"/>
  <c r="K1311" i="106"/>
  <c r="L1311" i="106" s="1"/>
  <c r="K1312" i="106"/>
  <c r="L1312" i="106" s="1"/>
  <c r="K1313" i="106"/>
  <c r="L1313" i="106" s="1"/>
  <c r="K1314" i="106"/>
  <c r="L1314" i="106" s="1"/>
  <c r="K1315" i="106"/>
  <c r="L1315" i="106" s="1"/>
  <c r="K1316" i="106"/>
  <c r="L1316" i="106" s="1"/>
  <c r="K1317" i="106"/>
  <c r="K1318" i="106"/>
  <c r="L1318" i="106" s="1"/>
  <c r="K1319" i="106"/>
  <c r="L1319" i="106" s="1"/>
  <c r="K1320" i="106"/>
  <c r="L1320" i="106" s="1"/>
  <c r="K1321" i="106"/>
  <c r="K1322" i="106"/>
  <c r="L1322" i="106" s="1"/>
  <c r="K1323" i="106"/>
  <c r="L1323" i="106" s="1"/>
  <c r="K1324" i="106"/>
  <c r="L1324" i="106" s="1"/>
  <c r="K1325" i="106"/>
  <c r="K1326" i="106"/>
  <c r="L1326" i="106" s="1"/>
  <c r="K1327" i="106"/>
  <c r="L1327" i="106" s="1"/>
  <c r="K1328" i="106"/>
  <c r="L1328" i="106" s="1"/>
  <c r="K1329" i="106"/>
  <c r="L1329" i="106" s="1"/>
  <c r="K1330" i="106"/>
  <c r="L1330" i="106" s="1"/>
  <c r="K1331" i="106"/>
  <c r="L1331" i="106" s="1"/>
  <c r="K1332" i="106"/>
  <c r="L1332" i="106" s="1"/>
  <c r="K1333" i="106"/>
  <c r="K1334" i="106"/>
  <c r="L1334" i="106" s="1"/>
  <c r="K1335" i="106"/>
  <c r="L1335" i="106" s="1"/>
  <c r="K1336" i="106"/>
  <c r="L1336" i="106" s="1"/>
  <c r="K1337" i="106"/>
  <c r="L1337" i="106" s="1"/>
  <c r="K1338" i="106"/>
  <c r="L1338" i="106" s="1"/>
  <c r="K1339" i="106"/>
  <c r="L1339" i="106" s="1"/>
  <c r="K1340" i="106"/>
  <c r="L1340" i="106" s="1"/>
  <c r="K1341" i="106"/>
  <c r="L1341" i="106" s="1"/>
  <c r="K1342" i="106"/>
  <c r="L1342" i="106" s="1"/>
  <c r="K1343" i="106"/>
  <c r="L1343" i="106" s="1"/>
  <c r="K1344" i="106"/>
  <c r="L1344" i="106" s="1"/>
  <c r="K1345" i="106"/>
  <c r="L1345" i="106" s="1"/>
  <c r="K1346" i="106"/>
  <c r="L1346" i="106" s="1"/>
  <c r="K1347" i="106"/>
  <c r="L1347" i="106" s="1"/>
  <c r="K1348" i="106"/>
  <c r="L1348" i="106" s="1"/>
  <c r="K1349" i="106"/>
  <c r="K1350" i="106"/>
  <c r="L1350" i="106" s="1"/>
  <c r="K1351" i="106"/>
  <c r="L1351" i="106" s="1"/>
  <c r="K1352" i="106"/>
  <c r="L1352" i="106" s="1"/>
  <c r="K1353" i="106"/>
  <c r="K1354" i="106"/>
  <c r="L1354" i="106" s="1"/>
  <c r="K1355" i="106"/>
  <c r="L1355" i="106" s="1"/>
  <c r="K1356" i="106"/>
  <c r="L1356" i="106" s="1"/>
  <c r="K1357" i="106"/>
  <c r="K1358" i="106"/>
  <c r="L1358" i="106" s="1"/>
  <c r="K1359" i="106"/>
  <c r="L1359" i="106" s="1"/>
  <c r="K1360" i="106"/>
  <c r="L1360" i="106" s="1"/>
  <c r="K1361" i="106"/>
  <c r="L1361" i="106" s="1"/>
  <c r="K1362" i="106"/>
  <c r="L1362" i="106" s="1"/>
  <c r="K1363" i="106"/>
  <c r="L1363" i="106" s="1"/>
  <c r="K1364" i="106"/>
  <c r="L1364" i="106" s="1"/>
  <c r="K1365" i="106"/>
  <c r="K1366" i="106"/>
  <c r="L1366" i="106" s="1"/>
  <c r="K1367" i="106"/>
  <c r="L1367" i="106" s="1"/>
  <c r="K1368" i="106"/>
  <c r="L1368" i="106" s="1"/>
  <c r="K1369" i="106"/>
  <c r="L1369" i="106" s="1"/>
  <c r="K1370" i="106"/>
  <c r="L1370" i="106" s="1"/>
  <c r="K1371" i="106"/>
  <c r="L1371" i="106" s="1"/>
  <c r="K1372" i="106"/>
  <c r="L1372" i="106" s="1"/>
  <c r="K1373" i="106"/>
  <c r="L1373" i="106" s="1"/>
  <c r="K1374" i="106"/>
  <c r="L1374" i="106" s="1"/>
  <c r="K1375" i="106"/>
  <c r="L1375" i="106" s="1"/>
  <c r="K1376" i="106"/>
  <c r="L1376" i="106" s="1"/>
  <c r="K1377" i="106"/>
  <c r="L1377" i="106" s="1"/>
  <c r="K1378" i="106"/>
  <c r="L1378" i="106" s="1"/>
  <c r="K1379" i="106"/>
  <c r="L1379" i="106" s="1"/>
  <c r="K1380" i="106"/>
  <c r="L1380" i="106" s="1"/>
  <c r="K1381" i="106"/>
  <c r="K1382" i="106"/>
  <c r="L1382" i="106" s="1"/>
  <c r="K1383" i="106"/>
  <c r="L1383" i="106" s="1"/>
  <c r="K1384" i="106"/>
  <c r="L1384" i="106" s="1"/>
  <c r="K1385" i="106"/>
  <c r="K1386" i="106"/>
  <c r="L1386" i="106" s="1"/>
  <c r="K1387" i="106"/>
  <c r="L1387" i="106" s="1"/>
  <c r="K1388" i="106"/>
  <c r="L1388" i="106" s="1"/>
  <c r="K1389" i="106"/>
  <c r="K1390" i="106"/>
  <c r="L1390" i="106" s="1"/>
  <c r="K1391" i="106"/>
  <c r="L1391" i="106" s="1"/>
  <c r="K1392" i="106"/>
  <c r="L1392" i="106" s="1"/>
  <c r="K1393" i="106"/>
  <c r="L1393" i="106" s="1"/>
  <c r="K1394" i="106"/>
  <c r="L1394" i="106" s="1"/>
  <c r="K1395" i="106"/>
  <c r="L1395" i="106" s="1"/>
  <c r="K1396" i="106"/>
  <c r="L1396" i="106" s="1"/>
  <c r="K1397" i="106"/>
  <c r="K1398" i="106"/>
  <c r="L1398" i="106" s="1"/>
  <c r="K1399" i="106"/>
  <c r="L1399" i="106" s="1"/>
  <c r="K1400" i="106"/>
  <c r="L1400" i="106" s="1"/>
  <c r="K1401" i="106"/>
  <c r="L1401" i="106" s="1"/>
  <c r="K1402" i="106"/>
  <c r="L1402" i="106" s="1"/>
  <c r="K1403" i="106"/>
  <c r="L1403" i="106" s="1"/>
  <c r="K1404" i="106"/>
  <c r="L1404" i="106" s="1"/>
  <c r="K1405" i="106"/>
  <c r="L1405" i="106" s="1"/>
  <c r="K1406" i="106"/>
  <c r="L1406" i="106" s="1"/>
  <c r="K1407" i="106"/>
  <c r="L1407" i="106" s="1"/>
  <c r="K1408" i="106"/>
  <c r="L1408" i="106" s="1"/>
  <c r="K1409" i="106"/>
  <c r="L1409" i="106" s="1"/>
  <c r="K1410" i="106"/>
  <c r="L1410" i="106" s="1"/>
  <c r="K1411" i="106"/>
  <c r="L1411" i="106" s="1"/>
  <c r="K1412" i="106"/>
  <c r="L1412" i="106" s="1"/>
  <c r="K1413" i="106"/>
  <c r="K1414" i="106"/>
  <c r="L1414" i="106" s="1"/>
  <c r="K1415" i="106"/>
  <c r="L1415" i="106" s="1"/>
  <c r="K1416" i="106"/>
  <c r="L1416" i="106" s="1"/>
  <c r="K1417" i="106"/>
  <c r="K1418" i="106"/>
  <c r="L1418" i="106" s="1"/>
  <c r="K1419" i="106"/>
  <c r="L1419" i="106" s="1"/>
  <c r="K1420" i="106"/>
  <c r="L1420" i="106" s="1"/>
  <c r="K1421" i="106"/>
  <c r="K1422" i="106"/>
  <c r="L1422" i="106" s="1"/>
  <c r="K1423" i="106"/>
  <c r="L1423" i="106" s="1"/>
  <c r="K1424" i="106"/>
  <c r="L1424" i="106" s="1"/>
  <c r="K1425" i="106"/>
  <c r="L1425" i="106" s="1"/>
  <c r="K1426" i="106"/>
  <c r="L1426" i="106" s="1"/>
  <c r="K1427" i="106"/>
  <c r="L1427" i="106" s="1"/>
  <c r="K1428" i="106"/>
  <c r="L1428" i="106" s="1"/>
  <c r="K1429" i="106"/>
  <c r="K1430" i="106"/>
  <c r="L1430" i="106" s="1"/>
  <c r="K1431" i="106"/>
  <c r="L1431" i="106" s="1"/>
  <c r="K1432" i="106"/>
  <c r="L1432" i="106" s="1"/>
  <c r="K1433" i="106"/>
  <c r="L1433" i="106" s="1"/>
  <c r="K1434" i="106"/>
  <c r="L1434" i="106" s="1"/>
  <c r="K1435" i="106"/>
  <c r="L1435" i="106" s="1"/>
  <c r="K1436" i="106"/>
  <c r="L1436" i="106" s="1"/>
  <c r="K1437" i="106"/>
  <c r="L1437" i="106" s="1"/>
  <c r="K1438" i="106"/>
  <c r="L1438" i="106" s="1"/>
  <c r="K1439" i="106"/>
  <c r="L1439" i="106" s="1"/>
  <c r="K1440" i="106"/>
  <c r="L1440" i="106" s="1"/>
  <c r="K1441" i="106"/>
  <c r="L1441" i="106" s="1"/>
  <c r="K1442" i="106"/>
  <c r="L1442" i="106" s="1"/>
  <c r="K1443" i="106"/>
  <c r="L1443" i="106" s="1"/>
  <c r="K1444" i="106"/>
  <c r="L1444" i="106" s="1"/>
  <c r="K1445" i="106"/>
  <c r="K1446" i="106"/>
  <c r="L1446" i="106" s="1"/>
  <c r="K1447" i="106"/>
  <c r="L1447" i="106" s="1"/>
  <c r="K1448" i="106"/>
  <c r="L1448" i="106" s="1"/>
  <c r="K1449" i="106"/>
  <c r="K1450" i="106"/>
  <c r="L1450" i="106" s="1"/>
  <c r="K1451" i="106"/>
  <c r="L1451" i="106" s="1"/>
  <c r="K1452" i="106"/>
  <c r="L1452" i="106" s="1"/>
  <c r="K1453" i="106"/>
  <c r="K1454" i="106"/>
  <c r="L1454" i="106" s="1"/>
  <c r="K1455" i="106"/>
  <c r="L1455" i="106" s="1"/>
  <c r="K1456" i="106"/>
  <c r="L1456" i="106" s="1"/>
  <c r="K1457" i="106"/>
  <c r="L1457" i="106" s="1"/>
  <c r="K1458" i="106"/>
  <c r="L1458" i="106" s="1"/>
  <c r="K1459" i="106"/>
  <c r="L1459" i="106" s="1"/>
  <c r="K1460" i="106"/>
  <c r="L1460" i="106" s="1"/>
  <c r="K1461" i="106"/>
  <c r="K1462" i="106"/>
  <c r="L1462" i="106" s="1"/>
  <c r="K1463" i="106"/>
  <c r="L1463" i="106" s="1"/>
  <c r="K1464" i="106"/>
  <c r="L1464" i="106" s="1"/>
  <c r="K1465" i="106"/>
  <c r="L1465" i="106" s="1"/>
  <c r="K1466" i="106"/>
  <c r="L1466" i="106" s="1"/>
  <c r="K1467" i="106"/>
  <c r="L1467" i="106" s="1"/>
  <c r="K1468" i="106"/>
  <c r="L1468" i="106" s="1"/>
  <c r="K1469" i="106"/>
  <c r="L1469" i="106" s="1"/>
  <c r="K1470" i="106"/>
  <c r="L1470" i="106" s="1"/>
  <c r="K1471" i="106"/>
  <c r="L1471" i="106" s="1"/>
  <c r="K1472" i="106"/>
  <c r="L1472" i="106" s="1"/>
  <c r="K1473" i="106"/>
  <c r="L1473" i="106" s="1"/>
  <c r="K1474" i="106"/>
  <c r="L1474" i="106" s="1"/>
  <c r="K1475" i="106"/>
  <c r="L1475" i="106" s="1"/>
  <c r="K1476" i="106"/>
  <c r="L1476" i="106" s="1"/>
  <c r="K1477" i="106"/>
  <c r="K1478" i="106"/>
  <c r="L1478" i="106" s="1"/>
  <c r="K1479" i="106"/>
  <c r="L1479" i="106" s="1"/>
  <c r="K1480" i="106"/>
  <c r="L1480" i="106" s="1"/>
  <c r="K1481" i="106"/>
  <c r="K1482" i="106"/>
  <c r="L1482" i="106" s="1"/>
  <c r="K1483" i="106"/>
  <c r="L1483" i="106" s="1"/>
  <c r="K1484" i="106"/>
  <c r="L1484" i="106" s="1"/>
  <c r="K1485" i="106"/>
  <c r="K1486" i="106"/>
  <c r="L1486" i="106" s="1"/>
  <c r="K1487" i="106"/>
  <c r="L1487" i="106" s="1"/>
  <c r="K1488" i="106"/>
  <c r="L1488" i="106" s="1"/>
  <c r="K1489" i="106"/>
  <c r="L1489" i="106" s="1"/>
  <c r="K1490" i="106"/>
  <c r="L1490" i="106" s="1"/>
  <c r="K1491" i="106"/>
  <c r="L1491" i="106" s="1"/>
  <c r="K1492" i="106"/>
  <c r="L1492" i="106" s="1"/>
  <c r="K1493" i="106"/>
  <c r="K1494" i="106"/>
  <c r="L1494" i="106" s="1"/>
  <c r="K1495" i="106"/>
  <c r="L1495" i="106" s="1"/>
  <c r="K1496" i="106"/>
  <c r="L1496" i="106" s="1"/>
  <c r="K1497" i="106"/>
  <c r="L1497" i="106" s="1"/>
  <c r="K1498" i="106"/>
  <c r="L1498" i="106" s="1"/>
  <c r="K1499" i="106"/>
  <c r="L1499" i="106" s="1"/>
  <c r="K1500" i="106"/>
  <c r="L1500" i="106" s="1"/>
  <c r="K1501" i="106"/>
  <c r="L1501" i="106" s="1"/>
  <c r="K1502" i="106"/>
  <c r="L1502" i="106" s="1"/>
  <c r="K1503" i="106"/>
  <c r="L1503" i="106" s="1"/>
  <c r="K1504" i="106"/>
  <c r="L1504" i="106" s="1"/>
  <c r="K1505" i="106"/>
  <c r="L1505" i="106" s="1"/>
  <c r="K1506" i="106"/>
  <c r="L1506" i="106" s="1"/>
  <c r="K1507" i="106"/>
  <c r="L1507" i="106" s="1"/>
  <c r="K1508" i="106"/>
  <c r="L1508" i="106" s="1"/>
  <c r="K1509" i="106"/>
  <c r="K1510" i="106"/>
  <c r="L1510" i="106" s="1"/>
  <c r="K1511" i="106"/>
  <c r="L1511" i="106" s="1"/>
  <c r="K1512" i="106"/>
  <c r="L1512" i="106" s="1"/>
  <c r="K1513" i="106"/>
  <c r="K1514" i="106"/>
  <c r="L1514" i="106" s="1"/>
  <c r="K1515" i="106"/>
  <c r="L1515" i="106" s="1"/>
  <c r="K1516" i="106"/>
  <c r="L1516" i="106" s="1"/>
  <c r="K1517" i="106"/>
  <c r="K1518" i="106"/>
  <c r="L1518" i="106" s="1"/>
  <c r="K1519" i="106"/>
  <c r="L1519" i="106" s="1"/>
  <c r="K1520" i="106"/>
  <c r="L1520" i="106" s="1"/>
  <c r="K1521" i="106"/>
  <c r="L1521" i="106" s="1"/>
  <c r="K1522" i="106"/>
  <c r="L1522" i="106" s="1"/>
  <c r="K1523" i="106"/>
  <c r="L1523" i="106" s="1"/>
  <c r="K1524" i="106"/>
  <c r="L1524" i="106" s="1"/>
  <c r="K1525" i="106"/>
  <c r="K1526" i="106"/>
  <c r="L1526" i="106" s="1"/>
  <c r="K1527" i="106"/>
  <c r="L1527" i="106" s="1"/>
  <c r="K1528" i="106"/>
  <c r="L1528" i="106" s="1"/>
  <c r="K1529" i="106"/>
  <c r="L1529" i="106" s="1"/>
  <c r="K1530" i="106"/>
  <c r="L1530" i="106" s="1"/>
  <c r="K1531" i="106"/>
  <c r="L1531" i="106" s="1"/>
  <c r="K1532" i="106"/>
  <c r="L1532" i="106" s="1"/>
  <c r="K1533" i="106"/>
  <c r="L1533" i="106" s="1"/>
  <c r="K1534" i="106"/>
  <c r="L1534" i="106" s="1"/>
  <c r="K1535" i="106"/>
  <c r="L1535" i="106" s="1"/>
  <c r="K1536" i="106"/>
  <c r="L1536" i="106" s="1"/>
  <c r="K1537" i="106"/>
  <c r="L1537" i="106" s="1"/>
  <c r="K1538" i="106"/>
  <c r="L1538" i="106" s="1"/>
  <c r="K1539" i="106"/>
  <c r="L1539" i="106" s="1"/>
  <c r="K1540" i="106"/>
  <c r="L1540" i="106" s="1"/>
  <c r="K1541" i="106"/>
  <c r="K1542" i="106"/>
  <c r="L1542" i="106" s="1"/>
  <c r="K1543" i="106"/>
  <c r="L1543" i="106" s="1"/>
  <c r="K1544" i="106"/>
  <c r="L1544" i="106" s="1"/>
  <c r="K1545" i="106"/>
  <c r="K1546" i="106"/>
  <c r="L1546" i="106" s="1"/>
  <c r="K1547" i="106"/>
  <c r="L1547" i="106" s="1"/>
  <c r="K1548" i="106"/>
  <c r="L1548" i="106" s="1"/>
  <c r="K1549" i="106"/>
  <c r="K1550" i="106"/>
  <c r="L1550" i="106" s="1"/>
  <c r="K1551" i="106"/>
  <c r="L1551" i="106" s="1"/>
  <c r="K1552" i="106"/>
  <c r="L1552" i="106" s="1"/>
  <c r="K1553" i="106"/>
  <c r="L1553" i="106" s="1"/>
  <c r="K1554" i="106"/>
  <c r="L1554" i="106" s="1"/>
  <c r="K1555" i="106"/>
  <c r="L1555" i="106" s="1"/>
  <c r="K1556" i="106"/>
  <c r="L1556" i="106" s="1"/>
  <c r="K1557" i="106"/>
  <c r="K1558" i="106"/>
  <c r="L1558" i="106" s="1"/>
  <c r="K1559" i="106"/>
  <c r="L1559" i="106" s="1"/>
  <c r="K1560" i="106"/>
  <c r="L1560" i="106" s="1"/>
  <c r="K1561" i="106"/>
  <c r="L1561" i="106" s="1"/>
  <c r="K1562" i="106"/>
  <c r="L1562" i="106" s="1"/>
  <c r="K1563" i="106"/>
  <c r="L1563" i="106" s="1"/>
  <c r="K1564" i="106"/>
  <c r="L1564" i="106" s="1"/>
  <c r="K1565" i="106"/>
  <c r="L1565" i="106" s="1"/>
  <c r="K1566" i="106"/>
  <c r="L1566" i="106" s="1"/>
  <c r="K1567" i="106"/>
  <c r="L1567" i="106" s="1"/>
  <c r="K1568" i="106"/>
  <c r="L1568" i="106" s="1"/>
  <c r="K1569" i="106"/>
  <c r="L1569" i="106" s="1"/>
  <c r="K1570" i="106"/>
  <c r="L1570" i="106" s="1"/>
  <c r="K1571" i="106"/>
  <c r="L1571" i="106" s="1"/>
  <c r="K1572" i="106"/>
  <c r="L1572" i="106" s="1"/>
  <c r="K1573" i="106"/>
  <c r="K1574" i="106"/>
  <c r="L1574" i="106" s="1"/>
  <c r="K1575" i="106"/>
  <c r="L1575" i="106" s="1"/>
  <c r="K1576" i="106"/>
  <c r="L1576" i="106" s="1"/>
  <c r="K1577" i="106"/>
  <c r="K1578" i="106"/>
  <c r="L1578" i="106" s="1"/>
  <c r="K1579" i="106"/>
  <c r="L1579" i="106" s="1"/>
  <c r="K1580" i="106"/>
  <c r="L1580" i="106" s="1"/>
  <c r="K1581" i="106"/>
  <c r="K1582" i="106"/>
  <c r="L1582" i="106" s="1"/>
  <c r="K1583" i="106"/>
  <c r="L1583" i="106" s="1"/>
  <c r="K1584" i="106"/>
  <c r="L1584" i="106" s="1"/>
  <c r="K1585" i="106"/>
  <c r="L1585" i="106" s="1"/>
  <c r="K1586" i="106"/>
  <c r="L1586" i="106" s="1"/>
  <c r="K1587" i="106"/>
  <c r="L1587" i="106" s="1"/>
  <c r="K1588" i="106"/>
  <c r="L1588" i="106" s="1"/>
  <c r="K1589" i="106"/>
  <c r="K1590" i="106"/>
  <c r="L1590" i="106" s="1"/>
  <c r="K1591" i="106"/>
  <c r="L1591" i="106" s="1"/>
  <c r="K1592" i="106"/>
  <c r="L1592" i="106" s="1"/>
  <c r="K1593" i="106"/>
  <c r="L1593" i="106" s="1"/>
  <c r="K1594" i="106"/>
  <c r="L1594" i="106" s="1"/>
  <c r="K1595" i="106"/>
  <c r="L1595" i="106" s="1"/>
  <c r="K1596" i="106"/>
  <c r="L1596" i="106" s="1"/>
  <c r="K1597" i="106"/>
  <c r="L1597" i="106" s="1"/>
  <c r="K1598" i="106"/>
  <c r="L1598" i="106" s="1"/>
  <c r="K1599" i="106"/>
  <c r="L1599" i="106" s="1"/>
  <c r="K1600" i="106"/>
  <c r="L1600" i="106" s="1"/>
  <c r="K1601" i="106"/>
  <c r="L1601" i="106" s="1"/>
  <c r="K1602" i="106"/>
  <c r="L1602" i="106" s="1"/>
  <c r="K1603" i="106"/>
  <c r="L1603" i="106" s="1"/>
  <c r="K1604" i="106"/>
  <c r="L1604" i="106" s="1"/>
  <c r="K1605" i="106"/>
  <c r="K1606" i="106"/>
  <c r="L1606" i="106" s="1"/>
  <c r="K1607" i="106"/>
  <c r="L1607" i="106" s="1"/>
  <c r="K1608" i="106"/>
  <c r="L1608" i="106" s="1"/>
  <c r="K1609" i="106"/>
  <c r="K1610" i="106"/>
  <c r="L1610" i="106" s="1"/>
  <c r="K1611" i="106"/>
  <c r="L1611" i="106" s="1"/>
  <c r="K1612" i="106"/>
  <c r="L1612" i="106" s="1"/>
  <c r="K1613" i="106"/>
  <c r="K1614" i="106"/>
  <c r="L1614" i="106" s="1"/>
  <c r="K1615" i="106"/>
  <c r="L1615" i="106" s="1"/>
  <c r="K1616" i="106"/>
  <c r="L1616" i="106" s="1"/>
  <c r="K1617" i="106"/>
  <c r="L1617" i="106" s="1"/>
  <c r="K1618" i="106"/>
  <c r="L1618" i="106" s="1"/>
  <c r="K1619" i="106"/>
  <c r="L1619" i="106" s="1"/>
  <c r="K1620" i="106"/>
  <c r="L1620" i="106" s="1"/>
  <c r="K1621" i="106"/>
  <c r="K1622" i="106"/>
  <c r="L1622" i="106" s="1"/>
  <c r="K1623" i="106"/>
  <c r="L1623" i="106" s="1"/>
  <c r="K1624" i="106"/>
  <c r="L1624" i="106" s="1"/>
  <c r="K1625" i="106"/>
  <c r="L1625" i="106" s="1"/>
  <c r="K1626" i="106"/>
  <c r="L1626" i="106" s="1"/>
  <c r="K1627" i="106"/>
  <c r="L1627" i="106" s="1"/>
  <c r="K1628" i="106"/>
  <c r="L1628" i="106" s="1"/>
  <c r="K1629" i="106"/>
  <c r="L1629" i="106" s="1"/>
  <c r="K1630" i="106"/>
  <c r="L1630" i="106" s="1"/>
  <c r="K1631" i="106"/>
  <c r="L1631" i="106" s="1"/>
  <c r="K1632" i="106"/>
  <c r="L1632" i="106" s="1"/>
  <c r="K1633" i="106"/>
  <c r="L1633" i="106" s="1"/>
  <c r="K1634" i="106"/>
  <c r="L1634" i="106" s="1"/>
  <c r="K1635" i="106"/>
  <c r="L1635" i="106" s="1"/>
  <c r="K1636" i="106"/>
  <c r="L1636" i="106" s="1"/>
  <c r="K1637" i="106"/>
  <c r="K1638" i="106"/>
  <c r="L1638" i="106" s="1"/>
  <c r="K1639" i="106"/>
  <c r="L1639" i="106" s="1"/>
  <c r="K1640" i="106"/>
  <c r="L1640" i="106" s="1"/>
  <c r="K1641" i="106"/>
  <c r="K1642" i="106"/>
  <c r="L1642" i="106" s="1"/>
  <c r="K1643" i="106"/>
  <c r="L1643" i="106" s="1"/>
  <c r="K1644" i="106"/>
  <c r="L1644" i="106" s="1"/>
  <c r="K1645" i="106"/>
  <c r="K1646" i="106"/>
  <c r="L1646" i="106" s="1"/>
  <c r="K1647" i="106"/>
  <c r="L1647" i="106" s="1"/>
  <c r="K1648" i="106"/>
  <c r="L1648" i="106" s="1"/>
  <c r="K1649" i="106"/>
  <c r="L1649" i="106" s="1"/>
  <c r="K1650" i="106"/>
  <c r="L1650" i="106" s="1"/>
  <c r="K1651" i="106"/>
  <c r="L1651" i="106" s="1"/>
  <c r="K1652" i="106"/>
  <c r="L1652" i="106" s="1"/>
  <c r="K1653" i="106"/>
  <c r="L1653" i="106" s="1"/>
  <c r="K1654" i="106"/>
  <c r="L1654" i="106" s="1"/>
  <c r="K1655" i="106"/>
  <c r="L1655" i="106" s="1"/>
  <c r="K1656" i="106"/>
  <c r="L1656" i="106" s="1"/>
  <c r="K1657" i="106"/>
  <c r="L1657" i="106" s="1"/>
  <c r="K1658" i="106"/>
  <c r="L1658" i="106" s="1"/>
  <c r="K1659" i="106"/>
  <c r="K1660" i="106"/>
  <c r="L1660" i="106" s="1"/>
  <c r="K1661" i="106"/>
  <c r="L1661" i="106" s="1"/>
  <c r="K1662" i="106"/>
  <c r="L1662" i="106" s="1"/>
  <c r="K1663" i="106"/>
  <c r="K1664" i="106"/>
  <c r="K1665" i="106"/>
  <c r="L1665" i="106" s="1"/>
  <c r="K1666" i="106"/>
  <c r="L1666" i="106" s="1"/>
  <c r="K1667" i="106"/>
  <c r="L1667" i="106" s="1"/>
  <c r="K1668" i="106"/>
  <c r="L1668" i="106" s="1"/>
  <c r="K1669" i="106"/>
  <c r="L1669" i="106" s="1"/>
  <c r="K1670" i="106"/>
  <c r="L1670" i="106" s="1"/>
  <c r="K1671" i="106"/>
  <c r="L1671" i="106" s="1"/>
  <c r="K1672" i="106"/>
  <c r="L1672" i="106" s="1"/>
  <c r="K1673" i="106"/>
  <c r="L1673" i="106" s="1"/>
  <c r="K1674" i="106"/>
  <c r="L1674" i="106" s="1"/>
  <c r="K1675" i="106"/>
  <c r="L1675" i="106" s="1"/>
  <c r="K1676" i="106"/>
  <c r="L1676" i="106" s="1"/>
  <c r="K1677" i="106"/>
  <c r="K1678" i="106"/>
  <c r="L1678" i="106" s="1"/>
  <c r="K1679" i="106"/>
  <c r="L1679" i="106" s="1"/>
  <c r="K1680" i="106"/>
  <c r="L1680" i="106" s="1"/>
  <c r="K1681" i="106"/>
  <c r="K1682" i="106"/>
  <c r="L1682" i="106" s="1"/>
  <c r="K1683" i="106"/>
  <c r="L1683" i="106" s="1"/>
  <c r="K1684" i="106"/>
  <c r="L1684" i="106" s="1"/>
  <c r="K1685" i="106"/>
  <c r="L1685" i="106" s="1"/>
  <c r="K1686" i="106"/>
  <c r="L1686" i="106" s="1"/>
  <c r="K1687" i="106"/>
  <c r="K1688" i="106"/>
  <c r="L1688" i="106" s="1"/>
  <c r="K1689" i="106"/>
  <c r="L1689" i="106" s="1"/>
  <c r="K1690" i="106"/>
  <c r="L1690" i="106" s="1"/>
  <c r="K1691" i="106"/>
  <c r="L1691" i="106" s="1"/>
  <c r="K1692" i="106"/>
  <c r="L1692" i="106" s="1"/>
  <c r="K1693" i="106"/>
  <c r="L1693" i="106" s="1"/>
  <c r="K1694" i="106"/>
  <c r="L1694" i="106" s="1"/>
  <c r="K1695" i="106"/>
  <c r="L1695" i="106" s="1"/>
  <c r="K1696" i="106"/>
  <c r="K1697" i="106"/>
  <c r="L1697" i="106" s="1"/>
  <c r="K1698" i="106"/>
  <c r="L1698" i="106" s="1"/>
  <c r="K1699" i="106"/>
  <c r="L1699" i="106" s="1"/>
  <c r="K1700" i="106"/>
  <c r="K1701" i="106"/>
  <c r="L1701" i="106" s="1"/>
  <c r="K1702" i="106"/>
  <c r="L1702" i="106" s="1"/>
  <c r="K1703" i="106"/>
  <c r="L1703" i="106" s="1"/>
  <c r="K1704" i="106"/>
  <c r="L1704" i="106" s="1"/>
  <c r="K1705" i="106"/>
  <c r="K1706" i="106"/>
  <c r="L1706" i="106" s="1"/>
  <c r="K1707" i="106"/>
  <c r="L1707" i="106" s="1"/>
  <c r="K1708" i="106"/>
  <c r="L1708" i="106" s="1"/>
  <c r="K1709" i="106"/>
  <c r="L1709" i="106" s="1"/>
  <c r="K1710" i="106"/>
  <c r="L1710" i="106" s="1"/>
  <c r="K1711" i="106"/>
  <c r="L1711" i="106" s="1"/>
  <c r="K1712" i="106"/>
  <c r="L1712" i="106" s="1"/>
  <c r="K1713" i="106"/>
  <c r="L1713" i="106" s="1"/>
  <c r="K1714" i="106"/>
  <c r="K1715" i="106"/>
  <c r="L1715" i="106" s="1"/>
  <c r="K1716" i="106"/>
  <c r="L1716" i="106" s="1"/>
  <c r="K1717" i="106"/>
  <c r="K1718" i="106"/>
  <c r="L1718" i="106" s="1"/>
  <c r="K1719" i="106"/>
  <c r="K1720" i="106"/>
  <c r="L1720" i="106" s="1"/>
  <c r="K1721" i="106"/>
  <c r="L1721" i="106" s="1"/>
  <c r="K1722" i="106"/>
  <c r="L1722" i="106" s="1"/>
  <c r="K1723" i="106"/>
  <c r="L1723" i="106" s="1"/>
  <c r="K1724" i="106"/>
  <c r="L1724" i="106" s="1"/>
  <c r="K1725" i="106"/>
  <c r="L1725" i="106" s="1"/>
  <c r="K1726" i="106"/>
  <c r="L1726" i="106" s="1"/>
  <c r="K1727" i="106"/>
  <c r="L1727" i="106" s="1"/>
  <c r="K1728" i="106"/>
  <c r="L1728" i="106" s="1"/>
  <c r="K1729" i="106"/>
  <c r="L1729" i="106" s="1"/>
  <c r="K1730" i="106"/>
  <c r="L1730" i="106" s="1"/>
  <c r="K1731" i="106"/>
  <c r="L1731" i="106" s="1"/>
  <c r="K1732" i="106"/>
  <c r="K1733" i="106"/>
  <c r="L1733" i="106" s="1"/>
  <c r="K1734" i="106"/>
  <c r="L1734" i="106" s="1"/>
  <c r="K1735" i="106"/>
  <c r="L1735" i="106" s="1"/>
  <c r="K1736" i="106"/>
  <c r="L1736" i="106" s="1"/>
  <c r="K1737" i="106"/>
  <c r="K1738" i="106"/>
  <c r="L1738" i="106" s="1"/>
  <c r="K1739" i="106"/>
  <c r="L1739" i="106" s="1"/>
  <c r="K1740" i="106"/>
  <c r="L1740" i="106" s="1"/>
  <c r="K1741" i="106"/>
  <c r="K1742" i="106"/>
  <c r="L1742" i="106" s="1"/>
  <c r="K1743" i="106"/>
  <c r="L1743" i="106" s="1"/>
  <c r="K1744" i="106"/>
  <c r="L1744" i="106" s="1"/>
  <c r="K1745" i="106"/>
  <c r="L1745" i="106" s="1"/>
  <c r="K1746" i="106"/>
  <c r="L1746" i="106" s="1"/>
  <c r="K1747" i="106"/>
  <c r="L1747" i="106" s="1"/>
  <c r="K1748" i="106"/>
  <c r="L1748" i="106" s="1"/>
  <c r="K1749" i="106"/>
  <c r="L1749" i="106" s="1"/>
  <c r="K1750" i="106"/>
  <c r="L1750" i="106" s="1"/>
  <c r="K1751" i="106"/>
  <c r="K1752" i="106"/>
  <c r="L1752" i="106" s="1"/>
  <c r="K1753" i="106"/>
  <c r="L1753" i="106" s="1"/>
  <c r="K1754" i="106"/>
  <c r="L1754" i="106" s="1"/>
  <c r="K1755" i="106"/>
  <c r="L1755" i="106" s="1"/>
  <c r="K1756" i="106"/>
  <c r="L1756" i="106" s="1"/>
  <c r="K1757" i="106"/>
  <c r="L1757" i="106" s="1"/>
  <c r="K1758" i="106"/>
  <c r="L1758" i="106" s="1"/>
  <c r="K1759" i="106"/>
  <c r="L1759" i="106" s="1"/>
  <c r="K1760" i="106"/>
  <c r="L1760" i="106" s="1"/>
  <c r="K1761" i="106"/>
  <c r="L1761" i="106" s="1"/>
  <c r="K1762" i="106"/>
  <c r="L1762" i="106" s="1"/>
  <c r="K1763" i="106"/>
  <c r="L1763" i="106" s="1"/>
  <c r="K1764" i="106"/>
  <c r="L1764" i="106" s="1"/>
  <c r="K1765" i="106"/>
  <c r="L1765" i="106" s="1"/>
  <c r="K1766" i="106"/>
  <c r="L1766" i="106" s="1"/>
  <c r="K1767" i="106"/>
  <c r="L1767" i="106" s="1"/>
  <c r="K1768" i="106"/>
  <c r="L1768" i="106" s="1"/>
  <c r="K1769" i="106"/>
  <c r="K1770" i="106"/>
  <c r="L1770" i="106" s="1"/>
  <c r="K1771" i="106"/>
  <c r="L1771" i="106" s="1"/>
  <c r="K1772" i="106"/>
  <c r="L1772" i="106" s="1"/>
  <c r="K1773" i="106"/>
  <c r="K1774" i="106"/>
  <c r="L1774" i="106" s="1"/>
  <c r="K1775" i="106"/>
  <c r="L1775" i="106" s="1"/>
  <c r="K1776" i="106"/>
  <c r="L1776" i="106" s="1"/>
  <c r="K1777" i="106"/>
  <c r="L1777" i="106" s="1"/>
  <c r="K1778" i="106"/>
  <c r="K1779" i="106"/>
  <c r="L1779" i="106" s="1"/>
  <c r="K1780" i="106"/>
  <c r="L1780" i="106" s="1"/>
  <c r="K1781" i="106"/>
  <c r="L1781" i="106" s="1"/>
  <c r="K1782" i="106"/>
  <c r="L1782" i="106" s="1"/>
  <c r="K1783" i="106"/>
  <c r="L1783" i="106" s="1"/>
  <c r="K1784" i="106"/>
  <c r="L1784" i="106" s="1"/>
  <c r="K1785" i="106"/>
  <c r="L1785" i="106" s="1"/>
  <c r="K1786" i="106"/>
  <c r="L1786" i="106" s="1"/>
  <c r="K1787" i="106"/>
  <c r="L1787" i="106" s="1"/>
  <c r="K1788" i="106"/>
  <c r="L1788" i="106" s="1"/>
  <c r="K1789" i="106"/>
  <c r="L1789" i="106" s="1"/>
  <c r="K1790" i="106"/>
  <c r="L1790" i="106" s="1"/>
  <c r="K1791" i="106"/>
  <c r="K1792" i="106"/>
  <c r="L1792" i="106" s="1"/>
  <c r="K1793" i="106"/>
  <c r="L1793" i="106" s="1"/>
  <c r="K1794" i="106"/>
  <c r="L1794" i="106" s="1"/>
  <c r="K1795" i="106"/>
  <c r="L1795" i="106" s="1"/>
  <c r="K1796" i="106"/>
  <c r="L1796" i="106" s="1"/>
  <c r="K1797" i="106"/>
  <c r="L1797" i="106" s="1"/>
  <c r="K1798" i="106"/>
  <c r="L1798" i="106" s="1"/>
  <c r="K1799" i="106"/>
  <c r="L1799" i="106" s="1"/>
  <c r="K1800" i="106"/>
  <c r="L1800" i="106" s="1"/>
  <c r="K1801" i="106"/>
  <c r="L1801" i="106" s="1"/>
  <c r="K1802" i="106"/>
  <c r="L1802" i="106" s="1"/>
  <c r="K1803" i="106"/>
  <c r="L1803" i="106" s="1"/>
  <c r="K1804" i="106"/>
  <c r="L1804" i="106" s="1"/>
  <c r="K1805" i="106"/>
  <c r="K1806" i="106"/>
  <c r="L1806" i="106" s="1"/>
  <c r="K1807" i="106"/>
  <c r="L1807" i="106" s="1"/>
  <c r="K1808" i="106"/>
  <c r="L1808" i="106" s="1"/>
  <c r="K1809" i="106"/>
  <c r="K1810" i="106"/>
  <c r="K1811" i="106"/>
  <c r="L1811" i="106" s="1"/>
  <c r="K1812" i="106"/>
  <c r="L1812" i="106" s="1"/>
  <c r="K1813" i="106"/>
  <c r="L1813" i="106" s="1"/>
  <c r="K1814" i="106"/>
  <c r="L1814" i="106" s="1"/>
  <c r="K1815" i="106"/>
  <c r="K1816" i="106"/>
  <c r="L1816" i="106" s="1"/>
  <c r="K1817" i="106"/>
  <c r="L1817" i="106" s="1"/>
  <c r="K1818" i="106"/>
  <c r="L1818" i="106" s="1"/>
  <c r="K1819" i="106"/>
  <c r="L1819" i="106" s="1"/>
  <c r="K1820" i="106"/>
  <c r="L1820" i="106" s="1"/>
  <c r="K1821" i="106"/>
  <c r="L1821" i="106" s="1"/>
  <c r="K1822" i="106"/>
  <c r="L1822" i="106" s="1"/>
  <c r="K1823" i="106"/>
  <c r="L1823" i="106" s="1"/>
  <c r="K1824" i="106"/>
  <c r="K1825" i="106"/>
  <c r="L1825" i="106" s="1"/>
  <c r="K1826" i="106"/>
  <c r="L1826" i="106" s="1"/>
  <c r="K1827" i="106"/>
  <c r="L1827" i="106" s="1"/>
  <c r="K1828" i="106"/>
  <c r="L1828" i="106" s="1"/>
  <c r="K1829" i="106"/>
  <c r="L1829" i="106" s="1"/>
  <c r="K1830" i="106"/>
  <c r="L1830" i="106" s="1"/>
  <c r="K1831" i="106"/>
  <c r="L1831" i="106" s="1"/>
  <c r="K1832" i="106"/>
  <c r="L1832" i="106" s="1"/>
  <c r="K1833" i="106"/>
  <c r="K1834" i="106"/>
  <c r="L1834" i="106" s="1"/>
  <c r="K1835" i="106"/>
  <c r="L1835" i="106" s="1"/>
  <c r="K1836" i="106"/>
  <c r="L1836" i="106" s="1"/>
  <c r="K1837" i="106"/>
  <c r="L1837" i="106" s="1"/>
  <c r="K1838" i="106"/>
  <c r="L1838" i="106" s="1"/>
  <c r="K1839" i="106"/>
  <c r="L1839" i="106" s="1"/>
  <c r="K1840" i="106"/>
  <c r="L1840" i="106" s="1"/>
  <c r="K1841" i="106"/>
  <c r="L1841" i="106" s="1"/>
  <c r="K1842" i="106"/>
  <c r="K1843" i="106"/>
  <c r="L1843" i="106" s="1"/>
  <c r="K1844" i="106"/>
  <c r="L1844" i="106" s="1"/>
  <c r="K1845" i="106"/>
  <c r="K1846" i="106"/>
  <c r="L1846" i="106" s="1"/>
  <c r="K1847" i="106"/>
  <c r="K1848" i="106"/>
  <c r="L1848" i="106" s="1"/>
  <c r="K1849" i="106"/>
  <c r="L1849" i="106" s="1"/>
  <c r="K1850" i="106"/>
  <c r="L1850" i="106" s="1"/>
  <c r="K1851" i="106"/>
  <c r="K1852" i="106"/>
  <c r="L1852" i="106" s="1"/>
  <c r="K1853" i="106"/>
  <c r="L1853" i="106" s="1"/>
  <c r="K1854" i="106"/>
  <c r="L1854" i="106" s="1"/>
  <c r="K1855" i="106"/>
  <c r="L1855" i="106" s="1"/>
  <c r="K1856" i="106"/>
  <c r="L1856" i="106" s="1"/>
  <c r="K1857" i="106"/>
  <c r="L1857" i="106" s="1"/>
  <c r="K1858" i="106"/>
  <c r="L1858" i="106" s="1"/>
  <c r="K1859" i="106"/>
  <c r="L1859" i="106" s="1"/>
  <c r="K1860" i="106"/>
  <c r="K1861" i="106"/>
  <c r="L1861" i="106" s="1"/>
  <c r="K1862" i="106"/>
  <c r="L1862" i="106" s="1"/>
  <c r="K1863" i="106"/>
  <c r="L1863" i="106" s="1"/>
  <c r="K1864" i="106"/>
  <c r="L1864" i="106" s="1"/>
  <c r="K1865" i="106"/>
  <c r="K1866" i="106"/>
  <c r="L1866" i="106" s="1"/>
  <c r="K1867" i="106"/>
  <c r="L1867" i="106" s="1"/>
  <c r="K1868" i="106"/>
  <c r="L1868" i="106" s="1"/>
  <c r="K1869" i="106"/>
  <c r="K1870" i="106"/>
  <c r="L1870" i="106" s="1"/>
  <c r="K1871" i="106"/>
  <c r="L1871" i="106" s="1"/>
  <c r="K1872" i="106"/>
  <c r="L1872" i="106" s="1"/>
  <c r="K1873" i="106"/>
  <c r="L1873" i="106" s="1"/>
  <c r="K1874" i="106"/>
  <c r="L1874" i="106" s="1"/>
  <c r="K1875" i="106"/>
  <c r="L1875" i="106" s="1"/>
  <c r="K1876" i="106"/>
  <c r="L1876" i="106" s="1"/>
  <c r="K1877" i="106"/>
  <c r="L1877" i="106" s="1"/>
  <c r="K1878" i="106"/>
  <c r="L1878" i="106" s="1"/>
  <c r="K1879" i="106"/>
  <c r="K1880" i="106"/>
  <c r="L1880" i="106" s="1"/>
  <c r="K1881" i="106"/>
  <c r="L1881" i="106" s="1"/>
  <c r="K1882" i="106"/>
  <c r="L1882" i="106" s="1"/>
  <c r="K1883" i="106"/>
  <c r="L1883" i="106" s="1"/>
  <c r="K1884" i="106"/>
  <c r="L1884" i="106" s="1"/>
  <c r="K1885" i="106"/>
  <c r="L1885" i="106" s="1"/>
  <c r="K1886" i="106"/>
  <c r="L1886" i="106" s="1"/>
  <c r="K1887" i="106"/>
  <c r="L1887" i="106" s="1"/>
  <c r="K1888" i="106"/>
  <c r="K1889" i="106"/>
  <c r="L1889" i="106" s="1"/>
  <c r="K1890" i="106"/>
  <c r="L1890" i="106" s="1"/>
  <c r="K1891" i="106"/>
  <c r="L1891" i="106" s="1"/>
  <c r="K1892" i="106"/>
  <c r="L1892" i="106" s="1"/>
  <c r="K1893" i="106"/>
  <c r="L1893" i="106" s="1"/>
  <c r="K1894" i="106"/>
  <c r="L1894" i="106" s="1"/>
  <c r="K1895" i="106"/>
  <c r="L1895" i="106" s="1"/>
  <c r="K1896" i="106"/>
  <c r="L1896" i="106" s="1"/>
  <c r="K1897" i="106"/>
  <c r="K1898" i="106"/>
  <c r="L1898" i="106" s="1"/>
  <c r="K1899" i="106"/>
  <c r="L1899" i="106" s="1"/>
  <c r="K1900" i="106"/>
  <c r="L1900" i="106" s="1"/>
  <c r="K1901" i="106"/>
  <c r="K1902" i="106"/>
  <c r="L1902" i="106" s="1"/>
  <c r="K1903" i="106"/>
  <c r="L1903" i="106" s="1"/>
  <c r="K1904" i="106"/>
  <c r="L1904" i="106" s="1"/>
  <c r="K1905" i="106"/>
  <c r="L1905" i="106" s="1"/>
  <c r="K1906" i="106"/>
  <c r="L1906" i="106" s="1"/>
  <c r="K1907" i="106"/>
  <c r="L1907" i="106" s="1"/>
  <c r="K1908" i="106"/>
  <c r="L1908" i="106" s="1"/>
  <c r="K1909" i="106"/>
  <c r="L1909" i="106" s="1"/>
  <c r="K1910" i="106"/>
  <c r="L1910" i="106" s="1"/>
  <c r="K1911" i="106"/>
  <c r="L1911" i="106" s="1"/>
  <c r="K1912" i="106"/>
  <c r="L1912" i="106" s="1"/>
  <c r="K1913" i="106"/>
  <c r="L1913" i="106" s="1"/>
  <c r="K1914" i="106"/>
  <c r="L1914" i="106" s="1"/>
  <c r="K1915" i="106"/>
  <c r="K1916" i="106"/>
  <c r="L1916" i="106" s="1"/>
  <c r="K1917" i="106"/>
  <c r="L1917" i="106" s="1"/>
  <c r="K1918" i="106"/>
  <c r="L1918" i="106" s="1"/>
  <c r="K1919" i="106"/>
  <c r="K1920" i="106"/>
  <c r="K1921" i="106"/>
  <c r="L1921" i="106" s="1"/>
  <c r="K1922" i="106"/>
  <c r="L1922" i="106" s="1"/>
  <c r="K1923" i="106"/>
  <c r="L1923" i="106" s="1"/>
  <c r="K1924" i="106"/>
  <c r="L1924" i="106" s="1"/>
  <c r="K1925" i="106"/>
  <c r="L1925" i="106" s="1"/>
  <c r="K1926" i="106"/>
  <c r="L1926" i="106" s="1"/>
  <c r="K1927" i="106"/>
  <c r="L1927" i="106" s="1"/>
  <c r="K1928" i="106"/>
  <c r="L1928" i="106" s="1"/>
  <c r="K1929" i="106"/>
  <c r="L1929" i="106" s="1"/>
  <c r="K1930" i="106"/>
  <c r="L1930" i="106" s="1"/>
  <c r="K1931" i="106"/>
  <c r="L1931" i="106" s="1"/>
  <c r="K1932" i="106"/>
  <c r="L1932" i="106" s="1"/>
  <c r="K1933" i="106"/>
  <c r="K1934" i="106"/>
  <c r="L1934" i="106" s="1"/>
  <c r="K1935" i="106"/>
  <c r="L1935" i="106" s="1"/>
  <c r="K1936" i="106"/>
  <c r="L1936" i="106" s="1"/>
  <c r="K1937" i="106"/>
  <c r="K1938" i="106"/>
  <c r="L1938" i="106" s="1"/>
  <c r="K1939" i="106"/>
  <c r="L1939" i="106" s="1"/>
  <c r="K1940" i="106"/>
  <c r="L1940" i="106" s="1"/>
  <c r="K1941" i="106"/>
  <c r="L1941" i="106" s="1"/>
  <c r="K1942" i="106"/>
  <c r="L1942" i="106" s="1"/>
  <c r="K1943" i="106"/>
  <c r="K1944" i="106"/>
  <c r="L1944" i="106" s="1"/>
  <c r="K1945" i="106"/>
  <c r="L1945" i="106" s="1"/>
  <c r="K1946" i="106"/>
  <c r="L1946" i="106" s="1"/>
  <c r="K1947" i="106"/>
  <c r="L1947" i="106" s="1"/>
  <c r="K1948" i="106"/>
  <c r="L1948" i="106" s="1"/>
  <c r="K1949" i="106"/>
  <c r="L1949" i="106" s="1"/>
  <c r="K1950" i="106"/>
  <c r="L1950" i="106" s="1"/>
  <c r="K1951" i="106"/>
  <c r="L1951" i="106" s="1"/>
  <c r="K1952" i="106"/>
  <c r="K1953" i="106"/>
  <c r="L1953" i="106" s="1"/>
  <c r="K1954" i="106"/>
  <c r="L1954" i="106" s="1"/>
  <c r="K1955" i="106"/>
  <c r="L1955" i="106" s="1"/>
  <c r="K1956" i="106"/>
  <c r="K1957" i="106"/>
  <c r="L1957" i="106" s="1"/>
  <c r="K1958" i="106"/>
  <c r="L1958" i="106" s="1"/>
  <c r="K1959" i="106"/>
  <c r="L1959" i="106" s="1"/>
  <c r="K1960" i="106"/>
  <c r="L1960" i="106" s="1"/>
  <c r="K1961" i="106"/>
  <c r="K1962" i="106"/>
  <c r="L1962" i="106" s="1"/>
  <c r="K1963" i="106"/>
  <c r="L1963" i="106" s="1"/>
  <c r="K1964" i="106"/>
  <c r="L1964" i="106" s="1"/>
  <c r="K1965" i="106"/>
  <c r="L1965" i="106" s="1"/>
  <c r="K1966" i="106"/>
  <c r="L1966" i="106" s="1"/>
  <c r="K1967" i="106"/>
  <c r="L1967" i="106" s="1"/>
  <c r="K1968" i="106"/>
  <c r="L1968" i="106" s="1"/>
  <c r="K1969" i="106"/>
  <c r="L1969" i="106" s="1"/>
  <c r="K1970" i="106"/>
  <c r="K1971" i="106"/>
  <c r="L1971" i="106" s="1"/>
  <c r="K1972" i="106"/>
  <c r="L1972" i="106" s="1"/>
  <c r="K1973" i="106"/>
  <c r="K1974" i="106"/>
  <c r="L1974" i="106" s="1"/>
  <c r="K1975" i="106"/>
  <c r="K1976" i="106"/>
  <c r="L1976" i="106" s="1"/>
  <c r="K1977" i="106"/>
  <c r="L1977" i="106" s="1"/>
  <c r="K1978" i="106"/>
  <c r="L1978" i="106" s="1"/>
  <c r="K1979" i="106"/>
  <c r="L1979" i="106" s="1"/>
  <c r="K1980" i="106"/>
  <c r="L1980" i="106" s="1"/>
  <c r="K1981" i="106"/>
  <c r="L1981" i="106" s="1"/>
  <c r="K1982" i="106"/>
  <c r="L1982" i="106" s="1"/>
  <c r="K1983" i="106"/>
  <c r="L1983" i="106" s="1"/>
  <c r="K1984" i="106"/>
  <c r="L1984" i="106" s="1"/>
  <c r="K1985" i="106"/>
  <c r="L1985" i="106" s="1"/>
  <c r="K1986" i="106"/>
  <c r="L1986" i="106" s="1"/>
  <c r="K1987" i="106"/>
  <c r="L1987" i="106" s="1"/>
  <c r="K1988" i="106"/>
  <c r="K1989" i="106"/>
  <c r="L1989" i="106" s="1"/>
  <c r="K1990" i="106"/>
  <c r="L1990" i="106" s="1"/>
  <c r="K1991" i="106"/>
  <c r="L1991" i="106" s="1"/>
  <c r="K1992" i="106"/>
  <c r="L1992" i="106" s="1"/>
  <c r="K1993" i="106"/>
  <c r="K1994" i="106"/>
  <c r="L1994" i="106" s="1"/>
  <c r="K1995" i="106"/>
  <c r="L1995" i="106" s="1"/>
  <c r="K1996" i="106"/>
  <c r="L1996" i="106" s="1"/>
  <c r="K1997" i="106"/>
  <c r="K1998" i="106"/>
  <c r="L1998" i="106" s="1"/>
  <c r="K1999" i="106"/>
  <c r="L1999" i="106" s="1"/>
  <c r="K2000" i="106"/>
  <c r="L2000" i="106" s="1"/>
  <c r="K2001" i="106"/>
  <c r="L2001" i="106" s="1"/>
  <c r="K2002" i="106"/>
  <c r="L2002" i="106" s="1"/>
  <c r="K2003" i="106"/>
  <c r="L2003" i="106" s="1"/>
  <c r="K2004" i="106"/>
  <c r="L2004" i="106" s="1"/>
  <c r="K2005" i="106"/>
  <c r="L2005" i="106" s="1"/>
  <c r="K2006" i="106"/>
  <c r="L2006" i="106" s="1"/>
  <c r="K2007" i="106"/>
  <c r="K2008" i="106"/>
  <c r="L2008" i="106" s="1"/>
  <c r="K2009" i="106"/>
  <c r="L2009" i="106" s="1"/>
  <c r="K2010" i="106"/>
  <c r="L2010" i="106" s="1"/>
  <c r="K2011" i="106"/>
  <c r="L2011" i="106" s="1"/>
  <c r="K2012" i="106"/>
  <c r="L2012" i="106" s="1"/>
  <c r="K2013" i="106"/>
  <c r="L2013" i="106" s="1"/>
  <c r="K2014" i="106"/>
  <c r="L2014" i="106" s="1"/>
  <c r="K2015" i="106"/>
  <c r="L2015" i="106" s="1"/>
  <c r="K2016" i="106"/>
  <c r="L2016" i="106" s="1"/>
  <c r="K2017" i="106"/>
  <c r="L2017" i="106" s="1"/>
  <c r="K2018" i="106"/>
  <c r="L2018" i="106" s="1"/>
  <c r="K2019" i="106"/>
  <c r="L2019" i="106" s="1"/>
  <c r="K2020" i="106"/>
  <c r="L2020" i="106" s="1"/>
  <c r="K2021" i="106"/>
  <c r="L2021" i="106" s="1"/>
  <c r="K2022" i="106"/>
  <c r="L2022" i="106" s="1"/>
  <c r="K2023" i="106"/>
  <c r="L2023" i="106" s="1"/>
  <c r="K2024" i="106"/>
  <c r="L2024" i="106" s="1"/>
  <c r="K2025" i="106"/>
  <c r="K2026" i="106"/>
  <c r="L2026" i="106" s="1"/>
  <c r="K2027" i="106"/>
  <c r="L2027" i="106" s="1"/>
  <c r="K2028" i="106"/>
  <c r="L2028" i="106" s="1"/>
  <c r="K2029" i="106"/>
  <c r="K2030" i="106"/>
  <c r="L2030" i="106" s="1"/>
  <c r="K2031" i="106"/>
  <c r="L2031" i="106" s="1"/>
  <c r="K2032" i="106"/>
  <c r="L2032" i="106" s="1"/>
  <c r="K2033" i="106"/>
  <c r="L2033" i="106" s="1"/>
  <c r="K2034" i="106"/>
  <c r="K2035" i="106"/>
  <c r="L2035" i="106" s="1"/>
  <c r="K2036" i="106"/>
  <c r="L2036" i="106" s="1"/>
  <c r="K2037" i="106"/>
  <c r="L2037" i="106" s="1"/>
  <c r="K2038" i="106"/>
  <c r="L2038" i="106" s="1"/>
  <c r="K2039" i="106"/>
  <c r="L2039" i="106" s="1"/>
  <c r="K2040" i="106"/>
  <c r="L2040" i="106" s="1"/>
  <c r="K2041" i="106"/>
  <c r="L2041" i="106" s="1"/>
  <c r="K2042" i="106"/>
  <c r="L2042" i="106" s="1"/>
  <c r="K2043" i="106"/>
  <c r="L2043" i="106" s="1"/>
  <c r="K2044" i="106"/>
  <c r="L2044" i="106" s="1"/>
  <c r="K2045" i="106"/>
  <c r="L2045" i="106" s="1"/>
  <c r="K2046" i="106"/>
  <c r="L2046" i="106" s="1"/>
  <c r="K2047" i="106"/>
  <c r="K2048" i="106"/>
  <c r="L2048" i="106" s="1"/>
  <c r="K2049" i="106"/>
  <c r="L2049" i="106" s="1"/>
  <c r="K2050" i="106"/>
  <c r="L2050" i="106" s="1"/>
  <c r="K2051" i="106"/>
  <c r="L2051" i="106" s="1"/>
  <c r="K2052" i="106"/>
  <c r="L2052" i="106" s="1"/>
  <c r="K2053" i="106"/>
  <c r="L2053" i="106" s="1"/>
  <c r="K2054" i="106"/>
  <c r="L2054" i="106" s="1"/>
  <c r="K2055" i="106"/>
  <c r="L2055" i="106" s="1"/>
  <c r="K2056" i="106"/>
  <c r="L2056" i="106" s="1"/>
  <c r="K2057" i="106"/>
  <c r="L2057" i="106" s="1"/>
  <c r="K2058" i="106"/>
  <c r="L2058" i="106" s="1"/>
  <c r="K2059" i="106"/>
  <c r="L2059" i="106" s="1"/>
  <c r="K2060" i="106"/>
  <c r="L2060" i="106" s="1"/>
  <c r="K2061" i="106"/>
  <c r="K2062" i="106"/>
  <c r="L2062" i="106" s="1"/>
  <c r="K2063" i="106"/>
  <c r="L2063" i="106" s="1"/>
  <c r="K2064" i="106"/>
  <c r="L2064" i="106" s="1"/>
  <c r="K2065" i="106"/>
  <c r="K2066" i="106"/>
  <c r="K2067" i="106"/>
  <c r="L2067" i="106" s="1"/>
  <c r="K2068" i="106"/>
  <c r="L2068" i="106" s="1"/>
  <c r="K2069" i="106"/>
  <c r="L2069" i="106" s="1"/>
  <c r="K2070" i="106"/>
  <c r="L2070" i="106" s="1"/>
  <c r="K2071" i="106"/>
  <c r="K2072" i="106"/>
  <c r="L2072" i="106" s="1"/>
  <c r="K2073" i="106"/>
  <c r="L2073" i="106" s="1"/>
  <c r="K2074" i="106"/>
  <c r="L2074" i="106" s="1"/>
  <c r="K2075" i="106"/>
  <c r="L2075" i="106" s="1"/>
  <c r="K2076" i="106"/>
  <c r="L2076" i="106" s="1"/>
  <c r="K2077" i="106"/>
  <c r="L2077" i="106" s="1"/>
  <c r="K2078" i="106"/>
  <c r="L2078" i="106" s="1"/>
  <c r="K2079" i="106"/>
  <c r="L2079" i="106" s="1"/>
  <c r="K2080" i="106"/>
  <c r="K2081" i="106"/>
  <c r="L2081" i="106" s="1"/>
  <c r="K2082" i="106"/>
  <c r="L2082" i="106" s="1"/>
  <c r="K2083" i="106"/>
  <c r="L2083" i="106" s="1"/>
  <c r="K2084" i="106"/>
  <c r="L2084" i="106" s="1"/>
  <c r="K2085" i="106"/>
  <c r="L2085" i="106" s="1"/>
  <c r="K2086" i="106"/>
  <c r="L2086" i="106" s="1"/>
  <c r="K2087" i="106"/>
  <c r="L2087" i="106" s="1"/>
  <c r="K2088" i="106"/>
  <c r="L2088" i="106" s="1"/>
  <c r="K2089" i="106"/>
  <c r="K2090" i="106"/>
  <c r="L2090" i="106" s="1"/>
  <c r="K2091" i="106"/>
  <c r="L2091" i="106" s="1"/>
  <c r="K2092" i="106"/>
  <c r="L2092" i="106" s="1"/>
  <c r="K2093" i="106"/>
  <c r="L2093" i="106" s="1"/>
  <c r="K2094" i="106"/>
  <c r="L2094" i="106" s="1"/>
  <c r="K2095" i="106"/>
  <c r="L2095" i="106" s="1"/>
  <c r="K2096" i="106"/>
  <c r="L2096" i="106" s="1"/>
  <c r="K2097" i="106"/>
  <c r="L2097" i="106" s="1"/>
  <c r="K2098" i="106"/>
  <c r="K2099" i="106"/>
  <c r="L2099" i="106" s="1"/>
  <c r="K2100" i="106"/>
  <c r="L2100" i="106" s="1"/>
  <c r="K2101" i="106"/>
  <c r="K2102" i="106"/>
  <c r="L2102" i="106" s="1"/>
  <c r="K2103" i="106"/>
  <c r="K2104" i="106"/>
  <c r="L2104" i="106" s="1"/>
  <c r="K2105" i="106"/>
  <c r="L2105" i="106" s="1"/>
  <c r="K2106" i="106"/>
  <c r="L2106" i="106" s="1"/>
  <c r="K2107" i="106"/>
  <c r="K2108" i="106"/>
  <c r="L2108" i="106" s="1"/>
  <c r="K2109" i="106"/>
  <c r="L2109" i="106" s="1"/>
  <c r="K2110" i="106"/>
  <c r="L2110" i="106" s="1"/>
  <c r="K2111" i="106"/>
  <c r="L2111" i="106" s="1"/>
  <c r="K2112" i="106"/>
  <c r="L2112" i="106" s="1"/>
  <c r="K2113" i="106"/>
  <c r="L2113" i="106" s="1"/>
  <c r="K2114" i="106"/>
  <c r="L2114" i="106" s="1"/>
  <c r="K2115" i="106"/>
  <c r="L2115" i="106" s="1"/>
  <c r="K2116" i="106"/>
  <c r="K2117" i="106"/>
  <c r="L2117" i="106" s="1"/>
  <c r="K2118" i="106"/>
  <c r="L2118" i="106" s="1"/>
  <c r="K2119" i="106"/>
  <c r="L2119" i="106" s="1"/>
  <c r="K2120" i="106"/>
  <c r="L2120" i="106" s="1"/>
  <c r="K2121" i="106"/>
  <c r="K2122" i="106"/>
  <c r="L2122" i="106" s="1"/>
  <c r="K2123" i="106"/>
  <c r="L2123" i="106" s="1"/>
  <c r="K2124" i="106"/>
  <c r="L2124" i="106" s="1"/>
  <c r="K2125" i="106"/>
  <c r="K2126" i="106"/>
  <c r="L2126" i="106" s="1"/>
  <c r="K2127" i="106"/>
  <c r="L2127" i="106" s="1"/>
  <c r="K2128" i="106"/>
  <c r="L2128" i="106" s="1"/>
  <c r="K2129" i="106"/>
  <c r="L2129" i="106" s="1"/>
  <c r="K2130" i="106"/>
  <c r="L2130" i="106" s="1"/>
  <c r="K2131" i="106"/>
  <c r="L2131" i="106" s="1"/>
  <c r="K2132" i="106"/>
  <c r="L2132" i="106" s="1"/>
  <c r="K2133" i="106"/>
  <c r="L2133" i="106" s="1"/>
  <c r="K2134" i="106"/>
  <c r="L2134" i="106" s="1"/>
  <c r="K2135" i="106"/>
  <c r="K2136" i="106"/>
  <c r="L2136" i="106" s="1"/>
  <c r="K2137" i="106"/>
  <c r="L2137" i="106" s="1"/>
  <c r="K2138" i="106"/>
  <c r="L2138" i="106" s="1"/>
  <c r="K2139" i="106"/>
  <c r="L2139" i="106" s="1"/>
  <c r="K2140" i="106"/>
  <c r="L2140" i="106" s="1"/>
  <c r="K2141" i="106"/>
  <c r="L2141" i="106" s="1"/>
  <c r="K2142" i="106"/>
  <c r="L2142" i="106" s="1"/>
  <c r="K2143" i="106"/>
  <c r="L2143" i="106" s="1"/>
  <c r="K2144" i="106"/>
  <c r="K2145" i="106"/>
  <c r="L2145" i="106" s="1"/>
  <c r="K2146" i="106"/>
  <c r="L2146" i="106" s="1"/>
  <c r="K2147" i="106"/>
  <c r="L2147" i="106" s="1"/>
  <c r="K2148" i="106"/>
  <c r="L2148" i="106" s="1"/>
  <c r="K2149" i="106"/>
  <c r="L2149" i="106" s="1"/>
  <c r="K2150" i="106"/>
  <c r="L2150" i="106" s="1"/>
  <c r="K2151" i="106"/>
  <c r="L2151" i="106" s="1"/>
  <c r="K2152" i="106"/>
  <c r="L2152" i="106" s="1"/>
  <c r="K2153" i="106"/>
  <c r="K2154" i="106"/>
  <c r="L2154" i="106" s="1"/>
  <c r="K2155" i="106"/>
  <c r="L2155" i="106" s="1"/>
  <c r="K2156" i="106"/>
  <c r="L2156" i="106" s="1"/>
  <c r="K2157" i="106"/>
  <c r="K2158" i="106"/>
  <c r="L2158" i="106" s="1"/>
  <c r="K2159" i="106"/>
  <c r="L2159" i="106" s="1"/>
  <c r="K2160" i="106"/>
  <c r="L2160" i="106" s="1"/>
  <c r="K2161" i="106"/>
  <c r="L2161" i="106" s="1"/>
  <c r="K2162" i="106"/>
  <c r="L2162" i="106" s="1"/>
  <c r="K2163" i="106"/>
  <c r="L2163" i="106" s="1"/>
  <c r="K2164" i="106"/>
  <c r="L2164" i="106" s="1"/>
  <c r="K2165" i="106"/>
  <c r="L2165" i="106" s="1"/>
  <c r="K2166" i="106"/>
  <c r="L2166" i="106" s="1"/>
  <c r="K2167" i="106"/>
  <c r="L2167" i="106" s="1"/>
  <c r="K2168" i="106"/>
  <c r="L2168" i="106" s="1"/>
  <c r="K2169" i="106"/>
  <c r="L2169" i="106" s="1"/>
  <c r="K2170" i="106"/>
  <c r="K2171" i="106"/>
  <c r="L2171" i="106" s="1"/>
  <c r="K2172" i="106"/>
  <c r="L2172" i="106" s="1"/>
  <c r="K2173" i="106"/>
  <c r="K2174" i="106"/>
  <c r="K2175" i="106"/>
  <c r="L2175" i="106" s="1"/>
  <c r="K2176" i="106"/>
  <c r="L2176" i="106" s="1"/>
  <c r="K2177" i="106"/>
  <c r="L2177" i="106" s="1"/>
  <c r="K2178" i="106"/>
  <c r="K2179" i="106"/>
  <c r="L2179" i="106" s="1"/>
  <c r="K2180" i="106"/>
  <c r="L2180" i="106" s="1"/>
  <c r="K2181" i="106"/>
  <c r="L2181" i="106" s="1"/>
  <c r="K2182" i="106"/>
  <c r="L2182" i="106" s="1"/>
  <c r="K2183" i="106"/>
  <c r="L2183" i="106" s="1"/>
  <c r="K2184" i="106"/>
  <c r="L2184" i="106" s="1"/>
  <c r="K2185" i="106"/>
  <c r="L2185" i="106" s="1"/>
  <c r="K2186" i="106"/>
  <c r="K2187" i="106"/>
  <c r="L2187" i="106" s="1"/>
  <c r="K2188" i="106"/>
  <c r="L2188" i="106" s="1"/>
  <c r="K2189" i="106"/>
  <c r="K2190" i="106"/>
  <c r="K2191" i="106"/>
  <c r="L2191" i="106" s="1"/>
  <c r="K2192" i="106"/>
  <c r="L2192" i="106" s="1"/>
  <c r="K2193" i="106"/>
  <c r="L2193" i="106" s="1"/>
  <c r="K2194" i="106"/>
  <c r="L2194" i="106" s="1"/>
  <c r="K2195" i="106"/>
  <c r="L2195" i="106" s="1"/>
  <c r="K2196" i="106"/>
  <c r="L2196" i="106" s="1"/>
  <c r="K2197" i="106"/>
  <c r="L2197" i="106" s="1"/>
  <c r="K2198" i="106"/>
  <c r="L2198" i="106" s="1"/>
  <c r="K2199" i="106"/>
  <c r="L2199" i="106" s="1"/>
  <c r="K2200" i="106"/>
  <c r="L2200" i="106" s="1"/>
  <c r="K2201" i="106"/>
  <c r="L2201" i="106" s="1"/>
  <c r="K2202" i="106"/>
  <c r="K2203" i="106"/>
  <c r="L2203" i="106" s="1"/>
  <c r="K2204" i="106"/>
  <c r="L2204" i="106" s="1"/>
  <c r="K2205" i="106"/>
  <c r="K2206" i="106"/>
  <c r="K2207" i="106"/>
  <c r="L2207" i="106" s="1"/>
  <c r="K2208" i="106"/>
  <c r="L2208" i="106" s="1"/>
  <c r="K2209" i="106"/>
  <c r="L2209" i="106" s="1"/>
  <c r="K2210" i="106"/>
  <c r="K2211" i="106"/>
  <c r="L2211" i="106" s="1"/>
  <c r="K2212" i="106"/>
  <c r="L2212" i="106" s="1"/>
  <c r="K2213" i="106"/>
  <c r="L2213" i="106" s="1"/>
  <c r="K2214" i="106"/>
  <c r="L2214" i="106" s="1"/>
  <c r="K2215" i="106"/>
  <c r="L2215" i="106" s="1"/>
  <c r="K2216" i="106"/>
  <c r="L2216" i="106" s="1"/>
  <c r="K2217" i="106"/>
  <c r="L2217" i="106" s="1"/>
  <c r="K2218" i="106"/>
  <c r="K2219" i="106"/>
  <c r="L2219" i="106" s="1"/>
  <c r="K2220" i="106"/>
  <c r="L2220" i="106" s="1"/>
  <c r="K2221" i="106"/>
  <c r="K2222" i="106"/>
  <c r="K2223" i="106"/>
  <c r="L2223" i="106" s="1"/>
  <c r="K2224" i="106"/>
  <c r="L2224" i="106" s="1"/>
  <c r="K2225" i="106"/>
  <c r="L2225" i="106" s="1"/>
  <c r="K2226" i="106"/>
  <c r="L2226" i="106" s="1"/>
  <c r="K2227" i="106"/>
  <c r="L2227" i="106" s="1"/>
  <c r="K2228" i="106"/>
  <c r="L2228" i="106" s="1"/>
  <c r="K2229" i="106"/>
  <c r="L2229" i="106" s="1"/>
  <c r="K2230" i="106"/>
  <c r="L2230" i="106" s="1"/>
  <c r="K2231" i="106"/>
  <c r="L2231" i="106" s="1"/>
  <c r="K2232" i="106"/>
  <c r="L2232" i="106" s="1"/>
  <c r="K2233" i="106"/>
  <c r="L2233" i="106" s="1"/>
  <c r="K2234" i="106"/>
  <c r="K2235" i="106"/>
  <c r="L2235" i="106" s="1"/>
  <c r="K2236" i="106"/>
  <c r="L2236" i="106" s="1"/>
  <c r="K2237" i="106"/>
  <c r="K2238" i="106"/>
  <c r="K2239" i="106"/>
  <c r="L2239" i="106" s="1"/>
  <c r="K2240" i="106"/>
  <c r="L2240" i="106" s="1"/>
  <c r="K2241" i="106"/>
  <c r="L2241" i="106" s="1"/>
  <c r="K2242" i="106"/>
  <c r="K2243" i="106"/>
  <c r="L2243" i="106" s="1"/>
  <c r="K2244" i="106"/>
  <c r="L2244" i="106" s="1"/>
  <c r="K2245" i="106"/>
  <c r="L2245" i="106" s="1"/>
  <c r="K2246" i="106"/>
  <c r="L2246" i="106" s="1"/>
  <c r="K2247" i="106"/>
  <c r="L2247" i="106" s="1"/>
  <c r="K2248" i="106"/>
  <c r="L2248" i="106" s="1"/>
  <c r="K2249" i="106"/>
  <c r="L2249" i="106" s="1"/>
  <c r="K2250" i="106"/>
  <c r="K2251" i="106"/>
  <c r="L2251" i="106" s="1"/>
  <c r="K2252" i="106"/>
  <c r="L2252" i="106" s="1"/>
  <c r="K2253" i="106"/>
  <c r="K2254" i="106"/>
  <c r="K2255" i="106"/>
  <c r="L2255" i="106" s="1"/>
  <c r="K2256" i="106"/>
  <c r="L2256" i="106" s="1"/>
  <c r="K2257" i="106"/>
  <c r="L2257" i="106" s="1"/>
  <c r="K2258" i="106"/>
  <c r="L2258" i="106" s="1"/>
  <c r="K2259" i="106"/>
  <c r="L2259" i="106" s="1"/>
  <c r="K2260" i="106"/>
  <c r="L2260" i="106" s="1"/>
  <c r="K2261" i="106"/>
  <c r="L2261" i="106" s="1"/>
  <c r="K2262" i="106"/>
  <c r="L2262" i="106" s="1"/>
  <c r="K2263" i="106"/>
  <c r="L2263" i="106" s="1"/>
  <c r="K2264" i="106"/>
  <c r="L2264" i="106" s="1"/>
  <c r="K2265" i="106"/>
  <c r="L2265" i="106" s="1"/>
  <c r="K2266" i="106"/>
  <c r="K2267" i="106"/>
  <c r="L2267" i="106" s="1"/>
  <c r="K2268" i="106"/>
  <c r="L2268" i="106" s="1"/>
  <c r="K2269" i="106"/>
  <c r="K2270" i="106"/>
  <c r="K2271" i="106"/>
  <c r="L2271" i="106" s="1"/>
  <c r="K2272" i="106"/>
  <c r="L2272" i="106" s="1"/>
  <c r="K2273" i="106"/>
  <c r="L2273" i="106" s="1"/>
  <c r="K2274" i="106"/>
  <c r="K2275" i="106"/>
  <c r="L2275" i="106" s="1"/>
  <c r="K2276" i="106"/>
  <c r="L2276" i="106" s="1"/>
  <c r="K2277" i="106"/>
  <c r="L2277" i="106" s="1"/>
  <c r="K2278" i="106"/>
  <c r="L2278" i="106" s="1"/>
  <c r="K2279" i="106"/>
  <c r="L2279" i="106" s="1"/>
  <c r="K2280" i="106"/>
  <c r="L2280" i="106" s="1"/>
  <c r="K2281" i="106"/>
  <c r="L2281" i="106" s="1"/>
  <c r="K2282" i="106"/>
  <c r="K2283" i="106"/>
  <c r="L2283" i="106" s="1"/>
  <c r="K2284" i="106"/>
  <c r="L2284" i="106" s="1"/>
  <c r="K2285" i="106"/>
  <c r="K2286" i="106"/>
  <c r="K2287" i="106"/>
  <c r="L2287" i="106" s="1"/>
  <c r="K2288" i="106"/>
  <c r="L2288" i="106" s="1"/>
  <c r="K2289" i="106"/>
  <c r="L2289" i="106" s="1"/>
  <c r="K2290" i="106"/>
  <c r="L2290" i="106" s="1"/>
  <c r="K2291" i="106"/>
  <c r="L2291" i="106" s="1"/>
  <c r="K2292" i="106"/>
  <c r="L2292" i="106" s="1"/>
  <c r="K2293" i="106"/>
  <c r="L2293" i="106" s="1"/>
  <c r="K2294" i="106"/>
  <c r="L2294" i="106" s="1"/>
  <c r="K2295" i="106"/>
  <c r="L2295" i="106" s="1"/>
  <c r="K2296" i="106"/>
  <c r="L2296" i="106" s="1"/>
  <c r="K2297" i="106"/>
  <c r="L2297" i="106" s="1"/>
  <c r="K2298" i="106"/>
  <c r="K2299" i="106"/>
  <c r="L2299" i="106" s="1"/>
  <c r="K2300" i="106"/>
  <c r="L2300" i="106" s="1"/>
  <c r="K2301" i="106"/>
  <c r="K2302" i="106"/>
  <c r="K2303" i="106"/>
  <c r="L2303" i="106" s="1"/>
  <c r="K2304" i="106"/>
  <c r="L2304" i="106" s="1"/>
  <c r="K2305" i="106"/>
  <c r="L2305" i="106" s="1"/>
  <c r="K2306" i="106"/>
  <c r="K2307" i="106"/>
  <c r="L2307" i="106" s="1"/>
  <c r="K2308" i="106"/>
  <c r="L2308" i="106" s="1"/>
  <c r="K2309" i="106"/>
  <c r="L2309" i="106" s="1"/>
  <c r="K2310" i="106"/>
  <c r="L2310" i="106" s="1"/>
  <c r="K2311" i="106"/>
  <c r="L2311" i="106" s="1"/>
  <c r="K2312" i="106"/>
  <c r="L2312" i="106" s="1"/>
  <c r="K2313" i="106"/>
  <c r="L2313" i="106" s="1"/>
  <c r="K2314" i="106"/>
  <c r="K2315" i="106"/>
  <c r="L2315" i="106" s="1"/>
  <c r="K2316" i="106"/>
  <c r="L2316" i="106" s="1"/>
  <c r="K2317" i="106"/>
  <c r="K2318" i="106"/>
  <c r="K2319" i="106"/>
  <c r="L2319" i="106" s="1"/>
  <c r="K2320" i="106"/>
  <c r="L2320" i="106" s="1"/>
  <c r="K2321" i="106"/>
  <c r="L2321" i="106" s="1"/>
  <c r="K2322" i="106"/>
  <c r="L2322" i="106" s="1"/>
  <c r="K2323" i="106"/>
  <c r="L2323" i="106" s="1"/>
  <c r="K2324" i="106"/>
  <c r="L2324" i="106" s="1"/>
  <c r="K2325" i="106"/>
  <c r="L2325" i="106" s="1"/>
  <c r="K2326" i="106"/>
  <c r="L2326" i="106" s="1"/>
  <c r="K2327" i="106"/>
  <c r="L2327" i="106" s="1"/>
  <c r="K2328" i="106"/>
  <c r="L2328" i="106" s="1"/>
  <c r="K2329" i="106"/>
  <c r="L2329" i="106" s="1"/>
  <c r="K2330" i="106"/>
  <c r="K2331" i="106"/>
  <c r="L2331" i="106" s="1"/>
  <c r="K2332" i="106"/>
  <c r="L2332" i="106" s="1"/>
  <c r="K2333" i="106"/>
  <c r="K2334" i="106"/>
  <c r="K2335" i="106"/>
  <c r="L2335" i="106" s="1"/>
  <c r="K2336" i="106"/>
  <c r="L2336" i="106" s="1"/>
  <c r="K2337" i="106"/>
  <c r="L2337" i="106" s="1"/>
  <c r="K2338" i="106"/>
  <c r="K2339" i="106"/>
  <c r="L2339" i="106" s="1"/>
  <c r="K2340" i="106"/>
  <c r="L2340" i="106" s="1"/>
  <c r="K2341" i="106"/>
  <c r="L2341" i="106" s="1"/>
  <c r="K2342" i="106"/>
  <c r="L2342" i="106" s="1"/>
  <c r="K2343" i="106"/>
  <c r="L2343" i="106" s="1"/>
  <c r="K2344" i="106"/>
  <c r="L2344" i="106" s="1"/>
  <c r="K2345" i="106"/>
  <c r="L2345" i="106" s="1"/>
  <c r="K2346" i="106"/>
  <c r="K2347" i="106"/>
  <c r="L2347" i="106" s="1"/>
  <c r="K2348" i="106"/>
  <c r="L2348" i="106" s="1"/>
  <c r="K2349" i="106"/>
  <c r="K2350" i="106"/>
  <c r="K2351" i="106"/>
  <c r="L2351" i="106" s="1"/>
  <c r="K2352" i="106"/>
  <c r="L2352" i="106" s="1"/>
  <c r="K2353" i="106"/>
  <c r="L2353" i="106" s="1"/>
  <c r="K2354" i="106"/>
  <c r="L2354" i="106" s="1"/>
  <c r="K2355" i="106"/>
  <c r="L2355" i="106" s="1"/>
  <c r="K2356" i="106"/>
  <c r="L2356" i="106" s="1"/>
  <c r="K2357" i="106"/>
  <c r="L2357" i="106" s="1"/>
  <c r="K2358" i="106"/>
  <c r="L2358" i="106" s="1"/>
  <c r="K2359" i="106"/>
  <c r="L2359" i="106" s="1"/>
  <c r="K2360" i="106"/>
  <c r="L2360" i="106" s="1"/>
  <c r="K2361" i="106"/>
  <c r="L2361" i="106" s="1"/>
  <c r="K2362" i="106"/>
  <c r="K2363" i="106"/>
  <c r="L2363" i="106" s="1"/>
  <c r="K2364" i="106"/>
  <c r="L2364" i="106" s="1"/>
  <c r="K2365" i="106"/>
  <c r="K2366" i="106"/>
  <c r="K2367" i="106"/>
  <c r="L2367" i="106" s="1"/>
  <c r="K2368" i="106"/>
  <c r="L2368" i="106" s="1"/>
  <c r="K2369" i="106"/>
  <c r="L2369" i="106" s="1"/>
  <c r="K2370" i="106"/>
  <c r="K2371" i="106"/>
  <c r="L2371" i="106" s="1"/>
  <c r="K2372" i="106"/>
  <c r="L2372" i="106" s="1"/>
  <c r="K2373" i="106"/>
  <c r="L2373" i="106" s="1"/>
  <c r="K2374" i="106"/>
  <c r="L2374" i="106" s="1"/>
  <c r="K2375" i="106"/>
  <c r="L2375" i="106" s="1"/>
  <c r="K2376" i="106"/>
  <c r="L2376" i="106" s="1"/>
  <c r="K2377" i="106"/>
  <c r="L2377" i="106" s="1"/>
  <c r="K2378" i="106"/>
  <c r="K2379" i="106"/>
  <c r="L2379" i="106" s="1"/>
  <c r="K2380" i="106"/>
  <c r="L2380" i="106" s="1"/>
  <c r="K2381" i="106"/>
  <c r="K2382" i="106"/>
  <c r="K2383" i="106"/>
  <c r="L2383" i="106" s="1"/>
  <c r="K2384" i="106"/>
  <c r="L2384" i="106" s="1"/>
  <c r="K2385" i="106"/>
  <c r="L2385" i="106" s="1"/>
  <c r="K2386" i="106"/>
  <c r="L2386" i="106" s="1"/>
  <c r="K2387" i="106"/>
  <c r="L2387" i="106" s="1"/>
  <c r="K2388" i="106"/>
  <c r="L2388" i="106" s="1"/>
  <c r="K2389" i="106"/>
  <c r="L2389" i="106" s="1"/>
  <c r="K2390" i="106"/>
  <c r="L2390" i="106" s="1"/>
  <c r="K2391" i="106"/>
  <c r="L2391" i="106" s="1"/>
  <c r="K2392" i="106"/>
  <c r="L2392" i="106" s="1"/>
  <c r="K2393" i="106"/>
  <c r="L2393" i="106" s="1"/>
  <c r="K2394" i="106"/>
  <c r="K2395" i="106"/>
  <c r="L2395" i="106" s="1"/>
  <c r="K2396" i="106"/>
  <c r="L2396" i="106" s="1"/>
  <c r="K2397" i="106"/>
  <c r="K2398" i="106"/>
  <c r="K2399" i="106"/>
  <c r="L2399" i="106" s="1"/>
  <c r="K2400" i="106"/>
  <c r="L2400" i="106" s="1"/>
  <c r="K2401" i="106"/>
  <c r="L2401" i="106" s="1"/>
  <c r="K2402" i="106"/>
  <c r="K2403" i="106"/>
  <c r="L2403" i="106" s="1"/>
  <c r="K2404" i="106"/>
  <c r="L2404" i="106" s="1"/>
  <c r="K2405" i="106"/>
  <c r="L2405" i="106" s="1"/>
  <c r="K2406" i="106"/>
  <c r="L2406" i="106" s="1"/>
  <c r="K2407" i="106"/>
  <c r="L2407" i="106" s="1"/>
  <c r="K2408" i="106"/>
  <c r="L2408" i="106" s="1"/>
  <c r="K2409" i="106"/>
  <c r="L2409" i="106" s="1"/>
  <c r="K2410" i="106"/>
  <c r="K2411" i="106"/>
  <c r="L2411" i="106" s="1"/>
  <c r="K2412" i="106"/>
  <c r="L2412" i="106" s="1"/>
  <c r="K2413" i="106"/>
  <c r="K2414" i="106"/>
  <c r="K2415" i="106"/>
  <c r="L2415" i="106" s="1"/>
  <c r="K2416" i="106"/>
  <c r="L2416" i="106" s="1"/>
  <c r="K2417" i="106"/>
  <c r="L2417" i="106" s="1"/>
  <c r="K2418" i="106"/>
  <c r="L2418" i="106" s="1"/>
  <c r="K2419" i="106"/>
  <c r="L2419" i="106" s="1"/>
  <c r="K2420" i="106"/>
  <c r="L2420" i="106" s="1"/>
  <c r="K2421" i="106"/>
  <c r="L2421" i="106" s="1"/>
  <c r="K2422" i="106"/>
  <c r="L2422" i="106" s="1"/>
  <c r="K2423" i="106"/>
  <c r="L2423" i="106" s="1"/>
  <c r="K2424" i="106"/>
  <c r="L2424" i="106" s="1"/>
  <c r="K2425" i="106"/>
  <c r="L2425" i="106" s="1"/>
  <c r="K2426" i="106"/>
  <c r="K2427" i="106"/>
  <c r="L2427" i="106" s="1"/>
  <c r="K2428" i="106"/>
  <c r="L2428" i="106" s="1"/>
  <c r="K2429" i="106"/>
  <c r="K2430" i="106"/>
  <c r="K2431" i="106"/>
  <c r="L2431" i="106" s="1"/>
  <c r="K2432" i="106"/>
  <c r="L2432" i="106" s="1"/>
  <c r="K2433" i="106"/>
  <c r="L2433" i="106" s="1"/>
  <c r="K2434" i="106"/>
  <c r="K2435" i="106"/>
  <c r="L2435" i="106" s="1"/>
  <c r="K2436" i="106"/>
  <c r="L2436" i="106" s="1"/>
  <c r="K2437" i="106"/>
  <c r="L2437" i="106" s="1"/>
  <c r="K2438" i="106"/>
  <c r="L2438" i="106" s="1"/>
  <c r="K2439" i="106"/>
  <c r="L2439" i="106" s="1"/>
  <c r="K2440" i="106"/>
  <c r="L2440" i="106" s="1"/>
  <c r="K2441" i="106"/>
  <c r="L2441" i="106" s="1"/>
  <c r="K2442" i="106"/>
  <c r="K2443" i="106"/>
  <c r="L2443" i="106" s="1"/>
  <c r="K2444" i="106"/>
  <c r="L2444" i="106" s="1"/>
  <c r="K2445" i="106"/>
  <c r="K2446" i="106"/>
  <c r="K2447" i="106"/>
  <c r="L2447" i="106" s="1"/>
  <c r="K2448" i="106"/>
  <c r="L2448" i="106" s="1"/>
  <c r="K2449" i="106"/>
  <c r="L2449" i="106" s="1"/>
  <c r="K2450" i="106"/>
  <c r="L2450" i="106" s="1"/>
  <c r="K2451" i="106"/>
  <c r="L2451" i="106" s="1"/>
  <c r="K2452" i="106"/>
  <c r="L2452" i="106" s="1"/>
  <c r="K2453" i="106"/>
  <c r="L2453" i="106" s="1"/>
  <c r="K2454" i="106"/>
  <c r="L2454" i="106" s="1"/>
  <c r="K2455" i="106"/>
  <c r="L2455" i="106" s="1"/>
  <c r="K2456" i="106"/>
  <c r="L2456" i="106" s="1"/>
  <c r="K2457" i="106"/>
  <c r="L2457" i="106" s="1"/>
  <c r="K2458" i="106"/>
  <c r="K2459" i="106"/>
  <c r="L2459" i="106" s="1"/>
  <c r="K2460" i="106"/>
  <c r="L2460" i="106" s="1"/>
  <c r="K2461" i="106"/>
  <c r="K2462" i="106"/>
  <c r="K2463" i="106"/>
  <c r="L2463" i="106" s="1"/>
  <c r="K2464" i="106"/>
  <c r="L2464" i="106" s="1"/>
  <c r="K2465" i="106"/>
  <c r="L2465" i="106" s="1"/>
  <c r="K2466" i="106"/>
  <c r="K2467" i="106"/>
  <c r="L2467" i="106" s="1"/>
  <c r="K2468" i="106"/>
  <c r="L2468" i="106" s="1"/>
  <c r="K2469" i="106"/>
  <c r="L2469" i="106" s="1"/>
  <c r="K2470" i="106"/>
  <c r="L2470" i="106" s="1"/>
  <c r="K2471" i="106"/>
  <c r="L2471" i="106" s="1"/>
  <c r="K2472" i="106"/>
  <c r="L2472" i="106" s="1"/>
  <c r="K2473" i="106"/>
  <c r="L2473" i="106" s="1"/>
  <c r="K2474" i="106"/>
  <c r="K2475" i="106"/>
  <c r="L2475" i="106" s="1"/>
  <c r="K2476" i="106"/>
  <c r="L2476" i="106" s="1"/>
  <c r="K2477" i="106"/>
  <c r="K2478" i="106"/>
  <c r="K2479" i="106"/>
  <c r="L2479" i="106" s="1"/>
  <c r="K2480" i="106"/>
  <c r="L2480" i="106" s="1"/>
  <c r="K2481" i="106"/>
  <c r="L2481" i="106" s="1"/>
  <c r="K2482" i="106"/>
  <c r="L2482" i="106" s="1"/>
  <c r="K2483" i="106"/>
  <c r="L2483" i="106" s="1"/>
  <c r="K2484" i="106"/>
  <c r="L2484" i="106" s="1"/>
  <c r="K2485" i="106"/>
  <c r="L2485" i="106" s="1"/>
  <c r="K2486" i="106"/>
  <c r="L2486" i="106" s="1"/>
  <c r="K2487" i="106"/>
  <c r="L2487" i="106" s="1"/>
  <c r="K2488" i="106"/>
  <c r="L2488" i="106" s="1"/>
  <c r="K2489" i="106"/>
  <c r="L2489" i="106" s="1"/>
  <c r="K2490" i="106"/>
  <c r="K2491" i="106"/>
  <c r="L2491" i="106" s="1"/>
  <c r="K2492" i="106"/>
  <c r="L2492" i="106" s="1"/>
  <c r="K2493" i="106"/>
  <c r="K2494" i="106"/>
  <c r="K2495" i="106"/>
  <c r="L2495" i="106" s="1"/>
  <c r="K2496" i="106"/>
  <c r="L2496" i="106" s="1"/>
  <c r="K2497" i="106"/>
  <c r="L2497" i="106" s="1"/>
  <c r="K2498" i="106"/>
  <c r="K2499" i="106"/>
  <c r="L2499" i="106" s="1"/>
  <c r="K2500" i="106"/>
  <c r="L2500" i="106" s="1"/>
  <c r="K2501" i="106"/>
  <c r="L2501" i="106" s="1"/>
  <c r="K2502" i="106"/>
  <c r="L2502" i="106" s="1"/>
  <c r="K2503" i="106"/>
  <c r="L2503" i="106" s="1"/>
  <c r="K2504" i="106"/>
  <c r="L2504" i="106" s="1"/>
  <c r="K2505" i="106"/>
  <c r="L2505" i="106" s="1"/>
  <c r="K2506" i="106"/>
  <c r="K2507" i="106"/>
  <c r="L2507" i="106" s="1"/>
  <c r="K2508" i="106"/>
  <c r="L2508" i="106" s="1"/>
  <c r="K2509" i="106"/>
  <c r="K2510" i="106"/>
  <c r="K2511" i="106"/>
  <c r="L2511" i="106" s="1"/>
  <c r="K2512" i="106"/>
  <c r="L2512" i="106" s="1"/>
  <c r="K2513" i="106"/>
  <c r="L2513" i="106" s="1"/>
  <c r="K2514" i="106"/>
  <c r="L2514" i="106" s="1"/>
  <c r="K2515" i="106"/>
  <c r="L2515" i="106" s="1"/>
  <c r="K2516" i="106"/>
  <c r="L2516" i="106" s="1"/>
  <c r="K2517" i="106"/>
  <c r="L2517" i="106" s="1"/>
  <c r="K2518" i="106"/>
  <c r="L2518" i="106" s="1"/>
  <c r="K2519" i="106"/>
  <c r="L2519" i="106" s="1"/>
  <c r="K2520" i="106"/>
  <c r="L2520" i="106" s="1"/>
  <c r="K2521" i="106"/>
  <c r="L2521" i="106" s="1"/>
  <c r="K2522" i="106"/>
  <c r="K2523" i="106"/>
  <c r="L2523" i="106" s="1"/>
  <c r="K2524" i="106"/>
  <c r="L2524" i="106" s="1"/>
  <c r="K2525" i="106"/>
  <c r="K2526" i="106"/>
  <c r="K2527" i="106"/>
  <c r="L2527" i="106" s="1"/>
  <c r="K2528" i="106"/>
  <c r="L2528" i="106" s="1"/>
  <c r="K2529" i="106"/>
  <c r="L2529" i="106" s="1"/>
  <c r="K2530" i="106"/>
  <c r="K2531" i="106"/>
  <c r="L2531" i="106" s="1"/>
  <c r="K2532" i="106"/>
  <c r="L2532" i="106" s="1"/>
  <c r="K2533" i="106"/>
  <c r="L2533" i="106" s="1"/>
  <c r="K2534" i="106"/>
  <c r="L2534" i="106" s="1"/>
  <c r="K2535" i="106"/>
  <c r="L2535" i="106" s="1"/>
  <c r="K2536" i="106"/>
  <c r="L2536" i="106" s="1"/>
  <c r="K2537" i="106"/>
  <c r="L2537" i="106" s="1"/>
  <c r="K2538" i="106"/>
  <c r="K2539" i="106"/>
  <c r="L2539" i="106" s="1"/>
  <c r="K2540" i="106"/>
  <c r="L2540" i="106" s="1"/>
  <c r="K2541" i="106"/>
  <c r="K2542" i="106"/>
  <c r="K2543" i="106"/>
  <c r="L2543" i="106" s="1"/>
  <c r="K2544" i="106"/>
  <c r="L2544" i="106" s="1"/>
  <c r="K2545" i="106"/>
  <c r="L2545" i="106" s="1"/>
  <c r="K2546" i="106"/>
  <c r="L2546" i="106" s="1"/>
  <c r="K2547" i="106"/>
  <c r="L2547" i="106" s="1"/>
  <c r="K2548" i="106"/>
  <c r="L2548" i="106" s="1"/>
  <c r="K2549" i="106"/>
  <c r="L2549" i="106" s="1"/>
  <c r="K2550" i="106"/>
  <c r="L2550" i="106" s="1"/>
  <c r="K2551" i="106"/>
  <c r="L2551" i="106" s="1"/>
  <c r="K2552" i="106"/>
  <c r="L2552" i="106" s="1"/>
  <c r="K2553" i="106"/>
  <c r="L2553" i="106" s="1"/>
  <c r="K2554" i="106"/>
  <c r="K2555" i="106"/>
  <c r="L2555" i="106" s="1"/>
  <c r="K2556" i="106"/>
  <c r="L2556" i="106" s="1"/>
  <c r="K2557" i="106"/>
  <c r="K2558" i="106"/>
  <c r="K2559" i="106"/>
  <c r="L2559" i="106" s="1"/>
  <c r="K2560" i="106"/>
  <c r="L2560" i="106" s="1"/>
  <c r="K2561" i="106"/>
  <c r="L2561" i="106" s="1"/>
  <c r="K2562" i="106"/>
  <c r="K2563" i="106"/>
  <c r="L2563" i="106" s="1"/>
  <c r="K2564" i="106"/>
  <c r="L2564" i="106" s="1"/>
  <c r="K2565" i="106"/>
  <c r="L2565" i="106" s="1"/>
  <c r="K2566" i="106"/>
  <c r="L2566" i="106" s="1"/>
  <c r="K2567" i="106"/>
  <c r="L2567" i="106" s="1"/>
  <c r="K2568" i="106"/>
  <c r="L2568" i="106" s="1"/>
  <c r="K2569" i="106"/>
  <c r="L2569" i="106" s="1"/>
  <c r="K2570" i="106"/>
  <c r="K2571" i="106"/>
  <c r="L2571" i="106" s="1"/>
  <c r="K2572" i="106"/>
  <c r="L2572" i="106" s="1"/>
  <c r="K2573" i="106"/>
  <c r="K2574" i="106"/>
  <c r="K2575" i="106"/>
  <c r="L2575" i="106" s="1"/>
  <c r="K2576" i="106"/>
  <c r="L2576" i="106" s="1"/>
  <c r="K2577" i="106"/>
  <c r="L2577" i="106" s="1"/>
  <c r="K2578" i="106"/>
  <c r="L2578" i="106" s="1"/>
  <c r="K2579" i="106"/>
  <c r="L2579" i="106" s="1"/>
  <c r="K2580" i="106"/>
  <c r="L2580" i="106" s="1"/>
  <c r="K2581" i="106"/>
  <c r="L2581" i="106" s="1"/>
  <c r="K2582" i="106"/>
  <c r="L2582" i="106" s="1"/>
  <c r="K2583" i="106"/>
  <c r="L2583" i="106" s="1"/>
  <c r="K2584" i="106"/>
  <c r="L2584" i="106" s="1"/>
  <c r="K2585" i="106"/>
  <c r="L2585" i="106" s="1"/>
  <c r="K2586" i="106"/>
  <c r="K2587" i="106"/>
  <c r="L2587" i="106" s="1"/>
  <c r="K2588" i="106"/>
  <c r="L2588" i="106" s="1"/>
  <c r="K2589" i="106"/>
  <c r="K2590" i="106"/>
  <c r="K2591" i="106"/>
  <c r="L2591" i="106" s="1"/>
  <c r="K2592" i="106"/>
  <c r="L2592" i="106" s="1"/>
  <c r="K2593" i="106"/>
  <c r="L2593" i="106" s="1"/>
  <c r="K2594" i="106"/>
  <c r="K2595" i="106"/>
  <c r="L2595" i="106" s="1"/>
  <c r="K2596" i="106"/>
  <c r="L2596" i="106" s="1"/>
  <c r="K2597" i="106"/>
  <c r="L2597" i="106" s="1"/>
  <c r="K2598" i="106"/>
  <c r="L2598" i="106" s="1"/>
  <c r="K2599" i="106"/>
  <c r="L2599" i="106" s="1"/>
  <c r="K2600" i="106"/>
  <c r="L2600" i="106" s="1"/>
  <c r="K2601" i="106"/>
  <c r="L2601" i="106" s="1"/>
  <c r="K2602" i="106"/>
  <c r="K2603" i="106"/>
  <c r="L2603" i="106" s="1"/>
  <c r="K2604" i="106"/>
  <c r="L2604" i="106" s="1"/>
  <c r="K2605" i="106"/>
  <c r="K2606" i="106"/>
  <c r="K2607" i="106"/>
  <c r="L2607" i="106" s="1"/>
  <c r="K2608" i="106"/>
  <c r="L2608" i="106" s="1"/>
  <c r="K2609" i="106"/>
  <c r="L2609" i="106" s="1"/>
  <c r="K2610" i="106"/>
  <c r="L2610" i="106" s="1"/>
  <c r="K2611" i="106"/>
  <c r="L2611" i="106" s="1"/>
  <c r="K2612" i="106"/>
  <c r="L2612" i="106" s="1"/>
  <c r="K2613" i="106"/>
  <c r="L2613" i="106" s="1"/>
  <c r="K2614" i="106"/>
  <c r="L2614" i="106" s="1"/>
  <c r="K2615" i="106"/>
  <c r="L2615" i="106" s="1"/>
  <c r="K2616" i="106"/>
  <c r="L2616" i="106" s="1"/>
  <c r="K2617" i="106"/>
  <c r="L2617" i="106" s="1"/>
  <c r="K2618" i="106"/>
  <c r="K2619" i="106"/>
  <c r="L2619" i="106" s="1"/>
  <c r="K2620" i="106"/>
  <c r="L2620" i="106" s="1"/>
  <c r="K2621" i="106"/>
  <c r="K2622" i="106"/>
  <c r="K2623" i="106"/>
  <c r="L2623" i="106" s="1"/>
  <c r="K2624" i="106"/>
  <c r="L2624" i="106" s="1"/>
  <c r="K2625" i="106"/>
  <c r="L2625" i="106" s="1"/>
  <c r="K2626" i="106"/>
  <c r="K2627" i="106"/>
  <c r="L2627" i="106" s="1"/>
  <c r="K2628" i="106"/>
  <c r="L2628" i="106" s="1"/>
  <c r="K2629" i="106"/>
  <c r="L2629" i="106" s="1"/>
  <c r="K2630" i="106"/>
  <c r="L2630" i="106" s="1"/>
  <c r="K2631" i="106"/>
  <c r="L2631" i="106" s="1"/>
  <c r="K2632" i="106"/>
  <c r="L2632" i="106" s="1"/>
  <c r="K2633" i="106"/>
  <c r="L2633" i="106" s="1"/>
  <c r="K2634" i="106"/>
  <c r="K2635" i="106"/>
  <c r="L2635" i="106" s="1"/>
  <c r="K2636" i="106"/>
  <c r="L2636" i="106" s="1"/>
  <c r="K2637" i="106"/>
  <c r="K2638" i="106"/>
  <c r="K2639" i="106"/>
  <c r="L2639" i="106" s="1"/>
  <c r="K2640" i="106"/>
  <c r="L2640" i="106" s="1"/>
  <c r="K2641" i="106"/>
  <c r="L2641" i="106" s="1"/>
  <c r="K2642" i="106"/>
  <c r="L2642" i="106" s="1"/>
  <c r="K2643" i="106"/>
  <c r="L2643" i="106" s="1"/>
  <c r="K2644" i="106"/>
  <c r="L2644" i="106" s="1"/>
  <c r="K2645" i="106"/>
  <c r="L2645" i="106" s="1"/>
  <c r="K2646" i="106"/>
  <c r="L2646" i="106" s="1"/>
  <c r="K2647" i="106"/>
  <c r="L2647" i="106" s="1"/>
  <c r="K2648" i="106"/>
  <c r="L2648" i="106" s="1"/>
  <c r="K2649" i="106"/>
  <c r="L2649" i="106" s="1"/>
  <c r="K2650" i="106"/>
  <c r="K2651" i="106"/>
  <c r="L2651" i="106" s="1"/>
  <c r="K2652" i="106"/>
  <c r="L2652" i="106" s="1"/>
  <c r="K2653" i="106"/>
  <c r="K2654" i="106"/>
  <c r="K2655" i="106"/>
  <c r="L2655" i="106" s="1"/>
  <c r="K2656" i="106"/>
  <c r="L2656" i="106" s="1"/>
  <c r="K2657" i="106"/>
  <c r="L2657" i="106" s="1"/>
  <c r="K2658" i="106"/>
  <c r="K2659" i="106"/>
  <c r="L2659" i="106" s="1"/>
  <c r="K2660" i="106"/>
  <c r="L2660" i="106" s="1"/>
  <c r="K2661" i="106"/>
  <c r="L2661" i="106" s="1"/>
  <c r="K2662" i="106"/>
  <c r="L2662" i="106" s="1"/>
  <c r="K2663" i="106"/>
  <c r="L2663" i="106" s="1"/>
  <c r="K2664" i="106"/>
  <c r="L2664" i="106" s="1"/>
  <c r="K2665" i="106"/>
  <c r="L2665" i="106" s="1"/>
  <c r="K2666" i="106"/>
  <c r="K2667" i="106"/>
  <c r="L2667" i="106" s="1"/>
  <c r="K2668" i="106"/>
  <c r="L2668" i="106" s="1"/>
  <c r="K2669" i="106"/>
  <c r="K2670" i="106"/>
  <c r="K2671" i="106"/>
  <c r="L2671" i="106" s="1"/>
  <c r="K2672" i="106"/>
  <c r="L2672" i="106" s="1"/>
  <c r="K2673" i="106"/>
  <c r="L2673" i="106" s="1"/>
  <c r="K2674" i="106"/>
  <c r="L2674" i="106" s="1"/>
  <c r="K2675" i="106"/>
  <c r="L2675" i="106" s="1"/>
  <c r="K2676" i="106"/>
  <c r="L2676" i="106" s="1"/>
  <c r="K2677" i="106"/>
  <c r="L2677" i="106" s="1"/>
  <c r="K2678" i="106"/>
  <c r="L2678" i="106" s="1"/>
  <c r="K2679" i="106"/>
  <c r="L2679" i="106" s="1"/>
  <c r="K2680" i="106"/>
  <c r="L2680" i="106" s="1"/>
  <c r="K2681" i="106"/>
  <c r="L2681" i="106" s="1"/>
  <c r="K2682" i="106"/>
  <c r="K2683" i="106"/>
  <c r="L2683" i="106" s="1"/>
  <c r="K2684" i="106"/>
  <c r="L2684" i="106" s="1"/>
  <c r="K2685" i="106"/>
  <c r="K2686" i="106"/>
  <c r="K2687" i="106"/>
  <c r="L2687" i="106" s="1"/>
  <c r="K2688" i="106"/>
  <c r="L2688" i="106" s="1"/>
  <c r="K2689" i="106"/>
  <c r="L2689" i="106" s="1"/>
  <c r="K2690" i="106"/>
  <c r="K2691" i="106"/>
  <c r="L2691" i="106" s="1"/>
  <c r="K2692" i="106"/>
  <c r="L2692" i="106" s="1"/>
  <c r="K2693" i="106"/>
  <c r="L2693" i="106" s="1"/>
  <c r="K2694" i="106"/>
  <c r="L2694" i="106" s="1"/>
  <c r="K2695" i="106"/>
  <c r="L2695" i="106" s="1"/>
  <c r="K2696" i="106"/>
  <c r="L2696" i="106" s="1"/>
  <c r="K2697" i="106"/>
  <c r="L2697" i="106" s="1"/>
  <c r="K2698" i="106"/>
  <c r="K2699" i="106"/>
  <c r="L2699" i="106" s="1"/>
  <c r="K2700" i="106"/>
  <c r="L2700" i="106" s="1"/>
  <c r="K2701" i="106"/>
  <c r="K2702" i="106"/>
  <c r="K2703" i="106"/>
  <c r="L2703" i="106" s="1"/>
  <c r="K2704" i="106"/>
  <c r="L2704" i="106" s="1"/>
  <c r="K2705" i="106"/>
  <c r="L2705" i="106" s="1"/>
  <c r="K2706" i="106"/>
  <c r="L2706" i="106" s="1"/>
  <c r="K2707" i="106"/>
  <c r="L2707" i="106" s="1"/>
  <c r="K2708" i="106"/>
  <c r="L2708" i="106" s="1"/>
  <c r="K2709" i="106"/>
  <c r="L2709" i="106" s="1"/>
  <c r="K2710" i="106"/>
  <c r="L2710" i="106" s="1"/>
  <c r="K2711" i="106"/>
  <c r="L2711" i="106" s="1"/>
  <c r="K2712" i="106"/>
  <c r="L2712" i="106" s="1"/>
  <c r="K2713" i="106"/>
  <c r="L2713" i="106" s="1"/>
  <c r="K2714" i="106"/>
  <c r="K2715" i="106"/>
  <c r="L2715" i="106" s="1"/>
  <c r="K2716" i="106"/>
  <c r="L2716" i="106" s="1"/>
  <c r="K2717" i="106"/>
  <c r="K2718" i="106"/>
  <c r="K2719" i="106"/>
  <c r="L2719" i="106" s="1"/>
  <c r="K2720" i="106"/>
  <c r="L2720" i="106" s="1"/>
  <c r="K2721" i="106"/>
  <c r="L2721" i="106" s="1"/>
  <c r="K2722" i="106"/>
  <c r="K2723" i="106"/>
  <c r="L2723" i="106" s="1"/>
  <c r="K2724" i="106"/>
  <c r="L2724" i="106" s="1"/>
  <c r="K2725" i="106"/>
  <c r="L2725" i="106" s="1"/>
  <c r="K2726" i="106"/>
  <c r="L2726" i="106" s="1"/>
  <c r="K2727" i="106"/>
  <c r="L2727" i="106" s="1"/>
  <c r="K2728" i="106"/>
  <c r="L2728" i="106" s="1"/>
  <c r="K2729" i="106"/>
  <c r="L2729" i="106" s="1"/>
  <c r="K2730" i="106"/>
  <c r="K2731" i="106"/>
  <c r="L2731" i="106" s="1"/>
  <c r="K2732" i="106"/>
  <c r="L2732" i="106" s="1"/>
  <c r="K2733" i="106"/>
  <c r="K2734" i="106"/>
  <c r="K2735" i="106"/>
  <c r="L2735" i="106" s="1"/>
  <c r="K2736" i="106"/>
  <c r="L2736" i="106" s="1"/>
  <c r="K2737" i="106"/>
  <c r="L2737" i="106" s="1"/>
  <c r="K2738" i="106"/>
  <c r="L2738" i="106" s="1"/>
  <c r="K2739" i="106"/>
  <c r="L2739" i="106" s="1"/>
  <c r="K2740" i="106"/>
  <c r="L2740" i="106" s="1"/>
  <c r="K2741" i="106"/>
  <c r="L2741" i="106" s="1"/>
  <c r="K2742" i="106"/>
  <c r="L2742" i="106" s="1"/>
  <c r="K2743" i="106"/>
  <c r="L2743" i="106" s="1"/>
  <c r="K2744" i="106"/>
  <c r="L2744" i="106" s="1"/>
  <c r="K2745" i="106"/>
  <c r="L2745" i="106" s="1"/>
  <c r="K2746" i="106"/>
  <c r="K2747" i="106"/>
  <c r="L2747" i="106" s="1"/>
  <c r="K2748" i="106"/>
  <c r="L2748" i="106" s="1"/>
  <c r="K2749" i="106"/>
  <c r="K2750" i="106"/>
  <c r="K2751" i="106"/>
  <c r="L2751" i="106" s="1"/>
  <c r="K2752" i="106"/>
  <c r="L2752" i="106" s="1"/>
  <c r="K2753" i="106"/>
  <c r="L2753" i="106" s="1"/>
  <c r="K2754" i="106"/>
  <c r="K2755" i="106"/>
  <c r="L2755" i="106" s="1"/>
  <c r="K2756" i="106"/>
  <c r="L2756" i="106" s="1"/>
  <c r="K2757" i="106"/>
  <c r="L2757" i="106" s="1"/>
  <c r="K2758" i="106"/>
  <c r="L2758" i="106" s="1"/>
  <c r="K2759" i="106"/>
  <c r="L2759" i="106" s="1"/>
  <c r="K2760" i="106"/>
  <c r="L2760" i="106" s="1"/>
  <c r="K2761" i="106"/>
  <c r="L2761" i="106" s="1"/>
  <c r="K2762" i="106"/>
  <c r="K2763" i="106"/>
  <c r="L2763" i="106" s="1"/>
  <c r="K2764" i="106"/>
  <c r="L2764" i="106" s="1"/>
  <c r="K2765" i="106"/>
  <c r="K2766" i="106"/>
  <c r="K2767" i="106"/>
  <c r="L2767" i="106" s="1"/>
  <c r="K2768" i="106"/>
  <c r="L2768" i="106" s="1"/>
  <c r="K2769" i="106"/>
  <c r="L2769" i="106" s="1"/>
  <c r="K2770" i="106"/>
  <c r="L2770" i="106" s="1"/>
  <c r="K2771" i="106"/>
  <c r="L2771" i="106" s="1"/>
  <c r="K2772" i="106"/>
  <c r="L2772" i="106" s="1"/>
  <c r="K2773" i="106"/>
  <c r="L2773" i="106" s="1"/>
  <c r="K2774" i="106"/>
  <c r="L2774" i="106" s="1"/>
  <c r="K2775" i="106"/>
  <c r="L2775" i="106" s="1"/>
  <c r="K2776" i="106"/>
  <c r="L2776" i="106" s="1"/>
  <c r="K2777" i="106"/>
  <c r="L2777" i="106" s="1"/>
  <c r="K2778" i="106"/>
  <c r="K2779" i="106"/>
  <c r="L2779" i="106" s="1"/>
  <c r="K2780" i="106"/>
  <c r="L2780" i="106" s="1"/>
  <c r="K2781" i="106"/>
  <c r="K2782" i="106"/>
  <c r="K2783" i="106"/>
  <c r="L2783" i="106" s="1"/>
  <c r="K2784" i="106"/>
  <c r="L2784" i="106" s="1"/>
  <c r="K2785" i="106"/>
  <c r="L2785" i="106" s="1"/>
  <c r="K2786" i="106"/>
  <c r="K2787" i="106"/>
  <c r="L2787" i="106" s="1"/>
  <c r="K2788" i="106"/>
  <c r="L2788" i="106" s="1"/>
  <c r="K2789" i="106"/>
  <c r="L2789" i="106" s="1"/>
  <c r="K2790" i="106"/>
  <c r="L2790" i="106" s="1"/>
  <c r="K2791" i="106"/>
  <c r="L2791" i="106" s="1"/>
  <c r="K2792" i="106"/>
  <c r="L2792" i="106" s="1"/>
  <c r="K2793" i="106"/>
  <c r="L2793" i="106" s="1"/>
  <c r="K2794" i="106"/>
  <c r="K2795" i="106"/>
  <c r="L2795" i="106" s="1"/>
  <c r="K2796" i="106"/>
  <c r="L2796" i="106" s="1"/>
  <c r="K2797" i="106"/>
  <c r="K2798" i="106"/>
  <c r="K2799" i="106"/>
  <c r="L2799" i="106" s="1"/>
  <c r="K2800" i="106"/>
  <c r="L2800" i="106" s="1"/>
  <c r="K2801" i="106"/>
  <c r="L2801" i="106" s="1"/>
  <c r="K2802" i="106"/>
  <c r="L2802" i="106" s="1"/>
  <c r="K2803" i="106"/>
  <c r="L2803" i="106" s="1"/>
  <c r="K2804" i="106"/>
  <c r="L2804" i="106" s="1"/>
  <c r="K2805" i="106"/>
  <c r="L2805" i="106" s="1"/>
  <c r="K2806" i="106"/>
  <c r="L2806" i="106" s="1"/>
  <c r="K2807" i="106"/>
  <c r="L2807" i="106" s="1"/>
  <c r="K2808" i="106"/>
  <c r="L2808" i="106" s="1"/>
  <c r="K2809" i="106"/>
  <c r="L2809" i="106" s="1"/>
  <c r="K2810" i="106"/>
  <c r="K2811" i="106"/>
  <c r="L2811" i="106" s="1"/>
  <c r="K2812" i="106"/>
  <c r="L2812" i="106" s="1"/>
  <c r="K2813" i="106"/>
  <c r="K2814" i="106"/>
  <c r="K2815" i="106"/>
  <c r="L2815" i="106" s="1"/>
  <c r="K2816" i="106"/>
  <c r="L2816" i="106" s="1"/>
  <c r="K2817" i="106"/>
  <c r="L2817" i="106" s="1"/>
  <c r="K2818" i="106"/>
  <c r="K2819" i="106"/>
  <c r="L2819" i="106" s="1"/>
  <c r="K2820" i="106"/>
  <c r="L2820" i="106" s="1"/>
  <c r="K2821" i="106"/>
  <c r="L2821" i="106" s="1"/>
  <c r="K2822" i="106"/>
  <c r="L2822" i="106" s="1"/>
  <c r="K2823" i="106"/>
  <c r="L2823" i="106" s="1"/>
  <c r="K2824" i="106"/>
  <c r="L2824" i="106" s="1"/>
  <c r="K2825" i="106"/>
  <c r="L2825" i="106" s="1"/>
  <c r="K2826" i="106"/>
  <c r="K2827" i="106"/>
  <c r="L2827" i="106" s="1"/>
  <c r="K2828" i="106"/>
  <c r="L2828" i="106" s="1"/>
  <c r="K2829" i="106"/>
  <c r="K2830" i="106"/>
  <c r="K2831" i="106"/>
  <c r="L2831" i="106" s="1"/>
  <c r="K2832" i="106"/>
  <c r="L2832" i="106" s="1"/>
  <c r="K2833" i="106"/>
  <c r="L2833" i="106" s="1"/>
  <c r="K2834" i="106"/>
  <c r="L2834" i="106" s="1"/>
  <c r="K2835" i="106"/>
  <c r="L2835" i="106" s="1"/>
  <c r="K2836" i="106"/>
  <c r="L2836" i="106" s="1"/>
  <c r="K2837" i="106"/>
  <c r="L2837" i="106" s="1"/>
  <c r="K2838" i="106"/>
  <c r="L2838" i="106" s="1"/>
  <c r="K2839" i="106"/>
  <c r="L2839" i="106" s="1"/>
  <c r="K2840" i="106"/>
  <c r="L2840" i="106" s="1"/>
  <c r="K2841" i="106"/>
  <c r="L2841" i="106" s="1"/>
  <c r="K2842" i="106"/>
  <c r="K2843" i="106"/>
  <c r="L2843" i="106" s="1"/>
  <c r="K2844" i="106"/>
  <c r="L2844" i="106" s="1"/>
  <c r="K2845" i="106"/>
  <c r="K2846" i="106"/>
  <c r="K2847" i="106"/>
  <c r="L2847" i="106" s="1"/>
  <c r="K2848" i="106"/>
  <c r="L2848" i="106" s="1"/>
  <c r="K2849" i="106"/>
  <c r="L2849" i="106" s="1"/>
  <c r="K2850" i="106"/>
  <c r="K2851" i="106"/>
  <c r="L2851" i="106" s="1"/>
  <c r="K2852" i="106"/>
  <c r="L2852" i="106" s="1"/>
  <c r="K2853" i="106"/>
  <c r="L2853" i="106" s="1"/>
  <c r="K2854" i="106"/>
  <c r="L2854" i="106" s="1"/>
  <c r="K2855" i="106"/>
  <c r="L2855" i="106" s="1"/>
  <c r="K2856" i="106"/>
  <c r="L2856" i="106" s="1"/>
  <c r="K2857" i="106"/>
  <c r="L2857" i="106" s="1"/>
  <c r="K2858" i="106"/>
  <c r="K2859" i="106"/>
  <c r="L2859" i="106" s="1"/>
  <c r="K2860" i="106"/>
  <c r="L2860" i="106" s="1"/>
  <c r="K2861" i="106"/>
  <c r="K2862" i="106"/>
  <c r="K2863" i="106"/>
  <c r="L2863" i="106" s="1"/>
  <c r="K2864" i="106"/>
  <c r="L2864" i="106" s="1"/>
  <c r="K2865" i="106"/>
  <c r="L2865" i="106" s="1"/>
  <c r="K2866" i="106"/>
  <c r="L2866" i="106" s="1"/>
  <c r="K2867" i="106"/>
  <c r="L2867" i="106" s="1"/>
  <c r="K2868" i="106"/>
  <c r="L2868" i="106" s="1"/>
  <c r="K2869" i="106"/>
  <c r="L2869" i="106" s="1"/>
  <c r="K2870" i="106"/>
  <c r="L2870" i="106" s="1"/>
  <c r="K2871" i="106"/>
  <c r="L2871" i="106" s="1"/>
  <c r="K2872" i="106"/>
  <c r="L2872" i="106" s="1"/>
  <c r="K2873" i="106"/>
  <c r="L2873" i="106" s="1"/>
  <c r="K2874" i="106"/>
  <c r="K2875" i="106"/>
  <c r="L2875" i="106" s="1"/>
  <c r="K2876" i="106"/>
  <c r="L2876" i="106" s="1"/>
  <c r="K2877" i="106"/>
  <c r="K2878" i="106"/>
  <c r="K2879" i="106"/>
  <c r="L2879" i="106" s="1"/>
  <c r="K2880" i="106"/>
  <c r="L2880" i="106" s="1"/>
  <c r="K2881" i="106"/>
  <c r="L2881" i="106" s="1"/>
  <c r="K2882" i="106"/>
  <c r="K2883" i="106"/>
  <c r="L2883" i="106" s="1"/>
  <c r="K2884" i="106"/>
  <c r="L2884" i="106" s="1"/>
  <c r="K2885" i="106"/>
  <c r="L2885" i="106" s="1"/>
  <c r="K2886" i="106"/>
  <c r="L2886" i="106" s="1"/>
  <c r="K2887" i="106"/>
  <c r="L2887" i="106" s="1"/>
  <c r="K2888" i="106"/>
  <c r="L2888" i="106" s="1"/>
  <c r="K2889" i="106"/>
  <c r="L2889" i="106" s="1"/>
  <c r="K2890" i="106"/>
  <c r="K2891" i="106"/>
  <c r="L2891" i="106" s="1"/>
  <c r="K2892" i="106"/>
  <c r="L2892" i="106" s="1"/>
  <c r="K2893" i="106"/>
  <c r="K2894" i="106"/>
  <c r="K2895" i="106"/>
  <c r="L2895" i="106" s="1"/>
  <c r="K2896" i="106"/>
  <c r="L2896" i="106" s="1"/>
  <c r="K2897" i="106"/>
  <c r="L2897" i="106" s="1"/>
  <c r="K2898" i="106"/>
  <c r="L2898" i="106" s="1"/>
  <c r="K2899" i="106"/>
  <c r="L2899" i="106" s="1"/>
  <c r="K2900" i="106"/>
  <c r="L2900" i="106" s="1"/>
  <c r="K2901" i="106"/>
  <c r="L2901" i="106" s="1"/>
  <c r="K2902" i="106"/>
  <c r="L2902" i="106" s="1"/>
  <c r="K2903" i="106"/>
  <c r="L2903" i="106" s="1"/>
  <c r="K2904" i="106"/>
  <c r="L2904" i="106" s="1"/>
  <c r="K2905" i="106"/>
  <c r="L2905" i="106" s="1"/>
  <c r="K2906" i="106"/>
  <c r="K2907" i="106"/>
  <c r="L2907" i="106" s="1"/>
  <c r="K2908" i="106"/>
  <c r="L2908" i="106" s="1"/>
  <c r="K2909" i="106"/>
  <c r="K2910" i="106"/>
  <c r="K2911" i="106"/>
  <c r="L2911" i="106" s="1"/>
  <c r="K2912" i="106"/>
  <c r="L2912" i="106" s="1"/>
  <c r="K2913" i="106"/>
  <c r="L2913" i="106" s="1"/>
  <c r="K2914" i="106"/>
  <c r="K2915" i="106"/>
  <c r="L2915" i="106" s="1"/>
  <c r="K2916" i="106"/>
  <c r="L2916" i="106" s="1"/>
  <c r="K2917" i="106"/>
  <c r="L2917" i="106" s="1"/>
  <c r="K2918" i="106"/>
  <c r="L2918" i="106" s="1"/>
  <c r="K2919" i="106"/>
  <c r="L2919" i="106" s="1"/>
  <c r="K2920" i="106"/>
  <c r="L2920" i="106" s="1"/>
  <c r="K2921" i="106"/>
  <c r="L2921" i="106" s="1"/>
  <c r="K2922" i="106"/>
  <c r="K2923" i="106"/>
  <c r="L2923" i="106" s="1"/>
  <c r="K2924" i="106"/>
  <c r="L2924" i="106" s="1"/>
  <c r="K2925" i="106"/>
  <c r="K2926" i="106"/>
  <c r="K2927" i="106"/>
  <c r="L2927" i="106" s="1"/>
  <c r="K2928" i="106"/>
  <c r="L2928" i="106" s="1"/>
  <c r="K2929" i="106"/>
  <c r="L2929" i="106" s="1"/>
  <c r="K2930" i="106"/>
  <c r="L2930" i="106" s="1"/>
  <c r="K2931" i="106"/>
  <c r="L2931" i="106" s="1"/>
  <c r="K2932" i="106"/>
  <c r="L2932" i="106" s="1"/>
  <c r="K2933" i="106"/>
  <c r="L2933" i="106" s="1"/>
  <c r="K2934" i="106"/>
  <c r="L2934" i="106" s="1"/>
  <c r="K2935" i="106"/>
  <c r="L2935" i="106" s="1"/>
  <c r="K2936" i="106"/>
  <c r="L2936" i="106" s="1"/>
  <c r="K2937" i="106"/>
  <c r="L2937" i="106" s="1"/>
  <c r="K2938" i="106"/>
  <c r="K2939" i="106"/>
  <c r="L2939" i="106" s="1"/>
  <c r="K2940" i="106"/>
  <c r="L2940" i="106" s="1"/>
  <c r="K2941" i="106"/>
  <c r="K2942" i="106"/>
  <c r="K2943" i="106"/>
  <c r="L2943" i="106" s="1"/>
  <c r="K2944" i="106"/>
  <c r="L2944" i="106" s="1"/>
  <c r="K2945" i="106"/>
  <c r="L2945" i="106" s="1"/>
  <c r="K2946" i="106"/>
  <c r="K2947" i="106"/>
  <c r="L2947" i="106" s="1"/>
  <c r="K2948" i="106"/>
  <c r="L2948" i="106" s="1"/>
  <c r="K2949" i="106"/>
  <c r="L2949" i="106" s="1"/>
  <c r="K2950" i="106"/>
  <c r="L2950" i="106" s="1"/>
  <c r="K2951" i="106"/>
  <c r="L2951" i="106" s="1"/>
  <c r="K2952" i="106"/>
  <c r="L2952" i="106" s="1"/>
  <c r="K2953" i="106"/>
  <c r="L2953" i="106" s="1"/>
  <c r="K2954" i="106"/>
  <c r="K2955" i="106"/>
  <c r="L2955" i="106" s="1"/>
  <c r="K2956" i="106"/>
  <c r="L2956" i="106" s="1"/>
  <c r="K2957" i="106"/>
  <c r="K2958" i="106"/>
  <c r="K2959" i="106"/>
  <c r="L2959" i="106" s="1"/>
  <c r="K2960" i="106"/>
  <c r="L2960" i="106" s="1"/>
  <c r="K2961" i="106"/>
  <c r="L2961" i="106" s="1"/>
  <c r="K2962" i="106"/>
  <c r="L2962" i="106" s="1"/>
  <c r="K2963" i="106"/>
  <c r="L2963" i="106" s="1"/>
  <c r="K2964" i="106"/>
  <c r="L2964" i="106" s="1"/>
  <c r="K2965" i="106"/>
  <c r="L2965" i="106" s="1"/>
  <c r="K2966" i="106"/>
  <c r="L2966" i="106" s="1"/>
  <c r="K2967" i="106"/>
  <c r="L2967" i="106" s="1"/>
  <c r="K2968" i="106"/>
  <c r="L2968" i="106" s="1"/>
  <c r="K2969" i="106"/>
  <c r="L2969" i="106" s="1"/>
  <c r="K2970" i="106"/>
  <c r="K2971" i="106"/>
  <c r="L2971" i="106" s="1"/>
  <c r="K2972" i="106"/>
  <c r="L2972" i="106" s="1"/>
  <c r="K2973" i="106"/>
  <c r="K2974" i="106"/>
  <c r="K2975" i="106"/>
  <c r="L2975" i="106" s="1"/>
  <c r="K2976" i="106"/>
  <c r="L2976" i="106" s="1"/>
  <c r="K2977" i="106"/>
  <c r="L2977" i="106" s="1"/>
  <c r="K2978" i="106"/>
  <c r="K2979" i="106"/>
  <c r="L2979" i="106" s="1"/>
  <c r="K2980" i="106"/>
  <c r="L2980" i="106" s="1"/>
  <c r="K2981" i="106"/>
  <c r="L2981" i="106" s="1"/>
  <c r="K2982" i="106"/>
  <c r="L2982" i="106" s="1"/>
  <c r="K2983" i="106"/>
  <c r="L2983" i="106" s="1"/>
  <c r="K2984" i="106"/>
  <c r="L2984" i="106" s="1"/>
  <c r="K2985" i="106"/>
  <c r="L2985" i="106" s="1"/>
  <c r="K2986" i="106"/>
  <c r="K2987" i="106"/>
  <c r="L2987" i="106" s="1"/>
  <c r="K2988" i="106"/>
  <c r="L2988" i="106" s="1"/>
  <c r="K2989" i="106"/>
  <c r="K2990" i="106"/>
  <c r="K2991" i="106"/>
  <c r="L2991" i="106" s="1"/>
  <c r="K2992" i="106"/>
  <c r="L2992" i="106" s="1"/>
  <c r="K2993" i="106"/>
  <c r="L2993" i="106" s="1"/>
  <c r="K2994" i="106"/>
  <c r="L2994" i="106" s="1"/>
  <c r="K2995" i="106"/>
  <c r="L2995" i="106" s="1"/>
  <c r="K2996" i="106"/>
  <c r="L2996" i="106" s="1"/>
  <c r="K2997" i="106"/>
  <c r="L2997" i="106" s="1"/>
  <c r="K2998" i="106"/>
  <c r="L2998" i="106" s="1"/>
  <c r="K2999" i="106"/>
  <c r="L2999" i="106" s="1"/>
  <c r="K3000" i="106"/>
  <c r="L3000" i="106" s="1"/>
  <c r="K3001" i="106"/>
  <c r="L3001" i="106" s="1"/>
  <c r="K3002" i="106"/>
  <c r="K3003" i="106"/>
  <c r="L3003" i="106" s="1"/>
  <c r="K3004" i="106"/>
  <c r="L3004" i="106" s="1"/>
  <c r="K3005" i="106"/>
  <c r="K3006" i="106"/>
  <c r="K3007" i="106"/>
  <c r="L3007" i="106" s="1"/>
  <c r="K3008" i="106"/>
  <c r="L3008" i="106" s="1"/>
  <c r="K3009" i="106"/>
  <c r="L3009" i="106" s="1"/>
  <c r="K3010" i="106"/>
  <c r="K3011" i="106"/>
  <c r="L3011" i="106" s="1"/>
  <c r="K3012" i="106"/>
  <c r="L3012" i="106" s="1"/>
  <c r="K3013" i="106"/>
  <c r="L3013" i="106" s="1"/>
  <c r="K3014" i="106"/>
  <c r="L3014" i="106" s="1"/>
  <c r="K3015" i="106"/>
  <c r="L3015" i="106" s="1"/>
  <c r="K3016" i="106"/>
  <c r="L3016" i="106" s="1"/>
  <c r="K3017" i="106"/>
  <c r="L3017" i="106" s="1"/>
  <c r="K3018" i="106"/>
  <c r="K3019" i="106"/>
  <c r="L3019" i="106" s="1"/>
  <c r="K3020" i="106"/>
  <c r="L3020" i="106" s="1"/>
  <c r="K3021" i="106"/>
  <c r="K3022" i="106"/>
  <c r="K3023" i="106"/>
  <c r="L3023" i="106" s="1"/>
  <c r="K3024" i="106"/>
  <c r="L3024" i="106" s="1"/>
  <c r="K3025" i="106"/>
  <c r="L3025" i="106" s="1"/>
  <c r="K3026" i="106"/>
  <c r="L3026" i="106" s="1"/>
  <c r="K3027" i="106"/>
  <c r="L3027" i="106" s="1"/>
  <c r="K3028" i="106"/>
  <c r="L3028" i="106" s="1"/>
  <c r="K3029" i="106"/>
  <c r="L3029" i="106" s="1"/>
  <c r="K3030" i="106"/>
  <c r="L3030" i="106" s="1"/>
  <c r="K3031" i="106"/>
  <c r="L3031" i="106" s="1"/>
  <c r="K3032" i="106"/>
  <c r="L3032" i="106" s="1"/>
  <c r="K3033" i="106"/>
  <c r="L3033" i="106" s="1"/>
  <c r="K3034" i="106"/>
  <c r="K3035" i="106"/>
  <c r="L3035" i="106" s="1"/>
  <c r="K3036" i="106"/>
  <c r="L3036" i="106" s="1"/>
  <c r="K3037" i="106"/>
  <c r="K3038" i="106"/>
  <c r="K3039" i="106"/>
  <c r="L3039" i="106" s="1"/>
  <c r="K3040" i="106"/>
  <c r="L3040" i="106" s="1"/>
  <c r="K3041" i="106"/>
  <c r="L3041" i="106" s="1"/>
  <c r="K3042" i="106"/>
  <c r="K3043" i="106"/>
  <c r="L3043" i="106" s="1"/>
  <c r="K3044" i="106"/>
  <c r="L3044" i="106" s="1"/>
  <c r="K3045" i="106"/>
  <c r="L3045" i="106" s="1"/>
  <c r="K3046" i="106"/>
  <c r="L3046" i="106" s="1"/>
  <c r="K3047" i="106"/>
  <c r="L3047" i="106" s="1"/>
  <c r="K3048" i="106"/>
  <c r="L3048" i="106" s="1"/>
  <c r="K3049" i="106"/>
  <c r="L3049" i="106" s="1"/>
  <c r="K3050" i="106"/>
  <c r="K3051" i="106"/>
  <c r="L3051" i="106" s="1"/>
  <c r="K3052" i="106"/>
  <c r="L3052" i="106" s="1"/>
  <c r="K3053" i="106"/>
  <c r="K3054" i="106"/>
  <c r="K3055" i="106"/>
  <c r="L3055" i="106" s="1"/>
  <c r="K3056" i="106"/>
  <c r="L3056" i="106" s="1"/>
  <c r="K3057" i="106"/>
  <c r="L3057" i="106" s="1"/>
  <c r="K3058" i="106"/>
  <c r="L3058" i="106" s="1"/>
  <c r="K3059" i="106"/>
  <c r="L3059" i="106" s="1"/>
  <c r="K3060" i="106"/>
  <c r="L3060" i="106" s="1"/>
  <c r="K3061" i="106"/>
  <c r="L3061" i="106" s="1"/>
  <c r="K3062" i="106"/>
  <c r="L3062" i="106" s="1"/>
  <c r="K3063" i="106"/>
  <c r="L3063" i="106" s="1"/>
  <c r="K3064" i="106"/>
  <c r="L3064" i="106" s="1"/>
  <c r="K3065" i="106"/>
  <c r="L3065" i="106" s="1"/>
  <c r="K3066" i="106"/>
  <c r="K3067" i="106"/>
  <c r="L3067" i="106" s="1"/>
  <c r="K3068" i="106"/>
  <c r="L3068" i="106" s="1"/>
  <c r="K3069" i="106"/>
  <c r="K3070" i="106"/>
  <c r="K3071" i="106"/>
  <c r="L3071" i="106" s="1"/>
  <c r="K3072" i="106"/>
  <c r="L3072" i="106" s="1"/>
  <c r="K3073" i="106"/>
  <c r="L3073" i="106" s="1"/>
  <c r="K3074" i="106"/>
  <c r="K3075" i="106"/>
  <c r="L3075" i="106" s="1"/>
  <c r="K3076" i="106"/>
  <c r="L3076" i="106" s="1"/>
  <c r="K3077" i="106"/>
  <c r="L3077" i="106" s="1"/>
  <c r="K3078" i="106"/>
  <c r="L3078" i="106" s="1"/>
  <c r="K3079" i="106"/>
  <c r="K3080" i="106"/>
  <c r="L3080" i="106" s="1"/>
  <c r="K3081" i="106"/>
  <c r="K3082" i="106"/>
  <c r="L3082" i="106" s="1"/>
  <c r="K3083" i="106"/>
  <c r="L3083" i="106" s="1"/>
  <c r="K3084" i="106"/>
  <c r="L3084" i="106" s="1"/>
  <c r="K3085" i="106"/>
  <c r="L3085" i="106" s="1"/>
  <c r="K3086" i="106"/>
  <c r="L3086" i="106" s="1"/>
  <c r="K3087" i="106"/>
  <c r="L3087" i="106" s="1"/>
  <c r="K3088" i="106"/>
  <c r="K3089" i="106"/>
  <c r="L3089" i="106" s="1"/>
  <c r="K3090" i="106"/>
  <c r="L3090" i="106" s="1"/>
  <c r="K3091" i="106"/>
  <c r="L3091" i="106" s="1"/>
  <c r="K3092" i="106"/>
  <c r="L3092" i="106" s="1"/>
  <c r="K3093" i="106"/>
  <c r="K3094" i="106"/>
  <c r="L3094" i="106" s="1"/>
  <c r="K3095" i="106"/>
  <c r="L3095" i="106" s="1"/>
  <c r="K3096" i="106"/>
  <c r="L3096" i="106" s="1"/>
  <c r="K3097" i="106"/>
  <c r="K3098" i="106"/>
  <c r="L3098" i="106" s="1"/>
  <c r="K3099" i="106"/>
  <c r="L3099" i="106" s="1"/>
  <c r="K3100" i="106"/>
  <c r="L3100" i="106" s="1"/>
  <c r="K3101" i="106"/>
  <c r="K3102" i="106"/>
  <c r="K3103" i="106"/>
  <c r="L3103" i="106" s="1"/>
  <c r="K3104" i="106"/>
  <c r="L3104" i="106" s="1"/>
  <c r="K3105" i="106"/>
  <c r="L3105" i="106" s="1"/>
  <c r="K3106" i="106"/>
  <c r="K3107" i="106"/>
  <c r="L3107" i="106" s="1"/>
  <c r="K3108" i="106"/>
  <c r="L3108" i="106" s="1"/>
  <c r="K3109" i="106"/>
  <c r="K3110" i="106"/>
  <c r="K3111" i="106"/>
  <c r="K3112" i="106"/>
  <c r="L3112" i="106" s="1"/>
  <c r="K3113" i="106"/>
  <c r="L3113" i="106" s="1"/>
  <c r="K3114" i="106"/>
  <c r="L3114" i="106" s="1"/>
  <c r="K3115" i="106"/>
  <c r="L3115" i="106" s="1"/>
  <c r="K3116" i="106"/>
  <c r="L3116" i="106" s="1"/>
  <c r="K3117" i="106"/>
  <c r="L3117" i="106" s="1"/>
  <c r="K3118" i="106"/>
  <c r="K3119" i="106"/>
  <c r="K3120" i="106"/>
  <c r="L3120" i="106" s="1"/>
  <c r="K3121" i="106"/>
  <c r="L3121" i="106" s="1"/>
  <c r="K3122" i="106"/>
  <c r="L3122" i="106" s="1"/>
  <c r="K3123" i="106"/>
  <c r="L3123" i="106" s="1"/>
  <c r="K3124" i="106"/>
  <c r="L3124" i="106" s="1"/>
  <c r="K3125" i="106"/>
  <c r="K3126" i="106"/>
  <c r="L3126" i="106" s="1"/>
  <c r="K3127" i="106"/>
  <c r="K3128" i="106"/>
  <c r="K3129" i="106"/>
  <c r="K3130" i="106"/>
  <c r="L3130" i="106" s="1"/>
  <c r="K3131" i="106"/>
  <c r="L3131" i="106" s="1"/>
  <c r="K3132" i="106"/>
  <c r="L3132" i="106" s="1"/>
  <c r="K3133" i="106"/>
  <c r="L3133" i="106" s="1"/>
  <c r="K3134" i="106"/>
  <c r="K3135" i="106"/>
  <c r="L3135" i="106" s="1"/>
  <c r="K3136" i="106"/>
  <c r="L3136" i="106" s="1"/>
  <c r="K3137" i="106"/>
  <c r="K3138" i="106"/>
  <c r="L3138" i="106" s="1"/>
  <c r="K3139" i="106"/>
  <c r="L3139" i="106" s="1"/>
  <c r="K3140" i="106"/>
  <c r="L3140" i="106" s="1"/>
  <c r="K3141" i="106"/>
  <c r="L3141" i="106" s="1"/>
  <c r="K3142" i="106"/>
  <c r="L3142" i="106" s="1"/>
  <c r="K3143" i="106"/>
  <c r="K3144" i="106"/>
  <c r="L3144" i="106" s="1"/>
  <c r="K3145" i="106"/>
  <c r="K3146" i="106"/>
  <c r="K3147" i="106"/>
  <c r="L3147" i="106" s="1"/>
  <c r="K3148" i="106"/>
  <c r="K3149" i="106"/>
  <c r="L3149" i="106" s="1"/>
  <c r="K3150" i="106"/>
  <c r="L3150" i="106" s="1"/>
  <c r="K3151" i="106"/>
  <c r="L3151" i="106" s="1"/>
  <c r="K3152" i="106"/>
  <c r="K3153" i="106"/>
  <c r="L3153" i="106" s="1"/>
  <c r="K3154" i="106"/>
  <c r="L3154" i="106" s="1"/>
  <c r="K3155" i="106"/>
  <c r="L3155" i="106" s="1"/>
  <c r="K3156" i="106"/>
  <c r="L3156" i="106" s="1"/>
  <c r="K3157" i="106"/>
  <c r="K3158" i="106"/>
  <c r="L3158" i="106" s="1"/>
  <c r="K3159" i="106"/>
  <c r="L3159" i="106" s="1"/>
  <c r="K3160" i="106"/>
  <c r="L3160" i="106" s="1"/>
  <c r="K3161" i="106"/>
  <c r="K3162" i="106"/>
  <c r="L3162" i="106" s="1"/>
  <c r="K3163" i="106"/>
  <c r="L3163" i="106" s="1"/>
  <c r="K3164" i="106"/>
  <c r="L3164" i="106" s="1"/>
  <c r="K3165" i="106"/>
  <c r="K3166" i="106"/>
  <c r="K3167" i="106"/>
  <c r="L3167" i="106" s="1"/>
  <c r="K3168" i="106"/>
  <c r="L3168" i="106" s="1"/>
  <c r="K3169" i="106"/>
  <c r="L3169" i="106" s="1"/>
  <c r="K3170" i="106"/>
  <c r="K3171" i="106"/>
  <c r="L3171" i="106" s="1"/>
  <c r="K3172" i="106"/>
  <c r="L3172" i="106" s="1"/>
  <c r="K3173" i="106"/>
  <c r="K3174" i="106"/>
  <c r="K3175" i="106"/>
  <c r="K3176" i="106"/>
  <c r="L3176" i="106" s="1"/>
  <c r="K3177" i="106"/>
  <c r="L3177" i="106" s="1"/>
  <c r="K3178" i="106"/>
  <c r="L3178" i="106" s="1"/>
  <c r="K3179" i="106"/>
  <c r="L3179" i="106" s="1"/>
  <c r="K3180" i="106"/>
  <c r="L3180" i="106" s="1"/>
  <c r="K3181" i="106"/>
  <c r="L3181" i="106" s="1"/>
  <c r="K3182" i="106"/>
  <c r="K3183" i="106"/>
  <c r="K3184" i="106"/>
  <c r="K3185" i="106"/>
  <c r="L3185" i="106" s="1"/>
  <c r="K3186" i="106"/>
  <c r="L3186" i="106" s="1"/>
  <c r="K3187" i="106"/>
  <c r="L3187" i="106" s="1"/>
  <c r="K3188" i="106"/>
  <c r="L3188" i="106" s="1"/>
  <c r="K3189" i="106"/>
  <c r="K3190" i="106"/>
  <c r="L3190" i="106" s="1"/>
  <c r="K3191" i="106"/>
  <c r="K3192" i="106"/>
  <c r="L3192" i="106" s="1"/>
  <c r="K3193" i="106"/>
  <c r="K3194" i="106"/>
  <c r="L3194" i="106" s="1"/>
  <c r="K3195" i="106"/>
  <c r="L3195" i="106" s="1"/>
  <c r="K3196" i="106"/>
  <c r="L3196" i="106" s="1"/>
  <c r="K3197" i="106"/>
  <c r="L3197" i="106" s="1"/>
  <c r="K3198" i="106"/>
  <c r="K3199" i="106"/>
  <c r="L3199" i="106" s="1"/>
  <c r="K3200" i="106"/>
  <c r="L3200" i="106" s="1"/>
  <c r="K3201" i="106"/>
  <c r="K3202" i="106"/>
  <c r="K3203" i="106"/>
  <c r="L3203" i="106" s="1"/>
  <c r="K3204" i="106"/>
  <c r="L3204" i="106" s="1"/>
  <c r="K3205" i="106"/>
  <c r="L3205" i="106" s="1"/>
  <c r="K3206" i="106"/>
  <c r="L3206" i="106" s="1"/>
  <c r="K3207" i="106"/>
  <c r="K3208" i="106"/>
  <c r="L3208" i="106" s="1"/>
  <c r="K3209" i="106"/>
  <c r="K3210" i="106"/>
  <c r="L3210" i="106" s="1"/>
  <c r="K3211" i="106"/>
  <c r="L3211" i="106" s="1"/>
  <c r="K3212" i="106"/>
  <c r="L3212" i="106" s="1"/>
  <c r="K3213" i="106"/>
  <c r="L3213" i="106" s="1"/>
  <c r="K3214" i="106"/>
  <c r="L3214" i="106" s="1"/>
  <c r="K3215" i="106"/>
  <c r="L3215" i="106" s="1"/>
  <c r="K3216" i="106"/>
  <c r="K3217" i="106"/>
  <c r="L3217" i="106" s="1"/>
  <c r="K3218" i="106"/>
  <c r="L3218" i="106" s="1"/>
  <c r="K3219" i="106"/>
  <c r="L3219" i="106" s="1"/>
  <c r="K3220" i="106"/>
  <c r="K3221" i="106"/>
  <c r="K3222" i="106"/>
  <c r="L3222" i="106" s="1"/>
  <c r="K3223" i="106"/>
  <c r="L3223" i="106" s="1"/>
  <c r="K3224" i="106"/>
  <c r="L3224" i="106" s="1"/>
  <c r="K3225" i="106"/>
  <c r="K3226" i="106"/>
  <c r="L3226" i="106" s="1"/>
  <c r="K3227" i="106"/>
  <c r="L3227" i="106" s="1"/>
  <c r="K3228" i="106"/>
  <c r="L3228" i="106" s="1"/>
  <c r="K3229" i="106"/>
  <c r="K3230" i="106"/>
  <c r="K3231" i="106"/>
  <c r="L3231" i="106" s="1"/>
  <c r="K3232" i="106"/>
  <c r="L3232" i="106" s="1"/>
  <c r="K3233" i="106"/>
  <c r="L3233" i="106" s="1"/>
  <c r="K3234" i="106"/>
  <c r="K3235" i="106"/>
  <c r="L3235" i="106" s="1"/>
  <c r="K3236" i="106"/>
  <c r="L3236" i="106" s="1"/>
  <c r="K3237" i="106"/>
  <c r="K3238" i="106"/>
  <c r="K3239" i="106"/>
  <c r="K3240" i="106"/>
  <c r="L3240" i="106" s="1"/>
  <c r="K3241" i="106"/>
  <c r="L3241" i="106" s="1"/>
  <c r="K3242" i="106"/>
  <c r="L3242" i="106" s="1"/>
  <c r="K3243" i="106"/>
  <c r="L3243" i="106" s="1"/>
  <c r="K3244" i="106"/>
  <c r="K3245" i="106"/>
  <c r="L3245" i="106" s="1"/>
  <c r="K3246" i="106"/>
  <c r="K3247" i="106"/>
  <c r="K3248" i="106"/>
  <c r="L3248" i="106" s="1"/>
  <c r="K3249" i="106"/>
  <c r="L3249" i="106" s="1"/>
  <c r="K3250" i="106"/>
  <c r="L3250" i="106" s="1"/>
  <c r="K3251" i="106"/>
  <c r="L3251" i="106" s="1"/>
  <c r="K3252" i="106"/>
  <c r="L3252" i="106" s="1"/>
  <c r="K3253" i="106"/>
  <c r="K3254" i="106"/>
  <c r="L3254" i="106" s="1"/>
  <c r="K3255" i="106"/>
  <c r="K3256" i="106"/>
  <c r="K3257" i="106"/>
  <c r="K3258" i="106"/>
  <c r="L3258" i="106" s="1"/>
  <c r="K3259" i="106"/>
  <c r="L3259" i="106" s="1"/>
  <c r="K3260" i="106"/>
  <c r="L3260" i="106" s="1"/>
  <c r="K3261" i="106"/>
  <c r="L3261" i="106" s="1"/>
  <c r="K3262" i="106"/>
  <c r="K3263" i="106"/>
  <c r="L3263" i="106" s="1"/>
  <c r="K3264" i="106"/>
  <c r="L3264" i="106" s="1"/>
  <c r="K3265" i="106"/>
  <c r="K3266" i="106"/>
  <c r="L3266" i="106" s="1"/>
  <c r="K3267" i="106"/>
  <c r="L3267" i="106" s="1"/>
  <c r="K3268" i="106"/>
  <c r="L3268" i="106" s="1"/>
  <c r="K3269" i="106"/>
  <c r="L3269" i="106" s="1"/>
  <c r="K3270" i="106"/>
  <c r="L3270" i="106" s="1"/>
  <c r="K3271" i="106"/>
  <c r="K3272" i="106"/>
  <c r="L3272" i="106" s="1"/>
  <c r="K3273" i="106"/>
  <c r="K3274" i="106"/>
  <c r="K3275" i="106"/>
  <c r="L3275" i="106" s="1"/>
  <c r="K3276" i="106"/>
  <c r="L3276" i="106" s="1"/>
  <c r="K3277" i="106"/>
  <c r="L3277" i="106" s="1"/>
  <c r="K3278" i="106"/>
  <c r="L3278" i="106" s="1"/>
  <c r="K3279" i="106"/>
  <c r="L3279" i="106" s="1"/>
  <c r="K3280" i="106"/>
  <c r="K3281" i="106"/>
  <c r="L3281" i="106" s="1"/>
  <c r="K3282" i="106"/>
  <c r="L3282" i="106" s="1"/>
  <c r="K3283" i="106"/>
  <c r="L3283" i="106" s="1"/>
  <c r="K3284" i="106"/>
  <c r="L3284" i="106" s="1"/>
  <c r="K3285" i="106"/>
  <c r="K3286" i="106"/>
  <c r="L3286" i="106" s="1"/>
  <c r="K3287" i="106"/>
  <c r="L3287" i="106" s="1"/>
  <c r="K3288" i="106"/>
  <c r="L3288" i="106" s="1"/>
  <c r="K3289" i="106"/>
  <c r="K3290" i="106"/>
  <c r="L3290" i="106" s="1"/>
  <c r="K3291" i="106"/>
  <c r="L3291" i="106" s="1"/>
  <c r="K3292" i="106"/>
  <c r="L3292" i="106" s="1"/>
  <c r="K3293" i="106"/>
  <c r="K3294" i="106"/>
  <c r="K3295" i="106"/>
  <c r="L3295" i="106" s="1"/>
  <c r="K3296" i="106"/>
  <c r="L3296" i="106" s="1"/>
  <c r="K3297" i="106"/>
  <c r="L3297" i="106" s="1"/>
  <c r="K3298" i="106"/>
  <c r="K3299" i="106"/>
  <c r="L3299" i="106" s="1"/>
  <c r="K3300" i="106"/>
  <c r="L3300" i="106" s="1"/>
  <c r="K3301" i="106"/>
  <c r="K3302" i="106"/>
  <c r="K3303" i="106"/>
  <c r="K3304" i="106"/>
  <c r="L3304" i="106" s="1"/>
  <c r="K3305" i="106"/>
  <c r="L3305" i="106" s="1"/>
  <c r="K3306" i="106"/>
  <c r="L3306" i="106" s="1"/>
  <c r="K3307" i="106"/>
  <c r="L3307" i="106" s="1"/>
  <c r="K3308" i="106"/>
  <c r="L3308" i="106" s="1"/>
  <c r="K3309" i="106"/>
  <c r="L3309" i="106" s="1"/>
  <c r="K3310" i="106"/>
  <c r="K3311" i="106"/>
  <c r="K3312" i="106"/>
  <c r="K3313" i="106"/>
  <c r="L3313" i="106" s="1"/>
  <c r="K3314" i="106"/>
  <c r="L3314" i="106" s="1"/>
  <c r="K3315" i="106"/>
  <c r="L3315" i="106" s="1"/>
  <c r="K3316" i="106"/>
  <c r="L3316" i="106" s="1"/>
  <c r="K3317" i="106"/>
  <c r="K3318" i="106"/>
  <c r="L3318" i="106" s="1"/>
  <c r="K3319" i="106"/>
  <c r="K3320" i="106"/>
  <c r="L3320" i="106" s="1"/>
  <c r="K3321" i="106"/>
  <c r="K3322" i="106"/>
  <c r="L3322" i="106" s="1"/>
  <c r="K3323" i="106"/>
  <c r="L3323" i="106" s="1"/>
  <c r="K3324" i="106"/>
  <c r="L3324" i="106" s="1"/>
  <c r="K3325" i="106"/>
  <c r="L3325" i="106" s="1"/>
  <c r="K3326" i="106"/>
  <c r="K3327" i="106"/>
  <c r="L3327" i="106" s="1"/>
  <c r="K3328" i="106"/>
  <c r="L3328" i="106" s="1"/>
  <c r="K3329" i="106"/>
  <c r="K3330" i="106"/>
  <c r="K3331" i="106"/>
  <c r="L3331" i="106" s="1"/>
  <c r="K3332" i="106"/>
  <c r="L3332" i="106" s="1"/>
  <c r="K3333" i="106"/>
  <c r="L3333" i="106" s="1"/>
  <c r="K3334" i="106"/>
  <c r="L3334" i="106" s="1"/>
  <c r="K3335" i="106"/>
  <c r="K3336" i="106"/>
  <c r="L3336" i="106" s="1"/>
  <c r="K3337" i="106"/>
  <c r="K3338" i="106"/>
  <c r="L3338" i="106" s="1"/>
  <c r="K3339" i="106"/>
  <c r="L3339" i="106" s="1"/>
  <c r="K3340" i="106"/>
  <c r="L3340" i="106" s="1"/>
  <c r="K3341" i="106"/>
  <c r="L3341" i="106" s="1"/>
  <c r="K3342" i="106"/>
  <c r="L3342" i="106" s="1"/>
  <c r="K3343" i="106"/>
  <c r="L3343" i="106" s="1"/>
  <c r="K3344" i="106"/>
  <c r="K3345" i="106"/>
  <c r="L3345" i="106" s="1"/>
  <c r="K3346" i="106"/>
  <c r="L3346" i="106" s="1"/>
  <c r="K3347" i="106"/>
  <c r="L3347" i="106" s="1"/>
  <c r="K3348" i="106"/>
  <c r="L3348" i="106" s="1"/>
  <c r="K3349" i="106"/>
  <c r="K3350" i="106"/>
  <c r="L3350" i="106" s="1"/>
  <c r="K3351" i="106"/>
  <c r="L3351" i="106" s="1"/>
  <c r="K3352" i="106"/>
  <c r="L3352" i="106" s="1"/>
  <c r="K3353" i="106"/>
  <c r="K3354" i="106"/>
  <c r="L3354" i="106" s="1"/>
  <c r="K3355" i="106"/>
  <c r="L3355" i="106" s="1"/>
  <c r="K3356" i="106"/>
  <c r="L3356" i="106" s="1"/>
  <c r="K3357" i="106"/>
  <c r="K3358" i="106"/>
  <c r="K3359" i="106"/>
  <c r="L3359" i="106" s="1"/>
  <c r="K3360" i="106"/>
  <c r="L3360" i="106" s="1"/>
  <c r="K3361" i="106"/>
  <c r="L3361" i="106" s="1"/>
  <c r="K3362" i="106"/>
  <c r="K3363" i="106"/>
  <c r="L3363" i="106" s="1"/>
  <c r="K3364" i="106"/>
  <c r="L3364" i="106" s="1"/>
  <c r="K3365" i="106"/>
  <c r="K3366" i="106"/>
  <c r="K3367" i="106"/>
  <c r="K3368" i="106"/>
  <c r="L3368" i="106" s="1"/>
  <c r="K3369" i="106"/>
  <c r="L3369" i="106" s="1"/>
  <c r="K3370" i="106"/>
  <c r="L3370" i="106" s="1"/>
  <c r="K3371" i="106"/>
  <c r="L3371" i="106" s="1"/>
  <c r="K3372" i="106"/>
  <c r="L3372" i="106" s="1"/>
  <c r="K3373" i="106"/>
  <c r="L3373" i="106" s="1"/>
  <c r="K3374" i="106"/>
  <c r="K3375" i="106"/>
  <c r="K3376" i="106"/>
  <c r="L3376" i="106" s="1"/>
  <c r="K3377" i="106"/>
  <c r="L3377" i="106" s="1"/>
  <c r="K3378" i="106"/>
  <c r="L3378" i="106" s="1"/>
  <c r="K3379" i="106"/>
  <c r="L3379" i="106" s="1"/>
  <c r="K3380" i="106"/>
  <c r="L3380" i="106" s="1"/>
  <c r="K3381" i="106"/>
  <c r="K3382" i="106"/>
  <c r="L3382" i="106" s="1"/>
  <c r="K3383" i="106"/>
  <c r="K3384" i="106"/>
  <c r="K3385" i="106"/>
  <c r="K3386" i="106"/>
  <c r="L3386" i="106" s="1"/>
  <c r="K3387" i="106"/>
  <c r="L3387" i="106" s="1"/>
  <c r="K3388" i="106"/>
  <c r="L3388" i="106" s="1"/>
  <c r="K3389" i="106"/>
  <c r="L3389" i="106" s="1"/>
  <c r="K3390" i="106"/>
  <c r="K3391" i="106"/>
  <c r="L3391" i="106" s="1"/>
  <c r="K3392" i="106"/>
  <c r="L3392" i="106" s="1"/>
  <c r="K3393" i="106"/>
  <c r="K3394" i="106"/>
  <c r="L3394" i="106" s="1"/>
  <c r="K3395" i="106"/>
  <c r="L3395" i="106" s="1"/>
  <c r="K3396" i="106"/>
  <c r="L3396" i="106" s="1"/>
  <c r="K3397" i="106"/>
  <c r="L3397" i="106" s="1"/>
  <c r="K3398" i="106"/>
  <c r="L3398" i="106" s="1"/>
  <c r="K3399" i="106"/>
  <c r="K3400" i="106"/>
  <c r="L3400" i="106" s="1"/>
  <c r="K3401" i="106"/>
  <c r="K3402" i="106"/>
  <c r="K3403" i="106"/>
  <c r="L3403" i="106" s="1"/>
  <c r="K3404" i="106"/>
  <c r="K3405" i="106"/>
  <c r="L3405" i="106" s="1"/>
  <c r="K3406" i="106"/>
  <c r="L3406" i="106" s="1"/>
  <c r="K3407" i="106"/>
  <c r="L3407" i="106" s="1"/>
  <c r="K3408" i="106"/>
  <c r="K3409" i="106"/>
  <c r="L3409" i="106" s="1"/>
  <c r="K3410" i="106"/>
  <c r="L3410" i="106" s="1"/>
  <c r="K3411" i="106"/>
  <c r="L3411" i="106" s="1"/>
  <c r="K3412" i="106"/>
  <c r="L3412" i="106" s="1"/>
  <c r="K3413" i="106"/>
  <c r="K3414" i="106"/>
  <c r="L3414" i="106" s="1"/>
  <c r="K3415" i="106"/>
  <c r="L3415" i="106" s="1"/>
  <c r="K3416" i="106"/>
  <c r="L3416" i="106" s="1"/>
  <c r="K3417" i="106"/>
  <c r="K3418" i="106"/>
  <c r="L3418" i="106" s="1"/>
  <c r="K3419" i="106"/>
  <c r="L3419" i="106" s="1"/>
  <c r="K3420" i="106"/>
  <c r="L3420" i="106" s="1"/>
  <c r="K3421" i="106"/>
  <c r="K3422" i="106"/>
  <c r="K3423" i="106"/>
  <c r="L3423" i="106" s="1"/>
  <c r="K3424" i="106"/>
  <c r="L3424" i="106" s="1"/>
  <c r="K3425" i="106"/>
  <c r="L3425" i="106" s="1"/>
  <c r="K3426" i="106"/>
  <c r="K3427" i="106"/>
  <c r="L3427" i="106" s="1"/>
  <c r="K3428" i="106"/>
  <c r="L3428" i="106" s="1"/>
  <c r="K3429" i="106"/>
  <c r="K3430" i="106"/>
  <c r="K3431" i="106"/>
  <c r="K3432" i="106"/>
  <c r="L3432" i="106" s="1"/>
  <c r="K3433" i="106"/>
  <c r="L3433" i="106" s="1"/>
  <c r="K3434" i="106"/>
  <c r="L3434" i="106" s="1"/>
  <c r="K3435" i="106"/>
  <c r="L3435" i="106" s="1"/>
  <c r="K3436" i="106"/>
  <c r="L3436" i="106" s="1"/>
  <c r="K3437" i="106"/>
  <c r="L3437" i="106" s="1"/>
  <c r="K3438" i="106"/>
  <c r="K3439" i="106"/>
  <c r="K3440" i="106"/>
  <c r="K3441" i="106"/>
  <c r="L3441" i="106" s="1"/>
  <c r="K3442" i="106"/>
  <c r="L3442" i="106" s="1"/>
  <c r="K3443" i="106"/>
  <c r="L3443" i="106" s="1"/>
  <c r="K3444" i="106"/>
  <c r="L3444" i="106" s="1"/>
  <c r="K3445" i="106"/>
  <c r="K3446" i="106"/>
  <c r="L3446" i="106" s="1"/>
  <c r="K3447" i="106"/>
  <c r="K3448" i="106"/>
  <c r="L3448" i="106" s="1"/>
  <c r="K3449" i="106"/>
  <c r="K3450" i="106"/>
  <c r="L3450" i="106" s="1"/>
  <c r="K3451" i="106"/>
  <c r="L3451" i="106" s="1"/>
  <c r="K3452" i="106"/>
  <c r="L3452" i="106" s="1"/>
  <c r="K3453" i="106"/>
  <c r="L3453" i="106" s="1"/>
  <c r="K3454" i="106"/>
  <c r="K3455" i="106"/>
  <c r="L3455" i="106" s="1"/>
  <c r="K3456" i="106"/>
  <c r="L3456" i="106" s="1"/>
  <c r="K3457" i="106"/>
  <c r="K3458" i="106"/>
  <c r="K3459" i="106"/>
  <c r="L3459" i="106" s="1"/>
  <c r="K3460" i="106"/>
  <c r="L3460" i="106" s="1"/>
  <c r="K3461" i="106"/>
  <c r="L3461" i="106" s="1"/>
  <c r="K3462" i="106"/>
  <c r="L3462" i="106" s="1"/>
  <c r="K3463" i="106"/>
  <c r="K3464" i="106"/>
  <c r="L3464" i="106" s="1"/>
  <c r="K3465" i="106"/>
  <c r="K3466" i="106"/>
  <c r="L3466" i="106" s="1"/>
  <c r="K3467" i="106"/>
  <c r="L3467" i="106" s="1"/>
  <c r="K3468" i="106"/>
  <c r="L3468" i="106" s="1"/>
  <c r="K3469" i="106"/>
  <c r="L3469" i="106" s="1"/>
  <c r="K3470" i="106"/>
  <c r="L3470" i="106" s="1"/>
  <c r="K3471" i="106"/>
  <c r="L3471" i="106" s="1"/>
  <c r="K3472" i="106"/>
  <c r="K3473" i="106"/>
  <c r="L3473" i="106" s="1"/>
  <c r="K3474" i="106"/>
  <c r="L3474" i="106" s="1"/>
  <c r="K3475" i="106"/>
  <c r="L3475" i="106" s="1"/>
  <c r="K3476" i="106"/>
  <c r="K3477" i="106"/>
  <c r="K3478" i="106"/>
  <c r="L3478" i="106" s="1"/>
  <c r="K3479" i="106"/>
  <c r="L3479" i="106" s="1"/>
  <c r="K3480" i="106"/>
  <c r="L3480" i="106" s="1"/>
  <c r="K3481" i="106"/>
  <c r="K3482" i="106"/>
  <c r="L3482" i="106" s="1"/>
  <c r="K3483" i="106"/>
  <c r="L3483" i="106" s="1"/>
  <c r="K3484" i="106"/>
  <c r="L3484" i="106" s="1"/>
  <c r="K3485" i="106"/>
  <c r="K3486" i="106"/>
  <c r="K3487" i="106"/>
  <c r="L3487" i="106" s="1"/>
  <c r="K3488" i="106"/>
  <c r="L3488" i="106" s="1"/>
  <c r="K3489" i="106"/>
  <c r="L3489" i="106" s="1"/>
  <c r="K3490" i="106"/>
  <c r="K3491" i="106"/>
  <c r="L3491" i="106" s="1"/>
  <c r="K3492" i="106"/>
  <c r="L3492" i="106" s="1"/>
  <c r="K3493" i="106"/>
  <c r="K3494" i="106"/>
  <c r="K3495" i="106"/>
  <c r="K3496" i="106"/>
  <c r="L3496" i="106" s="1"/>
  <c r="K3497" i="106"/>
  <c r="L3497" i="106" s="1"/>
  <c r="K3498" i="106"/>
  <c r="L3498" i="106" s="1"/>
  <c r="K3499" i="106"/>
  <c r="L3499" i="106" s="1"/>
  <c r="K3500" i="106"/>
  <c r="K3501" i="106"/>
  <c r="L3501" i="106" s="1"/>
  <c r="K3502" i="106"/>
  <c r="K3503" i="106"/>
  <c r="K3504" i="106"/>
  <c r="L3504" i="106" s="1"/>
  <c r="K3505" i="106"/>
  <c r="L3505" i="106" s="1"/>
  <c r="K3506" i="106"/>
  <c r="L3506" i="106" s="1"/>
  <c r="K3507" i="106"/>
  <c r="L3507" i="106" s="1"/>
  <c r="K3508" i="106"/>
  <c r="L3508" i="106" s="1"/>
  <c r="K3509" i="106"/>
  <c r="K3510" i="106"/>
  <c r="L3510" i="106" s="1"/>
  <c r="K3511" i="106"/>
  <c r="K3512" i="106"/>
  <c r="K3513" i="106"/>
  <c r="K3514" i="106"/>
  <c r="L3514" i="106" s="1"/>
  <c r="K3515" i="106"/>
  <c r="L3515" i="106" s="1"/>
  <c r="K3516" i="106"/>
  <c r="L3516" i="106" s="1"/>
  <c r="K3517" i="106"/>
  <c r="L3517" i="106" s="1"/>
  <c r="K3518" i="106"/>
  <c r="K3519" i="106"/>
  <c r="L3519" i="106" s="1"/>
  <c r="K3520" i="106"/>
  <c r="L3520" i="106" s="1"/>
  <c r="K3521" i="106"/>
  <c r="K3522" i="106"/>
  <c r="L3522" i="106" s="1"/>
  <c r="K3523" i="106"/>
  <c r="L3523" i="106" s="1"/>
  <c r="K3524" i="106"/>
  <c r="L3524" i="106" s="1"/>
  <c r="K3525" i="106"/>
  <c r="L3525" i="106" s="1"/>
  <c r="K3526" i="106"/>
  <c r="L3526" i="106" s="1"/>
  <c r="K3527" i="106"/>
  <c r="K3528" i="106"/>
  <c r="L3528" i="106" s="1"/>
  <c r="K3529" i="106"/>
  <c r="K3530" i="106"/>
  <c r="K3531" i="106"/>
  <c r="L3531" i="106" s="1"/>
  <c r="K3532" i="106"/>
  <c r="L3532" i="106" s="1"/>
  <c r="K3533" i="106"/>
  <c r="L3533" i="106" s="1"/>
  <c r="K3534" i="106"/>
  <c r="L3534" i="106" s="1"/>
  <c r="K3535" i="106"/>
  <c r="L3535" i="106" s="1"/>
  <c r="K3536" i="106"/>
  <c r="K3537" i="106"/>
  <c r="L3537" i="106" s="1"/>
  <c r="K3538" i="106"/>
  <c r="L3538" i="106" s="1"/>
  <c r="K3539" i="106"/>
  <c r="L3539" i="106" s="1"/>
  <c r="K3540" i="106"/>
  <c r="L3540" i="106" s="1"/>
  <c r="K3541" i="106"/>
  <c r="K3542" i="106"/>
  <c r="L3542" i="106" s="1"/>
  <c r="K3543" i="106"/>
  <c r="L3543" i="106" s="1"/>
  <c r="K3544" i="106"/>
  <c r="L3544" i="106" s="1"/>
  <c r="K3545" i="106"/>
  <c r="K3546" i="106"/>
  <c r="L3546" i="106" s="1"/>
  <c r="K3547" i="106"/>
  <c r="L3547" i="106" s="1"/>
  <c r="K3548" i="106"/>
  <c r="L3548" i="106" s="1"/>
  <c r="K3549" i="106"/>
  <c r="K3550" i="106"/>
  <c r="K3551" i="106"/>
  <c r="L3551" i="106" s="1"/>
  <c r="K3552" i="106"/>
  <c r="L3552" i="106" s="1"/>
  <c r="K3553" i="106"/>
  <c r="L3553" i="106" s="1"/>
  <c r="K3554" i="106"/>
  <c r="K3555" i="106"/>
  <c r="L3555" i="106" s="1"/>
  <c r="K3556" i="106"/>
  <c r="L3556" i="106" s="1"/>
  <c r="K3557" i="106"/>
  <c r="K3558" i="106"/>
  <c r="K3559" i="106"/>
  <c r="K3560" i="106"/>
  <c r="L3560" i="106" s="1"/>
  <c r="K3561" i="106"/>
  <c r="L3561" i="106" s="1"/>
  <c r="K3562" i="106"/>
  <c r="L3562" i="106" s="1"/>
  <c r="K3563" i="106"/>
  <c r="L3563" i="106" s="1"/>
  <c r="K3564" i="106"/>
  <c r="L3564" i="106" s="1"/>
  <c r="K3565" i="106"/>
  <c r="L3565" i="106" s="1"/>
  <c r="K3566" i="106"/>
  <c r="K3567" i="106"/>
  <c r="K3568" i="106"/>
  <c r="K3569" i="106"/>
  <c r="L3569" i="106" s="1"/>
  <c r="K3570" i="106"/>
  <c r="L3570" i="106" s="1"/>
  <c r="K3571" i="106"/>
  <c r="L3571" i="106" s="1"/>
  <c r="K3572" i="106"/>
  <c r="L3572" i="106" s="1"/>
  <c r="K3573" i="106"/>
  <c r="K3574" i="106"/>
  <c r="L3574" i="106" s="1"/>
  <c r="K3575" i="106"/>
  <c r="K3576" i="106"/>
  <c r="L3576" i="106" s="1"/>
  <c r="K3577" i="106"/>
  <c r="K3578" i="106"/>
  <c r="L3578" i="106" s="1"/>
  <c r="K3579" i="106"/>
  <c r="L3579" i="106" s="1"/>
  <c r="K3580" i="106"/>
  <c r="L3580" i="106" s="1"/>
  <c r="K3581" i="106"/>
  <c r="L3581" i="106" s="1"/>
  <c r="K3582" i="106"/>
  <c r="K3583" i="106"/>
  <c r="L3583" i="106" s="1"/>
  <c r="K3584" i="106"/>
  <c r="L3584" i="106" s="1"/>
  <c r="K3585" i="106"/>
  <c r="K3586" i="106"/>
  <c r="K3587" i="106"/>
  <c r="L3587" i="106" s="1"/>
  <c r="K3588" i="106"/>
  <c r="L3588" i="106" s="1"/>
  <c r="K3589" i="106"/>
  <c r="L3589" i="106" s="1"/>
  <c r="K3590" i="106"/>
  <c r="L3590" i="106" s="1"/>
  <c r="K3591" i="106"/>
  <c r="K3592" i="106"/>
  <c r="L3592" i="106" s="1"/>
  <c r="K3593" i="106"/>
  <c r="K3594" i="106"/>
  <c r="L3594" i="106" s="1"/>
  <c r="K3595" i="106"/>
  <c r="L3595" i="106" s="1"/>
  <c r="K3596" i="106"/>
  <c r="L3596" i="106" s="1"/>
  <c r="K3597" i="106"/>
  <c r="L3597" i="106" s="1"/>
  <c r="K3598" i="106"/>
  <c r="L3598" i="106" s="1"/>
  <c r="K3599" i="106"/>
  <c r="L3599" i="106" s="1"/>
  <c r="K3600" i="106"/>
  <c r="K3601" i="106"/>
  <c r="L3601" i="106" s="1"/>
  <c r="K3602" i="106"/>
  <c r="L3602" i="106" s="1"/>
  <c r="K3603" i="106"/>
  <c r="L3603" i="106" s="1"/>
  <c r="K3604" i="106"/>
  <c r="L3604" i="106" s="1"/>
  <c r="K3605" i="106"/>
  <c r="K3606" i="106"/>
  <c r="L3606" i="106" s="1"/>
  <c r="K3607" i="106"/>
  <c r="L3607" i="106" s="1"/>
  <c r="K3608" i="106"/>
  <c r="L3608" i="106" s="1"/>
  <c r="K3609" i="106"/>
  <c r="K3610" i="106"/>
  <c r="L3610" i="106" s="1"/>
  <c r="K3611" i="106"/>
  <c r="L3611" i="106" s="1"/>
  <c r="K3612" i="106"/>
  <c r="L3612" i="106" s="1"/>
  <c r="K3613" i="106"/>
  <c r="K3614" i="106"/>
  <c r="K3615" i="106"/>
  <c r="L3615" i="106" s="1"/>
  <c r="K3616" i="106"/>
  <c r="L3616" i="106" s="1"/>
  <c r="K3617" i="106"/>
  <c r="L3617" i="106" s="1"/>
  <c r="K3618" i="106"/>
  <c r="K3619" i="106"/>
  <c r="L3619" i="106" s="1"/>
  <c r="K3620" i="106"/>
  <c r="L3620" i="106" s="1"/>
  <c r="K3621" i="106"/>
  <c r="K3622" i="106"/>
  <c r="K3623" i="106"/>
  <c r="K3624" i="106"/>
  <c r="L3624" i="106" s="1"/>
  <c r="K3625" i="106"/>
  <c r="L3625" i="106" s="1"/>
  <c r="K3626" i="106"/>
  <c r="L3626" i="106" s="1"/>
  <c r="K3627" i="106"/>
  <c r="L3627" i="106" s="1"/>
  <c r="K3628" i="106"/>
  <c r="L3628" i="106" s="1"/>
  <c r="K3629" i="106"/>
  <c r="L3629" i="106" s="1"/>
  <c r="K3630" i="106"/>
  <c r="K3631" i="106"/>
  <c r="K3632" i="106"/>
  <c r="L3632" i="106" s="1"/>
  <c r="K3633" i="106"/>
  <c r="L3633" i="106" s="1"/>
  <c r="K3634" i="106"/>
  <c r="L3634" i="106" s="1"/>
  <c r="K3635" i="106"/>
  <c r="L3635" i="106" s="1"/>
  <c r="K3636" i="106"/>
  <c r="L3636" i="106" s="1"/>
  <c r="K3637" i="106"/>
  <c r="K3638" i="106"/>
  <c r="L3638" i="106" s="1"/>
  <c r="K3639" i="106"/>
  <c r="K3640" i="106"/>
  <c r="K3641" i="106"/>
  <c r="K3642" i="106"/>
  <c r="L3642" i="106" s="1"/>
  <c r="K3643" i="106"/>
  <c r="L3643" i="106" s="1"/>
  <c r="K3644" i="106"/>
  <c r="L3644" i="106" s="1"/>
  <c r="K3645" i="106"/>
  <c r="L3645" i="106" s="1"/>
  <c r="K3646" i="106"/>
  <c r="K3647" i="106"/>
  <c r="L3647" i="106" s="1"/>
  <c r="K3648" i="106"/>
  <c r="L3648" i="106" s="1"/>
  <c r="K3649" i="106"/>
  <c r="K3650" i="106"/>
  <c r="L3650" i="106" s="1"/>
  <c r="K3651" i="106"/>
  <c r="L3651" i="106" s="1"/>
  <c r="K3652" i="106"/>
  <c r="L3652" i="106" s="1"/>
  <c r="K3653" i="106"/>
  <c r="L3653" i="106" s="1"/>
  <c r="K3654" i="106"/>
  <c r="L3654" i="106" s="1"/>
  <c r="K3655" i="106"/>
  <c r="K3656" i="106"/>
  <c r="L3656" i="106" s="1"/>
  <c r="K3657" i="106"/>
  <c r="K3658" i="106"/>
  <c r="K3659" i="106"/>
  <c r="L3659" i="106" s="1"/>
  <c r="K3660" i="106"/>
  <c r="K3661" i="106"/>
  <c r="L3661" i="106" s="1"/>
  <c r="K3662" i="106"/>
  <c r="L3662" i="106" s="1"/>
  <c r="K3663" i="106"/>
  <c r="L3663" i="106" s="1"/>
  <c r="K3664" i="106"/>
  <c r="K3665" i="106"/>
  <c r="L3665" i="106" s="1"/>
  <c r="K3666" i="106"/>
  <c r="L3666" i="106" s="1"/>
  <c r="K3667" i="106"/>
  <c r="L3667" i="106" s="1"/>
  <c r="K3668" i="106"/>
  <c r="L3668" i="106" s="1"/>
  <c r="K3669" i="106"/>
  <c r="K3670" i="106"/>
  <c r="L3670" i="106" s="1"/>
  <c r="K3671" i="106"/>
  <c r="L3671" i="106" s="1"/>
  <c r="K3672" i="106"/>
  <c r="L3672" i="106" s="1"/>
  <c r="K3673" i="106"/>
  <c r="K3674" i="106"/>
  <c r="L3674" i="106" s="1"/>
  <c r="K3675" i="106"/>
  <c r="L3675" i="106" s="1"/>
  <c r="K3676" i="106"/>
  <c r="L3676" i="106" s="1"/>
  <c r="K3677" i="106"/>
  <c r="K3678" i="106"/>
  <c r="K3679" i="106"/>
  <c r="L3679" i="106" s="1"/>
  <c r="K3680" i="106"/>
  <c r="L3680" i="106" s="1"/>
  <c r="K3681" i="106"/>
  <c r="L3681" i="106" s="1"/>
  <c r="K3682" i="106"/>
  <c r="K3683" i="106"/>
  <c r="L3683" i="106" s="1"/>
  <c r="K3684" i="106"/>
  <c r="L3684" i="106" s="1"/>
  <c r="K3685" i="106"/>
  <c r="K3686" i="106"/>
  <c r="K3687" i="106"/>
  <c r="K3688" i="106"/>
  <c r="L3688" i="106" s="1"/>
  <c r="K3689" i="106"/>
  <c r="L3689" i="106" s="1"/>
  <c r="K3690" i="106"/>
  <c r="L3690" i="106" s="1"/>
  <c r="K3691" i="106"/>
  <c r="L3691" i="106" s="1"/>
  <c r="K3692" i="106"/>
  <c r="L3692" i="106" s="1"/>
  <c r="K3693" i="106"/>
  <c r="L3693" i="106" s="1"/>
  <c r="K3694" i="106"/>
  <c r="K3695" i="106"/>
  <c r="K3696" i="106"/>
  <c r="K3697" i="106"/>
  <c r="L3697" i="106" s="1"/>
  <c r="K3698" i="106"/>
  <c r="L3698" i="106" s="1"/>
  <c r="K3699" i="106"/>
  <c r="L3699" i="106" s="1"/>
  <c r="K3700" i="106"/>
  <c r="L3700" i="106" s="1"/>
  <c r="K3701" i="106"/>
  <c r="K3702" i="106"/>
  <c r="L3702" i="106" s="1"/>
  <c r="K3703" i="106"/>
  <c r="K3704" i="106"/>
  <c r="L3704" i="106" s="1"/>
  <c r="K3705" i="106"/>
  <c r="K3706" i="106"/>
  <c r="L3706" i="106" s="1"/>
  <c r="K3707" i="106"/>
  <c r="L3707" i="106" s="1"/>
  <c r="K3708" i="106"/>
  <c r="L3708" i="106" s="1"/>
  <c r="K3709" i="106"/>
  <c r="L3709" i="106" s="1"/>
  <c r="K3710" i="106"/>
  <c r="K3711" i="106"/>
  <c r="L3711" i="106" s="1"/>
  <c r="K3712" i="106"/>
  <c r="L3712" i="106" s="1"/>
  <c r="K3713" i="106"/>
  <c r="K3714" i="106"/>
  <c r="K3715" i="106"/>
  <c r="L3715" i="106" s="1"/>
  <c r="K3716" i="106"/>
  <c r="L3716" i="106" s="1"/>
  <c r="K3717" i="106"/>
  <c r="L3717" i="106" s="1"/>
  <c r="K3718" i="106"/>
  <c r="L3718" i="106" s="1"/>
  <c r="K3719" i="106"/>
  <c r="K3720" i="106"/>
  <c r="L3720" i="106" s="1"/>
  <c r="K3721" i="106"/>
  <c r="K3722" i="106"/>
  <c r="L3722" i="106" s="1"/>
  <c r="K3723" i="106"/>
  <c r="L3723" i="106" s="1"/>
  <c r="K3724" i="106"/>
  <c r="L3724" i="106" s="1"/>
  <c r="K3725" i="106"/>
  <c r="L3725" i="106" s="1"/>
  <c r="K3726" i="106"/>
  <c r="L3726" i="106" s="1"/>
  <c r="K3727" i="106"/>
  <c r="L3727" i="106" s="1"/>
  <c r="K3728" i="106"/>
  <c r="K3729" i="106"/>
  <c r="L3729" i="106" s="1"/>
  <c r="K3730" i="106"/>
  <c r="L3730" i="106" s="1"/>
  <c r="K3731" i="106"/>
  <c r="L3731" i="106" s="1"/>
  <c r="K3732" i="106"/>
  <c r="K3733" i="106"/>
  <c r="K3734" i="106"/>
  <c r="L3734" i="106" s="1"/>
  <c r="K3735" i="106"/>
  <c r="L3735" i="106" s="1"/>
  <c r="K3736" i="106"/>
  <c r="L3736" i="106" s="1"/>
  <c r="K3737" i="106"/>
  <c r="K3738" i="106"/>
  <c r="L3738" i="106" s="1"/>
  <c r="K3739" i="106"/>
  <c r="L3739" i="106" s="1"/>
  <c r="K3740" i="106"/>
  <c r="L3740" i="106" s="1"/>
  <c r="K3741" i="106"/>
  <c r="K3742" i="106"/>
  <c r="K3743" i="106"/>
  <c r="L3743" i="106" s="1"/>
  <c r="K3744" i="106"/>
  <c r="L3744" i="106" s="1"/>
  <c r="K3745" i="106"/>
  <c r="L3745" i="106" s="1"/>
  <c r="K3746" i="106"/>
  <c r="K3747" i="106"/>
  <c r="L3747" i="106" s="1"/>
  <c r="K3748" i="106"/>
  <c r="L3748" i="106" s="1"/>
  <c r="K3749" i="106"/>
  <c r="K3750" i="106"/>
  <c r="K3751" i="106"/>
  <c r="K3752" i="106"/>
  <c r="L3752" i="106" s="1"/>
  <c r="K3753" i="106"/>
  <c r="L3753" i="106" s="1"/>
  <c r="K3754" i="106"/>
  <c r="L3754" i="106" s="1"/>
  <c r="K3755" i="106"/>
  <c r="L3755" i="106" s="1"/>
  <c r="K3756" i="106"/>
  <c r="K3757" i="106"/>
  <c r="L3757" i="106" s="1"/>
  <c r="K3758" i="106"/>
  <c r="K3759" i="106"/>
  <c r="K3760" i="106"/>
  <c r="L3760" i="106" s="1"/>
  <c r="K3761" i="106"/>
  <c r="L3761" i="106" s="1"/>
  <c r="K3762" i="106"/>
  <c r="L3762" i="106" s="1"/>
  <c r="K3763" i="106"/>
  <c r="L3763" i="106" s="1"/>
  <c r="K3764" i="106"/>
  <c r="L3764" i="106" s="1"/>
  <c r="K3765" i="106"/>
  <c r="K3766" i="106"/>
  <c r="L3766" i="106" s="1"/>
  <c r="K3767" i="106"/>
  <c r="K3768" i="106"/>
  <c r="K3769" i="106"/>
  <c r="K3770" i="106"/>
  <c r="L3770" i="106" s="1"/>
  <c r="K3771" i="106"/>
  <c r="L3771" i="106" s="1"/>
  <c r="K3772" i="106"/>
  <c r="L3772" i="106" s="1"/>
  <c r="K3773" i="106"/>
  <c r="L3773" i="106" s="1"/>
  <c r="K3774" i="106"/>
  <c r="K3775" i="106"/>
  <c r="L3775" i="106" s="1"/>
  <c r="K3776" i="106"/>
  <c r="L3776" i="106" s="1"/>
  <c r="K3777" i="106"/>
  <c r="K3778" i="106"/>
  <c r="L3778" i="106" s="1"/>
  <c r="K3779" i="106"/>
  <c r="L3779" i="106" s="1"/>
  <c r="K3780" i="106"/>
  <c r="L3780" i="106" s="1"/>
  <c r="K3781" i="106"/>
  <c r="L3781" i="106" s="1"/>
  <c r="K3782" i="106"/>
  <c r="L3782" i="106" s="1"/>
  <c r="K3783" i="106"/>
  <c r="K3784" i="106"/>
  <c r="L3784" i="106" s="1"/>
  <c r="K3785" i="106"/>
  <c r="K3786" i="106"/>
  <c r="K3787" i="106"/>
  <c r="L3787" i="106" s="1"/>
  <c r="J12" i="106"/>
  <c r="J13" i="106"/>
  <c r="J14" i="106"/>
  <c r="J15" i="106"/>
  <c r="J16" i="106"/>
  <c r="J17" i="106"/>
  <c r="J18" i="106"/>
  <c r="J19" i="106"/>
  <c r="J20" i="106"/>
  <c r="J21" i="106"/>
  <c r="J22" i="106"/>
  <c r="J23" i="106"/>
  <c r="J24" i="106"/>
  <c r="J25" i="106"/>
  <c r="J26" i="106"/>
  <c r="J27" i="106"/>
  <c r="J28" i="106"/>
  <c r="J29" i="106"/>
  <c r="J30" i="106"/>
  <c r="J31" i="106"/>
  <c r="J32" i="106"/>
  <c r="J33" i="106"/>
  <c r="J34" i="106"/>
  <c r="J35" i="106"/>
  <c r="J36" i="106"/>
  <c r="J37" i="106"/>
  <c r="J38" i="106"/>
  <c r="J39" i="106"/>
  <c r="J40" i="106"/>
  <c r="J41" i="106"/>
  <c r="J42" i="106"/>
  <c r="J43" i="106"/>
  <c r="J44" i="106"/>
  <c r="J45" i="106"/>
  <c r="J46" i="106"/>
  <c r="J47" i="106"/>
  <c r="J48" i="106"/>
  <c r="J49" i="106"/>
  <c r="J50" i="106"/>
  <c r="J51" i="106"/>
  <c r="J52" i="106"/>
  <c r="J53" i="106"/>
  <c r="J54" i="106"/>
  <c r="J55" i="106"/>
  <c r="J56" i="106"/>
  <c r="J57" i="106"/>
  <c r="J58" i="106"/>
  <c r="J59" i="106"/>
  <c r="J60" i="106"/>
  <c r="J61" i="106"/>
  <c r="J62" i="106"/>
  <c r="J63" i="106"/>
  <c r="J64" i="106"/>
  <c r="J65" i="106"/>
  <c r="J66" i="106"/>
  <c r="J67" i="106"/>
  <c r="J68" i="106"/>
  <c r="J69" i="106"/>
  <c r="J70" i="106"/>
  <c r="J71" i="106"/>
  <c r="J72" i="106"/>
  <c r="J73" i="106"/>
  <c r="J74" i="106"/>
  <c r="J75" i="106"/>
  <c r="J76" i="106"/>
  <c r="J77" i="106"/>
  <c r="J78" i="106"/>
  <c r="J79" i="106"/>
  <c r="J80" i="106"/>
  <c r="J81" i="106"/>
  <c r="J82" i="106"/>
  <c r="J83" i="106"/>
  <c r="J84" i="106"/>
  <c r="J85" i="106"/>
  <c r="J86" i="106"/>
  <c r="J87" i="106"/>
  <c r="J88" i="106"/>
  <c r="J89" i="106"/>
  <c r="J90" i="106"/>
  <c r="J91" i="106"/>
  <c r="J92" i="106"/>
  <c r="J93" i="106"/>
  <c r="J94" i="106"/>
  <c r="J95" i="106"/>
  <c r="J96" i="106"/>
  <c r="J97" i="106"/>
  <c r="J98" i="106"/>
  <c r="J99" i="106"/>
  <c r="J100" i="106"/>
  <c r="J101" i="106"/>
  <c r="J102" i="106"/>
  <c r="J103" i="106"/>
  <c r="J104" i="106"/>
  <c r="J105" i="106"/>
  <c r="J106" i="106"/>
  <c r="J107" i="106"/>
  <c r="J108" i="106"/>
  <c r="J109" i="106"/>
  <c r="J110" i="106"/>
  <c r="J111" i="106"/>
  <c r="J112" i="106"/>
  <c r="J113" i="106"/>
  <c r="J114" i="106"/>
  <c r="J115" i="106"/>
  <c r="J116" i="106"/>
  <c r="J117" i="106"/>
  <c r="J118" i="106"/>
  <c r="J119" i="106"/>
  <c r="J120" i="106"/>
  <c r="J121" i="106"/>
  <c r="J122" i="106"/>
  <c r="J123" i="106"/>
  <c r="J124" i="106"/>
  <c r="J125" i="106"/>
  <c r="J126" i="106"/>
  <c r="J127" i="106"/>
  <c r="J128" i="106"/>
  <c r="J129" i="106"/>
  <c r="J130" i="106"/>
  <c r="J131" i="106"/>
  <c r="J132" i="106"/>
  <c r="J133" i="106"/>
  <c r="J134" i="106"/>
  <c r="J135" i="106"/>
  <c r="J136" i="106"/>
  <c r="J137" i="106"/>
  <c r="J138" i="106"/>
  <c r="J139" i="106"/>
  <c r="J140" i="106"/>
  <c r="J141" i="106"/>
  <c r="J142" i="106"/>
  <c r="J143" i="106"/>
  <c r="J144" i="106"/>
  <c r="J145" i="106"/>
  <c r="J146" i="106"/>
  <c r="J147" i="106"/>
  <c r="J148" i="106"/>
  <c r="J149" i="106"/>
  <c r="J150" i="106"/>
  <c r="J151" i="106"/>
  <c r="J152" i="106"/>
  <c r="J153" i="106"/>
  <c r="J154" i="106"/>
  <c r="J155" i="106"/>
  <c r="J156" i="106"/>
  <c r="J157" i="106"/>
  <c r="J158" i="106"/>
  <c r="J159" i="106"/>
  <c r="J160" i="106"/>
  <c r="J161" i="106"/>
  <c r="J162" i="106"/>
  <c r="J163" i="106"/>
  <c r="J164" i="106"/>
  <c r="J165" i="106"/>
  <c r="J166" i="106"/>
  <c r="J167" i="106"/>
  <c r="J168" i="106"/>
  <c r="J169" i="106"/>
  <c r="J170" i="106"/>
  <c r="J171" i="106"/>
  <c r="J172" i="106"/>
  <c r="J173" i="106"/>
  <c r="J174" i="106"/>
  <c r="J175" i="106"/>
  <c r="J176" i="106"/>
  <c r="J177" i="106"/>
  <c r="J178" i="106"/>
  <c r="J179" i="106"/>
  <c r="J180" i="106"/>
  <c r="J181" i="106"/>
  <c r="J182" i="106"/>
  <c r="J183" i="106"/>
  <c r="J184" i="106"/>
  <c r="J185" i="106"/>
  <c r="J186" i="106"/>
  <c r="J187" i="106"/>
  <c r="J188" i="106"/>
  <c r="J189" i="106"/>
  <c r="J190" i="106"/>
  <c r="J191" i="106"/>
  <c r="J192" i="106"/>
  <c r="J193" i="106"/>
  <c r="J194" i="106"/>
  <c r="J195" i="106"/>
  <c r="J196" i="106"/>
  <c r="J197" i="106"/>
  <c r="J198" i="106"/>
  <c r="J199" i="106"/>
  <c r="J200" i="106"/>
  <c r="J201" i="106"/>
  <c r="J202" i="106"/>
  <c r="J203" i="106"/>
  <c r="J204" i="106"/>
  <c r="J205" i="106"/>
  <c r="J206" i="106"/>
  <c r="J207" i="106"/>
  <c r="J208" i="106"/>
  <c r="J209" i="106"/>
  <c r="J210" i="106"/>
  <c r="J211" i="106"/>
  <c r="J212" i="106"/>
  <c r="J213" i="106"/>
  <c r="J214" i="106"/>
  <c r="J215" i="106"/>
  <c r="J216" i="106"/>
  <c r="J217" i="106"/>
  <c r="J218" i="106"/>
  <c r="J219" i="106"/>
  <c r="J220" i="106"/>
  <c r="J221" i="106"/>
  <c r="J222" i="106"/>
  <c r="J223" i="106"/>
  <c r="J224" i="106"/>
  <c r="J225" i="106"/>
  <c r="J226" i="106"/>
  <c r="J227" i="106"/>
  <c r="J228" i="106"/>
  <c r="J229" i="106"/>
  <c r="J230" i="106"/>
  <c r="J231" i="106"/>
  <c r="J232" i="106"/>
  <c r="J233" i="106"/>
  <c r="J234" i="106"/>
  <c r="J235" i="106"/>
  <c r="J236" i="106"/>
  <c r="J237" i="106"/>
  <c r="J238" i="106"/>
  <c r="J239" i="106"/>
  <c r="J240" i="106"/>
  <c r="J241" i="106"/>
  <c r="J242" i="106"/>
  <c r="J243" i="106"/>
  <c r="J244" i="106"/>
  <c r="J245" i="106"/>
  <c r="J246" i="106"/>
  <c r="J247" i="106"/>
  <c r="J248" i="106"/>
  <c r="J249" i="106"/>
  <c r="J250" i="106"/>
  <c r="J251" i="106"/>
  <c r="J252" i="106"/>
  <c r="J253" i="106"/>
  <c r="J254" i="106"/>
  <c r="J255" i="106"/>
  <c r="J256" i="106"/>
  <c r="J257" i="106"/>
  <c r="J258" i="106"/>
  <c r="J259" i="106"/>
  <c r="J260" i="106"/>
  <c r="J261" i="106"/>
  <c r="J262" i="106"/>
  <c r="J263" i="106"/>
  <c r="J264" i="106"/>
  <c r="J265" i="106"/>
  <c r="J266" i="106"/>
  <c r="J267" i="106"/>
  <c r="J268" i="106"/>
  <c r="J269" i="106"/>
  <c r="J270" i="106"/>
  <c r="J271" i="106"/>
  <c r="J272" i="106"/>
  <c r="J273" i="106"/>
  <c r="J274" i="106"/>
  <c r="J275" i="106"/>
  <c r="J276" i="106"/>
  <c r="J277" i="106"/>
  <c r="J278" i="106"/>
  <c r="J279" i="106"/>
  <c r="J280" i="106"/>
  <c r="J281" i="106"/>
  <c r="J282" i="106"/>
  <c r="J283" i="106"/>
  <c r="J284" i="106"/>
  <c r="J285" i="106"/>
  <c r="J286" i="106"/>
  <c r="J287" i="106"/>
  <c r="J288" i="106"/>
  <c r="J289" i="106"/>
  <c r="J290" i="106"/>
  <c r="J291" i="106"/>
  <c r="J292" i="106"/>
  <c r="J293" i="106"/>
  <c r="J294" i="106"/>
  <c r="J295" i="106"/>
  <c r="J296" i="106"/>
  <c r="J297" i="106"/>
  <c r="J298" i="106"/>
  <c r="J299" i="106"/>
  <c r="J300" i="106"/>
  <c r="J301" i="106"/>
  <c r="J302" i="106"/>
  <c r="J303" i="106"/>
  <c r="J304" i="106"/>
  <c r="J305" i="106"/>
  <c r="J306" i="106"/>
  <c r="J307" i="106"/>
  <c r="J308" i="106"/>
  <c r="J309" i="106"/>
  <c r="J310" i="106"/>
  <c r="J311" i="106"/>
  <c r="J312" i="106"/>
  <c r="J313" i="106"/>
  <c r="J314" i="106"/>
  <c r="J315" i="106"/>
  <c r="J316" i="106"/>
  <c r="J317" i="106"/>
  <c r="J318" i="106"/>
  <c r="J319" i="106"/>
  <c r="J320" i="106"/>
  <c r="J321" i="106"/>
  <c r="J322" i="106"/>
  <c r="J323" i="106"/>
  <c r="J324" i="106"/>
  <c r="J325" i="106"/>
  <c r="J326" i="106"/>
  <c r="J327" i="106"/>
  <c r="J328" i="106"/>
  <c r="J329" i="106"/>
  <c r="J330" i="106"/>
  <c r="J331" i="106"/>
  <c r="J332" i="106"/>
  <c r="J333" i="106"/>
  <c r="J334" i="106"/>
  <c r="J335" i="106"/>
  <c r="J336" i="106"/>
  <c r="J337" i="106"/>
  <c r="J338" i="106"/>
  <c r="J339" i="106"/>
  <c r="J340" i="106"/>
  <c r="J341" i="106"/>
  <c r="J342" i="106"/>
  <c r="J343" i="106"/>
  <c r="J344" i="106"/>
  <c r="J345" i="106"/>
  <c r="J346" i="106"/>
  <c r="J347" i="106"/>
  <c r="J348" i="106"/>
  <c r="J349" i="106"/>
  <c r="J350" i="106"/>
  <c r="J351" i="106"/>
  <c r="J352" i="106"/>
  <c r="J353" i="106"/>
  <c r="J354" i="106"/>
  <c r="J355" i="106"/>
  <c r="J356" i="106"/>
  <c r="J357" i="106"/>
  <c r="J358" i="106"/>
  <c r="J359" i="106"/>
  <c r="J360" i="106"/>
  <c r="J361" i="106"/>
  <c r="J362" i="106"/>
  <c r="J363" i="106"/>
  <c r="J364" i="106"/>
  <c r="J365" i="106"/>
  <c r="J366" i="106"/>
  <c r="J367" i="106"/>
  <c r="J368" i="106"/>
  <c r="J369" i="106"/>
  <c r="J370" i="106"/>
  <c r="J371" i="106"/>
  <c r="J372" i="106"/>
  <c r="J373" i="106"/>
  <c r="J374" i="106"/>
  <c r="J375" i="106"/>
  <c r="J376" i="106"/>
  <c r="J377" i="106"/>
  <c r="J378" i="106"/>
  <c r="J379" i="106"/>
  <c r="J380" i="106"/>
  <c r="J381" i="106"/>
  <c r="J382" i="106"/>
  <c r="J383" i="106"/>
  <c r="J384" i="106"/>
  <c r="J385" i="106"/>
  <c r="J386" i="106"/>
  <c r="J387" i="106"/>
  <c r="J388" i="106"/>
  <c r="J389" i="106"/>
  <c r="J390" i="106"/>
  <c r="J391" i="106"/>
  <c r="J392" i="106"/>
  <c r="J393" i="106"/>
  <c r="J394" i="106"/>
  <c r="J395" i="106"/>
  <c r="J396" i="106"/>
  <c r="J397" i="106"/>
  <c r="J398" i="106"/>
  <c r="J399" i="106"/>
  <c r="J400" i="106"/>
  <c r="J401" i="106"/>
  <c r="J402" i="106"/>
  <c r="J403" i="106"/>
  <c r="J404" i="106"/>
  <c r="J405" i="106"/>
  <c r="J406" i="106"/>
  <c r="J407" i="106"/>
  <c r="J408" i="106"/>
  <c r="J409" i="106"/>
  <c r="J410" i="106"/>
  <c r="J411" i="106"/>
  <c r="J412" i="106"/>
  <c r="J413" i="106"/>
  <c r="J414" i="106"/>
  <c r="J415" i="106"/>
  <c r="J416" i="106"/>
  <c r="J417" i="106"/>
  <c r="J418" i="106"/>
  <c r="J419" i="106"/>
  <c r="J420" i="106"/>
  <c r="J421" i="106"/>
  <c r="J422" i="106"/>
  <c r="J423" i="106"/>
  <c r="J424" i="106"/>
  <c r="J425" i="106"/>
  <c r="J426" i="106"/>
  <c r="J427" i="106"/>
  <c r="J428" i="106"/>
  <c r="J429" i="106"/>
  <c r="J430" i="106"/>
  <c r="J431" i="106"/>
  <c r="J432" i="106"/>
  <c r="J433" i="106"/>
  <c r="J434" i="106"/>
  <c r="J435" i="106"/>
  <c r="J436" i="106"/>
  <c r="J437" i="106"/>
  <c r="J438" i="106"/>
  <c r="J439" i="106"/>
  <c r="J440" i="106"/>
  <c r="J441" i="106"/>
  <c r="J442" i="106"/>
  <c r="J443" i="106"/>
  <c r="J444" i="106"/>
  <c r="J445" i="106"/>
  <c r="J446" i="106"/>
  <c r="J447" i="106"/>
  <c r="J448" i="106"/>
  <c r="J449" i="106"/>
  <c r="J450" i="106"/>
  <c r="J451" i="106"/>
  <c r="J452" i="106"/>
  <c r="J453" i="106"/>
  <c r="J454" i="106"/>
  <c r="J455" i="106"/>
  <c r="J456" i="106"/>
  <c r="J457" i="106"/>
  <c r="J458" i="106"/>
  <c r="J459" i="106"/>
  <c r="J460" i="106"/>
  <c r="J461" i="106"/>
  <c r="J462" i="106"/>
  <c r="J463" i="106"/>
  <c r="J464" i="106"/>
  <c r="J465" i="106"/>
  <c r="J466" i="106"/>
  <c r="J467" i="106"/>
  <c r="J468" i="106"/>
  <c r="J469" i="106"/>
  <c r="J470" i="106"/>
  <c r="J471" i="106"/>
  <c r="J472" i="106"/>
  <c r="J473" i="106"/>
  <c r="J474" i="106"/>
  <c r="J475" i="106"/>
  <c r="J476" i="106"/>
  <c r="J477" i="106"/>
  <c r="J478" i="106"/>
  <c r="J479" i="106"/>
  <c r="J480" i="106"/>
  <c r="J481" i="106"/>
  <c r="J482" i="106"/>
  <c r="J483" i="106"/>
  <c r="J484" i="106"/>
  <c r="J485" i="106"/>
  <c r="J486" i="106"/>
  <c r="J487" i="106"/>
  <c r="J488" i="106"/>
  <c r="J489" i="106"/>
  <c r="J490" i="106"/>
  <c r="J491" i="106"/>
  <c r="J492" i="106"/>
  <c r="J493" i="106"/>
  <c r="J494" i="106"/>
  <c r="J495" i="106"/>
  <c r="J496" i="106"/>
  <c r="J497" i="106"/>
  <c r="J498" i="106"/>
  <c r="J499" i="106"/>
  <c r="J500" i="106"/>
  <c r="J501" i="106"/>
  <c r="J502" i="106"/>
  <c r="J503" i="106"/>
  <c r="J504" i="106"/>
  <c r="J505" i="106"/>
  <c r="J506" i="106"/>
  <c r="J507" i="106"/>
  <c r="J508" i="106"/>
  <c r="J509" i="106"/>
  <c r="J510" i="106"/>
  <c r="J511" i="106"/>
  <c r="J512" i="106"/>
  <c r="J513" i="106"/>
  <c r="J514" i="106"/>
  <c r="J515" i="106"/>
  <c r="J516" i="106"/>
  <c r="J517" i="106"/>
  <c r="J518" i="106"/>
  <c r="J519" i="106"/>
  <c r="J520" i="106"/>
  <c r="J521" i="106"/>
  <c r="J522" i="106"/>
  <c r="J523" i="106"/>
  <c r="J524" i="106"/>
  <c r="J525" i="106"/>
  <c r="J526" i="106"/>
  <c r="J527" i="106"/>
  <c r="J528" i="106"/>
  <c r="J529" i="106"/>
  <c r="J530" i="106"/>
  <c r="J531" i="106"/>
  <c r="J532" i="106"/>
  <c r="J533" i="106"/>
  <c r="J534" i="106"/>
  <c r="J535" i="106"/>
  <c r="J536" i="106"/>
  <c r="J537" i="106"/>
  <c r="J538" i="106"/>
  <c r="J539" i="106"/>
  <c r="J540" i="106"/>
  <c r="J541" i="106"/>
  <c r="J542" i="106"/>
  <c r="J543" i="106"/>
  <c r="J544" i="106"/>
  <c r="J545" i="106"/>
  <c r="J546" i="106"/>
  <c r="J547" i="106"/>
  <c r="J548" i="106"/>
  <c r="J549" i="106"/>
  <c r="J550" i="106"/>
  <c r="J551" i="106"/>
  <c r="J552" i="106"/>
  <c r="J553" i="106"/>
  <c r="J554" i="106"/>
  <c r="J555" i="106"/>
  <c r="J556" i="106"/>
  <c r="J557" i="106"/>
  <c r="J558" i="106"/>
  <c r="J559" i="106"/>
  <c r="J560" i="106"/>
  <c r="J561" i="106"/>
  <c r="J562" i="106"/>
  <c r="J563" i="106"/>
  <c r="J564" i="106"/>
  <c r="J565" i="106"/>
  <c r="J566" i="106"/>
  <c r="J567" i="106"/>
  <c r="J568" i="106"/>
  <c r="J569" i="106"/>
  <c r="J570" i="106"/>
  <c r="J571" i="106"/>
  <c r="J572" i="106"/>
  <c r="J573" i="106"/>
  <c r="J574" i="106"/>
  <c r="J575" i="106"/>
  <c r="J576" i="106"/>
  <c r="J577" i="106"/>
  <c r="J578" i="106"/>
  <c r="J579" i="106"/>
  <c r="J580" i="106"/>
  <c r="J581" i="106"/>
  <c r="J582" i="106"/>
  <c r="J583" i="106"/>
  <c r="J584" i="106"/>
  <c r="J585" i="106"/>
  <c r="J586" i="106"/>
  <c r="J587" i="106"/>
  <c r="J588" i="106"/>
  <c r="J589" i="106"/>
  <c r="J590" i="106"/>
  <c r="J591" i="106"/>
  <c r="J592" i="106"/>
  <c r="J593" i="106"/>
  <c r="J594" i="106"/>
  <c r="J595" i="106"/>
  <c r="J596" i="106"/>
  <c r="J597" i="106"/>
  <c r="J598" i="106"/>
  <c r="J599" i="106"/>
  <c r="J600" i="106"/>
  <c r="J601" i="106"/>
  <c r="J602" i="106"/>
  <c r="J603" i="106"/>
  <c r="J604" i="106"/>
  <c r="J605" i="106"/>
  <c r="J606" i="106"/>
  <c r="J607" i="106"/>
  <c r="J608" i="106"/>
  <c r="J609" i="106"/>
  <c r="J610" i="106"/>
  <c r="J611" i="106"/>
  <c r="J612" i="106"/>
  <c r="J613" i="106"/>
  <c r="J614" i="106"/>
  <c r="J615" i="106"/>
  <c r="J616" i="106"/>
  <c r="J617" i="106"/>
  <c r="J618" i="106"/>
  <c r="J619" i="106"/>
  <c r="J620" i="106"/>
  <c r="J621" i="106"/>
  <c r="J622" i="106"/>
  <c r="J623" i="106"/>
  <c r="J624" i="106"/>
  <c r="J625" i="106"/>
  <c r="J626" i="106"/>
  <c r="J627" i="106"/>
  <c r="J628" i="106"/>
  <c r="J629" i="106"/>
  <c r="J630" i="106"/>
  <c r="J631" i="106"/>
  <c r="J632" i="106"/>
  <c r="J633" i="106"/>
  <c r="J634" i="106"/>
  <c r="J635" i="106"/>
  <c r="J636" i="106"/>
  <c r="J637" i="106"/>
  <c r="J638" i="106"/>
  <c r="J639" i="106"/>
  <c r="J640" i="106"/>
  <c r="J641" i="106"/>
  <c r="J642" i="106"/>
  <c r="J643" i="106"/>
  <c r="J644" i="106"/>
  <c r="J645" i="106"/>
  <c r="J646" i="106"/>
  <c r="J647" i="106"/>
  <c r="J648" i="106"/>
  <c r="J649" i="106"/>
  <c r="J650" i="106"/>
  <c r="J651" i="106"/>
  <c r="J652" i="106"/>
  <c r="J653" i="106"/>
  <c r="J654" i="106"/>
  <c r="J655" i="106"/>
  <c r="J656" i="106"/>
  <c r="J657" i="106"/>
  <c r="J658" i="106"/>
  <c r="J659" i="106"/>
  <c r="J660" i="106"/>
  <c r="J661" i="106"/>
  <c r="J662" i="106"/>
  <c r="J663" i="106"/>
  <c r="J664" i="106"/>
  <c r="J665" i="106"/>
  <c r="J666" i="106"/>
  <c r="J667" i="106"/>
  <c r="J668" i="106"/>
  <c r="J669" i="106"/>
  <c r="J670" i="106"/>
  <c r="J671" i="106"/>
  <c r="J672" i="106"/>
  <c r="J673" i="106"/>
  <c r="J674" i="106"/>
  <c r="J675" i="106"/>
  <c r="J676" i="106"/>
  <c r="J677" i="106"/>
  <c r="J678" i="106"/>
  <c r="J679" i="106"/>
  <c r="J680" i="106"/>
  <c r="J681" i="106"/>
  <c r="J682" i="106"/>
  <c r="J683" i="106"/>
  <c r="J684" i="106"/>
  <c r="J685" i="106"/>
  <c r="J686" i="106"/>
  <c r="J687" i="106"/>
  <c r="J688" i="106"/>
  <c r="J689" i="106"/>
  <c r="J690" i="106"/>
  <c r="J691" i="106"/>
  <c r="J692" i="106"/>
  <c r="J693" i="106"/>
  <c r="J694" i="106"/>
  <c r="J695" i="106"/>
  <c r="J696" i="106"/>
  <c r="J697" i="106"/>
  <c r="J698" i="106"/>
  <c r="J699" i="106"/>
  <c r="J700" i="106"/>
  <c r="J701" i="106"/>
  <c r="J702" i="106"/>
  <c r="J703" i="106"/>
  <c r="J704" i="106"/>
  <c r="J705" i="106"/>
  <c r="J706" i="106"/>
  <c r="J707" i="106"/>
  <c r="J708" i="106"/>
  <c r="J709" i="106"/>
  <c r="J710" i="106"/>
  <c r="J711" i="106"/>
  <c r="J712" i="106"/>
  <c r="J713" i="106"/>
  <c r="J714" i="106"/>
  <c r="J715" i="106"/>
  <c r="J716" i="106"/>
  <c r="J717" i="106"/>
  <c r="J718" i="106"/>
  <c r="J719" i="106"/>
  <c r="J720" i="106"/>
  <c r="J721" i="106"/>
  <c r="J722" i="106"/>
  <c r="J723" i="106"/>
  <c r="J724" i="106"/>
  <c r="J725" i="106"/>
  <c r="J726" i="106"/>
  <c r="J727" i="106"/>
  <c r="J728" i="106"/>
  <c r="J729" i="106"/>
  <c r="J730" i="106"/>
  <c r="J731" i="106"/>
  <c r="J732" i="106"/>
  <c r="J733" i="106"/>
  <c r="J734" i="106"/>
  <c r="J735" i="106"/>
  <c r="J736" i="106"/>
  <c r="J737" i="106"/>
  <c r="J738" i="106"/>
  <c r="J739" i="106"/>
  <c r="J740" i="106"/>
  <c r="J741" i="106"/>
  <c r="J742" i="106"/>
  <c r="J743" i="106"/>
  <c r="J744" i="106"/>
  <c r="J745" i="106"/>
  <c r="J746" i="106"/>
  <c r="J747" i="106"/>
  <c r="J748" i="106"/>
  <c r="J749" i="106"/>
  <c r="J750" i="106"/>
  <c r="J751" i="106"/>
  <c r="J752" i="106"/>
  <c r="J753" i="106"/>
  <c r="J754" i="106"/>
  <c r="J755" i="106"/>
  <c r="J756" i="106"/>
  <c r="J757" i="106"/>
  <c r="J758" i="106"/>
  <c r="J759" i="106"/>
  <c r="J760" i="106"/>
  <c r="J761" i="106"/>
  <c r="J762" i="106"/>
  <c r="J763" i="106"/>
  <c r="J764" i="106"/>
  <c r="J765" i="106"/>
  <c r="J766" i="106"/>
  <c r="J767" i="106"/>
  <c r="J768" i="106"/>
  <c r="J769" i="106"/>
  <c r="J770" i="106"/>
  <c r="J771" i="106"/>
  <c r="J772" i="106"/>
  <c r="J773" i="106"/>
  <c r="J774" i="106"/>
  <c r="J775" i="106"/>
  <c r="J776" i="106"/>
  <c r="J777" i="106"/>
  <c r="J778" i="106"/>
  <c r="J779" i="106"/>
  <c r="J780" i="106"/>
  <c r="J781" i="106"/>
  <c r="J782" i="106"/>
  <c r="J783" i="106"/>
  <c r="J784" i="106"/>
  <c r="J785" i="106"/>
  <c r="J786" i="106"/>
  <c r="J787" i="106"/>
  <c r="J788" i="106"/>
  <c r="J789" i="106"/>
  <c r="J790" i="106"/>
  <c r="J791" i="106"/>
  <c r="J792" i="106"/>
  <c r="J793" i="106"/>
  <c r="J794" i="106"/>
  <c r="J795" i="106"/>
  <c r="J796" i="106"/>
  <c r="J797" i="106"/>
  <c r="J798" i="106"/>
  <c r="J799" i="106"/>
  <c r="J800" i="106"/>
  <c r="J801" i="106"/>
  <c r="J802" i="106"/>
  <c r="J803" i="106"/>
  <c r="J804" i="106"/>
  <c r="J805" i="106"/>
  <c r="J806" i="106"/>
  <c r="J807" i="106"/>
  <c r="J808" i="106"/>
  <c r="J809" i="106"/>
  <c r="J810" i="106"/>
  <c r="J811" i="106"/>
  <c r="J812" i="106"/>
  <c r="J813" i="106"/>
  <c r="J814" i="106"/>
  <c r="J815" i="106"/>
  <c r="J816" i="106"/>
  <c r="J817" i="106"/>
  <c r="J818" i="106"/>
  <c r="J819" i="106"/>
  <c r="J820" i="106"/>
  <c r="J821" i="106"/>
  <c r="J822" i="106"/>
  <c r="J823" i="106"/>
  <c r="J824" i="106"/>
  <c r="J825" i="106"/>
  <c r="J826" i="106"/>
  <c r="J827" i="106"/>
  <c r="J828" i="106"/>
  <c r="J829" i="106"/>
  <c r="J830" i="106"/>
  <c r="J831" i="106"/>
  <c r="J832" i="106"/>
  <c r="J833" i="106"/>
  <c r="J834" i="106"/>
  <c r="J835" i="106"/>
  <c r="J836" i="106"/>
  <c r="J837" i="106"/>
  <c r="J838" i="106"/>
  <c r="J839" i="106"/>
  <c r="J840" i="106"/>
  <c r="J841" i="106"/>
  <c r="J842" i="106"/>
  <c r="J843" i="106"/>
  <c r="J844" i="106"/>
  <c r="J845" i="106"/>
  <c r="J846" i="106"/>
  <c r="J847" i="106"/>
  <c r="J848" i="106"/>
  <c r="J849" i="106"/>
  <c r="J850" i="106"/>
  <c r="J851" i="106"/>
  <c r="J852" i="106"/>
  <c r="J853" i="106"/>
  <c r="J854" i="106"/>
  <c r="J855" i="106"/>
  <c r="J856" i="106"/>
  <c r="J857" i="106"/>
  <c r="J858" i="106"/>
  <c r="J859" i="106"/>
  <c r="J860" i="106"/>
  <c r="J861" i="106"/>
  <c r="J862" i="106"/>
  <c r="J863" i="106"/>
  <c r="J864" i="106"/>
  <c r="J865" i="106"/>
  <c r="J866" i="106"/>
  <c r="J867" i="106"/>
  <c r="J868" i="106"/>
  <c r="J869" i="106"/>
  <c r="J870" i="106"/>
  <c r="J871" i="106"/>
  <c r="J872" i="106"/>
  <c r="J873" i="106"/>
  <c r="J874" i="106"/>
  <c r="J875" i="106"/>
  <c r="J876" i="106"/>
  <c r="J877" i="106"/>
  <c r="J878" i="106"/>
  <c r="J879" i="106"/>
  <c r="J880" i="106"/>
  <c r="J881" i="106"/>
  <c r="J882" i="106"/>
  <c r="J883" i="106"/>
  <c r="J884" i="106"/>
  <c r="J885" i="106"/>
  <c r="J886" i="106"/>
  <c r="J887" i="106"/>
  <c r="J888" i="106"/>
  <c r="J889" i="106"/>
  <c r="J890" i="106"/>
  <c r="J891" i="106"/>
  <c r="J892" i="106"/>
  <c r="J893" i="106"/>
  <c r="J894" i="106"/>
  <c r="J895" i="106"/>
  <c r="J896" i="106"/>
  <c r="J897" i="106"/>
  <c r="J898" i="106"/>
  <c r="J899" i="106"/>
  <c r="J900" i="106"/>
  <c r="J901" i="106"/>
  <c r="J902" i="106"/>
  <c r="J903" i="106"/>
  <c r="J904" i="106"/>
  <c r="J905" i="106"/>
  <c r="J906" i="106"/>
  <c r="J907" i="106"/>
  <c r="J908" i="106"/>
  <c r="J909" i="106"/>
  <c r="J910" i="106"/>
  <c r="J911" i="106"/>
  <c r="J912" i="106"/>
  <c r="J913" i="106"/>
  <c r="J914" i="106"/>
  <c r="J915" i="106"/>
  <c r="J916" i="106"/>
  <c r="J917" i="106"/>
  <c r="J918" i="106"/>
  <c r="J919" i="106"/>
  <c r="J920" i="106"/>
  <c r="J921" i="106"/>
  <c r="J922" i="106"/>
  <c r="J923" i="106"/>
  <c r="J924" i="106"/>
  <c r="J925" i="106"/>
  <c r="J926" i="106"/>
  <c r="J927" i="106"/>
  <c r="J928" i="106"/>
  <c r="J929" i="106"/>
  <c r="J930" i="106"/>
  <c r="J931" i="106"/>
  <c r="J932" i="106"/>
  <c r="J933" i="106"/>
  <c r="J934" i="106"/>
  <c r="J935" i="106"/>
  <c r="J936" i="106"/>
  <c r="J937" i="106"/>
  <c r="J938" i="106"/>
  <c r="J939" i="106"/>
  <c r="J940" i="106"/>
  <c r="J941" i="106"/>
  <c r="J942" i="106"/>
  <c r="J943" i="106"/>
  <c r="J944" i="106"/>
  <c r="J945" i="106"/>
  <c r="J946" i="106"/>
  <c r="J947" i="106"/>
  <c r="J948" i="106"/>
  <c r="J949" i="106"/>
  <c r="J950" i="106"/>
  <c r="J951" i="106"/>
  <c r="J952" i="106"/>
  <c r="J953" i="106"/>
  <c r="J954" i="106"/>
  <c r="J955" i="106"/>
  <c r="J956" i="106"/>
  <c r="J957" i="106"/>
  <c r="J958" i="106"/>
  <c r="J959" i="106"/>
  <c r="J960" i="106"/>
  <c r="J961" i="106"/>
  <c r="J962" i="106"/>
  <c r="J963" i="106"/>
  <c r="J964" i="106"/>
  <c r="J965" i="106"/>
  <c r="J966" i="106"/>
  <c r="J967" i="106"/>
  <c r="J968" i="106"/>
  <c r="J969" i="106"/>
  <c r="J970" i="106"/>
  <c r="J971" i="106"/>
  <c r="J972" i="106"/>
  <c r="J973" i="106"/>
  <c r="J974" i="106"/>
  <c r="J975" i="106"/>
  <c r="J976" i="106"/>
  <c r="J977" i="106"/>
  <c r="J978" i="106"/>
  <c r="J979" i="106"/>
  <c r="J980" i="106"/>
  <c r="J981" i="106"/>
  <c r="J982" i="106"/>
  <c r="J983" i="106"/>
  <c r="J984" i="106"/>
  <c r="J985" i="106"/>
  <c r="J986" i="106"/>
  <c r="J987" i="106"/>
  <c r="J988" i="106"/>
  <c r="J989" i="106"/>
  <c r="J990" i="106"/>
  <c r="J991" i="106"/>
  <c r="J992" i="106"/>
  <c r="J993" i="106"/>
  <c r="J994" i="106"/>
  <c r="J995" i="106"/>
  <c r="J996" i="106"/>
  <c r="J997" i="106"/>
  <c r="J998" i="106"/>
  <c r="J999" i="106"/>
  <c r="J1000" i="106"/>
  <c r="J1001" i="106"/>
  <c r="J1002" i="106"/>
  <c r="J1003" i="106"/>
  <c r="J1004" i="106"/>
  <c r="J1005" i="106"/>
  <c r="J1006" i="106"/>
  <c r="J1007" i="106"/>
  <c r="J1008" i="106"/>
  <c r="J1009" i="106"/>
  <c r="J1010" i="106"/>
  <c r="J1011" i="106"/>
  <c r="J1012" i="106"/>
  <c r="J1013" i="106"/>
  <c r="J1014" i="106"/>
  <c r="J1015" i="106"/>
  <c r="J1016" i="106"/>
  <c r="J1017" i="106"/>
  <c r="J1018" i="106"/>
  <c r="J1019" i="106"/>
  <c r="J1020" i="106"/>
  <c r="J1021" i="106"/>
  <c r="J1022" i="106"/>
  <c r="J1023" i="106"/>
  <c r="J1024" i="106"/>
  <c r="J1025" i="106"/>
  <c r="J1026" i="106"/>
  <c r="J1027" i="106"/>
  <c r="J1028" i="106"/>
  <c r="J1029" i="106"/>
  <c r="J1030" i="106"/>
  <c r="J1031" i="106"/>
  <c r="J1032" i="106"/>
  <c r="J1033" i="106"/>
  <c r="J1034" i="106"/>
  <c r="J1035" i="106"/>
  <c r="J1036" i="106"/>
  <c r="J1037" i="106"/>
  <c r="J1038" i="106"/>
  <c r="J1039" i="106"/>
  <c r="J1040" i="106"/>
  <c r="J1041" i="106"/>
  <c r="J1042" i="106"/>
  <c r="J1043" i="106"/>
  <c r="J1044" i="106"/>
  <c r="J1045" i="106"/>
  <c r="J1046" i="106"/>
  <c r="J1047" i="106"/>
  <c r="J1048" i="106"/>
  <c r="J1049" i="106"/>
  <c r="J1050" i="106"/>
  <c r="J1051" i="106"/>
  <c r="J1052" i="106"/>
  <c r="J1053" i="106"/>
  <c r="J1054" i="106"/>
  <c r="J1055" i="106"/>
  <c r="J1056" i="106"/>
  <c r="J1057" i="106"/>
  <c r="J1058" i="106"/>
  <c r="J1059" i="106"/>
  <c r="J1060" i="106"/>
  <c r="J1061" i="106"/>
  <c r="J1062" i="106"/>
  <c r="J1063" i="106"/>
  <c r="J1064" i="106"/>
  <c r="J1065" i="106"/>
  <c r="J1066" i="106"/>
  <c r="J1067" i="106"/>
  <c r="J1068" i="106"/>
  <c r="J1069" i="106"/>
  <c r="J1070" i="106"/>
  <c r="J1071" i="106"/>
  <c r="J1072" i="106"/>
  <c r="J1073" i="106"/>
  <c r="J1074" i="106"/>
  <c r="J1075" i="106"/>
  <c r="J1076" i="106"/>
  <c r="J1077" i="106"/>
  <c r="J1078" i="106"/>
  <c r="J1079" i="106"/>
  <c r="J1080" i="106"/>
  <c r="J1081" i="106"/>
  <c r="J1082" i="106"/>
  <c r="J1083" i="106"/>
  <c r="J1084" i="106"/>
  <c r="J1085" i="106"/>
  <c r="J1086" i="106"/>
  <c r="J1087" i="106"/>
  <c r="J1088" i="106"/>
  <c r="J1089" i="106"/>
  <c r="J1090" i="106"/>
  <c r="J1091" i="106"/>
  <c r="J1092" i="106"/>
  <c r="J1093" i="106"/>
  <c r="J1094" i="106"/>
  <c r="J1095" i="106"/>
  <c r="J1096" i="106"/>
  <c r="J1097" i="106"/>
  <c r="J1098" i="106"/>
  <c r="J1099" i="106"/>
  <c r="J1100" i="106"/>
  <c r="J1101" i="106"/>
  <c r="J1102" i="106"/>
  <c r="J1103" i="106"/>
  <c r="J1104" i="106"/>
  <c r="J1105" i="106"/>
  <c r="J1106" i="106"/>
  <c r="J1107" i="106"/>
  <c r="J1108" i="106"/>
  <c r="J1109" i="106"/>
  <c r="J1110" i="106"/>
  <c r="J1111" i="106"/>
  <c r="J1112" i="106"/>
  <c r="J1113" i="106"/>
  <c r="J1114" i="106"/>
  <c r="J1115" i="106"/>
  <c r="J1116" i="106"/>
  <c r="J1117" i="106"/>
  <c r="J1118" i="106"/>
  <c r="J1119" i="106"/>
  <c r="J1120" i="106"/>
  <c r="J1121" i="106"/>
  <c r="J1122" i="106"/>
  <c r="J1123" i="106"/>
  <c r="J1124" i="106"/>
  <c r="J1125" i="106"/>
  <c r="J1126" i="106"/>
  <c r="J1127" i="106"/>
  <c r="J1128" i="106"/>
  <c r="J1129" i="106"/>
  <c r="J1130" i="106"/>
  <c r="J1131" i="106"/>
  <c r="J1132" i="106"/>
  <c r="J1133" i="106"/>
  <c r="J1134" i="106"/>
  <c r="J1135" i="106"/>
  <c r="J1136" i="106"/>
  <c r="J1137" i="106"/>
  <c r="J1138" i="106"/>
  <c r="J1139" i="106"/>
  <c r="J1140" i="106"/>
  <c r="J1141" i="106"/>
  <c r="J1142" i="106"/>
  <c r="J1143" i="106"/>
  <c r="J1144" i="106"/>
  <c r="J1145" i="106"/>
  <c r="J1146" i="106"/>
  <c r="J1147" i="106"/>
  <c r="J1148" i="106"/>
  <c r="J1149" i="106"/>
  <c r="J1150" i="106"/>
  <c r="J1151" i="106"/>
  <c r="J1152" i="106"/>
  <c r="J1153" i="106"/>
  <c r="J1154" i="106"/>
  <c r="J1155" i="106"/>
  <c r="J1156" i="106"/>
  <c r="J1157" i="106"/>
  <c r="J1158" i="106"/>
  <c r="J1159" i="106"/>
  <c r="J1160" i="106"/>
  <c r="J1161" i="106"/>
  <c r="J1162" i="106"/>
  <c r="J1163" i="106"/>
  <c r="J1164" i="106"/>
  <c r="J1165" i="106"/>
  <c r="J1166" i="106"/>
  <c r="J1167" i="106"/>
  <c r="J1168" i="106"/>
  <c r="J1169" i="106"/>
  <c r="J1170" i="106"/>
  <c r="J1171" i="106"/>
  <c r="J1172" i="106"/>
  <c r="J1173" i="106"/>
  <c r="J1174" i="106"/>
  <c r="J1175" i="106"/>
  <c r="J1176" i="106"/>
  <c r="J1177" i="106"/>
  <c r="J1178" i="106"/>
  <c r="J1179" i="106"/>
  <c r="J1180" i="106"/>
  <c r="J1181" i="106"/>
  <c r="J1182" i="106"/>
  <c r="J1183" i="106"/>
  <c r="J1184" i="106"/>
  <c r="J1185" i="106"/>
  <c r="J1186" i="106"/>
  <c r="J1187" i="106"/>
  <c r="J1188" i="106"/>
  <c r="J1189" i="106"/>
  <c r="J1190" i="106"/>
  <c r="J1191" i="106"/>
  <c r="J1192" i="106"/>
  <c r="J1193" i="106"/>
  <c r="J1194" i="106"/>
  <c r="J1195" i="106"/>
  <c r="J1196" i="106"/>
  <c r="J1197" i="106"/>
  <c r="J1198" i="106"/>
  <c r="J1199" i="106"/>
  <c r="J1200" i="106"/>
  <c r="J1201" i="106"/>
  <c r="J1202" i="106"/>
  <c r="J1203" i="106"/>
  <c r="J1204" i="106"/>
  <c r="J1205" i="106"/>
  <c r="J1206" i="106"/>
  <c r="J1207" i="106"/>
  <c r="J1208" i="106"/>
  <c r="J1209" i="106"/>
  <c r="J1210" i="106"/>
  <c r="J1211" i="106"/>
  <c r="J1212" i="106"/>
  <c r="J1213" i="106"/>
  <c r="J1214" i="106"/>
  <c r="J1215" i="106"/>
  <c r="J1216" i="106"/>
  <c r="J1217" i="106"/>
  <c r="J1218" i="106"/>
  <c r="J1219" i="106"/>
  <c r="J1220" i="106"/>
  <c r="J1221" i="106"/>
  <c r="J1222" i="106"/>
  <c r="J1223" i="106"/>
  <c r="J1224" i="106"/>
  <c r="J1225" i="106"/>
  <c r="J1226" i="106"/>
  <c r="J1227" i="106"/>
  <c r="J1228" i="106"/>
  <c r="J1229" i="106"/>
  <c r="J1230" i="106"/>
  <c r="J1231" i="106"/>
  <c r="J1232" i="106"/>
  <c r="J1233" i="106"/>
  <c r="J1234" i="106"/>
  <c r="J1235" i="106"/>
  <c r="J1236" i="106"/>
  <c r="J1237" i="106"/>
  <c r="J1238" i="106"/>
  <c r="J1239" i="106"/>
  <c r="J1240" i="106"/>
  <c r="J1241" i="106"/>
  <c r="J1242" i="106"/>
  <c r="J1243" i="106"/>
  <c r="J1244" i="106"/>
  <c r="J1245" i="106"/>
  <c r="J1246" i="106"/>
  <c r="J1247" i="106"/>
  <c r="J1248" i="106"/>
  <c r="J1249" i="106"/>
  <c r="J1250" i="106"/>
  <c r="J1251" i="106"/>
  <c r="J1252" i="106"/>
  <c r="J1253" i="106"/>
  <c r="J1254" i="106"/>
  <c r="J1255" i="106"/>
  <c r="J1256" i="106"/>
  <c r="J1257" i="106"/>
  <c r="J1258" i="106"/>
  <c r="J1259" i="106"/>
  <c r="J1260" i="106"/>
  <c r="J1261" i="106"/>
  <c r="J1262" i="106"/>
  <c r="J1263" i="106"/>
  <c r="J1264" i="106"/>
  <c r="J1265" i="106"/>
  <c r="J1266" i="106"/>
  <c r="J1267" i="106"/>
  <c r="J1268" i="106"/>
  <c r="J1269" i="106"/>
  <c r="J1270" i="106"/>
  <c r="J1271" i="106"/>
  <c r="J1272" i="106"/>
  <c r="J1273" i="106"/>
  <c r="J1274" i="106"/>
  <c r="J1275" i="106"/>
  <c r="J1276" i="106"/>
  <c r="J1277" i="106"/>
  <c r="J1278" i="106"/>
  <c r="J1279" i="106"/>
  <c r="J1280" i="106"/>
  <c r="J1281" i="106"/>
  <c r="J1282" i="106"/>
  <c r="J1283" i="106"/>
  <c r="J1284" i="106"/>
  <c r="J1285" i="106"/>
  <c r="J1286" i="106"/>
  <c r="J1287" i="106"/>
  <c r="J1288" i="106"/>
  <c r="J1289" i="106"/>
  <c r="J1290" i="106"/>
  <c r="J1291" i="106"/>
  <c r="J1292" i="106"/>
  <c r="J1293" i="106"/>
  <c r="J1294" i="106"/>
  <c r="J1295" i="106"/>
  <c r="J1296" i="106"/>
  <c r="J1297" i="106"/>
  <c r="J1298" i="106"/>
  <c r="J1299" i="106"/>
  <c r="J1300" i="106"/>
  <c r="J1301" i="106"/>
  <c r="J1302" i="106"/>
  <c r="J1303" i="106"/>
  <c r="J1304" i="106"/>
  <c r="J1305" i="106"/>
  <c r="J1306" i="106"/>
  <c r="J1307" i="106"/>
  <c r="J1308" i="106"/>
  <c r="J1309" i="106"/>
  <c r="J1310" i="106"/>
  <c r="J1311" i="106"/>
  <c r="J1312" i="106"/>
  <c r="J1313" i="106"/>
  <c r="J1314" i="106"/>
  <c r="J1315" i="106"/>
  <c r="J1316" i="106"/>
  <c r="J1317" i="106"/>
  <c r="J1318" i="106"/>
  <c r="J1319" i="106"/>
  <c r="J1320" i="106"/>
  <c r="J1321" i="106"/>
  <c r="J1322" i="106"/>
  <c r="J1323" i="106"/>
  <c r="J1324" i="106"/>
  <c r="J1325" i="106"/>
  <c r="J1326" i="106"/>
  <c r="J1327" i="106"/>
  <c r="J1328" i="106"/>
  <c r="J1329" i="106"/>
  <c r="J1330" i="106"/>
  <c r="J1331" i="106"/>
  <c r="J1332" i="106"/>
  <c r="J1333" i="106"/>
  <c r="J1334" i="106"/>
  <c r="J1335" i="106"/>
  <c r="J1336" i="106"/>
  <c r="J1337" i="106"/>
  <c r="J1338" i="106"/>
  <c r="J1339" i="106"/>
  <c r="J1340" i="106"/>
  <c r="J1341" i="106"/>
  <c r="J1342" i="106"/>
  <c r="J1343" i="106"/>
  <c r="J1344" i="106"/>
  <c r="J1345" i="106"/>
  <c r="J1346" i="106"/>
  <c r="J1347" i="106"/>
  <c r="J1348" i="106"/>
  <c r="J1349" i="106"/>
  <c r="J1350" i="106"/>
  <c r="J1351" i="106"/>
  <c r="J1352" i="106"/>
  <c r="J1353" i="106"/>
  <c r="J1354" i="106"/>
  <c r="J1355" i="106"/>
  <c r="J1356" i="106"/>
  <c r="J1357" i="106"/>
  <c r="J1358" i="106"/>
  <c r="J1359" i="106"/>
  <c r="J1360" i="106"/>
  <c r="J1361" i="106"/>
  <c r="J1362" i="106"/>
  <c r="J1363" i="106"/>
  <c r="J1364" i="106"/>
  <c r="J1365" i="106"/>
  <c r="J1366" i="106"/>
  <c r="J1367" i="106"/>
  <c r="J1368" i="106"/>
  <c r="J1369" i="106"/>
  <c r="J1370" i="106"/>
  <c r="J1371" i="106"/>
  <c r="J1372" i="106"/>
  <c r="J1373" i="106"/>
  <c r="J1374" i="106"/>
  <c r="J1375" i="106"/>
  <c r="J1376" i="106"/>
  <c r="J1377" i="106"/>
  <c r="J1378" i="106"/>
  <c r="J1379" i="106"/>
  <c r="J1380" i="106"/>
  <c r="J1381" i="106"/>
  <c r="J1382" i="106"/>
  <c r="J1383" i="106"/>
  <c r="J1384" i="106"/>
  <c r="J1385" i="106"/>
  <c r="J1386" i="106"/>
  <c r="J1387" i="106"/>
  <c r="J1388" i="106"/>
  <c r="J1389" i="106"/>
  <c r="J1390" i="106"/>
  <c r="J1391" i="106"/>
  <c r="J1392" i="106"/>
  <c r="J1393" i="106"/>
  <c r="J1394" i="106"/>
  <c r="J1395" i="106"/>
  <c r="J1396" i="106"/>
  <c r="J1397" i="106"/>
  <c r="J1398" i="106"/>
  <c r="J1399" i="106"/>
  <c r="J1400" i="106"/>
  <c r="J1401" i="106"/>
  <c r="J1402" i="106"/>
  <c r="J1403" i="106"/>
  <c r="J1404" i="106"/>
  <c r="J1405" i="106"/>
  <c r="J1406" i="106"/>
  <c r="J1407" i="106"/>
  <c r="J1408" i="106"/>
  <c r="J1409" i="106"/>
  <c r="J1410" i="106"/>
  <c r="J1411" i="106"/>
  <c r="J1412" i="106"/>
  <c r="J1413" i="106"/>
  <c r="J1414" i="106"/>
  <c r="J1415" i="106"/>
  <c r="J1416" i="106"/>
  <c r="J1417" i="106"/>
  <c r="J1418" i="106"/>
  <c r="J1419" i="106"/>
  <c r="J1420" i="106"/>
  <c r="J1421" i="106"/>
  <c r="J1422" i="106"/>
  <c r="J1423" i="106"/>
  <c r="J1424" i="106"/>
  <c r="J1425" i="106"/>
  <c r="J1426" i="106"/>
  <c r="J1427" i="106"/>
  <c r="J1428" i="106"/>
  <c r="J1429" i="106"/>
  <c r="J1430" i="106"/>
  <c r="J1431" i="106"/>
  <c r="J1432" i="106"/>
  <c r="J1433" i="106"/>
  <c r="J1434" i="106"/>
  <c r="J1435" i="106"/>
  <c r="J1436" i="106"/>
  <c r="J1437" i="106"/>
  <c r="J1438" i="106"/>
  <c r="J1439" i="106"/>
  <c r="J1440" i="106"/>
  <c r="J1441" i="106"/>
  <c r="J1442" i="106"/>
  <c r="J1443" i="106"/>
  <c r="J1444" i="106"/>
  <c r="J1445" i="106"/>
  <c r="J1446" i="106"/>
  <c r="J1447" i="106"/>
  <c r="J1448" i="106"/>
  <c r="J1449" i="106"/>
  <c r="J1450" i="106"/>
  <c r="J1451" i="106"/>
  <c r="J1452" i="106"/>
  <c r="J1453" i="106"/>
  <c r="J1454" i="106"/>
  <c r="J1455" i="106"/>
  <c r="J1456" i="106"/>
  <c r="J1457" i="106"/>
  <c r="J1458" i="106"/>
  <c r="J1459" i="106"/>
  <c r="J1460" i="106"/>
  <c r="J1461" i="106"/>
  <c r="J1462" i="106"/>
  <c r="J1463" i="106"/>
  <c r="J1464" i="106"/>
  <c r="J1465" i="106"/>
  <c r="J1466" i="106"/>
  <c r="J1467" i="106"/>
  <c r="J1468" i="106"/>
  <c r="J1469" i="106"/>
  <c r="J1470" i="106"/>
  <c r="J1471" i="106"/>
  <c r="J1472" i="106"/>
  <c r="J1473" i="106"/>
  <c r="J1474" i="106"/>
  <c r="J1475" i="106"/>
  <c r="J1476" i="106"/>
  <c r="J1477" i="106"/>
  <c r="J1478" i="106"/>
  <c r="J1479" i="106"/>
  <c r="J1480" i="106"/>
  <c r="J1481" i="106"/>
  <c r="J1482" i="106"/>
  <c r="J1483" i="106"/>
  <c r="J1484" i="106"/>
  <c r="J1485" i="106"/>
  <c r="J1486" i="106"/>
  <c r="J1487" i="106"/>
  <c r="J1488" i="106"/>
  <c r="J1489" i="106"/>
  <c r="J1490" i="106"/>
  <c r="J1491" i="106"/>
  <c r="J1492" i="106"/>
  <c r="J1493" i="106"/>
  <c r="J1494" i="106"/>
  <c r="J1495" i="106"/>
  <c r="J1496" i="106"/>
  <c r="J1497" i="106"/>
  <c r="J1498" i="106"/>
  <c r="J1499" i="106"/>
  <c r="J1500" i="106"/>
  <c r="J1501" i="106"/>
  <c r="J1502" i="106"/>
  <c r="J1503" i="106"/>
  <c r="J1504" i="106"/>
  <c r="J1505" i="106"/>
  <c r="J1506" i="106"/>
  <c r="J1507" i="106"/>
  <c r="J1508" i="106"/>
  <c r="J1509" i="106"/>
  <c r="J1510" i="106"/>
  <c r="J1511" i="106"/>
  <c r="J1512" i="106"/>
  <c r="J1513" i="106"/>
  <c r="J1514" i="106"/>
  <c r="J1515" i="106"/>
  <c r="J1516" i="106"/>
  <c r="J1517" i="106"/>
  <c r="J1518" i="106"/>
  <c r="J1519" i="106"/>
  <c r="J1520" i="106"/>
  <c r="J1521" i="106"/>
  <c r="J1522" i="106"/>
  <c r="J1523" i="106"/>
  <c r="J1524" i="106"/>
  <c r="J1525" i="106"/>
  <c r="J1526" i="106"/>
  <c r="J1527" i="106"/>
  <c r="J1528" i="106"/>
  <c r="J1529" i="106"/>
  <c r="J1530" i="106"/>
  <c r="J1531" i="106"/>
  <c r="J1532" i="106"/>
  <c r="J1533" i="106"/>
  <c r="J1534" i="106"/>
  <c r="J1535" i="106"/>
  <c r="J1536" i="106"/>
  <c r="J1537" i="106"/>
  <c r="J1538" i="106"/>
  <c r="J1539" i="106"/>
  <c r="J1540" i="106"/>
  <c r="J1541" i="106"/>
  <c r="J1542" i="106"/>
  <c r="J1543" i="106"/>
  <c r="J1544" i="106"/>
  <c r="J1545" i="106"/>
  <c r="J1546" i="106"/>
  <c r="J1547" i="106"/>
  <c r="J1548" i="106"/>
  <c r="J1549" i="106"/>
  <c r="J1550" i="106"/>
  <c r="J1551" i="106"/>
  <c r="J1552" i="106"/>
  <c r="J1553" i="106"/>
  <c r="J1554" i="106"/>
  <c r="J1555" i="106"/>
  <c r="J1556" i="106"/>
  <c r="J1557" i="106"/>
  <c r="J1558" i="106"/>
  <c r="J1559" i="106"/>
  <c r="J1560" i="106"/>
  <c r="J1561" i="106"/>
  <c r="J1562" i="106"/>
  <c r="J1563" i="106"/>
  <c r="J1564" i="106"/>
  <c r="J1565" i="106"/>
  <c r="J1566" i="106"/>
  <c r="J1567" i="106"/>
  <c r="J1568" i="106"/>
  <c r="J1569" i="106"/>
  <c r="J1570" i="106"/>
  <c r="J1571" i="106"/>
  <c r="J1572" i="106"/>
  <c r="J1573" i="106"/>
  <c r="J1574" i="106"/>
  <c r="J1575" i="106"/>
  <c r="J1576" i="106"/>
  <c r="J1577" i="106"/>
  <c r="J1578" i="106"/>
  <c r="J1579" i="106"/>
  <c r="J1580" i="106"/>
  <c r="J1581" i="106"/>
  <c r="J1582" i="106"/>
  <c r="J1583" i="106"/>
  <c r="J1584" i="106"/>
  <c r="J1585" i="106"/>
  <c r="J1586" i="106"/>
  <c r="J1587" i="106"/>
  <c r="J1588" i="106"/>
  <c r="J1589" i="106"/>
  <c r="J1590" i="106"/>
  <c r="J1591" i="106"/>
  <c r="J1592" i="106"/>
  <c r="J1593" i="106"/>
  <c r="J1594" i="106"/>
  <c r="J1595" i="106"/>
  <c r="J1596" i="106"/>
  <c r="J1597" i="106"/>
  <c r="J1598" i="106"/>
  <c r="J1599" i="106"/>
  <c r="J1600" i="106"/>
  <c r="J1601" i="106"/>
  <c r="J1602" i="106"/>
  <c r="J1603" i="106"/>
  <c r="J1604" i="106"/>
  <c r="J1605" i="106"/>
  <c r="J1606" i="106"/>
  <c r="J1607" i="106"/>
  <c r="J1608" i="106"/>
  <c r="J1609" i="106"/>
  <c r="J1610" i="106"/>
  <c r="J1611" i="106"/>
  <c r="J1612" i="106"/>
  <c r="J1613" i="106"/>
  <c r="J1614" i="106"/>
  <c r="J1615" i="106"/>
  <c r="J1616" i="106"/>
  <c r="J1617" i="106"/>
  <c r="J1618" i="106"/>
  <c r="J1619" i="106"/>
  <c r="J1620" i="106"/>
  <c r="J1621" i="106"/>
  <c r="J1622" i="106"/>
  <c r="J1623" i="106"/>
  <c r="J1624" i="106"/>
  <c r="J1625" i="106"/>
  <c r="J1626" i="106"/>
  <c r="J1627" i="106"/>
  <c r="J1628" i="106"/>
  <c r="J1629" i="106"/>
  <c r="J1630" i="106"/>
  <c r="J1631" i="106"/>
  <c r="J1632" i="106"/>
  <c r="J1633" i="106"/>
  <c r="J1634" i="106"/>
  <c r="J1635" i="106"/>
  <c r="J1636" i="106"/>
  <c r="J1637" i="106"/>
  <c r="J1638" i="106"/>
  <c r="J1639" i="106"/>
  <c r="J1640" i="106"/>
  <c r="J1641" i="106"/>
  <c r="J1642" i="106"/>
  <c r="J1643" i="106"/>
  <c r="J1644" i="106"/>
  <c r="J1645" i="106"/>
  <c r="J1646" i="106"/>
  <c r="J1647" i="106"/>
  <c r="J1648" i="106"/>
  <c r="J1649" i="106"/>
  <c r="J1650" i="106"/>
  <c r="J1651" i="106"/>
  <c r="J1652" i="106"/>
  <c r="J1653" i="106"/>
  <c r="J1654" i="106"/>
  <c r="J1655" i="106"/>
  <c r="J1656" i="106"/>
  <c r="J1657" i="106"/>
  <c r="J1658" i="106"/>
  <c r="J1659" i="106"/>
  <c r="J1660" i="106"/>
  <c r="J1661" i="106"/>
  <c r="J1662" i="106"/>
  <c r="J1663" i="106"/>
  <c r="J1664" i="106"/>
  <c r="J1665" i="106"/>
  <c r="J1666" i="106"/>
  <c r="J1667" i="106"/>
  <c r="J1668" i="106"/>
  <c r="J1669" i="106"/>
  <c r="J1670" i="106"/>
  <c r="J1671" i="106"/>
  <c r="J1672" i="106"/>
  <c r="J1673" i="106"/>
  <c r="J1674" i="106"/>
  <c r="J1675" i="106"/>
  <c r="J1676" i="106"/>
  <c r="J1677" i="106"/>
  <c r="J1678" i="106"/>
  <c r="J1679" i="106"/>
  <c r="J1680" i="106"/>
  <c r="J1681" i="106"/>
  <c r="J1682" i="106"/>
  <c r="J1683" i="106"/>
  <c r="J1684" i="106"/>
  <c r="J1685" i="106"/>
  <c r="J1686" i="106"/>
  <c r="J1687" i="106"/>
  <c r="J1688" i="106"/>
  <c r="J1689" i="106"/>
  <c r="J1690" i="106"/>
  <c r="J1691" i="106"/>
  <c r="J1692" i="106"/>
  <c r="J1693" i="106"/>
  <c r="J1694" i="106"/>
  <c r="J1695" i="106"/>
  <c r="J1696" i="106"/>
  <c r="J1697" i="106"/>
  <c r="J1698" i="106"/>
  <c r="J1699" i="106"/>
  <c r="J1700" i="106"/>
  <c r="J1701" i="106"/>
  <c r="J1702" i="106"/>
  <c r="J1703" i="106"/>
  <c r="J1704" i="106"/>
  <c r="J1705" i="106"/>
  <c r="J1706" i="106"/>
  <c r="J1707" i="106"/>
  <c r="J1708" i="106"/>
  <c r="J1709" i="106"/>
  <c r="J1710" i="106"/>
  <c r="J1711" i="106"/>
  <c r="J1712" i="106"/>
  <c r="J1713" i="106"/>
  <c r="J1714" i="106"/>
  <c r="J1715" i="106"/>
  <c r="J1716" i="106"/>
  <c r="J1717" i="106"/>
  <c r="J1718" i="106"/>
  <c r="J1719" i="106"/>
  <c r="J1720" i="106"/>
  <c r="J1721" i="106"/>
  <c r="J1722" i="106"/>
  <c r="J1723" i="106"/>
  <c r="J1724" i="106"/>
  <c r="J1725" i="106"/>
  <c r="J1726" i="106"/>
  <c r="J1727" i="106"/>
  <c r="J1728" i="106"/>
  <c r="J1729" i="106"/>
  <c r="J1730" i="106"/>
  <c r="J1731" i="106"/>
  <c r="J1732" i="106"/>
  <c r="J1733" i="106"/>
  <c r="J1734" i="106"/>
  <c r="J1735" i="106"/>
  <c r="J1736" i="106"/>
  <c r="J1737" i="106"/>
  <c r="J1738" i="106"/>
  <c r="J1739" i="106"/>
  <c r="J1740" i="106"/>
  <c r="J1741" i="106"/>
  <c r="J1742" i="106"/>
  <c r="J1743" i="106"/>
  <c r="J1744" i="106"/>
  <c r="J1745" i="106"/>
  <c r="J1746" i="106"/>
  <c r="J1747" i="106"/>
  <c r="J1748" i="106"/>
  <c r="J1749" i="106"/>
  <c r="J1750" i="106"/>
  <c r="J1751" i="106"/>
  <c r="J1752" i="106"/>
  <c r="J1753" i="106"/>
  <c r="J1754" i="106"/>
  <c r="J1755" i="106"/>
  <c r="J1756" i="106"/>
  <c r="J1757" i="106"/>
  <c r="J1758" i="106"/>
  <c r="J1759" i="106"/>
  <c r="J1760" i="106"/>
  <c r="J1761" i="106"/>
  <c r="J1762" i="106"/>
  <c r="J1763" i="106"/>
  <c r="J1764" i="106"/>
  <c r="J1765" i="106"/>
  <c r="J1766" i="106"/>
  <c r="J1767" i="106"/>
  <c r="J1768" i="106"/>
  <c r="J1769" i="106"/>
  <c r="J1770" i="106"/>
  <c r="J1771" i="106"/>
  <c r="J1772" i="106"/>
  <c r="J1773" i="106"/>
  <c r="J1774" i="106"/>
  <c r="J1775" i="106"/>
  <c r="J1776" i="106"/>
  <c r="J1777" i="106"/>
  <c r="J1778" i="106"/>
  <c r="J1779" i="106"/>
  <c r="J1780" i="106"/>
  <c r="J1781" i="106"/>
  <c r="J1782" i="106"/>
  <c r="J1783" i="106"/>
  <c r="J1784" i="106"/>
  <c r="J1785" i="106"/>
  <c r="J1786" i="106"/>
  <c r="J1787" i="106"/>
  <c r="J1788" i="106"/>
  <c r="J1789" i="106"/>
  <c r="J1790" i="106"/>
  <c r="J1791" i="106"/>
  <c r="J1792" i="106"/>
  <c r="J1793" i="106"/>
  <c r="J1794" i="106"/>
  <c r="J1795" i="106"/>
  <c r="J1796" i="106"/>
  <c r="J1797" i="106"/>
  <c r="J1798" i="106"/>
  <c r="J1799" i="106"/>
  <c r="J1800" i="106"/>
  <c r="J1801" i="106"/>
  <c r="J1802" i="106"/>
  <c r="J1803" i="106"/>
  <c r="J1804" i="106"/>
  <c r="J1805" i="106"/>
  <c r="J1806" i="106"/>
  <c r="J1807" i="106"/>
  <c r="J1808" i="106"/>
  <c r="J1809" i="106"/>
  <c r="J1810" i="106"/>
  <c r="J1811" i="106"/>
  <c r="J1812" i="106"/>
  <c r="J1813" i="106"/>
  <c r="J1814" i="106"/>
  <c r="J1815" i="106"/>
  <c r="J1816" i="106"/>
  <c r="J1817" i="106"/>
  <c r="J1818" i="106"/>
  <c r="J1819" i="106"/>
  <c r="J1820" i="106"/>
  <c r="J1821" i="106"/>
  <c r="J1822" i="106"/>
  <c r="J1823" i="106"/>
  <c r="J1824" i="106"/>
  <c r="J1825" i="106"/>
  <c r="J1826" i="106"/>
  <c r="J1827" i="106"/>
  <c r="J1828" i="106"/>
  <c r="J1829" i="106"/>
  <c r="J1830" i="106"/>
  <c r="J1831" i="106"/>
  <c r="J1832" i="106"/>
  <c r="J1833" i="106"/>
  <c r="J1834" i="106"/>
  <c r="J1835" i="106"/>
  <c r="J1836" i="106"/>
  <c r="J1837" i="106"/>
  <c r="J1838" i="106"/>
  <c r="J1839" i="106"/>
  <c r="J1840" i="106"/>
  <c r="J1841" i="106"/>
  <c r="J1842" i="106"/>
  <c r="J1843" i="106"/>
  <c r="J1844" i="106"/>
  <c r="J1845" i="106"/>
  <c r="J1846" i="106"/>
  <c r="J1847" i="106"/>
  <c r="J1848" i="106"/>
  <c r="J1849" i="106"/>
  <c r="J1850" i="106"/>
  <c r="J1851" i="106"/>
  <c r="J1852" i="106"/>
  <c r="J1853" i="106"/>
  <c r="J1854" i="106"/>
  <c r="J1855" i="106"/>
  <c r="J1856" i="106"/>
  <c r="J1857" i="106"/>
  <c r="J1858" i="106"/>
  <c r="J1859" i="106"/>
  <c r="J1860" i="106"/>
  <c r="J1861" i="106"/>
  <c r="J1862" i="106"/>
  <c r="J1863" i="106"/>
  <c r="J1864" i="106"/>
  <c r="J1865" i="106"/>
  <c r="J1866" i="106"/>
  <c r="J1867" i="106"/>
  <c r="J1868" i="106"/>
  <c r="J1869" i="106"/>
  <c r="J1870" i="106"/>
  <c r="J1871" i="106"/>
  <c r="J1872" i="106"/>
  <c r="J1873" i="106"/>
  <c r="J1874" i="106"/>
  <c r="J1875" i="106"/>
  <c r="J1876" i="106"/>
  <c r="J1877" i="106"/>
  <c r="J1878" i="106"/>
  <c r="J1879" i="106"/>
  <c r="J1880" i="106"/>
  <c r="J1881" i="106"/>
  <c r="J1882" i="106"/>
  <c r="J1883" i="106"/>
  <c r="J1884" i="106"/>
  <c r="J1885" i="106"/>
  <c r="J1886" i="106"/>
  <c r="J1887" i="106"/>
  <c r="J1888" i="106"/>
  <c r="J1889" i="106"/>
  <c r="J1890" i="106"/>
  <c r="J1891" i="106"/>
  <c r="J1892" i="106"/>
  <c r="J1893" i="106"/>
  <c r="J1894" i="106"/>
  <c r="J1895" i="106"/>
  <c r="J1896" i="106"/>
  <c r="J1897" i="106"/>
  <c r="J1898" i="106"/>
  <c r="J1899" i="106"/>
  <c r="J1900" i="106"/>
  <c r="J1901" i="106"/>
  <c r="J1902" i="106"/>
  <c r="J1903" i="106"/>
  <c r="J1904" i="106"/>
  <c r="J1905" i="106"/>
  <c r="J1906" i="106"/>
  <c r="J1907" i="106"/>
  <c r="J1908" i="106"/>
  <c r="J1909" i="106"/>
  <c r="J1910" i="106"/>
  <c r="J1911" i="106"/>
  <c r="J1912" i="106"/>
  <c r="J1913" i="106"/>
  <c r="J1914" i="106"/>
  <c r="J1915" i="106"/>
  <c r="J1916" i="106"/>
  <c r="J1917" i="106"/>
  <c r="J1918" i="106"/>
  <c r="J1919" i="106"/>
  <c r="J1920" i="106"/>
  <c r="J1921" i="106"/>
  <c r="J1922" i="106"/>
  <c r="J1923" i="106"/>
  <c r="J1924" i="106"/>
  <c r="J1925" i="106"/>
  <c r="J1926" i="106"/>
  <c r="J1927" i="106"/>
  <c r="J1928" i="106"/>
  <c r="J1929" i="106"/>
  <c r="J1930" i="106"/>
  <c r="J1931" i="106"/>
  <c r="J1932" i="106"/>
  <c r="J1933" i="106"/>
  <c r="J1934" i="106"/>
  <c r="J1935" i="106"/>
  <c r="J1936" i="106"/>
  <c r="J1937" i="106"/>
  <c r="J1938" i="106"/>
  <c r="J1939" i="106"/>
  <c r="J1940" i="106"/>
  <c r="J1941" i="106"/>
  <c r="J1942" i="106"/>
  <c r="J1943" i="106"/>
  <c r="J1944" i="106"/>
  <c r="J1945" i="106"/>
  <c r="J1946" i="106"/>
  <c r="J1947" i="106"/>
  <c r="J1948" i="106"/>
  <c r="J1949" i="106"/>
  <c r="J1950" i="106"/>
  <c r="J1951" i="106"/>
  <c r="J1952" i="106"/>
  <c r="J1953" i="106"/>
  <c r="J1954" i="106"/>
  <c r="J1955" i="106"/>
  <c r="J1956" i="106"/>
  <c r="J1957" i="106"/>
  <c r="J1958" i="106"/>
  <c r="J1959" i="106"/>
  <c r="J1960" i="106"/>
  <c r="J1961" i="106"/>
  <c r="J1962" i="106"/>
  <c r="J1963" i="106"/>
  <c r="J1964" i="106"/>
  <c r="J1965" i="106"/>
  <c r="J1966" i="106"/>
  <c r="J1967" i="106"/>
  <c r="J1968" i="106"/>
  <c r="J1969" i="106"/>
  <c r="J1970" i="106"/>
  <c r="J1971" i="106"/>
  <c r="J1972" i="106"/>
  <c r="J1973" i="106"/>
  <c r="J1974" i="106"/>
  <c r="J1975" i="106"/>
  <c r="J1976" i="106"/>
  <c r="J1977" i="106"/>
  <c r="J1978" i="106"/>
  <c r="J1979" i="106"/>
  <c r="J1980" i="106"/>
  <c r="J1981" i="106"/>
  <c r="J1982" i="106"/>
  <c r="J1983" i="106"/>
  <c r="J1984" i="106"/>
  <c r="J1985" i="106"/>
  <c r="J1986" i="106"/>
  <c r="J1987" i="106"/>
  <c r="J1988" i="106"/>
  <c r="J1989" i="106"/>
  <c r="J1990" i="106"/>
  <c r="J1991" i="106"/>
  <c r="J1992" i="106"/>
  <c r="J1993" i="106"/>
  <c r="J1994" i="106"/>
  <c r="J1995" i="106"/>
  <c r="J1996" i="106"/>
  <c r="J1997" i="106"/>
  <c r="J1998" i="106"/>
  <c r="J1999" i="106"/>
  <c r="J2000" i="106"/>
  <c r="J2001" i="106"/>
  <c r="J2002" i="106"/>
  <c r="J2003" i="106"/>
  <c r="J2004" i="106"/>
  <c r="J2005" i="106"/>
  <c r="J2006" i="106"/>
  <c r="J2007" i="106"/>
  <c r="J2008" i="106"/>
  <c r="J2009" i="106"/>
  <c r="J2010" i="106"/>
  <c r="J2011" i="106"/>
  <c r="J2012" i="106"/>
  <c r="J2013" i="106"/>
  <c r="J2014" i="106"/>
  <c r="J2015" i="106"/>
  <c r="J2016" i="106"/>
  <c r="J2017" i="106"/>
  <c r="J2018" i="106"/>
  <c r="J2019" i="106"/>
  <c r="J2020" i="106"/>
  <c r="J2021" i="106"/>
  <c r="J2022" i="106"/>
  <c r="J2023" i="106"/>
  <c r="J2024" i="106"/>
  <c r="J2025" i="106"/>
  <c r="J2026" i="106"/>
  <c r="J2027" i="106"/>
  <c r="J2028" i="106"/>
  <c r="J2029" i="106"/>
  <c r="J2030" i="106"/>
  <c r="J2031" i="106"/>
  <c r="J2032" i="106"/>
  <c r="J2033" i="106"/>
  <c r="J2034" i="106"/>
  <c r="J2035" i="106"/>
  <c r="J2036" i="106"/>
  <c r="J2037" i="106"/>
  <c r="J2038" i="106"/>
  <c r="J2039" i="106"/>
  <c r="J2040" i="106"/>
  <c r="J2041" i="106"/>
  <c r="J2042" i="106"/>
  <c r="J2043" i="106"/>
  <c r="J2044" i="106"/>
  <c r="J2045" i="106"/>
  <c r="J2046" i="106"/>
  <c r="J2047" i="106"/>
  <c r="J2048" i="106"/>
  <c r="J2049" i="106"/>
  <c r="J2050" i="106"/>
  <c r="J2051" i="106"/>
  <c r="J2052" i="106"/>
  <c r="J2053" i="106"/>
  <c r="J2054" i="106"/>
  <c r="J2055" i="106"/>
  <c r="J2056" i="106"/>
  <c r="J2057" i="106"/>
  <c r="J2058" i="106"/>
  <c r="J2059" i="106"/>
  <c r="J2060" i="106"/>
  <c r="J2061" i="106"/>
  <c r="J2062" i="106"/>
  <c r="J2063" i="106"/>
  <c r="J2064" i="106"/>
  <c r="J2065" i="106"/>
  <c r="J2066" i="106"/>
  <c r="J2067" i="106"/>
  <c r="J2068" i="106"/>
  <c r="J2069" i="106"/>
  <c r="J2070" i="106"/>
  <c r="J2071" i="106"/>
  <c r="J2072" i="106"/>
  <c r="J2073" i="106"/>
  <c r="J2074" i="106"/>
  <c r="J2075" i="106"/>
  <c r="J2076" i="106"/>
  <c r="J2077" i="106"/>
  <c r="J2078" i="106"/>
  <c r="J2079" i="106"/>
  <c r="J2080" i="106"/>
  <c r="J2081" i="106"/>
  <c r="J2082" i="106"/>
  <c r="J2083" i="106"/>
  <c r="J2084" i="106"/>
  <c r="J2085" i="106"/>
  <c r="J2086" i="106"/>
  <c r="J2087" i="106"/>
  <c r="J2088" i="106"/>
  <c r="J2089" i="106"/>
  <c r="J2090" i="106"/>
  <c r="J2091" i="106"/>
  <c r="J2092" i="106"/>
  <c r="J2093" i="106"/>
  <c r="J2094" i="106"/>
  <c r="J2095" i="106"/>
  <c r="J2096" i="106"/>
  <c r="J2097" i="106"/>
  <c r="J2098" i="106"/>
  <c r="J2099" i="106"/>
  <c r="J2100" i="106"/>
  <c r="J2101" i="106"/>
  <c r="J2102" i="106"/>
  <c r="J2103" i="106"/>
  <c r="J2104" i="106"/>
  <c r="J2105" i="106"/>
  <c r="J2106" i="106"/>
  <c r="J2107" i="106"/>
  <c r="J2108" i="106"/>
  <c r="J2109" i="106"/>
  <c r="J2110" i="106"/>
  <c r="J2111" i="106"/>
  <c r="J2112" i="106"/>
  <c r="J2113" i="106"/>
  <c r="J2114" i="106"/>
  <c r="J2115" i="106"/>
  <c r="J2116" i="106"/>
  <c r="J2117" i="106"/>
  <c r="J2118" i="106"/>
  <c r="J2119" i="106"/>
  <c r="J2120" i="106"/>
  <c r="J2121" i="106"/>
  <c r="J2122" i="106"/>
  <c r="J2123" i="106"/>
  <c r="J2124" i="106"/>
  <c r="J2125" i="106"/>
  <c r="J2126" i="106"/>
  <c r="J2127" i="106"/>
  <c r="J2128" i="106"/>
  <c r="J2129" i="106"/>
  <c r="J2130" i="106"/>
  <c r="J2131" i="106"/>
  <c r="J2132" i="106"/>
  <c r="J2133" i="106"/>
  <c r="J2134" i="106"/>
  <c r="J2135" i="106"/>
  <c r="J2136" i="106"/>
  <c r="J2137" i="106"/>
  <c r="J2138" i="106"/>
  <c r="J2139" i="106"/>
  <c r="J2140" i="106"/>
  <c r="J2141" i="106"/>
  <c r="J2142" i="106"/>
  <c r="J2143" i="106"/>
  <c r="J2144" i="106"/>
  <c r="J2145" i="106"/>
  <c r="J2146" i="106"/>
  <c r="J2147" i="106"/>
  <c r="J2148" i="106"/>
  <c r="J2149" i="106"/>
  <c r="J2150" i="106"/>
  <c r="J2151" i="106"/>
  <c r="J2152" i="106"/>
  <c r="J2153" i="106"/>
  <c r="J2154" i="106"/>
  <c r="J2155" i="106"/>
  <c r="J2156" i="106"/>
  <c r="J2157" i="106"/>
  <c r="J2158" i="106"/>
  <c r="J2159" i="106"/>
  <c r="J2160" i="106"/>
  <c r="J2161" i="106"/>
  <c r="J2162" i="106"/>
  <c r="J2163" i="106"/>
  <c r="J2164" i="106"/>
  <c r="J2165" i="106"/>
  <c r="J2166" i="106"/>
  <c r="J2167" i="106"/>
  <c r="J2168" i="106"/>
  <c r="J2169" i="106"/>
  <c r="J2170" i="106"/>
  <c r="J2171" i="106"/>
  <c r="J2172" i="106"/>
  <c r="J2173" i="106"/>
  <c r="J2174" i="106"/>
  <c r="J2175" i="106"/>
  <c r="J2176" i="106"/>
  <c r="J2177" i="106"/>
  <c r="J2178" i="106"/>
  <c r="J2179" i="106"/>
  <c r="J2180" i="106"/>
  <c r="J2181" i="106"/>
  <c r="J2182" i="106"/>
  <c r="J2183" i="106"/>
  <c r="J2184" i="106"/>
  <c r="J2185" i="106"/>
  <c r="J2186" i="106"/>
  <c r="J2187" i="106"/>
  <c r="J2188" i="106"/>
  <c r="J2189" i="106"/>
  <c r="J2190" i="106"/>
  <c r="J2191" i="106"/>
  <c r="J2192" i="106"/>
  <c r="J2193" i="106"/>
  <c r="J2194" i="106"/>
  <c r="J2195" i="106"/>
  <c r="J2196" i="106"/>
  <c r="J2197" i="106"/>
  <c r="J2198" i="106"/>
  <c r="J2199" i="106"/>
  <c r="J2200" i="106"/>
  <c r="J2201" i="106"/>
  <c r="J2202" i="106"/>
  <c r="J2203" i="106"/>
  <c r="J2204" i="106"/>
  <c r="J2205" i="106"/>
  <c r="J2206" i="106"/>
  <c r="J2207" i="106"/>
  <c r="J2208" i="106"/>
  <c r="J2209" i="106"/>
  <c r="J2210" i="106"/>
  <c r="J2211" i="106"/>
  <c r="J2212" i="106"/>
  <c r="J2213" i="106"/>
  <c r="J2214" i="106"/>
  <c r="J2215" i="106"/>
  <c r="J2216" i="106"/>
  <c r="J2217" i="106"/>
  <c r="J2218" i="106"/>
  <c r="J2219" i="106"/>
  <c r="J2220" i="106"/>
  <c r="J2221" i="106"/>
  <c r="J2222" i="106"/>
  <c r="J2223" i="106"/>
  <c r="J2224" i="106"/>
  <c r="J2225" i="106"/>
  <c r="J2226" i="106"/>
  <c r="J2227" i="106"/>
  <c r="J2228" i="106"/>
  <c r="J2229" i="106"/>
  <c r="J2230" i="106"/>
  <c r="J2231" i="106"/>
  <c r="J2232" i="106"/>
  <c r="J2233" i="106"/>
  <c r="J2234" i="106"/>
  <c r="J2235" i="106"/>
  <c r="J2236" i="106"/>
  <c r="J2237" i="106"/>
  <c r="J2238" i="106"/>
  <c r="J2239" i="106"/>
  <c r="J2240" i="106"/>
  <c r="J2241" i="106"/>
  <c r="J2242" i="106"/>
  <c r="J2243" i="106"/>
  <c r="J2244" i="106"/>
  <c r="J2245" i="106"/>
  <c r="J2246" i="106"/>
  <c r="J2247" i="106"/>
  <c r="J2248" i="106"/>
  <c r="J2249" i="106"/>
  <c r="J2250" i="106"/>
  <c r="J2251" i="106"/>
  <c r="J2252" i="106"/>
  <c r="J2253" i="106"/>
  <c r="J2254" i="106"/>
  <c r="J2255" i="106"/>
  <c r="J2256" i="106"/>
  <c r="J2257" i="106"/>
  <c r="J2258" i="106"/>
  <c r="J2259" i="106"/>
  <c r="J2260" i="106"/>
  <c r="J2261" i="106"/>
  <c r="J2262" i="106"/>
  <c r="J2263" i="106"/>
  <c r="J2264" i="106"/>
  <c r="J2265" i="106"/>
  <c r="J2266" i="106"/>
  <c r="J2267" i="106"/>
  <c r="J2268" i="106"/>
  <c r="J2269" i="106"/>
  <c r="J2270" i="106"/>
  <c r="J2271" i="106"/>
  <c r="J2272" i="106"/>
  <c r="J2273" i="106"/>
  <c r="J2274" i="106"/>
  <c r="J2275" i="106"/>
  <c r="J2276" i="106"/>
  <c r="J2277" i="106"/>
  <c r="J2278" i="106"/>
  <c r="J2279" i="106"/>
  <c r="J2280" i="106"/>
  <c r="J2281" i="106"/>
  <c r="J2282" i="106"/>
  <c r="J2283" i="106"/>
  <c r="J2284" i="106"/>
  <c r="J2285" i="106"/>
  <c r="J2286" i="106"/>
  <c r="J2287" i="106"/>
  <c r="J2288" i="106"/>
  <c r="J2289" i="106"/>
  <c r="J2290" i="106"/>
  <c r="J2291" i="106"/>
  <c r="J2292" i="106"/>
  <c r="J2293" i="106"/>
  <c r="J2294" i="106"/>
  <c r="J2295" i="106"/>
  <c r="J2296" i="106"/>
  <c r="J2297" i="106"/>
  <c r="J2298" i="106"/>
  <c r="J2299" i="106"/>
  <c r="J2300" i="106"/>
  <c r="J2301" i="106"/>
  <c r="J2302" i="106"/>
  <c r="J2303" i="106"/>
  <c r="J2304" i="106"/>
  <c r="J2305" i="106"/>
  <c r="J2306" i="106"/>
  <c r="J2307" i="106"/>
  <c r="J2308" i="106"/>
  <c r="J2309" i="106"/>
  <c r="J2310" i="106"/>
  <c r="J2311" i="106"/>
  <c r="J2312" i="106"/>
  <c r="J2313" i="106"/>
  <c r="J2314" i="106"/>
  <c r="J2315" i="106"/>
  <c r="J2316" i="106"/>
  <c r="J2317" i="106"/>
  <c r="J2318" i="106"/>
  <c r="J2319" i="106"/>
  <c r="J2320" i="106"/>
  <c r="J2321" i="106"/>
  <c r="J2322" i="106"/>
  <c r="J2323" i="106"/>
  <c r="J2324" i="106"/>
  <c r="J2325" i="106"/>
  <c r="J2326" i="106"/>
  <c r="J2327" i="106"/>
  <c r="J2328" i="106"/>
  <c r="J2329" i="106"/>
  <c r="J2330" i="106"/>
  <c r="J2331" i="106"/>
  <c r="J2332" i="106"/>
  <c r="J2333" i="106"/>
  <c r="J2334" i="106"/>
  <c r="J2335" i="106"/>
  <c r="J2336" i="106"/>
  <c r="J2337" i="106"/>
  <c r="J2338" i="106"/>
  <c r="J2339" i="106"/>
  <c r="J2340" i="106"/>
  <c r="J2341" i="106"/>
  <c r="J2342" i="106"/>
  <c r="J2343" i="106"/>
  <c r="J2344" i="106"/>
  <c r="J2345" i="106"/>
  <c r="J2346" i="106"/>
  <c r="J2347" i="106"/>
  <c r="J2348" i="106"/>
  <c r="J2349" i="106"/>
  <c r="J2350" i="106"/>
  <c r="J2351" i="106"/>
  <c r="J2352" i="106"/>
  <c r="J2353" i="106"/>
  <c r="J2354" i="106"/>
  <c r="J2355" i="106"/>
  <c r="J2356" i="106"/>
  <c r="J2357" i="106"/>
  <c r="J2358" i="106"/>
  <c r="J2359" i="106"/>
  <c r="J2360" i="106"/>
  <c r="J2361" i="106"/>
  <c r="J2362" i="106"/>
  <c r="J2363" i="106"/>
  <c r="J2364" i="106"/>
  <c r="J2365" i="106"/>
  <c r="J2366" i="106"/>
  <c r="J2367" i="106"/>
  <c r="J2368" i="106"/>
  <c r="J2369" i="106"/>
  <c r="J2370" i="106"/>
  <c r="J2371" i="106"/>
  <c r="J2372" i="106"/>
  <c r="J2373" i="106"/>
  <c r="J2374" i="106"/>
  <c r="J2375" i="106"/>
  <c r="J2376" i="106"/>
  <c r="J2377" i="106"/>
  <c r="J2378" i="106"/>
  <c r="J2379" i="106"/>
  <c r="J2380" i="106"/>
  <c r="J2381" i="106"/>
  <c r="J2382" i="106"/>
  <c r="J2383" i="106"/>
  <c r="J2384" i="106"/>
  <c r="J2385" i="106"/>
  <c r="J2386" i="106"/>
  <c r="J2387" i="106"/>
  <c r="J2388" i="106"/>
  <c r="J2389" i="106"/>
  <c r="J2390" i="106"/>
  <c r="J2391" i="106"/>
  <c r="J2392" i="106"/>
  <c r="J2393" i="106"/>
  <c r="J2394" i="106"/>
  <c r="J2395" i="106"/>
  <c r="J2396" i="106"/>
  <c r="J2397" i="106"/>
  <c r="J2398" i="106"/>
  <c r="J2399" i="106"/>
  <c r="J2400" i="106"/>
  <c r="J2401" i="106"/>
  <c r="J2402" i="106"/>
  <c r="J2403" i="106"/>
  <c r="J2404" i="106"/>
  <c r="J2405" i="106"/>
  <c r="J2406" i="106"/>
  <c r="J2407" i="106"/>
  <c r="J2408" i="106"/>
  <c r="J2409" i="106"/>
  <c r="J2410" i="106"/>
  <c r="J2411" i="106"/>
  <c r="J2412" i="106"/>
  <c r="J2413" i="106"/>
  <c r="J2414" i="106"/>
  <c r="J2415" i="106"/>
  <c r="J2416" i="106"/>
  <c r="J2417" i="106"/>
  <c r="J2418" i="106"/>
  <c r="J2419" i="106"/>
  <c r="J2420" i="106"/>
  <c r="J2421" i="106"/>
  <c r="J2422" i="106"/>
  <c r="J2423" i="106"/>
  <c r="J2424" i="106"/>
  <c r="J2425" i="106"/>
  <c r="J2426" i="106"/>
  <c r="J2427" i="106"/>
  <c r="J2428" i="106"/>
  <c r="J2429" i="106"/>
  <c r="J2430" i="106"/>
  <c r="J2431" i="106"/>
  <c r="J2432" i="106"/>
  <c r="J2433" i="106"/>
  <c r="J2434" i="106"/>
  <c r="J2435" i="106"/>
  <c r="J2436" i="106"/>
  <c r="J2437" i="106"/>
  <c r="J2438" i="106"/>
  <c r="J2439" i="106"/>
  <c r="J2440" i="106"/>
  <c r="J2441" i="106"/>
  <c r="J2442" i="106"/>
  <c r="J2443" i="106"/>
  <c r="J2444" i="106"/>
  <c r="J2445" i="106"/>
  <c r="J2446" i="106"/>
  <c r="J2447" i="106"/>
  <c r="J2448" i="106"/>
  <c r="J2449" i="106"/>
  <c r="J2450" i="106"/>
  <c r="J2451" i="106"/>
  <c r="J2452" i="106"/>
  <c r="J2453" i="106"/>
  <c r="J2454" i="106"/>
  <c r="J2455" i="106"/>
  <c r="J2456" i="106"/>
  <c r="J2457" i="106"/>
  <c r="J2458" i="106"/>
  <c r="J2459" i="106"/>
  <c r="J2460" i="106"/>
  <c r="J2461" i="106"/>
  <c r="J2462" i="106"/>
  <c r="J2463" i="106"/>
  <c r="J2464" i="106"/>
  <c r="J2465" i="106"/>
  <c r="J2466" i="106"/>
  <c r="J2467" i="106"/>
  <c r="J2468" i="106"/>
  <c r="J2469" i="106"/>
  <c r="J2470" i="106"/>
  <c r="J2471" i="106"/>
  <c r="J2472" i="106"/>
  <c r="J2473" i="106"/>
  <c r="J2474" i="106"/>
  <c r="J2475" i="106"/>
  <c r="J2476" i="106"/>
  <c r="J2477" i="106"/>
  <c r="J2478" i="106"/>
  <c r="J2479" i="106"/>
  <c r="J2480" i="106"/>
  <c r="J2481" i="106"/>
  <c r="J2482" i="106"/>
  <c r="J2483" i="106"/>
  <c r="J2484" i="106"/>
  <c r="J2485" i="106"/>
  <c r="J2486" i="106"/>
  <c r="J2487" i="106"/>
  <c r="J2488" i="106"/>
  <c r="J2489" i="106"/>
  <c r="J2490" i="106"/>
  <c r="J2491" i="106"/>
  <c r="J2492" i="106"/>
  <c r="J2493" i="106"/>
  <c r="J2494" i="106"/>
  <c r="J2495" i="106"/>
  <c r="J2496" i="106"/>
  <c r="J2497" i="106"/>
  <c r="J2498" i="106"/>
  <c r="J2499" i="106"/>
  <c r="J2500" i="106"/>
  <c r="J2501" i="106"/>
  <c r="J2502" i="106"/>
  <c r="J2503" i="106"/>
  <c r="J2504" i="106"/>
  <c r="J2505" i="106"/>
  <c r="J2506" i="106"/>
  <c r="J2507" i="106"/>
  <c r="J2508" i="106"/>
  <c r="J2509" i="106"/>
  <c r="J2510" i="106"/>
  <c r="J2511" i="106"/>
  <c r="J2512" i="106"/>
  <c r="J2513" i="106"/>
  <c r="J2514" i="106"/>
  <c r="J2515" i="106"/>
  <c r="J2516" i="106"/>
  <c r="J2517" i="106"/>
  <c r="J2518" i="106"/>
  <c r="J2519" i="106"/>
  <c r="J2520" i="106"/>
  <c r="J2521" i="106"/>
  <c r="J2522" i="106"/>
  <c r="J2523" i="106"/>
  <c r="J2524" i="106"/>
  <c r="J2525" i="106"/>
  <c r="J2526" i="106"/>
  <c r="J2527" i="106"/>
  <c r="J2528" i="106"/>
  <c r="J2529" i="106"/>
  <c r="J2530" i="106"/>
  <c r="J2531" i="106"/>
  <c r="J2532" i="106"/>
  <c r="J2533" i="106"/>
  <c r="J2534" i="106"/>
  <c r="J2535" i="106"/>
  <c r="J2536" i="106"/>
  <c r="J2537" i="106"/>
  <c r="J2538" i="106"/>
  <c r="J2539" i="106"/>
  <c r="J2540" i="106"/>
  <c r="J2541" i="106"/>
  <c r="J2542" i="106"/>
  <c r="J2543" i="106"/>
  <c r="J2544" i="106"/>
  <c r="J2545" i="106"/>
  <c r="J2546" i="106"/>
  <c r="J2547" i="106"/>
  <c r="J2548" i="106"/>
  <c r="J2549" i="106"/>
  <c r="J2550" i="106"/>
  <c r="J2551" i="106"/>
  <c r="J2552" i="106"/>
  <c r="J2553" i="106"/>
  <c r="J2554" i="106"/>
  <c r="J2555" i="106"/>
  <c r="J2556" i="106"/>
  <c r="J2557" i="106"/>
  <c r="J2558" i="106"/>
  <c r="J2559" i="106"/>
  <c r="J2560" i="106"/>
  <c r="J2561" i="106"/>
  <c r="J2562" i="106"/>
  <c r="J2563" i="106"/>
  <c r="J2564" i="106"/>
  <c r="J2565" i="106"/>
  <c r="J2566" i="106"/>
  <c r="J2567" i="106"/>
  <c r="J2568" i="106"/>
  <c r="J2569" i="106"/>
  <c r="J2570" i="106"/>
  <c r="J2571" i="106"/>
  <c r="J2572" i="106"/>
  <c r="J2573" i="106"/>
  <c r="J2574" i="106"/>
  <c r="J2575" i="106"/>
  <c r="J2576" i="106"/>
  <c r="J2577" i="106"/>
  <c r="J2578" i="106"/>
  <c r="J2579" i="106"/>
  <c r="J2580" i="106"/>
  <c r="J2581" i="106"/>
  <c r="J2582" i="106"/>
  <c r="J2583" i="106"/>
  <c r="J2584" i="106"/>
  <c r="J2585" i="106"/>
  <c r="J2586" i="106"/>
  <c r="J2587" i="106"/>
  <c r="J2588" i="106"/>
  <c r="J2589" i="106"/>
  <c r="J2590" i="106"/>
  <c r="J2591" i="106"/>
  <c r="J2592" i="106"/>
  <c r="J2593" i="106"/>
  <c r="J2594" i="106"/>
  <c r="J2595" i="106"/>
  <c r="J2596" i="106"/>
  <c r="J2597" i="106"/>
  <c r="J2598" i="106"/>
  <c r="J2599" i="106"/>
  <c r="J2600" i="106"/>
  <c r="J2601" i="106"/>
  <c r="J2602" i="106"/>
  <c r="J2603" i="106"/>
  <c r="J2604" i="106"/>
  <c r="J2605" i="106"/>
  <c r="J2606" i="106"/>
  <c r="J2607" i="106"/>
  <c r="J2608" i="106"/>
  <c r="J2609" i="106"/>
  <c r="J2610" i="106"/>
  <c r="J2611" i="106"/>
  <c r="J2612" i="106"/>
  <c r="J2613" i="106"/>
  <c r="J2614" i="106"/>
  <c r="J2615" i="106"/>
  <c r="J2616" i="106"/>
  <c r="J2617" i="106"/>
  <c r="J2618" i="106"/>
  <c r="J2619" i="106"/>
  <c r="J2620" i="106"/>
  <c r="J2621" i="106"/>
  <c r="J2622" i="106"/>
  <c r="J2623" i="106"/>
  <c r="J2624" i="106"/>
  <c r="J2625" i="106"/>
  <c r="J2626" i="106"/>
  <c r="J2627" i="106"/>
  <c r="J2628" i="106"/>
  <c r="J2629" i="106"/>
  <c r="J2630" i="106"/>
  <c r="J2631" i="106"/>
  <c r="J2632" i="106"/>
  <c r="J2633" i="106"/>
  <c r="J2634" i="106"/>
  <c r="J2635" i="106"/>
  <c r="J2636" i="106"/>
  <c r="J2637" i="106"/>
  <c r="J2638" i="106"/>
  <c r="J2639" i="106"/>
  <c r="J2640" i="106"/>
  <c r="J2641" i="106"/>
  <c r="J2642" i="106"/>
  <c r="J2643" i="106"/>
  <c r="J2644" i="106"/>
  <c r="J2645" i="106"/>
  <c r="J2646" i="106"/>
  <c r="J2647" i="106"/>
  <c r="J2648" i="106"/>
  <c r="J2649" i="106"/>
  <c r="J2650" i="106"/>
  <c r="J2651" i="106"/>
  <c r="J2652" i="106"/>
  <c r="J2653" i="106"/>
  <c r="J2654" i="106"/>
  <c r="J2655" i="106"/>
  <c r="J2656" i="106"/>
  <c r="J2657" i="106"/>
  <c r="J2658" i="106"/>
  <c r="J2659" i="106"/>
  <c r="J2660" i="106"/>
  <c r="J2661" i="106"/>
  <c r="J2662" i="106"/>
  <c r="J2663" i="106"/>
  <c r="J2664" i="106"/>
  <c r="J2665" i="106"/>
  <c r="J2666" i="106"/>
  <c r="J2667" i="106"/>
  <c r="J2668" i="106"/>
  <c r="J2669" i="106"/>
  <c r="J2670" i="106"/>
  <c r="J2671" i="106"/>
  <c r="J2672" i="106"/>
  <c r="J2673" i="106"/>
  <c r="J2674" i="106"/>
  <c r="J2675" i="106"/>
  <c r="J2676" i="106"/>
  <c r="J2677" i="106"/>
  <c r="J2678" i="106"/>
  <c r="J2679" i="106"/>
  <c r="J2680" i="106"/>
  <c r="J2681" i="106"/>
  <c r="J2682" i="106"/>
  <c r="J2683" i="106"/>
  <c r="J2684" i="106"/>
  <c r="J2685" i="106"/>
  <c r="J2686" i="106"/>
  <c r="J2687" i="106"/>
  <c r="J2688" i="106"/>
  <c r="J2689" i="106"/>
  <c r="J2690" i="106"/>
  <c r="J2691" i="106"/>
  <c r="J2692" i="106"/>
  <c r="J2693" i="106"/>
  <c r="J2694" i="106"/>
  <c r="J2695" i="106"/>
  <c r="J2696" i="106"/>
  <c r="J2697" i="106"/>
  <c r="J2698" i="106"/>
  <c r="J2699" i="106"/>
  <c r="J2700" i="106"/>
  <c r="J2701" i="106"/>
  <c r="J2702" i="106"/>
  <c r="J2703" i="106"/>
  <c r="J2704" i="106"/>
  <c r="J2705" i="106"/>
  <c r="J2706" i="106"/>
  <c r="J2707" i="106"/>
  <c r="J2708" i="106"/>
  <c r="J2709" i="106"/>
  <c r="J2710" i="106"/>
  <c r="J2711" i="106"/>
  <c r="J2712" i="106"/>
  <c r="J2713" i="106"/>
  <c r="J2714" i="106"/>
  <c r="J2715" i="106"/>
  <c r="J2716" i="106"/>
  <c r="J2717" i="106"/>
  <c r="J2718" i="106"/>
  <c r="J2719" i="106"/>
  <c r="J2720" i="106"/>
  <c r="J2721" i="106"/>
  <c r="J2722" i="106"/>
  <c r="J2723" i="106"/>
  <c r="J2724" i="106"/>
  <c r="J2725" i="106"/>
  <c r="J2726" i="106"/>
  <c r="J2727" i="106"/>
  <c r="J2728" i="106"/>
  <c r="J2729" i="106"/>
  <c r="J2730" i="106"/>
  <c r="J2731" i="106"/>
  <c r="J2732" i="106"/>
  <c r="J2733" i="106"/>
  <c r="J2734" i="106"/>
  <c r="J2735" i="106"/>
  <c r="J2736" i="106"/>
  <c r="J2737" i="106"/>
  <c r="J2738" i="106"/>
  <c r="J2739" i="106"/>
  <c r="J2740" i="106"/>
  <c r="J2741" i="106"/>
  <c r="J2742" i="106"/>
  <c r="J2743" i="106"/>
  <c r="J2744" i="106"/>
  <c r="J2745" i="106"/>
  <c r="J2746" i="106"/>
  <c r="J2747" i="106"/>
  <c r="J2748" i="106"/>
  <c r="J2749" i="106"/>
  <c r="J2750" i="106"/>
  <c r="J2751" i="106"/>
  <c r="J2752" i="106"/>
  <c r="J2753" i="106"/>
  <c r="J2754" i="106"/>
  <c r="J2755" i="106"/>
  <c r="J2756" i="106"/>
  <c r="J2757" i="106"/>
  <c r="J2758" i="106"/>
  <c r="J2759" i="106"/>
  <c r="J2760" i="106"/>
  <c r="J2761" i="106"/>
  <c r="J2762" i="106"/>
  <c r="J2763" i="106"/>
  <c r="J2764" i="106"/>
  <c r="J2765" i="106"/>
  <c r="J2766" i="106"/>
  <c r="J2767" i="106"/>
  <c r="J2768" i="106"/>
  <c r="J2769" i="106"/>
  <c r="J2770" i="106"/>
  <c r="J2771" i="106"/>
  <c r="J2772" i="106"/>
  <c r="J2773" i="106"/>
  <c r="J2774" i="106"/>
  <c r="J2775" i="106"/>
  <c r="J2776" i="106"/>
  <c r="J2777" i="106"/>
  <c r="J2778" i="106"/>
  <c r="J2779" i="106"/>
  <c r="J2780" i="106"/>
  <c r="J2781" i="106"/>
  <c r="J2782" i="106"/>
  <c r="J2783" i="106"/>
  <c r="J2784" i="106"/>
  <c r="J2785" i="106"/>
  <c r="J2786" i="106"/>
  <c r="J2787" i="106"/>
  <c r="J2788" i="106"/>
  <c r="J2789" i="106"/>
  <c r="J2790" i="106"/>
  <c r="J2791" i="106"/>
  <c r="J2792" i="106"/>
  <c r="J2793" i="106"/>
  <c r="J2794" i="106"/>
  <c r="J2795" i="106"/>
  <c r="J2796" i="106"/>
  <c r="J2797" i="106"/>
  <c r="J2798" i="106"/>
  <c r="J2799" i="106"/>
  <c r="J2800" i="106"/>
  <c r="J2801" i="106"/>
  <c r="J2802" i="106"/>
  <c r="J2803" i="106"/>
  <c r="J2804" i="106"/>
  <c r="J2805" i="106"/>
  <c r="J2806" i="106"/>
  <c r="J2807" i="106"/>
  <c r="J2808" i="106"/>
  <c r="J2809" i="106"/>
  <c r="J2810" i="106"/>
  <c r="J2811" i="106"/>
  <c r="J2812" i="106"/>
  <c r="J2813" i="106"/>
  <c r="J2814" i="106"/>
  <c r="J2815" i="106"/>
  <c r="J2816" i="106"/>
  <c r="J2817" i="106"/>
  <c r="J2818" i="106"/>
  <c r="J2819" i="106"/>
  <c r="J2820" i="106"/>
  <c r="J2821" i="106"/>
  <c r="J2822" i="106"/>
  <c r="J2823" i="106"/>
  <c r="J2824" i="106"/>
  <c r="J2825" i="106"/>
  <c r="J2826" i="106"/>
  <c r="J2827" i="106"/>
  <c r="J2828" i="106"/>
  <c r="J2829" i="106"/>
  <c r="J2830" i="106"/>
  <c r="J2831" i="106"/>
  <c r="J2832" i="106"/>
  <c r="J2833" i="106"/>
  <c r="J2834" i="106"/>
  <c r="J2835" i="106"/>
  <c r="J2836" i="106"/>
  <c r="J2837" i="106"/>
  <c r="J2838" i="106"/>
  <c r="J2839" i="106"/>
  <c r="J2840" i="106"/>
  <c r="J2841" i="106"/>
  <c r="J2842" i="106"/>
  <c r="J2843" i="106"/>
  <c r="J2844" i="106"/>
  <c r="J2845" i="106"/>
  <c r="J2846" i="106"/>
  <c r="J2847" i="106"/>
  <c r="J2848" i="106"/>
  <c r="J2849" i="106"/>
  <c r="J2850" i="106"/>
  <c r="J2851" i="106"/>
  <c r="J2852" i="106"/>
  <c r="J2853" i="106"/>
  <c r="J2854" i="106"/>
  <c r="J2855" i="106"/>
  <c r="J2856" i="106"/>
  <c r="J2857" i="106"/>
  <c r="J2858" i="106"/>
  <c r="J2859" i="106"/>
  <c r="J2860" i="106"/>
  <c r="J2861" i="106"/>
  <c r="J2862" i="106"/>
  <c r="J2863" i="106"/>
  <c r="J2864" i="106"/>
  <c r="J2865" i="106"/>
  <c r="J2866" i="106"/>
  <c r="J2867" i="106"/>
  <c r="J2868" i="106"/>
  <c r="J2869" i="106"/>
  <c r="J2870" i="106"/>
  <c r="J2871" i="106"/>
  <c r="J2872" i="106"/>
  <c r="J2873" i="106"/>
  <c r="J2874" i="106"/>
  <c r="J2875" i="106"/>
  <c r="J2876" i="106"/>
  <c r="J2877" i="106"/>
  <c r="J2878" i="106"/>
  <c r="J2879" i="106"/>
  <c r="J2880" i="106"/>
  <c r="J2881" i="106"/>
  <c r="J2882" i="106"/>
  <c r="J2883" i="106"/>
  <c r="J2884" i="106"/>
  <c r="J2885" i="106"/>
  <c r="J2886" i="106"/>
  <c r="J2887" i="106"/>
  <c r="J2888" i="106"/>
  <c r="J2889" i="106"/>
  <c r="J2890" i="106"/>
  <c r="J2891" i="106"/>
  <c r="J2892" i="106"/>
  <c r="J2893" i="106"/>
  <c r="J2894" i="106"/>
  <c r="J2895" i="106"/>
  <c r="J2896" i="106"/>
  <c r="J2897" i="106"/>
  <c r="J2898" i="106"/>
  <c r="J2899" i="106"/>
  <c r="J2900" i="106"/>
  <c r="J2901" i="106"/>
  <c r="J2902" i="106"/>
  <c r="J2903" i="106"/>
  <c r="J2904" i="106"/>
  <c r="J2905" i="106"/>
  <c r="J2906" i="106"/>
  <c r="J2907" i="106"/>
  <c r="J2908" i="106"/>
  <c r="J2909" i="106"/>
  <c r="J2910" i="106"/>
  <c r="J2911" i="106"/>
  <c r="J2912" i="106"/>
  <c r="J2913" i="106"/>
  <c r="J2914" i="106"/>
  <c r="J2915" i="106"/>
  <c r="J2916" i="106"/>
  <c r="J2917" i="106"/>
  <c r="J2918" i="106"/>
  <c r="J2919" i="106"/>
  <c r="J2920" i="106"/>
  <c r="J2921" i="106"/>
  <c r="J2922" i="106"/>
  <c r="J2923" i="106"/>
  <c r="J2924" i="106"/>
  <c r="J2925" i="106"/>
  <c r="J2926" i="106"/>
  <c r="J2927" i="106"/>
  <c r="J2928" i="106"/>
  <c r="J2929" i="106"/>
  <c r="J2930" i="106"/>
  <c r="J2931" i="106"/>
  <c r="J2932" i="106"/>
  <c r="J2933" i="106"/>
  <c r="J2934" i="106"/>
  <c r="J2935" i="106"/>
  <c r="J2936" i="106"/>
  <c r="J2937" i="106"/>
  <c r="J2938" i="106"/>
  <c r="J2939" i="106"/>
  <c r="J2940" i="106"/>
  <c r="J2941" i="106"/>
  <c r="J2942" i="106"/>
  <c r="J2943" i="106"/>
  <c r="J2944" i="106"/>
  <c r="J2945" i="106"/>
  <c r="J2946" i="106"/>
  <c r="J2947" i="106"/>
  <c r="J2948" i="106"/>
  <c r="J2949" i="106"/>
  <c r="J2950" i="106"/>
  <c r="J2951" i="106"/>
  <c r="J2952" i="106"/>
  <c r="J2953" i="106"/>
  <c r="J2954" i="106"/>
  <c r="J2955" i="106"/>
  <c r="J2956" i="106"/>
  <c r="J2957" i="106"/>
  <c r="J2958" i="106"/>
  <c r="J2959" i="106"/>
  <c r="J2960" i="106"/>
  <c r="J2961" i="106"/>
  <c r="J2962" i="106"/>
  <c r="J2963" i="106"/>
  <c r="J2964" i="106"/>
  <c r="J2965" i="106"/>
  <c r="J2966" i="106"/>
  <c r="J2967" i="106"/>
  <c r="J2968" i="106"/>
  <c r="J2969" i="106"/>
  <c r="J2970" i="106"/>
  <c r="J2971" i="106"/>
  <c r="J2972" i="106"/>
  <c r="J2973" i="106"/>
  <c r="J2974" i="106"/>
  <c r="J2975" i="106"/>
  <c r="J2976" i="106"/>
  <c r="J2977" i="106"/>
  <c r="J2978" i="106"/>
  <c r="J2979" i="106"/>
  <c r="J2980" i="106"/>
  <c r="J2981" i="106"/>
  <c r="J2982" i="106"/>
  <c r="J2983" i="106"/>
  <c r="J2984" i="106"/>
  <c r="J2985" i="106"/>
  <c r="J2986" i="106"/>
  <c r="J2987" i="106"/>
  <c r="J2988" i="106"/>
  <c r="J2989" i="106"/>
  <c r="J2990" i="106"/>
  <c r="J2991" i="106"/>
  <c r="J2992" i="106"/>
  <c r="J2993" i="106"/>
  <c r="J2994" i="106"/>
  <c r="J2995" i="106"/>
  <c r="J2996" i="106"/>
  <c r="J2997" i="106"/>
  <c r="J2998" i="106"/>
  <c r="J2999" i="106"/>
  <c r="J3000" i="106"/>
  <c r="J3001" i="106"/>
  <c r="J3002" i="106"/>
  <c r="J3003" i="106"/>
  <c r="J3004" i="106"/>
  <c r="J3005" i="106"/>
  <c r="J3006" i="106"/>
  <c r="J3007" i="106"/>
  <c r="J3008" i="106"/>
  <c r="J3009" i="106"/>
  <c r="J3010" i="106"/>
  <c r="J3011" i="106"/>
  <c r="J3012" i="106"/>
  <c r="J3013" i="106"/>
  <c r="J3014" i="106"/>
  <c r="J3015" i="106"/>
  <c r="J3016" i="106"/>
  <c r="J3017" i="106"/>
  <c r="J3018" i="106"/>
  <c r="J3019" i="106"/>
  <c r="J3020" i="106"/>
  <c r="J3021" i="106"/>
  <c r="J3022" i="106"/>
  <c r="J3023" i="106"/>
  <c r="J3024" i="106"/>
  <c r="J3025" i="106"/>
  <c r="J3026" i="106"/>
  <c r="J3027" i="106"/>
  <c r="J3028" i="106"/>
  <c r="J3029" i="106"/>
  <c r="J3030" i="106"/>
  <c r="J3031" i="106"/>
  <c r="J3032" i="106"/>
  <c r="J3033" i="106"/>
  <c r="J3034" i="106"/>
  <c r="J3035" i="106"/>
  <c r="J3036" i="106"/>
  <c r="J3037" i="106"/>
  <c r="J3038" i="106"/>
  <c r="J3039" i="106"/>
  <c r="J3040" i="106"/>
  <c r="J3041" i="106"/>
  <c r="J3042" i="106"/>
  <c r="J3043" i="106"/>
  <c r="J3044" i="106"/>
  <c r="J3045" i="106"/>
  <c r="J3046" i="106"/>
  <c r="J3047" i="106"/>
  <c r="J3048" i="106"/>
  <c r="J3049" i="106"/>
  <c r="J3050" i="106"/>
  <c r="J3051" i="106"/>
  <c r="J3052" i="106"/>
  <c r="J3053" i="106"/>
  <c r="J3054" i="106"/>
  <c r="J3055" i="106"/>
  <c r="J3056" i="106"/>
  <c r="J3057" i="106"/>
  <c r="J3058" i="106"/>
  <c r="J3059" i="106"/>
  <c r="J3060" i="106"/>
  <c r="J3061" i="106"/>
  <c r="J3062" i="106"/>
  <c r="J3063" i="106"/>
  <c r="J3064" i="106"/>
  <c r="J3065" i="106"/>
  <c r="J3066" i="106"/>
  <c r="J3067" i="106"/>
  <c r="J3068" i="106"/>
  <c r="J3069" i="106"/>
  <c r="J3070" i="106"/>
  <c r="J3071" i="106"/>
  <c r="J3072" i="106"/>
  <c r="J3073" i="106"/>
  <c r="J3074" i="106"/>
  <c r="J3075" i="106"/>
  <c r="J3076" i="106"/>
  <c r="J3077" i="106"/>
  <c r="J3078" i="106"/>
  <c r="J3079" i="106"/>
  <c r="J3080" i="106"/>
  <c r="J3081" i="106"/>
  <c r="J3082" i="106"/>
  <c r="J3083" i="106"/>
  <c r="J3084" i="106"/>
  <c r="J3085" i="106"/>
  <c r="J3086" i="106"/>
  <c r="J3087" i="106"/>
  <c r="J3088" i="106"/>
  <c r="J3089" i="106"/>
  <c r="J3090" i="106"/>
  <c r="J3091" i="106"/>
  <c r="J3092" i="106"/>
  <c r="J3093" i="106"/>
  <c r="J3094" i="106"/>
  <c r="J3095" i="106"/>
  <c r="J3096" i="106"/>
  <c r="J3097" i="106"/>
  <c r="J3098" i="106"/>
  <c r="J3099" i="106"/>
  <c r="J3100" i="106"/>
  <c r="J3101" i="106"/>
  <c r="J3102" i="106"/>
  <c r="J3103" i="106"/>
  <c r="J3104" i="106"/>
  <c r="J3105" i="106"/>
  <c r="J3106" i="106"/>
  <c r="J3107" i="106"/>
  <c r="J3108" i="106"/>
  <c r="J3109" i="106"/>
  <c r="J3110" i="106"/>
  <c r="J3111" i="106"/>
  <c r="J3112" i="106"/>
  <c r="J3113" i="106"/>
  <c r="J3114" i="106"/>
  <c r="J3115" i="106"/>
  <c r="J3116" i="106"/>
  <c r="J3117" i="106"/>
  <c r="J3118" i="106"/>
  <c r="J3119" i="106"/>
  <c r="J3120" i="106"/>
  <c r="J3121" i="106"/>
  <c r="J3122" i="106"/>
  <c r="J3123" i="106"/>
  <c r="J3124" i="106"/>
  <c r="J3125" i="106"/>
  <c r="J3126" i="106"/>
  <c r="J3127" i="106"/>
  <c r="J3128" i="106"/>
  <c r="J3129" i="106"/>
  <c r="J3130" i="106"/>
  <c r="J3131" i="106"/>
  <c r="J3132" i="106"/>
  <c r="J3133" i="106"/>
  <c r="J3134" i="106"/>
  <c r="J3135" i="106"/>
  <c r="J3136" i="106"/>
  <c r="J3137" i="106"/>
  <c r="J3138" i="106"/>
  <c r="J3139" i="106"/>
  <c r="J3140" i="106"/>
  <c r="J3141" i="106"/>
  <c r="J3142" i="106"/>
  <c r="J3143" i="106"/>
  <c r="J3144" i="106"/>
  <c r="J3145" i="106"/>
  <c r="J3146" i="106"/>
  <c r="J3147" i="106"/>
  <c r="J3148" i="106"/>
  <c r="J3149" i="106"/>
  <c r="J3150" i="106"/>
  <c r="J3151" i="106"/>
  <c r="J3152" i="106"/>
  <c r="J3153" i="106"/>
  <c r="J3154" i="106"/>
  <c r="J3155" i="106"/>
  <c r="J3156" i="106"/>
  <c r="J3157" i="106"/>
  <c r="J3158" i="106"/>
  <c r="J3159" i="106"/>
  <c r="J3160" i="106"/>
  <c r="J3161" i="106"/>
  <c r="J3162" i="106"/>
  <c r="J3163" i="106"/>
  <c r="J3164" i="106"/>
  <c r="J3165" i="106"/>
  <c r="J3166" i="106"/>
  <c r="J3167" i="106"/>
  <c r="J3168" i="106"/>
  <c r="J3169" i="106"/>
  <c r="J3170" i="106"/>
  <c r="J3171" i="106"/>
  <c r="J3172" i="106"/>
  <c r="J3173" i="106"/>
  <c r="J3174" i="106"/>
  <c r="J3175" i="106"/>
  <c r="J3176" i="106"/>
  <c r="J3177" i="106"/>
  <c r="J3178" i="106"/>
  <c r="J3179" i="106"/>
  <c r="J3180" i="106"/>
  <c r="J3181" i="106"/>
  <c r="J3182" i="106"/>
  <c r="J3183" i="106"/>
  <c r="J3184" i="106"/>
  <c r="J3185" i="106"/>
  <c r="J3186" i="106"/>
  <c r="J3187" i="106"/>
  <c r="J3188" i="106"/>
  <c r="J3189" i="106"/>
  <c r="J3190" i="106"/>
  <c r="J3191" i="106"/>
  <c r="J3192" i="106"/>
  <c r="J3193" i="106"/>
  <c r="J3194" i="106"/>
  <c r="J3195" i="106"/>
  <c r="J3196" i="106"/>
  <c r="J3197" i="106"/>
  <c r="J3198" i="106"/>
  <c r="J3199" i="106"/>
  <c r="J3200" i="106"/>
  <c r="J3201" i="106"/>
  <c r="J3202" i="106"/>
  <c r="J3203" i="106"/>
  <c r="J3204" i="106"/>
  <c r="J3205" i="106"/>
  <c r="J3206" i="106"/>
  <c r="J3207" i="106"/>
  <c r="J3208" i="106"/>
  <c r="J3209" i="106"/>
  <c r="J3210" i="106"/>
  <c r="J3211" i="106"/>
  <c r="J3212" i="106"/>
  <c r="J3213" i="106"/>
  <c r="J3214" i="106"/>
  <c r="J3215" i="106"/>
  <c r="J3216" i="106"/>
  <c r="J3217" i="106"/>
  <c r="J3218" i="106"/>
  <c r="J3219" i="106"/>
  <c r="J3220" i="106"/>
  <c r="J3221" i="106"/>
  <c r="J3222" i="106"/>
  <c r="J3223" i="106"/>
  <c r="J3224" i="106"/>
  <c r="J3225" i="106"/>
  <c r="J3226" i="106"/>
  <c r="J3227" i="106"/>
  <c r="J3228" i="106"/>
  <c r="J3229" i="106"/>
  <c r="J3230" i="106"/>
  <c r="J3231" i="106"/>
  <c r="J3232" i="106"/>
  <c r="J3233" i="106"/>
  <c r="J3234" i="106"/>
  <c r="J3235" i="106"/>
  <c r="J3236" i="106"/>
  <c r="J3237" i="106"/>
  <c r="J3238" i="106"/>
  <c r="J3239" i="106"/>
  <c r="J3240" i="106"/>
  <c r="J3241" i="106"/>
  <c r="J3242" i="106"/>
  <c r="J3243" i="106"/>
  <c r="J3244" i="106"/>
  <c r="J3245" i="106"/>
  <c r="J3246" i="106"/>
  <c r="J3247" i="106"/>
  <c r="J3248" i="106"/>
  <c r="J3249" i="106"/>
  <c r="J3250" i="106"/>
  <c r="J3251" i="106"/>
  <c r="J3252" i="106"/>
  <c r="J3253" i="106"/>
  <c r="J3254" i="106"/>
  <c r="J3255" i="106"/>
  <c r="J3256" i="106"/>
  <c r="J3257" i="106"/>
  <c r="J3258" i="106"/>
  <c r="J3259" i="106"/>
  <c r="J3260" i="106"/>
  <c r="J3261" i="106"/>
  <c r="J3262" i="106"/>
  <c r="J3263" i="106"/>
  <c r="J3264" i="106"/>
  <c r="J3265" i="106"/>
  <c r="J3266" i="106"/>
  <c r="J3267" i="106"/>
  <c r="J3268" i="106"/>
  <c r="J3269" i="106"/>
  <c r="J3270" i="106"/>
  <c r="J3271" i="106"/>
  <c r="J3272" i="106"/>
  <c r="J3273" i="106"/>
  <c r="J3274" i="106"/>
  <c r="J3275" i="106"/>
  <c r="J3276" i="106"/>
  <c r="J3277" i="106"/>
  <c r="J3278" i="106"/>
  <c r="J3279" i="106"/>
  <c r="J3280" i="106"/>
  <c r="J3281" i="106"/>
  <c r="J3282" i="106"/>
  <c r="J3283" i="106"/>
  <c r="J3284" i="106"/>
  <c r="J3285" i="106"/>
  <c r="J3286" i="106"/>
  <c r="J3287" i="106"/>
  <c r="J3288" i="106"/>
  <c r="J3289" i="106"/>
  <c r="J3290" i="106"/>
  <c r="J3291" i="106"/>
  <c r="J3292" i="106"/>
  <c r="J3293" i="106"/>
  <c r="J3294" i="106"/>
  <c r="J3295" i="106"/>
  <c r="J3296" i="106"/>
  <c r="J3297" i="106"/>
  <c r="J3298" i="106"/>
  <c r="J3299" i="106"/>
  <c r="J3300" i="106"/>
  <c r="J3301" i="106"/>
  <c r="J3302" i="106"/>
  <c r="J3303" i="106"/>
  <c r="J3304" i="106"/>
  <c r="J3305" i="106"/>
  <c r="J3306" i="106"/>
  <c r="J3307" i="106"/>
  <c r="J3308" i="106"/>
  <c r="J3309" i="106"/>
  <c r="J3310" i="106"/>
  <c r="J3311" i="106"/>
  <c r="J3312" i="106"/>
  <c r="J3313" i="106"/>
  <c r="J3314" i="106"/>
  <c r="J3315" i="106"/>
  <c r="J3316" i="106"/>
  <c r="J3317" i="106"/>
  <c r="J3318" i="106"/>
  <c r="J3319" i="106"/>
  <c r="J3320" i="106"/>
  <c r="J3321" i="106"/>
  <c r="J3322" i="106"/>
  <c r="J3323" i="106"/>
  <c r="J3324" i="106"/>
  <c r="J3325" i="106"/>
  <c r="J3326" i="106"/>
  <c r="J3327" i="106"/>
  <c r="J3328" i="106"/>
  <c r="J3329" i="106"/>
  <c r="J3330" i="106"/>
  <c r="J3331" i="106"/>
  <c r="J3332" i="106"/>
  <c r="J3333" i="106"/>
  <c r="J3334" i="106"/>
  <c r="J3335" i="106"/>
  <c r="J3336" i="106"/>
  <c r="J3337" i="106"/>
  <c r="J3338" i="106"/>
  <c r="J3339" i="106"/>
  <c r="J3340" i="106"/>
  <c r="J3341" i="106"/>
  <c r="J3342" i="106"/>
  <c r="J3343" i="106"/>
  <c r="J3344" i="106"/>
  <c r="J3345" i="106"/>
  <c r="J3346" i="106"/>
  <c r="J3347" i="106"/>
  <c r="J3348" i="106"/>
  <c r="J3349" i="106"/>
  <c r="J3350" i="106"/>
  <c r="J3351" i="106"/>
  <c r="J3352" i="106"/>
  <c r="J3353" i="106"/>
  <c r="J3354" i="106"/>
  <c r="J3355" i="106"/>
  <c r="J3356" i="106"/>
  <c r="J3357" i="106"/>
  <c r="J3358" i="106"/>
  <c r="J3359" i="106"/>
  <c r="J3360" i="106"/>
  <c r="J3361" i="106"/>
  <c r="J3362" i="106"/>
  <c r="J3363" i="106"/>
  <c r="J3364" i="106"/>
  <c r="J3365" i="106"/>
  <c r="J3366" i="106"/>
  <c r="J3367" i="106"/>
  <c r="J3368" i="106"/>
  <c r="J3369" i="106"/>
  <c r="J3370" i="106"/>
  <c r="J3371" i="106"/>
  <c r="J3372" i="106"/>
  <c r="J3373" i="106"/>
  <c r="J3374" i="106"/>
  <c r="J3375" i="106"/>
  <c r="J3376" i="106"/>
  <c r="J3377" i="106"/>
  <c r="J3378" i="106"/>
  <c r="J3379" i="106"/>
  <c r="J3380" i="106"/>
  <c r="J3381" i="106"/>
  <c r="J3382" i="106"/>
  <c r="J3383" i="106"/>
  <c r="J3384" i="106"/>
  <c r="J3385" i="106"/>
  <c r="J3386" i="106"/>
  <c r="J3387" i="106"/>
  <c r="J3388" i="106"/>
  <c r="J3389" i="106"/>
  <c r="J3390" i="106"/>
  <c r="J3391" i="106"/>
  <c r="J3392" i="106"/>
  <c r="J3393" i="106"/>
  <c r="J3394" i="106"/>
  <c r="J3395" i="106"/>
  <c r="J3396" i="106"/>
  <c r="J3397" i="106"/>
  <c r="J3398" i="106"/>
  <c r="J3399" i="106"/>
  <c r="J3400" i="106"/>
  <c r="J3401" i="106"/>
  <c r="J3402" i="106"/>
  <c r="J3403" i="106"/>
  <c r="J3404" i="106"/>
  <c r="J3405" i="106"/>
  <c r="J3406" i="106"/>
  <c r="J3407" i="106"/>
  <c r="J3408" i="106"/>
  <c r="J3409" i="106"/>
  <c r="J3410" i="106"/>
  <c r="J3411" i="106"/>
  <c r="J3412" i="106"/>
  <c r="J3413" i="106"/>
  <c r="J3414" i="106"/>
  <c r="J3415" i="106"/>
  <c r="J3416" i="106"/>
  <c r="J3417" i="106"/>
  <c r="J3418" i="106"/>
  <c r="J3419" i="106"/>
  <c r="J3420" i="106"/>
  <c r="J3421" i="106"/>
  <c r="J3422" i="106"/>
  <c r="J3423" i="106"/>
  <c r="J3424" i="106"/>
  <c r="J3425" i="106"/>
  <c r="J3426" i="106"/>
  <c r="J3427" i="106"/>
  <c r="J3428" i="106"/>
  <c r="J3429" i="106"/>
  <c r="J3430" i="106"/>
  <c r="J3431" i="106"/>
  <c r="J3432" i="106"/>
  <c r="J3433" i="106"/>
  <c r="J3434" i="106"/>
  <c r="J3435" i="106"/>
  <c r="J3436" i="106"/>
  <c r="J3437" i="106"/>
  <c r="J3438" i="106"/>
  <c r="J3439" i="106"/>
  <c r="J3440" i="106"/>
  <c r="J3441" i="106"/>
  <c r="J3442" i="106"/>
  <c r="J3443" i="106"/>
  <c r="J3444" i="106"/>
  <c r="J3445" i="106"/>
  <c r="J3446" i="106"/>
  <c r="J3447" i="106"/>
  <c r="J3448" i="106"/>
  <c r="J3449" i="106"/>
  <c r="J3450" i="106"/>
  <c r="J3451" i="106"/>
  <c r="J3452" i="106"/>
  <c r="J3453" i="106"/>
  <c r="J3454" i="106"/>
  <c r="J3455" i="106"/>
  <c r="J3456" i="106"/>
  <c r="J3457" i="106"/>
  <c r="J3458" i="106"/>
  <c r="J3459" i="106"/>
  <c r="J3460" i="106"/>
  <c r="J3461" i="106"/>
  <c r="J3462" i="106"/>
  <c r="J3463" i="106"/>
  <c r="J3464" i="106"/>
  <c r="J3465" i="106"/>
  <c r="J3466" i="106"/>
  <c r="J3467" i="106"/>
  <c r="J3468" i="106"/>
  <c r="J3469" i="106"/>
  <c r="J3470" i="106"/>
  <c r="J3471" i="106"/>
  <c r="J3472" i="106"/>
  <c r="J3473" i="106"/>
  <c r="J3474" i="106"/>
  <c r="J3475" i="106"/>
  <c r="J3476" i="106"/>
  <c r="J3477" i="106"/>
  <c r="J3478" i="106"/>
  <c r="J3479" i="106"/>
  <c r="J3480" i="106"/>
  <c r="J3481" i="106"/>
  <c r="J3482" i="106"/>
  <c r="J3483" i="106"/>
  <c r="J3484" i="106"/>
  <c r="J3485" i="106"/>
  <c r="J3486" i="106"/>
  <c r="J3487" i="106"/>
  <c r="J3488" i="106"/>
  <c r="J3489" i="106"/>
  <c r="J3490" i="106"/>
  <c r="J3491" i="106"/>
  <c r="J3492" i="106"/>
  <c r="J3493" i="106"/>
  <c r="J3494" i="106"/>
  <c r="J3495" i="106"/>
  <c r="J3496" i="106"/>
  <c r="J3497" i="106"/>
  <c r="J3498" i="106"/>
  <c r="J3499" i="106"/>
  <c r="J3500" i="106"/>
  <c r="J3501" i="106"/>
  <c r="J3502" i="106"/>
  <c r="J3503" i="106"/>
  <c r="J3504" i="106"/>
  <c r="J3505" i="106"/>
  <c r="J3506" i="106"/>
  <c r="J3507" i="106"/>
  <c r="J3508" i="106"/>
  <c r="J3509" i="106"/>
  <c r="J3510" i="106"/>
  <c r="J3511" i="106"/>
  <c r="J3512" i="106"/>
  <c r="J3513" i="106"/>
  <c r="J3514" i="106"/>
  <c r="J3515" i="106"/>
  <c r="J3516" i="106"/>
  <c r="J3517" i="106"/>
  <c r="J3518" i="106"/>
  <c r="J3519" i="106"/>
  <c r="J3520" i="106"/>
  <c r="J3521" i="106"/>
  <c r="J3522" i="106"/>
  <c r="J3523" i="106"/>
  <c r="J3524" i="106"/>
  <c r="J3525" i="106"/>
  <c r="J3526" i="106"/>
  <c r="J3527" i="106"/>
  <c r="J3528" i="106"/>
  <c r="J3529" i="106"/>
  <c r="J3530" i="106"/>
  <c r="J3531" i="106"/>
  <c r="J3532" i="106"/>
  <c r="J3533" i="106"/>
  <c r="J3534" i="106"/>
  <c r="J3535" i="106"/>
  <c r="J3536" i="106"/>
  <c r="J3537" i="106"/>
  <c r="J3538" i="106"/>
  <c r="J3539" i="106"/>
  <c r="J3540" i="106"/>
  <c r="J3541" i="106"/>
  <c r="J3542" i="106"/>
  <c r="J3543" i="106"/>
  <c r="J3544" i="106"/>
  <c r="J3545" i="106"/>
  <c r="J3546" i="106"/>
  <c r="J3547" i="106"/>
  <c r="J3548" i="106"/>
  <c r="J3549" i="106"/>
  <c r="J3550" i="106"/>
  <c r="J3551" i="106"/>
  <c r="J3552" i="106"/>
  <c r="J3553" i="106"/>
  <c r="J3554" i="106"/>
  <c r="J3555" i="106"/>
  <c r="J3556" i="106"/>
  <c r="J3557" i="106"/>
  <c r="J3558" i="106"/>
  <c r="J3559" i="106"/>
  <c r="J3560" i="106"/>
  <c r="J3561" i="106"/>
  <c r="J3562" i="106"/>
  <c r="J3563" i="106"/>
  <c r="J3564" i="106"/>
  <c r="J3565" i="106"/>
  <c r="J3566" i="106"/>
  <c r="J3567" i="106"/>
  <c r="J3568" i="106"/>
  <c r="J3569" i="106"/>
  <c r="J3570" i="106"/>
  <c r="J3571" i="106"/>
  <c r="J3572" i="106"/>
  <c r="J3573" i="106"/>
  <c r="J3574" i="106"/>
  <c r="J3575" i="106"/>
  <c r="J3576" i="106"/>
  <c r="J3577" i="106"/>
  <c r="J3578" i="106"/>
  <c r="J3579" i="106"/>
  <c r="J3580" i="106"/>
  <c r="J3581" i="106"/>
  <c r="J3582" i="106"/>
  <c r="J3583" i="106"/>
  <c r="J3584" i="106"/>
  <c r="J3585" i="106"/>
  <c r="J3586" i="106"/>
  <c r="J3587" i="106"/>
  <c r="J3588" i="106"/>
  <c r="J3589" i="106"/>
  <c r="J3590" i="106"/>
  <c r="J3591" i="106"/>
  <c r="J3592" i="106"/>
  <c r="J3593" i="106"/>
  <c r="J3594" i="106"/>
  <c r="J3595" i="106"/>
  <c r="J3596" i="106"/>
  <c r="J3597" i="106"/>
  <c r="J3598" i="106"/>
  <c r="J3599" i="106"/>
  <c r="J3600" i="106"/>
  <c r="J3601" i="106"/>
  <c r="J3602" i="106"/>
  <c r="J3603" i="106"/>
  <c r="J3604" i="106"/>
  <c r="J3605" i="106"/>
  <c r="J3606" i="106"/>
  <c r="J3607" i="106"/>
  <c r="J3608" i="106"/>
  <c r="J3609" i="106"/>
  <c r="J3610" i="106"/>
  <c r="J3611" i="106"/>
  <c r="J3612" i="106"/>
  <c r="J3613" i="106"/>
  <c r="J3614" i="106"/>
  <c r="J3615" i="106"/>
  <c r="J3616" i="106"/>
  <c r="J3617" i="106"/>
  <c r="J3618" i="106"/>
  <c r="J3619" i="106"/>
  <c r="J3620" i="106"/>
  <c r="J3621" i="106"/>
  <c r="J3622" i="106"/>
  <c r="J3623" i="106"/>
  <c r="J3624" i="106"/>
  <c r="J3625" i="106"/>
  <c r="J3626" i="106"/>
  <c r="J3627" i="106"/>
  <c r="J3628" i="106"/>
  <c r="J3629" i="106"/>
  <c r="J3630" i="106"/>
  <c r="J3631" i="106"/>
  <c r="J3632" i="106"/>
  <c r="J3633" i="106"/>
  <c r="J3634" i="106"/>
  <c r="J3635" i="106"/>
  <c r="J3636" i="106"/>
  <c r="J3637" i="106"/>
  <c r="J3638" i="106"/>
  <c r="J3639" i="106"/>
  <c r="J3640" i="106"/>
  <c r="J3641" i="106"/>
  <c r="J3642" i="106"/>
  <c r="J3643" i="106"/>
  <c r="J3644" i="106"/>
  <c r="J3645" i="106"/>
  <c r="J3646" i="106"/>
  <c r="J3647" i="106"/>
  <c r="J3648" i="106"/>
  <c r="J3649" i="106"/>
  <c r="J3650" i="106"/>
  <c r="J3651" i="106"/>
  <c r="J3652" i="106"/>
  <c r="J3653" i="106"/>
  <c r="J3654" i="106"/>
  <c r="J3655" i="106"/>
  <c r="J3656" i="106"/>
  <c r="J3657" i="106"/>
  <c r="J3658" i="106"/>
  <c r="J3659" i="106"/>
  <c r="J3660" i="106"/>
  <c r="J3661" i="106"/>
  <c r="J3662" i="106"/>
  <c r="J3663" i="106"/>
  <c r="J3664" i="106"/>
  <c r="J3665" i="106"/>
  <c r="J3666" i="106"/>
  <c r="J3667" i="106"/>
  <c r="J3668" i="106"/>
  <c r="J3669" i="106"/>
  <c r="J3670" i="106"/>
  <c r="J3671" i="106"/>
  <c r="J3672" i="106"/>
  <c r="J3673" i="106"/>
  <c r="J3674" i="106"/>
  <c r="J3675" i="106"/>
  <c r="J3676" i="106"/>
  <c r="J3677" i="106"/>
  <c r="J3678" i="106"/>
  <c r="J3679" i="106"/>
  <c r="J3680" i="106"/>
  <c r="J3681" i="106"/>
  <c r="J3682" i="106"/>
  <c r="J3683" i="106"/>
  <c r="J3684" i="106"/>
  <c r="J3685" i="106"/>
  <c r="J3686" i="106"/>
  <c r="J3687" i="106"/>
  <c r="J3688" i="106"/>
  <c r="J3689" i="106"/>
  <c r="J3690" i="106"/>
  <c r="J3691" i="106"/>
  <c r="J3692" i="106"/>
  <c r="J3693" i="106"/>
  <c r="J3694" i="106"/>
  <c r="J3695" i="106"/>
  <c r="J3696" i="106"/>
  <c r="J3697" i="106"/>
  <c r="J3698" i="106"/>
  <c r="J3699" i="106"/>
  <c r="J3700" i="106"/>
  <c r="J3701" i="106"/>
  <c r="J3702" i="106"/>
  <c r="J3703" i="106"/>
  <c r="J3704" i="106"/>
  <c r="J3705" i="106"/>
  <c r="J3706" i="106"/>
  <c r="J3707" i="106"/>
  <c r="J3708" i="106"/>
  <c r="J3709" i="106"/>
  <c r="J3710" i="106"/>
  <c r="J3711" i="106"/>
  <c r="J3712" i="106"/>
  <c r="J3713" i="106"/>
  <c r="J3714" i="106"/>
  <c r="J3715" i="106"/>
  <c r="J3716" i="106"/>
  <c r="J3717" i="106"/>
  <c r="J3718" i="106"/>
  <c r="J3719" i="106"/>
  <c r="J3720" i="106"/>
  <c r="J3721" i="106"/>
  <c r="J3722" i="106"/>
  <c r="J3723" i="106"/>
  <c r="J3724" i="106"/>
  <c r="J3725" i="106"/>
  <c r="J3726" i="106"/>
  <c r="J3727" i="106"/>
  <c r="J3728" i="106"/>
  <c r="J3729" i="106"/>
  <c r="J3730" i="106"/>
  <c r="J3731" i="106"/>
  <c r="J3732" i="106"/>
  <c r="J3733" i="106"/>
  <c r="J3734" i="106"/>
  <c r="J3735" i="106"/>
  <c r="J3736" i="106"/>
  <c r="J3737" i="106"/>
  <c r="J3738" i="106"/>
  <c r="J3739" i="106"/>
  <c r="J3740" i="106"/>
  <c r="J3741" i="106"/>
  <c r="J3742" i="106"/>
  <c r="J3743" i="106"/>
  <c r="J3744" i="106"/>
  <c r="J3745" i="106"/>
  <c r="J3746" i="106"/>
  <c r="J3747" i="106"/>
  <c r="J3748" i="106"/>
  <c r="J3749" i="106"/>
  <c r="J3750" i="106"/>
  <c r="J3751" i="106"/>
  <c r="J3752" i="106"/>
  <c r="J3753" i="106"/>
  <c r="J3754" i="106"/>
  <c r="J3755" i="106"/>
  <c r="J3756" i="106"/>
  <c r="J3757" i="106"/>
  <c r="J3758" i="106"/>
  <c r="J3759" i="106"/>
  <c r="J3760" i="106"/>
  <c r="J3761" i="106"/>
  <c r="J3762" i="106"/>
  <c r="J3763" i="106"/>
  <c r="J3764" i="106"/>
  <c r="J3765" i="106"/>
  <c r="J3766" i="106"/>
  <c r="J3767" i="106"/>
  <c r="J3768" i="106"/>
  <c r="J3769" i="106"/>
  <c r="J3770" i="106"/>
  <c r="J3771" i="106"/>
  <c r="J3772" i="106"/>
  <c r="J3773" i="106"/>
  <c r="J3774" i="106"/>
  <c r="J3775" i="106"/>
  <c r="J3776" i="106"/>
  <c r="J3777" i="106"/>
  <c r="J3778" i="106"/>
  <c r="J3779" i="106"/>
  <c r="J3780" i="106"/>
  <c r="J3781" i="106"/>
  <c r="J3782" i="106"/>
  <c r="J3783" i="106"/>
  <c r="J3784" i="106"/>
  <c r="J3785" i="106"/>
  <c r="J3786" i="106"/>
  <c r="J3787" i="106"/>
  <c r="AA14" i="105"/>
  <c r="AA17" i="105"/>
  <c r="AA18" i="105"/>
  <c r="AA23" i="105"/>
  <c r="AA24" i="105"/>
  <c r="AA25" i="105"/>
  <c r="AA30" i="105"/>
  <c r="AA33" i="105"/>
  <c r="AA34" i="105"/>
  <c r="AA35" i="105"/>
  <c r="AA38" i="105"/>
  <c r="AA39" i="105"/>
  <c r="AA46" i="105"/>
  <c r="AA49" i="105"/>
  <c r="AA50" i="105"/>
  <c r="AA57" i="105"/>
  <c r="AA59" i="105"/>
  <c r="AA62" i="105"/>
  <c r="AA63" i="105"/>
  <c r="AA65" i="105"/>
  <c r="AA66" i="105"/>
  <c r="AA70" i="105"/>
  <c r="AA72" i="105"/>
  <c r="AA78" i="105"/>
  <c r="AA82" i="105"/>
  <c r="AA87" i="105"/>
  <c r="AA89" i="105"/>
  <c r="AA94" i="105"/>
  <c r="AA98" i="105"/>
  <c r="AA99" i="105"/>
  <c r="AA102" i="105"/>
  <c r="AA103" i="105"/>
  <c r="AA104" i="105"/>
  <c r="AA105" i="105"/>
  <c r="AA110" i="105"/>
  <c r="AA113" i="105"/>
  <c r="AA114" i="105"/>
  <c r="AA115" i="105"/>
  <c r="AA120" i="105"/>
  <c r="AA126" i="105"/>
  <c r="AA127" i="105"/>
  <c r="AA130" i="105"/>
  <c r="AA134" i="105"/>
  <c r="AA137" i="105"/>
  <c r="AA142" i="105"/>
  <c r="AA143" i="105"/>
  <c r="AA145" i="105"/>
  <c r="AA146" i="105"/>
  <c r="AA152" i="105"/>
  <c r="AA153" i="105"/>
  <c r="AA158" i="105"/>
  <c r="AA161" i="105"/>
  <c r="AA162" i="105"/>
  <c r="AA166" i="105"/>
  <c r="AA170" i="105"/>
  <c r="AA172" i="105"/>
  <c r="AA174" i="105"/>
  <c r="AA176" i="105"/>
  <c r="AA177" i="105"/>
  <c r="AA180" i="105"/>
  <c r="AA182" i="105"/>
  <c r="AA184" i="105"/>
  <c r="AA186" i="105"/>
  <c r="AA188" i="105"/>
  <c r="AA190" i="105"/>
  <c r="AA193" i="105"/>
  <c r="AA194" i="105"/>
  <c r="AA195" i="105"/>
  <c r="AA198" i="105"/>
  <c r="AA200" i="105"/>
  <c r="AA202" i="105"/>
  <c r="AA204" i="105"/>
  <c r="AA208" i="105"/>
  <c r="AA212" i="105"/>
  <c r="AA214" i="105"/>
  <c r="AA217" i="105"/>
  <c r="AA218" i="105"/>
  <c r="AA220" i="105"/>
  <c r="AA222" i="105"/>
  <c r="AA225" i="105"/>
  <c r="AA226" i="105"/>
  <c r="AA230" i="105"/>
  <c r="AA231" i="105"/>
  <c r="AA232" i="105"/>
  <c r="AA234" i="105"/>
  <c r="AA236" i="105"/>
  <c r="AA238" i="105"/>
  <c r="AA240" i="105"/>
  <c r="AA241" i="105"/>
  <c r="AA243" i="105"/>
  <c r="AA246" i="105"/>
  <c r="AA248" i="105"/>
  <c r="AA249" i="105"/>
  <c r="AA250" i="105"/>
  <c r="AA252" i="105"/>
  <c r="AA254" i="105"/>
  <c r="AA255" i="105"/>
  <c r="AA258" i="105"/>
  <c r="AA262" i="105"/>
  <c r="AA264" i="105"/>
  <c r="AA266" i="105"/>
  <c r="AA272" i="105"/>
  <c r="AA273" i="105"/>
  <c r="AA276" i="105"/>
  <c r="AA278" i="105"/>
  <c r="AA280" i="105"/>
  <c r="AA282" i="105"/>
  <c r="AA284" i="105"/>
  <c r="AA286" i="105"/>
  <c r="AA289" i="105"/>
  <c r="AA290" i="105"/>
  <c r="AA291" i="105"/>
  <c r="AA294" i="105"/>
  <c r="AA296" i="105"/>
  <c r="AA298" i="105"/>
  <c r="AA300" i="105"/>
  <c r="AA302" i="105"/>
  <c r="AA303" i="105"/>
  <c r="AA308" i="105"/>
  <c r="AA310" i="105"/>
  <c r="AA312" i="105"/>
  <c r="AA313" i="105"/>
  <c r="AA314" i="105"/>
  <c r="AA318" i="105"/>
  <c r="AA321" i="105"/>
  <c r="AA322" i="105"/>
  <c r="AA326" i="105"/>
  <c r="AA327" i="105"/>
  <c r="AA330" i="105"/>
  <c r="AA332" i="105"/>
  <c r="AA336" i="105"/>
  <c r="AA337" i="105"/>
  <c r="AA339" i="105"/>
  <c r="AA342" i="105"/>
  <c r="AA344" i="105"/>
  <c r="AA345" i="105"/>
  <c r="AA346" i="105"/>
  <c r="AA348" i="105"/>
  <c r="AA350" i="105"/>
  <c r="AA354" i="105"/>
  <c r="AA358" i="105"/>
  <c r="AA360" i="105"/>
  <c r="AA362" i="105"/>
  <c r="AA363" i="105"/>
  <c r="AA366" i="105"/>
  <c r="AA368" i="105"/>
  <c r="AA372" i="105"/>
  <c r="AA374" i="105"/>
  <c r="AA378" i="105"/>
  <c r="AA380" i="105"/>
  <c r="AA382" i="105"/>
  <c r="AA385" i="105"/>
  <c r="AA386" i="105"/>
  <c r="AA390" i="105"/>
  <c r="AA392" i="105"/>
  <c r="AA394" i="105"/>
  <c r="AA395" i="105"/>
  <c r="AA396" i="105"/>
  <c r="AA404" i="105"/>
  <c r="AA406" i="105"/>
  <c r="AA408" i="105"/>
  <c r="AA409" i="105"/>
  <c r="AA410" i="105"/>
  <c r="AA414" i="105"/>
  <c r="AA417" i="105"/>
  <c r="AA418" i="105"/>
  <c r="AA422" i="105"/>
  <c r="AA423" i="105"/>
  <c r="AA426" i="105"/>
  <c r="AA428" i="105"/>
  <c r="AA430" i="105"/>
  <c r="AA431" i="105"/>
  <c r="AA432" i="105"/>
  <c r="AA433" i="105"/>
  <c r="AA438" i="105"/>
  <c r="AA440" i="105"/>
  <c r="AA442" i="105"/>
  <c r="AA444" i="105"/>
  <c r="AA446" i="105"/>
  <c r="AA450" i="105"/>
  <c r="AA454" i="105"/>
  <c r="AA456" i="105"/>
  <c r="AA458" i="105"/>
  <c r="AA464" i="105"/>
  <c r="AA467" i="105"/>
  <c r="AA468" i="105"/>
  <c r="AA470" i="105"/>
  <c r="AA474" i="105"/>
  <c r="AA476" i="105"/>
  <c r="AA478" i="105"/>
  <c r="AA481" i="105"/>
  <c r="AA482" i="105"/>
  <c r="AA486" i="105"/>
  <c r="AA488" i="105"/>
  <c r="AA490" i="105"/>
  <c r="AA492" i="105"/>
  <c r="AA494" i="105"/>
  <c r="AA497" i="105"/>
  <c r="AA499" i="105"/>
  <c r="AA502" i="105"/>
  <c r="AA504" i="105"/>
  <c r="AA505" i="105"/>
  <c r="AA506" i="105"/>
  <c r="AA510" i="105"/>
  <c r="AA514" i="105"/>
  <c r="AA515" i="105"/>
  <c r="AA518" i="105"/>
  <c r="AA522" i="105"/>
  <c r="AA528" i="105"/>
  <c r="AA529" i="105"/>
  <c r="AA534" i="105"/>
  <c r="AA536" i="105"/>
  <c r="AA538" i="105"/>
  <c r="AA540" i="105"/>
  <c r="AA542" i="105"/>
  <c r="AA546" i="105"/>
  <c r="AA547" i="105"/>
  <c r="AA550" i="105"/>
  <c r="AA551" i="105"/>
  <c r="AA552" i="105"/>
  <c r="AA554" i="105"/>
  <c r="AA558" i="105"/>
  <c r="AA561" i="105"/>
  <c r="AA563" i="105"/>
  <c r="AA564" i="105"/>
  <c r="AA566" i="105"/>
  <c r="AA569" i="105"/>
  <c r="AA570" i="105"/>
  <c r="AA574" i="105"/>
  <c r="AA576" i="105"/>
  <c r="AA578" i="105"/>
  <c r="AA580" i="105"/>
  <c r="AA581" i="105"/>
  <c r="AA582" i="105"/>
  <c r="AA584" i="105"/>
  <c r="AA585" i="105"/>
  <c r="AA586" i="105"/>
  <c r="AA590" i="105"/>
  <c r="AA592" i="105"/>
  <c r="AA594" i="105"/>
  <c r="AA596" i="105"/>
  <c r="AA597" i="105"/>
  <c r="AA598" i="105"/>
  <c r="AA601" i="105"/>
  <c r="AA602" i="105"/>
  <c r="AA606" i="105"/>
  <c r="AA608" i="105"/>
  <c r="AA610" i="105"/>
  <c r="AA612" i="105"/>
  <c r="AA613" i="105"/>
  <c r="AA614" i="105"/>
  <c r="AA616" i="105"/>
  <c r="AA617" i="105"/>
  <c r="AA618" i="105"/>
  <c r="AA622" i="105"/>
  <c r="AA624" i="105"/>
  <c r="AA626" i="105"/>
  <c r="AA628" i="105"/>
  <c r="AA630" i="105"/>
  <c r="AA633" i="105"/>
  <c r="AA634" i="105"/>
  <c r="AA638" i="105"/>
  <c r="AA640" i="105"/>
  <c r="AA642" i="105"/>
  <c r="AA644" i="105"/>
  <c r="AA646" i="105"/>
  <c r="AA648" i="105"/>
  <c r="AA649" i="105"/>
  <c r="AA650" i="105"/>
  <c r="AA654" i="105"/>
  <c r="AA656" i="105"/>
  <c r="AA658" i="105"/>
  <c r="AA660" i="105"/>
  <c r="AA662" i="105"/>
  <c r="AA665" i="105"/>
  <c r="AA666" i="105"/>
  <c r="AA669" i="105"/>
  <c r="AA670" i="105"/>
  <c r="AA672" i="105"/>
  <c r="AA674" i="105"/>
  <c r="AA676" i="105"/>
  <c r="AA677" i="105"/>
  <c r="AA678" i="105"/>
  <c r="AA680" i="105"/>
  <c r="AA681" i="105"/>
  <c r="AA682" i="105"/>
  <c r="AA686" i="105"/>
  <c r="AA688" i="105"/>
  <c r="AA690" i="105"/>
  <c r="AA692" i="105"/>
  <c r="AA694" i="105"/>
  <c r="AA697" i="105"/>
  <c r="AA698" i="105"/>
  <c r="AA702" i="105"/>
  <c r="AA704" i="105"/>
  <c r="AA706" i="105"/>
  <c r="AA708" i="105"/>
  <c r="AA709" i="105"/>
  <c r="AA710" i="105"/>
  <c r="AA712" i="105"/>
  <c r="AA713" i="105"/>
  <c r="AA714" i="105"/>
  <c r="AA718" i="105"/>
  <c r="AA720" i="105"/>
  <c r="AA722" i="105"/>
  <c r="AA724" i="105"/>
  <c r="AA725" i="105"/>
  <c r="AA726" i="105"/>
  <c r="AA729" i="105"/>
  <c r="AA730" i="105"/>
  <c r="AA734" i="105"/>
  <c r="AA736" i="105"/>
  <c r="AA738" i="105"/>
  <c r="AA740" i="105"/>
  <c r="AA741" i="105"/>
  <c r="AA742" i="105"/>
  <c r="AA744" i="105"/>
  <c r="AA745" i="105"/>
  <c r="AA746" i="105"/>
  <c r="AA750" i="105"/>
  <c r="AA752" i="105"/>
  <c r="AA754" i="105"/>
  <c r="AA756" i="105"/>
  <c r="AA758" i="105"/>
  <c r="AA761" i="105"/>
  <c r="AA762" i="105"/>
  <c r="AA766" i="105"/>
  <c r="AA768" i="105"/>
  <c r="AA770" i="105"/>
  <c r="AA772" i="105"/>
  <c r="AA774" i="105"/>
  <c r="AA776" i="105"/>
  <c r="AA777" i="105"/>
  <c r="AA778" i="105"/>
  <c r="AA782" i="105"/>
  <c r="AA784" i="105"/>
  <c r="AA786" i="105"/>
  <c r="AA788" i="105"/>
  <c r="AA790" i="105"/>
  <c r="AA793" i="105"/>
  <c r="AA794" i="105"/>
  <c r="AA797" i="105"/>
  <c r="AA798" i="105"/>
  <c r="AA800" i="105"/>
  <c r="AA802" i="105"/>
  <c r="AA804" i="105"/>
  <c r="AA805" i="105"/>
  <c r="AA806" i="105"/>
  <c r="AA808" i="105"/>
  <c r="AA809" i="105"/>
  <c r="AA810" i="105"/>
  <c r="AA814" i="105"/>
  <c r="AA816" i="105"/>
  <c r="AA818" i="105"/>
  <c r="AA820" i="105"/>
  <c r="AA822" i="105"/>
  <c r="AA825" i="105"/>
  <c r="AA826" i="105"/>
  <c r="AA830" i="105"/>
  <c r="AA832" i="105"/>
  <c r="AA834" i="105"/>
  <c r="AA836" i="105"/>
  <c r="AA837" i="105"/>
  <c r="AA838" i="105"/>
  <c r="AA840" i="105"/>
  <c r="AA841" i="105"/>
  <c r="AA842" i="105"/>
  <c r="AA846" i="105"/>
  <c r="AA848" i="105"/>
  <c r="AA850" i="105"/>
  <c r="AA852" i="105"/>
  <c r="AA853" i="105"/>
  <c r="AA854" i="105"/>
  <c r="AA857" i="105"/>
  <c r="AA858" i="105"/>
  <c r="AA862" i="105"/>
  <c r="AA864" i="105"/>
  <c r="AA866" i="105"/>
  <c r="AA868" i="105"/>
  <c r="AA869" i="105"/>
  <c r="AA870" i="105"/>
  <c r="AA872" i="105"/>
  <c r="AA873" i="105"/>
  <c r="AA874" i="105"/>
  <c r="AA878" i="105"/>
  <c r="AA880" i="105"/>
  <c r="AA882" i="105"/>
  <c r="AA884" i="105"/>
  <c r="AA886" i="105"/>
  <c r="AA889" i="105"/>
  <c r="AA890" i="105"/>
  <c r="AA894" i="105"/>
  <c r="AA896" i="105"/>
  <c r="AA898" i="105"/>
  <c r="AA900" i="105"/>
  <c r="AA902" i="105"/>
  <c r="AA904" i="105"/>
  <c r="AA905" i="105"/>
  <c r="AA906" i="105"/>
  <c r="AA910" i="105"/>
  <c r="AA912" i="105"/>
  <c r="AA914" i="105"/>
  <c r="AA916" i="105"/>
  <c r="AA918" i="105"/>
  <c r="AA921" i="105"/>
  <c r="AA922" i="105"/>
  <c r="AA925" i="105"/>
  <c r="AA926" i="105"/>
  <c r="AA928" i="105"/>
  <c r="AA930" i="105"/>
  <c r="AA932" i="105"/>
  <c r="AA933" i="105"/>
  <c r="AA934" i="105"/>
  <c r="AA936" i="105"/>
  <c r="AA937" i="105"/>
  <c r="AA938" i="105"/>
  <c r="AA942" i="105"/>
  <c r="AA944" i="105"/>
  <c r="AA946" i="105"/>
  <c r="AA948" i="105"/>
  <c r="AA950" i="105"/>
  <c r="AA953" i="105"/>
  <c r="AA954" i="105"/>
  <c r="AA958" i="105"/>
  <c r="AA960" i="105"/>
  <c r="AA962" i="105"/>
  <c r="AA964" i="105"/>
  <c r="AA965" i="105"/>
  <c r="AA966" i="105"/>
  <c r="AA968" i="105"/>
  <c r="AA969" i="105"/>
  <c r="AA970" i="105"/>
  <c r="AA974" i="105"/>
  <c r="AA976" i="105"/>
  <c r="AA978" i="105"/>
  <c r="AA980" i="105"/>
  <c r="AA981" i="105"/>
  <c r="AA982" i="105"/>
  <c r="AA985" i="105"/>
  <c r="AA986" i="105"/>
  <c r="AA990" i="105"/>
  <c r="AA992" i="105"/>
  <c r="AA994" i="105"/>
  <c r="AA996" i="105"/>
  <c r="AA997" i="105"/>
  <c r="AA998" i="105"/>
  <c r="AA1000" i="105"/>
  <c r="AA1001" i="105"/>
  <c r="AA1002" i="105"/>
  <c r="AA1006" i="105"/>
  <c r="AA1008" i="105"/>
  <c r="AA1010" i="105"/>
  <c r="AA1012" i="105"/>
  <c r="AA1014" i="105"/>
  <c r="AA1017" i="105"/>
  <c r="AA1018" i="105"/>
  <c r="AA1022" i="105"/>
  <c r="AA1024" i="105"/>
  <c r="AA1026" i="105"/>
  <c r="AA1028" i="105"/>
  <c r="AA1030" i="105"/>
  <c r="AA1032" i="105"/>
  <c r="AA1033" i="105"/>
  <c r="AA1034" i="105"/>
  <c r="AA1038" i="105"/>
  <c r="AA1040" i="105"/>
  <c r="AA1042" i="105"/>
  <c r="AA1044" i="105"/>
  <c r="AA1046" i="105"/>
  <c r="AA1049" i="105"/>
  <c r="AA1050" i="105"/>
  <c r="AA1053" i="105"/>
  <c r="AA1054" i="105"/>
  <c r="AA1056" i="105"/>
  <c r="AA1058" i="105"/>
  <c r="AA1060" i="105"/>
  <c r="AA1061" i="105"/>
  <c r="AA1062" i="105"/>
  <c r="AA1064" i="105"/>
  <c r="AA1065" i="105"/>
  <c r="AA1066" i="105"/>
  <c r="AA1070" i="105"/>
  <c r="AA1072" i="105"/>
  <c r="AA1074" i="105"/>
  <c r="AA1076" i="105"/>
  <c r="AA1078" i="105"/>
  <c r="AA1081" i="105"/>
  <c r="AA1082" i="105"/>
  <c r="AA1086" i="105"/>
  <c r="AA1088" i="105"/>
  <c r="AA1090" i="105"/>
  <c r="AA1092" i="105"/>
  <c r="AA1093" i="105"/>
  <c r="AA1094" i="105"/>
  <c r="AA1096" i="105"/>
  <c r="AA1097" i="105"/>
  <c r="AA1098" i="105"/>
  <c r="AA1102" i="105"/>
  <c r="AA1104" i="105"/>
  <c r="AA1106" i="105"/>
  <c r="AA1108" i="105"/>
  <c r="AA1109" i="105"/>
  <c r="AA1110" i="105"/>
  <c r="AA1113" i="105"/>
  <c r="AA1114" i="105"/>
  <c r="AA1118" i="105"/>
  <c r="AA1120" i="105"/>
  <c r="AA1122" i="105"/>
  <c r="AA1124" i="105"/>
  <c r="AA1125" i="105"/>
  <c r="AA1126" i="105"/>
  <c r="AA1128" i="105"/>
  <c r="AA1129" i="105"/>
  <c r="AA1130" i="105"/>
  <c r="AA1134" i="105"/>
  <c r="AA1136" i="105"/>
  <c r="AA1138" i="105"/>
  <c r="AA1140" i="105"/>
  <c r="AA1142" i="105"/>
  <c r="AA1145" i="105"/>
  <c r="AA1146" i="105"/>
  <c r="AA1150" i="105"/>
  <c r="AA1152" i="105"/>
  <c r="AA1154" i="105"/>
  <c r="AA1156" i="105"/>
  <c r="AA1158" i="105"/>
  <c r="AA1160" i="105"/>
  <c r="AA1161" i="105"/>
  <c r="AA1162" i="105"/>
  <c r="AA1166" i="105"/>
  <c r="AA1168" i="105"/>
  <c r="AA1170" i="105"/>
  <c r="AA1172" i="105"/>
  <c r="AA1174" i="105"/>
  <c r="AA1177" i="105"/>
  <c r="AA1178" i="105"/>
  <c r="AA1181" i="105"/>
  <c r="AA1182" i="105"/>
  <c r="AA1184" i="105"/>
  <c r="AA1186" i="105"/>
  <c r="AA1188" i="105"/>
  <c r="AA1189" i="105"/>
  <c r="AA1190" i="105"/>
  <c r="AA1192" i="105"/>
  <c r="AA1193" i="105"/>
  <c r="AA1194" i="105"/>
  <c r="AA1198" i="105"/>
  <c r="AA1200" i="105"/>
  <c r="AA1202" i="105"/>
  <c r="AA1204" i="105"/>
  <c r="AA1206" i="105"/>
  <c r="AA1209" i="105"/>
  <c r="AA1210" i="105"/>
  <c r="AA1214" i="105"/>
  <c r="AA1216" i="105"/>
  <c r="AA1218" i="105"/>
  <c r="AA1220" i="105"/>
  <c r="AA1221" i="105"/>
  <c r="AA1222" i="105"/>
  <c r="AA1224" i="105"/>
  <c r="AA1225" i="105"/>
  <c r="AA1226" i="105"/>
  <c r="AA1230" i="105"/>
  <c r="AA1232" i="105"/>
  <c r="AA1234" i="105"/>
  <c r="AA1236" i="105"/>
  <c r="AA1237" i="105"/>
  <c r="AA1238" i="105"/>
  <c r="AA1241" i="105"/>
  <c r="AA1242" i="105"/>
  <c r="AA1246" i="105"/>
  <c r="AA1248" i="105"/>
  <c r="AA1250" i="105"/>
  <c r="AA1252" i="105"/>
  <c r="AA1253" i="105"/>
  <c r="AA1254" i="105"/>
  <c r="AA1256" i="105"/>
  <c r="AA1257" i="105"/>
  <c r="AA1258" i="105"/>
  <c r="AA1262" i="105"/>
  <c r="AA1264" i="105"/>
  <c r="AA1266" i="105"/>
  <c r="AA1268" i="105"/>
  <c r="AA1270" i="105"/>
  <c r="AA1273" i="105"/>
  <c r="AA1274" i="105"/>
  <c r="AA1278" i="105"/>
  <c r="AA1280" i="105"/>
  <c r="AA1282" i="105"/>
  <c r="AA1284" i="105"/>
  <c r="AA1286" i="105"/>
  <c r="AA1288" i="105"/>
  <c r="AA1289" i="105"/>
  <c r="AA1290" i="105"/>
  <c r="AA1294" i="105"/>
  <c r="AA1296" i="105"/>
  <c r="AA1298" i="105"/>
  <c r="AA1300" i="105"/>
  <c r="AA1302" i="105"/>
  <c r="AA1305" i="105"/>
  <c r="AA1306" i="105"/>
  <c r="AA1309" i="105"/>
  <c r="AA1310" i="105"/>
  <c r="AA1312" i="105"/>
  <c r="AA1314" i="105"/>
  <c r="AA1316" i="105"/>
  <c r="AA1317" i="105"/>
  <c r="AA1318" i="105"/>
  <c r="AA1320" i="105"/>
  <c r="AA1321" i="105"/>
  <c r="AA1322" i="105"/>
  <c r="AA1326" i="105"/>
  <c r="AA1328" i="105"/>
  <c r="AA1330" i="105"/>
  <c r="AA1332" i="105"/>
  <c r="AA1334" i="105"/>
  <c r="AA1337" i="105"/>
  <c r="AA1338" i="105"/>
  <c r="AA1342" i="105"/>
  <c r="AA1344" i="105"/>
  <c r="AA1346" i="105"/>
  <c r="AA1348" i="105"/>
  <c r="AA1349" i="105"/>
  <c r="AA1350" i="105"/>
  <c r="AA1352" i="105"/>
  <c r="AA1353" i="105"/>
  <c r="AA1354" i="105"/>
  <c r="AA1358" i="105"/>
  <c r="AA1360" i="105"/>
  <c r="AA1362" i="105"/>
  <c r="AA1364" i="105"/>
  <c r="AA1365" i="105"/>
  <c r="AA1366" i="105"/>
  <c r="AA1369" i="105"/>
  <c r="AA1370" i="105"/>
  <c r="AA1374" i="105"/>
  <c r="AA1376" i="105"/>
  <c r="AA1378" i="105"/>
  <c r="AA1380" i="105"/>
  <c r="AA1381" i="105"/>
  <c r="AA1382" i="105"/>
  <c r="AA1384" i="105"/>
  <c r="AA1385" i="105"/>
  <c r="AA1386" i="105"/>
  <c r="AA1390" i="105"/>
  <c r="AA1392" i="105"/>
  <c r="AA1394" i="105"/>
  <c r="AA1396" i="105"/>
  <c r="AA1398" i="105"/>
  <c r="AA1401" i="105"/>
  <c r="AA1402" i="105"/>
  <c r="AA1406" i="105"/>
  <c r="AA1408" i="105"/>
  <c r="AA1410" i="105"/>
  <c r="AA1412" i="105"/>
  <c r="AA1414" i="105"/>
  <c r="AA1416" i="105"/>
  <c r="AA1417" i="105"/>
  <c r="AA1418" i="105"/>
  <c r="AA1422" i="105"/>
  <c r="AA1424" i="105"/>
  <c r="AA1426" i="105"/>
  <c r="AA1428" i="105"/>
  <c r="AA1430" i="105"/>
  <c r="AA1433" i="105"/>
  <c r="AA1434" i="105"/>
  <c r="AA1437" i="105"/>
  <c r="AA1438" i="105"/>
  <c r="AA1440" i="105"/>
  <c r="AA1442" i="105"/>
  <c r="AA1444" i="105"/>
  <c r="AA1445" i="105"/>
  <c r="AA1446" i="105"/>
  <c r="AA1448" i="105"/>
  <c r="AA1449" i="105"/>
  <c r="AA1450" i="105"/>
  <c r="AA1454" i="105"/>
  <c r="AA1456" i="105"/>
  <c r="AA1458" i="105"/>
  <c r="AA1460" i="105"/>
  <c r="AA1462" i="105"/>
  <c r="AA1465" i="105"/>
  <c r="AA1466" i="105"/>
  <c r="AA1470" i="105"/>
  <c r="AA1472" i="105"/>
  <c r="AA1474" i="105"/>
  <c r="AA1476" i="105"/>
  <c r="AA1477" i="105"/>
  <c r="AA1478" i="105"/>
  <c r="AA1480" i="105"/>
  <c r="AA1481" i="105"/>
  <c r="AA1482" i="105"/>
  <c r="AA1486" i="105"/>
  <c r="AA1488" i="105"/>
  <c r="AA1490" i="105"/>
  <c r="AA1492" i="105"/>
  <c r="AA1493" i="105"/>
  <c r="AA1494" i="105"/>
  <c r="AA1497" i="105"/>
  <c r="AA1498" i="105"/>
  <c r="AA1502" i="105"/>
  <c r="AA1504" i="105"/>
  <c r="AA1506" i="105"/>
  <c r="AA1508" i="105"/>
  <c r="AA1509" i="105"/>
  <c r="AA1510" i="105"/>
  <c r="AA1512" i="105"/>
  <c r="AA1513" i="105"/>
  <c r="AA1514" i="105"/>
  <c r="AA1518" i="105"/>
  <c r="AA1520" i="105"/>
  <c r="AA1522" i="105"/>
  <c r="AA1524" i="105"/>
  <c r="AA1526" i="105"/>
  <c r="AA1529" i="105"/>
  <c r="AA1530" i="105"/>
  <c r="AA1534" i="105"/>
  <c r="AA1536" i="105"/>
  <c r="AA1538" i="105"/>
  <c r="AA1540" i="105"/>
  <c r="AA1542" i="105"/>
  <c r="AA1544" i="105"/>
  <c r="AA1545" i="105"/>
  <c r="AA1546" i="105"/>
  <c r="AA1550" i="105"/>
  <c r="AA1552" i="105"/>
  <c r="AA1554" i="105"/>
  <c r="AA1556" i="105"/>
  <c r="AA1558" i="105"/>
  <c r="AA1561" i="105"/>
  <c r="AA1562" i="105"/>
  <c r="AA1565" i="105"/>
  <c r="AA1566" i="105"/>
  <c r="AA1568" i="105"/>
  <c r="AA1570" i="105"/>
  <c r="AA1572" i="105"/>
  <c r="AA1573" i="105"/>
  <c r="AA1574" i="105"/>
  <c r="AA1576" i="105"/>
  <c r="AA1577" i="105"/>
  <c r="AA1578" i="105"/>
  <c r="AA1582" i="105"/>
  <c r="AA1584" i="105"/>
  <c r="AA1586" i="105"/>
  <c r="AA1588" i="105"/>
  <c r="AA1590" i="105"/>
  <c r="AA1593" i="105"/>
  <c r="AA1594" i="105"/>
  <c r="AA1598" i="105"/>
  <c r="AA1600" i="105"/>
  <c r="AA1602" i="105"/>
  <c r="AA1604" i="105"/>
  <c r="AA1605" i="105"/>
  <c r="AA1606" i="105"/>
  <c r="AA1608" i="105"/>
  <c r="AA1609" i="105"/>
  <c r="AA1610" i="105"/>
  <c r="AA1614" i="105"/>
  <c r="AA1616" i="105"/>
  <c r="AA1618" i="105"/>
  <c r="AA1620" i="105"/>
  <c r="AA1621" i="105"/>
  <c r="AA1622" i="105"/>
  <c r="AA1625" i="105"/>
  <c r="AA1626" i="105"/>
  <c r="AA1630" i="105"/>
  <c r="AA1632" i="105"/>
  <c r="AA1634" i="105"/>
  <c r="AA1636" i="105"/>
  <c r="AA1637" i="105"/>
  <c r="AA1638" i="105"/>
  <c r="AA1640" i="105"/>
  <c r="AA1641" i="105"/>
  <c r="AA1642" i="105"/>
  <c r="AA1646" i="105"/>
  <c r="AA1648" i="105"/>
  <c r="AA1650" i="105"/>
  <c r="AA1652" i="105"/>
  <c r="AA1654" i="105"/>
  <c r="AA1657" i="105"/>
  <c r="AA1658" i="105"/>
  <c r="AA1662" i="105"/>
  <c r="AA1664" i="105"/>
  <c r="AA1666" i="105"/>
  <c r="AA1668" i="105"/>
  <c r="AA1670" i="105"/>
  <c r="AA1672" i="105"/>
  <c r="AA1673" i="105"/>
  <c r="AA1674" i="105"/>
  <c r="AA1678" i="105"/>
  <c r="AA1680" i="105"/>
  <c r="AA1682" i="105"/>
  <c r="AA1684" i="105"/>
  <c r="AA1686" i="105"/>
  <c r="AA1689" i="105"/>
  <c r="AA1690" i="105"/>
  <c r="AA1693" i="105"/>
  <c r="AA1694" i="105"/>
  <c r="AA1696" i="105"/>
  <c r="AA1698" i="105"/>
  <c r="AA1700" i="105"/>
  <c r="AA1701" i="105"/>
  <c r="AA1702" i="105"/>
  <c r="AA1704" i="105"/>
  <c r="AA1705" i="105"/>
  <c r="AA1706" i="105"/>
  <c r="AA1710" i="105"/>
  <c r="AA1712" i="105"/>
  <c r="AA1714" i="105"/>
  <c r="AA1716" i="105"/>
  <c r="AA1718" i="105"/>
  <c r="AA1721" i="105"/>
  <c r="AA1722" i="105"/>
  <c r="AA1726" i="105"/>
  <c r="AA1728" i="105"/>
  <c r="AA1730" i="105"/>
  <c r="AA1732" i="105"/>
  <c r="AA1733" i="105"/>
  <c r="AA1734" i="105"/>
  <c r="AA1736" i="105"/>
  <c r="AA1737" i="105"/>
  <c r="AA1738" i="105"/>
  <c r="AA1742" i="105"/>
  <c r="AA1744" i="105"/>
  <c r="AA1746" i="105"/>
  <c r="AA1748" i="105"/>
  <c r="AA1749" i="105"/>
  <c r="AA1750" i="105"/>
  <c r="AA1753" i="105"/>
  <c r="AA1754" i="105"/>
  <c r="AA1758" i="105"/>
  <c r="AA1760" i="105"/>
  <c r="AA1762" i="105"/>
  <c r="AA1764" i="105"/>
  <c r="AA1765" i="105"/>
  <c r="AA1766" i="105"/>
  <c r="AA1768" i="105"/>
  <c r="AA1769" i="105"/>
  <c r="AA1770" i="105"/>
  <c r="AA1774" i="105"/>
  <c r="AA1776" i="105"/>
  <c r="AA1778" i="105"/>
  <c r="AA1780" i="105"/>
  <c r="AA1782" i="105"/>
  <c r="AA1785" i="105"/>
  <c r="AA1786" i="105"/>
  <c r="AA1790" i="105"/>
  <c r="AA1792" i="105"/>
  <c r="AA1794" i="105"/>
  <c r="AA1796" i="105"/>
  <c r="AA1798" i="105"/>
  <c r="AA1800" i="105"/>
  <c r="AA1801" i="105"/>
  <c r="AA1802" i="105"/>
  <c r="AA1806" i="105"/>
  <c r="AA1808" i="105"/>
  <c r="AA1810" i="105"/>
  <c r="AA1812" i="105"/>
  <c r="AA1814" i="105"/>
  <c r="AA1817" i="105"/>
  <c r="AA1818" i="105"/>
  <c r="AA1821" i="105"/>
  <c r="AA1822" i="105"/>
  <c r="AA1824" i="105"/>
  <c r="AA1826" i="105"/>
  <c r="AA1828" i="105"/>
  <c r="AA1829" i="105"/>
  <c r="AA1830" i="105"/>
  <c r="AA1832" i="105"/>
  <c r="AA1833" i="105"/>
  <c r="AA1834" i="105"/>
  <c r="AA1838" i="105"/>
  <c r="AA1840" i="105"/>
  <c r="AA1842" i="105"/>
  <c r="AA1844" i="105"/>
  <c r="AA1846" i="105"/>
  <c r="AA1849" i="105"/>
  <c r="AA1850" i="105"/>
  <c r="AA1854" i="105"/>
  <c r="AA1856" i="105"/>
  <c r="AA1858" i="105"/>
  <c r="AA1860" i="105"/>
  <c r="AA1861" i="105"/>
  <c r="AA1862" i="105"/>
  <c r="AA1864" i="105"/>
  <c r="AA1865" i="105"/>
  <c r="AA1866" i="105"/>
  <c r="AA1870" i="105"/>
  <c r="AA1872" i="105"/>
  <c r="AA1874" i="105"/>
  <c r="AA1876" i="105"/>
  <c r="AA1877" i="105"/>
  <c r="AA1878" i="105"/>
  <c r="AA1881" i="105"/>
  <c r="AA1882" i="105"/>
  <c r="AA1886" i="105"/>
  <c r="AA1888" i="105"/>
  <c r="AA1890" i="105"/>
  <c r="AA1892" i="105"/>
  <c r="AA1893" i="105"/>
  <c r="AA1894" i="105"/>
  <c r="AA1896" i="105"/>
  <c r="AA1897" i="105"/>
  <c r="AA1898" i="105"/>
  <c r="AA1902" i="105"/>
  <c r="AA1904" i="105"/>
  <c r="AA1906" i="105"/>
  <c r="AA1908" i="105"/>
  <c r="AA1910" i="105"/>
  <c r="AA1913" i="105"/>
  <c r="AA1914" i="105"/>
  <c r="AA1918" i="105"/>
  <c r="AA1920" i="105"/>
  <c r="AA1924" i="105"/>
  <c r="AA1926" i="105"/>
  <c r="AA1928" i="105"/>
  <c r="AA1929" i="105"/>
  <c r="AA1930" i="105"/>
  <c r="AA1934" i="105"/>
  <c r="AA1936" i="105"/>
  <c r="AA1938" i="105"/>
  <c r="AA1940" i="105"/>
  <c r="AA1942" i="105"/>
  <c r="AA1945" i="105"/>
  <c r="AA1946" i="105"/>
  <c r="AA1949" i="105"/>
  <c r="AA1950" i="105"/>
  <c r="AA1952" i="105"/>
  <c r="AA1956" i="105"/>
  <c r="AA1958" i="105"/>
  <c r="AA1960" i="105"/>
  <c r="AA1961" i="105"/>
  <c r="AA1962" i="105"/>
  <c r="AA1966" i="105"/>
  <c r="AA1968" i="105"/>
  <c r="AA1970" i="105"/>
  <c r="AA1972" i="105"/>
  <c r="AA1974" i="105"/>
  <c r="AA1977" i="105"/>
  <c r="AA1978" i="105"/>
  <c r="AA1981" i="105"/>
  <c r="AA1982" i="105"/>
  <c r="AA1984" i="105"/>
  <c r="AA1988" i="105"/>
  <c r="AA1990" i="105"/>
  <c r="AA1992" i="105"/>
  <c r="AA1993" i="105"/>
  <c r="AA1994" i="105"/>
  <c r="AA1998" i="105"/>
  <c r="AA2000" i="105"/>
  <c r="Z12" i="105"/>
  <c r="AA12" i="105" s="1"/>
  <c r="Z13" i="105"/>
  <c r="AA13" i="105" s="1"/>
  <c r="Z14" i="105"/>
  <c r="Z15" i="105"/>
  <c r="AA15" i="105" s="1"/>
  <c r="Z16" i="105"/>
  <c r="AA16" i="105" s="1"/>
  <c r="Z17" i="105"/>
  <c r="Z18" i="105"/>
  <c r="Z19" i="105"/>
  <c r="AA19" i="105" s="1"/>
  <c r="Z20" i="105"/>
  <c r="AA20" i="105" s="1"/>
  <c r="Z21" i="105"/>
  <c r="AA21" i="105" s="1"/>
  <c r="Z22" i="105"/>
  <c r="AA22" i="105" s="1"/>
  <c r="Z23" i="105"/>
  <c r="Z24" i="105"/>
  <c r="Z25" i="105"/>
  <c r="Z26" i="105"/>
  <c r="AA26" i="105" s="1"/>
  <c r="Z27" i="105"/>
  <c r="AA27" i="105" s="1"/>
  <c r="Z28" i="105"/>
  <c r="AA28" i="105" s="1"/>
  <c r="Z29" i="105"/>
  <c r="AA29" i="105" s="1"/>
  <c r="Z30" i="105"/>
  <c r="Z31" i="105"/>
  <c r="AA31" i="105" s="1"/>
  <c r="Z32" i="105"/>
  <c r="AA32" i="105" s="1"/>
  <c r="Z33" i="105"/>
  <c r="Z34" i="105"/>
  <c r="Z35" i="105"/>
  <c r="Z36" i="105"/>
  <c r="AA36" i="105" s="1"/>
  <c r="Z37" i="105"/>
  <c r="AA37" i="105" s="1"/>
  <c r="Z38" i="105"/>
  <c r="Z39" i="105"/>
  <c r="Z40" i="105"/>
  <c r="AA40" i="105" s="1"/>
  <c r="Z41" i="105"/>
  <c r="AA41" i="105" s="1"/>
  <c r="Z42" i="105"/>
  <c r="AA42" i="105" s="1"/>
  <c r="Z43" i="105"/>
  <c r="AA43" i="105" s="1"/>
  <c r="Z44" i="105"/>
  <c r="AA44" i="105" s="1"/>
  <c r="Z45" i="105"/>
  <c r="AA45" i="105" s="1"/>
  <c r="Z46" i="105"/>
  <c r="Z47" i="105"/>
  <c r="AA47" i="105" s="1"/>
  <c r="Z48" i="105"/>
  <c r="AA48" i="105" s="1"/>
  <c r="Z49" i="105"/>
  <c r="Z50" i="105"/>
  <c r="Z51" i="105"/>
  <c r="AA51" i="105" s="1"/>
  <c r="Z52" i="105"/>
  <c r="AA52" i="105" s="1"/>
  <c r="Z53" i="105"/>
  <c r="AA53" i="105" s="1"/>
  <c r="Z54" i="105"/>
  <c r="AA54" i="105" s="1"/>
  <c r="Z55" i="105"/>
  <c r="AA55" i="105" s="1"/>
  <c r="Z56" i="105"/>
  <c r="AA56" i="105" s="1"/>
  <c r="Z57" i="105"/>
  <c r="Z58" i="105"/>
  <c r="AA58" i="105" s="1"/>
  <c r="Z59" i="105"/>
  <c r="Z60" i="105"/>
  <c r="AA60" i="105" s="1"/>
  <c r="Z61" i="105"/>
  <c r="AA61" i="105" s="1"/>
  <c r="Z62" i="105"/>
  <c r="Z63" i="105"/>
  <c r="Z64" i="105"/>
  <c r="AA64" i="105" s="1"/>
  <c r="Z65" i="105"/>
  <c r="Z66" i="105"/>
  <c r="Z67" i="105"/>
  <c r="AA67" i="105" s="1"/>
  <c r="Z68" i="105"/>
  <c r="AA68" i="105" s="1"/>
  <c r="Z69" i="105"/>
  <c r="AA69" i="105" s="1"/>
  <c r="Z70" i="105"/>
  <c r="Z71" i="105"/>
  <c r="AA71" i="105" s="1"/>
  <c r="Z72" i="105"/>
  <c r="Z73" i="105"/>
  <c r="AA73" i="105" s="1"/>
  <c r="Z74" i="105"/>
  <c r="AA74" i="105" s="1"/>
  <c r="Z75" i="105"/>
  <c r="AA75" i="105" s="1"/>
  <c r="Z76" i="105"/>
  <c r="AA76" i="105" s="1"/>
  <c r="Z77" i="105"/>
  <c r="AA77" i="105" s="1"/>
  <c r="Z78" i="105"/>
  <c r="Z79" i="105"/>
  <c r="AA79" i="105" s="1"/>
  <c r="Z80" i="105"/>
  <c r="AA80" i="105" s="1"/>
  <c r="Z81" i="105"/>
  <c r="AA81" i="105" s="1"/>
  <c r="Z82" i="105"/>
  <c r="Z83" i="105"/>
  <c r="AA83" i="105" s="1"/>
  <c r="Z84" i="105"/>
  <c r="AA84" i="105" s="1"/>
  <c r="Z85" i="105"/>
  <c r="AA85" i="105" s="1"/>
  <c r="Z86" i="105"/>
  <c r="AA86" i="105" s="1"/>
  <c r="Z87" i="105"/>
  <c r="Z88" i="105"/>
  <c r="AA88" i="105" s="1"/>
  <c r="Z89" i="105"/>
  <c r="Z90" i="105"/>
  <c r="AA90" i="105" s="1"/>
  <c r="Z91" i="105"/>
  <c r="AA91" i="105" s="1"/>
  <c r="Z92" i="105"/>
  <c r="AA92" i="105" s="1"/>
  <c r="Z93" i="105"/>
  <c r="AA93" i="105" s="1"/>
  <c r="Z94" i="105"/>
  <c r="Z95" i="105"/>
  <c r="AA95" i="105" s="1"/>
  <c r="Z96" i="105"/>
  <c r="AA96" i="105" s="1"/>
  <c r="Z97" i="105"/>
  <c r="AA97" i="105" s="1"/>
  <c r="Z98" i="105"/>
  <c r="Z99" i="105"/>
  <c r="Z100" i="105"/>
  <c r="AA100" i="105" s="1"/>
  <c r="Z101" i="105"/>
  <c r="AA101" i="105" s="1"/>
  <c r="Z102" i="105"/>
  <c r="Z103" i="105"/>
  <c r="Z104" i="105"/>
  <c r="Z105" i="105"/>
  <c r="Z106" i="105"/>
  <c r="AA106" i="105" s="1"/>
  <c r="Z107" i="105"/>
  <c r="AA107" i="105" s="1"/>
  <c r="Z108" i="105"/>
  <c r="AA108" i="105" s="1"/>
  <c r="Z109" i="105"/>
  <c r="AA109" i="105" s="1"/>
  <c r="Z110" i="105"/>
  <c r="Z111" i="105"/>
  <c r="AA111" i="105" s="1"/>
  <c r="Z112" i="105"/>
  <c r="AA112" i="105" s="1"/>
  <c r="Z113" i="105"/>
  <c r="Z114" i="105"/>
  <c r="Z115" i="105"/>
  <c r="Z116" i="105"/>
  <c r="AA116" i="105" s="1"/>
  <c r="Z117" i="105"/>
  <c r="AA117" i="105" s="1"/>
  <c r="Z118" i="105"/>
  <c r="AA118" i="105" s="1"/>
  <c r="Z119" i="105"/>
  <c r="AA119" i="105" s="1"/>
  <c r="Z120" i="105"/>
  <c r="Z121" i="105"/>
  <c r="AA121" i="105" s="1"/>
  <c r="Z122" i="105"/>
  <c r="AA122" i="105" s="1"/>
  <c r="Z123" i="105"/>
  <c r="AA123" i="105" s="1"/>
  <c r="Z124" i="105"/>
  <c r="AA124" i="105" s="1"/>
  <c r="Z125" i="105"/>
  <c r="AA125" i="105" s="1"/>
  <c r="Z126" i="105"/>
  <c r="Z127" i="105"/>
  <c r="Z128" i="105"/>
  <c r="AA128" i="105" s="1"/>
  <c r="Z129" i="105"/>
  <c r="AA129" i="105" s="1"/>
  <c r="Z130" i="105"/>
  <c r="Z131" i="105"/>
  <c r="AA131" i="105" s="1"/>
  <c r="Z132" i="105"/>
  <c r="AA132" i="105" s="1"/>
  <c r="Z133" i="105"/>
  <c r="AA133" i="105" s="1"/>
  <c r="Z134" i="105"/>
  <c r="Z135" i="105"/>
  <c r="AA135" i="105" s="1"/>
  <c r="Z136" i="105"/>
  <c r="AA136" i="105" s="1"/>
  <c r="Z137" i="105"/>
  <c r="Z138" i="105"/>
  <c r="AA138" i="105" s="1"/>
  <c r="Z139" i="105"/>
  <c r="AA139" i="105" s="1"/>
  <c r="Z140" i="105"/>
  <c r="AA140" i="105" s="1"/>
  <c r="Z141" i="105"/>
  <c r="AA141" i="105" s="1"/>
  <c r="Z142" i="105"/>
  <c r="Z143" i="105"/>
  <c r="Z144" i="105"/>
  <c r="AA144" i="105" s="1"/>
  <c r="Z145" i="105"/>
  <c r="Z146" i="105"/>
  <c r="Z147" i="105"/>
  <c r="AA147" i="105" s="1"/>
  <c r="Z148" i="105"/>
  <c r="AA148" i="105" s="1"/>
  <c r="Z149" i="105"/>
  <c r="AA149" i="105" s="1"/>
  <c r="Z150" i="105"/>
  <c r="AA150" i="105" s="1"/>
  <c r="Z151" i="105"/>
  <c r="AA151" i="105" s="1"/>
  <c r="Z152" i="105"/>
  <c r="Z153" i="105"/>
  <c r="Z154" i="105"/>
  <c r="AA154" i="105" s="1"/>
  <c r="Z155" i="105"/>
  <c r="AA155" i="105" s="1"/>
  <c r="Z156" i="105"/>
  <c r="AA156" i="105" s="1"/>
  <c r="Z157" i="105"/>
  <c r="AA157" i="105" s="1"/>
  <c r="Z158" i="105"/>
  <c r="Z159" i="105"/>
  <c r="AA159" i="105" s="1"/>
  <c r="Z160" i="105"/>
  <c r="AA160" i="105" s="1"/>
  <c r="Z161" i="105"/>
  <c r="Z162" i="105"/>
  <c r="Z163" i="105"/>
  <c r="AA163" i="105" s="1"/>
  <c r="Z164" i="105"/>
  <c r="AA164" i="105" s="1"/>
  <c r="Z165" i="105"/>
  <c r="AA165" i="105" s="1"/>
  <c r="Z166" i="105"/>
  <c r="Z167" i="105"/>
  <c r="AA167" i="105" s="1"/>
  <c r="Z168" i="105"/>
  <c r="AA168" i="105" s="1"/>
  <c r="Z169" i="105"/>
  <c r="AA169" i="105" s="1"/>
  <c r="Z170" i="105"/>
  <c r="Z171" i="105"/>
  <c r="AA171" i="105" s="1"/>
  <c r="Z172" i="105"/>
  <c r="Z173" i="105"/>
  <c r="AA173" i="105" s="1"/>
  <c r="Z174" i="105"/>
  <c r="Z175" i="105"/>
  <c r="AA175" i="105" s="1"/>
  <c r="Z176" i="105"/>
  <c r="Z177" i="105"/>
  <c r="Z178" i="105"/>
  <c r="AA178" i="105" s="1"/>
  <c r="Z179" i="105"/>
  <c r="AA179" i="105" s="1"/>
  <c r="Z180" i="105"/>
  <c r="Z181" i="105"/>
  <c r="AA181" i="105" s="1"/>
  <c r="Z182" i="105"/>
  <c r="Z183" i="105"/>
  <c r="AA183" i="105" s="1"/>
  <c r="Z184" i="105"/>
  <c r="Z185" i="105"/>
  <c r="AA185" i="105" s="1"/>
  <c r="Z186" i="105"/>
  <c r="Z187" i="105"/>
  <c r="AA187" i="105" s="1"/>
  <c r="Z188" i="105"/>
  <c r="Z189" i="105"/>
  <c r="AA189" i="105" s="1"/>
  <c r="Z190" i="105"/>
  <c r="Z191" i="105"/>
  <c r="AA191" i="105" s="1"/>
  <c r="Z192" i="105"/>
  <c r="AA192" i="105" s="1"/>
  <c r="Z193" i="105"/>
  <c r="Z194" i="105"/>
  <c r="Z195" i="105"/>
  <c r="Z196" i="105"/>
  <c r="AA196" i="105" s="1"/>
  <c r="Z197" i="105"/>
  <c r="AA197" i="105" s="1"/>
  <c r="Z198" i="105"/>
  <c r="Z199" i="105"/>
  <c r="AA199" i="105" s="1"/>
  <c r="Z200" i="105"/>
  <c r="Z201" i="105"/>
  <c r="AA201" i="105" s="1"/>
  <c r="Z202" i="105"/>
  <c r="Z203" i="105"/>
  <c r="AA203" i="105" s="1"/>
  <c r="Z204" i="105"/>
  <c r="Z205" i="105"/>
  <c r="AA205" i="105" s="1"/>
  <c r="Z206" i="105"/>
  <c r="AA206" i="105" s="1"/>
  <c r="Z207" i="105"/>
  <c r="AA207" i="105" s="1"/>
  <c r="Z208" i="105"/>
  <c r="Z209" i="105"/>
  <c r="AA209" i="105" s="1"/>
  <c r="Z210" i="105"/>
  <c r="AA210" i="105" s="1"/>
  <c r="Z211" i="105"/>
  <c r="AA211" i="105" s="1"/>
  <c r="Z212" i="105"/>
  <c r="Z213" i="105"/>
  <c r="AA213" i="105" s="1"/>
  <c r="Z214" i="105"/>
  <c r="Z215" i="105"/>
  <c r="AA215" i="105" s="1"/>
  <c r="Z216" i="105"/>
  <c r="AA216" i="105" s="1"/>
  <c r="Z217" i="105"/>
  <c r="Z218" i="105"/>
  <c r="Z219" i="105"/>
  <c r="AA219" i="105" s="1"/>
  <c r="Z220" i="105"/>
  <c r="Z221" i="105"/>
  <c r="AA221" i="105" s="1"/>
  <c r="Z222" i="105"/>
  <c r="Z223" i="105"/>
  <c r="AA223" i="105" s="1"/>
  <c r="Z224" i="105"/>
  <c r="AA224" i="105" s="1"/>
  <c r="Z225" i="105"/>
  <c r="Z226" i="105"/>
  <c r="Z227" i="105"/>
  <c r="AA227" i="105" s="1"/>
  <c r="Z228" i="105"/>
  <c r="AA228" i="105" s="1"/>
  <c r="Z229" i="105"/>
  <c r="AA229" i="105" s="1"/>
  <c r="Z230" i="105"/>
  <c r="Z231" i="105"/>
  <c r="Z232" i="105"/>
  <c r="Z233" i="105"/>
  <c r="AA233" i="105" s="1"/>
  <c r="Z234" i="105"/>
  <c r="Z235" i="105"/>
  <c r="AA235" i="105" s="1"/>
  <c r="Z236" i="105"/>
  <c r="Z237" i="105"/>
  <c r="AA237" i="105" s="1"/>
  <c r="Z238" i="105"/>
  <c r="Z239" i="105"/>
  <c r="AA239" i="105" s="1"/>
  <c r="Z240" i="105"/>
  <c r="Z241" i="105"/>
  <c r="Z242" i="105"/>
  <c r="AA242" i="105" s="1"/>
  <c r="Z243" i="105"/>
  <c r="Z244" i="105"/>
  <c r="AA244" i="105" s="1"/>
  <c r="Z245" i="105"/>
  <c r="AA245" i="105" s="1"/>
  <c r="Z246" i="105"/>
  <c r="Z247" i="105"/>
  <c r="AA247" i="105" s="1"/>
  <c r="Z248" i="105"/>
  <c r="Z249" i="105"/>
  <c r="Z250" i="105"/>
  <c r="Z251" i="105"/>
  <c r="AA251" i="105" s="1"/>
  <c r="Z252" i="105"/>
  <c r="Z253" i="105"/>
  <c r="AA253" i="105" s="1"/>
  <c r="Z254" i="105"/>
  <c r="Z255" i="105"/>
  <c r="Z256" i="105"/>
  <c r="AA256" i="105" s="1"/>
  <c r="Z257" i="105"/>
  <c r="AA257" i="105" s="1"/>
  <c r="Z258" i="105"/>
  <c r="Z259" i="105"/>
  <c r="AA259" i="105" s="1"/>
  <c r="Z260" i="105"/>
  <c r="AA260" i="105" s="1"/>
  <c r="Z261" i="105"/>
  <c r="AA261" i="105" s="1"/>
  <c r="Z262" i="105"/>
  <c r="Z263" i="105"/>
  <c r="AA263" i="105" s="1"/>
  <c r="Z264" i="105"/>
  <c r="Z265" i="105"/>
  <c r="AA265" i="105" s="1"/>
  <c r="Z266" i="105"/>
  <c r="Z267" i="105"/>
  <c r="AA267" i="105" s="1"/>
  <c r="Z268" i="105"/>
  <c r="AA268" i="105" s="1"/>
  <c r="Z269" i="105"/>
  <c r="AA269" i="105" s="1"/>
  <c r="Z270" i="105"/>
  <c r="AA270" i="105" s="1"/>
  <c r="Z271" i="105"/>
  <c r="AA271" i="105" s="1"/>
  <c r="Z272" i="105"/>
  <c r="Z273" i="105"/>
  <c r="Z274" i="105"/>
  <c r="AA274" i="105" s="1"/>
  <c r="Z275" i="105"/>
  <c r="AA275" i="105" s="1"/>
  <c r="Z276" i="105"/>
  <c r="Z277" i="105"/>
  <c r="AA277" i="105" s="1"/>
  <c r="Z278" i="105"/>
  <c r="Z279" i="105"/>
  <c r="AA279" i="105" s="1"/>
  <c r="Z280" i="105"/>
  <c r="Z281" i="105"/>
  <c r="AA281" i="105" s="1"/>
  <c r="Z282" i="105"/>
  <c r="Z283" i="105"/>
  <c r="AA283" i="105" s="1"/>
  <c r="Z284" i="105"/>
  <c r="Z285" i="105"/>
  <c r="AA285" i="105" s="1"/>
  <c r="Z286" i="105"/>
  <c r="Z287" i="105"/>
  <c r="AA287" i="105" s="1"/>
  <c r="Z288" i="105"/>
  <c r="AA288" i="105" s="1"/>
  <c r="Z289" i="105"/>
  <c r="Z290" i="105"/>
  <c r="Z291" i="105"/>
  <c r="Z292" i="105"/>
  <c r="AA292" i="105" s="1"/>
  <c r="Z293" i="105"/>
  <c r="AA293" i="105" s="1"/>
  <c r="Z294" i="105"/>
  <c r="Z295" i="105"/>
  <c r="AA295" i="105" s="1"/>
  <c r="Z296" i="105"/>
  <c r="Z297" i="105"/>
  <c r="AA297" i="105" s="1"/>
  <c r="Z298" i="105"/>
  <c r="Z299" i="105"/>
  <c r="AA299" i="105" s="1"/>
  <c r="Z300" i="105"/>
  <c r="Z301" i="105"/>
  <c r="AA301" i="105" s="1"/>
  <c r="Z302" i="105"/>
  <c r="Z303" i="105"/>
  <c r="Z304" i="105"/>
  <c r="AA304" i="105" s="1"/>
  <c r="Z305" i="105"/>
  <c r="AA305" i="105" s="1"/>
  <c r="Z306" i="105"/>
  <c r="AA306" i="105" s="1"/>
  <c r="Z307" i="105"/>
  <c r="AA307" i="105" s="1"/>
  <c r="Z308" i="105"/>
  <c r="Z309" i="105"/>
  <c r="AA309" i="105" s="1"/>
  <c r="Z310" i="105"/>
  <c r="Z311" i="105"/>
  <c r="AA311" i="105" s="1"/>
  <c r="Z312" i="105"/>
  <c r="Z313" i="105"/>
  <c r="Z314" i="105"/>
  <c r="Z315" i="105"/>
  <c r="AA315" i="105" s="1"/>
  <c r="Z316" i="105"/>
  <c r="AA316" i="105" s="1"/>
  <c r="Z317" i="105"/>
  <c r="AA317" i="105" s="1"/>
  <c r="Z318" i="105"/>
  <c r="Z319" i="105"/>
  <c r="AA319" i="105" s="1"/>
  <c r="Z320" i="105"/>
  <c r="AA320" i="105" s="1"/>
  <c r="Z321" i="105"/>
  <c r="Z322" i="105"/>
  <c r="Z323" i="105"/>
  <c r="AA323" i="105" s="1"/>
  <c r="Z324" i="105"/>
  <c r="AA324" i="105" s="1"/>
  <c r="Z325" i="105"/>
  <c r="AA325" i="105" s="1"/>
  <c r="Z326" i="105"/>
  <c r="Z327" i="105"/>
  <c r="Z328" i="105"/>
  <c r="AA328" i="105" s="1"/>
  <c r="Z329" i="105"/>
  <c r="AA329" i="105" s="1"/>
  <c r="Z330" i="105"/>
  <c r="Z331" i="105"/>
  <c r="AA331" i="105" s="1"/>
  <c r="Z332" i="105"/>
  <c r="Z333" i="105"/>
  <c r="AA333" i="105" s="1"/>
  <c r="Z334" i="105"/>
  <c r="AA334" i="105" s="1"/>
  <c r="Z335" i="105"/>
  <c r="AA335" i="105" s="1"/>
  <c r="Z336" i="105"/>
  <c r="Z337" i="105"/>
  <c r="Z338" i="105"/>
  <c r="AA338" i="105" s="1"/>
  <c r="Z339" i="105"/>
  <c r="Z340" i="105"/>
  <c r="AA340" i="105" s="1"/>
  <c r="Z341" i="105"/>
  <c r="AA341" i="105" s="1"/>
  <c r="Z342" i="105"/>
  <c r="Z343" i="105"/>
  <c r="AA343" i="105" s="1"/>
  <c r="Z344" i="105"/>
  <c r="Z345" i="105"/>
  <c r="Z346" i="105"/>
  <c r="Z347" i="105"/>
  <c r="AA347" i="105" s="1"/>
  <c r="Z348" i="105"/>
  <c r="Z349" i="105"/>
  <c r="AA349" i="105" s="1"/>
  <c r="Z350" i="105"/>
  <c r="Z351" i="105"/>
  <c r="AA351" i="105" s="1"/>
  <c r="Z352" i="105"/>
  <c r="AA352" i="105" s="1"/>
  <c r="Z353" i="105"/>
  <c r="AA353" i="105" s="1"/>
  <c r="Z354" i="105"/>
  <c r="Z355" i="105"/>
  <c r="AA355" i="105" s="1"/>
  <c r="Z356" i="105"/>
  <c r="AA356" i="105" s="1"/>
  <c r="Z357" i="105"/>
  <c r="AA357" i="105" s="1"/>
  <c r="Z358" i="105"/>
  <c r="Z359" i="105"/>
  <c r="AA359" i="105" s="1"/>
  <c r="Z360" i="105"/>
  <c r="Z361" i="105"/>
  <c r="AA361" i="105" s="1"/>
  <c r="Z362" i="105"/>
  <c r="Z363" i="105"/>
  <c r="Z364" i="105"/>
  <c r="AA364" i="105" s="1"/>
  <c r="Z365" i="105"/>
  <c r="AA365" i="105" s="1"/>
  <c r="Z366" i="105"/>
  <c r="Z367" i="105"/>
  <c r="AA367" i="105" s="1"/>
  <c r="Z368" i="105"/>
  <c r="Z369" i="105"/>
  <c r="AA369" i="105" s="1"/>
  <c r="Z370" i="105"/>
  <c r="AA370" i="105" s="1"/>
  <c r="Z371" i="105"/>
  <c r="AA371" i="105" s="1"/>
  <c r="Z372" i="105"/>
  <c r="Z373" i="105"/>
  <c r="AA373" i="105" s="1"/>
  <c r="Z374" i="105"/>
  <c r="Z375" i="105"/>
  <c r="AA375" i="105" s="1"/>
  <c r="Z376" i="105"/>
  <c r="AA376" i="105" s="1"/>
  <c r="Z377" i="105"/>
  <c r="AA377" i="105" s="1"/>
  <c r="Z378" i="105"/>
  <c r="Z379" i="105"/>
  <c r="AA379" i="105" s="1"/>
  <c r="Z380" i="105"/>
  <c r="Z381" i="105"/>
  <c r="AA381" i="105" s="1"/>
  <c r="Z382" i="105"/>
  <c r="Z383" i="105"/>
  <c r="AA383" i="105" s="1"/>
  <c r="Z384" i="105"/>
  <c r="AA384" i="105" s="1"/>
  <c r="Z385" i="105"/>
  <c r="Z386" i="105"/>
  <c r="Z387" i="105"/>
  <c r="AA387" i="105" s="1"/>
  <c r="Z388" i="105"/>
  <c r="AA388" i="105" s="1"/>
  <c r="Z389" i="105"/>
  <c r="AA389" i="105" s="1"/>
  <c r="Z390" i="105"/>
  <c r="Z391" i="105"/>
  <c r="AA391" i="105" s="1"/>
  <c r="Z392" i="105"/>
  <c r="Z393" i="105"/>
  <c r="AA393" i="105" s="1"/>
  <c r="Z394" i="105"/>
  <c r="Z395" i="105"/>
  <c r="Z396" i="105"/>
  <c r="Z397" i="105"/>
  <c r="AA397" i="105" s="1"/>
  <c r="Z398" i="105"/>
  <c r="AA398" i="105" s="1"/>
  <c r="Z399" i="105"/>
  <c r="AA399" i="105" s="1"/>
  <c r="Z400" i="105"/>
  <c r="AA400" i="105" s="1"/>
  <c r="Z401" i="105"/>
  <c r="AA401" i="105" s="1"/>
  <c r="Z402" i="105"/>
  <c r="AA402" i="105" s="1"/>
  <c r="Z403" i="105"/>
  <c r="AA403" i="105" s="1"/>
  <c r="Z404" i="105"/>
  <c r="Z405" i="105"/>
  <c r="AA405" i="105" s="1"/>
  <c r="Z406" i="105"/>
  <c r="Z407" i="105"/>
  <c r="AA407" i="105" s="1"/>
  <c r="Z408" i="105"/>
  <c r="Z409" i="105"/>
  <c r="Z410" i="105"/>
  <c r="Z411" i="105"/>
  <c r="AA411" i="105" s="1"/>
  <c r="Z412" i="105"/>
  <c r="AA412" i="105" s="1"/>
  <c r="Z413" i="105"/>
  <c r="AA413" i="105" s="1"/>
  <c r="Z414" i="105"/>
  <c r="Z415" i="105"/>
  <c r="AA415" i="105" s="1"/>
  <c r="Z416" i="105"/>
  <c r="AA416" i="105" s="1"/>
  <c r="Z417" i="105"/>
  <c r="Z418" i="105"/>
  <c r="Z419" i="105"/>
  <c r="AA419" i="105" s="1"/>
  <c r="Z420" i="105"/>
  <c r="AA420" i="105" s="1"/>
  <c r="Z421" i="105"/>
  <c r="AA421" i="105" s="1"/>
  <c r="Z422" i="105"/>
  <c r="Z423" i="105"/>
  <c r="Z424" i="105"/>
  <c r="AA424" i="105" s="1"/>
  <c r="Z425" i="105"/>
  <c r="AA425" i="105" s="1"/>
  <c r="Z426" i="105"/>
  <c r="Z427" i="105"/>
  <c r="AA427" i="105" s="1"/>
  <c r="Z428" i="105"/>
  <c r="Z429" i="105"/>
  <c r="AA429" i="105" s="1"/>
  <c r="Z430" i="105"/>
  <c r="Z431" i="105"/>
  <c r="Z432" i="105"/>
  <c r="Z433" i="105"/>
  <c r="Z434" i="105"/>
  <c r="AA434" i="105" s="1"/>
  <c r="Z435" i="105"/>
  <c r="AA435" i="105" s="1"/>
  <c r="Z436" i="105"/>
  <c r="AA436" i="105" s="1"/>
  <c r="Z437" i="105"/>
  <c r="AA437" i="105" s="1"/>
  <c r="Z438" i="105"/>
  <c r="Z439" i="105"/>
  <c r="AA439" i="105" s="1"/>
  <c r="Z440" i="105"/>
  <c r="Z441" i="105"/>
  <c r="AA441" i="105" s="1"/>
  <c r="Z442" i="105"/>
  <c r="Z443" i="105"/>
  <c r="AA443" i="105" s="1"/>
  <c r="Z444" i="105"/>
  <c r="Z445" i="105"/>
  <c r="AA445" i="105" s="1"/>
  <c r="Z446" i="105"/>
  <c r="Z447" i="105"/>
  <c r="AA447" i="105" s="1"/>
  <c r="Z448" i="105"/>
  <c r="AA448" i="105" s="1"/>
  <c r="Z449" i="105"/>
  <c r="AA449" i="105" s="1"/>
  <c r="Z450" i="105"/>
  <c r="Z451" i="105"/>
  <c r="AA451" i="105" s="1"/>
  <c r="Z452" i="105"/>
  <c r="AA452" i="105" s="1"/>
  <c r="Z453" i="105"/>
  <c r="AA453" i="105" s="1"/>
  <c r="Z454" i="105"/>
  <c r="Z455" i="105"/>
  <c r="AA455" i="105" s="1"/>
  <c r="Z456" i="105"/>
  <c r="Z457" i="105"/>
  <c r="AA457" i="105" s="1"/>
  <c r="Z458" i="105"/>
  <c r="Z459" i="105"/>
  <c r="AA459" i="105" s="1"/>
  <c r="Z460" i="105"/>
  <c r="AA460" i="105" s="1"/>
  <c r="Z461" i="105"/>
  <c r="AA461" i="105" s="1"/>
  <c r="Z462" i="105"/>
  <c r="AA462" i="105" s="1"/>
  <c r="Z463" i="105"/>
  <c r="AA463" i="105" s="1"/>
  <c r="Z464" i="105"/>
  <c r="Z465" i="105"/>
  <c r="AA465" i="105" s="1"/>
  <c r="Z466" i="105"/>
  <c r="AA466" i="105" s="1"/>
  <c r="Z467" i="105"/>
  <c r="Z468" i="105"/>
  <c r="Z469" i="105"/>
  <c r="AA469" i="105" s="1"/>
  <c r="Z470" i="105"/>
  <c r="Z471" i="105"/>
  <c r="AA471" i="105" s="1"/>
  <c r="Z472" i="105"/>
  <c r="AA472" i="105" s="1"/>
  <c r="Z473" i="105"/>
  <c r="AA473" i="105" s="1"/>
  <c r="Z474" i="105"/>
  <c r="Z475" i="105"/>
  <c r="AA475" i="105" s="1"/>
  <c r="Z476" i="105"/>
  <c r="Z477" i="105"/>
  <c r="AA477" i="105" s="1"/>
  <c r="Z478" i="105"/>
  <c r="Z479" i="105"/>
  <c r="AA479" i="105" s="1"/>
  <c r="Z480" i="105"/>
  <c r="AA480" i="105" s="1"/>
  <c r="Z481" i="105"/>
  <c r="Z482" i="105"/>
  <c r="Z483" i="105"/>
  <c r="AA483" i="105" s="1"/>
  <c r="Z484" i="105"/>
  <c r="AA484" i="105" s="1"/>
  <c r="Z485" i="105"/>
  <c r="AA485" i="105" s="1"/>
  <c r="Z486" i="105"/>
  <c r="Z487" i="105"/>
  <c r="AA487" i="105" s="1"/>
  <c r="Z488" i="105"/>
  <c r="Z489" i="105"/>
  <c r="AA489" i="105" s="1"/>
  <c r="Z490" i="105"/>
  <c r="Z491" i="105"/>
  <c r="AA491" i="105" s="1"/>
  <c r="Z492" i="105"/>
  <c r="Z493" i="105"/>
  <c r="AA493" i="105" s="1"/>
  <c r="Z494" i="105"/>
  <c r="Z495" i="105"/>
  <c r="AA495" i="105" s="1"/>
  <c r="Z496" i="105"/>
  <c r="AA496" i="105" s="1"/>
  <c r="Z497" i="105"/>
  <c r="Z498" i="105"/>
  <c r="AA498" i="105" s="1"/>
  <c r="Z499" i="105"/>
  <c r="Z500" i="105"/>
  <c r="AA500" i="105" s="1"/>
  <c r="Z501" i="105"/>
  <c r="AA501" i="105" s="1"/>
  <c r="Z502" i="105"/>
  <c r="Z503" i="105"/>
  <c r="AA503" i="105" s="1"/>
  <c r="Z504" i="105"/>
  <c r="Z505" i="105"/>
  <c r="Z506" i="105"/>
  <c r="Z507" i="105"/>
  <c r="AA507" i="105" s="1"/>
  <c r="Z508" i="105"/>
  <c r="AA508" i="105" s="1"/>
  <c r="Z509" i="105"/>
  <c r="AA509" i="105" s="1"/>
  <c r="Z510" i="105"/>
  <c r="Z511" i="105"/>
  <c r="AA511" i="105" s="1"/>
  <c r="Z512" i="105"/>
  <c r="AA512" i="105" s="1"/>
  <c r="Z513" i="105"/>
  <c r="AA513" i="105" s="1"/>
  <c r="Z514" i="105"/>
  <c r="Z515" i="105"/>
  <c r="Z516" i="105"/>
  <c r="AA516" i="105" s="1"/>
  <c r="Z517" i="105"/>
  <c r="AA517" i="105" s="1"/>
  <c r="Z518" i="105"/>
  <c r="Z519" i="105"/>
  <c r="AA519" i="105" s="1"/>
  <c r="Z520" i="105"/>
  <c r="AA520" i="105" s="1"/>
  <c r="Z521" i="105"/>
  <c r="AA521" i="105" s="1"/>
  <c r="Z522" i="105"/>
  <c r="Z523" i="105"/>
  <c r="AA523" i="105" s="1"/>
  <c r="Z524" i="105"/>
  <c r="AA524" i="105" s="1"/>
  <c r="Z525" i="105"/>
  <c r="AA525" i="105" s="1"/>
  <c r="Z526" i="105"/>
  <c r="AA526" i="105" s="1"/>
  <c r="Z527" i="105"/>
  <c r="AA527" i="105" s="1"/>
  <c r="Z528" i="105"/>
  <c r="Z529" i="105"/>
  <c r="Z530" i="105"/>
  <c r="AA530" i="105" s="1"/>
  <c r="Z531" i="105"/>
  <c r="AA531" i="105" s="1"/>
  <c r="Z532" i="105"/>
  <c r="AA532" i="105" s="1"/>
  <c r="Z533" i="105"/>
  <c r="AA533" i="105" s="1"/>
  <c r="Z534" i="105"/>
  <c r="Z535" i="105"/>
  <c r="AA535" i="105" s="1"/>
  <c r="Z536" i="105"/>
  <c r="Z537" i="105"/>
  <c r="AA537" i="105" s="1"/>
  <c r="Z538" i="105"/>
  <c r="Z539" i="105"/>
  <c r="AA539" i="105" s="1"/>
  <c r="Z540" i="105"/>
  <c r="Z541" i="105"/>
  <c r="AA541" i="105" s="1"/>
  <c r="Z542" i="105"/>
  <c r="Z543" i="105"/>
  <c r="AA543" i="105" s="1"/>
  <c r="Z544" i="105"/>
  <c r="AA544" i="105" s="1"/>
  <c r="Z545" i="105"/>
  <c r="AA545" i="105" s="1"/>
  <c r="Z546" i="105"/>
  <c r="Z547" i="105"/>
  <c r="Z548" i="105"/>
  <c r="AA548" i="105" s="1"/>
  <c r="Z549" i="105"/>
  <c r="AA549" i="105" s="1"/>
  <c r="Z550" i="105"/>
  <c r="Z551" i="105"/>
  <c r="Z552" i="105"/>
  <c r="Z553" i="105"/>
  <c r="AA553" i="105" s="1"/>
  <c r="Z554" i="105"/>
  <c r="Z555" i="105"/>
  <c r="AA555" i="105" s="1"/>
  <c r="Z556" i="105"/>
  <c r="AA556" i="105" s="1"/>
  <c r="Z557" i="105"/>
  <c r="AA557" i="105" s="1"/>
  <c r="Z558" i="105"/>
  <c r="Z559" i="105"/>
  <c r="AA559" i="105" s="1"/>
  <c r="Z560" i="105"/>
  <c r="AA560" i="105" s="1"/>
  <c r="Z561" i="105"/>
  <c r="Z562" i="105"/>
  <c r="AA562" i="105" s="1"/>
  <c r="Z563" i="105"/>
  <c r="Z564" i="105"/>
  <c r="Z565" i="105"/>
  <c r="AA565" i="105" s="1"/>
  <c r="Z566" i="105"/>
  <c r="Z567" i="105"/>
  <c r="AA567" i="105" s="1"/>
  <c r="Z568" i="105"/>
  <c r="AA568" i="105" s="1"/>
  <c r="Z569" i="105"/>
  <c r="Z570" i="105"/>
  <c r="Z571" i="105"/>
  <c r="AA571" i="105" s="1"/>
  <c r="Z572" i="105"/>
  <c r="AA572" i="105" s="1"/>
  <c r="Z573" i="105"/>
  <c r="AA573" i="105" s="1"/>
  <c r="Z574" i="105"/>
  <c r="Z575" i="105"/>
  <c r="AA575" i="105" s="1"/>
  <c r="Z576" i="105"/>
  <c r="Z577" i="105"/>
  <c r="AA577" i="105" s="1"/>
  <c r="Z578" i="105"/>
  <c r="Z579" i="105"/>
  <c r="AA579" i="105" s="1"/>
  <c r="Z580" i="105"/>
  <c r="Z581" i="105"/>
  <c r="Z582" i="105"/>
  <c r="Z583" i="105"/>
  <c r="AA583" i="105" s="1"/>
  <c r="Z584" i="105"/>
  <c r="Z585" i="105"/>
  <c r="Z586" i="105"/>
  <c r="Z587" i="105"/>
  <c r="AA587" i="105" s="1"/>
  <c r="Z588" i="105"/>
  <c r="AA588" i="105" s="1"/>
  <c r="Z589" i="105"/>
  <c r="AA589" i="105" s="1"/>
  <c r="Z590" i="105"/>
  <c r="Z591" i="105"/>
  <c r="AA591" i="105" s="1"/>
  <c r="Z592" i="105"/>
  <c r="Z593" i="105"/>
  <c r="AA593" i="105" s="1"/>
  <c r="Z594" i="105"/>
  <c r="Z595" i="105"/>
  <c r="AA595" i="105" s="1"/>
  <c r="Z596" i="105"/>
  <c r="Z597" i="105"/>
  <c r="Z598" i="105"/>
  <c r="Z599" i="105"/>
  <c r="AA599" i="105" s="1"/>
  <c r="Z600" i="105"/>
  <c r="AA600" i="105" s="1"/>
  <c r="Z601" i="105"/>
  <c r="Z602" i="105"/>
  <c r="Z603" i="105"/>
  <c r="AA603" i="105" s="1"/>
  <c r="Z604" i="105"/>
  <c r="AA604" i="105" s="1"/>
  <c r="Z605" i="105"/>
  <c r="AA605" i="105" s="1"/>
  <c r="Z606" i="105"/>
  <c r="Z607" i="105"/>
  <c r="AA607" i="105" s="1"/>
  <c r="Z608" i="105"/>
  <c r="Z609" i="105"/>
  <c r="AA609" i="105" s="1"/>
  <c r="Z610" i="105"/>
  <c r="Z611" i="105"/>
  <c r="AA611" i="105" s="1"/>
  <c r="Z612" i="105"/>
  <c r="Z613" i="105"/>
  <c r="Z614" i="105"/>
  <c r="Z615" i="105"/>
  <c r="AA615" i="105" s="1"/>
  <c r="Z616" i="105"/>
  <c r="Z617" i="105"/>
  <c r="Z618" i="105"/>
  <c r="Z619" i="105"/>
  <c r="AA619" i="105" s="1"/>
  <c r="Z620" i="105"/>
  <c r="AA620" i="105" s="1"/>
  <c r="Z621" i="105"/>
  <c r="AA621" i="105" s="1"/>
  <c r="Z622" i="105"/>
  <c r="Z623" i="105"/>
  <c r="AA623" i="105" s="1"/>
  <c r="Z624" i="105"/>
  <c r="Z625" i="105"/>
  <c r="AA625" i="105" s="1"/>
  <c r="Z626" i="105"/>
  <c r="Z627" i="105"/>
  <c r="AA627" i="105" s="1"/>
  <c r="Z628" i="105"/>
  <c r="Z629" i="105"/>
  <c r="AA629" i="105" s="1"/>
  <c r="Z630" i="105"/>
  <c r="Z631" i="105"/>
  <c r="AA631" i="105" s="1"/>
  <c r="Z632" i="105"/>
  <c r="AA632" i="105" s="1"/>
  <c r="Z633" i="105"/>
  <c r="Z634" i="105"/>
  <c r="Z635" i="105"/>
  <c r="AA635" i="105" s="1"/>
  <c r="Z636" i="105"/>
  <c r="AA636" i="105" s="1"/>
  <c r="Z637" i="105"/>
  <c r="AA637" i="105" s="1"/>
  <c r="Z638" i="105"/>
  <c r="Z639" i="105"/>
  <c r="AA639" i="105" s="1"/>
  <c r="Z640" i="105"/>
  <c r="Z641" i="105"/>
  <c r="AA641" i="105" s="1"/>
  <c r="Z642" i="105"/>
  <c r="Z643" i="105"/>
  <c r="AA643" i="105" s="1"/>
  <c r="Z644" i="105"/>
  <c r="Z645" i="105"/>
  <c r="AA645" i="105" s="1"/>
  <c r="Z646" i="105"/>
  <c r="Z647" i="105"/>
  <c r="AA647" i="105" s="1"/>
  <c r="Z648" i="105"/>
  <c r="Z649" i="105"/>
  <c r="Z650" i="105"/>
  <c r="Z651" i="105"/>
  <c r="AA651" i="105" s="1"/>
  <c r="Z652" i="105"/>
  <c r="AA652" i="105" s="1"/>
  <c r="Z653" i="105"/>
  <c r="AA653" i="105" s="1"/>
  <c r="Z654" i="105"/>
  <c r="Z655" i="105"/>
  <c r="AA655" i="105" s="1"/>
  <c r="Z656" i="105"/>
  <c r="Z657" i="105"/>
  <c r="AA657" i="105" s="1"/>
  <c r="Z658" i="105"/>
  <c r="Z659" i="105"/>
  <c r="AA659" i="105" s="1"/>
  <c r="Z660" i="105"/>
  <c r="Z661" i="105"/>
  <c r="AA661" i="105" s="1"/>
  <c r="Z662" i="105"/>
  <c r="Z663" i="105"/>
  <c r="AA663" i="105" s="1"/>
  <c r="Z664" i="105"/>
  <c r="AA664" i="105" s="1"/>
  <c r="Z665" i="105"/>
  <c r="Z666" i="105"/>
  <c r="Z667" i="105"/>
  <c r="AA667" i="105" s="1"/>
  <c r="Z668" i="105"/>
  <c r="AA668" i="105" s="1"/>
  <c r="Z669" i="105"/>
  <c r="Z670" i="105"/>
  <c r="Z671" i="105"/>
  <c r="AA671" i="105" s="1"/>
  <c r="Z672" i="105"/>
  <c r="Z673" i="105"/>
  <c r="AA673" i="105" s="1"/>
  <c r="Z674" i="105"/>
  <c r="Z675" i="105"/>
  <c r="AA675" i="105" s="1"/>
  <c r="Z676" i="105"/>
  <c r="Z677" i="105"/>
  <c r="Z678" i="105"/>
  <c r="Z679" i="105"/>
  <c r="AA679" i="105" s="1"/>
  <c r="Z680" i="105"/>
  <c r="Z681" i="105"/>
  <c r="Z682" i="105"/>
  <c r="Z683" i="105"/>
  <c r="AA683" i="105" s="1"/>
  <c r="Z684" i="105"/>
  <c r="AA684" i="105" s="1"/>
  <c r="Z685" i="105"/>
  <c r="AA685" i="105" s="1"/>
  <c r="Z686" i="105"/>
  <c r="Z687" i="105"/>
  <c r="AA687" i="105" s="1"/>
  <c r="Z688" i="105"/>
  <c r="Z689" i="105"/>
  <c r="AA689" i="105" s="1"/>
  <c r="Z690" i="105"/>
  <c r="Z691" i="105"/>
  <c r="AA691" i="105" s="1"/>
  <c r="Z692" i="105"/>
  <c r="Z693" i="105"/>
  <c r="AA693" i="105" s="1"/>
  <c r="Z694" i="105"/>
  <c r="Z695" i="105"/>
  <c r="AA695" i="105" s="1"/>
  <c r="Z696" i="105"/>
  <c r="AA696" i="105" s="1"/>
  <c r="Z697" i="105"/>
  <c r="Z698" i="105"/>
  <c r="Z699" i="105"/>
  <c r="AA699" i="105" s="1"/>
  <c r="Z700" i="105"/>
  <c r="AA700" i="105" s="1"/>
  <c r="Z701" i="105"/>
  <c r="AA701" i="105" s="1"/>
  <c r="Z702" i="105"/>
  <c r="Z703" i="105"/>
  <c r="AA703" i="105" s="1"/>
  <c r="Z704" i="105"/>
  <c r="Z705" i="105"/>
  <c r="AA705" i="105" s="1"/>
  <c r="Z706" i="105"/>
  <c r="Z707" i="105"/>
  <c r="AA707" i="105" s="1"/>
  <c r="Z708" i="105"/>
  <c r="Z709" i="105"/>
  <c r="Z710" i="105"/>
  <c r="Z711" i="105"/>
  <c r="AA711" i="105" s="1"/>
  <c r="Z712" i="105"/>
  <c r="Z713" i="105"/>
  <c r="Z714" i="105"/>
  <c r="Z715" i="105"/>
  <c r="AA715" i="105" s="1"/>
  <c r="Z716" i="105"/>
  <c r="AA716" i="105" s="1"/>
  <c r="Z717" i="105"/>
  <c r="AA717" i="105" s="1"/>
  <c r="Z718" i="105"/>
  <c r="Z719" i="105"/>
  <c r="AA719" i="105" s="1"/>
  <c r="Z720" i="105"/>
  <c r="Z721" i="105"/>
  <c r="AA721" i="105" s="1"/>
  <c r="Z722" i="105"/>
  <c r="Z723" i="105"/>
  <c r="AA723" i="105" s="1"/>
  <c r="Z724" i="105"/>
  <c r="Z725" i="105"/>
  <c r="Z726" i="105"/>
  <c r="Z727" i="105"/>
  <c r="AA727" i="105" s="1"/>
  <c r="Z728" i="105"/>
  <c r="AA728" i="105" s="1"/>
  <c r="Z729" i="105"/>
  <c r="Z730" i="105"/>
  <c r="Z731" i="105"/>
  <c r="AA731" i="105" s="1"/>
  <c r="Z732" i="105"/>
  <c r="AA732" i="105" s="1"/>
  <c r="Z733" i="105"/>
  <c r="AA733" i="105" s="1"/>
  <c r="Z734" i="105"/>
  <c r="Z735" i="105"/>
  <c r="AA735" i="105" s="1"/>
  <c r="Z736" i="105"/>
  <c r="Z737" i="105"/>
  <c r="AA737" i="105" s="1"/>
  <c r="Z738" i="105"/>
  <c r="Z739" i="105"/>
  <c r="AA739" i="105" s="1"/>
  <c r="Z740" i="105"/>
  <c r="Z741" i="105"/>
  <c r="Z742" i="105"/>
  <c r="Z743" i="105"/>
  <c r="AA743" i="105" s="1"/>
  <c r="Z744" i="105"/>
  <c r="Z745" i="105"/>
  <c r="Z746" i="105"/>
  <c r="Z747" i="105"/>
  <c r="AA747" i="105" s="1"/>
  <c r="Z748" i="105"/>
  <c r="AA748" i="105" s="1"/>
  <c r="Z749" i="105"/>
  <c r="AA749" i="105" s="1"/>
  <c r="Z750" i="105"/>
  <c r="Z751" i="105"/>
  <c r="AA751" i="105" s="1"/>
  <c r="Z752" i="105"/>
  <c r="Z753" i="105"/>
  <c r="AA753" i="105" s="1"/>
  <c r="Z754" i="105"/>
  <c r="Z755" i="105"/>
  <c r="AA755" i="105" s="1"/>
  <c r="Z756" i="105"/>
  <c r="Z757" i="105"/>
  <c r="AA757" i="105" s="1"/>
  <c r="Z758" i="105"/>
  <c r="Z759" i="105"/>
  <c r="AA759" i="105" s="1"/>
  <c r="Z760" i="105"/>
  <c r="AA760" i="105" s="1"/>
  <c r="Z761" i="105"/>
  <c r="Z762" i="105"/>
  <c r="Z763" i="105"/>
  <c r="AA763" i="105" s="1"/>
  <c r="Z764" i="105"/>
  <c r="AA764" i="105" s="1"/>
  <c r="Z765" i="105"/>
  <c r="AA765" i="105" s="1"/>
  <c r="Z766" i="105"/>
  <c r="Z767" i="105"/>
  <c r="AA767" i="105" s="1"/>
  <c r="Z768" i="105"/>
  <c r="Z769" i="105"/>
  <c r="AA769" i="105" s="1"/>
  <c r="Z770" i="105"/>
  <c r="Z771" i="105"/>
  <c r="AA771" i="105" s="1"/>
  <c r="Z772" i="105"/>
  <c r="Z773" i="105"/>
  <c r="AA773" i="105" s="1"/>
  <c r="Z774" i="105"/>
  <c r="Z775" i="105"/>
  <c r="AA775" i="105" s="1"/>
  <c r="Z776" i="105"/>
  <c r="Z777" i="105"/>
  <c r="Z778" i="105"/>
  <c r="Z779" i="105"/>
  <c r="AA779" i="105" s="1"/>
  <c r="Z780" i="105"/>
  <c r="AA780" i="105" s="1"/>
  <c r="Z781" i="105"/>
  <c r="AA781" i="105" s="1"/>
  <c r="Z782" i="105"/>
  <c r="Z783" i="105"/>
  <c r="AA783" i="105" s="1"/>
  <c r="Z784" i="105"/>
  <c r="Z785" i="105"/>
  <c r="AA785" i="105" s="1"/>
  <c r="Z786" i="105"/>
  <c r="Z787" i="105"/>
  <c r="AA787" i="105" s="1"/>
  <c r="Z788" i="105"/>
  <c r="Z789" i="105"/>
  <c r="AA789" i="105" s="1"/>
  <c r="Z790" i="105"/>
  <c r="Z791" i="105"/>
  <c r="AA791" i="105" s="1"/>
  <c r="Z792" i="105"/>
  <c r="AA792" i="105" s="1"/>
  <c r="Z793" i="105"/>
  <c r="Z794" i="105"/>
  <c r="Z795" i="105"/>
  <c r="AA795" i="105" s="1"/>
  <c r="Z796" i="105"/>
  <c r="AA796" i="105" s="1"/>
  <c r="Z797" i="105"/>
  <c r="Z798" i="105"/>
  <c r="Z799" i="105"/>
  <c r="AA799" i="105" s="1"/>
  <c r="Z800" i="105"/>
  <c r="Z801" i="105"/>
  <c r="AA801" i="105" s="1"/>
  <c r="Z802" i="105"/>
  <c r="Z803" i="105"/>
  <c r="AA803" i="105" s="1"/>
  <c r="Z804" i="105"/>
  <c r="Z805" i="105"/>
  <c r="Z806" i="105"/>
  <c r="Z807" i="105"/>
  <c r="AA807" i="105" s="1"/>
  <c r="Z808" i="105"/>
  <c r="Z809" i="105"/>
  <c r="Z810" i="105"/>
  <c r="Z811" i="105"/>
  <c r="AA811" i="105" s="1"/>
  <c r="Z812" i="105"/>
  <c r="AA812" i="105" s="1"/>
  <c r="Z813" i="105"/>
  <c r="AA813" i="105" s="1"/>
  <c r="Z814" i="105"/>
  <c r="Z815" i="105"/>
  <c r="AA815" i="105" s="1"/>
  <c r="Z816" i="105"/>
  <c r="Z817" i="105"/>
  <c r="AA817" i="105" s="1"/>
  <c r="Z818" i="105"/>
  <c r="Z819" i="105"/>
  <c r="AA819" i="105" s="1"/>
  <c r="Z820" i="105"/>
  <c r="Z821" i="105"/>
  <c r="AA821" i="105" s="1"/>
  <c r="Z822" i="105"/>
  <c r="Z823" i="105"/>
  <c r="AA823" i="105" s="1"/>
  <c r="Z824" i="105"/>
  <c r="AA824" i="105" s="1"/>
  <c r="Z825" i="105"/>
  <c r="Z826" i="105"/>
  <c r="Z827" i="105"/>
  <c r="AA827" i="105" s="1"/>
  <c r="Z828" i="105"/>
  <c r="AA828" i="105" s="1"/>
  <c r="Z829" i="105"/>
  <c r="AA829" i="105" s="1"/>
  <c r="Z830" i="105"/>
  <c r="Z831" i="105"/>
  <c r="AA831" i="105" s="1"/>
  <c r="Z832" i="105"/>
  <c r="Z833" i="105"/>
  <c r="AA833" i="105" s="1"/>
  <c r="Z834" i="105"/>
  <c r="Z835" i="105"/>
  <c r="AA835" i="105" s="1"/>
  <c r="Z836" i="105"/>
  <c r="Z837" i="105"/>
  <c r="Z838" i="105"/>
  <c r="Z839" i="105"/>
  <c r="AA839" i="105" s="1"/>
  <c r="Z840" i="105"/>
  <c r="Z841" i="105"/>
  <c r="Z842" i="105"/>
  <c r="Z843" i="105"/>
  <c r="AA843" i="105" s="1"/>
  <c r="Z844" i="105"/>
  <c r="AA844" i="105" s="1"/>
  <c r="Z845" i="105"/>
  <c r="AA845" i="105" s="1"/>
  <c r="Z846" i="105"/>
  <c r="Z847" i="105"/>
  <c r="AA847" i="105" s="1"/>
  <c r="Z848" i="105"/>
  <c r="Z849" i="105"/>
  <c r="AA849" i="105" s="1"/>
  <c r="Z850" i="105"/>
  <c r="Z851" i="105"/>
  <c r="AA851" i="105" s="1"/>
  <c r="Z852" i="105"/>
  <c r="Z853" i="105"/>
  <c r="Z854" i="105"/>
  <c r="Z855" i="105"/>
  <c r="AA855" i="105" s="1"/>
  <c r="Z856" i="105"/>
  <c r="AA856" i="105" s="1"/>
  <c r="Z857" i="105"/>
  <c r="Z858" i="105"/>
  <c r="Z859" i="105"/>
  <c r="AA859" i="105" s="1"/>
  <c r="Z860" i="105"/>
  <c r="AA860" i="105" s="1"/>
  <c r="Z861" i="105"/>
  <c r="AA861" i="105" s="1"/>
  <c r="Z862" i="105"/>
  <c r="Z863" i="105"/>
  <c r="AA863" i="105" s="1"/>
  <c r="Z864" i="105"/>
  <c r="Z865" i="105"/>
  <c r="AA865" i="105" s="1"/>
  <c r="Z866" i="105"/>
  <c r="Z867" i="105"/>
  <c r="AA867" i="105" s="1"/>
  <c r="Z868" i="105"/>
  <c r="Z869" i="105"/>
  <c r="Z870" i="105"/>
  <c r="Z871" i="105"/>
  <c r="AA871" i="105" s="1"/>
  <c r="Z872" i="105"/>
  <c r="Z873" i="105"/>
  <c r="Z874" i="105"/>
  <c r="Z875" i="105"/>
  <c r="AA875" i="105" s="1"/>
  <c r="Z876" i="105"/>
  <c r="AA876" i="105" s="1"/>
  <c r="Z877" i="105"/>
  <c r="AA877" i="105" s="1"/>
  <c r="Z878" i="105"/>
  <c r="Z879" i="105"/>
  <c r="AA879" i="105" s="1"/>
  <c r="Z880" i="105"/>
  <c r="Z881" i="105"/>
  <c r="AA881" i="105" s="1"/>
  <c r="Z882" i="105"/>
  <c r="Z883" i="105"/>
  <c r="AA883" i="105" s="1"/>
  <c r="Z884" i="105"/>
  <c r="Z885" i="105"/>
  <c r="AA885" i="105" s="1"/>
  <c r="Z886" i="105"/>
  <c r="Z887" i="105"/>
  <c r="AA887" i="105" s="1"/>
  <c r="Z888" i="105"/>
  <c r="AA888" i="105" s="1"/>
  <c r="Z889" i="105"/>
  <c r="Z890" i="105"/>
  <c r="Z891" i="105"/>
  <c r="AA891" i="105" s="1"/>
  <c r="Z892" i="105"/>
  <c r="AA892" i="105" s="1"/>
  <c r="Z893" i="105"/>
  <c r="AA893" i="105" s="1"/>
  <c r="Z894" i="105"/>
  <c r="Z895" i="105"/>
  <c r="AA895" i="105" s="1"/>
  <c r="Z896" i="105"/>
  <c r="Z897" i="105"/>
  <c r="AA897" i="105" s="1"/>
  <c r="Z898" i="105"/>
  <c r="Z899" i="105"/>
  <c r="AA899" i="105" s="1"/>
  <c r="Z900" i="105"/>
  <c r="Z901" i="105"/>
  <c r="AA901" i="105" s="1"/>
  <c r="Z902" i="105"/>
  <c r="Z903" i="105"/>
  <c r="AA903" i="105" s="1"/>
  <c r="Z904" i="105"/>
  <c r="Z905" i="105"/>
  <c r="Z906" i="105"/>
  <c r="Z907" i="105"/>
  <c r="AA907" i="105" s="1"/>
  <c r="Z908" i="105"/>
  <c r="AA908" i="105" s="1"/>
  <c r="Z909" i="105"/>
  <c r="AA909" i="105" s="1"/>
  <c r="Z910" i="105"/>
  <c r="Z911" i="105"/>
  <c r="AA911" i="105" s="1"/>
  <c r="Z912" i="105"/>
  <c r="Z913" i="105"/>
  <c r="AA913" i="105" s="1"/>
  <c r="Z914" i="105"/>
  <c r="Z915" i="105"/>
  <c r="AA915" i="105" s="1"/>
  <c r="Z916" i="105"/>
  <c r="Z917" i="105"/>
  <c r="AA917" i="105" s="1"/>
  <c r="Z918" i="105"/>
  <c r="Z919" i="105"/>
  <c r="AA919" i="105" s="1"/>
  <c r="Z920" i="105"/>
  <c r="AA920" i="105" s="1"/>
  <c r="Z921" i="105"/>
  <c r="Z922" i="105"/>
  <c r="Z923" i="105"/>
  <c r="AA923" i="105" s="1"/>
  <c r="Z924" i="105"/>
  <c r="AA924" i="105" s="1"/>
  <c r="Z925" i="105"/>
  <c r="Z926" i="105"/>
  <c r="Z927" i="105"/>
  <c r="AA927" i="105" s="1"/>
  <c r="Z928" i="105"/>
  <c r="Z929" i="105"/>
  <c r="AA929" i="105" s="1"/>
  <c r="Z930" i="105"/>
  <c r="Z931" i="105"/>
  <c r="AA931" i="105" s="1"/>
  <c r="Z932" i="105"/>
  <c r="Z933" i="105"/>
  <c r="Z934" i="105"/>
  <c r="Z935" i="105"/>
  <c r="AA935" i="105" s="1"/>
  <c r="Z936" i="105"/>
  <c r="Z937" i="105"/>
  <c r="Z938" i="105"/>
  <c r="Z939" i="105"/>
  <c r="AA939" i="105" s="1"/>
  <c r="Z940" i="105"/>
  <c r="AA940" i="105" s="1"/>
  <c r="Z941" i="105"/>
  <c r="AA941" i="105" s="1"/>
  <c r="Z942" i="105"/>
  <c r="Z943" i="105"/>
  <c r="AA943" i="105" s="1"/>
  <c r="Z944" i="105"/>
  <c r="Z945" i="105"/>
  <c r="AA945" i="105" s="1"/>
  <c r="Z946" i="105"/>
  <c r="Z947" i="105"/>
  <c r="AA947" i="105" s="1"/>
  <c r="Z948" i="105"/>
  <c r="Z949" i="105"/>
  <c r="AA949" i="105" s="1"/>
  <c r="Z950" i="105"/>
  <c r="Z951" i="105"/>
  <c r="AA951" i="105" s="1"/>
  <c r="Z952" i="105"/>
  <c r="AA952" i="105" s="1"/>
  <c r="Z953" i="105"/>
  <c r="Z954" i="105"/>
  <c r="Z955" i="105"/>
  <c r="AA955" i="105" s="1"/>
  <c r="Z956" i="105"/>
  <c r="AA956" i="105" s="1"/>
  <c r="Z957" i="105"/>
  <c r="AA957" i="105" s="1"/>
  <c r="Z958" i="105"/>
  <c r="Z959" i="105"/>
  <c r="AA959" i="105" s="1"/>
  <c r="Z960" i="105"/>
  <c r="Z961" i="105"/>
  <c r="AA961" i="105" s="1"/>
  <c r="Z962" i="105"/>
  <c r="Z963" i="105"/>
  <c r="AA963" i="105" s="1"/>
  <c r="Z964" i="105"/>
  <c r="Z965" i="105"/>
  <c r="Z966" i="105"/>
  <c r="Z967" i="105"/>
  <c r="AA967" i="105" s="1"/>
  <c r="Z968" i="105"/>
  <c r="Z969" i="105"/>
  <c r="Z970" i="105"/>
  <c r="Z971" i="105"/>
  <c r="AA971" i="105" s="1"/>
  <c r="Z972" i="105"/>
  <c r="AA972" i="105" s="1"/>
  <c r="Z973" i="105"/>
  <c r="AA973" i="105" s="1"/>
  <c r="Z974" i="105"/>
  <c r="Z975" i="105"/>
  <c r="AA975" i="105" s="1"/>
  <c r="Z976" i="105"/>
  <c r="Z977" i="105"/>
  <c r="AA977" i="105" s="1"/>
  <c r="Z978" i="105"/>
  <c r="Z979" i="105"/>
  <c r="AA979" i="105" s="1"/>
  <c r="Z980" i="105"/>
  <c r="Z981" i="105"/>
  <c r="Z982" i="105"/>
  <c r="Z983" i="105"/>
  <c r="AA983" i="105" s="1"/>
  <c r="Z984" i="105"/>
  <c r="AA984" i="105" s="1"/>
  <c r="Z985" i="105"/>
  <c r="Z986" i="105"/>
  <c r="Z987" i="105"/>
  <c r="AA987" i="105" s="1"/>
  <c r="Z988" i="105"/>
  <c r="AA988" i="105" s="1"/>
  <c r="Z989" i="105"/>
  <c r="AA989" i="105" s="1"/>
  <c r="Z990" i="105"/>
  <c r="Z991" i="105"/>
  <c r="AA991" i="105" s="1"/>
  <c r="Z992" i="105"/>
  <c r="Z993" i="105"/>
  <c r="AA993" i="105" s="1"/>
  <c r="Z994" i="105"/>
  <c r="Z995" i="105"/>
  <c r="AA995" i="105" s="1"/>
  <c r="Z996" i="105"/>
  <c r="Z997" i="105"/>
  <c r="Z998" i="105"/>
  <c r="Z999" i="105"/>
  <c r="AA999" i="105" s="1"/>
  <c r="Z1000" i="105"/>
  <c r="Z1001" i="105"/>
  <c r="Z1002" i="105"/>
  <c r="Z1003" i="105"/>
  <c r="AA1003" i="105" s="1"/>
  <c r="Z1004" i="105"/>
  <c r="AA1004" i="105" s="1"/>
  <c r="Z1005" i="105"/>
  <c r="AA1005" i="105" s="1"/>
  <c r="Z1006" i="105"/>
  <c r="Z1007" i="105"/>
  <c r="AA1007" i="105" s="1"/>
  <c r="Z1008" i="105"/>
  <c r="Z1009" i="105"/>
  <c r="AA1009" i="105" s="1"/>
  <c r="Z1010" i="105"/>
  <c r="Z1011" i="105"/>
  <c r="AA1011" i="105" s="1"/>
  <c r="Z1012" i="105"/>
  <c r="Z1013" i="105"/>
  <c r="AA1013" i="105" s="1"/>
  <c r="Z1014" i="105"/>
  <c r="Z1015" i="105"/>
  <c r="AA1015" i="105" s="1"/>
  <c r="Z1016" i="105"/>
  <c r="AA1016" i="105" s="1"/>
  <c r="Z1017" i="105"/>
  <c r="Z1018" i="105"/>
  <c r="Z1019" i="105"/>
  <c r="AA1019" i="105" s="1"/>
  <c r="Z1020" i="105"/>
  <c r="AA1020" i="105" s="1"/>
  <c r="Z1021" i="105"/>
  <c r="AA1021" i="105" s="1"/>
  <c r="Z1022" i="105"/>
  <c r="Z1023" i="105"/>
  <c r="AA1023" i="105" s="1"/>
  <c r="Z1024" i="105"/>
  <c r="Z1025" i="105"/>
  <c r="AA1025" i="105" s="1"/>
  <c r="Z1026" i="105"/>
  <c r="Z1027" i="105"/>
  <c r="AA1027" i="105" s="1"/>
  <c r="Z1028" i="105"/>
  <c r="Z1029" i="105"/>
  <c r="AA1029" i="105" s="1"/>
  <c r="Z1030" i="105"/>
  <c r="Z1031" i="105"/>
  <c r="AA1031" i="105" s="1"/>
  <c r="Z1032" i="105"/>
  <c r="Z1033" i="105"/>
  <c r="Z1034" i="105"/>
  <c r="Z1035" i="105"/>
  <c r="AA1035" i="105" s="1"/>
  <c r="Z1036" i="105"/>
  <c r="AA1036" i="105" s="1"/>
  <c r="Z1037" i="105"/>
  <c r="AA1037" i="105" s="1"/>
  <c r="Z1038" i="105"/>
  <c r="Z1039" i="105"/>
  <c r="AA1039" i="105" s="1"/>
  <c r="Z1040" i="105"/>
  <c r="Z1041" i="105"/>
  <c r="AA1041" i="105" s="1"/>
  <c r="Z1042" i="105"/>
  <c r="Z1043" i="105"/>
  <c r="AA1043" i="105" s="1"/>
  <c r="Z1044" i="105"/>
  <c r="Z1045" i="105"/>
  <c r="AA1045" i="105" s="1"/>
  <c r="Z1046" i="105"/>
  <c r="Z1047" i="105"/>
  <c r="AA1047" i="105" s="1"/>
  <c r="Z1048" i="105"/>
  <c r="AA1048" i="105" s="1"/>
  <c r="Z1049" i="105"/>
  <c r="Z1050" i="105"/>
  <c r="Z1051" i="105"/>
  <c r="AA1051" i="105" s="1"/>
  <c r="Z1052" i="105"/>
  <c r="AA1052" i="105" s="1"/>
  <c r="Z1053" i="105"/>
  <c r="Z1054" i="105"/>
  <c r="Z1055" i="105"/>
  <c r="AA1055" i="105" s="1"/>
  <c r="Z1056" i="105"/>
  <c r="Z1057" i="105"/>
  <c r="AA1057" i="105" s="1"/>
  <c r="Z1058" i="105"/>
  <c r="Z1059" i="105"/>
  <c r="AA1059" i="105" s="1"/>
  <c r="Z1060" i="105"/>
  <c r="Z1061" i="105"/>
  <c r="Z1062" i="105"/>
  <c r="Z1063" i="105"/>
  <c r="AA1063" i="105" s="1"/>
  <c r="Z1064" i="105"/>
  <c r="Z1065" i="105"/>
  <c r="Z1066" i="105"/>
  <c r="Z1067" i="105"/>
  <c r="AA1067" i="105" s="1"/>
  <c r="Z1068" i="105"/>
  <c r="AA1068" i="105" s="1"/>
  <c r="Z1069" i="105"/>
  <c r="AA1069" i="105" s="1"/>
  <c r="Z1070" i="105"/>
  <c r="Z1071" i="105"/>
  <c r="AA1071" i="105" s="1"/>
  <c r="Z1072" i="105"/>
  <c r="Z1073" i="105"/>
  <c r="AA1073" i="105" s="1"/>
  <c r="Z1074" i="105"/>
  <c r="Z1075" i="105"/>
  <c r="AA1075" i="105" s="1"/>
  <c r="Z1076" i="105"/>
  <c r="Z1077" i="105"/>
  <c r="AA1077" i="105" s="1"/>
  <c r="Z1078" i="105"/>
  <c r="Z1079" i="105"/>
  <c r="AA1079" i="105" s="1"/>
  <c r="Z1080" i="105"/>
  <c r="AA1080" i="105" s="1"/>
  <c r="Z1081" i="105"/>
  <c r="Z1082" i="105"/>
  <c r="Z1083" i="105"/>
  <c r="AA1083" i="105" s="1"/>
  <c r="Z1084" i="105"/>
  <c r="AA1084" i="105" s="1"/>
  <c r="Z1085" i="105"/>
  <c r="AA1085" i="105" s="1"/>
  <c r="Z1086" i="105"/>
  <c r="Z1087" i="105"/>
  <c r="AA1087" i="105" s="1"/>
  <c r="Z1088" i="105"/>
  <c r="Z1089" i="105"/>
  <c r="AA1089" i="105" s="1"/>
  <c r="Z1090" i="105"/>
  <c r="Z1091" i="105"/>
  <c r="AA1091" i="105" s="1"/>
  <c r="Z1092" i="105"/>
  <c r="Z1093" i="105"/>
  <c r="Z1094" i="105"/>
  <c r="Z1095" i="105"/>
  <c r="AA1095" i="105" s="1"/>
  <c r="Z1096" i="105"/>
  <c r="Z1097" i="105"/>
  <c r="Z1098" i="105"/>
  <c r="Z1099" i="105"/>
  <c r="AA1099" i="105" s="1"/>
  <c r="Z1100" i="105"/>
  <c r="AA1100" i="105" s="1"/>
  <c r="Z1101" i="105"/>
  <c r="AA1101" i="105" s="1"/>
  <c r="Z1102" i="105"/>
  <c r="Z1103" i="105"/>
  <c r="AA1103" i="105" s="1"/>
  <c r="Z1104" i="105"/>
  <c r="Z1105" i="105"/>
  <c r="AA1105" i="105" s="1"/>
  <c r="Z1106" i="105"/>
  <c r="Z1107" i="105"/>
  <c r="AA1107" i="105" s="1"/>
  <c r="Z1108" i="105"/>
  <c r="Z1109" i="105"/>
  <c r="Z1110" i="105"/>
  <c r="Z1111" i="105"/>
  <c r="AA1111" i="105" s="1"/>
  <c r="Z1112" i="105"/>
  <c r="AA1112" i="105" s="1"/>
  <c r="Z1113" i="105"/>
  <c r="Z1114" i="105"/>
  <c r="Z1115" i="105"/>
  <c r="AA1115" i="105" s="1"/>
  <c r="Z1116" i="105"/>
  <c r="AA1116" i="105" s="1"/>
  <c r="Z1117" i="105"/>
  <c r="AA1117" i="105" s="1"/>
  <c r="Z1118" i="105"/>
  <c r="Z1119" i="105"/>
  <c r="AA1119" i="105" s="1"/>
  <c r="Z1120" i="105"/>
  <c r="Z1121" i="105"/>
  <c r="AA1121" i="105" s="1"/>
  <c r="Z1122" i="105"/>
  <c r="Z1123" i="105"/>
  <c r="AA1123" i="105" s="1"/>
  <c r="Z1124" i="105"/>
  <c r="Z1125" i="105"/>
  <c r="Z1126" i="105"/>
  <c r="Z1127" i="105"/>
  <c r="AA1127" i="105" s="1"/>
  <c r="Z1128" i="105"/>
  <c r="Z1129" i="105"/>
  <c r="Z1130" i="105"/>
  <c r="Z1131" i="105"/>
  <c r="AA1131" i="105" s="1"/>
  <c r="Z1132" i="105"/>
  <c r="AA1132" i="105" s="1"/>
  <c r="Z1133" i="105"/>
  <c r="AA1133" i="105" s="1"/>
  <c r="Z1134" i="105"/>
  <c r="Z1135" i="105"/>
  <c r="AA1135" i="105" s="1"/>
  <c r="Z1136" i="105"/>
  <c r="Z1137" i="105"/>
  <c r="AA1137" i="105" s="1"/>
  <c r="Z1138" i="105"/>
  <c r="Z1139" i="105"/>
  <c r="AA1139" i="105" s="1"/>
  <c r="Z1140" i="105"/>
  <c r="Z1141" i="105"/>
  <c r="AA1141" i="105" s="1"/>
  <c r="Z1142" i="105"/>
  <c r="Z1143" i="105"/>
  <c r="AA1143" i="105" s="1"/>
  <c r="Z1144" i="105"/>
  <c r="AA1144" i="105" s="1"/>
  <c r="Z1145" i="105"/>
  <c r="Z1146" i="105"/>
  <c r="Z1147" i="105"/>
  <c r="AA1147" i="105" s="1"/>
  <c r="Z1148" i="105"/>
  <c r="AA1148" i="105" s="1"/>
  <c r="Z1149" i="105"/>
  <c r="AA1149" i="105" s="1"/>
  <c r="Z1150" i="105"/>
  <c r="Z1151" i="105"/>
  <c r="AA1151" i="105" s="1"/>
  <c r="Z1152" i="105"/>
  <c r="Z1153" i="105"/>
  <c r="AA1153" i="105" s="1"/>
  <c r="Z1154" i="105"/>
  <c r="Z1155" i="105"/>
  <c r="AA1155" i="105" s="1"/>
  <c r="Z1156" i="105"/>
  <c r="Z1157" i="105"/>
  <c r="AA1157" i="105" s="1"/>
  <c r="Z1158" i="105"/>
  <c r="Z1159" i="105"/>
  <c r="AA1159" i="105" s="1"/>
  <c r="Z1160" i="105"/>
  <c r="Z1161" i="105"/>
  <c r="Z1162" i="105"/>
  <c r="Z1163" i="105"/>
  <c r="AA1163" i="105" s="1"/>
  <c r="Z1164" i="105"/>
  <c r="AA1164" i="105" s="1"/>
  <c r="Z1165" i="105"/>
  <c r="AA1165" i="105" s="1"/>
  <c r="Z1166" i="105"/>
  <c r="Z1167" i="105"/>
  <c r="AA1167" i="105" s="1"/>
  <c r="Z1168" i="105"/>
  <c r="Z1169" i="105"/>
  <c r="AA1169" i="105" s="1"/>
  <c r="Z1170" i="105"/>
  <c r="Z1171" i="105"/>
  <c r="AA1171" i="105" s="1"/>
  <c r="Z1172" i="105"/>
  <c r="Z1173" i="105"/>
  <c r="AA1173" i="105" s="1"/>
  <c r="Z1174" i="105"/>
  <c r="Z1175" i="105"/>
  <c r="AA1175" i="105" s="1"/>
  <c r="Z1176" i="105"/>
  <c r="AA1176" i="105" s="1"/>
  <c r="Z1177" i="105"/>
  <c r="Z1178" i="105"/>
  <c r="Z1179" i="105"/>
  <c r="AA1179" i="105" s="1"/>
  <c r="Z1180" i="105"/>
  <c r="AA1180" i="105" s="1"/>
  <c r="Z1181" i="105"/>
  <c r="Z1182" i="105"/>
  <c r="Z1183" i="105"/>
  <c r="AA1183" i="105" s="1"/>
  <c r="Z1184" i="105"/>
  <c r="Z1185" i="105"/>
  <c r="AA1185" i="105" s="1"/>
  <c r="Z1186" i="105"/>
  <c r="Z1187" i="105"/>
  <c r="AA1187" i="105" s="1"/>
  <c r="Z1188" i="105"/>
  <c r="Z1189" i="105"/>
  <c r="Z1190" i="105"/>
  <c r="Z1191" i="105"/>
  <c r="AA1191" i="105" s="1"/>
  <c r="Z1192" i="105"/>
  <c r="Z1193" i="105"/>
  <c r="Z1194" i="105"/>
  <c r="Z1195" i="105"/>
  <c r="AA1195" i="105" s="1"/>
  <c r="Z1196" i="105"/>
  <c r="AA1196" i="105" s="1"/>
  <c r="Z1197" i="105"/>
  <c r="AA1197" i="105" s="1"/>
  <c r="Z1198" i="105"/>
  <c r="Z1199" i="105"/>
  <c r="AA1199" i="105" s="1"/>
  <c r="Z1200" i="105"/>
  <c r="Z1201" i="105"/>
  <c r="AA1201" i="105" s="1"/>
  <c r="Z1202" i="105"/>
  <c r="Z1203" i="105"/>
  <c r="AA1203" i="105" s="1"/>
  <c r="Z1204" i="105"/>
  <c r="Z1205" i="105"/>
  <c r="AA1205" i="105" s="1"/>
  <c r="Z1206" i="105"/>
  <c r="Z1207" i="105"/>
  <c r="AA1207" i="105" s="1"/>
  <c r="Z1208" i="105"/>
  <c r="AA1208" i="105" s="1"/>
  <c r="Z1209" i="105"/>
  <c r="Z1210" i="105"/>
  <c r="Z1211" i="105"/>
  <c r="AA1211" i="105" s="1"/>
  <c r="Z1212" i="105"/>
  <c r="AA1212" i="105" s="1"/>
  <c r="Z1213" i="105"/>
  <c r="AA1213" i="105" s="1"/>
  <c r="Z1214" i="105"/>
  <c r="Z1215" i="105"/>
  <c r="AA1215" i="105" s="1"/>
  <c r="Z1216" i="105"/>
  <c r="Z1217" i="105"/>
  <c r="AA1217" i="105" s="1"/>
  <c r="Z1218" i="105"/>
  <c r="Z1219" i="105"/>
  <c r="AA1219" i="105" s="1"/>
  <c r="Z1220" i="105"/>
  <c r="Z1221" i="105"/>
  <c r="Z1222" i="105"/>
  <c r="Z1223" i="105"/>
  <c r="AA1223" i="105" s="1"/>
  <c r="Z1224" i="105"/>
  <c r="Z1225" i="105"/>
  <c r="Z1226" i="105"/>
  <c r="Z1227" i="105"/>
  <c r="AA1227" i="105" s="1"/>
  <c r="Z1228" i="105"/>
  <c r="AA1228" i="105" s="1"/>
  <c r="Z1229" i="105"/>
  <c r="AA1229" i="105" s="1"/>
  <c r="Z1230" i="105"/>
  <c r="Z1231" i="105"/>
  <c r="AA1231" i="105" s="1"/>
  <c r="Z1232" i="105"/>
  <c r="Z1233" i="105"/>
  <c r="AA1233" i="105" s="1"/>
  <c r="Z1234" i="105"/>
  <c r="Z1235" i="105"/>
  <c r="AA1235" i="105" s="1"/>
  <c r="Z1236" i="105"/>
  <c r="Z1237" i="105"/>
  <c r="Z1238" i="105"/>
  <c r="Z1239" i="105"/>
  <c r="AA1239" i="105" s="1"/>
  <c r="Z1240" i="105"/>
  <c r="AA1240" i="105" s="1"/>
  <c r="Z1241" i="105"/>
  <c r="Z1242" i="105"/>
  <c r="Z1243" i="105"/>
  <c r="AA1243" i="105" s="1"/>
  <c r="Z1244" i="105"/>
  <c r="AA1244" i="105" s="1"/>
  <c r="Z1245" i="105"/>
  <c r="AA1245" i="105" s="1"/>
  <c r="Z1246" i="105"/>
  <c r="Z1247" i="105"/>
  <c r="AA1247" i="105" s="1"/>
  <c r="Z1248" i="105"/>
  <c r="Z1249" i="105"/>
  <c r="AA1249" i="105" s="1"/>
  <c r="Z1250" i="105"/>
  <c r="Z1251" i="105"/>
  <c r="AA1251" i="105" s="1"/>
  <c r="Z1252" i="105"/>
  <c r="Z1253" i="105"/>
  <c r="Z1254" i="105"/>
  <c r="Z1255" i="105"/>
  <c r="AA1255" i="105" s="1"/>
  <c r="Z1256" i="105"/>
  <c r="Z1257" i="105"/>
  <c r="Z1258" i="105"/>
  <c r="Z1259" i="105"/>
  <c r="AA1259" i="105" s="1"/>
  <c r="Z1260" i="105"/>
  <c r="AA1260" i="105" s="1"/>
  <c r="Z1261" i="105"/>
  <c r="AA1261" i="105" s="1"/>
  <c r="Z1262" i="105"/>
  <c r="Z1263" i="105"/>
  <c r="AA1263" i="105" s="1"/>
  <c r="Z1264" i="105"/>
  <c r="Z1265" i="105"/>
  <c r="AA1265" i="105" s="1"/>
  <c r="Z1266" i="105"/>
  <c r="Z1267" i="105"/>
  <c r="AA1267" i="105" s="1"/>
  <c r="Z1268" i="105"/>
  <c r="Z1269" i="105"/>
  <c r="AA1269" i="105" s="1"/>
  <c r="Z1270" i="105"/>
  <c r="Z1271" i="105"/>
  <c r="AA1271" i="105" s="1"/>
  <c r="Z1272" i="105"/>
  <c r="AA1272" i="105" s="1"/>
  <c r="Z1273" i="105"/>
  <c r="Z1274" i="105"/>
  <c r="Z1275" i="105"/>
  <c r="AA1275" i="105" s="1"/>
  <c r="Z1276" i="105"/>
  <c r="AA1276" i="105" s="1"/>
  <c r="Z1277" i="105"/>
  <c r="AA1277" i="105" s="1"/>
  <c r="Z1278" i="105"/>
  <c r="Z1279" i="105"/>
  <c r="AA1279" i="105" s="1"/>
  <c r="Z1280" i="105"/>
  <c r="Z1281" i="105"/>
  <c r="AA1281" i="105" s="1"/>
  <c r="Z1282" i="105"/>
  <c r="Z1283" i="105"/>
  <c r="AA1283" i="105" s="1"/>
  <c r="Z1284" i="105"/>
  <c r="Z1285" i="105"/>
  <c r="AA1285" i="105" s="1"/>
  <c r="Z1286" i="105"/>
  <c r="Z1287" i="105"/>
  <c r="AA1287" i="105" s="1"/>
  <c r="Z1288" i="105"/>
  <c r="Z1289" i="105"/>
  <c r="Z1290" i="105"/>
  <c r="Z1291" i="105"/>
  <c r="AA1291" i="105" s="1"/>
  <c r="Z1292" i="105"/>
  <c r="AA1292" i="105" s="1"/>
  <c r="Z1293" i="105"/>
  <c r="AA1293" i="105" s="1"/>
  <c r="Z1294" i="105"/>
  <c r="Z1295" i="105"/>
  <c r="AA1295" i="105" s="1"/>
  <c r="Z1296" i="105"/>
  <c r="Z1297" i="105"/>
  <c r="AA1297" i="105" s="1"/>
  <c r="Z1298" i="105"/>
  <c r="Z1299" i="105"/>
  <c r="AA1299" i="105" s="1"/>
  <c r="Z1300" i="105"/>
  <c r="Z1301" i="105"/>
  <c r="AA1301" i="105" s="1"/>
  <c r="Z1302" i="105"/>
  <c r="Z1303" i="105"/>
  <c r="AA1303" i="105" s="1"/>
  <c r="Z1304" i="105"/>
  <c r="AA1304" i="105" s="1"/>
  <c r="Z1305" i="105"/>
  <c r="Z1306" i="105"/>
  <c r="Z1307" i="105"/>
  <c r="AA1307" i="105" s="1"/>
  <c r="Z1308" i="105"/>
  <c r="AA1308" i="105" s="1"/>
  <c r="Z1309" i="105"/>
  <c r="Z1310" i="105"/>
  <c r="Z1311" i="105"/>
  <c r="AA1311" i="105" s="1"/>
  <c r="Z1312" i="105"/>
  <c r="Z1313" i="105"/>
  <c r="AA1313" i="105" s="1"/>
  <c r="Z1314" i="105"/>
  <c r="Z1315" i="105"/>
  <c r="AA1315" i="105" s="1"/>
  <c r="Z1316" i="105"/>
  <c r="Z1317" i="105"/>
  <c r="Z1318" i="105"/>
  <c r="Z1319" i="105"/>
  <c r="AA1319" i="105" s="1"/>
  <c r="Z1320" i="105"/>
  <c r="Z1321" i="105"/>
  <c r="Z1322" i="105"/>
  <c r="Z1323" i="105"/>
  <c r="AA1323" i="105" s="1"/>
  <c r="Z1324" i="105"/>
  <c r="AA1324" i="105" s="1"/>
  <c r="Z1325" i="105"/>
  <c r="AA1325" i="105" s="1"/>
  <c r="Z1326" i="105"/>
  <c r="Z1327" i="105"/>
  <c r="AA1327" i="105" s="1"/>
  <c r="Z1328" i="105"/>
  <c r="Z1329" i="105"/>
  <c r="AA1329" i="105" s="1"/>
  <c r="Z1330" i="105"/>
  <c r="Z1331" i="105"/>
  <c r="AA1331" i="105" s="1"/>
  <c r="Z1332" i="105"/>
  <c r="Z1333" i="105"/>
  <c r="AA1333" i="105" s="1"/>
  <c r="Z1334" i="105"/>
  <c r="Z1335" i="105"/>
  <c r="AA1335" i="105" s="1"/>
  <c r="Z1336" i="105"/>
  <c r="AA1336" i="105" s="1"/>
  <c r="Z1337" i="105"/>
  <c r="Z1338" i="105"/>
  <c r="Z1339" i="105"/>
  <c r="AA1339" i="105" s="1"/>
  <c r="Z1340" i="105"/>
  <c r="AA1340" i="105" s="1"/>
  <c r="Z1341" i="105"/>
  <c r="AA1341" i="105" s="1"/>
  <c r="Z1342" i="105"/>
  <c r="Z1343" i="105"/>
  <c r="AA1343" i="105" s="1"/>
  <c r="Z1344" i="105"/>
  <c r="Z1345" i="105"/>
  <c r="AA1345" i="105" s="1"/>
  <c r="Z1346" i="105"/>
  <c r="Z1347" i="105"/>
  <c r="AA1347" i="105" s="1"/>
  <c r="Z1348" i="105"/>
  <c r="Z1349" i="105"/>
  <c r="Z1350" i="105"/>
  <c r="Z1351" i="105"/>
  <c r="AA1351" i="105" s="1"/>
  <c r="Z1352" i="105"/>
  <c r="Z1353" i="105"/>
  <c r="Z1354" i="105"/>
  <c r="Z1355" i="105"/>
  <c r="AA1355" i="105" s="1"/>
  <c r="Z1356" i="105"/>
  <c r="AA1356" i="105" s="1"/>
  <c r="Z1357" i="105"/>
  <c r="AA1357" i="105" s="1"/>
  <c r="Z1358" i="105"/>
  <c r="Z1359" i="105"/>
  <c r="AA1359" i="105" s="1"/>
  <c r="Z1360" i="105"/>
  <c r="Z1361" i="105"/>
  <c r="AA1361" i="105" s="1"/>
  <c r="Z1362" i="105"/>
  <c r="Z1363" i="105"/>
  <c r="AA1363" i="105" s="1"/>
  <c r="Z1364" i="105"/>
  <c r="Z1365" i="105"/>
  <c r="Z1366" i="105"/>
  <c r="Z1367" i="105"/>
  <c r="AA1367" i="105" s="1"/>
  <c r="Z1368" i="105"/>
  <c r="AA1368" i="105" s="1"/>
  <c r="Z1369" i="105"/>
  <c r="Z1370" i="105"/>
  <c r="Z1371" i="105"/>
  <c r="AA1371" i="105" s="1"/>
  <c r="Z1372" i="105"/>
  <c r="AA1372" i="105" s="1"/>
  <c r="Z1373" i="105"/>
  <c r="AA1373" i="105" s="1"/>
  <c r="Z1374" i="105"/>
  <c r="Z1375" i="105"/>
  <c r="AA1375" i="105" s="1"/>
  <c r="Z1376" i="105"/>
  <c r="Z1377" i="105"/>
  <c r="AA1377" i="105" s="1"/>
  <c r="Z1378" i="105"/>
  <c r="Z1379" i="105"/>
  <c r="AA1379" i="105" s="1"/>
  <c r="Z1380" i="105"/>
  <c r="Z1381" i="105"/>
  <c r="Z1382" i="105"/>
  <c r="Z1383" i="105"/>
  <c r="AA1383" i="105" s="1"/>
  <c r="Z1384" i="105"/>
  <c r="Z1385" i="105"/>
  <c r="Z1386" i="105"/>
  <c r="Z1387" i="105"/>
  <c r="AA1387" i="105" s="1"/>
  <c r="Z1388" i="105"/>
  <c r="AA1388" i="105" s="1"/>
  <c r="Z1389" i="105"/>
  <c r="AA1389" i="105" s="1"/>
  <c r="Z1390" i="105"/>
  <c r="Z1391" i="105"/>
  <c r="AA1391" i="105" s="1"/>
  <c r="Z1392" i="105"/>
  <c r="Z1393" i="105"/>
  <c r="AA1393" i="105" s="1"/>
  <c r="Z1394" i="105"/>
  <c r="Z1395" i="105"/>
  <c r="AA1395" i="105" s="1"/>
  <c r="Z1396" i="105"/>
  <c r="Z1397" i="105"/>
  <c r="AA1397" i="105" s="1"/>
  <c r="Z1398" i="105"/>
  <c r="Z1399" i="105"/>
  <c r="AA1399" i="105" s="1"/>
  <c r="Z1400" i="105"/>
  <c r="AA1400" i="105" s="1"/>
  <c r="Z1401" i="105"/>
  <c r="Z1402" i="105"/>
  <c r="Z1403" i="105"/>
  <c r="AA1403" i="105" s="1"/>
  <c r="Z1404" i="105"/>
  <c r="AA1404" i="105" s="1"/>
  <c r="Z1405" i="105"/>
  <c r="AA1405" i="105" s="1"/>
  <c r="Z1406" i="105"/>
  <c r="Z1407" i="105"/>
  <c r="AA1407" i="105" s="1"/>
  <c r="Z1408" i="105"/>
  <c r="Z1409" i="105"/>
  <c r="AA1409" i="105" s="1"/>
  <c r="Z1410" i="105"/>
  <c r="Z1411" i="105"/>
  <c r="AA1411" i="105" s="1"/>
  <c r="Z1412" i="105"/>
  <c r="Z1413" i="105"/>
  <c r="AA1413" i="105" s="1"/>
  <c r="Z1414" i="105"/>
  <c r="Z1415" i="105"/>
  <c r="AA1415" i="105" s="1"/>
  <c r="Z1416" i="105"/>
  <c r="Z1417" i="105"/>
  <c r="Z1418" i="105"/>
  <c r="Z1419" i="105"/>
  <c r="AA1419" i="105" s="1"/>
  <c r="Z1420" i="105"/>
  <c r="AA1420" i="105" s="1"/>
  <c r="Z1421" i="105"/>
  <c r="AA1421" i="105" s="1"/>
  <c r="Z1422" i="105"/>
  <c r="Z1423" i="105"/>
  <c r="AA1423" i="105" s="1"/>
  <c r="Z1424" i="105"/>
  <c r="Z1425" i="105"/>
  <c r="AA1425" i="105" s="1"/>
  <c r="Z1426" i="105"/>
  <c r="Z1427" i="105"/>
  <c r="AA1427" i="105" s="1"/>
  <c r="Z1428" i="105"/>
  <c r="Z1429" i="105"/>
  <c r="AA1429" i="105" s="1"/>
  <c r="Z1430" i="105"/>
  <c r="Z1431" i="105"/>
  <c r="AA1431" i="105" s="1"/>
  <c r="Z1432" i="105"/>
  <c r="AA1432" i="105" s="1"/>
  <c r="Z1433" i="105"/>
  <c r="Z1434" i="105"/>
  <c r="Z1435" i="105"/>
  <c r="AA1435" i="105" s="1"/>
  <c r="Z1436" i="105"/>
  <c r="AA1436" i="105" s="1"/>
  <c r="Z1437" i="105"/>
  <c r="Z1438" i="105"/>
  <c r="Z1439" i="105"/>
  <c r="AA1439" i="105" s="1"/>
  <c r="Z1440" i="105"/>
  <c r="Z1441" i="105"/>
  <c r="AA1441" i="105" s="1"/>
  <c r="Z1442" i="105"/>
  <c r="Z1443" i="105"/>
  <c r="AA1443" i="105" s="1"/>
  <c r="Z1444" i="105"/>
  <c r="Z1445" i="105"/>
  <c r="Z1446" i="105"/>
  <c r="Z1447" i="105"/>
  <c r="AA1447" i="105" s="1"/>
  <c r="Z1448" i="105"/>
  <c r="Z1449" i="105"/>
  <c r="Z1450" i="105"/>
  <c r="Z1451" i="105"/>
  <c r="AA1451" i="105" s="1"/>
  <c r="Z1452" i="105"/>
  <c r="AA1452" i="105" s="1"/>
  <c r="Z1453" i="105"/>
  <c r="AA1453" i="105" s="1"/>
  <c r="Z1454" i="105"/>
  <c r="Z1455" i="105"/>
  <c r="AA1455" i="105" s="1"/>
  <c r="Z1456" i="105"/>
  <c r="Z1457" i="105"/>
  <c r="AA1457" i="105" s="1"/>
  <c r="Z1458" i="105"/>
  <c r="Z1459" i="105"/>
  <c r="AA1459" i="105" s="1"/>
  <c r="Z1460" i="105"/>
  <c r="Z1461" i="105"/>
  <c r="AA1461" i="105" s="1"/>
  <c r="Z1462" i="105"/>
  <c r="Z1463" i="105"/>
  <c r="AA1463" i="105" s="1"/>
  <c r="Z1464" i="105"/>
  <c r="AA1464" i="105" s="1"/>
  <c r="Z1465" i="105"/>
  <c r="Z1466" i="105"/>
  <c r="Z1467" i="105"/>
  <c r="AA1467" i="105" s="1"/>
  <c r="Z1468" i="105"/>
  <c r="AA1468" i="105" s="1"/>
  <c r="Z1469" i="105"/>
  <c r="AA1469" i="105" s="1"/>
  <c r="Z1470" i="105"/>
  <c r="Z1471" i="105"/>
  <c r="AA1471" i="105" s="1"/>
  <c r="Z1472" i="105"/>
  <c r="Z1473" i="105"/>
  <c r="AA1473" i="105" s="1"/>
  <c r="Z1474" i="105"/>
  <c r="Z1475" i="105"/>
  <c r="AA1475" i="105" s="1"/>
  <c r="Z1476" i="105"/>
  <c r="Z1477" i="105"/>
  <c r="Z1478" i="105"/>
  <c r="Z1479" i="105"/>
  <c r="AA1479" i="105" s="1"/>
  <c r="Z1480" i="105"/>
  <c r="Z1481" i="105"/>
  <c r="Z1482" i="105"/>
  <c r="Z1483" i="105"/>
  <c r="AA1483" i="105" s="1"/>
  <c r="Z1484" i="105"/>
  <c r="AA1484" i="105" s="1"/>
  <c r="Z1485" i="105"/>
  <c r="AA1485" i="105" s="1"/>
  <c r="Z1486" i="105"/>
  <c r="Z1487" i="105"/>
  <c r="AA1487" i="105" s="1"/>
  <c r="Z1488" i="105"/>
  <c r="Z1489" i="105"/>
  <c r="AA1489" i="105" s="1"/>
  <c r="Z1490" i="105"/>
  <c r="Z1491" i="105"/>
  <c r="AA1491" i="105" s="1"/>
  <c r="Z1492" i="105"/>
  <c r="Z1493" i="105"/>
  <c r="Z1494" i="105"/>
  <c r="Z1495" i="105"/>
  <c r="AA1495" i="105" s="1"/>
  <c r="Z1496" i="105"/>
  <c r="AA1496" i="105" s="1"/>
  <c r="Z1497" i="105"/>
  <c r="Z1498" i="105"/>
  <c r="Z1499" i="105"/>
  <c r="AA1499" i="105" s="1"/>
  <c r="Z1500" i="105"/>
  <c r="AA1500" i="105" s="1"/>
  <c r="Z1501" i="105"/>
  <c r="AA1501" i="105" s="1"/>
  <c r="Z1502" i="105"/>
  <c r="Z1503" i="105"/>
  <c r="AA1503" i="105" s="1"/>
  <c r="Z1504" i="105"/>
  <c r="Z1505" i="105"/>
  <c r="AA1505" i="105" s="1"/>
  <c r="Z1506" i="105"/>
  <c r="Z1507" i="105"/>
  <c r="AA1507" i="105" s="1"/>
  <c r="Z1508" i="105"/>
  <c r="Z1509" i="105"/>
  <c r="Z1510" i="105"/>
  <c r="Z1511" i="105"/>
  <c r="AA1511" i="105" s="1"/>
  <c r="Z1512" i="105"/>
  <c r="Z1513" i="105"/>
  <c r="Z1514" i="105"/>
  <c r="Z1515" i="105"/>
  <c r="AA1515" i="105" s="1"/>
  <c r="Z1516" i="105"/>
  <c r="AA1516" i="105" s="1"/>
  <c r="Z1517" i="105"/>
  <c r="AA1517" i="105" s="1"/>
  <c r="Z1518" i="105"/>
  <c r="Z1519" i="105"/>
  <c r="AA1519" i="105" s="1"/>
  <c r="Z1520" i="105"/>
  <c r="Z1521" i="105"/>
  <c r="AA1521" i="105" s="1"/>
  <c r="Z1522" i="105"/>
  <c r="Z1523" i="105"/>
  <c r="AA1523" i="105" s="1"/>
  <c r="Z1524" i="105"/>
  <c r="Z1525" i="105"/>
  <c r="AA1525" i="105" s="1"/>
  <c r="Z1526" i="105"/>
  <c r="Z1527" i="105"/>
  <c r="AA1527" i="105" s="1"/>
  <c r="Z1528" i="105"/>
  <c r="AA1528" i="105" s="1"/>
  <c r="Z1529" i="105"/>
  <c r="Z1530" i="105"/>
  <c r="Z1531" i="105"/>
  <c r="AA1531" i="105" s="1"/>
  <c r="Z1532" i="105"/>
  <c r="AA1532" i="105" s="1"/>
  <c r="Z1533" i="105"/>
  <c r="AA1533" i="105" s="1"/>
  <c r="Z1534" i="105"/>
  <c r="Z1535" i="105"/>
  <c r="AA1535" i="105" s="1"/>
  <c r="Z1536" i="105"/>
  <c r="Z1537" i="105"/>
  <c r="AA1537" i="105" s="1"/>
  <c r="Z1538" i="105"/>
  <c r="Z1539" i="105"/>
  <c r="AA1539" i="105" s="1"/>
  <c r="Z1540" i="105"/>
  <c r="Z1541" i="105"/>
  <c r="AA1541" i="105" s="1"/>
  <c r="Z1542" i="105"/>
  <c r="Z1543" i="105"/>
  <c r="AA1543" i="105" s="1"/>
  <c r="Z1544" i="105"/>
  <c r="Z1545" i="105"/>
  <c r="Z1546" i="105"/>
  <c r="Z1547" i="105"/>
  <c r="AA1547" i="105" s="1"/>
  <c r="Z1548" i="105"/>
  <c r="AA1548" i="105" s="1"/>
  <c r="Z1549" i="105"/>
  <c r="AA1549" i="105" s="1"/>
  <c r="Z1550" i="105"/>
  <c r="Z1551" i="105"/>
  <c r="AA1551" i="105" s="1"/>
  <c r="Z1552" i="105"/>
  <c r="Z1553" i="105"/>
  <c r="AA1553" i="105" s="1"/>
  <c r="Z1554" i="105"/>
  <c r="Z1555" i="105"/>
  <c r="AA1555" i="105" s="1"/>
  <c r="Z1556" i="105"/>
  <c r="Z1557" i="105"/>
  <c r="AA1557" i="105" s="1"/>
  <c r="Z1558" i="105"/>
  <c r="Z1559" i="105"/>
  <c r="AA1559" i="105" s="1"/>
  <c r="Z1560" i="105"/>
  <c r="AA1560" i="105" s="1"/>
  <c r="Z1561" i="105"/>
  <c r="Z1562" i="105"/>
  <c r="Z1563" i="105"/>
  <c r="AA1563" i="105" s="1"/>
  <c r="Z1564" i="105"/>
  <c r="AA1564" i="105" s="1"/>
  <c r="Z1565" i="105"/>
  <c r="Z1566" i="105"/>
  <c r="Z1567" i="105"/>
  <c r="AA1567" i="105" s="1"/>
  <c r="Z1568" i="105"/>
  <c r="Z1569" i="105"/>
  <c r="AA1569" i="105" s="1"/>
  <c r="Z1570" i="105"/>
  <c r="Z1571" i="105"/>
  <c r="AA1571" i="105" s="1"/>
  <c r="Z1572" i="105"/>
  <c r="Z1573" i="105"/>
  <c r="Z1574" i="105"/>
  <c r="Z1575" i="105"/>
  <c r="AA1575" i="105" s="1"/>
  <c r="Z1576" i="105"/>
  <c r="Z1577" i="105"/>
  <c r="Z1578" i="105"/>
  <c r="Z1579" i="105"/>
  <c r="AA1579" i="105" s="1"/>
  <c r="Z1580" i="105"/>
  <c r="AA1580" i="105" s="1"/>
  <c r="Z1581" i="105"/>
  <c r="AA1581" i="105" s="1"/>
  <c r="Z1582" i="105"/>
  <c r="Z1583" i="105"/>
  <c r="AA1583" i="105" s="1"/>
  <c r="Z1584" i="105"/>
  <c r="Z1585" i="105"/>
  <c r="AA1585" i="105" s="1"/>
  <c r="Z1586" i="105"/>
  <c r="Z1587" i="105"/>
  <c r="AA1587" i="105" s="1"/>
  <c r="Z1588" i="105"/>
  <c r="Z1589" i="105"/>
  <c r="AA1589" i="105" s="1"/>
  <c r="Z1590" i="105"/>
  <c r="Z1591" i="105"/>
  <c r="AA1591" i="105" s="1"/>
  <c r="Z1592" i="105"/>
  <c r="AA1592" i="105" s="1"/>
  <c r="Z1593" i="105"/>
  <c r="Z1594" i="105"/>
  <c r="Z1595" i="105"/>
  <c r="AA1595" i="105" s="1"/>
  <c r="Z1596" i="105"/>
  <c r="AA1596" i="105" s="1"/>
  <c r="Z1597" i="105"/>
  <c r="AA1597" i="105" s="1"/>
  <c r="Z1598" i="105"/>
  <c r="Z1599" i="105"/>
  <c r="AA1599" i="105" s="1"/>
  <c r="Z1600" i="105"/>
  <c r="Z1601" i="105"/>
  <c r="AA1601" i="105" s="1"/>
  <c r="Z1602" i="105"/>
  <c r="Z1603" i="105"/>
  <c r="AA1603" i="105" s="1"/>
  <c r="Z1604" i="105"/>
  <c r="Z1605" i="105"/>
  <c r="Z1606" i="105"/>
  <c r="Z1607" i="105"/>
  <c r="AA1607" i="105" s="1"/>
  <c r="Z1608" i="105"/>
  <c r="Z1609" i="105"/>
  <c r="Z1610" i="105"/>
  <c r="Z1611" i="105"/>
  <c r="AA1611" i="105" s="1"/>
  <c r="Z1612" i="105"/>
  <c r="AA1612" i="105" s="1"/>
  <c r="Z1613" i="105"/>
  <c r="AA1613" i="105" s="1"/>
  <c r="Z1614" i="105"/>
  <c r="Z1615" i="105"/>
  <c r="AA1615" i="105" s="1"/>
  <c r="Z1616" i="105"/>
  <c r="Z1617" i="105"/>
  <c r="AA1617" i="105" s="1"/>
  <c r="Z1618" i="105"/>
  <c r="Z1619" i="105"/>
  <c r="AA1619" i="105" s="1"/>
  <c r="Z1620" i="105"/>
  <c r="Z1621" i="105"/>
  <c r="Z1622" i="105"/>
  <c r="Z1623" i="105"/>
  <c r="AA1623" i="105" s="1"/>
  <c r="Z1624" i="105"/>
  <c r="AA1624" i="105" s="1"/>
  <c r="Z1625" i="105"/>
  <c r="Z1626" i="105"/>
  <c r="Z1627" i="105"/>
  <c r="AA1627" i="105" s="1"/>
  <c r="Z1628" i="105"/>
  <c r="AA1628" i="105" s="1"/>
  <c r="Z1629" i="105"/>
  <c r="AA1629" i="105" s="1"/>
  <c r="Z1630" i="105"/>
  <c r="Z1631" i="105"/>
  <c r="AA1631" i="105" s="1"/>
  <c r="Z1632" i="105"/>
  <c r="Z1633" i="105"/>
  <c r="AA1633" i="105" s="1"/>
  <c r="Z1634" i="105"/>
  <c r="Z1635" i="105"/>
  <c r="AA1635" i="105" s="1"/>
  <c r="Z1636" i="105"/>
  <c r="Z1637" i="105"/>
  <c r="Z1638" i="105"/>
  <c r="Z1639" i="105"/>
  <c r="AA1639" i="105" s="1"/>
  <c r="Z1640" i="105"/>
  <c r="Z1641" i="105"/>
  <c r="Z1642" i="105"/>
  <c r="Z1643" i="105"/>
  <c r="AA1643" i="105" s="1"/>
  <c r="Z1644" i="105"/>
  <c r="AA1644" i="105" s="1"/>
  <c r="Z1645" i="105"/>
  <c r="AA1645" i="105" s="1"/>
  <c r="Z1646" i="105"/>
  <c r="Z1647" i="105"/>
  <c r="AA1647" i="105" s="1"/>
  <c r="Z1648" i="105"/>
  <c r="Z1649" i="105"/>
  <c r="AA1649" i="105" s="1"/>
  <c r="Z1650" i="105"/>
  <c r="Z1651" i="105"/>
  <c r="AA1651" i="105" s="1"/>
  <c r="Z1652" i="105"/>
  <c r="Z1653" i="105"/>
  <c r="AA1653" i="105" s="1"/>
  <c r="Z1654" i="105"/>
  <c r="Z1655" i="105"/>
  <c r="AA1655" i="105" s="1"/>
  <c r="Z1656" i="105"/>
  <c r="AA1656" i="105" s="1"/>
  <c r="Z1657" i="105"/>
  <c r="Z1658" i="105"/>
  <c r="Z1659" i="105"/>
  <c r="AA1659" i="105" s="1"/>
  <c r="Z1660" i="105"/>
  <c r="AA1660" i="105" s="1"/>
  <c r="Z1661" i="105"/>
  <c r="AA1661" i="105" s="1"/>
  <c r="Z1662" i="105"/>
  <c r="Z1663" i="105"/>
  <c r="AA1663" i="105" s="1"/>
  <c r="Z1664" i="105"/>
  <c r="Z1665" i="105"/>
  <c r="AA1665" i="105" s="1"/>
  <c r="Z1666" i="105"/>
  <c r="Z1667" i="105"/>
  <c r="AA1667" i="105" s="1"/>
  <c r="Z1668" i="105"/>
  <c r="Z1669" i="105"/>
  <c r="AA1669" i="105" s="1"/>
  <c r="Z1670" i="105"/>
  <c r="Z1671" i="105"/>
  <c r="AA1671" i="105" s="1"/>
  <c r="Z1672" i="105"/>
  <c r="Z1673" i="105"/>
  <c r="Z1674" i="105"/>
  <c r="Z1675" i="105"/>
  <c r="AA1675" i="105" s="1"/>
  <c r="Z1676" i="105"/>
  <c r="AA1676" i="105" s="1"/>
  <c r="Z1677" i="105"/>
  <c r="AA1677" i="105" s="1"/>
  <c r="Z1678" i="105"/>
  <c r="Z1679" i="105"/>
  <c r="AA1679" i="105" s="1"/>
  <c r="Z1680" i="105"/>
  <c r="Z1681" i="105"/>
  <c r="AA1681" i="105" s="1"/>
  <c r="Z1682" i="105"/>
  <c r="Z1683" i="105"/>
  <c r="AA1683" i="105" s="1"/>
  <c r="Z1684" i="105"/>
  <c r="Z1685" i="105"/>
  <c r="AA1685" i="105" s="1"/>
  <c r="Z1686" i="105"/>
  <c r="Z1687" i="105"/>
  <c r="AA1687" i="105" s="1"/>
  <c r="Z1688" i="105"/>
  <c r="AA1688" i="105" s="1"/>
  <c r="Z1689" i="105"/>
  <c r="Z1690" i="105"/>
  <c r="Z1691" i="105"/>
  <c r="AA1691" i="105" s="1"/>
  <c r="Z1692" i="105"/>
  <c r="AA1692" i="105" s="1"/>
  <c r="Z1693" i="105"/>
  <c r="Z1694" i="105"/>
  <c r="Z1695" i="105"/>
  <c r="AA1695" i="105" s="1"/>
  <c r="Z1696" i="105"/>
  <c r="Z1697" i="105"/>
  <c r="AA1697" i="105" s="1"/>
  <c r="Z1698" i="105"/>
  <c r="Z1699" i="105"/>
  <c r="AA1699" i="105" s="1"/>
  <c r="Z1700" i="105"/>
  <c r="Z1701" i="105"/>
  <c r="Z1702" i="105"/>
  <c r="Z1703" i="105"/>
  <c r="AA1703" i="105" s="1"/>
  <c r="Z1704" i="105"/>
  <c r="Z1705" i="105"/>
  <c r="Z1706" i="105"/>
  <c r="Z1707" i="105"/>
  <c r="AA1707" i="105" s="1"/>
  <c r="Z1708" i="105"/>
  <c r="AA1708" i="105" s="1"/>
  <c r="Z1709" i="105"/>
  <c r="AA1709" i="105" s="1"/>
  <c r="Z1710" i="105"/>
  <c r="Z1711" i="105"/>
  <c r="AA1711" i="105" s="1"/>
  <c r="Z1712" i="105"/>
  <c r="Z1713" i="105"/>
  <c r="AA1713" i="105" s="1"/>
  <c r="Z1714" i="105"/>
  <c r="Z1715" i="105"/>
  <c r="AA1715" i="105" s="1"/>
  <c r="Z1716" i="105"/>
  <c r="Z1717" i="105"/>
  <c r="AA1717" i="105" s="1"/>
  <c r="Z1718" i="105"/>
  <c r="Z1719" i="105"/>
  <c r="AA1719" i="105" s="1"/>
  <c r="Z1720" i="105"/>
  <c r="AA1720" i="105" s="1"/>
  <c r="Z1721" i="105"/>
  <c r="Z1722" i="105"/>
  <c r="Z1723" i="105"/>
  <c r="AA1723" i="105" s="1"/>
  <c r="Z1724" i="105"/>
  <c r="AA1724" i="105" s="1"/>
  <c r="Z1725" i="105"/>
  <c r="AA1725" i="105" s="1"/>
  <c r="Z1726" i="105"/>
  <c r="Z1727" i="105"/>
  <c r="AA1727" i="105" s="1"/>
  <c r="Z1728" i="105"/>
  <c r="Z1729" i="105"/>
  <c r="AA1729" i="105" s="1"/>
  <c r="Z1730" i="105"/>
  <c r="Z1731" i="105"/>
  <c r="AA1731" i="105" s="1"/>
  <c r="Z1732" i="105"/>
  <c r="Z1733" i="105"/>
  <c r="Z1734" i="105"/>
  <c r="Z1735" i="105"/>
  <c r="AA1735" i="105" s="1"/>
  <c r="Z1736" i="105"/>
  <c r="Z1737" i="105"/>
  <c r="Z1738" i="105"/>
  <c r="Z1739" i="105"/>
  <c r="AA1739" i="105" s="1"/>
  <c r="Z1740" i="105"/>
  <c r="AA1740" i="105" s="1"/>
  <c r="Z1741" i="105"/>
  <c r="AA1741" i="105" s="1"/>
  <c r="Z1742" i="105"/>
  <c r="Z1743" i="105"/>
  <c r="AA1743" i="105" s="1"/>
  <c r="Z1744" i="105"/>
  <c r="Z1745" i="105"/>
  <c r="AA1745" i="105" s="1"/>
  <c r="Z1746" i="105"/>
  <c r="Z1747" i="105"/>
  <c r="AA1747" i="105" s="1"/>
  <c r="Z1748" i="105"/>
  <c r="Z1749" i="105"/>
  <c r="Z1750" i="105"/>
  <c r="Z1751" i="105"/>
  <c r="AA1751" i="105" s="1"/>
  <c r="Z1752" i="105"/>
  <c r="AA1752" i="105" s="1"/>
  <c r="Z1753" i="105"/>
  <c r="Z1754" i="105"/>
  <c r="Z1755" i="105"/>
  <c r="AA1755" i="105" s="1"/>
  <c r="Z1756" i="105"/>
  <c r="AA1756" i="105" s="1"/>
  <c r="Z1757" i="105"/>
  <c r="AA1757" i="105" s="1"/>
  <c r="Z1758" i="105"/>
  <c r="Z1759" i="105"/>
  <c r="AA1759" i="105" s="1"/>
  <c r="Z1760" i="105"/>
  <c r="Z1761" i="105"/>
  <c r="AA1761" i="105" s="1"/>
  <c r="Z1762" i="105"/>
  <c r="Z1763" i="105"/>
  <c r="AA1763" i="105" s="1"/>
  <c r="Z1764" i="105"/>
  <c r="Z1765" i="105"/>
  <c r="Z1766" i="105"/>
  <c r="Z1767" i="105"/>
  <c r="AA1767" i="105" s="1"/>
  <c r="Z1768" i="105"/>
  <c r="Z1769" i="105"/>
  <c r="Z1770" i="105"/>
  <c r="Z1771" i="105"/>
  <c r="AA1771" i="105" s="1"/>
  <c r="Z1772" i="105"/>
  <c r="AA1772" i="105" s="1"/>
  <c r="Z1773" i="105"/>
  <c r="AA1773" i="105" s="1"/>
  <c r="Z1774" i="105"/>
  <c r="Z1775" i="105"/>
  <c r="AA1775" i="105" s="1"/>
  <c r="Z1776" i="105"/>
  <c r="Z1777" i="105"/>
  <c r="AA1777" i="105" s="1"/>
  <c r="Z1778" i="105"/>
  <c r="Z1779" i="105"/>
  <c r="AA1779" i="105" s="1"/>
  <c r="Z1780" i="105"/>
  <c r="Z1781" i="105"/>
  <c r="AA1781" i="105" s="1"/>
  <c r="Z1782" i="105"/>
  <c r="Z1783" i="105"/>
  <c r="AA1783" i="105" s="1"/>
  <c r="Z1784" i="105"/>
  <c r="AA1784" i="105" s="1"/>
  <c r="Z1785" i="105"/>
  <c r="Z1786" i="105"/>
  <c r="Z1787" i="105"/>
  <c r="AA1787" i="105" s="1"/>
  <c r="Z1788" i="105"/>
  <c r="AA1788" i="105" s="1"/>
  <c r="Z1789" i="105"/>
  <c r="AA1789" i="105" s="1"/>
  <c r="Z1790" i="105"/>
  <c r="Z1791" i="105"/>
  <c r="AA1791" i="105" s="1"/>
  <c r="Z1792" i="105"/>
  <c r="Z1793" i="105"/>
  <c r="AA1793" i="105" s="1"/>
  <c r="Z1794" i="105"/>
  <c r="Z1795" i="105"/>
  <c r="AA1795" i="105" s="1"/>
  <c r="Z1796" i="105"/>
  <c r="Z1797" i="105"/>
  <c r="AA1797" i="105" s="1"/>
  <c r="Z1798" i="105"/>
  <c r="Z1799" i="105"/>
  <c r="AA1799" i="105" s="1"/>
  <c r="Z1800" i="105"/>
  <c r="Z1801" i="105"/>
  <c r="Z1802" i="105"/>
  <c r="Z1803" i="105"/>
  <c r="AA1803" i="105" s="1"/>
  <c r="Z1804" i="105"/>
  <c r="AA1804" i="105" s="1"/>
  <c r="Z1805" i="105"/>
  <c r="AA1805" i="105" s="1"/>
  <c r="Z1806" i="105"/>
  <c r="Z1807" i="105"/>
  <c r="AA1807" i="105" s="1"/>
  <c r="Z1808" i="105"/>
  <c r="Z1809" i="105"/>
  <c r="AA1809" i="105" s="1"/>
  <c r="Z1810" i="105"/>
  <c r="Z1811" i="105"/>
  <c r="AA1811" i="105" s="1"/>
  <c r="Z1812" i="105"/>
  <c r="Z1813" i="105"/>
  <c r="AA1813" i="105" s="1"/>
  <c r="Z1814" i="105"/>
  <c r="Z1815" i="105"/>
  <c r="AA1815" i="105" s="1"/>
  <c r="Z1816" i="105"/>
  <c r="AA1816" i="105" s="1"/>
  <c r="Z1817" i="105"/>
  <c r="Z1818" i="105"/>
  <c r="Z1819" i="105"/>
  <c r="AA1819" i="105" s="1"/>
  <c r="Z1820" i="105"/>
  <c r="AA1820" i="105" s="1"/>
  <c r="Z1821" i="105"/>
  <c r="Z1822" i="105"/>
  <c r="Z1823" i="105"/>
  <c r="AA1823" i="105" s="1"/>
  <c r="Z1824" i="105"/>
  <c r="Z1825" i="105"/>
  <c r="AA1825" i="105" s="1"/>
  <c r="Z1826" i="105"/>
  <c r="Z1827" i="105"/>
  <c r="AA1827" i="105" s="1"/>
  <c r="Z1828" i="105"/>
  <c r="Z1829" i="105"/>
  <c r="Z1830" i="105"/>
  <c r="Z1831" i="105"/>
  <c r="AA1831" i="105" s="1"/>
  <c r="Z1832" i="105"/>
  <c r="Z1833" i="105"/>
  <c r="Z1834" i="105"/>
  <c r="Z1835" i="105"/>
  <c r="AA1835" i="105" s="1"/>
  <c r="Z1836" i="105"/>
  <c r="AA1836" i="105" s="1"/>
  <c r="Z1837" i="105"/>
  <c r="AA1837" i="105" s="1"/>
  <c r="Z1838" i="105"/>
  <c r="Z1839" i="105"/>
  <c r="AA1839" i="105" s="1"/>
  <c r="Z1840" i="105"/>
  <c r="Z1841" i="105"/>
  <c r="AA1841" i="105" s="1"/>
  <c r="Z1842" i="105"/>
  <c r="Z1843" i="105"/>
  <c r="AA1843" i="105" s="1"/>
  <c r="Z1844" i="105"/>
  <c r="Z1845" i="105"/>
  <c r="AA1845" i="105" s="1"/>
  <c r="Z1846" i="105"/>
  <c r="Z1847" i="105"/>
  <c r="AA1847" i="105" s="1"/>
  <c r="Z1848" i="105"/>
  <c r="AA1848" i="105" s="1"/>
  <c r="Z1849" i="105"/>
  <c r="Z1850" i="105"/>
  <c r="Z1851" i="105"/>
  <c r="AA1851" i="105" s="1"/>
  <c r="Z1852" i="105"/>
  <c r="AA1852" i="105" s="1"/>
  <c r="Z1853" i="105"/>
  <c r="AA1853" i="105" s="1"/>
  <c r="Z1854" i="105"/>
  <c r="Z1855" i="105"/>
  <c r="AA1855" i="105" s="1"/>
  <c r="Z1856" i="105"/>
  <c r="Z1857" i="105"/>
  <c r="AA1857" i="105" s="1"/>
  <c r="Z1858" i="105"/>
  <c r="Z1859" i="105"/>
  <c r="AA1859" i="105" s="1"/>
  <c r="Z1860" i="105"/>
  <c r="Z1861" i="105"/>
  <c r="Z1862" i="105"/>
  <c r="Z1863" i="105"/>
  <c r="AA1863" i="105" s="1"/>
  <c r="Z1864" i="105"/>
  <c r="Z1865" i="105"/>
  <c r="Z1866" i="105"/>
  <c r="Z1867" i="105"/>
  <c r="AA1867" i="105" s="1"/>
  <c r="Z1868" i="105"/>
  <c r="AA1868" i="105" s="1"/>
  <c r="Z1869" i="105"/>
  <c r="AA1869" i="105" s="1"/>
  <c r="Z1870" i="105"/>
  <c r="Z1871" i="105"/>
  <c r="AA1871" i="105" s="1"/>
  <c r="Z1872" i="105"/>
  <c r="Z1873" i="105"/>
  <c r="AA1873" i="105" s="1"/>
  <c r="Z1874" i="105"/>
  <c r="Z1875" i="105"/>
  <c r="AA1875" i="105" s="1"/>
  <c r="Z1876" i="105"/>
  <c r="Z1877" i="105"/>
  <c r="Z1878" i="105"/>
  <c r="Z1879" i="105"/>
  <c r="AA1879" i="105" s="1"/>
  <c r="Z1880" i="105"/>
  <c r="AA1880" i="105" s="1"/>
  <c r="Z1881" i="105"/>
  <c r="Z1882" i="105"/>
  <c r="Z1883" i="105"/>
  <c r="AA1883" i="105" s="1"/>
  <c r="Z1884" i="105"/>
  <c r="AA1884" i="105" s="1"/>
  <c r="Z1885" i="105"/>
  <c r="AA1885" i="105" s="1"/>
  <c r="Z1886" i="105"/>
  <c r="Z1887" i="105"/>
  <c r="AA1887" i="105" s="1"/>
  <c r="Z1888" i="105"/>
  <c r="Z1889" i="105"/>
  <c r="AA1889" i="105" s="1"/>
  <c r="Z1890" i="105"/>
  <c r="Z1891" i="105"/>
  <c r="AA1891" i="105" s="1"/>
  <c r="Z1892" i="105"/>
  <c r="Z1893" i="105"/>
  <c r="Z1894" i="105"/>
  <c r="Z1895" i="105"/>
  <c r="AA1895" i="105" s="1"/>
  <c r="Z1896" i="105"/>
  <c r="Z1897" i="105"/>
  <c r="Z1898" i="105"/>
  <c r="Z1899" i="105"/>
  <c r="AA1899" i="105" s="1"/>
  <c r="Z1900" i="105"/>
  <c r="AA1900" i="105" s="1"/>
  <c r="Z1901" i="105"/>
  <c r="AA1901" i="105" s="1"/>
  <c r="Z1902" i="105"/>
  <c r="Z1903" i="105"/>
  <c r="AA1903" i="105" s="1"/>
  <c r="Z1904" i="105"/>
  <c r="Z1905" i="105"/>
  <c r="AA1905" i="105" s="1"/>
  <c r="Z1906" i="105"/>
  <c r="Z1907" i="105"/>
  <c r="AA1907" i="105" s="1"/>
  <c r="Z1908" i="105"/>
  <c r="Z1909" i="105"/>
  <c r="AA1909" i="105" s="1"/>
  <c r="Z1910" i="105"/>
  <c r="Z1911" i="105"/>
  <c r="AA1911" i="105" s="1"/>
  <c r="Z1912" i="105"/>
  <c r="AA1912" i="105" s="1"/>
  <c r="Z1913" i="105"/>
  <c r="Z1914" i="105"/>
  <c r="Z1915" i="105"/>
  <c r="AA1915" i="105" s="1"/>
  <c r="Z1916" i="105"/>
  <c r="AA1916" i="105" s="1"/>
  <c r="Z1917" i="105"/>
  <c r="AA1917" i="105" s="1"/>
  <c r="Z1918" i="105"/>
  <c r="Z1919" i="105"/>
  <c r="AA1919" i="105" s="1"/>
  <c r="Z1920" i="105"/>
  <c r="Z1921" i="105"/>
  <c r="AA1921" i="105" s="1"/>
  <c r="Z1922" i="105"/>
  <c r="AA1922" i="105" s="1"/>
  <c r="Z1923" i="105"/>
  <c r="AA1923" i="105" s="1"/>
  <c r="Z1924" i="105"/>
  <c r="Z1925" i="105"/>
  <c r="AA1925" i="105" s="1"/>
  <c r="Z1926" i="105"/>
  <c r="Z1927" i="105"/>
  <c r="AA1927" i="105" s="1"/>
  <c r="Z1928" i="105"/>
  <c r="Z1929" i="105"/>
  <c r="Z1930" i="105"/>
  <c r="Z1931" i="105"/>
  <c r="AA1931" i="105" s="1"/>
  <c r="Z1932" i="105"/>
  <c r="AA1932" i="105" s="1"/>
  <c r="Z1933" i="105"/>
  <c r="AA1933" i="105" s="1"/>
  <c r="Z1934" i="105"/>
  <c r="Z1935" i="105"/>
  <c r="AA1935" i="105" s="1"/>
  <c r="Z1936" i="105"/>
  <c r="Z1937" i="105"/>
  <c r="AA1937" i="105" s="1"/>
  <c r="Z1938" i="105"/>
  <c r="Z1939" i="105"/>
  <c r="AA1939" i="105" s="1"/>
  <c r="Z1940" i="105"/>
  <c r="Z1941" i="105"/>
  <c r="AA1941" i="105" s="1"/>
  <c r="Z1942" i="105"/>
  <c r="Z1943" i="105"/>
  <c r="AA1943" i="105" s="1"/>
  <c r="Z1944" i="105"/>
  <c r="AA1944" i="105" s="1"/>
  <c r="Z1945" i="105"/>
  <c r="Z1946" i="105"/>
  <c r="Z1947" i="105"/>
  <c r="AA1947" i="105" s="1"/>
  <c r="Z1948" i="105"/>
  <c r="AA1948" i="105" s="1"/>
  <c r="Z1949" i="105"/>
  <c r="Z1950" i="105"/>
  <c r="Z1951" i="105"/>
  <c r="AA1951" i="105" s="1"/>
  <c r="Z1952" i="105"/>
  <c r="Z1953" i="105"/>
  <c r="AA1953" i="105" s="1"/>
  <c r="Z1954" i="105"/>
  <c r="AA1954" i="105" s="1"/>
  <c r="Z1955" i="105"/>
  <c r="AA1955" i="105" s="1"/>
  <c r="Z1956" i="105"/>
  <c r="Z1957" i="105"/>
  <c r="AA1957" i="105" s="1"/>
  <c r="Z1958" i="105"/>
  <c r="Z1959" i="105"/>
  <c r="AA1959" i="105" s="1"/>
  <c r="Z1960" i="105"/>
  <c r="Z1961" i="105"/>
  <c r="Z1962" i="105"/>
  <c r="Z1963" i="105"/>
  <c r="AA1963" i="105" s="1"/>
  <c r="Z1964" i="105"/>
  <c r="AA1964" i="105" s="1"/>
  <c r="Z1965" i="105"/>
  <c r="AA1965" i="105" s="1"/>
  <c r="Z1966" i="105"/>
  <c r="Z1967" i="105"/>
  <c r="AA1967" i="105" s="1"/>
  <c r="Z1968" i="105"/>
  <c r="Z1969" i="105"/>
  <c r="AA1969" i="105" s="1"/>
  <c r="Z1970" i="105"/>
  <c r="Z1971" i="105"/>
  <c r="AA1971" i="105" s="1"/>
  <c r="Z1972" i="105"/>
  <c r="Z1973" i="105"/>
  <c r="AA1973" i="105" s="1"/>
  <c r="Z1974" i="105"/>
  <c r="Z1975" i="105"/>
  <c r="AA1975" i="105" s="1"/>
  <c r="Z1976" i="105"/>
  <c r="AA1976" i="105" s="1"/>
  <c r="Z1977" i="105"/>
  <c r="Z1978" i="105"/>
  <c r="Z1979" i="105"/>
  <c r="AA1979" i="105" s="1"/>
  <c r="Z1980" i="105"/>
  <c r="AA1980" i="105" s="1"/>
  <c r="Z1981" i="105"/>
  <c r="Z1982" i="105"/>
  <c r="Z1983" i="105"/>
  <c r="AA1983" i="105" s="1"/>
  <c r="Z1984" i="105"/>
  <c r="Z1985" i="105"/>
  <c r="AA1985" i="105" s="1"/>
  <c r="Z1986" i="105"/>
  <c r="AA1986" i="105" s="1"/>
  <c r="Z1987" i="105"/>
  <c r="AA1987" i="105" s="1"/>
  <c r="Z1988" i="105"/>
  <c r="Z1989" i="105"/>
  <c r="AA1989" i="105" s="1"/>
  <c r="Z1990" i="105"/>
  <c r="Z1991" i="105"/>
  <c r="AA1991" i="105" s="1"/>
  <c r="Z1992" i="105"/>
  <c r="Z1993" i="105"/>
  <c r="Z1994" i="105"/>
  <c r="Z1995" i="105"/>
  <c r="AA1995" i="105" s="1"/>
  <c r="Z1996" i="105"/>
  <c r="AA1996" i="105" s="1"/>
  <c r="Z1997" i="105"/>
  <c r="AA1997" i="105" s="1"/>
  <c r="Z1998" i="105"/>
  <c r="Z1999" i="105"/>
  <c r="AA1999" i="105" s="1"/>
  <c r="Z2000" i="105"/>
  <c r="Y12" i="105"/>
  <c r="Y13" i="105"/>
  <c r="Y14" i="105"/>
  <c r="Y15" i="105"/>
  <c r="Y16" i="105"/>
  <c r="Y17" i="105"/>
  <c r="Y18" i="105"/>
  <c r="Y19" i="105"/>
  <c r="Y20" i="105"/>
  <c r="Y21" i="105"/>
  <c r="Y22" i="105"/>
  <c r="Y23" i="105"/>
  <c r="Y24" i="105"/>
  <c r="Y25" i="105"/>
  <c r="Y26" i="105"/>
  <c r="Y27" i="105"/>
  <c r="Y28" i="105"/>
  <c r="Y29" i="105"/>
  <c r="Y30" i="105"/>
  <c r="Y31" i="105"/>
  <c r="Y32" i="105"/>
  <c r="Y33" i="105"/>
  <c r="Y34" i="105"/>
  <c r="Y35" i="105"/>
  <c r="Y36" i="105"/>
  <c r="Y37" i="105"/>
  <c r="Y38" i="105"/>
  <c r="Y39" i="105"/>
  <c r="Y40" i="105"/>
  <c r="Y41" i="105"/>
  <c r="Y42" i="105"/>
  <c r="Y43" i="105"/>
  <c r="Y44" i="105"/>
  <c r="Y45" i="105"/>
  <c r="Y46" i="105"/>
  <c r="Y47" i="105"/>
  <c r="Y48" i="105"/>
  <c r="Y49" i="105"/>
  <c r="Y50" i="105"/>
  <c r="Y51" i="105"/>
  <c r="Y52" i="105"/>
  <c r="Y53" i="105"/>
  <c r="Y54" i="105"/>
  <c r="Y55" i="105"/>
  <c r="Y56" i="105"/>
  <c r="Y57" i="105"/>
  <c r="Y58" i="105"/>
  <c r="Y59" i="105"/>
  <c r="Y60" i="105"/>
  <c r="Y61" i="105"/>
  <c r="Y62" i="105"/>
  <c r="Y63" i="105"/>
  <c r="Y64" i="105"/>
  <c r="Y65" i="105"/>
  <c r="Y66" i="105"/>
  <c r="Y67" i="105"/>
  <c r="Y68" i="105"/>
  <c r="Y69" i="105"/>
  <c r="Y70" i="105"/>
  <c r="Y71" i="105"/>
  <c r="Y72" i="105"/>
  <c r="Y73" i="105"/>
  <c r="Y74" i="105"/>
  <c r="Y75" i="105"/>
  <c r="Y76" i="105"/>
  <c r="Y77" i="105"/>
  <c r="Y78" i="105"/>
  <c r="Y79" i="105"/>
  <c r="Y80" i="105"/>
  <c r="Y81" i="105"/>
  <c r="Y82" i="105"/>
  <c r="Y83" i="105"/>
  <c r="Y84" i="105"/>
  <c r="Y85" i="105"/>
  <c r="Y86" i="105"/>
  <c r="Y87" i="105"/>
  <c r="Y88" i="105"/>
  <c r="Y89" i="105"/>
  <c r="Y90" i="105"/>
  <c r="Y91" i="105"/>
  <c r="Y92" i="105"/>
  <c r="Y93" i="105"/>
  <c r="Y94" i="105"/>
  <c r="Y95" i="105"/>
  <c r="Y96" i="105"/>
  <c r="Y97" i="105"/>
  <c r="Y98" i="105"/>
  <c r="Y99" i="105"/>
  <c r="Y100" i="105"/>
  <c r="Y101" i="105"/>
  <c r="Y102" i="105"/>
  <c r="Y103" i="105"/>
  <c r="Y104" i="105"/>
  <c r="Y105" i="105"/>
  <c r="Y106" i="105"/>
  <c r="Y107" i="105"/>
  <c r="Y108" i="105"/>
  <c r="Y109" i="105"/>
  <c r="Y110" i="105"/>
  <c r="Y111" i="105"/>
  <c r="Y112" i="105"/>
  <c r="Y113" i="105"/>
  <c r="Y114" i="105"/>
  <c r="Y115" i="105"/>
  <c r="Y116" i="105"/>
  <c r="Y117" i="105"/>
  <c r="Y118" i="105"/>
  <c r="Y119" i="105"/>
  <c r="Y120" i="105"/>
  <c r="Y121" i="105"/>
  <c r="Y122" i="105"/>
  <c r="Y123" i="105"/>
  <c r="Y124" i="105"/>
  <c r="Y125" i="105"/>
  <c r="Y126" i="105"/>
  <c r="Y127" i="105"/>
  <c r="Y128" i="105"/>
  <c r="Y129" i="105"/>
  <c r="Y130" i="105"/>
  <c r="Y131" i="105"/>
  <c r="Y132" i="105"/>
  <c r="Y133" i="105"/>
  <c r="Y134" i="105"/>
  <c r="Y135" i="105"/>
  <c r="Y136" i="105"/>
  <c r="Y137" i="105"/>
  <c r="Y138" i="105"/>
  <c r="Y139" i="105"/>
  <c r="Y140" i="105"/>
  <c r="Y141" i="105"/>
  <c r="Y142" i="105"/>
  <c r="Y143" i="105"/>
  <c r="Y144" i="105"/>
  <c r="Y145" i="105"/>
  <c r="Y146" i="105"/>
  <c r="Y147" i="105"/>
  <c r="Y148" i="105"/>
  <c r="Y149" i="105"/>
  <c r="Y150" i="105"/>
  <c r="Y151" i="105"/>
  <c r="Y152" i="105"/>
  <c r="Y153" i="105"/>
  <c r="Y154" i="105"/>
  <c r="Y155" i="105"/>
  <c r="Y156" i="105"/>
  <c r="Y157" i="105"/>
  <c r="Y158" i="105"/>
  <c r="Y159" i="105"/>
  <c r="Y160" i="105"/>
  <c r="Y161" i="105"/>
  <c r="Y162" i="105"/>
  <c r="Y163" i="105"/>
  <c r="Y164" i="105"/>
  <c r="Y165" i="105"/>
  <c r="Y166" i="105"/>
  <c r="Y167" i="105"/>
  <c r="Y168" i="105"/>
  <c r="Y169" i="105"/>
  <c r="Y170" i="105"/>
  <c r="Y171" i="105"/>
  <c r="Y172" i="105"/>
  <c r="Y173" i="105"/>
  <c r="Y174" i="105"/>
  <c r="Y175" i="105"/>
  <c r="Y176" i="105"/>
  <c r="Y177" i="105"/>
  <c r="Y178" i="105"/>
  <c r="Y179" i="105"/>
  <c r="Y180" i="105"/>
  <c r="Y181" i="105"/>
  <c r="Y182" i="105"/>
  <c r="Y183" i="105"/>
  <c r="Y184" i="105"/>
  <c r="Y185" i="105"/>
  <c r="Y186" i="105"/>
  <c r="Y187" i="105"/>
  <c r="Y188" i="105"/>
  <c r="Y189" i="105"/>
  <c r="Y190" i="105"/>
  <c r="Y191" i="105"/>
  <c r="Y192" i="105"/>
  <c r="Y193" i="105"/>
  <c r="Y194" i="105"/>
  <c r="Y195" i="105"/>
  <c r="Y196" i="105"/>
  <c r="Y197" i="105"/>
  <c r="Y198" i="105"/>
  <c r="Y199" i="105"/>
  <c r="Y200" i="105"/>
  <c r="Y201" i="105"/>
  <c r="Y202" i="105"/>
  <c r="Y203" i="105"/>
  <c r="Y204" i="105"/>
  <c r="Y205" i="105"/>
  <c r="Y206" i="105"/>
  <c r="Y207" i="105"/>
  <c r="Y208" i="105"/>
  <c r="Y209" i="105"/>
  <c r="Y210" i="105"/>
  <c r="Y211" i="105"/>
  <c r="Y212" i="105"/>
  <c r="Y213" i="105"/>
  <c r="Y214" i="105"/>
  <c r="Y215" i="105"/>
  <c r="Y216" i="105"/>
  <c r="Y217" i="105"/>
  <c r="Y218" i="105"/>
  <c r="Y219" i="105"/>
  <c r="Y220" i="105"/>
  <c r="Y221" i="105"/>
  <c r="Y222" i="105"/>
  <c r="Y223" i="105"/>
  <c r="Y224" i="105"/>
  <c r="Y225" i="105"/>
  <c r="Y226" i="105"/>
  <c r="Y227" i="105"/>
  <c r="Y228" i="105"/>
  <c r="Y229" i="105"/>
  <c r="Y230" i="105"/>
  <c r="Y231" i="105"/>
  <c r="Y232" i="105"/>
  <c r="Y233" i="105"/>
  <c r="Y234" i="105"/>
  <c r="Y235" i="105"/>
  <c r="Y236" i="105"/>
  <c r="Y237" i="105"/>
  <c r="Y238" i="105"/>
  <c r="Y239" i="105"/>
  <c r="Y240" i="105"/>
  <c r="Y241" i="105"/>
  <c r="Y242" i="105"/>
  <c r="Y243" i="105"/>
  <c r="Y244" i="105"/>
  <c r="Y245" i="105"/>
  <c r="Y246" i="105"/>
  <c r="Y247" i="105"/>
  <c r="Y248" i="105"/>
  <c r="Y249" i="105"/>
  <c r="Y250" i="105"/>
  <c r="Y251" i="105"/>
  <c r="Y252" i="105"/>
  <c r="Y253" i="105"/>
  <c r="Y254" i="105"/>
  <c r="Y255" i="105"/>
  <c r="Y256" i="105"/>
  <c r="Y257" i="105"/>
  <c r="Y258" i="105"/>
  <c r="Y259" i="105"/>
  <c r="Y260" i="105"/>
  <c r="Y261" i="105"/>
  <c r="Y262" i="105"/>
  <c r="Y263" i="105"/>
  <c r="Y264" i="105"/>
  <c r="Y265" i="105"/>
  <c r="Y266" i="105"/>
  <c r="Y267" i="105"/>
  <c r="Y268" i="105"/>
  <c r="Y269" i="105"/>
  <c r="Y270" i="105"/>
  <c r="Y271" i="105"/>
  <c r="Y272" i="105"/>
  <c r="Y273" i="105"/>
  <c r="Y274" i="105"/>
  <c r="Y275" i="105"/>
  <c r="Y276" i="105"/>
  <c r="Y277" i="105"/>
  <c r="Y278" i="105"/>
  <c r="Y279" i="105"/>
  <c r="Y280" i="105"/>
  <c r="Y281" i="105"/>
  <c r="Y282" i="105"/>
  <c r="Y283" i="105"/>
  <c r="Y284" i="105"/>
  <c r="Y285" i="105"/>
  <c r="Y286" i="105"/>
  <c r="Y287" i="105"/>
  <c r="Y288" i="105"/>
  <c r="Y289" i="105"/>
  <c r="Y290" i="105"/>
  <c r="Y291" i="105"/>
  <c r="Y292" i="105"/>
  <c r="Y293" i="105"/>
  <c r="Y294" i="105"/>
  <c r="Y295" i="105"/>
  <c r="Y296" i="105"/>
  <c r="Y297" i="105"/>
  <c r="Y298" i="105"/>
  <c r="Y299" i="105"/>
  <c r="Y300" i="105"/>
  <c r="Y301" i="105"/>
  <c r="Y302" i="105"/>
  <c r="Y303" i="105"/>
  <c r="Y304" i="105"/>
  <c r="Y305" i="105"/>
  <c r="Y306" i="105"/>
  <c r="Y307" i="105"/>
  <c r="Y308" i="105"/>
  <c r="Y309" i="105"/>
  <c r="Y310" i="105"/>
  <c r="Y311" i="105"/>
  <c r="Y312" i="105"/>
  <c r="Y313" i="105"/>
  <c r="Y314" i="105"/>
  <c r="Y315" i="105"/>
  <c r="Y316" i="105"/>
  <c r="Y317" i="105"/>
  <c r="Y318" i="105"/>
  <c r="Y319" i="105"/>
  <c r="Y320" i="105"/>
  <c r="Y321" i="105"/>
  <c r="Y322" i="105"/>
  <c r="Y323" i="105"/>
  <c r="Y324" i="105"/>
  <c r="Y325" i="105"/>
  <c r="Y326" i="105"/>
  <c r="Y327" i="105"/>
  <c r="Y328" i="105"/>
  <c r="Y329" i="105"/>
  <c r="Y330" i="105"/>
  <c r="Y331" i="105"/>
  <c r="Y332" i="105"/>
  <c r="Y333" i="105"/>
  <c r="Y334" i="105"/>
  <c r="Y335" i="105"/>
  <c r="Y336" i="105"/>
  <c r="Y337" i="105"/>
  <c r="Y338" i="105"/>
  <c r="Y339" i="105"/>
  <c r="Y340" i="105"/>
  <c r="Y341" i="105"/>
  <c r="Y342" i="105"/>
  <c r="Y343" i="105"/>
  <c r="Y344" i="105"/>
  <c r="Y345" i="105"/>
  <c r="Y346" i="105"/>
  <c r="Y347" i="105"/>
  <c r="Y348" i="105"/>
  <c r="Y349" i="105"/>
  <c r="Y350" i="105"/>
  <c r="Y351" i="105"/>
  <c r="Y352" i="105"/>
  <c r="Y353" i="105"/>
  <c r="Y354" i="105"/>
  <c r="Y355" i="105"/>
  <c r="Y356" i="105"/>
  <c r="Y357" i="105"/>
  <c r="Y358" i="105"/>
  <c r="Y359" i="105"/>
  <c r="Y360" i="105"/>
  <c r="Y361" i="105"/>
  <c r="Y362" i="105"/>
  <c r="Y363" i="105"/>
  <c r="Y364" i="105"/>
  <c r="Y365" i="105"/>
  <c r="Y366" i="105"/>
  <c r="Y367" i="105"/>
  <c r="Y368" i="105"/>
  <c r="Y369" i="105"/>
  <c r="Y370" i="105"/>
  <c r="Y371" i="105"/>
  <c r="Y372" i="105"/>
  <c r="Y373" i="105"/>
  <c r="Y374" i="105"/>
  <c r="Y375" i="105"/>
  <c r="Y376" i="105"/>
  <c r="Y377" i="105"/>
  <c r="Y378" i="105"/>
  <c r="Y379" i="105"/>
  <c r="Y380" i="105"/>
  <c r="Y381" i="105"/>
  <c r="Y382" i="105"/>
  <c r="Y383" i="105"/>
  <c r="Y384" i="105"/>
  <c r="Y385" i="105"/>
  <c r="Y386" i="105"/>
  <c r="Y387" i="105"/>
  <c r="Y388" i="105"/>
  <c r="Y389" i="105"/>
  <c r="Y390" i="105"/>
  <c r="Y391" i="105"/>
  <c r="Y392" i="105"/>
  <c r="Y393" i="105"/>
  <c r="Y394" i="105"/>
  <c r="Y395" i="105"/>
  <c r="Y396" i="105"/>
  <c r="Y397" i="105"/>
  <c r="Y398" i="105"/>
  <c r="Y399" i="105"/>
  <c r="Y400" i="105"/>
  <c r="Y401" i="105"/>
  <c r="Y402" i="105"/>
  <c r="Y403" i="105"/>
  <c r="Y404" i="105"/>
  <c r="Y405" i="105"/>
  <c r="Y406" i="105"/>
  <c r="Y407" i="105"/>
  <c r="Y408" i="105"/>
  <c r="Y409" i="105"/>
  <c r="Y410" i="105"/>
  <c r="Y411" i="105"/>
  <c r="Y412" i="105"/>
  <c r="Y413" i="105"/>
  <c r="Y414" i="105"/>
  <c r="Y415" i="105"/>
  <c r="Y416" i="105"/>
  <c r="Y417" i="105"/>
  <c r="Y418" i="105"/>
  <c r="Y419" i="105"/>
  <c r="Y420" i="105"/>
  <c r="Y421" i="105"/>
  <c r="Y422" i="105"/>
  <c r="Y423" i="105"/>
  <c r="Y424" i="105"/>
  <c r="Y425" i="105"/>
  <c r="Y426" i="105"/>
  <c r="Y427" i="105"/>
  <c r="Y428" i="105"/>
  <c r="Y429" i="105"/>
  <c r="Y430" i="105"/>
  <c r="Y431" i="105"/>
  <c r="Y432" i="105"/>
  <c r="Y433" i="105"/>
  <c r="Y434" i="105"/>
  <c r="Y435" i="105"/>
  <c r="Y436" i="105"/>
  <c r="Y437" i="105"/>
  <c r="Y438" i="105"/>
  <c r="Y439" i="105"/>
  <c r="Y440" i="105"/>
  <c r="Y441" i="105"/>
  <c r="Y442" i="105"/>
  <c r="Y443" i="105"/>
  <c r="Y444" i="105"/>
  <c r="Y445" i="105"/>
  <c r="Y446" i="105"/>
  <c r="Y447" i="105"/>
  <c r="Y448" i="105"/>
  <c r="Y449" i="105"/>
  <c r="Y450" i="105"/>
  <c r="Y451" i="105"/>
  <c r="Y452" i="105"/>
  <c r="Y453" i="105"/>
  <c r="Y454" i="105"/>
  <c r="Y455" i="105"/>
  <c r="Y456" i="105"/>
  <c r="Y457" i="105"/>
  <c r="Y458" i="105"/>
  <c r="Y459" i="105"/>
  <c r="Y460" i="105"/>
  <c r="Y461" i="105"/>
  <c r="Y462" i="105"/>
  <c r="Y463" i="105"/>
  <c r="Y464" i="105"/>
  <c r="Y465" i="105"/>
  <c r="Y466" i="105"/>
  <c r="Y467" i="105"/>
  <c r="Y468" i="105"/>
  <c r="Y469" i="105"/>
  <c r="Y470" i="105"/>
  <c r="Y471" i="105"/>
  <c r="Y472" i="105"/>
  <c r="Y473" i="105"/>
  <c r="Y474" i="105"/>
  <c r="Y475" i="105"/>
  <c r="Y476" i="105"/>
  <c r="Y477" i="105"/>
  <c r="Y478" i="105"/>
  <c r="Y479" i="105"/>
  <c r="Y480" i="105"/>
  <c r="Y481" i="105"/>
  <c r="Y482" i="105"/>
  <c r="Y483" i="105"/>
  <c r="Y484" i="105"/>
  <c r="Y485" i="105"/>
  <c r="Y486" i="105"/>
  <c r="Y487" i="105"/>
  <c r="Y488" i="105"/>
  <c r="Y489" i="105"/>
  <c r="Y490" i="105"/>
  <c r="Y491" i="105"/>
  <c r="Y492" i="105"/>
  <c r="Y493" i="105"/>
  <c r="Y494" i="105"/>
  <c r="Y495" i="105"/>
  <c r="Y496" i="105"/>
  <c r="Y497" i="105"/>
  <c r="Y498" i="105"/>
  <c r="Y499" i="105"/>
  <c r="Y500" i="105"/>
  <c r="Y501" i="105"/>
  <c r="Y502" i="105"/>
  <c r="Y503" i="105"/>
  <c r="Y504" i="105"/>
  <c r="Y505" i="105"/>
  <c r="Y506" i="105"/>
  <c r="Y507" i="105"/>
  <c r="Y508" i="105"/>
  <c r="Y509" i="105"/>
  <c r="Y510" i="105"/>
  <c r="Y511" i="105"/>
  <c r="Y512" i="105"/>
  <c r="Y513" i="105"/>
  <c r="Y514" i="105"/>
  <c r="Y515" i="105"/>
  <c r="Y516" i="105"/>
  <c r="Y517" i="105"/>
  <c r="Y518" i="105"/>
  <c r="Y519" i="105"/>
  <c r="Y520" i="105"/>
  <c r="Y521" i="105"/>
  <c r="Y522" i="105"/>
  <c r="Y523" i="105"/>
  <c r="Y524" i="105"/>
  <c r="Y525" i="105"/>
  <c r="Y526" i="105"/>
  <c r="Y527" i="105"/>
  <c r="Y528" i="105"/>
  <c r="Y529" i="105"/>
  <c r="Y530" i="105"/>
  <c r="Y531" i="105"/>
  <c r="Y532" i="105"/>
  <c r="Y533" i="105"/>
  <c r="Y534" i="105"/>
  <c r="Y535" i="105"/>
  <c r="Y536" i="105"/>
  <c r="Y537" i="105"/>
  <c r="Y538" i="105"/>
  <c r="Y539" i="105"/>
  <c r="Y540" i="105"/>
  <c r="Y541" i="105"/>
  <c r="Y542" i="105"/>
  <c r="Y543" i="105"/>
  <c r="Y544" i="105"/>
  <c r="Y545" i="105"/>
  <c r="Y546" i="105"/>
  <c r="Y547" i="105"/>
  <c r="Y548" i="105"/>
  <c r="Y549" i="105"/>
  <c r="Y550" i="105"/>
  <c r="Y551" i="105"/>
  <c r="Y552" i="105"/>
  <c r="Y553" i="105"/>
  <c r="Y554" i="105"/>
  <c r="Y555" i="105"/>
  <c r="Y556" i="105"/>
  <c r="Y557" i="105"/>
  <c r="Y558" i="105"/>
  <c r="Y559" i="105"/>
  <c r="Y560" i="105"/>
  <c r="Y561" i="105"/>
  <c r="Y562" i="105"/>
  <c r="Y563" i="105"/>
  <c r="Y564" i="105"/>
  <c r="Y565" i="105"/>
  <c r="Y566" i="105"/>
  <c r="Y567" i="105"/>
  <c r="Y568" i="105"/>
  <c r="Y569" i="105"/>
  <c r="Y570" i="105"/>
  <c r="Y571" i="105"/>
  <c r="Y572" i="105"/>
  <c r="Y573" i="105"/>
  <c r="Y574" i="105"/>
  <c r="Y575" i="105"/>
  <c r="Y576" i="105"/>
  <c r="Y577" i="105"/>
  <c r="Y578" i="105"/>
  <c r="Y579" i="105"/>
  <c r="Y580" i="105"/>
  <c r="Y581" i="105"/>
  <c r="Y582" i="105"/>
  <c r="Y583" i="105"/>
  <c r="Y584" i="105"/>
  <c r="Y585" i="105"/>
  <c r="Y586" i="105"/>
  <c r="Y587" i="105"/>
  <c r="Y588" i="105"/>
  <c r="Y589" i="105"/>
  <c r="Y590" i="105"/>
  <c r="Y591" i="105"/>
  <c r="Y592" i="105"/>
  <c r="Y593" i="105"/>
  <c r="Y594" i="105"/>
  <c r="Y595" i="105"/>
  <c r="Y596" i="105"/>
  <c r="Y597" i="105"/>
  <c r="Y598" i="105"/>
  <c r="Y599" i="105"/>
  <c r="Y600" i="105"/>
  <c r="Y601" i="105"/>
  <c r="Y602" i="105"/>
  <c r="Y603" i="105"/>
  <c r="Y604" i="105"/>
  <c r="Y605" i="105"/>
  <c r="Y606" i="105"/>
  <c r="Y607" i="105"/>
  <c r="Y608" i="105"/>
  <c r="Y609" i="105"/>
  <c r="Y610" i="105"/>
  <c r="Y611" i="105"/>
  <c r="Y612" i="105"/>
  <c r="Y613" i="105"/>
  <c r="Y614" i="105"/>
  <c r="Y615" i="105"/>
  <c r="Y616" i="105"/>
  <c r="Y617" i="105"/>
  <c r="Y618" i="105"/>
  <c r="Y619" i="105"/>
  <c r="Y620" i="105"/>
  <c r="Y621" i="105"/>
  <c r="Y622" i="105"/>
  <c r="Y623" i="105"/>
  <c r="Y624" i="105"/>
  <c r="Y625" i="105"/>
  <c r="Y626" i="105"/>
  <c r="Y627" i="105"/>
  <c r="Y628" i="105"/>
  <c r="Y629" i="105"/>
  <c r="Y630" i="105"/>
  <c r="Y631" i="105"/>
  <c r="Y632" i="105"/>
  <c r="Y633" i="105"/>
  <c r="Y634" i="105"/>
  <c r="Y635" i="105"/>
  <c r="Y636" i="105"/>
  <c r="Y637" i="105"/>
  <c r="Y638" i="105"/>
  <c r="Y639" i="105"/>
  <c r="Y640" i="105"/>
  <c r="Y641" i="105"/>
  <c r="Y642" i="105"/>
  <c r="Y643" i="105"/>
  <c r="Y644" i="105"/>
  <c r="Y645" i="105"/>
  <c r="Y646" i="105"/>
  <c r="Y647" i="105"/>
  <c r="Y648" i="105"/>
  <c r="Y649" i="105"/>
  <c r="Y650" i="105"/>
  <c r="Y651" i="105"/>
  <c r="Y652" i="105"/>
  <c r="Y653" i="105"/>
  <c r="Y654" i="105"/>
  <c r="Y655" i="105"/>
  <c r="Y656" i="105"/>
  <c r="Y657" i="105"/>
  <c r="Y658" i="105"/>
  <c r="Y659" i="105"/>
  <c r="Y660" i="105"/>
  <c r="Y661" i="105"/>
  <c r="Y662" i="105"/>
  <c r="Y663" i="105"/>
  <c r="Y664" i="105"/>
  <c r="Y665" i="105"/>
  <c r="Y666" i="105"/>
  <c r="Y667" i="105"/>
  <c r="Y668" i="105"/>
  <c r="Y669" i="105"/>
  <c r="Y670" i="105"/>
  <c r="Y671" i="105"/>
  <c r="Y672" i="105"/>
  <c r="Y673" i="105"/>
  <c r="Y674" i="105"/>
  <c r="Y675" i="105"/>
  <c r="Y676" i="105"/>
  <c r="Y677" i="105"/>
  <c r="Y678" i="105"/>
  <c r="Y679" i="105"/>
  <c r="Y680" i="105"/>
  <c r="Y681" i="105"/>
  <c r="Y682" i="105"/>
  <c r="Y683" i="105"/>
  <c r="Y684" i="105"/>
  <c r="Y685" i="105"/>
  <c r="Y686" i="105"/>
  <c r="Y687" i="105"/>
  <c r="Y688" i="105"/>
  <c r="Y689" i="105"/>
  <c r="Y690" i="105"/>
  <c r="Y691" i="105"/>
  <c r="Y692" i="105"/>
  <c r="Y693" i="105"/>
  <c r="Y694" i="105"/>
  <c r="Y695" i="105"/>
  <c r="Y696" i="105"/>
  <c r="Y697" i="105"/>
  <c r="Y698" i="105"/>
  <c r="Y699" i="105"/>
  <c r="Y700" i="105"/>
  <c r="Y701" i="105"/>
  <c r="Y702" i="105"/>
  <c r="Y703" i="105"/>
  <c r="Y704" i="105"/>
  <c r="Y705" i="105"/>
  <c r="Y706" i="105"/>
  <c r="Y707" i="105"/>
  <c r="Y708" i="105"/>
  <c r="Y709" i="105"/>
  <c r="Y710" i="105"/>
  <c r="Y711" i="105"/>
  <c r="Y712" i="105"/>
  <c r="Y713" i="105"/>
  <c r="Y714" i="105"/>
  <c r="Y715" i="105"/>
  <c r="Y716" i="105"/>
  <c r="Y717" i="105"/>
  <c r="Y718" i="105"/>
  <c r="Y719" i="105"/>
  <c r="Y720" i="105"/>
  <c r="Y721" i="105"/>
  <c r="Y722" i="105"/>
  <c r="Y723" i="105"/>
  <c r="Y724" i="105"/>
  <c r="Y725" i="105"/>
  <c r="Y726" i="105"/>
  <c r="Y727" i="105"/>
  <c r="Y728" i="105"/>
  <c r="Y729" i="105"/>
  <c r="Y730" i="105"/>
  <c r="Y731" i="105"/>
  <c r="Y732" i="105"/>
  <c r="Y733" i="105"/>
  <c r="Y734" i="105"/>
  <c r="Y735" i="105"/>
  <c r="Y736" i="105"/>
  <c r="Y737" i="105"/>
  <c r="Y738" i="105"/>
  <c r="Y739" i="105"/>
  <c r="Y740" i="105"/>
  <c r="Y741" i="105"/>
  <c r="Y742" i="105"/>
  <c r="Y743" i="105"/>
  <c r="Y744" i="105"/>
  <c r="Y745" i="105"/>
  <c r="Y746" i="105"/>
  <c r="Y747" i="105"/>
  <c r="Y748" i="105"/>
  <c r="Y749" i="105"/>
  <c r="Y750" i="105"/>
  <c r="Y751" i="105"/>
  <c r="Y752" i="105"/>
  <c r="Y753" i="105"/>
  <c r="Y754" i="105"/>
  <c r="Y755" i="105"/>
  <c r="Y756" i="105"/>
  <c r="Y757" i="105"/>
  <c r="Y758" i="105"/>
  <c r="Y759" i="105"/>
  <c r="Y760" i="105"/>
  <c r="Y761" i="105"/>
  <c r="Y762" i="105"/>
  <c r="Y763" i="105"/>
  <c r="Y764" i="105"/>
  <c r="Y765" i="105"/>
  <c r="Y766" i="105"/>
  <c r="Y767" i="105"/>
  <c r="Y768" i="105"/>
  <c r="Y769" i="105"/>
  <c r="Y770" i="105"/>
  <c r="Y771" i="105"/>
  <c r="Y772" i="105"/>
  <c r="Y773" i="105"/>
  <c r="Y774" i="105"/>
  <c r="Y775" i="105"/>
  <c r="Y776" i="105"/>
  <c r="Y777" i="105"/>
  <c r="Y778" i="105"/>
  <c r="Y779" i="105"/>
  <c r="Y780" i="105"/>
  <c r="Y781" i="105"/>
  <c r="Y782" i="105"/>
  <c r="Y783" i="105"/>
  <c r="Y784" i="105"/>
  <c r="Y785" i="105"/>
  <c r="Y786" i="105"/>
  <c r="Y787" i="105"/>
  <c r="Y788" i="105"/>
  <c r="Y789" i="105"/>
  <c r="Y790" i="105"/>
  <c r="Y791" i="105"/>
  <c r="Y792" i="105"/>
  <c r="Y793" i="105"/>
  <c r="Y794" i="105"/>
  <c r="Y795" i="105"/>
  <c r="Y796" i="105"/>
  <c r="Y797" i="105"/>
  <c r="Y798" i="105"/>
  <c r="Y799" i="105"/>
  <c r="Y800" i="105"/>
  <c r="Y801" i="105"/>
  <c r="Y802" i="105"/>
  <c r="Y803" i="105"/>
  <c r="Y804" i="105"/>
  <c r="Y805" i="105"/>
  <c r="Y806" i="105"/>
  <c r="Y807" i="105"/>
  <c r="Y808" i="105"/>
  <c r="Y809" i="105"/>
  <c r="Y810" i="105"/>
  <c r="Y811" i="105"/>
  <c r="Y812" i="105"/>
  <c r="Y813" i="105"/>
  <c r="Y814" i="105"/>
  <c r="Y815" i="105"/>
  <c r="Y816" i="105"/>
  <c r="Y817" i="105"/>
  <c r="Y818" i="105"/>
  <c r="Y819" i="105"/>
  <c r="Y820" i="105"/>
  <c r="Y821" i="105"/>
  <c r="Y822" i="105"/>
  <c r="Y823" i="105"/>
  <c r="Y824" i="105"/>
  <c r="Y825" i="105"/>
  <c r="Y826" i="105"/>
  <c r="Y827" i="105"/>
  <c r="Y828" i="105"/>
  <c r="Y829" i="105"/>
  <c r="Y830" i="105"/>
  <c r="Y831" i="105"/>
  <c r="Y832" i="105"/>
  <c r="Y833" i="105"/>
  <c r="Y834" i="105"/>
  <c r="Y835" i="105"/>
  <c r="Y836" i="105"/>
  <c r="Y837" i="105"/>
  <c r="Y838" i="105"/>
  <c r="Y839" i="105"/>
  <c r="Y840" i="105"/>
  <c r="Y841" i="105"/>
  <c r="Y842" i="105"/>
  <c r="Y843" i="105"/>
  <c r="Y844" i="105"/>
  <c r="Y845" i="105"/>
  <c r="Y846" i="105"/>
  <c r="Y847" i="105"/>
  <c r="Y848" i="105"/>
  <c r="Y849" i="105"/>
  <c r="Y850" i="105"/>
  <c r="Y851" i="105"/>
  <c r="Y852" i="105"/>
  <c r="Y853" i="105"/>
  <c r="Y854" i="105"/>
  <c r="Y855" i="105"/>
  <c r="Y856" i="105"/>
  <c r="Y857" i="105"/>
  <c r="Y858" i="105"/>
  <c r="Y859" i="105"/>
  <c r="Y860" i="105"/>
  <c r="Y861" i="105"/>
  <c r="Y862" i="105"/>
  <c r="Y863" i="105"/>
  <c r="Y864" i="105"/>
  <c r="Y865" i="105"/>
  <c r="Y866" i="105"/>
  <c r="Y867" i="105"/>
  <c r="Y868" i="105"/>
  <c r="Y869" i="105"/>
  <c r="Y870" i="105"/>
  <c r="Y871" i="105"/>
  <c r="Y872" i="105"/>
  <c r="Y873" i="105"/>
  <c r="Y874" i="105"/>
  <c r="Y875" i="105"/>
  <c r="Y876" i="105"/>
  <c r="Y877" i="105"/>
  <c r="Y878" i="105"/>
  <c r="Y879" i="105"/>
  <c r="Y880" i="105"/>
  <c r="Y881" i="105"/>
  <c r="Y882" i="105"/>
  <c r="Y883" i="105"/>
  <c r="Y884" i="105"/>
  <c r="Y885" i="105"/>
  <c r="Y886" i="105"/>
  <c r="Y887" i="105"/>
  <c r="Y888" i="105"/>
  <c r="Y889" i="105"/>
  <c r="Y890" i="105"/>
  <c r="Y891" i="105"/>
  <c r="Y892" i="105"/>
  <c r="Y893" i="105"/>
  <c r="Y894" i="105"/>
  <c r="Y895" i="105"/>
  <c r="Y896" i="105"/>
  <c r="Y897" i="105"/>
  <c r="Y898" i="105"/>
  <c r="Y899" i="105"/>
  <c r="Y900" i="105"/>
  <c r="Y901" i="105"/>
  <c r="Y902" i="105"/>
  <c r="Y903" i="105"/>
  <c r="Y904" i="105"/>
  <c r="Y905" i="105"/>
  <c r="Y906" i="105"/>
  <c r="Y907" i="105"/>
  <c r="Y908" i="105"/>
  <c r="Y909" i="105"/>
  <c r="Y910" i="105"/>
  <c r="Y911" i="105"/>
  <c r="Y912" i="105"/>
  <c r="Y913" i="105"/>
  <c r="Y914" i="105"/>
  <c r="Y915" i="105"/>
  <c r="Y916" i="105"/>
  <c r="Y917" i="105"/>
  <c r="Y918" i="105"/>
  <c r="Y919" i="105"/>
  <c r="Y920" i="105"/>
  <c r="Y921" i="105"/>
  <c r="Y922" i="105"/>
  <c r="Y923" i="105"/>
  <c r="Y924" i="105"/>
  <c r="Y925" i="105"/>
  <c r="Y926" i="105"/>
  <c r="Y927" i="105"/>
  <c r="Y928" i="105"/>
  <c r="Y929" i="105"/>
  <c r="Y930" i="105"/>
  <c r="Y931" i="105"/>
  <c r="Y932" i="105"/>
  <c r="Y933" i="105"/>
  <c r="Y934" i="105"/>
  <c r="Y935" i="105"/>
  <c r="Y936" i="105"/>
  <c r="Y937" i="105"/>
  <c r="Y938" i="105"/>
  <c r="Y939" i="105"/>
  <c r="Y940" i="105"/>
  <c r="Y941" i="105"/>
  <c r="Y942" i="105"/>
  <c r="Y943" i="105"/>
  <c r="Y944" i="105"/>
  <c r="Y945" i="105"/>
  <c r="Y946" i="105"/>
  <c r="Y947" i="105"/>
  <c r="Y948" i="105"/>
  <c r="Y949" i="105"/>
  <c r="Y950" i="105"/>
  <c r="Y951" i="105"/>
  <c r="Y952" i="105"/>
  <c r="Y953" i="105"/>
  <c r="Y954" i="105"/>
  <c r="Y955" i="105"/>
  <c r="Y956" i="105"/>
  <c r="Y957" i="105"/>
  <c r="Y958" i="105"/>
  <c r="Y959" i="105"/>
  <c r="Y960" i="105"/>
  <c r="Y961" i="105"/>
  <c r="Y962" i="105"/>
  <c r="Y963" i="105"/>
  <c r="Y964" i="105"/>
  <c r="Y965" i="105"/>
  <c r="Y966" i="105"/>
  <c r="Y967" i="105"/>
  <c r="Y968" i="105"/>
  <c r="Y969" i="105"/>
  <c r="Y970" i="105"/>
  <c r="Y971" i="105"/>
  <c r="Y972" i="105"/>
  <c r="Y973" i="105"/>
  <c r="Y974" i="105"/>
  <c r="Y975" i="105"/>
  <c r="Y976" i="105"/>
  <c r="Y977" i="105"/>
  <c r="Y978" i="105"/>
  <c r="Y979" i="105"/>
  <c r="Y980" i="105"/>
  <c r="Y981" i="105"/>
  <c r="Y982" i="105"/>
  <c r="Y983" i="105"/>
  <c r="Y984" i="105"/>
  <c r="Y985" i="105"/>
  <c r="Y986" i="105"/>
  <c r="Y987" i="105"/>
  <c r="Y988" i="105"/>
  <c r="Y989" i="105"/>
  <c r="Y990" i="105"/>
  <c r="Y991" i="105"/>
  <c r="Y992" i="105"/>
  <c r="Y993" i="105"/>
  <c r="Y994" i="105"/>
  <c r="Y995" i="105"/>
  <c r="Y996" i="105"/>
  <c r="Y997" i="105"/>
  <c r="Y998" i="105"/>
  <c r="Y999" i="105"/>
  <c r="Y1000" i="105"/>
  <c r="Y1001" i="105"/>
  <c r="Y1002" i="105"/>
  <c r="Y1003" i="105"/>
  <c r="Y1004" i="105"/>
  <c r="Y1005" i="105"/>
  <c r="Y1006" i="105"/>
  <c r="Y1007" i="105"/>
  <c r="Y1008" i="105"/>
  <c r="Y1009" i="105"/>
  <c r="Y1010" i="105"/>
  <c r="Y1011" i="105"/>
  <c r="Y1012" i="105"/>
  <c r="Y1013" i="105"/>
  <c r="Y1014" i="105"/>
  <c r="Y1015" i="105"/>
  <c r="Y1016" i="105"/>
  <c r="Y1017" i="105"/>
  <c r="Y1018" i="105"/>
  <c r="Y1019" i="105"/>
  <c r="Y1020" i="105"/>
  <c r="Y1021" i="105"/>
  <c r="Y1022" i="105"/>
  <c r="Y1023" i="105"/>
  <c r="Y1024" i="105"/>
  <c r="Y1025" i="105"/>
  <c r="Y1026" i="105"/>
  <c r="Y1027" i="105"/>
  <c r="Y1028" i="105"/>
  <c r="Y1029" i="105"/>
  <c r="Y1030" i="105"/>
  <c r="Y1031" i="105"/>
  <c r="Y1032" i="105"/>
  <c r="Y1033" i="105"/>
  <c r="Y1034" i="105"/>
  <c r="Y1035" i="105"/>
  <c r="Y1036" i="105"/>
  <c r="Y1037" i="105"/>
  <c r="Y1038" i="105"/>
  <c r="Y1039" i="105"/>
  <c r="Y1040" i="105"/>
  <c r="Y1041" i="105"/>
  <c r="Y1042" i="105"/>
  <c r="Y1043" i="105"/>
  <c r="Y1044" i="105"/>
  <c r="Y1045" i="105"/>
  <c r="Y1046" i="105"/>
  <c r="Y1047" i="105"/>
  <c r="Y1048" i="105"/>
  <c r="Y1049" i="105"/>
  <c r="Y1050" i="105"/>
  <c r="Y1051" i="105"/>
  <c r="Y1052" i="105"/>
  <c r="Y1053" i="105"/>
  <c r="Y1054" i="105"/>
  <c r="Y1055" i="105"/>
  <c r="Y1056" i="105"/>
  <c r="Y1057" i="105"/>
  <c r="Y1058" i="105"/>
  <c r="Y1059" i="105"/>
  <c r="Y1060" i="105"/>
  <c r="Y1061" i="105"/>
  <c r="Y1062" i="105"/>
  <c r="Y1063" i="105"/>
  <c r="Y1064" i="105"/>
  <c r="Y1065" i="105"/>
  <c r="Y1066" i="105"/>
  <c r="Y1067" i="105"/>
  <c r="Y1068" i="105"/>
  <c r="Y1069" i="105"/>
  <c r="Y1070" i="105"/>
  <c r="Y1071" i="105"/>
  <c r="Y1072" i="105"/>
  <c r="Y1073" i="105"/>
  <c r="Y1074" i="105"/>
  <c r="Y1075" i="105"/>
  <c r="Y1076" i="105"/>
  <c r="Y1077" i="105"/>
  <c r="Y1078" i="105"/>
  <c r="Y1079" i="105"/>
  <c r="Y1080" i="105"/>
  <c r="Y1081" i="105"/>
  <c r="Y1082" i="105"/>
  <c r="Y1083" i="105"/>
  <c r="Y1084" i="105"/>
  <c r="Y1085" i="105"/>
  <c r="Y1086" i="105"/>
  <c r="Y1087" i="105"/>
  <c r="Y1088" i="105"/>
  <c r="Y1089" i="105"/>
  <c r="Y1090" i="105"/>
  <c r="Y1091" i="105"/>
  <c r="Y1092" i="105"/>
  <c r="Y1093" i="105"/>
  <c r="Y1094" i="105"/>
  <c r="Y1095" i="105"/>
  <c r="Y1096" i="105"/>
  <c r="Y1097" i="105"/>
  <c r="Y1098" i="105"/>
  <c r="Y1099" i="105"/>
  <c r="Y1100" i="105"/>
  <c r="Y1101" i="105"/>
  <c r="Y1102" i="105"/>
  <c r="Y1103" i="105"/>
  <c r="Y1104" i="105"/>
  <c r="Y1105" i="105"/>
  <c r="Y1106" i="105"/>
  <c r="Y1107" i="105"/>
  <c r="Y1108" i="105"/>
  <c r="Y1109" i="105"/>
  <c r="Y1110" i="105"/>
  <c r="Y1111" i="105"/>
  <c r="Y1112" i="105"/>
  <c r="Y1113" i="105"/>
  <c r="Y1114" i="105"/>
  <c r="Y1115" i="105"/>
  <c r="Y1116" i="105"/>
  <c r="Y1117" i="105"/>
  <c r="Y1118" i="105"/>
  <c r="Y1119" i="105"/>
  <c r="Y1120" i="105"/>
  <c r="Y1121" i="105"/>
  <c r="Y1122" i="105"/>
  <c r="Y1123" i="105"/>
  <c r="Y1124" i="105"/>
  <c r="Y1125" i="105"/>
  <c r="Y1126" i="105"/>
  <c r="Y1127" i="105"/>
  <c r="Y1128" i="105"/>
  <c r="Y1129" i="105"/>
  <c r="Y1130" i="105"/>
  <c r="Y1131" i="105"/>
  <c r="Y1132" i="105"/>
  <c r="Y1133" i="105"/>
  <c r="Y1134" i="105"/>
  <c r="Y1135" i="105"/>
  <c r="Y1136" i="105"/>
  <c r="Y1137" i="105"/>
  <c r="Y1138" i="105"/>
  <c r="Y1139" i="105"/>
  <c r="Y1140" i="105"/>
  <c r="Y1141" i="105"/>
  <c r="Y1142" i="105"/>
  <c r="Y1143" i="105"/>
  <c r="Y1144" i="105"/>
  <c r="Y1145" i="105"/>
  <c r="Y1146" i="105"/>
  <c r="Y1147" i="105"/>
  <c r="Y1148" i="105"/>
  <c r="Y1149" i="105"/>
  <c r="Y1150" i="105"/>
  <c r="Y1151" i="105"/>
  <c r="Y1152" i="105"/>
  <c r="Y1153" i="105"/>
  <c r="Y1154" i="105"/>
  <c r="Y1155" i="105"/>
  <c r="Y1156" i="105"/>
  <c r="Y1157" i="105"/>
  <c r="Y1158" i="105"/>
  <c r="Y1159" i="105"/>
  <c r="Y1160" i="105"/>
  <c r="Y1161" i="105"/>
  <c r="Y1162" i="105"/>
  <c r="Y1163" i="105"/>
  <c r="Y1164" i="105"/>
  <c r="Y1165" i="105"/>
  <c r="Y1166" i="105"/>
  <c r="Y1167" i="105"/>
  <c r="Y1168" i="105"/>
  <c r="Y1169" i="105"/>
  <c r="Y1170" i="105"/>
  <c r="Y1171" i="105"/>
  <c r="Y1172" i="105"/>
  <c r="Y1173" i="105"/>
  <c r="Y1174" i="105"/>
  <c r="Y1175" i="105"/>
  <c r="Y1176" i="105"/>
  <c r="Y1177" i="105"/>
  <c r="Y1178" i="105"/>
  <c r="Y1179" i="105"/>
  <c r="Y1180" i="105"/>
  <c r="Y1181" i="105"/>
  <c r="Y1182" i="105"/>
  <c r="Y1183" i="105"/>
  <c r="Y1184" i="105"/>
  <c r="Y1185" i="105"/>
  <c r="Y1186" i="105"/>
  <c r="Y1187" i="105"/>
  <c r="Y1188" i="105"/>
  <c r="Y1189" i="105"/>
  <c r="Y1190" i="105"/>
  <c r="Y1191" i="105"/>
  <c r="Y1192" i="105"/>
  <c r="Y1193" i="105"/>
  <c r="Y1194" i="105"/>
  <c r="Y1195" i="105"/>
  <c r="Y1196" i="105"/>
  <c r="Y1197" i="105"/>
  <c r="Y1198" i="105"/>
  <c r="Y1199" i="105"/>
  <c r="Y1200" i="105"/>
  <c r="Y1201" i="105"/>
  <c r="Y1202" i="105"/>
  <c r="Y1203" i="105"/>
  <c r="Y1204" i="105"/>
  <c r="Y1205" i="105"/>
  <c r="Y1206" i="105"/>
  <c r="Y1207" i="105"/>
  <c r="Y1208" i="105"/>
  <c r="Y1209" i="105"/>
  <c r="Y1210" i="105"/>
  <c r="Y1211" i="105"/>
  <c r="Y1212" i="105"/>
  <c r="Y1213" i="105"/>
  <c r="Y1214" i="105"/>
  <c r="Y1215" i="105"/>
  <c r="Y1216" i="105"/>
  <c r="Y1217" i="105"/>
  <c r="Y1218" i="105"/>
  <c r="Y1219" i="105"/>
  <c r="Y1220" i="105"/>
  <c r="Y1221" i="105"/>
  <c r="Y1222" i="105"/>
  <c r="Y1223" i="105"/>
  <c r="Y1224" i="105"/>
  <c r="Y1225" i="105"/>
  <c r="Y1226" i="105"/>
  <c r="Y1227" i="105"/>
  <c r="Y1228" i="105"/>
  <c r="Y1229" i="105"/>
  <c r="Y1230" i="105"/>
  <c r="Y1231" i="105"/>
  <c r="Y1232" i="105"/>
  <c r="Y1233" i="105"/>
  <c r="Y1234" i="105"/>
  <c r="Y1235" i="105"/>
  <c r="Y1236" i="105"/>
  <c r="Y1237" i="105"/>
  <c r="Y1238" i="105"/>
  <c r="Y1239" i="105"/>
  <c r="Y1240" i="105"/>
  <c r="Y1241" i="105"/>
  <c r="Y1242" i="105"/>
  <c r="Y1243" i="105"/>
  <c r="Y1244" i="105"/>
  <c r="Y1245" i="105"/>
  <c r="Y1246" i="105"/>
  <c r="Y1247" i="105"/>
  <c r="Y1248" i="105"/>
  <c r="Y1249" i="105"/>
  <c r="Y1250" i="105"/>
  <c r="Y1251" i="105"/>
  <c r="Y1252" i="105"/>
  <c r="Y1253" i="105"/>
  <c r="Y1254" i="105"/>
  <c r="Y1255" i="105"/>
  <c r="Y1256" i="105"/>
  <c r="Y1257" i="105"/>
  <c r="Y1258" i="105"/>
  <c r="Y1259" i="105"/>
  <c r="Y1260" i="105"/>
  <c r="Y1261" i="105"/>
  <c r="Y1262" i="105"/>
  <c r="Y1263" i="105"/>
  <c r="Y1264" i="105"/>
  <c r="Y1265" i="105"/>
  <c r="Y1266" i="105"/>
  <c r="Y1267" i="105"/>
  <c r="Y1268" i="105"/>
  <c r="Y1269" i="105"/>
  <c r="Y1270" i="105"/>
  <c r="Y1271" i="105"/>
  <c r="Y1272" i="105"/>
  <c r="Y1273" i="105"/>
  <c r="Y1274" i="105"/>
  <c r="Y1275" i="105"/>
  <c r="Y1276" i="105"/>
  <c r="Y1277" i="105"/>
  <c r="Y1278" i="105"/>
  <c r="Y1279" i="105"/>
  <c r="Y1280" i="105"/>
  <c r="Y1281" i="105"/>
  <c r="Y1282" i="105"/>
  <c r="Y1283" i="105"/>
  <c r="Y1284" i="105"/>
  <c r="Y1285" i="105"/>
  <c r="Y1286" i="105"/>
  <c r="Y1287" i="105"/>
  <c r="Y1288" i="105"/>
  <c r="Y1289" i="105"/>
  <c r="Y1290" i="105"/>
  <c r="Y1291" i="105"/>
  <c r="Y1292" i="105"/>
  <c r="Y1293" i="105"/>
  <c r="Y1294" i="105"/>
  <c r="Y1295" i="105"/>
  <c r="Y1296" i="105"/>
  <c r="Y1297" i="105"/>
  <c r="Y1298" i="105"/>
  <c r="Y1299" i="105"/>
  <c r="Y1300" i="105"/>
  <c r="Y1301" i="105"/>
  <c r="Y1302" i="105"/>
  <c r="Y1303" i="105"/>
  <c r="Y1304" i="105"/>
  <c r="Y1305" i="105"/>
  <c r="Y1306" i="105"/>
  <c r="Y1307" i="105"/>
  <c r="Y1308" i="105"/>
  <c r="Y1309" i="105"/>
  <c r="Y1310" i="105"/>
  <c r="Y1311" i="105"/>
  <c r="Y1312" i="105"/>
  <c r="Y1313" i="105"/>
  <c r="Y1314" i="105"/>
  <c r="Y1315" i="105"/>
  <c r="Y1316" i="105"/>
  <c r="Y1317" i="105"/>
  <c r="Y1318" i="105"/>
  <c r="Y1319" i="105"/>
  <c r="Y1320" i="105"/>
  <c r="Y1321" i="105"/>
  <c r="Y1322" i="105"/>
  <c r="Y1323" i="105"/>
  <c r="Y1324" i="105"/>
  <c r="Y1325" i="105"/>
  <c r="Y1326" i="105"/>
  <c r="Y1327" i="105"/>
  <c r="Y1328" i="105"/>
  <c r="Y1329" i="105"/>
  <c r="Y1330" i="105"/>
  <c r="Y1331" i="105"/>
  <c r="Y1332" i="105"/>
  <c r="Y1333" i="105"/>
  <c r="Y1334" i="105"/>
  <c r="Y1335" i="105"/>
  <c r="Y1336" i="105"/>
  <c r="Y1337" i="105"/>
  <c r="Y1338" i="105"/>
  <c r="Y1339" i="105"/>
  <c r="Y1340" i="105"/>
  <c r="Y1341" i="105"/>
  <c r="Y1342" i="105"/>
  <c r="Y1343" i="105"/>
  <c r="Y1344" i="105"/>
  <c r="Y1345" i="105"/>
  <c r="Y1346" i="105"/>
  <c r="Y1347" i="105"/>
  <c r="Y1348" i="105"/>
  <c r="Y1349" i="105"/>
  <c r="Y1350" i="105"/>
  <c r="Y1351" i="105"/>
  <c r="Y1352" i="105"/>
  <c r="Y1353" i="105"/>
  <c r="Y1354" i="105"/>
  <c r="Y1355" i="105"/>
  <c r="Y1356" i="105"/>
  <c r="Y1357" i="105"/>
  <c r="Y1358" i="105"/>
  <c r="Y1359" i="105"/>
  <c r="Y1360" i="105"/>
  <c r="Y1361" i="105"/>
  <c r="Y1362" i="105"/>
  <c r="Y1363" i="105"/>
  <c r="Y1364" i="105"/>
  <c r="Y1365" i="105"/>
  <c r="Y1366" i="105"/>
  <c r="Y1367" i="105"/>
  <c r="Y1368" i="105"/>
  <c r="Y1369" i="105"/>
  <c r="Y1370" i="105"/>
  <c r="Y1371" i="105"/>
  <c r="Y1372" i="105"/>
  <c r="Y1373" i="105"/>
  <c r="Y1374" i="105"/>
  <c r="Y1375" i="105"/>
  <c r="Y1376" i="105"/>
  <c r="Y1377" i="105"/>
  <c r="Y1378" i="105"/>
  <c r="Y1379" i="105"/>
  <c r="Y1380" i="105"/>
  <c r="Y1381" i="105"/>
  <c r="Y1382" i="105"/>
  <c r="Y1383" i="105"/>
  <c r="Y1384" i="105"/>
  <c r="Y1385" i="105"/>
  <c r="Y1386" i="105"/>
  <c r="Y1387" i="105"/>
  <c r="Y1388" i="105"/>
  <c r="Y1389" i="105"/>
  <c r="Y1390" i="105"/>
  <c r="Y1391" i="105"/>
  <c r="Y1392" i="105"/>
  <c r="Y1393" i="105"/>
  <c r="Y1394" i="105"/>
  <c r="Y1395" i="105"/>
  <c r="Y1396" i="105"/>
  <c r="Y1397" i="105"/>
  <c r="Y1398" i="105"/>
  <c r="Y1399" i="105"/>
  <c r="Y1400" i="105"/>
  <c r="Y1401" i="105"/>
  <c r="Y1402" i="105"/>
  <c r="Y1403" i="105"/>
  <c r="Y1404" i="105"/>
  <c r="Y1405" i="105"/>
  <c r="Y1406" i="105"/>
  <c r="Y1407" i="105"/>
  <c r="Y1408" i="105"/>
  <c r="Y1409" i="105"/>
  <c r="Y1410" i="105"/>
  <c r="Y1411" i="105"/>
  <c r="Y1412" i="105"/>
  <c r="Y1413" i="105"/>
  <c r="Y1414" i="105"/>
  <c r="Y1415" i="105"/>
  <c r="Y1416" i="105"/>
  <c r="Y1417" i="105"/>
  <c r="Y1418" i="105"/>
  <c r="Y1419" i="105"/>
  <c r="Y1420" i="105"/>
  <c r="Y1421" i="105"/>
  <c r="Y1422" i="105"/>
  <c r="Y1423" i="105"/>
  <c r="Y1424" i="105"/>
  <c r="Y1425" i="105"/>
  <c r="Y1426" i="105"/>
  <c r="Y1427" i="105"/>
  <c r="Y1428" i="105"/>
  <c r="Y1429" i="105"/>
  <c r="Y1430" i="105"/>
  <c r="Y1431" i="105"/>
  <c r="Y1432" i="105"/>
  <c r="Y1433" i="105"/>
  <c r="Y1434" i="105"/>
  <c r="Y1435" i="105"/>
  <c r="Y1436" i="105"/>
  <c r="Y1437" i="105"/>
  <c r="Y1438" i="105"/>
  <c r="Y1439" i="105"/>
  <c r="Y1440" i="105"/>
  <c r="Y1441" i="105"/>
  <c r="Y1442" i="105"/>
  <c r="Y1443" i="105"/>
  <c r="Y1444" i="105"/>
  <c r="Y1445" i="105"/>
  <c r="Y1446" i="105"/>
  <c r="Y1447" i="105"/>
  <c r="Y1448" i="105"/>
  <c r="Y1449" i="105"/>
  <c r="Y1450" i="105"/>
  <c r="Y1451" i="105"/>
  <c r="Y1452" i="105"/>
  <c r="Y1453" i="105"/>
  <c r="Y1454" i="105"/>
  <c r="Y1455" i="105"/>
  <c r="Y1456" i="105"/>
  <c r="Y1457" i="105"/>
  <c r="Y1458" i="105"/>
  <c r="Y1459" i="105"/>
  <c r="Y1460" i="105"/>
  <c r="Y1461" i="105"/>
  <c r="Y1462" i="105"/>
  <c r="Y1463" i="105"/>
  <c r="Y1464" i="105"/>
  <c r="Y1465" i="105"/>
  <c r="Y1466" i="105"/>
  <c r="Y1467" i="105"/>
  <c r="Y1468" i="105"/>
  <c r="Y1469" i="105"/>
  <c r="Y1470" i="105"/>
  <c r="Y1471" i="105"/>
  <c r="Y1472" i="105"/>
  <c r="Y1473" i="105"/>
  <c r="Y1474" i="105"/>
  <c r="Y1475" i="105"/>
  <c r="Y1476" i="105"/>
  <c r="Y1477" i="105"/>
  <c r="Y1478" i="105"/>
  <c r="Y1479" i="105"/>
  <c r="Y1480" i="105"/>
  <c r="Y1481" i="105"/>
  <c r="Y1482" i="105"/>
  <c r="Y1483" i="105"/>
  <c r="Y1484" i="105"/>
  <c r="Y1485" i="105"/>
  <c r="Y1486" i="105"/>
  <c r="Y1487" i="105"/>
  <c r="Y1488" i="105"/>
  <c r="Y1489" i="105"/>
  <c r="Y1490" i="105"/>
  <c r="Y1491" i="105"/>
  <c r="Y1492" i="105"/>
  <c r="Y1493" i="105"/>
  <c r="Y1494" i="105"/>
  <c r="Y1495" i="105"/>
  <c r="Y1496" i="105"/>
  <c r="Y1497" i="105"/>
  <c r="Y1498" i="105"/>
  <c r="Y1499" i="105"/>
  <c r="Y1500" i="105"/>
  <c r="Y1501" i="105"/>
  <c r="Y1502" i="105"/>
  <c r="Y1503" i="105"/>
  <c r="Y1504" i="105"/>
  <c r="Y1505" i="105"/>
  <c r="Y1506" i="105"/>
  <c r="Y1507" i="105"/>
  <c r="Y1508" i="105"/>
  <c r="Y1509" i="105"/>
  <c r="Y1510" i="105"/>
  <c r="Y1511" i="105"/>
  <c r="Y1512" i="105"/>
  <c r="Y1513" i="105"/>
  <c r="Y1514" i="105"/>
  <c r="Y1515" i="105"/>
  <c r="Y1516" i="105"/>
  <c r="Y1517" i="105"/>
  <c r="Y1518" i="105"/>
  <c r="Y1519" i="105"/>
  <c r="Y1520" i="105"/>
  <c r="Y1521" i="105"/>
  <c r="Y1522" i="105"/>
  <c r="Y1523" i="105"/>
  <c r="Y1524" i="105"/>
  <c r="Y1525" i="105"/>
  <c r="Y1526" i="105"/>
  <c r="Y1527" i="105"/>
  <c r="Y1528" i="105"/>
  <c r="Y1529" i="105"/>
  <c r="Y1530" i="105"/>
  <c r="Y1531" i="105"/>
  <c r="Y1532" i="105"/>
  <c r="Y1533" i="105"/>
  <c r="Y1534" i="105"/>
  <c r="Y1535" i="105"/>
  <c r="Y1536" i="105"/>
  <c r="Y1537" i="105"/>
  <c r="Y1538" i="105"/>
  <c r="Y1539" i="105"/>
  <c r="Y1540" i="105"/>
  <c r="Y1541" i="105"/>
  <c r="Y1542" i="105"/>
  <c r="Y1543" i="105"/>
  <c r="Y1544" i="105"/>
  <c r="Y1545" i="105"/>
  <c r="Y1546" i="105"/>
  <c r="Y1547" i="105"/>
  <c r="Y1548" i="105"/>
  <c r="Y1549" i="105"/>
  <c r="Y1550" i="105"/>
  <c r="Y1551" i="105"/>
  <c r="Y1552" i="105"/>
  <c r="Y1553" i="105"/>
  <c r="Y1554" i="105"/>
  <c r="Y1555" i="105"/>
  <c r="Y1556" i="105"/>
  <c r="Y1557" i="105"/>
  <c r="Y1558" i="105"/>
  <c r="Y1559" i="105"/>
  <c r="Y1560" i="105"/>
  <c r="Y1561" i="105"/>
  <c r="Y1562" i="105"/>
  <c r="Y1563" i="105"/>
  <c r="Y1564" i="105"/>
  <c r="Y1565" i="105"/>
  <c r="Y1566" i="105"/>
  <c r="Y1567" i="105"/>
  <c r="Y1568" i="105"/>
  <c r="Y1569" i="105"/>
  <c r="Y1570" i="105"/>
  <c r="Y1571" i="105"/>
  <c r="Y1572" i="105"/>
  <c r="Y1573" i="105"/>
  <c r="Y1574" i="105"/>
  <c r="Y1575" i="105"/>
  <c r="Y1576" i="105"/>
  <c r="Y1577" i="105"/>
  <c r="Y1578" i="105"/>
  <c r="Y1579" i="105"/>
  <c r="Y1580" i="105"/>
  <c r="Y1581" i="105"/>
  <c r="Y1582" i="105"/>
  <c r="Y1583" i="105"/>
  <c r="Y1584" i="105"/>
  <c r="Y1585" i="105"/>
  <c r="Y1586" i="105"/>
  <c r="Y1587" i="105"/>
  <c r="Y1588" i="105"/>
  <c r="Y1589" i="105"/>
  <c r="Y1590" i="105"/>
  <c r="Y1591" i="105"/>
  <c r="Y1592" i="105"/>
  <c r="Y1593" i="105"/>
  <c r="Y1594" i="105"/>
  <c r="Y1595" i="105"/>
  <c r="Y1596" i="105"/>
  <c r="Y1597" i="105"/>
  <c r="Y1598" i="105"/>
  <c r="Y1599" i="105"/>
  <c r="Y1600" i="105"/>
  <c r="Y1601" i="105"/>
  <c r="Y1602" i="105"/>
  <c r="Y1603" i="105"/>
  <c r="Y1604" i="105"/>
  <c r="Y1605" i="105"/>
  <c r="Y1606" i="105"/>
  <c r="Y1607" i="105"/>
  <c r="Y1608" i="105"/>
  <c r="Y1609" i="105"/>
  <c r="Y1610" i="105"/>
  <c r="Y1611" i="105"/>
  <c r="Y1612" i="105"/>
  <c r="Y1613" i="105"/>
  <c r="Y1614" i="105"/>
  <c r="Y1615" i="105"/>
  <c r="Y1616" i="105"/>
  <c r="Y1617" i="105"/>
  <c r="Y1618" i="105"/>
  <c r="Y1619" i="105"/>
  <c r="Y1620" i="105"/>
  <c r="Y1621" i="105"/>
  <c r="Y1622" i="105"/>
  <c r="Y1623" i="105"/>
  <c r="Y1624" i="105"/>
  <c r="Y1625" i="105"/>
  <c r="Y1626" i="105"/>
  <c r="Y1627" i="105"/>
  <c r="Y1628" i="105"/>
  <c r="Y1629" i="105"/>
  <c r="Y1630" i="105"/>
  <c r="Y1631" i="105"/>
  <c r="Y1632" i="105"/>
  <c r="Y1633" i="105"/>
  <c r="Y1634" i="105"/>
  <c r="Y1635" i="105"/>
  <c r="Y1636" i="105"/>
  <c r="Y1637" i="105"/>
  <c r="Y1638" i="105"/>
  <c r="Y1639" i="105"/>
  <c r="Y1640" i="105"/>
  <c r="Y1641" i="105"/>
  <c r="Y1642" i="105"/>
  <c r="Y1643" i="105"/>
  <c r="Y1644" i="105"/>
  <c r="Y1645" i="105"/>
  <c r="Y1646" i="105"/>
  <c r="Y1647" i="105"/>
  <c r="Y1648" i="105"/>
  <c r="Y1649" i="105"/>
  <c r="Y1650" i="105"/>
  <c r="Y1651" i="105"/>
  <c r="Y1652" i="105"/>
  <c r="Y1653" i="105"/>
  <c r="Y1654" i="105"/>
  <c r="Y1655" i="105"/>
  <c r="Y1656" i="105"/>
  <c r="Y1657" i="105"/>
  <c r="Y1658" i="105"/>
  <c r="Y1659" i="105"/>
  <c r="Y1660" i="105"/>
  <c r="Y1661" i="105"/>
  <c r="Y1662" i="105"/>
  <c r="Y1663" i="105"/>
  <c r="Y1664" i="105"/>
  <c r="Y1665" i="105"/>
  <c r="Y1666" i="105"/>
  <c r="Y1667" i="105"/>
  <c r="Y1668" i="105"/>
  <c r="Y1669" i="105"/>
  <c r="Y1670" i="105"/>
  <c r="Y1671" i="105"/>
  <c r="Y1672" i="105"/>
  <c r="Y1673" i="105"/>
  <c r="Y1674" i="105"/>
  <c r="Y1675" i="105"/>
  <c r="Y1676" i="105"/>
  <c r="Y1677" i="105"/>
  <c r="Y1678" i="105"/>
  <c r="Y1679" i="105"/>
  <c r="Y1680" i="105"/>
  <c r="Y1681" i="105"/>
  <c r="Y1682" i="105"/>
  <c r="Y1683" i="105"/>
  <c r="Y1684" i="105"/>
  <c r="Y1685" i="105"/>
  <c r="Y1686" i="105"/>
  <c r="Y1687" i="105"/>
  <c r="Y1688" i="105"/>
  <c r="Y1689" i="105"/>
  <c r="Y1690" i="105"/>
  <c r="Y1691" i="105"/>
  <c r="Y1692" i="105"/>
  <c r="Y1693" i="105"/>
  <c r="Y1694" i="105"/>
  <c r="Y1695" i="105"/>
  <c r="Y1696" i="105"/>
  <c r="Y1697" i="105"/>
  <c r="Y1698" i="105"/>
  <c r="Y1699" i="105"/>
  <c r="Y1700" i="105"/>
  <c r="Y1701" i="105"/>
  <c r="Y1702" i="105"/>
  <c r="Y1703" i="105"/>
  <c r="Y1704" i="105"/>
  <c r="Y1705" i="105"/>
  <c r="Y1706" i="105"/>
  <c r="Y1707" i="105"/>
  <c r="Y1708" i="105"/>
  <c r="Y1709" i="105"/>
  <c r="Y1710" i="105"/>
  <c r="Y1711" i="105"/>
  <c r="Y1712" i="105"/>
  <c r="Y1713" i="105"/>
  <c r="Y1714" i="105"/>
  <c r="Y1715" i="105"/>
  <c r="Y1716" i="105"/>
  <c r="Y1717" i="105"/>
  <c r="Y1718" i="105"/>
  <c r="Y1719" i="105"/>
  <c r="Y1720" i="105"/>
  <c r="Y1721" i="105"/>
  <c r="Y1722" i="105"/>
  <c r="Y1723" i="105"/>
  <c r="Y1724" i="105"/>
  <c r="Y1725" i="105"/>
  <c r="Y1726" i="105"/>
  <c r="Y1727" i="105"/>
  <c r="Y1728" i="105"/>
  <c r="Y1729" i="105"/>
  <c r="Y1730" i="105"/>
  <c r="Y1731" i="105"/>
  <c r="Y1732" i="105"/>
  <c r="Y1733" i="105"/>
  <c r="Y1734" i="105"/>
  <c r="Y1735" i="105"/>
  <c r="Y1736" i="105"/>
  <c r="Y1737" i="105"/>
  <c r="Y1738" i="105"/>
  <c r="Y1739" i="105"/>
  <c r="Y1740" i="105"/>
  <c r="Y1741" i="105"/>
  <c r="Y1742" i="105"/>
  <c r="Y1743" i="105"/>
  <c r="Y1744" i="105"/>
  <c r="Y1745" i="105"/>
  <c r="Y1746" i="105"/>
  <c r="Y1747" i="105"/>
  <c r="Y1748" i="105"/>
  <c r="Y1749" i="105"/>
  <c r="Y1750" i="105"/>
  <c r="Y1751" i="105"/>
  <c r="Y1752" i="105"/>
  <c r="Y1753" i="105"/>
  <c r="Y1754" i="105"/>
  <c r="Y1755" i="105"/>
  <c r="Y1756" i="105"/>
  <c r="Y1757" i="105"/>
  <c r="Y1758" i="105"/>
  <c r="Y1759" i="105"/>
  <c r="Y1760" i="105"/>
  <c r="Y1761" i="105"/>
  <c r="Y1762" i="105"/>
  <c r="Y1763" i="105"/>
  <c r="Y1764" i="105"/>
  <c r="Y1765" i="105"/>
  <c r="Y1766" i="105"/>
  <c r="Y1767" i="105"/>
  <c r="Y1768" i="105"/>
  <c r="Y1769" i="105"/>
  <c r="Y1770" i="105"/>
  <c r="Y1771" i="105"/>
  <c r="Y1772" i="105"/>
  <c r="Y1773" i="105"/>
  <c r="Y1774" i="105"/>
  <c r="Y1775" i="105"/>
  <c r="Y1776" i="105"/>
  <c r="Y1777" i="105"/>
  <c r="Y1778" i="105"/>
  <c r="Y1779" i="105"/>
  <c r="Y1780" i="105"/>
  <c r="Y1781" i="105"/>
  <c r="Y1782" i="105"/>
  <c r="Y1783" i="105"/>
  <c r="Y1784" i="105"/>
  <c r="Y1785" i="105"/>
  <c r="Y1786" i="105"/>
  <c r="Y1787" i="105"/>
  <c r="Y1788" i="105"/>
  <c r="Y1789" i="105"/>
  <c r="Y1790" i="105"/>
  <c r="Y1791" i="105"/>
  <c r="Y1792" i="105"/>
  <c r="Y1793" i="105"/>
  <c r="Y1794" i="105"/>
  <c r="Y1795" i="105"/>
  <c r="Y1796" i="105"/>
  <c r="Y1797" i="105"/>
  <c r="Y1798" i="105"/>
  <c r="Y1799" i="105"/>
  <c r="Y1800" i="105"/>
  <c r="Y1801" i="105"/>
  <c r="Y1802" i="105"/>
  <c r="Y1803" i="105"/>
  <c r="Y1804" i="105"/>
  <c r="Y1805" i="105"/>
  <c r="Y1806" i="105"/>
  <c r="Y1807" i="105"/>
  <c r="Y1808" i="105"/>
  <c r="Y1809" i="105"/>
  <c r="Y1810" i="105"/>
  <c r="Y1811" i="105"/>
  <c r="Y1812" i="105"/>
  <c r="Y1813" i="105"/>
  <c r="Y1814" i="105"/>
  <c r="Y1815" i="105"/>
  <c r="Y1816" i="105"/>
  <c r="Y1817" i="105"/>
  <c r="Y1818" i="105"/>
  <c r="Y1819" i="105"/>
  <c r="Y1820" i="105"/>
  <c r="Y1821" i="105"/>
  <c r="Y1822" i="105"/>
  <c r="Y1823" i="105"/>
  <c r="Y1824" i="105"/>
  <c r="Y1825" i="105"/>
  <c r="Y1826" i="105"/>
  <c r="Y1827" i="105"/>
  <c r="Y1828" i="105"/>
  <c r="Y1829" i="105"/>
  <c r="Y1830" i="105"/>
  <c r="Y1831" i="105"/>
  <c r="Y1832" i="105"/>
  <c r="Y1833" i="105"/>
  <c r="Y1834" i="105"/>
  <c r="Y1835" i="105"/>
  <c r="Y1836" i="105"/>
  <c r="Y1837" i="105"/>
  <c r="Y1838" i="105"/>
  <c r="Y1839" i="105"/>
  <c r="Y1840" i="105"/>
  <c r="Y1841" i="105"/>
  <c r="Y1842" i="105"/>
  <c r="Y1843" i="105"/>
  <c r="Y1844" i="105"/>
  <c r="Y1845" i="105"/>
  <c r="Y1846" i="105"/>
  <c r="Y1847" i="105"/>
  <c r="Y1848" i="105"/>
  <c r="Y1849" i="105"/>
  <c r="Y1850" i="105"/>
  <c r="Y1851" i="105"/>
  <c r="Y1852" i="105"/>
  <c r="Y1853" i="105"/>
  <c r="Y1854" i="105"/>
  <c r="Y1855" i="105"/>
  <c r="Y1856" i="105"/>
  <c r="Y1857" i="105"/>
  <c r="Y1858" i="105"/>
  <c r="Y1859" i="105"/>
  <c r="Y1860" i="105"/>
  <c r="Y1861" i="105"/>
  <c r="Y1862" i="105"/>
  <c r="Y1863" i="105"/>
  <c r="Y1864" i="105"/>
  <c r="Y1865" i="105"/>
  <c r="Y1866" i="105"/>
  <c r="Y1867" i="105"/>
  <c r="Y1868" i="105"/>
  <c r="Y1869" i="105"/>
  <c r="Y1870" i="105"/>
  <c r="Y1871" i="105"/>
  <c r="Y1872" i="105"/>
  <c r="Y1873" i="105"/>
  <c r="Y1874" i="105"/>
  <c r="Y1875" i="105"/>
  <c r="Y1876" i="105"/>
  <c r="Y1877" i="105"/>
  <c r="Y1878" i="105"/>
  <c r="Y1879" i="105"/>
  <c r="Y1880" i="105"/>
  <c r="Y1881" i="105"/>
  <c r="Y1882" i="105"/>
  <c r="Y1883" i="105"/>
  <c r="Y1884" i="105"/>
  <c r="Y1885" i="105"/>
  <c r="Y1886" i="105"/>
  <c r="Y1887" i="105"/>
  <c r="Y1888" i="105"/>
  <c r="Y1889" i="105"/>
  <c r="Y1890" i="105"/>
  <c r="Y1891" i="105"/>
  <c r="Y1892" i="105"/>
  <c r="Y1893" i="105"/>
  <c r="Y1894" i="105"/>
  <c r="Y1895" i="105"/>
  <c r="Y1896" i="105"/>
  <c r="Y1897" i="105"/>
  <c r="Y1898" i="105"/>
  <c r="Y1899" i="105"/>
  <c r="Y1900" i="105"/>
  <c r="Y1901" i="105"/>
  <c r="Y1902" i="105"/>
  <c r="Y1903" i="105"/>
  <c r="Y1904" i="105"/>
  <c r="Y1905" i="105"/>
  <c r="Y1906" i="105"/>
  <c r="Y1907" i="105"/>
  <c r="Y1908" i="105"/>
  <c r="Y1909" i="105"/>
  <c r="Y1910" i="105"/>
  <c r="Y1911" i="105"/>
  <c r="Y1912" i="105"/>
  <c r="Y1913" i="105"/>
  <c r="Y1914" i="105"/>
  <c r="Y1915" i="105"/>
  <c r="Y1916" i="105"/>
  <c r="Y1917" i="105"/>
  <c r="Y1918" i="105"/>
  <c r="Y1919" i="105"/>
  <c r="Y1920" i="105"/>
  <c r="Y1921" i="105"/>
  <c r="Y1922" i="105"/>
  <c r="Y1923" i="105"/>
  <c r="Y1924" i="105"/>
  <c r="Y1925" i="105"/>
  <c r="Y1926" i="105"/>
  <c r="Y1927" i="105"/>
  <c r="Y1928" i="105"/>
  <c r="Y1929" i="105"/>
  <c r="Y1930" i="105"/>
  <c r="Y1931" i="105"/>
  <c r="Y1932" i="105"/>
  <c r="Y1933" i="105"/>
  <c r="Y1934" i="105"/>
  <c r="Y1935" i="105"/>
  <c r="Y1936" i="105"/>
  <c r="Y1937" i="105"/>
  <c r="Y1938" i="105"/>
  <c r="Y1939" i="105"/>
  <c r="Y1940" i="105"/>
  <c r="Y1941" i="105"/>
  <c r="Y1942" i="105"/>
  <c r="Y1943" i="105"/>
  <c r="Y1944" i="105"/>
  <c r="Y1945" i="105"/>
  <c r="Y1946" i="105"/>
  <c r="Y1947" i="105"/>
  <c r="Y1948" i="105"/>
  <c r="Y1949" i="105"/>
  <c r="Y1950" i="105"/>
  <c r="Y1951" i="105"/>
  <c r="Y1952" i="105"/>
  <c r="Y1953" i="105"/>
  <c r="Y1954" i="105"/>
  <c r="Y1955" i="105"/>
  <c r="Y1956" i="105"/>
  <c r="Y1957" i="105"/>
  <c r="Y1958" i="105"/>
  <c r="Y1959" i="105"/>
  <c r="Y1960" i="105"/>
  <c r="Y1961" i="105"/>
  <c r="Y1962" i="105"/>
  <c r="Y1963" i="105"/>
  <c r="Y1964" i="105"/>
  <c r="Y1965" i="105"/>
  <c r="Y1966" i="105"/>
  <c r="Y1967" i="105"/>
  <c r="Y1968" i="105"/>
  <c r="Y1969" i="105"/>
  <c r="Y1970" i="105"/>
  <c r="Y1971" i="105"/>
  <c r="Y1972" i="105"/>
  <c r="Y1973" i="105"/>
  <c r="Y1974" i="105"/>
  <c r="Y1975" i="105"/>
  <c r="Y1976" i="105"/>
  <c r="Y1977" i="105"/>
  <c r="Y1978" i="105"/>
  <c r="Y1979" i="105"/>
  <c r="Y1980" i="105"/>
  <c r="Y1981" i="105"/>
  <c r="Y1982" i="105"/>
  <c r="Y1983" i="105"/>
  <c r="Y1984" i="105"/>
  <c r="Y1985" i="105"/>
  <c r="Y1986" i="105"/>
  <c r="Y1987" i="105"/>
  <c r="Y1988" i="105"/>
  <c r="Y1989" i="105"/>
  <c r="Y1990" i="105"/>
  <c r="Y1991" i="105"/>
  <c r="Y1992" i="105"/>
  <c r="Y1993" i="105"/>
  <c r="Y1994" i="105"/>
  <c r="Y1995" i="105"/>
  <c r="Y1996" i="105"/>
  <c r="Y1997" i="105"/>
  <c r="Y1998" i="105"/>
  <c r="Y1999" i="105"/>
  <c r="Y2000" i="105"/>
  <c r="J3" i="110"/>
  <c r="J5" i="110"/>
  <c r="J11" i="110"/>
  <c r="J13" i="110"/>
  <c r="J18" i="110"/>
  <c r="J21" i="110"/>
  <c r="J26" i="110"/>
  <c r="J27" i="110"/>
  <c r="J29" i="110"/>
  <c r="J30" i="110"/>
  <c r="J45" i="110"/>
  <c r="J48" i="110"/>
  <c r="J50" i="110"/>
  <c r="J53" i="110"/>
  <c r="J58" i="110"/>
  <c r="J59" i="110"/>
  <c r="J61" i="110"/>
  <c r="J63" i="110"/>
  <c r="J66" i="110"/>
  <c r="J67" i="110"/>
  <c r="J69" i="110"/>
  <c r="J75" i="110"/>
  <c r="J77" i="110"/>
  <c r="J81" i="110"/>
  <c r="J83" i="110"/>
  <c r="J85" i="110"/>
  <c r="J89" i="110"/>
  <c r="J91" i="110"/>
  <c r="J93" i="110"/>
  <c r="J97" i="110"/>
  <c r="J99" i="110"/>
  <c r="J101" i="110"/>
  <c r="J105" i="110"/>
  <c r="J107" i="110"/>
  <c r="J109" i="110"/>
  <c r="J113" i="110"/>
  <c r="J115" i="110"/>
  <c r="J117" i="110"/>
  <c r="J121" i="110"/>
  <c r="J123" i="110"/>
  <c r="J125" i="110"/>
  <c r="J129" i="110"/>
  <c r="J131" i="110"/>
  <c r="J133" i="110"/>
  <c r="J137" i="110"/>
  <c r="J139" i="110"/>
  <c r="J141" i="110"/>
  <c r="J145" i="110"/>
  <c r="J147" i="110"/>
  <c r="J149" i="110"/>
  <c r="J153" i="110"/>
  <c r="J155" i="110"/>
  <c r="J157" i="110"/>
  <c r="J161" i="110"/>
  <c r="J163" i="110"/>
  <c r="J165" i="110"/>
  <c r="J169" i="110"/>
  <c r="J171" i="110"/>
  <c r="J173" i="110"/>
  <c r="J177" i="110"/>
  <c r="J179" i="110"/>
  <c r="J181" i="110"/>
  <c r="J185" i="110"/>
  <c r="J187" i="110"/>
  <c r="J189" i="110"/>
  <c r="J193" i="110"/>
  <c r="J195" i="110"/>
  <c r="J197" i="110"/>
  <c r="J201" i="110"/>
  <c r="J203" i="110"/>
  <c r="J205" i="110"/>
  <c r="J209" i="110"/>
  <c r="J211" i="110"/>
  <c r="J213" i="110"/>
  <c r="J217" i="110"/>
  <c r="J219" i="110"/>
  <c r="J221" i="110"/>
  <c r="J225" i="110"/>
  <c r="J227" i="110"/>
  <c r="J229" i="110"/>
  <c r="J233" i="110"/>
  <c r="J235" i="110"/>
  <c r="J237" i="110"/>
  <c r="J241" i="110"/>
  <c r="J243" i="110"/>
  <c r="J245" i="110"/>
  <c r="J249" i="110"/>
  <c r="J251" i="110"/>
  <c r="J253" i="110"/>
  <c r="J257" i="110"/>
  <c r="J259" i="110"/>
  <c r="J261" i="110"/>
  <c r="I3" i="110"/>
  <c r="I4" i="110"/>
  <c r="J4" i="110" s="1"/>
  <c r="I5" i="110"/>
  <c r="I6" i="110"/>
  <c r="J6" i="110" s="1"/>
  <c r="I7" i="110"/>
  <c r="J7" i="110" s="1"/>
  <c r="I8" i="110"/>
  <c r="J8" i="110" s="1"/>
  <c r="I9" i="110"/>
  <c r="J9" i="110" s="1"/>
  <c r="I10" i="110"/>
  <c r="J10" i="110" s="1"/>
  <c r="I11" i="110"/>
  <c r="I12" i="110"/>
  <c r="J12" i="110" s="1"/>
  <c r="I13" i="110"/>
  <c r="I14" i="110"/>
  <c r="J14" i="110" s="1"/>
  <c r="I15" i="110"/>
  <c r="J15" i="110" s="1"/>
  <c r="I16" i="110"/>
  <c r="J16" i="110" s="1"/>
  <c r="I17" i="110"/>
  <c r="J17" i="110" s="1"/>
  <c r="I18" i="110"/>
  <c r="I19" i="110"/>
  <c r="J19" i="110" s="1"/>
  <c r="I20" i="110"/>
  <c r="J20" i="110" s="1"/>
  <c r="I21" i="110"/>
  <c r="I22" i="110"/>
  <c r="J22" i="110" s="1"/>
  <c r="I23" i="110"/>
  <c r="J23" i="110" s="1"/>
  <c r="I24" i="110"/>
  <c r="J24" i="110" s="1"/>
  <c r="I25" i="110"/>
  <c r="J25" i="110" s="1"/>
  <c r="I26" i="110"/>
  <c r="I27" i="110"/>
  <c r="I28" i="110"/>
  <c r="J28" i="110" s="1"/>
  <c r="I29" i="110"/>
  <c r="I30" i="110"/>
  <c r="I31" i="110"/>
  <c r="J31" i="110" s="1"/>
  <c r="I32" i="110"/>
  <c r="J32" i="110" s="1"/>
  <c r="I33" i="110"/>
  <c r="J33" i="110" s="1"/>
  <c r="I34" i="110"/>
  <c r="J34" i="110" s="1"/>
  <c r="I35" i="110"/>
  <c r="J35" i="110" s="1"/>
  <c r="I36" i="110"/>
  <c r="J36" i="110" s="1"/>
  <c r="I37" i="110"/>
  <c r="J37" i="110" s="1"/>
  <c r="I38" i="110"/>
  <c r="J38" i="110" s="1"/>
  <c r="I39" i="110"/>
  <c r="J39" i="110" s="1"/>
  <c r="I40" i="110"/>
  <c r="J40" i="110" s="1"/>
  <c r="I41" i="110"/>
  <c r="J41" i="110" s="1"/>
  <c r="I42" i="110"/>
  <c r="J42" i="110" s="1"/>
  <c r="I43" i="110"/>
  <c r="J43" i="110" s="1"/>
  <c r="I44" i="110"/>
  <c r="J44" i="110" s="1"/>
  <c r="I45" i="110"/>
  <c r="I46" i="110"/>
  <c r="J46" i="110" s="1"/>
  <c r="I47" i="110"/>
  <c r="J47" i="110" s="1"/>
  <c r="I48" i="110"/>
  <c r="I49" i="110"/>
  <c r="J49" i="110" s="1"/>
  <c r="I50" i="110"/>
  <c r="I51" i="110"/>
  <c r="J51" i="110" s="1"/>
  <c r="I52" i="110"/>
  <c r="J52" i="110" s="1"/>
  <c r="I53" i="110"/>
  <c r="I54" i="110"/>
  <c r="J54" i="110" s="1"/>
  <c r="I55" i="110"/>
  <c r="J55" i="110" s="1"/>
  <c r="I56" i="110"/>
  <c r="J56" i="110" s="1"/>
  <c r="I57" i="110"/>
  <c r="J57" i="110" s="1"/>
  <c r="I58" i="110"/>
  <c r="I59" i="110"/>
  <c r="I60" i="110"/>
  <c r="J60" i="110" s="1"/>
  <c r="I61" i="110"/>
  <c r="I62" i="110"/>
  <c r="J62" i="110" s="1"/>
  <c r="I63" i="110"/>
  <c r="I64" i="110"/>
  <c r="J64" i="110" s="1"/>
  <c r="I65" i="110"/>
  <c r="J65" i="110" s="1"/>
  <c r="I66" i="110"/>
  <c r="I67" i="110"/>
  <c r="I68" i="110"/>
  <c r="J68" i="110" s="1"/>
  <c r="I69" i="110"/>
  <c r="I70" i="110"/>
  <c r="J70" i="110" s="1"/>
  <c r="I71" i="110"/>
  <c r="J71" i="110" s="1"/>
  <c r="I72" i="110"/>
  <c r="J72" i="110" s="1"/>
  <c r="I73" i="110"/>
  <c r="J73" i="110" s="1"/>
  <c r="I74" i="110"/>
  <c r="J74" i="110" s="1"/>
  <c r="I75" i="110"/>
  <c r="I76" i="110"/>
  <c r="J76" i="110" s="1"/>
  <c r="I77" i="110"/>
  <c r="I78" i="110"/>
  <c r="J78" i="110" s="1"/>
  <c r="I79" i="110"/>
  <c r="J79" i="110" s="1"/>
  <c r="I80" i="110"/>
  <c r="J80" i="110" s="1"/>
  <c r="I81" i="110"/>
  <c r="I82" i="110"/>
  <c r="J82" i="110" s="1"/>
  <c r="I83" i="110"/>
  <c r="I84" i="110"/>
  <c r="J84" i="110" s="1"/>
  <c r="I85" i="110"/>
  <c r="I86" i="110"/>
  <c r="J86" i="110" s="1"/>
  <c r="I87" i="110"/>
  <c r="J87" i="110" s="1"/>
  <c r="I88" i="110"/>
  <c r="J88" i="110" s="1"/>
  <c r="I89" i="110"/>
  <c r="I90" i="110"/>
  <c r="J90" i="110" s="1"/>
  <c r="I91" i="110"/>
  <c r="I92" i="110"/>
  <c r="J92" i="110" s="1"/>
  <c r="I93" i="110"/>
  <c r="I94" i="110"/>
  <c r="J94" i="110" s="1"/>
  <c r="I95" i="110"/>
  <c r="J95" i="110" s="1"/>
  <c r="I96" i="110"/>
  <c r="J96" i="110" s="1"/>
  <c r="I97" i="110"/>
  <c r="I98" i="110"/>
  <c r="J98" i="110" s="1"/>
  <c r="I99" i="110"/>
  <c r="I100" i="110"/>
  <c r="J100" i="110" s="1"/>
  <c r="I101" i="110"/>
  <c r="I102" i="110"/>
  <c r="J102" i="110" s="1"/>
  <c r="I103" i="110"/>
  <c r="J103" i="110" s="1"/>
  <c r="I104" i="110"/>
  <c r="J104" i="110" s="1"/>
  <c r="I105" i="110"/>
  <c r="I106" i="110"/>
  <c r="J106" i="110" s="1"/>
  <c r="I107" i="110"/>
  <c r="I108" i="110"/>
  <c r="J108" i="110" s="1"/>
  <c r="I109" i="110"/>
  <c r="I110" i="110"/>
  <c r="J110" i="110" s="1"/>
  <c r="I111" i="110"/>
  <c r="J111" i="110" s="1"/>
  <c r="I112" i="110"/>
  <c r="J112" i="110" s="1"/>
  <c r="I113" i="110"/>
  <c r="I114" i="110"/>
  <c r="J114" i="110" s="1"/>
  <c r="I115" i="110"/>
  <c r="I116" i="110"/>
  <c r="J116" i="110" s="1"/>
  <c r="I117" i="110"/>
  <c r="I118" i="110"/>
  <c r="J118" i="110" s="1"/>
  <c r="I119" i="110"/>
  <c r="J119" i="110" s="1"/>
  <c r="I120" i="110"/>
  <c r="J120" i="110" s="1"/>
  <c r="I121" i="110"/>
  <c r="I122" i="110"/>
  <c r="J122" i="110" s="1"/>
  <c r="I123" i="110"/>
  <c r="I124" i="110"/>
  <c r="J124" i="110" s="1"/>
  <c r="I125" i="110"/>
  <c r="I126" i="110"/>
  <c r="J126" i="110" s="1"/>
  <c r="I127" i="110"/>
  <c r="J127" i="110" s="1"/>
  <c r="I128" i="110"/>
  <c r="J128" i="110" s="1"/>
  <c r="I129" i="110"/>
  <c r="I130" i="110"/>
  <c r="J130" i="110" s="1"/>
  <c r="I131" i="110"/>
  <c r="I132" i="110"/>
  <c r="J132" i="110" s="1"/>
  <c r="I133" i="110"/>
  <c r="I134" i="110"/>
  <c r="J134" i="110" s="1"/>
  <c r="I135" i="110"/>
  <c r="J135" i="110" s="1"/>
  <c r="I136" i="110"/>
  <c r="J136" i="110" s="1"/>
  <c r="I137" i="110"/>
  <c r="I138" i="110"/>
  <c r="J138" i="110" s="1"/>
  <c r="I139" i="110"/>
  <c r="I140" i="110"/>
  <c r="J140" i="110" s="1"/>
  <c r="I141" i="110"/>
  <c r="I142" i="110"/>
  <c r="J142" i="110" s="1"/>
  <c r="I143" i="110"/>
  <c r="J143" i="110" s="1"/>
  <c r="I144" i="110"/>
  <c r="J144" i="110" s="1"/>
  <c r="I145" i="110"/>
  <c r="I146" i="110"/>
  <c r="J146" i="110" s="1"/>
  <c r="I147" i="110"/>
  <c r="I148" i="110"/>
  <c r="J148" i="110" s="1"/>
  <c r="I149" i="110"/>
  <c r="I150" i="110"/>
  <c r="J150" i="110" s="1"/>
  <c r="I151" i="110"/>
  <c r="J151" i="110" s="1"/>
  <c r="I152" i="110"/>
  <c r="J152" i="110" s="1"/>
  <c r="I153" i="110"/>
  <c r="I154" i="110"/>
  <c r="J154" i="110" s="1"/>
  <c r="I155" i="110"/>
  <c r="I156" i="110"/>
  <c r="J156" i="110" s="1"/>
  <c r="I157" i="110"/>
  <c r="I158" i="110"/>
  <c r="J158" i="110" s="1"/>
  <c r="I159" i="110"/>
  <c r="J159" i="110" s="1"/>
  <c r="I160" i="110"/>
  <c r="J160" i="110" s="1"/>
  <c r="I161" i="110"/>
  <c r="I162" i="110"/>
  <c r="J162" i="110" s="1"/>
  <c r="I163" i="110"/>
  <c r="I164" i="110"/>
  <c r="J164" i="110" s="1"/>
  <c r="I165" i="110"/>
  <c r="I166" i="110"/>
  <c r="J166" i="110" s="1"/>
  <c r="I167" i="110"/>
  <c r="J167" i="110" s="1"/>
  <c r="I168" i="110"/>
  <c r="J168" i="110" s="1"/>
  <c r="I169" i="110"/>
  <c r="I170" i="110"/>
  <c r="J170" i="110" s="1"/>
  <c r="I171" i="110"/>
  <c r="I172" i="110"/>
  <c r="J172" i="110" s="1"/>
  <c r="I173" i="110"/>
  <c r="I174" i="110"/>
  <c r="J174" i="110" s="1"/>
  <c r="I175" i="110"/>
  <c r="J175" i="110" s="1"/>
  <c r="I176" i="110"/>
  <c r="J176" i="110" s="1"/>
  <c r="I177" i="110"/>
  <c r="I178" i="110"/>
  <c r="J178" i="110" s="1"/>
  <c r="I179" i="110"/>
  <c r="I180" i="110"/>
  <c r="J180" i="110" s="1"/>
  <c r="I181" i="110"/>
  <c r="I182" i="110"/>
  <c r="J182" i="110" s="1"/>
  <c r="I183" i="110"/>
  <c r="J183" i="110" s="1"/>
  <c r="I184" i="110"/>
  <c r="J184" i="110" s="1"/>
  <c r="I185" i="110"/>
  <c r="I186" i="110"/>
  <c r="J186" i="110" s="1"/>
  <c r="I187" i="110"/>
  <c r="I188" i="110"/>
  <c r="J188" i="110" s="1"/>
  <c r="I189" i="110"/>
  <c r="I190" i="110"/>
  <c r="J190" i="110" s="1"/>
  <c r="I191" i="110"/>
  <c r="J191" i="110" s="1"/>
  <c r="I192" i="110"/>
  <c r="J192" i="110" s="1"/>
  <c r="I193" i="110"/>
  <c r="I194" i="110"/>
  <c r="J194" i="110" s="1"/>
  <c r="I195" i="110"/>
  <c r="I196" i="110"/>
  <c r="J196" i="110" s="1"/>
  <c r="I197" i="110"/>
  <c r="I198" i="110"/>
  <c r="J198" i="110" s="1"/>
  <c r="I199" i="110"/>
  <c r="J199" i="110" s="1"/>
  <c r="I200" i="110"/>
  <c r="J200" i="110" s="1"/>
  <c r="I201" i="110"/>
  <c r="I202" i="110"/>
  <c r="J202" i="110" s="1"/>
  <c r="I203" i="110"/>
  <c r="I204" i="110"/>
  <c r="J204" i="110" s="1"/>
  <c r="I205" i="110"/>
  <c r="I206" i="110"/>
  <c r="J206" i="110" s="1"/>
  <c r="I207" i="110"/>
  <c r="J207" i="110" s="1"/>
  <c r="I208" i="110"/>
  <c r="J208" i="110" s="1"/>
  <c r="I209" i="110"/>
  <c r="I210" i="110"/>
  <c r="J210" i="110" s="1"/>
  <c r="I211" i="110"/>
  <c r="I212" i="110"/>
  <c r="J212" i="110" s="1"/>
  <c r="I213" i="110"/>
  <c r="I214" i="110"/>
  <c r="J214" i="110" s="1"/>
  <c r="I215" i="110"/>
  <c r="J215" i="110" s="1"/>
  <c r="I216" i="110"/>
  <c r="J216" i="110" s="1"/>
  <c r="I217" i="110"/>
  <c r="I218" i="110"/>
  <c r="J218" i="110" s="1"/>
  <c r="I219" i="110"/>
  <c r="I220" i="110"/>
  <c r="J220" i="110" s="1"/>
  <c r="I221" i="110"/>
  <c r="I222" i="110"/>
  <c r="J222" i="110" s="1"/>
  <c r="I223" i="110"/>
  <c r="J223" i="110" s="1"/>
  <c r="I224" i="110"/>
  <c r="J224" i="110" s="1"/>
  <c r="I225" i="110"/>
  <c r="I226" i="110"/>
  <c r="J226" i="110" s="1"/>
  <c r="I227" i="110"/>
  <c r="I228" i="110"/>
  <c r="J228" i="110" s="1"/>
  <c r="I229" i="110"/>
  <c r="I230" i="110"/>
  <c r="J230" i="110" s="1"/>
  <c r="I231" i="110"/>
  <c r="J231" i="110" s="1"/>
  <c r="I232" i="110"/>
  <c r="J232" i="110" s="1"/>
  <c r="I233" i="110"/>
  <c r="I234" i="110"/>
  <c r="J234" i="110" s="1"/>
  <c r="I235" i="110"/>
  <c r="I236" i="110"/>
  <c r="J236" i="110" s="1"/>
  <c r="I237" i="110"/>
  <c r="I238" i="110"/>
  <c r="J238" i="110" s="1"/>
  <c r="I239" i="110"/>
  <c r="J239" i="110" s="1"/>
  <c r="I240" i="110"/>
  <c r="J240" i="110" s="1"/>
  <c r="I241" i="110"/>
  <c r="I242" i="110"/>
  <c r="J242" i="110" s="1"/>
  <c r="I243" i="110"/>
  <c r="I244" i="110"/>
  <c r="J244" i="110" s="1"/>
  <c r="I245" i="110"/>
  <c r="I246" i="110"/>
  <c r="J246" i="110" s="1"/>
  <c r="I247" i="110"/>
  <c r="J247" i="110" s="1"/>
  <c r="I248" i="110"/>
  <c r="J248" i="110" s="1"/>
  <c r="I249" i="110"/>
  <c r="I250" i="110"/>
  <c r="J250" i="110" s="1"/>
  <c r="I251" i="110"/>
  <c r="I252" i="110"/>
  <c r="J252" i="110" s="1"/>
  <c r="I253" i="110"/>
  <c r="I254" i="110"/>
  <c r="J254" i="110" s="1"/>
  <c r="I255" i="110"/>
  <c r="J255" i="110" s="1"/>
  <c r="I256" i="110"/>
  <c r="J256" i="110" s="1"/>
  <c r="I257" i="110"/>
  <c r="I258" i="110"/>
  <c r="J258" i="110" s="1"/>
  <c r="I259" i="110"/>
  <c r="I260" i="110"/>
  <c r="J260" i="110" s="1"/>
  <c r="I261" i="110"/>
  <c r="I262" i="110"/>
  <c r="J262" i="110" s="1"/>
  <c r="I263" i="110"/>
  <c r="J263" i="110" s="1"/>
  <c r="H3" i="110"/>
  <c r="H4" i="110"/>
  <c r="H5" i="110"/>
  <c r="H6" i="110"/>
  <c r="H7" i="110"/>
  <c r="H8" i="110"/>
  <c r="H9" i="110"/>
  <c r="H10" i="110"/>
  <c r="H11" i="110"/>
  <c r="H12" i="110"/>
  <c r="H13" i="110"/>
  <c r="H14" i="110"/>
  <c r="H15" i="110"/>
  <c r="H16" i="110"/>
  <c r="H17" i="110"/>
  <c r="H18" i="110"/>
  <c r="H19" i="110"/>
  <c r="H20" i="110"/>
  <c r="H21" i="110"/>
  <c r="H22" i="110"/>
  <c r="H23" i="110"/>
  <c r="H24" i="110"/>
  <c r="H25" i="110"/>
  <c r="H26" i="110"/>
  <c r="H27" i="110"/>
  <c r="H28" i="110"/>
  <c r="H29" i="110"/>
  <c r="H30" i="110"/>
  <c r="H31" i="110"/>
  <c r="H32" i="110"/>
  <c r="H33" i="110"/>
  <c r="H34" i="110"/>
  <c r="H35" i="110"/>
  <c r="H36" i="110"/>
  <c r="H37" i="110"/>
  <c r="H38" i="110"/>
  <c r="H39" i="110"/>
  <c r="H40" i="110"/>
  <c r="H41" i="110"/>
  <c r="H42" i="110"/>
  <c r="H43" i="110"/>
  <c r="H44" i="110"/>
  <c r="H45" i="110"/>
  <c r="H46" i="110"/>
  <c r="H47" i="110"/>
  <c r="H48" i="110"/>
  <c r="H49" i="110"/>
  <c r="H50" i="110"/>
  <c r="H51" i="110"/>
  <c r="H52" i="110"/>
  <c r="H53" i="110"/>
  <c r="H54" i="110"/>
  <c r="H55" i="110"/>
  <c r="H56" i="110"/>
  <c r="H57" i="110"/>
  <c r="H58" i="110"/>
  <c r="H59" i="110"/>
  <c r="H60" i="110"/>
  <c r="H61" i="110"/>
  <c r="H62" i="110"/>
  <c r="H63" i="110"/>
  <c r="H64" i="110"/>
  <c r="H65" i="110"/>
  <c r="H66" i="110"/>
  <c r="H67" i="110"/>
  <c r="H68" i="110"/>
  <c r="H69" i="110"/>
  <c r="H70" i="110"/>
  <c r="H71" i="110"/>
  <c r="H72" i="110"/>
  <c r="H73" i="110"/>
  <c r="H74" i="110"/>
  <c r="H75" i="110"/>
  <c r="H76" i="110"/>
  <c r="H77" i="110"/>
  <c r="H78" i="110"/>
  <c r="H79" i="110"/>
  <c r="H80" i="110"/>
  <c r="H81" i="110"/>
  <c r="H82" i="110"/>
  <c r="H83" i="110"/>
  <c r="H84" i="110"/>
  <c r="H85" i="110"/>
  <c r="H86" i="110"/>
  <c r="H87" i="110"/>
  <c r="H88" i="110"/>
  <c r="H89" i="110"/>
  <c r="H90" i="110"/>
  <c r="H91" i="110"/>
  <c r="H92" i="110"/>
  <c r="H93" i="110"/>
  <c r="H94" i="110"/>
  <c r="H95" i="110"/>
  <c r="H96" i="110"/>
  <c r="H97" i="110"/>
  <c r="H98" i="110"/>
  <c r="H99" i="110"/>
  <c r="H100" i="110"/>
  <c r="H101" i="110"/>
  <c r="H102" i="110"/>
  <c r="H103" i="110"/>
  <c r="H104" i="110"/>
  <c r="H105" i="110"/>
  <c r="H106" i="110"/>
  <c r="H107" i="110"/>
  <c r="H108" i="110"/>
  <c r="H109" i="110"/>
  <c r="H110" i="110"/>
  <c r="H111" i="110"/>
  <c r="H112" i="110"/>
  <c r="H113" i="110"/>
  <c r="H114" i="110"/>
  <c r="H115" i="110"/>
  <c r="H116" i="110"/>
  <c r="H117" i="110"/>
  <c r="H118" i="110"/>
  <c r="H119" i="110"/>
  <c r="H120" i="110"/>
  <c r="H121" i="110"/>
  <c r="H122" i="110"/>
  <c r="H123" i="110"/>
  <c r="H124" i="110"/>
  <c r="H125" i="110"/>
  <c r="H126" i="110"/>
  <c r="H127" i="110"/>
  <c r="H128" i="110"/>
  <c r="H129" i="110"/>
  <c r="H130" i="110"/>
  <c r="H131" i="110"/>
  <c r="H132" i="110"/>
  <c r="H133" i="110"/>
  <c r="H134" i="110"/>
  <c r="H135" i="110"/>
  <c r="H136" i="110"/>
  <c r="H137" i="110"/>
  <c r="H138" i="110"/>
  <c r="H139" i="110"/>
  <c r="H140" i="110"/>
  <c r="H141" i="110"/>
  <c r="H142" i="110"/>
  <c r="H143" i="110"/>
  <c r="H144" i="110"/>
  <c r="H145" i="110"/>
  <c r="H146" i="110"/>
  <c r="H147" i="110"/>
  <c r="H148" i="110"/>
  <c r="H149" i="110"/>
  <c r="H150" i="110"/>
  <c r="H151" i="110"/>
  <c r="H152" i="110"/>
  <c r="H153" i="110"/>
  <c r="H154" i="110"/>
  <c r="H155" i="110"/>
  <c r="H156" i="110"/>
  <c r="H157" i="110"/>
  <c r="H158" i="110"/>
  <c r="H159" i="110"/>
  <c r="H160" i="110"/>
  <c r="H161" i="110"/>
  <c r="H162" i="110"/>
  <c r="H163" i="110"/>
  <c r="H164" i="110"/>
  <c r="H165" i="110"/>
  <c r="H166" i="110"/>
  <c r="H167" i="110"/>
  <c r="H168" i="110"/>
  <c r="H169" i="110"/>
  <c r="H170" i="110"/>
  <c r="H171" i="110"/>
  <c r="H172" i="110"/>
  <c r="H173" i="110"/>
  <c r="H174" i="110"/>
  <c r="H175" i="110"/>
  <c r="H176" i="110"/>
  <c r="H177" i="110"/>
  <c r="H178" i="110"/>
  <c r="H179" i="110"/>
  <c r="H180" i="110"/>
  <c r="H181" i="110"/>
  <c r="H182" i="110"/>
  <c r="H183" i="110"/>
  <c r="H184" i="110"/>
  <c r="H185" i="110"/>
  <c r="H186" i="110"/>
  <c r="H187" i="110"/>
  <c r="H188" i="110"/>
  <c r="H189" i="110"/>
  <c r="H190" i="110"/>
  <c r="H191" i="110"/>
  <c r="H192" i="110"/>
  <c r="H193" i="110"/>
  <c r="H194" i="110"/>
  <c r="H195" i="110"/>
  <c r="H196" i="110"/>
  <c r="H197" i="110"/>
  <c r="H198" i="110"/>
  <c r="H199" i="110"/>
  <c r="H200" i="110"/>
  <c r="H201" i="110"/>
  <c r="H202" i="110"/>
  <c r="H203" i="110"/>
  <c r="H204" i="110"/>
  <c r="H205" i="110"/>
  <c r="H206" i="110"/>
  <c r="H207" i="110"/>
  <c r="H208" i="110"/>
  <c r="H209" i="110"/>
  <c r="H210" i="110"/>
  <c r="H211" i="110"/>
  <c r="H212" i="110"/>
  <c r="H213" i="110"/>
  <c r="H214" i="110"/>
  <c r="H215" i="110"/>
  <c r="H216" i="110"/>
  <c r="H217" i="110"/>
  <c r="H218" i="110"/>
  <c r="H219" i="110"/>
  <c r="H220" i="110"/>
  <c r="H221" i="110"/>
  <c r="H222" i="110"/>
  <c r="H223" i="110"/>
  <c r="H224" i="110"/>
  <c r="H225" i="110"/>
  <c r="H226" i="110"/>
  <c r="H227" i="110"/>
  <c r="H228" i="110"/>
  <c r="H229" i="110"/>
  <c r="H230" i="110"/>
  <c r="H231" i="110"/>
  <c r="H232" i="110"/>
  <c r="H233" i="110"/>
  <c r="H234" i="110"/>
  <c r="H235" i="110"/>
  <c r="H236" i="110"/>
  <c r="H237" i="110"/>
  <c r="H238" i="110"/>
  <c r="H239" i="110"/>
  <c r="H240" i="110"/>
  <c r="H241" i="110"/>
  <c r="H242" i="110"/>
  <c r="H243" i="110"/>
  <c r="H244" i="110"/>
  <c r="H245" i="110"/>
  <c r="H246" i="110"/>
  <c r="H247" i="110"/>
  <c r="H248" i="110"/>
  <c r="H249" i="110"/>
  <c r="H250" i="110"/>
  <c r="H251" i="110"/>
  <c r="H252" i="110"/>
  <c r="H253" i="110"/>
  <c r="H254" i="110"/>
  <c r="H255" i="110"/>
  <c r="H256" i="110"/>
  <c r="H257" i="110"/>
  <c r="H258" i="110"/>
  <c r="H259" i="110"/>
  <c r="H260" i="110"/>
  <c r="H261" i="110"/>
  <c r="H262" i="110"/>
  <c r="H263" i="110"/>
  <c r="J4" i="111"/>
  <c r="J5" i="111"/>
  <c r="J7" i="111"/>
  <c r="J10" i="111"/>
  <c r="J12" i="111"/>
  <c r="J13" i="111"/>
  <c r="J15" i="111"/>
  <c r="J20" i="111"/>
  <c r="J21" i="111"/>
  <c r="J23" i="111"/>
  <c r="J26" i="111"/>
  <c r="J28" i="111"/>
  <c r="J29" i="111"/>
  <c r="J31" i="111"/>
  <c r="J34" i="111"/>
  <c r="J36" i="111"/>
  <c r="J37" i="111"/>
  <c r="J39" i="111"/>
  <c r="J42" i="111"/>
  <c r="J44" i="111"/>
  <c r="J45" i="111"/>
  <c r="J47" i="111"/>
  <c r="J50" i="111"/>
  <c r="J52" i="111"/>
  <c r="J53" i="111"/>
  <c r="J55" i="111"/>
  <c r="J60" i="111"/>
  <c r="J61" i="111"/>
  <c r="J63" i="111"/>
  <c r="J66" i="111"/>
  <c r="J68" i="111"/>
  <c r="J69" i="111"/>
  <c r="J71" i="111"/>
  <c r="J74" i="111"/>
  <c r="J76" i="111"/>
  <c r="J77" i="111"/>
  <c r="J79" i="111"/>
  <c r="J84" i="111"/>
  <c r="J85" i="111"/>
  <c r="J87" i="111"/>
  <c r="J90" i="111"/>
  <c r="J92" i="111"/>
  <c r="J93" i="111"/>
  <c r="J95" i="111"/>
  <c r="J98" i="111"/>
  <c r="J100" i="111"/>
  <c r="J101" i="111"/>
  <c r="J102" i="111"/>
  <c r="J103" i="111"/>
  <c r="J106" i="111"/>
  <c r="J108" i="111"/>
  <c r="J109" i="111"/>
  <c r="J111" i="111"/>
  <c r="J114" i="111"/>
  <c r="J116" i="111"/>
  <c r="J117" i="111"/>
  <c r="J119" i="111"/>
  <c r="J124" i="111"/>
  <c r="J125" i="111"/>
  <c r="J127" i="111"/>
  <c r="J130" i="111"/>
  <c r="J132" i="111"/>
  <c r="J133" i="111"/>
  <c r="J135" i="111"/>
  <c r="J138" i="111"/>
  <c r="J140" i="111"/>
  <c r="J141" i="111"/>
  <c r="J143" i="111"/>
  <c r="J148" i="111"/>
  <c r="J149" i="111"/>
  <c r="J151" i="111"/>
  <c r="J154" i="111"/>
  <c r="J156" i="111"/>
  <c r="J157" i="111"/>
  <c r="J159" i="111"/>
  <c r="J162" i="111"/>
  <c r="J164" i="111"/>
  <c r="J165" i="111"/>
  <c r="J166" i="111"/>
  <c r="J167" i="111"/>
  <c r="J170" i="111"/>
  <c r="J172" i="111"/>
  <c r="J173" i="111"/>
  <c r="J175" i="111"/>
  <c r="J178" i="111"/>
  <c r="J180" i="111"/>
  <c r="J181" i="111"/>
  <c r="J183" i="111"/>
  <c r="J188" i="111"/>
  <c r="J189" i="111"/>
  <c r="J191" i="111"/>
  <c r="J194" i="111"/>
  <c r="J196" i="111"/>
  <c r="J197" i="111"/>
  <c r="J199" i="111"/>
  <c r="J202" i="111"/>
  <c r="J204" i="111"/>
  <c r="J205" i="111"/>
  <c r="J207" i="111"/>
  <c r="J212" i="111"/>
  <c r="J213" i="111"/>
  <c r="J215" i="111"/>
  <c r="J218" i="111"/>
  <c r="J220" i="111"/>
  <c r="J221" i="111"/>
  <c r="J223" i="111"/>
  <c r="J226" i="111"/>
  <c r="J228" i="111"/>
  <c r="J229" i="111"/>
  <c r="J231" i="111"/>
  <c r="J234" i="111"/>
  <c r="J236" i="111"/>
  <c r="J237" i="111"/>
  <c r="J239" i="111"/>
  <c r="J242" i="111"/>
  <c r="J244" i="111"/>
  <c r="J245" i="111"/>
  <c r="J247" i="111"/>
  <c r="J252" i="111"/>
  <c r="J253" i="111"/>
  <c r="J255" i="111"/>
  <c r="J258" i="111"/>
  <c r="J260" i="111"/>
  <c r="J261" i="111"/>
  <c r="I3" i="111"/>
  <c r="J3" i="111" s="1"/>
  <c r="I4" i="111"/>
  <c r="I5" i="111"/>
  <c r="I6" i="111"/>
  <c r="J6" i="111" s="1"/>
  <c r="I7" i="111"/>
  <c r="I8" i="111"/>
  <c r="J8" i="111" s="1"/>
  <c r="I9" i="111"/>
  <c r="J9" i="111" s="1"/>
  <c r="I10" i="111"/>
  <c r="I11" i="111"/>
  <c r="J11" i="111" s="1"/>
  <c r="I12" i="111"/>
  <c r="I13" i="111"/>
  <c r="I14" i="111"/>
  <c r="J14" i="111" s="1"/>
  <c r="I15" i="111"/>
  <c r="I16" i="111"/>
  <c r="J16" i="111" s="1"/>
  <c r="I17" i="111"/>
  <c r="J17" i="111" s="1"/>
  <c r="I18" i="111"/>
  <c r="J18" i="111" s="1"/>
  <c r="I19" i="111"/>
  <c r="J19" i="111" s="1"/>
  <c r="I20" i="111"/>
  <c r="I21" i="111"/>
  <c r="I22" i="111"/>
  <c r="J22" i="111" s="1"/>
  <c r="I23" i="111"/>
  <c r="I24" i="111"/>
  <c r="J24" i="111" s="1"/>
  <c r="I25" i="111"/>
  <c r="J25" i="111" s="1"/>
  <c r="I26" i="111"/>
  <c r="I27" i="111"/>
  <c r="J27" i="111" s="1"/>
  <c r="I28" i="111"/>
  <c r="I29" i="111"/>
  <c r="I30" i="111"/>
  <c r="J30" i="111" s="1"/>
  <c r="I31" i="111"/>
  <c r="I32" i="111"/>
  <c r="J32" i="111" s="1"/>
  <c r="I33" i="111"/>
  <c r="J33" i="111" s="1"/>
  <c r="I34" i="111"/>
  <c r="I35" i="111"/>
  <c r="J35" i="111" s="1"/>
  <c r="I36" i="111"/>
  <c r="I37" i="111"/>
  <c r="I38" i="111"/>
  <c r="J38" i="111" s="1"/>
  <c r="I39" i="111"/>
  <c r="I40" i="111"/>
  <c r="J40" i="111" s="1"/>
  <c r="I41" i="111"/>
  <c r="J41" i="111" s="1"/>
  <c r="I42" i="111"/>
  <c r="I43" i="111"/>
  <c r="J43" i="111" s="1"/>
  <c r="I44" i="111"/>
  <c r="I45" i="111"/>
  <c r="I46" i="111"/>
  <c r="J46" i="111" s="1"/>
  <c r="I47" i="111"/>
  <c r="I48" i="111"/>
  <c r="J48" i="111" s="1"/>
  <c r="I49" i="111"/>
  <c r="J49" i="111" s="1"/>
  <c r="I50" i="111"/>
  <c r="I51" i="111"/>
  <c r="J51" i="111" s="1"/>
  <c r="I52" i="111"/>
  <c r="I53" i="111"/>
  <c r="I54" i="111"/>
  <c r="J54" i="111" s="1"/>
  <c r="I55" i="111"/>
  <c r="I56" i="111"/>
  <c r="J56" i="111" s="1"/>
  <c r="I57" i="111"/>
  <c r="J57" i="111" s="1"/>
  <c r="I58" i="111"/>
  <c r="J58" i="111" s="1"/>
  <c r="I59" i="111"/>
  <c r="J59" i="111" s="1"/>
  <c r="I60" i="111"/>
  <c r="I61" i="111"/>
  <c r="I62" i="111"/>
  <c r="J62" i="111" s="1"/>
  <c r="I63" i="111"/>
  <c r="I64" i="111"/>
  <c r="J64" i="111" s="1"/>
  <c r="I65" i="111"/>
  <c r="J65" i="111" s="1"/>
  <c r="I66" i="111"/>
  <c r="I67" i="111"/>
  <c r="J67" i="111" s="1"/>
  <c r="I68" i="111"/>
  <c r="I69" i="111"/>
  <c r="I70" i="111"/>
  <c r="J70" i="111" s="1"/>
  <c r="I71" i="111"/>
  <c r="I72" i="111"/>
  <c r="J72" i="111" s="1"/>
  <c r="I73" i="111"/>
  <c r="J73" i="111" s="1"/>
  <c r="I74" i="111"/>
  <c r="I75" i="111"/>
  <c r="J75" i="111" s="1"/>
  <c r="I76" i="111"/>
  <c r="I77" i="111"/>
  <c r="I78" i="111"/>
  <c r="J78" i="111" s="1"/>
  <c r="I79" i="111"/>
  <c r="I80" i="111"/>
  <c r="J80" i="111" s="1"/>
  <c r="I81" i="111"/>
  <c r="J81" i="111" s="1"/>
  <c r="I82" i="111"/>
  <c r="J82" i="111" s="1"/>
  <c r="I83" i="111"/>
  <c r="J83" i="111" s="1"/>
  <c r="I84" i="111"/>
  <c r="I85" i="111"/>
  <c r="I86" i="111"/>
  <c r="J86" i="111" s="1"/>
  <c r="I87" i="111"/>
  <c r="I88" i="111"/>
  <c r="J88" i="111" s="1"/>
  <c r="I89" i="111"/>
  <c r="J89" i="111" s="1"/>
  <c r="I90" i="111"/>
  <c r="I91" i="111"/>
  <c r="J91" i="111" s="1"/>
  <c r="I92" i="111"/>
  <c r="I93" i="111"/>
  <c r="I94" i="111"/>
  <c r="J94" i="111" s="1"/>
  <c r="I95" i="111"/>
  <c r="I96" i="111"/>
  <c r="J96" i="111" s="1"/>
  <c r="I97" i="111"/>
  <c r="J97" i="111" s="1"/>
  <c r="I98" i="111"/>
  <c r="I99" i="111"/>
  <c r="J99" i="111" s="1"/>
  <c r="I100" i="111"/>
  <c r="I101" i="111"/>
  <c r="I102" i="111"/>
  <c r="I103" i="111"/>
  <c r="I104" i="111"/>
  <c r="J104" i="111" s="1"/>
  <c r="I105" i="111"/>
  <c r="J105" i="111" s="1"/>
  <c r="I106" i="111"/>
  <c r="I107" i="111"/>
  <c r="J107" i="111" s="1"/>
  <c r="I108" i="111"/>
  <c r="I109" i="111"/>
  <c r="I110" i="111"/>
  <c r="J110" i="111" s="1"/>
  <c r="I111" i="111"/>
  <c r="I112" i="111"/>
  <c r="J112" i="111" s="1"/>
  <c r="I113" i="111"/>
  <c r="J113" i="111" s="1"/>
  <c r="I114" i="111"/>
  <c r="I115" i="111"/>
  <c r="J115" i="111" s="1"/>
  <c r="I116" i="111"/>
  <c r="I117" i="111"/>
  <c r="I118" i="111"/>
  <c r="J118" i="111" s="1"/>
  <c r="I119" i="111"/>
  <c r="I120" i="111"/>
  <c r="J120" i="111" s="1"/>
  <c r="I121" i="111"/>
  <c r="J121" i="111" s="1"/>
  <c r="I122" i="111"/>
  <c r="J122" i="111" s="1"/>
  <c r="I123" i="111"/>
  <c r="J123" i="111" s="1"/>
  <c r="I124" i="111"/>
  <c r="I125" i="111"/>
  <c r="I126" i="111"/>
  <c r="J126" i="111" s="1"/>
  <c r="I127" i="111"/>
  <c r="I128" i="111"/>
  <c r="J128" i="111" s="1"/>
  <c r="I129" i="111"/>
  <c r="J129" i="111" s="1"/>
  <c r="I130" i="111"/>
  <c r="I131" i="111"/>
  <c r="J131" i="111" s="1"/>
  <c r="I132" i="111"/>
  <c r="I133" i="111"/>
  <c r="I134" i="111"/>
  <c r="J134" i="111" s="1"/>
  <c r="I135" i="111"/>
  <c r="I136" i="111"/>
  <c r="J136" i="111" s="1"/>
  <c r="I137" i="111"/>
  <c r="J137" i="111" s="1"/>
  <c r="I138" i="111"/>
  <c r="I139" i="111"/>
  <c r="J139" i="111" s="1"/>
  <c r="I140" i="111"/>
  <c r="I141" i="111"/>
  <c r="I142" i="111"/>
  <c r="J142" i="111" s="1"/>
  <c r="I143" i="111"/>
  <c r="I144" i="111"/>
  <c r="J144" i="111" s="1"/>
  <c r="I145" i="111"/>
  <c r="J145" i="111" s="1"/>
  <c r="I146" i="111"/>
  <c r="J146" i="111" s="1"/>
  <c r="I147" i="111"/>
  <c r="J147" i="111" s="1"/>
  <c r="I148" i="111"/>
  <c r="I149" i="111"/>
  <c r="I150" i="111"/>
  <c r="J150" i="111" s="1"/>
  <c r="I151" i="111"/>
  <c r="I152" i="111"/>
  <c r="J152" i="111" s="1"/>
  <c r="I153" i="111"/>
  <c r="J153" i="111" s="1"/>
  <c r="I154" i="111"/>
  <c r="I155" i="111"/>
  <c r="J155" i="111" s="1"/>
  <c r="I156" i="111"/>
  <c r="I157" i="111"/>
  <c r="I158" i="111"/>
  <c r="J158" i="111" s="1"/>
  <c r="I159" i="111"/>
  <c r="I160" i="111"/>
  <c r="J160" i="111" s="1"/>
  <c r="I161" i="111"/>
  <c r="J161" i="111" s="1"/>
  <c r="I162" i="111"/>
  <c r="I163" i="111"/>
  <c r="J163" i="111" s="1"/>
  <c r="I164" i="111"/>
  <c r="I165" i="111"/>
  <c r="I166" i="111"/>
  <c r="I167" i="111"/>
  <c r="I168" i="111"/>
  <c r="J168" i="111" s="1"/>
  <c r="I169" i="111"/>
  <c r="J169" i="111" s="1"/>
  <c r="I170" i="111"/>
  <c r="I171" i="111"/>
  <c r="J171" i="111" s="1"/>
  <c r="I172" i="111"/>
  <c r="I173" i="111"/>
  <c r="I174" i="111"/>
  <c r="J174" i="111" s="1"/>
  <c r="I175" i="111"/>
  <c r="I176" i="111"/>
  <c r="J176" i="111" s="1"/>
  <c r="I177" i="111"/>
  <c r="J177" i="111" s="1"/>
  <c r="I178" i="111"/>
  <c r="I179" i="111"/>
  <c r="J179" i="111" s="1"/>
  <c r="I180" i="111"/>
  <c r="I181" i="111"/>
  <c r="I182" i="111"/>
  <c r="J182" i="111" s="1"/>
  <c r="I183" i="111"/>
  <c r="I184" i="111"/>
  <c r="J184" i="111" s="1"/>
  <c r="I185" i="111"/>
  <c r="J185" i="111" s="1"/>
  <c r="I186" i="111"/>
  <c r="J186" i="111" s="1"/>
  <c r="I187" i="111"/>
  <c r="J187" i="111" s="1"/>
  <c r="I188" i="111"/>
  <c r="I189" i="111"/>
  <c r="I190" i="111"/>
  <c r="J190" i="111" s="1"/>
  <c r="I191" i="111"/>
  <c r="I192" i="111"/>
  <c r="J192" i="111" s="1"/>
  <c r="I193" i="111"/>
  <c r="J193" i="111" s="1"/>
  <c r="I194" i="111"/>
  <c r="I195" i="111"/>
  <c r="J195" i="111" s="1"/>
  <c r="I196" i="111"/>
  <c r="I197" i="111"/>
  <c r="I198" i="111"/>
  <c r="J198" i="111" s="1"/>
  <c r="I199" i="111"/>
  <c r="I200" i="111"/>
  <c r="J200" i="111" s="1"/>
  <c r="I201" i="111"/>
  <c r="J201" i="111" s="1"/>
  <c r="I202" i="111"/>
  <c r="I203" i="111"/>
  <c r="J203" i="111" s="1"/>
  <c r="I204" i="111"/>
  <c r="I205" i="111"/>
  <c r="I206" i="111"/>
  <c r="J206" i="111" s="1"/>
  <c r="I207" i="111"/>
  <c r="I208" i="111"/>
  <c r="J208" i="111" s="1"/>
  <c r="I209" i="111"/>
  <c r="J209" i="111" s="1"/>
  <c r="I210" i="111"/>
  <c r="J210" i="111" s="1"/>
  <c r="I211" i="111"/>
  <c r="J211" i="111" s="1"/>
  <c r="I212" i="111"/>
  <c r="I213" i="111"/>
  <c r="I214" i="111"/>
  <c r="J214" i="111" s="1"/>
  <c r="I215" i="111"/>
  <c r="I216" i="111"/>
  <c r="J216" i="111" s="1"/>
  <c r="I217" i="111"/>
  <c r="J217" i="111" s="1"/>
  <c r="I218" i="111"/>
  <c r="I219" i="111"/>
  <c r="J219" i="111" s="1"/>
  <c r="I220" i="111"/>
  <c r="I221" i="111"/>
  <c r="I222" i="111"/>
  <c r="J222" i="111" s="1"/>
  <c r="I223" i="111"/>
  <c r="I224" i="111"/>
  <c r="J224" i="111" s="1"/>
  <c r="I225" i="111"/>
  <c r="J225" i="111" s="1"/>
  <c r="I226" i="111"/>
  <c r="I227" i="111"/>
  <c r="J227" i="111" s="1"/>
  <c r="I228" i="111"/>
  <c r="I229" i="111"/>
  <c r="I230" i="111"/>
  <c r="J230" i="111" s="1"/>
  <c r="I231" i="111"/>
  <c r="I232" i="111"/>
  <c r="J232" i="111" s="1"/>
  <c r="I233" i="111"/>
  <c r="J233" i="111" s="1"/>
  <c r="I234" i="111"/>
  <c r="I235" i="111"/>
  <c r="J235" i="111" s="1"/>
  <c r="I236" i="111"/>
  <c r="I237" i="111"/>
  <c r="I238" i="111"/>
  <c r="J238" i="111" s="1"/>
  <c r="I239" i="111"/>
  <c r="I240" i="111"/>
  <c r="J240" i="111" s="1"/>
  <c r="I241" i="111"/>
  <c r="J241" i="111" s="1"/>
  <c r="I242" i="111"/>
  <c r="I243" i="111"/>
  <c r="J243" i="111" s="1"/>
  <c r="I244" i="111"/>
  <c r="I245" i="111"/>
  <c r="I246" i="111"/>
  <c r="J246" i="111" s="1"/>
  <c r="I247" i="111"/>
  <c r="I248" i="111"/>
  <c r="J248" i="111" s="1"/>
  <c r="I249" i="111"/>
  <c r="J249" i="111" s="1"/>
  <c r="I250" i="111"/>
  <c r="J250" i="111" s="1"/>
  <c r="I251" i="111"/>
  <c r="J251" i="111" s="1"/>
  <c r="I252" i="111"/>
  <c r="I253" i="111"/>
  <c r="I254" i="111"/>
  <c r="J254" i="111" s="1"/>
  <c r="I255" i="111"/>
  <c r="I256" i="111"/>
  <c r="J256" i="111" s="1"/>
  <c r="I257" i="111"/>
  <c r="J257" i="111" s="1"/>
  <c r="I258" i="111"/>
  <c r="I259" i="111"/>
  <c r="J259" i="111" s="1"/>
  <c r="I260" i="111"/>
  <c r="I261" i="111"/>
  <c r="I262" i="111"/>
  <c r="J262" i="111" s="1"/>
  <c r="H3" i="111"/>
  <c r="H4" i="111"/>
  <c r="H5" i="111"/>
  <c r="H6" i="111"/>
  <c r="H7" i="111"/>
  <c r="H8" i="111"/>
  <c r="H9" i="111"/>
  <c r="H10" i="111"/>
  <c r="H11" i="111"/>
  <c r="H12" i="111"/>
  <c r="H13" i="111"/>
  <c r="H14" i="111"/>
  <c r="H15" i="111"/>
  <c r="H16" i="111"/>
  <c r="H17" i="111"/>
  <c r="H18" i="111"/>
  <c r="H19" i="111"/>
  <c r="H20" i="111"/>
  <c r="H21" i="111"/>
  <c r="H22" i="111"/>
  <c r="H23" i="111"/>
  <c r="H24" i="111"/>
  <c r="H25" i="111"/>
  <c r="H26" i="111"/>
  <c r="H27" i="111"/>
  <c r="H28" i="111"/>
  <c r="H29" i="111"/>
  <c r="H30" i="111"/>
  <c r="H31" i="111"/>
  <c r="H32" i="111"/>
  <c r="H33" i="111"/>
  <c r="H34" i="111"/>
  <c r="H35" i="111"/>
  <c r="H36" i="111"/>
  <c r="H37" i="111"/>
  <c r="H38" i="111"/>
  <c r="H39" i="111"/>
  <c r="H40" i="111"/>
  <c r="H41" i="111"/>
  <c r="H42" i="111"/>
  <c r="H43" i="111"/>
  <c r="H44" i="111"/>
  <c r="H45" i="111"/>
  <c r="H46" i="111"/>
  <c r="H47" i="111"/>
  <c r="H48" i="111"/>
  <c r="H49" i="111"/>
  <c r="H50" i="111"/>
  <c r="H51" i="111"/>
  <c r="H52" i="111"/>
  <c r="H53" i="111"/>
  <c r="H54" i="111"/>
  <c r="H55" i="111"/>
  <c r="H56" i="111"/>
  <c r="H57" i="111"/>
  <c r="H58" i="111"/>
  <c r="H59" i="111"/>
  <c r="H60" i="111"/>
  <c r="H61" i="111"/>
  <c r="H62" i="111"/>
  <c r="H63" i="111"/>
  <c r="H64" i="111"/>
  <c r="H65" i="111"/>
  <c r="H66" i="111"/>
  <c r="H67" i="111"/>
  <c r="H68" i="111"/>
  <c r="H69" i="111"/>
  <c r="H70" i="111"/>
  <c r="H71" i="111"/>
  <c r="H72" i="111"/>
  <c r="H73" i="111"/>
  <c r="H74" i="111"/>
  <c r="H75" i="111"/>
  <c r="H76" i="111"/>
  <c r="H77" i="111"/>
  <c r="H78" i="111"/>
  <c r="H79" i="111"/>
  <c r="H80" i="111"/>
  <c r="H81" i="111"/>
  <c r="H82" i="111"/>
  <c r="H83" i="111"/>
  <c r="H84" i="111"/>
  <c r="H85" i="111"/>
  <c r="H86" i="111"/>
  <c r="H87" i="111"/>
  <c r="H88" i="111"/>
  <c r="H89" i="111"/>
  <c r="H90" i="111"/>
  <c r="H91" i="111"/>
  <c r="H92" i="111"/>
  <c r="H93" i="111"/>
  <c r="H94" i="111"/>
  <c r="H95" i="111"/>
  <c r="H96" i="111"/>
  <c r="H97" i="111"/>
  <c r="H98" i="111"/>
  <c r="H99" i="111"/>
  <c r="H100" i="111"/>
  <c r="H101" i="111"/>
  <c r="H102" i="111"/>
  <c r="H103" i="111"/>
  <c r="H104" i="111"/>
  <c r="H105" i="111"/>
  <c r="H106" i="111"/>
  <c r="H107" i="111"/>
  <c r="H108" i="111"/>
  <c r="H109" i="111"/>
  <c r="H110" i="111"/>
  <c r="H111" i="111"/>
  <c r="H112" i="111"/>
  <c r="H113" i="111"/>
  <c r="H114" i="111"/>
  <c r="H115" i="111"/>
  <c r="H116" i="111"/>
  <c r="H117" i="111"/>
  <c r="H118" i="111"/>
  <c r="H119" i="111"/>
  <c r="H120" i="111"/>
  <c r="H121" i="111"/>
  <c r="H122" i="111"/>
  <c r="H123" i="111"/>
  <c r="H124" i="111"/>
  <c r="H125" i="111"/>
  <c r="H126" i="111"/>
  <c r="H127" i="111"/>
  <c r="H128" i="111"/>
  <c r="H129" i="111"/>
  <c r="H130" i="111"/>
  <c r="H131" i="111"/>
  <c r="H132" i="111"/>
  <c r="H133" i="111"/>
  <c r="H134" i="111"/>
  <c r="H135" i="111"/>
  <c r="H136" i="111"/>
  <c r="H137" i="111"/>
  <c r="H138" i="111"/>
  <c r="H139" i="111"/>
  <c r="H140" i="111"/>
  <c r="H141" i="111"/>
  <c r="H142" i="111"/>
  <c r="H143" i="111"/>
  <c r="H144" i="111"/>
  <c r="H145" i="111"/>
  <c r="H146" i="111"/>
  <c r="H147" i="111"/>
  <c r="H148" i="111"/>
  <c r="H149" i="111"/>
  <c r="H150" i="111"/>
  <c r="H151" i="111"/>
  <c r="H152" i="111"/>
  <c r="H153" i="111"/>
  <c r="H154" i="111"/>
  <c r="H155" i="111"/>
  <c r="H156" i="111"/>
  <c r="H157" i="111"/>
  <c r="H158" i="111"/>
  <c r="H159" i="111"/>
  <c r="H160" i="111"/>
  <c r="H161" i="111"/>
  <c r="H162" i="111"/>
  <c r="H163" i="111"/>
  <c r="H164" i="111"/>
  <c r="H165" i="111"/>
  <c r="H166" i="111"/>
  <c r="H167" i="111"/>
  <c r="H168" i="111"/>
  <c r="H169" i="111"/>
  <c r="H170" i="111"/>
  <c r="H171" i="111"/>
  <c r="H172" i="111"/>
  <c r="H173" i="111"/>
  <c r="H174" i="111"/>
  <c r="H175" i="111"/>
  <c r="H176" i="111"/>
  <c r="H177" i="111"/>
  <c r="H178" i="111"/>
  <c r="H179" i="111"/>
  <c r="H180" i="111"/>
  <c r="H181" i="111"/>
  <c r="H182" i="111"/>
  <c r="H183" i="111"/>
  <c r="H184" i="111"/>
  <c r="H185" i="111"/>
  <c r="H186" i="111"/>
  <c r="H187" i="111"/>
  <c r="H188" i="111"/>
  <c r="H189" i="111"/>
  <c r="H190" i="111"/>
  <c r="H191" i="111"/>
  <c r="H192" i="111"/>
  <c r="H193" i="111"/>
  <c r="H194" i="111"/>
  <c r="H195" i="111"/>
  <c r="H196" i="111"/>
  <c r="H197" i="111"/>
  <c r="H198" i="111"/>
  <c r="H199" i="111"/>
  <c r="H200" i="111"/>
  <c r="H201" i="111"/>
  <c r="H202" i="111"/>
  <c r="H203" i="111"/>
  <c r="H204" i="111"/>
  <c r="H205" i="111"/>
  <c r="H206" i="111"/>
  <c r="H207" i="111"/>
  <c r="H208" i="111"/>
  <c r="H209" i="111"/>
  <c r="H210" i="111"/>
  <c r="H211" i="111"/>
  <c r="H212" i="111"/>
  <c r="H213" i="111"/>
  <c r="H214" i="111"/>
  <c r="H215" i="111"/>
  <c r="H216" i="111"/>
  <c r="H217" i="111"/>
  <c r="H218" i="111"/>
  <c r="H219" i="111"/>
  <c r="H220" i="111"/>
  <c r="H221" i="111"/>
  <c r="H222" i="111"/>
  <c r="H223" i="111"/>
  <c r="H224" i="111"/>
  <c r="H225" i="111"/>
  <c r="H226" i="111"/>
  <c r="H227" i="111"/>
  <c r="H228" i="111"/>
  <c r="H229" i="111"/>
  <c r="H230" i="111"/>
  <c r="H231" i="111"/>
  <c r="H232" i="111"/>
  <c r="H233" i="111"/>
  <c r="H234" i="111"/>
  <c r="H235" i="111"/>
  <c r="H236" i="111"/>
  <c r="H237" i="111"/>
  <c r="H238" i="111"/>
  <c r="H239" i="111"/>
  <c r="H240" i="111"/>
  <c r="H241" i="111"/>
  <c r="H242" i="111"/>
  <c r="H243" i="111"/>
  <c r="H244" i="111"/>
  <c r="H245" i="111"/>
  <c r="H246" i="111"/>
  <c r="H247" i="111"/>
  <c r="H248" i="111"/>
  <c r="H249" i="111"/>
  <c r="H250" i="111"/>
  <c r="H251" i="111"/>
  <c r="H252" i="111"/>
  <c r="H253" i="111"/>
  <c r="H254" i="111"/>
  <c r="H255" i="111"/>
  <c r="H256" i="111"/>
  <c r="H257" i="111"/>
  <c r="H258" i="111"/>
  <c r="H259" i="111"/>
  <c r="H260" i="111"/>
  <c r="H261" i="111"/>
  <c r="H262" i="111"/>
  <c r="J3" i="100"/>
  <c r="J4" i="100"/>
  <c r="J8" i="100"/>
  <c r="J12" i="100"/>
  <c r="J15" i="100"/>
  <c r="J16" i="100"/>
  <c r="J20" i="100"/>
  <c r="J24" i="100"/>
  <c r="J28" i="100"/>
  <c r="J32" i="100"/>
  <c r="J35" i="100"/>
  <c r="J36" i="100"/>
  <c r="J38" i="100"/>
  <c r="J39" i="100"/>
  <c r="J40" i="100"/>
  <c r="J44" i="100"/>
  <c r="J48" i="100"/>
  <c r="J51" i="100"/>
  <c r="J52" i="100"/>
  <c r="J56" i="100"/>
  <c r="J60" i="100"/>
  <c r="J64" i="100"/>
  <c r="J68" i="100"/>
  <c r="J72" i="100"/>
  <c r="J76" i="100"/>
  <c r="J79" i="100"/>
  <c r="J80" i="100"/>
  <c r="J84" i="100"/>
  <c r="J88" i="100"/>
  <c r="J91" i="100"/>
  <c r="J92" i="100"/>
  <c r="J96" i="100"/>
  <c r="J99" i="100"/>
  <c r="J100" i="100"/>
  <c r="J104" i="100"/>
  <c r="J108" i="100"/>
  <c r="J111" i="100"/>
  <c r="J112" i="100"/>
  <c r="J115" i="100"/>
  <c r="J116" i="100"/>
  <c r="J120" i="100"/>
  <c r="J124" i="100"/>
  <c r="J128" i="100"/>
  <c r="J131" i="100"/>
  <c r="J132" i="100"/>
  <c r="J136" i="100"/>
  <c r="J140" i="100"/>
  <c r="J143" i="100"/>
  <c r="J144" i="100"/>
  <c r="J148" i="100"/>
  <c r="J152" i="100"/>
  <c r="J156" i="100"/>
  <c r="J160" i="100"/>
  <c r="J163" i="100"/>
  <c r="J164" i="100"/>
  <c r="J167" i="100"/>
  <c r="J168" i="100"/>
  <c r="J172" i="100"/>
  <c r="J176" i="100"/>
  <c r="J179" i="100"/>
  <c r="J180" i="100"/>
  <c r="J184" i="100"/>
  <c r="J188" i="100"/>
  <c r="J192" i="100"/>
  <c r="J196" i="100"/>
  <c r="J200" i="100"/>
  <c r="J204" i="100"/>
  <c r="J207" i="100"/>
  <c r="J208" i="100"/>
  <c r="J212" i="100"/>
  <c r="J216" i="100"/>
  <c r="J220" i="100"/>
  <c r="J224" i="100"/>
  <c r="J227" i="100"/>
  <c r="J228" i="100"/>
  <c r="J232" i="100"/>
  <c r="J236" i="100"/>
  <c r="J239" i="100"/>
  <c r="J240" i="100"/>
  <c r="J243" i="100"/>
  <c r="J244" i="100"/>
  <c r="J248" i="100"/>
  <c r="J252" i="100"/>
  <c r="J256" i="100"/>
  <c r="J259" i="100"/>
  <c r="J260" i="100"/>
  <c r="I3" i="100"/>
  <c r="I4" i="100"/>
  <c r="I5" i="100"/>
  <c r="J5" i="100" s="1"/>
  <c r="I6" i="100"/>
  <c r="J6" i="100" s="1"/>
  <c r="I7" i="100"/>
  <c r="J7" i="100" s="1"/>
  <c r="I8" i="100"/>
  <c r="I9" i="100"/>
  <c r="J9" i="100" s="1"/>
  <c r="I10" i="100"/>
  <c r="J10" i="100" s="1"/>
  <c r="I11" i="100"/>
  <c r="J11" i="100" s="1"/>
  <c r="I12" i="100"/>
  <c r="I13" i="100"/>
  <c r="J13" i="100" s="1"/>
  <c r="I14" i="100"/>
  <c r="J14" i="100" s="1"/>
  <c r="I15" i="100"/>
  <c r="I16" i="100"/>
  <c r="I17" i="100"/>
  <c r="J17" i="100" s="1"/>
  <c r="I18" i="100"/>
  <c r="J18" i="100" s="1"/>
  <c r="I19" i="100"/>
  <c r="J19" i="100" s="1"/>
  <c r="I20" i="100"/>
  <c r="I21" i="100"/>
  <c r="J21" i="100" s="1"/>
  <c r="I22" i="100"/>
  <c r="J22" i="100" s="1"/>
  <c r="I23" i="100"/>
  <c r="J23" i="100" s="1"/>
  <c r="I24" i="100"/>
  <c r="I25" i="100"/>
  <c r="J25" i="100" s="1"/>
  <c r="I26" i="100"/>
  <c r="J26" i="100" s="1"/>
  <c r="I27" i="100"/>
  <c r="J27" i="100" s="1"/>
  <c r="I28" i="100"/>
  <c r="I29" i="100"/>
  <c r="J29" i="100" s="1"/>
  <c r="I30" i="100"/>
  <c r="J30" i="100" s="1"/>
  <c r="I31" i="100"/>
  <c r="J31" i="100" s="1"/>
  <c r="I32" i="100"/>
  <c r="I33" i="100"/>
  <c r="J33" i="100" s="1"/>
  <c r="I34" i="100"/>
  <c r="J34" i="100" s="1"/>
  <c r="I35" i="100"/>
  <c r="I36" i="100"/>
  <c r="I37" i="100"/>
  <c r="J37" i="100" s="1"/>
  <c r="I38" i="100"/>
  <c r="I39" i="100"/>
  <c r="I40" i="100"/>
  <c r="I41" i="100"/>
  <c r="J41" i="100" s="1"/>
  <c r="I42" i="100"/>
  <c r="J42" i="100" s="1"/>
  <c r="I43" i="100"/>
  <c r="J43" i="100" s="1"/>
  <c r="I44" i="100"/>
  <c r="I45" i="100"/>
  <c r="J45" i="100" s="1"/>
  <c r="I46" i="100"/>
  <c r="J46" i="100" s="1"/>
  <c r="I47" i="100"/>
  <c r="J47" i="100" s="1"/>
  <c r="I48" i="100"/>
  <c r="I49" i="100"/>
  <c r="J49" i="100" s="1"/>
  <c r="I50" i="100"/>
  <c r="J50" i="100" s="1"/>
  <c r="I51" i="100"/>
  <c r="I52" i="100"/>
  <c r="I53" i="100"/>
  <c r="J53" i="100" s="1"/>
  <c r="I54" i="100"/>
  <c r="J54" i="100" s="1"/>
  <c r="I55" i="100"/>
  <c r="J55" i="100" s="1"/>
  <c r="I56" i="100"/>
  <c r="I57" i="100"/>
  <c r="J57" i="100" s="1"/>
  <c r="I58" i="100"/>
  <c r="J58" i="100" s="1"/>
  <c r="I59" i="100"/>
  <c r="J59" i="100" s="1"/>
  <c r="I60" i="100"/>
  <c r="I61" i="100"/>
  <c r="J61" i="100" s="1"/>
  <c r="I62" i="100"/>
  <c r="J62" i="100" s="1"/>
  <c r="I63" i="100"/>
  <c r="J63" i="100" s="1"/>
  <c r="I64" i="100"/>
  <c r="I65" i="100"/>
  <c r="J65" i="100" s="1"/>
  <c r="I66" i="100"/>
  <c r="J66" i="100" s="1"/>
  <c r="I67" i="100"/>
  <c r="J67" i="100" s="1"/>
  <c r="I68" i="100"/>
  <c r="I69" i="100"/>
  <c r="J69" i="100" s="1"/>
  <c r="I70" i="100"/>
  <c r="J70" i="100" s="1"/>
  <c r="I71" i="100"/>
  <c r="J71" i="100" s="1"/>
  <c r="I72" i="100"/>
  <c r="I73" i="100"/>
  <c r="J73" i="100" s="1"/>
  <c r="I74" i="100"/>
  <c r="J74" i="100" s="1"/>
  <c r="I75" i="100"/>
  <c r="J75" i="100" s="1"/>
  <c r="I76" i="100"/>
  <c r="I77" i="100"/>
  <c r="J77" i="100" s="1"/>
  <c r="I78" i="100"/>
  <c r="J78" i="100" s="1"/>
  <c r="I79" i="100"/>
  <c r="I80" i="100"/>
  <c r="I81" i="100"/>
  <c r="J81" i="100" s="1"/>
  <c r="I82" i="100"/>
  <c r="J82" i="100" s="1"/>
  <c r="I83" i="100"/>
  <c r="J83" i="100" s="1"/>
  <c r="I84" i="100"/>
  <c r="I85" i="100"/>
  <c r="J85" i="100" s="1"/>
  <c r="I86" i="100"/>
  <c r="J86" i="100" s="1"/>
  <c r="I87" i="100"/>
  <c r="J87" i="100" s="1"/>
  <c r="I88" i="100"/>
  <c r="I89" i="100"/>
  <c r="J89" i="100" s="1"/>
  <c r="I90" i="100"/>
  <c r="J90" i="100" s="1"/>
  <c r="I91" i="100"/>
  <c r="I92" i="100"/>
  <c r="I93" i="100"/>
  <c r="J93" i="100" s="1"/>
  <c r="I94" i="100"/>
  <c r="J94" i="100" s="1"/>
  <c r="I95" i="100"/>
  <c r="J95" i="100" s="1"/>
  <c r="I96" i="100"/>
  <c r="I97" i="100"/>
  <c r="J97" i="100" s="1"/>
  <c r="I98" i="100"/>
  <c r="J98" i="100" s="1"/>
  <c r="I99" i="100"/>
  <c r="I100" i="100"/>
  <c r="I101" i="100"/>
  <c r="J101" i="100" s="1"/>
  <c r="I102" i="100"/>
  <c r="J102" i="100" s="1"/>
  <c r="I103" i="100"/>
  <c r="J103" i="100" s="1"/>
  <c r="I104" i="100"/>
  <c r="I105" i="100"/>
  <c r="J105" i="100" s="1"/>
  <c r="I106" i="100"/>
  <c r="J106" i="100" s="1"/>
  <c r="I107" i="100"/>
  <c r="J107" i="100" s="1"/>
  <c r="I108" i="100"/>
  <c r="I109" i="100"/>
  <c r="J109" i="100" s="1"/>
  <c r="I110" i="100"/>
  <c r="J110" i="100" s="1"/>
  <c r="I111" i="100"/>
  <c r="I112" i="100"/>
  <c r="I113" i="100"/>
  <c r="J113" i="100" s="1"/>
  <c r="I114" i="100"/>
  <c r="J114" i="100" s="1"/>
  <c r="I115" i="100"/>
  <c r="I116" i="100"/>
  <c r="I117" i="100"/>
  <c r="J117" i="100" s="1"/>
  <c r="I118" i="100"/>
  <c r="J118" i="100" s="1"/>
  <c r="I119" i="100"/>
  <c r="J119" i="100" s="1"/>
  <c r="I120" i="100"/>
  <c r="I121" i="100"/>
  <c r="J121" i="100" s="1"/>
  <c r="I122" i="100"/>
  <c r="J122" i="100" s="1"/>
  <c r="I123" i="100"/>
  <c r="J123" i="100" s="1"/>
  <c r="I124" i="100"/>
  <c r="I125" i="100"/>
  <c r="J125" i="100" s="1"/>
  <c r="I126" i="100"/>
  <c r="J126" i="100" s="1"/>
  <c r="I127" i="100"/>
  <c r="J127" i="100" s="1"/>
  <c r="I128" i="100"/>
  <c r="I129" i="100"/>
  <c r="J129" i="100" s="1"/>
  <c r="I130" i="100"/>
  <c r="J130" i="100" s="1"/>
  <c r="I131" i="100"/>
  <c r="I132" i="100"/>
  <c r="I133" i="100"/>
  <c r="J133" i="100" s="1"/>
  <c r="I134" i="100"/>
  <c r="J134" i="100" s="1"/>
  <c r="I135" i="100"/>
  <c r="J135" i="100" s="1"/>
  <c r="I136" i="100"/>
  <c r="I137" i="100"/>
  <c r="J137" i="100" s="1"/>
  <c r="I138" i="100"/>
  <c r="J138" i="100" s="1"/>
  <c r="I139" i="100"/>
  <c r="J139" i="100" s="1"/>
  <c r="I140" i="100"/>
  <c r="I141" i="100"/>
  <c r="J141" i="100" s="1"/>
  <c r="I142" i="100"/>
  <c r="J142" i="100" s="1"/>
  <c r="I143" i="100"/>
  <c r="I144" i="100"/>
  <c r="I145" i="100"/>
  <c r="J145" i="100" s="1"/>
  <c r="I146" i="100"/>
  <c r="J146" i="100" s="1"/>
  <c r="I147" i="100"/>
  <c r="J147" i="100" s="1"/>
  <c r="I148" i="100"/>
  <c r="I149" i="100"/>
  <c r="J149" i="100" s="1"/>
  <c r="I150" i="100"/>
  <c r="J150" i="100" s="1"/>
  <c r="I151" i="100"/>
  <c r="J151" i="100" s="1"/>
  <c r="I152" i="100"/>
  <c r="I153" i="100"/>
  <c r="J153" i="100" s="1"/>
  <c r="I154" i="100"/>
  <c r="J154" i="100" s="1"/>
  <c r="I155" i="100"/>
  <c r="J155" i="100" s="1"/>
  <c r="I156" i="100"/>
  <c r="I157" i="100"/>
  <c r="J157" i="100" s="1"/>
  <c r="I158" i="100"/>
  <c r="J158" i="100" s="1"/>
  <c r="I159" i="100"/>
  <c r="J159" i="100" s="1"/>
  <c r="I160" i="100"/>
  <c r="I161" i="100"/>
  <c r="J161" i="100" s="1"/>
  <c r="I162" i="100"/>
  <c r="J162" i="100" s="1"/>
  <c r="I163" i="100"/>
  <c r="I164" i="100"/>
  <c r="I165" i="100"/>
  <c r="J165" i="100" s="1"/>
  <c r="I166" i="100"/>
  <c r="J166" i="100" s="1"/>
  <c r="I167" i="100"/>
  <c r="I168" i="100"/>
  <c r="I169" i="100"/>
  <c r="J169" i="100" s="1"/>
  <c r="I170" i="100"/>
  <c r="J170" i="100" s="1"/>
  <c r="I171" i="100"/>
  <c r="J171" i="100" s="1"/>
  <c r="I172" i="100"/>
  <c r="I173" i="100"/>
  <c r="J173" i="100" s="1"/>
  <c r="I174" i="100"/>
  <c r="J174" i="100" s="1"/>
  <c r="I175" i="100"/>
  <c r="J175" i="100" s="1"/>
  <c r="I176" i="100"/>
  <c r="I177" i="100"/>
  <c r="J177" i="100" s="1"/>
  <c r="I178" i="100"/>
  <c r="J178" i="100" s="1"/>
  <c r="I179" i="100"/>
  <c r="I180" i="100"/>
  <c r="I181" i="100"/>
  <c r="J181" i="100" s="1"/>
  <c r="I182" i="100"/>
  <c r="J182" i="100" s="1"/>
  <c r="I183" i="100"/>
  <c r="J183" i="100" s="1"/>
  <c r="I184" i="100"/>
  <c r="I185" i="100"/>
  <c r="J185" i="100" s="1"/>
  <c r="I186" i="100"/>
  <c r="J186" i="100" s="1"/>
  <c r="I187" i="100"/>
  <c r="J187" i="100" s="1"/>
  <c r="I188" i="100"/>
  <c r="I189" i="100"/>
  <c r="J189" i="100" s="1"/>
  <c r="I190" i="100"/>
  <c r="J190" i="100" s="1"/>
  <c r="I191" i="100"/>
  <c r="J191" i="100" s="1"/>
  <c r="I192" i="100"/>
  <c r="I193" i="100"/>
  <c r="J193" i="100" s="1"/>
  <c r="I194" i="100"/>
  <c r="J194" i="100" s="1"/>
  <c r="I195" i="100"/>
  <c r="J195" i="100" s="1"/>
  <c r="I196" i="100"/>
  <c r="I197" i="100"/>
  <c r="J197" i="100" s="1"/>
  <c r="I198" i="100"/>
  <c r="J198" i="100" s="1"/>
  <c r="I199" i="100"/>
  <c r="J199" i="100" s="1"/>
  <c r="I200" i="100"/>
  <c r="I201" i="100"/>
  <c r="J201" i="100" s="1"/>
  <c r="I202" i="100"/>
  <c r="J202" i="100" s="1"/>
  <c r="I203" i="100"/>
  <c r="J203" i="100" s="1"/>
  <c r="I204" i="100"/>
  <c r="I205" i="100"/>
  <c r="J205" i="100" s="1"/>
  <c r="I206" i="100"/>
  <c r="J206" i="100" s="1"/>
  <c r="I207" i="100"/>
  <c r="I208" i="100"/>
  <c r="I209" i="100"/>
  <c r="J209" i="100" s="1"/>
  <c r="I210" i="100"/>
  <c r="J210" i="100" s="1"/>
  <c r="I211" i="100"/>
  <c r="J211" i="100" s="1"/>
  <c r="I212" i="100"/>
  <c r="I213" i="100"/>
  <c r="J213" i="100" s="1"/>
  <c r="I214" i="100"/>
  <c r="J214" i="100" s="1"/>
  <c r="I215" i="100"/>
  <c r="J215" i="100" s="1"/>
  <c r="I216" i="100"/>
  <c r="I217" i="100"/>
  <c r="J217" i="100" s="1"/>
  <c r="I218" i="100"/>
  <c r="J218" i="100" s="1"/>
  <c r="I219" i="100"/>
  <c r="J219" i="100" s="1"/>
  <c r="I220" i="100"/>
  <c r="I221" i="100"/>
  <c r="J221" i="100" s="1"/>
  <c r="I222" i="100"/>
  <c r="J222" i="100" s="1"/>
  <c r="I223" i="100"/>
  <c r="J223" i="100" s="1"/>
  <c r="I224" i="100"/>
  <c r="I225" i="100"/>
  <c r="J225" i="100" s="1"/>
  <c r="I226" i="100"/>
  <c r="J226" i="100" s="1"/>
  <c r="I227" i="100"/>
  <c r="I228" i="100"/>
  <c r="I229" i="100"/>
  <c r="J229" i="100" s="1"/>
  <c r="I230" i="100"/>
  <c r="J230" i="100" s="1"/>
  <c r="I231" i="100"/>
  <c r="J231" i="100" s="1"/>
  <c r="I232" i="100"/>
  <c r="I233" i="100"/>
  <c r="J233" i="100" s="1"/>
  <c r="I234" i="100"/>
  <c r="J234" i="100" s="1"/>
  <c r="I235" i="100"/>
  <c r="J235" i="100" s="1"/>
  <c r="I236" i="100"/>
  <c r="I237" i="100"/>
  <c r="J237" i="100" s="1"/>
  <c r="I238" i="100"/>
  <c r="J238" i="100" s="1"/>
  <c r="I239" i="100"/>
  <c r="I240" i="100"/>
  <c r="I241" i="100"/>
  <c r="J241" i="100" s="1"/>
  <c r="I242" i="100"/>
  <c r="J242" i="100" s="1"/>
  <c r="I243" i="100"/>
  <c r="I244" i="100"/>
  <c r="I245" i="100"/>
  <c r="J245" i="100" s="1"/>
  <c r="I246" i="100"/>
  <c r="J246" i="100" s="1"/>
  <c r="I247" i="100"/>
  <c r="J247" i="100" s="1"/>
  <c r="I248" i="100"/>
  <c r="I249" i="100"/>
  <c r="J249" i="100" s="1"/>
  <c r="I250" i="100"/>
  <c r="J250" i="100" s="1"/>
  <c r="I251" i="100"/>
  <c r="J251" i="100" s="1"/>
  <c r="I252" i="100"/>
  <c r="I253" i="100"/>
  <c r="J253" i="100" s="1"/>
  <c r="I254" i="100"/>
  <c r="J254" i="100" s="1"/>
  <c r="I255" i="100"/>
  <c r="J255" i="100" s="1"/>
  <c r="I256" i="100"/>
  <c r="I257" i="100"/>
  <c r="J257" i="100" s="1"/>
  <c r="I258" i="100"/>
  <c r="J258" i="100" s="1"/>
  <c r="I259" i="100"/>
  <c r="I260" i="100"/>
  <c r="I261" i="100"/>
  <c r="J261" i="100" s="1"/>
  <c r="I262" i="100"/>
  <c r="J262" i="100" s="1"/>
  <c r="I263" i="100"/>
  <c r="J263" i="100" s="1"/>
  <c r="H3" i="100"/>
  <c r="H4" i="100"/>
  <c r="H5" i="100"/>
  <c r="H6" i="100"/>
  <c r="H7" i="100"/>
  <c r="H8" i="100"/>
  <c r="H9" i="100"/>
  <c r="H10" i="100"/>
  <c r="H11" i="100"/>
  <c r="H12" i="100"/>
  <c r="H13" i="100"/>
  <c r="H14" i="100"/>
  <c r="H15" i="100"/>
  <c r="H16" i="100"/>
  <c r="H17" i="100"/>
  <c r="H18" i="100"/>
  <c r="H19" i="100"/>
  <c r="H20" i="100"/>
  <c r="H21" i="100"/>
  <c r="H22" i="100"/>
  <c r="H23" i="100"/>
  <c r="H24" i="100"/>
  <c r="H25" i="100"/>
  <c r="H26" i="100"/>
  <c r="H27" i="100"/>
  <c r="H28" i="100"/>
  <c r="H29" i="100"/>
  <c r="H30" i="100"/>
  <c r="H31" i="100"/>
  <c r="H32" i="100"/>
  <c r="H33" i="100"/>
  <c r="H34" i="100"/>
  <c r="H35" i="100"/>
  <c r="H36" i="100"/>
  <c r="H37" i="100"/>
  <c r="H38" i="100"/>
  <c r="H39" i="100"/>
  <c r="H40" i="100"/>
  <c r="H41" i="100"/>
  <c r="H42" i="100"/>
  <c r="H43" i="100"/>
  <c r="H44" i="100"/>
  <c r="H45" i="100"/>
  <c r="H46" i="100"/>
  <c r="H47" i="100"/>
  <c r="H48" i="100"/>
  <c r="H49" i="100"/>
  <c r="H50" i="100"/>
  <c r="H51" i="100"/>
  <c r="H52" i="100"/>
  <c r="H53" i="100"/>
  <c r="H54" i="100"/>
  <c r="H55" i="100"/>
  <c r="H56" i="100"/>
  <c r="H57" i="100"/>
  <c r="H58" i="100"/>
  <c r="H59" i="100"/>
  <c r="H60" i="100"/>
  <c r="H61" i="100"/>
  <c r="H62" i="100"/>
  <c r="H63" i="100"/>
  <c r="H64" i="100"/>
  <c r="H65" i="100"/>
  <c r="H66" i="100"/>
  <c r="H67" i="100"/>
  <c r="H68" i="100"/>
  <c r="H69" i="100"/>
  <c r="H70" i="100"/>
  <c r="H71" i="100"/>
  <c r="H72" i="100"/>
  <c r="H73" i="100"/>
  <c r="H74" i="100"/>
  <c r="H75" i="100"/>
  <c r="H76" i="100"/>
  <c r="H77" i="100"/>
  <c r="H78" i="100"/>
  <c r="H79" i="100"/>
  <c r="H80" i="100"/>
  <c r="H81" i="100"/>
  <c r="H82" i="100"/>
  <c r="H83" i="100"/>
  <c r="H84" i="100"/>
  <c r="H85" i="100"/>
  <c r="H86" i="100"/>
  <c r="H87" i="100"/>
  <c r="H88" i="100"/>
  <c r="H89" i="100"/>
  <c r="H90" i="100"/>
  <c r="H91" i="100"/>
  <c r="H92" i="100"/>
  <c r="H93" i="100"/>
  <c r="H94" i="100"/>
  <c r="H95" i="100"/>
  <c r="H96" i="100"/>
  <c r="H97" i="100"/>
  <c r="H98" i="100"/>
  <c r="H99" i="100"/>
  <c r="H100" i="100"/>
  <c r="H101" i="100"/>
  <c r="H102" i="100"/>
  <c r="H103" i="100"/>
  <c r="H104" i="100"/>
  <c r="H105" i="100"/>
  <c r="H106" i="100"/>
  <c r="H107" i="100"/>
  <c r="H108" i="100"/>
  <c r="H109" i="100"/>
  <c r="H110" i="100"/>
  <c r="H111" i="100"/>
  <c r="H112" i="100"/>
  <c r="H113" i="100"/>
  <c r="H114" i="100"/>
  <c r="H115" i="100"/>
  <c r="H116" i="100"/>
  <c r="H117" i="100"/>
  <c r="H118" i="100"/>
  <c r="H119" i="100"/>
  <c r="H120" i="100"/>
  <c r="H121" i="100"/>
  <c r="H122" i="100"/>
  <c r="H123" i="100"/>
  <c r="H124" i="100"/>
  <c r="H125" i="100"/>
  <c r="H126" i="100"/>
  <c r="H127" i="100"/>
  <c r="H128" i="100"/>
  <c r="H129" i="100"/>
  <c r="H130" i="100"/>
  <c r="H131" i="100"/>
  <c r="H132" i="100"/>
  <c r="H133" i="100"/>
  <c r="H134" i="100"/>
  <c r="H135" i="100"/>
  <c r="H136" i="100"/>
  <c r="H137" i="100"/>
  <c r="H138" i="100"/>
  <c r="H139" i="100"/>
  <c r="H140" i="100"/>
  <c r="H141" i="100"/>
  <c r="H142" i="100"/>
  <c r="H143" i="100"/>
  <c r="H144" i="100"/>
  <c r="H145" i="100"/>
  <c r="H146" i="100"/>
  <c r="H147" i="100"/>
  <c r="H148" i="100"/>
  <c r="H149" i="100"/>
  <c r="H150" i="100"/>
  <c r="H151" i="100"/>
  <c r="H152" i="100"/>
  <c r="H153" i="100"/>
  <c r="H154" i="100"/>
  <c r="H155" i="100"/>
  <c r="H156" i="100"/>
  <c r="H157" i="100"/>
  <c r="H158" i="100"/>
  <c r="H159" i="100"/>
  <c r="H160" i="100"/>
  <c r="H161" i="100"/>
  <c r="H162" i="100"/>
  <c r="H163" i="100"/>
  <c r="H164" i="100"/>
  <c r="H165" i="100"/>
  <c r="H166" i="100"/>
  <c r="H167" i="100"/>
  <c r="H168" i="100"/>
  <c r="H169" i="100"/>
  <c r="H170" i="100"/>
  <c r="H171" i="100"/>
  <c r="H172" i="100"/>
  <c r="H173" i="100"/>
  <c r="H174" i="100"/>
  <c r="H175" i="100"/>
  <c r="H176" i="100"/>
  <c r="H177" i="100"/>
  <c r="H178" i="100"/>
  <c r="H179" i="100"/>
  <c r="H180" i="100"/>
  <c r="H181" i="100"/>
  <c r="H182" i="100"/>
  <c r="H183" i="100"/>
  <c r="H184" i="100"/>
  <c r="H185" i="100"/>
  <c r="H186" i="100"/>
  <c r="H187" i="100"/>
  <c r="H188" i="100"/>
  <c r="H189" i="100"/>
  <c r="H190" i="100"/>
  <c r="H191" i="100"/>
  <c r="H192" i="100"/>
  <c r="H193" i="100"/>
  <c r="H194" i="100"/>
  <c r="H195" i="100"/>
  <c r="H196" i="100"/>
  <c r="H197" i="100"/>
  <c r="H198" i="100"/>
  <c r="H199" i="100"/>
  <c r="H200" i="100"/>
  <c r="H201" i="100"/>
  <c r="H202" i="100"/>
  <c r="H203" i="100"/>
  <c r="H204" i="100"/>
  <c r="H205" i="100"/>
  <c r="H206" i="100"/>
  <c r="H207" i="100"/>
  <c r="H208" i="100"/>
  <c r="H209" i="100"/>
  <c r="H210" i="100"/>
  <c r="H211" i="100"/>
  <c r="H212" i="100"/>
  <c r="H213" i="100"/>
  <c r="H214" i="100"/>
  <c r="H215" i="100"/>
  <c r="H216" i="100"/>
  <c r="H217" i="100"/>
  <c r="H218" i="100"/>
  <c r="H219" i="100"/>
  <c r="H220" i="100"/>
  <c r="H221" i="100"/>
  <c r="H222" i="100"/>
  <c r="H223" i="100"/>
  <c r="H224" i="100"/>
  <c r="H225" i="100"/>
  <c r="H226" i="100"/>
  <c r="H227" i="100"/>
  <c r="H228" i="100"/>
  <c r="H229" i="100"/>
  <c r="H230" i="100"/>
  <c r="H231" i="100"/>
  <c r="H232" i="100"/>
  <c r="H233" i="100"/>
  <c r="H234" i="100"/>
  <c r="H235" i="100"/>
  <c r="H236" i="100"/>
  <c r="H237" i="100"/>
  <c r="H238" i="100"/>
  <c r="H239" i="100"/>
  <c r="H240" i="100"/>
  <c r="H241" i="100"/>
  <c r="H242" i="100"/>
  <c r="H243" i="100"/>
  <c r="H244" i="100"/>
  <c r="H245" i="100"/>
  <c r="H246" i="100"/>
  <c r="H247" i="100"/>
  <c r="H248" i="100"/>
  <c r="H249" i="100"/>
  <c r="H250" i="100"/>
  <c r="H251" i="100"/>
  <c r="H252" i="100"/>
  <c r="H253" i="100"/>
  <c r="H254" i="100"/>
  <c r="H255" i="100"/>
  <c r="H256" i="100"/>
  <c r="H257" i="100"/>
  <c r="H258" i="100"/>
  <c r="H259" i="100"/>
  <c r="H260" i="100"/>
  <c r="H261" i="100"/>
  <c r="H262" i="100"/>
  <c r="H263" i="100"/>
  <c r="J3" i="99"/>
  <c r="J7" i="99"/>
  <c r="J8" i="99"/>
  <c r="J9" i="99"/>
  <c r="J14" i="99"/>
  <c r="J16" i="99"/>
  <c r="J17" i="99"/>
  <c r="J19" i="99"/>
  <c r="J23" i="99"/>
  <c r="J24" i="99"/>
  <c r="J25" i="99"/>
  <c r="J27" i="99"/>
  <c r="J32" i="99"/>
  <c r="J35" i="99"/>
  <c r="J37" i="99"/>
  <c r="J40" i="99"/>
  <c r="J41" i="99"/>
  <c r="J43" i="99"/>
  <c r="J45" i="99"/>
  <c r="J54" i="99"/>
  <c r="J55" i="99"/>
  <c r="J56" i="99"/>
  <c r="J59" i="99"/>
  <c r="J62" i="99"/>
  <c r="J63" i="99"/>
  <c r="J64" i="99"/>
  <c r="J65" i="99"/>
  <c r="J67" i="99"/>
  <c r="J69" i="99"/>
  <c r="J71" i="99"/>
  <c r="J72" i="99"/>
  <c r="J73" i="99"/>
  <c r="J80" i="99"/>
  <c r="J81" i="99"/>
  <c r="J83" i="99"/>
  <c r="J87" i="99"/>
  <c r="J88" i="99"/>
  <c r="J89" i="99"/>
  <c r="J91" i="99"/>
  <c r="J96" i="99"/>
  <c r="J98" i="99"/>
  <c r="J99" i="99"/>
  <c r="J101" i="99"/>
  <c r="J104" i="99"/>
  <c r="J105" i="99"/>
  <c r="J107" i="99"/>
  <c r="J117" i="99"/>
  <c r="J118" i="99"/>
  <c r="J119" i="99"/>
  <c r="J120" i="99"/>
  <c r="J123" i="99"/>
  <c r="J127" i="99"/>
  <c r="J128" i="99"/>
  <c r="J129" i="99"/>
  <c r="J131" i="99"/>
  <c r="J133" i="99"/>
  <c r="J135" i="99"/>
  <c r="J136" i="99"/>
  <c r="J137" i="99"/>
  <c r="J144" i="99"/>
  <c r="J145" i="99"/>
  <c r="J147" i="99"/>
  <c r="J151" i="99"/>
  <c r="J152" i="99"/>
  <c r="J153" i="99"/>
  <c r="J155" i="99"/>
  <c r="J159" i="99"/>
  <c r="J160" i="99"/>
  <c r="J161" i="99"/>
  <c r="J162" i="99"/>
  <c r="J163" i="99"/>
  <c r="J167" i="99"/>
  <c r="J168" i="99"/>
  <c r="J169" i="99"/>
  <c r="J171" i="99"/>
  <c r="J175" i="99"/>
  <c r="J176" i="99"/>
  <c r="J177" i="99"/>
  <c r="J179" i="99"/>
  <c r="J183" i="99"/>
  <c r="J184" i="99"/>
  <c r="J185" i="99"/>
  <c r="J187" i="99"/>
  <c r="J191" i="99"/>
  <c r="J192" i="99"/>
  <c r="J193" i="99"/>
  <c r="J195" i="99"/>
  <c r="J199" i="99"/>
  <c r="J200" i="99"/>
  <c r="J201" i="99"/>
  <c r="J203" i="99"/>
  <c r="J207" i="99"/>
  <c r="J208" i="99"/>
  <c r="J209" i="99"/>
  <c r="J210" i="99"/>
  <c r="J211" i="99"/>
  <c r="J215" i="99"/>
  <c r="J216" i="99"/>
  <c r="J217" i="99"/>
  <c r="J219" i="99"/>
  <c r="J223" i="99"/>
  <c r="J224" i="99"/>
  <c r="J225" i="99"/>
  <c r="J226" i="99"/>
  <c r="J227" i="99"/>
  <c r="J231" i="99"/>
  <c r="J232" i="99"/>
  <c r="J233" i="99"/>
  <c r="J235" i="99"/>
  <c r="J239" i="99"/>
  <c r="J240" i="99"/>
  <c r="J241" i="99"/>
  <c r="J243" i="99"/>
  <c r="J247" i="99"/>
  <c r="J248" i="99"/>
  <c r="J249" i="99"/>
  <c r="J250" i="99"/>
  <c r="J251" i="99"/>
  <c r="J255" i="99"/>
  <c r="J256" i="99"/>
  <c r="J257" i="99"/>
  <c r="J259" i="99"/>
  <c r="J263" i="99"/>
  <c r="I3" i="99"/>
  <c r="I4" i="99"/>
  <c r="J4" i="99" s="1"/>
  <c r="I5" i="99"/>
  <c r="J5" i="99" s="1"/>
  <c r="I6" i="99"/>
  <c r="J6" i="99" s="1"/>
  <c r="I7" i="99"/>
  <c r="I8" i="99"/>
  <c r="I9" i="99"/>
  <c r="I10" i="99"/>
  <c r="J10" i="99" s="1"/>
  <c r="I11" i="99"/>
  <c r="J11" i="99" s="1"/>
  <c r="I12" i="99"/>
  <c r="J12" i="99" s="1"/>
  <c r="I13" i="99"/>
  <c r="J13" i="99" s="1"/>
  <c r="I14" i="99"/>
  <c r="I15" i="99"/>
  <c r="J15" i="99" s="1"/>
  <c r="I16" i="99"/>
  <c r="I17" i="99"/>
  <c r="I18" i="99"/>
  <c r="J18" i="99" s="1"/>
  <c r="I19" i="99"/>
  <c r="I20" i="99"/>
  <c r="J20" i="99" s="1"/>
  <c r="I21" i="99"/>
  <c r="J21" i="99" s="1"/>
  <c r="I22" i="99"/>
  <c r="J22" i="99" s="1"/>
  <c r="I23" i="99"/>
  <c r="I24" i="99"/>
  <c r="I25" i="99"/>
  <c r="I26" i="99"/>
  <c r="J26" i="99" s="1"/>
  <c r="I27" i="99"/>
  <c r="I28" i="99"/>
  <c r="J28" i="99" s="1"/>
  <c r="I29" i="99"/>
  <c r="J29" i="99" s="1"/>
  <c r="I30" i="99"/>
  <c r="J30" i="99" s="1"/>
  <c r="I31" i="99"/>
  <c r="J31" i="99" s="1"/>
  <c r="I32" i="99"/>
  <c r="I33" i="99"/>
  <c r="J33" i="99" s="1"/>
  <c r="I34" i="99"/>
  <c r="J34" i="99" s="1"/>
  <c r="I35" i="99"/>
  <c r="I36" i="99"/>
  <c r="J36" i="99" s="1"/>
  <c r="I37" i="99"/>
  <c r="I38" i="99"/>
  <c r="J38" i="99" s="1"/>
  <c r="I39" i="99"/>
  <c r="J39" i="99" s="1"/>
  <c r="I40" i="99"/>
  <c r="I41" i="99"/>
  <c r="I42" i="99"/>
  <c r="J42" i="99" s="1"/>
  <c r="I43" i="99"/>
  <c r="I44" i="99"/>
  <c r="J44" i="99" s="1"/>
  <c r="I45" i="99"/>
  <c r="I46" i="99"/>
  <c r="J46" i="99" s="1"/>
  <c r="I47" i="99"/>
  <c r="J47" i="99" s="1"/>
  <c r="I48" i="99"/>
  <c r="J48" i="99" s="1"/>
  <c r="I49" i="99"/>
  <c r="J49" i="99" s="1"/>
  <c r="I50" i="99"/>
  <c r="J50" i="99" s="1"/>
  <c r="I51" i="99"/>
  <c r="J51" i="99" s="1"/>
  <c r="I52" i="99"/>
  <c r="J52" i="99" s="1"/>
  <c r="I53" i="99"/>
  <c r="J53" i="99" s="1"/>
  <c r="I54" i="99"/>
  <c r="I55" i="99"/>
  <c r="I56" i="99"/>
  <c r="I57" i="99"/>
  <c r="J57" i="99" s="1"/>
  <c r="I58" i="99"/>
  <c r="J58" i="99" s="1"/>
  <c r="I59" i="99"/>
  <c r="I60" i="99"/>
  <c r="J60" i="99" s="1"/>
  <c r="I61" i="99"/>
  <c r="J61" i="99" s="1"/>
  <c r="I62" i="99"/>
  <c r="I63" i="99"/>
  <c r="I64" i="99"/>
  <c r="I65" i="99"/>
  <c r="I66" i="99"/>
  <c r="J66" i="99" s="1"/>
  <c r="I67" i="99"/>
  <c r="I68" i="99"/>
  <c r="J68" i="99" s="1"/>
  <c r="I69" i="99"/>
  <c r="I70" i="99"/>
  <c r="J70" i="99" s="1"/>
  <c r="I71" i="99"/>
  <c r="I72" i="99"/>
  <c r="I73" i="99"/>
  <c r="I74" i="99"/>
  <c r="J74" i="99" s="1"/>
  <c r="I75" i="99"/>
  <c r="J75" i="99" s="1"/>
  <c r="I76" i="99"/>
  <c r="J76" i="99" s="1"/>
  <c r="I77" i="99"/>
  <c r="J77" i="99" s="1"/>
  <c r="I78" i="99"/>
  <c r="J78" i="99" s="1"/>
  <c r="I79" i="99"/>
  <c r="J79" i="99" s="1"/>
  <c r="I80" i="99"/>
  <c r="I81" i="99"/>
  <c r="I82" i="99"/>
  <c r="J82" i="99" s="1"/>
  <c r="I83" i="99"/>
  <c r="I84" i="99"/>
  <c r="J84" i="99" s="1"/>
  <c r="I85" i="99"/>
  <c r="J85" i="99" s="1"/>
  <c r="I86" i="99"/>
  <c r="J86" i="99" s="1"/>
  <c r="I87" i="99"/>
  <c r="I88" i="99"/>
  <c r="I89" i="99"/>
  <c r="I90" i="99"/>
  <c r="J90" i="99" s="1"/>
  <c r="I91" i="99"/>
  <c r="I92" i="99"/>
  <c r="J92" i="99" s="1"/>
  <c r="I93" i="99"/>
  <c r="J93" i="99" s="1"/>
  <c r="I94" i="99"/>
  <c r="J94" i="99" s="1"/>
  <c r="I95" i="99"/>
  <c r="J95" i="99" s="1"/>
  <c r="I96" i="99"/>
  <c r="I97" i="99"/>
  <c r="J97" i="99" s="1"/>
  <c r="I98" i="99"/>
  <c r="I99" i="99"/>
  <c r="I100" i="99"/>
  <c r="J100" i="99" s="1"/>
  <c r="I101" i="99"/>
  <c r="I102" i="99"/>
  <c r="J102" i="99" s="1"/>
  <c r="I103" i="99"/>
  <c r="J103" i="99" s="1"/>
  <c r="I104" i="99"/>
  <c r="I105" i="99"/>
  <c r="I106" i="99"/>
  <c r="J106" i="99" s="1"/>
  <c r="I107" i="99"/>
  <c r="I108" i="99"/>
  <c r="J108" i="99" s="1"/>
  <c r="I109" i="99"/>
  <c r="J109" i="99" s="1"/>
  <c r="I110" i="99"/>
  <c r="J110" i="99" s="1"/>
  <c r="I111" i="99"/>
  <c r="J111" i="99" s="1"/>
  <c r="I112" i="99"/>
  <c r="J112" i="99" s="1"/>
  <c r="I113" i="99"/>
  <c r="J113" i="99" s="1"/>
  <c r="I114" i="99"/>
  <c r="J114" i="99" s="1"/>
  <c r="I115" i="99"/>
  <c r="J115" i="99" s="1"/>
  <c r="I116" i="99"/>
  <c r="J116" i="99" s="1"/>
  <c r="I117" i="99"/>
  <c r="I118" i="99"/>
  <c r="I119" i="99"/>
  <c r="I120" i="99"/>
  <c r="I121" i="99"/>
  <c r="J121" i="99" s="1"/>
  <c r="I122" i="99"/>
  <c r="J122" i="99" s="1"/>
  <c r="I123" i="99"/>
  <c r="I124" i="99"/>
  <c r="J124" i="99" s="1"/>
  <c r="I125" i="99"/>
  <c r="J125" i="99" s="1"/>
  <c r="I126" i="99"/>
  <c r="J126" i="99" s="1"/>
  <c r="I127" i="99"/>
  <c r="I128" i="99"/>
  <c r="I129" i="99"/>
  <c r="I130" i="99"/>
  <c r="J130" i="99" s="1"/>
  <c r="I131" i="99"/>
  <c r="I132" i="99"/>
  <c r="J132" i="99" s="1"/>
  <c r="I133" i="99"/>
  <c r="I134" i="99"/>
  <c r="J134" i="99" s="1"/>
  <c r="I135" i="99"/>
  <c r="I136" i="99"/>
  <c r="I137" i="99"/>
  <c r="I138" i="99"/>
  <c r="J138" i="99" s="1"/>
  <c r="I139" i="99"/>
  <c r="J139" i="99" s="1"/>
  <c r="I140" i="99"/>
  <c r="J140" i="99" s="1"/>
  <c r="I141" i="99"/>
  <c r="J141" i="99" s="1"/>
  <c r="I142" i="99"/>
  <c r="J142" i="99" s="1"/>
  <c r="I143" i="99"/>
  <c r="J143" i="99" s="1"/>
  <c r="I144" i="99"/>
  <c r="I145" i="99"/>
  <c r="I146" i="99"/>
  <c r="J146" i="99" s="1"/>
  <c r="I147" i="99"/>
  <c r="I148" i="99"/>
  <c r="J148" i="99" s="1"/>
  <c r="I149" i="99"/>
  <c r="J149" i="99" s="1"/>
  <c r="I150" i="99"/>
  <c r="J150" i="99" s="1"/>
  <c r="I151" i="99"/>
  <c r="I152" i="99"/>
  <c r="I153" i="99"/>
  <c r="I154" i="99"/>
  <c r="J154" i="99" s="1"/>
  <c r="I155" i="99"/>
  <c r="I156" i="99"/>
  <c r="J156" i="99" s="1"/>
  <c r="I157" i="99"/>
  <c r="J157" i="99" s="1"/>
  <c r="I158" i="99"/>
  <c r="J158" i="99" s="1"/>
  <c r="I159" i="99"/>
  <c r="I160" i="99"/>
  <c r="I161" i="99"/>
  <c r="I162" i="99"/>
  <c r="I163" i="99"/>
  <c r="I164" i="99"/>
  <c r="J164" i="99" s="1"/>
  <c r="I165" i="99"/>
  <c r="J165" i="99" s="1"/>
  <c r="I166" i="99"/>
  <c r="J166" i="99" s="1"/>
  <c r="I167" i="99"/>
  <c r="I168" i="99"/>
  <c r="I169" i="99"/>
  <c r="I170" i="99"/>
  <c r="J170" i="99" s="1"/>
  <c r="I171" i="99"/>
  <c r="I172" i="99"/>
  <c r="J172" i="99" s="1"/>
  <c r="I173" i="99"/>
  <c r="J173" i="99" s="1"/>
  <c r="I174" i="99"/>
  <c r="J174" i="99" s="1"/>
  <c r="I175" i="99"/>
  <c r="I176" i="99"/>
  <c r="I177" i="99"/>
  <c r="I178" i="99"/>
  <c r="J178" i="99" s="1"/>
  <c r="I179" i="99"/>
  <c r="I180" i="99"/>
  <c r="J180" i="99" s="1"/>
  <c r="I181" i="99"/>
  <c r="J181" i="99" s="1"/>
  <c r="I182" i="99"/>
  <c r="J182" i="99" s="1"/>
  <c r="I183" i="99"/>
  <c r="I184" i="99"/>
  <c r="I185" i="99"/>
  <c r="I186" i="99"/>
  <c r="J186" i="99" s="1"/>
  <c r="I187" i="99"/>
  <c r="I188" i="99"/>
  <c r="J188" i="99" s="1"/>
  <c r="I189" i="99"/>
  <c r="J189" i="99" s="1"/>
  <c r="I190" i="99"/>
  <c r="J190" i="99" s="1"/>
  <c r="I191" i="99"/>
  <c r="I192" i="99"/>
  <c r="I193" i="99"/>
  <c r="I194" i="99"/>
  <c r="J194" i="99" s="1"/>
  <c r="I195" i="99"/>
  <c r="I196" i="99"/>
  <c r="J196" i="99" s="1"/>
  <c r="I197" i="99"/>
  <c r="J197" i="99" s="1"/>
  <c r="I198" i="99"/>
  <c r="J198" i="99" s="1"/>
  <c r="I199" i="99"/>
  <c r="I200" i="99"/>
  <c r="I201" i="99"/>
  <c r="I202" i="99"/>
  <c r="J202" i="99" s="1"/>
  <c r="I203" i="99"/>
  <c r="I204" i="99"/>
  <c r="J204" i="99" s="1"/>
  <c r="I205" i="99"/>
  <c r="J205" i="99" s="1"/>
  <c r="I206" i="99"/>
  <c r="J206" i="99" s="1"/>
  <c r="I207" i="99"/>
  <c r="I208" i="99"/>
  <c r="I209" i="99"/>
  <c r="I210" i="99"/>
  <c r="I211" i="99"/>
  <c r="I212" i="99"/>
  <c r="J212" i="99" s="1"/>
  <c r="I213" i="99"/>
  <c r="J213" i="99" s="1"/>
  <c r="I214" i="99"/>
  <c r="J214" i="99" s="1"/>
  <c r="I215" i="99"/>
  <c r="I216" i="99"/>
  <c r="I217" i="99"/>
  <c r="I218" i="99"/>
  <c r="J218" i="99" s="1"/>
  <c r="I219" i="99"/>
  <c r="I220" i="99"/>
  <c r="J220" i="99" s="1"/>
  <c r="I221" i="99"/>
  <c r="J221" i="99" s="1"/>
  <c r="I222" i="99"/>
  <c r="J222" i="99" s="1"/>
  <c r="I223" i="99"/>
  <c r="I224" i="99"/>
  <c r="I225" i="99"/>
  <c r="I226" i="99"/>
  <c r="I227" i="99"/>
  <c r="I228" i="99"/>
  <c r="J228" i="99" s="1"/>
  <c r="I229" i="99"/>
  <c r="J229" i="99" s="1"/>
  <c r="I230" i="99"/>
  <c r="J230" i="99" s="1"/>
  <c r="I231" i="99"/>
  <c r="I232" i="99"/>
  <c r="I233" i="99"/>
  <c r="I234" i="99"/>
  <c r="J234" i="99" s="1"/>
  <c r="I235" i="99"/>
  <c r="I236" i="99"/>
  <c r="J236" i="99" s="1"/>
  <c r="I237" i="99"/>
  <c r="J237" i="99" s="1"/>
  <c r="I238" i="99"/>
  <c r="J238" i="99" s="1"/>
  <c r="I239" i="99"/>
  <c r="I240" i="99"/>
  <c r="I241" i="99"/>
  <c r="I242" i="99"/>
  <c r="J242" i="99" s="1"/>
  <c r="I243" i="99"/>
  <c r="I244" i="99"/>
  <c r="J244" i="99" s="1"/>
  <c r="I245" i="99"/>
  <c r="J245" i="99" s="1"/>
  <c r="I246" i="99"/>
  <c r="J246" i="99" s="1"/>
  <c r="I247" i="99"/>
  <c r="I248" i="99"/>
  <c r="I249" i="99"/>
  <c r="I250" i="99"/>
  <c r="I251" i="99"/>
  <c r="I252" i="99"/>
  <c r="J252" i="99" s="1"/>
  <c r="I253" i="99"/>
  <c r="J253" i="99" s="1"/>
  <c r="I254" i="99"/>
  <c r="J254" i="99" s="1"/>
  <c r="I255" i="99"/>
  <c r="I256" i="99"/>
  <c r="I257" i="99"/>
  <c r="I258" i="99"/>
  <c r="J258" i="99" s="1"/>
  <c r="I259" i="99"/>
  <c r="I260" i="99"/>
  <c r="J260" i="99" s="1"/>
  <c r="I261" i="99"/>
  <c r="J261" i="99" s="1"/>
  <c r="I262" i="99"/>
  <c r="J262" i="99" s="1"/>
  <c r="I263" i="99"/>
  <c r="H3" i="99"/>
  <c r="H4" i="99"/>
  <c r="H5" i="99"/>
  <c r="H6" i="99"/>
  <c r="H7" i="99"/>
  <c r="H8" i="99"/>
  <c r="H9" i="99"/>
  <c r="H10" i="99"/>
  <c r="H11" i="99"/>
  <c r="H12" i="99"/>
  <c r="H13" i="99"/>
  <c r="H14" i="99"/>
  <c r="H15" i="99"/>
  <c r="H16" i="99"/>
  <c r="H17" i="99"/>
  <c r="H18" i="99"/>
  <c r="H19" i="99"/>
  <c r="H20" i="99"/>
  <c r="H21" i="99"/>
  <c r="H22" i="99"/>
  <c r="H23" i="99"/>
  <c r="H24" i="99"/>
  <c r="H25" i="99"/>
  <c r="H26" i="99"/>
  <c r="H27" i="99"/>
  <c r="H28" i="99"/>
  <c r="H29" i="99"/>
  <c r="H30" i="99"/>
  <c r="H31" i="99"/>
  <c r="H32" i="99"/>
  <c r="H33" i="99"/>
  <c r="H34" i="99"/>
  <c r="H35" i="99"/>
  <c r="H36" i="99"/>
  <c r="H37" i="99"/>
  <c r="H38" i="99"/>
  <c r="H39" i="99"/>
  <c r="H40" i="99"/>
  <c r="H41" i="99"/>
  <c r="H42" i="99"/>
  <c r="H43" i="99"/>
  <c r="H44" i="99"/>
  <c r="H45" i="99"/>
  <c r="H46" i="99"/>
  <c r="H47" i="99"/>
  <c r="H48" i="99"/>
  <c r="H49" i="99"/>
  <c r="H50" i="99"/>
  <c r="H51" i="99"/>
  <c r="H52" i="99"/>
  <c r="H53" i="99"/>
  <c r="H54" i="99"/>
  <c r="H55" i="99"/>
  <c r="H56" i="99"/>
  <c r="H57" i="99"/>
  <c r="H58" i="99"/>
  <c r="H59" i="99"/>
  <c r="H60" i="99"/>
  <c r="H61" i="99"/>
  <c r="H62" i="99"/>
  <c r="H63" i="99"/>
  <c r="H64" i="99"/>
  <c r="H65" i="99"/>
  <c r="H66" i="99"/>
  <c r="H67" i="99"/>
  <c r="H68" i="99"/>
  <c r="H69" i="99"/>
  <c r="H70" i="99"/>
  <c r="H71" i="99"/>
  <c r="H72" i="99"/>
  <c r="H73" i="99"/>
  <c r="H74" i="99"/>
  <c r="H75" i="99"/>
  <c r="H76" i="99"/>
  <c r="H77" i="99"/>
  <c r="H78" i="99"/>
  <c r="H79" i="99"/>
  <c r="H80" i="99"/>
  <c r="H81" i="99"/>
  <c r="H82" i="99"/>
  <c r="H83" i="99"/>
  <c r="H84" i="99"/>
  <c r="H85" i="99"/>
  <c r="H86" i="99"/>
  <c r="H87" i="99"/>
  <c r="H88" i="99"/>
  <c r="H89" i="99"/>
  <c r="H90" i="99"/>
  <c r="H91" i="99"/>
  <c r="H92" i="99"/>
  <c r="H93" i="99"/>
  <c r="H94" i="99"/>
  <c r="H95" i="99"/>
  <c r="H96" i="99"/>
  <c r="H97" i="99"/>
  <c r="H98" i="99"/>
  <c r="H99" i="99"/>
  <c r="H100" i="99"/>
  <c r="H101" i="99"/>
  <c r="H102" i="99"/>
  <c r="H103" i="99"/>
  <c r="H104" i="99"/>
  <c r="H105" i="99"/>
  <c r="H106" i="99"/>
  <c r="H107" i="99"/>
  <c r="H108" i="99"/>
  <c r="H109" i="99"/>
  <c r="H110" i="99"/>
  <c r="H111" i="99"/>
  <c r="H112" i="99"/>
  <c r="H113" i="99"/>
  <c r="H114" i="99"/>
  <c r="H115" i="99"/>
  <c r="H116" i="99"/>
  <c r="H117" i="99"/>
  <c r="H118" i="99"/>
  <c r="H119" i="99"/>
  <c r="H120" i="99"/>
  <c r="H121" i="99"/>
  <c r="H122" i="99"/>
  <c r="H123" i="99"/>
  <c r="H124" i="99"/>
  <c r="H125" i="99"/>
  <c r="H126" i="99"/>
  <c r="H127" i="99"/>
  <c r="H128" i="99"/>
  <c r="H129" i="99"/>
  <c r="H130" i="99"/>
  <c r="H131" i="99"/>
  <c r="H132" i="99"/>
  <c r="H133" i="99"/>
  <c r="H134" i="99"/>
  <c r="H135" i="99"/>
  <c r="H136" i="99"/>
  <c r="H137" i="99"/>
  <c r="H138" i="99"/>
  <c r="H139" i="99"/>
  <c r="H140" i="99"/>
  <c r="H141" i="99"/>
  <c r="H142" i="99"/>
  <c r="H143" i="99"/>
  <c r="H144" i="99"/>
  <c r="H145" i="99"/>
  <c r="H146" i="99"/>
  <c r="H147" i="99"/>
  <c r="H148" i="99"/>
  <c r="H149" i="99"/>
  <c r="H150" i="99"/>
  <c r="H151" i="99"/>
  <c r="H152" i="99"/>
  <c r="H153" i="99"/>
  <c r="H154" i="99"/>
  <c r="H155" i="99"/>
  <c r="H156" i="99"/>
  <c r="H157" i="99"/>
  <c r="H158" i="99"/>
  <c r="H159" i="99"/>
  <c r="H160" i="99"/>
  <c r="H161" i="99"/>
  <c r="H162" i="99"/>
  <c r="H163" i="99"/>
  <c r="H164" i="99"/>
  <c r="H165" i="99"/>
  <c r="H166" i="99"/>
  <c r="H167" i="99"/>
  <c r="H168" i="99"/>
  <c r="H169" i="99"/>
  <c r="H170" i="99"/>
  <c r="H171" i="99"/>
  <c r="H172" i="99"/>
  <c r="H173" i="99"/>
  <c r="H174" i="99"/>
  <c r="H175" i="99"/>
  <c r="H176" i="99"/>
  <c r="H177" i="99"/>
  <c r="H178" i="99"/>
  <c r="H179" i="99"/>
  <c r="H180" i="99"/>
  <c r="H181" i="99"/>
  <c r="H182" i="99"/>
  <c r="H183" i="99"/>
  <c r="H184" i="99"/>
  <c r="H185" i="99"/>
  <c r="H186" i="99"/>
  <c r="H187" i="99"/>
  <c r="H188" i="99"/>
  <c r="H189" i="99"/>
  <c r="H190" i="99"/>
  <c r="H191" i="99"/>
  <c r="H192" i="99"/>
  <c r="H193" i="99"/>
  <c r="H194" i="99"/>
  <c r="H195" i="99"/>
  <c r="H196" i="99"/>
  <c r="H197" i="99"/>
  <c r="H198" i="99"/>
  <c r="H199" i="99"/>
  <c r="H200" i="99"/>
  <c r="H201" i="99"/>
  <c r="H202" i="99"/>
  <c r="H203" i="99"/>
  <c r="H204" i="99"/>
  <c r="H205" i="99"/>
  <c r="H206" i="99"/>
  <c r="H207" i="99"/>
  <c r="H208" i="99"/>
  <c r="H209" i="99"/>
  <c r="H210" i="99"/>
  <c r="H211" i="99"/>
  <c r="H212" i="99"/>
  <c r="H213" i="99"/>
  <c r="H214" i="99"/>
  <c r="H215" i="99"/>
  <c r="H216" i="99"/>
  <c r="H217" i="99"/>
  <c r="H218" i="99"/>
  <c r="H219" i="99"/>
  <c r="H220" i="99"/>
  <c r="H221" i="99"/>
  <c r="H222" i="99"/>
  <c r="H223" i="99"/>
  <c r="H224" i="99"/>
  <c r="H225" i="99"/>
  <c r="H226" i="99"/>
  <c r="H227" i="99"/>
  <c r="H228" i="99"/>
  <c r="H229" i="99"/>
  <c r="H230" i="99"/>
  <c r="H231" i="99"/>
  <c r="H232" i="99"/>
  <c r="H233" i="99"/>
  <c r="H234" i="99"/>
  <c r="H235" i="99"/>
  <c r="H236" i="99"/>
  <c r="H237" i="99"/>
  <c r="H238" i="99"/>
  <c r="H239" i="99"/>
  <c r="H240" i="99"/>
  <c r="H241" i="99"/>
  <c r="H242" i="99"/>
  <c r="H243" i="99"/>
  <c r="H244" i="99"/>
  <c r="H245" i="99"/>
  <c r="H246" i="99"/>
  <c r="H247" i="99"/>
  <c r="H248" i="99"/>
  <c r="H249" i="99"/>
  <c r="H250" i="99"/>
  <c r="H251" i="99"/>
  <c r="H252" i="99"/>
  <c r="H253" i="99"/>
  <c r="H254" i="99"/>
  <c r="H255" i="99"/>
  <c r="H256" i="99"/>
  <c r="H257" i="99"/>
  <c r="H258" i="99"/>
  <c r="H259" i="99"/>
  <c r="H260" i="99"/>
  <c r="H261" i="99"/>
  <c r="H262" i="99"/>
  <c r="H263" i="99"/>
  <c r="J3" i="98"/>
  <c r="J6" i="98"/>
  <c r="J10" i="98"/>
  <c r="J11" i="98"/>
  <c r="J14" i="98"/>
  <c r="J18" i="98"/>
  <c r="J19" i="98"/>
  <c r="J22" i="98"/>
  <c r="J24" i="98"/>
  <c r="J26" i="98"/>
  <c r="J27" i="98"/>
  <c r="J30" i="98"/>
  <c r="J32" i="98"/>
  <c r="J34" i="98"/>
  <c r="J35" i="98"/>
  <c r="J38" i="98"/>
  <c r="J40" i="98"/>
  <c r="J42" i="98"/>
  <c r="J43" i="98"/>
  <c r="J46" i="98"/>
  <c r="J48" i="98"/>
  <c r="J50" i="98"/>
  <c r="J51" i="98"/>
  <c r="J54" i="98"/>
  <c r="J58" i="98"/>
  <c r="J59" i="98"/>
  <c r="J62" i="98"/>
  <c r="J64" i="98"/>
  <c r="J66" i="98"/>
  <c r="J67" i="98"/>
  <c r="J70" i="98"/>
  <c r="J74" i="98"/>
  <c r="J75" i="98"/>
  <c r="J78" i="98"/>
  <c r="J82" i="98"/>
  <c r="J83" i="98"/>
  <c r="J86" i="98"/>
  <c r="J88" i="98"/>
  <c r="J90" i="98"/>
  <c r="J91" i="98"/>
  <c r="J94" i="98"/>
  <c r="J96" i="98"/>
  <c r="J98" i="98"/>
  <c r="J99" i="98"/>
  <c r="J102" i="98"/>
  <c r="J104" i="98"/>
  <c r="J106" i="98"/>
  <c r="J107" i="98"/>
  <c r="J110" i="98"/>
  <c r="J112" i="98"/>
  <c r="J113" i="98"/>
  <c r="J114" i="98"/>
  <c r="J115" i="98"/>
  <c r="J118" i="98"/>
  <c r="J122" i="98"/>
  <c r="J123" i="98"/>
  <c r="J126" i="98"/>
  <c r="J128" i="98"/>
  <c r="J130" i="98"/>
  <c r="J131" i="98"/>
  <c r="J134" i="98"/>
  <c r="J138" i="98"/>
  <c r="J139" i="98"/>
  <c r="J142" i="98"/>
  <c r="J146" i="98"/>
  <c r="J147" i="98"/>
  <c r="J150" i="98"/>
  <c r="J152" i="98"/>
  <c r="J154" i="98"/>
  <c r="J155" i="98"/>
  <c r="J158" i="98"/>
  <c r="J160" i="98"/>
  <c r="J162" i="98"/>
  <c r="J163" i="98"/>
  <c r="J166" i="98"/>
  <c r="J170" i="98"/>
  <c r="J171" i="98"/>
  <c r="J174" i="98"/>
  <c r="J176" i="98"/>
  <c r="J177" i="98"/>
  <c r="J178" i="98"/>
  <c r="J179" i="98"/>
  <c r="J182" i="98"/>
  <c r="J186" i="98"/>
  <c r="J187" i="98"/>
  <c r="J190" i="98"/>
  <c r="J192" i="98"/>
  <c r="J194" i="98"/>
  <c r="J195" i="98"/>
  <c r="J198" i="98"/>
  <c r="J202" i="98"/>
  <c r="J203" i="98"/>
  <c r="J206" i="98"/>
  <c r="J210" i="98"/>
  <c r="J211" i="98"/>
  <c r="J214" i="98"/>
  <c r="J216" i="98"/>
  <c r="J218" i="98"/>
  <c r="J219" i="98"/>
  <c r="J222" i="98"/>
  <c r="J224" i="98"/>
  <c r="J226" i="98"/>
  <c r="J227" i="98"/>
  <c r="I3" i="98"/>
  <c r="I4" i="98"/>
  <c r="J4" i="98" s="1"/>
  <c r="I5" i="98"/>
  <c r="J5" i="98" s="1"/>
  <c r="I6" i="98"/>
  <c r="I7" i="98"/>
  <c r="J7" i="98" s="1"/>
  <c r="I8" i="98"/>
  <c r="J8" i="98" s="1"/>
  <c r="I9" i="98"/>
  <c r="J9" i="98" s="1"/>
  <c r="I10" i="98"/>
  <c r="I11" i="98"/>
  <c r="I12" i="98"/>
  <c r="J12" i="98" s="1"/>
  <c r="I13" i="98"/>
  <c r="J13" i="98" s="1"/>
  <c r="I14" i="98"/>
  <c r="I15" i="98"/>
  <c r="J15" i="98" s="1"/>
  <c r="I16" i="98"/>
  <c r="J16" i="98" s="1"/>
  <c r="I17" i="98"/>
  <c r="J17" i="98" s="1"/>
  <c r="I18" i="98"/>
  <c r="I19" i="98"/>
  <c r="I20" i="98"/>
  <c r="J20" i="98" s="1"/>
  <c r="I21" i="98"/>
  <c r="J21" i="98" s="1"/>
  <c r="I22" i="98"/>
  <c r="I23" i="98"/>
  <c r="J23" i="98" s="1"/>
  <c r="I24" i="98"/>
  <c r="I25" i="98"/>
  <c r="J25" i="98" s="1"/>
  <c r="I26" i="98"/>
  <c r="I27" i="98"/>
  <c r="I28" i="98"/>
  <c r="J28" i="98" s="1"/>
  <c r="I29" i="98"/>
  <c r="J29" i="98" s="1"/>
  <c r="I30" i="98"/>
  <c r="I31" i="98"/>
  <c r="J31" i="98" s="1"/>
  <c r="I32" i="98"/>
  <c r="I33" i="98"/>
  <c r="J33" i="98" s="1"/>
  <c r="I34" i="98"/>
  <c r="I35" i="98"/>
  <c r="I36" i="98"/>
  <c r="J36" i="98" s="1"/>
  <c r="I37" i="98"/>
  <c r="J37" i="98" s="1"/>
  <c r="I38" i="98"/>
  <c r="I39" i="98"/>
  <c r="J39" i="98" s="1"/>
  <c r="I40" i="98"/>
  <c r="I41" i="98"/>
  <c r="J41" i="98" s="1"/>
  <c r="I42" i="98"/>
  <c r="I43" i="98"/>
  <c r="I44" i="98"/>
  <c r="J44" i="98" s="1"/>
  <c r="I45" i="98"/>
  <c r="J45" i="98" s="1"/>
  <c r="I46" i="98"/>
  <c r="I47" i="98"/>
  <c r="J47" i="98" s="1"/>
  <c r="I48" i="98"/>
  <c r="I49" i="98"/>
  <c r="J49" i="98" s="1"/>
  <c r="I50" i="98"/>
  <c r="I51" i="98"/>
  <c r="I52" i="98"/>
  <c r="J52" i="98" s="1"/>
  <c r="I53" i="98"/>
  <c r="J53" i="98" s="1"/>
  <c r="I54" i="98"/>
  <c r="I55" i="98"/>
  <c r="J55" i="98" s="1"/>
  <c r="I56" i="98"/>
  <c r="J56" i="98" s="1"/>
  <c r="I57" i="98"/>
  <c r="J57" i="98" s="1"/>
  <c r="I58" i="98"/>
  <c r="I59" i="98"/>
  <c r="I60" i="98"/>
  <c r="J60" i="98" s="1"/>
  <c r="I61" i="98"/>
  <c r="J61" i="98" s="1"/>
  <c r="I62" i="98"/>
  <c r="I63" i="98"/>
  <c r="J63" i="98" s="1"/>
  <c r="I64" i="98"/>
  <c r="I65" i="98"/>
  <c r="J65" i="98" s="1"/>
  <c r="I66" i="98"/>
  <c r="I67" i="98"/>
  <c r="I68" i="98"/>
  <c r="J68" i="98" s="1"/>
  <c r="I69" i="98"/>
  <c r="J69" i="98" s="1"/>
  <c r="I70" i="98"/>
  <c r="I71" i="98"/>
  <c r="J71" i="98" s="1"/>
  <c r="I72" i="98"/>
  <c r="J72" i="98" s="1"/>
  <c r="I73" i="98"/>
  <c r="J73" i="98" s="1"/>
  <c r="I74" i="98"/>
  <c r="I75" i="98"/>
  <c r="I76" i="98"/>
  <c r="J76" i="98" s="1"/>
  <c r="I77" i="98"/>
  <c r="J77" i="98" s="1"/>
  <c r="I78" i="98"/>
  <c r="I79" i="98"/>
  <c r="J79" i="98" s="1"/>
  <c r="I80" i="98"/>
  <c r="J80" i="98" s="1"/>
  <c r="I81" i="98"/>
  <c r="J81" i="98" s="1"/>
  <c r="I82" i="98"/>
  <c r="I83" i="98"/>
  <c r="I84" i="98"/>
  <c r="J84" i="98" s="1"/>
  <c r="I85" i="98"/>
  <c r="J85" i="98" s="1"/>
  <c r="I86" i="98"/>
  <c r="I87" i="98"/>
  <c r="J87" i="98" s="1"/>
  <c r="I88" i="98"/>
  <c r="I89" i="98"/>
  <c r="J89" i="98" s="1"/>
  <c r="I90" i="98"/>
  <c r="I91" i="98"/>
  <c r="I92" i="98"/>
  <c r="J92" i="98" s="1"/>
  <c r="I93" i="98"/>
  <c r="J93" i="98" s="1"/>
  <c r="I94" i="98"/>
  <c r="I95" i="98"/>
  <c r="J95" i="98" s="1"/>
  <c r="I96" i="98"/>
  <c r="I97" i="98"/>
  <c r="J97" i="98" s="1"/>
  <c r="I98" i="98"/>
  <c r="I99" i="98"/>
  <c r="I100" i="98"/>
  <c r="J100" i="98" s="1"/>
  <c r="I101" i="98"/>
  <c r="J101" i="98" s="1"/>
  <c r="I102" i="98"/>
  <c r="I103" i="98"/>
  <c r="J103" i="98" s="1"/>
  <c r="I104" i="98"/>
  <c r="I105" i="98"/>
  <c r="J105" i="98" s="1"/>
  <c r="I106" i="98"/>
  <c r="I107" i="98"/>
  <c r="I108" i="98"/>
  <c r="J108" i="98" s="1"/>
  <c r="I109" i="98"/>
  <c r="J109" i="98" s="1"/>
  <c r="I110" i="98"/>
  <c r="I111" i="98"/>
  <c r="J111" i="98" s="1"/>
  <c r="I112" i="98"/>
  <c r="I113" i="98"/>
  <c r="I114" i="98"/>
  <c r="I115" i="98"/>
  <c r="I116" i="98"/>
  <c r="J116" i="98" s="1"/>
  <c r="I117" i="98"/>
  <c r="J117" i="98" s="1"/>
  <c r="I118" i="98"/>
  <c r="I119" i="98"/>
  <c r="J119" i="98" s="1"/>
  <c r="I120" i="98"/>
  <c r="J120" i="98" s="1"/>
  <c r="I121" i="98"/>
  <c r="J121" i="98" s="1"/>
  <c r="I122" i="98"/>
  <c r="I123" i="98"/>
  <c r="I124" i="98"/>
  <c r="J124" i="98" s="1"/>
  <c r="I125" i="98"/>
  <c r="J125" i="98" s="1"/>
  <c r="I126" i="98"/>
  <c r="I127" i="98"/>
  <c r="J127" i="98" s="1"/>
  <c r="I128" i="98"/>
  <c r="I129" i="98"/>
  <c r="J129" i="98" s="1"/>
  <c r="I130" i="98"/>
  <c r="I131" i="98"/>
  <c r="I132" i="98"/>
  <c r="J132" i="98" s="1"/>
  <c r="I133" i="98"/>
  <c r="J133" i="98" s="1"/>
  <c r="I134" i="98"/>
  <c r="I135" i="98"/>
  <c r="J135" i="98" s="1"/>
  <c r="I136" i="98"/>
  <c r="J136" i="98" s="1"/>
  <c r="I137" i="98"/>
  <c r="J137" i="98" s="1"/>
  <c r="I138" i="98"/>
  <c r="I139" i="98"/>
  <c r="I140" i="98"/>
  <c r="J140" i="98" s="1"/>
  <c r="I141" i="98"/>
  <c r="J141" i="98" s="1"/>
  <c r="I142" i="98"/>
  <c r="I143" i="98"/>
  <c r="J143" i="98" s="1"/>
  <c r="I144" i="98"/>
  <c r="J144" i="98" s="1"/>
  <c r="I145" i="98"/>
  <c r="J145" i="98" s="1"/>
  <c r="I146" i="98"/>
  <c r="I147" i="98"/>
  <c r="I148" i="98"/>
  <c r="J148" i="98" s="1"/>
  <c r="I149" i="98"/>
  <c r="J149" i="98" s="1"/>
  <c r="I150" i="98"/>
  <c r="I151" i="98"/>
  <c r="J151" i="98" s="1"/>
  <c r="I152" i="98"/>
  <c r="I153" i="98"/>
  <c r="J153" i="98" s="1"/>
  <c r="I154" i="98"/>
  <c r="I155" i="98"/>
  <c r="I156" i="98"/>
  <c r="J156" i="98" s="1"/>
  <c r="I157" i="98"/>
  <c r="J157" i="98" s="1"/>
  <c r="I158" i="98"/>
  <c r="I159" i="98"/>
  <c r="J159" i="98" s="1"/>
  <c r="I160" i="98"/>
  <c r="I161" i="98"/>
  <c r="J161" i="98" s="1"/>
  <c r="I162" i="98"/>
  <c r="I163" i="98"/>
  <c r="I164" i="98"/>
  <c r="J164" i="98" s="1"/>
  <c r="I165" i="98"/>
  <c r="J165" i="98" s="1"/>
  <c r="I166" i="98"/>
  <c r="I167" i="98"/>
  <c r="J167" i="98" s="1"/>
  <c r="I168" i="98"/>
  <c r="J168" i="98" s="1"/>
  <c r="I169" i="98"/>
  <c r="J169" i="98" s="1"/>
  <c r="I170" i="98"/>
  <c r="I171" i="98"/>
  <c r="I172" i="98"/>
  <c r="J172" i="98" s="1"/>
  <c r="I173" i="98"/>
  <c r="J173" i="98" s="1"/>
  <c r="I174" i="98"/>
  <c r="I175" i="98"/>
  <c r="J175" i="98" s="1"/>
  <c r="I176" i="98"/>
  <c r="I177" i="98"/>
  <c r="I178" i="98"/>
  <c r="I179" i="98"/>
  <c r="I180" i="98"/>
  <c r="J180" i="98" s="1"/>
  <c r="I181" i="98"/>
  <c r="J181" i="98" s="1"/>
  <c r="I182" i="98"/>
  <c r="I183" i="98"/>
  <c r="J183" i="98" s="1"/>
  <c r="I184" i="98"/>
  <c r="J184" i="98" s="1"/>
  <c r="I185" i="98"/>
  <c r="J185" i="98" s="1"/>
  <c r="I186" i="98"/>
  <c r="I187" i="98"/>
  <c r="I188" i="98"/>
  <c r="J188" i="98" s="1"/>
  <c r="I189" i="98"/>
  <c r="J189" i="98" s="1"/>
  <c r="I190" i="98"/>
  <c r="I191" i="98"/>
  <c r="J191" i="98" s="1"/>
  <c r="I192" i="98"/>
  <c r="I193" i="98"/>
  <c r="J193" i="98" s="1"/>
  <c r="I194" i="98"/>
  <c r="I195" i="98"/>
  <c r="I196" i="98"/>
  <c r="J196" i="98" s="1"/>
  <c r="I197" i="98"/>
  <c r="J197" i="98" s="1"/>
  <c r="I198" i="98"/>
  <c r="I199" i="98"/>
  <c r="J199" i="98" s="1"/>
  <c r="I200" i="98"/>
  <c r="J200" i="98" s="1"/>
  <c r="I201" i="98"/>
  <c r="J201" i="98" s="1"/>
  <c r="I202" i="98"/>
  <c r="I203" i="98"/>
  <c r="I204" i="98"/>
  <c r="J204" i="98" s="1"/>
  <c r="I205" i="98"/>
  <c r="J205" i="98" s="1"/>
  <c r="I206" i="98"/>
  <c r="I207" i="98"/>
  <c r="J207" i="98" s="1"/>
  <c r="I208" i="98"/>
  <c r="J208" i="98" s="1"/>
  <c r="I209" i="98"/>
  <c r="J209" i="98" s="1"/>
  <c r="I210" i="98"/>
  <c r="I211" i="98"/>
  <c r="I212" i="98"/>
  <c r="J212" i="98" s="1"/>
  <c r="I213" i="98"/>
  <c r="J213" i="98" s="1"/>
  <c r="I214" i="98"/>
  <c r="I215" i="98"/>
  <c r="J215" i="98" s="1"/>
  <c r="I216" i="98"/>
  <c r="I217" i="98"/>
  <c r="J217" i="98" s="1"/>
  <c r="I218" i="98"/>
  <c r="I219" i="98"/>
  <c r="I220" i="98"/>
  <c r="J220" i="98" s="1"/>
  <c r="I221" i="98"/>
  <c r="J221" i="98" s="1"/>
  <c r="I222" i="98"/>
  <c r="I223" i="98"/>
  <c r="J223" i="98" s="1"/>
  <c r="I224" i="98"/>
  <c r="I225" i="98"/>
  <c r="J225" i="98" s="1"/>
  <c r="I226" i="98"/>
  <c r="I227" i="98"/>
  <c r="H3" i="98"/>
  <c r="H4" i="98"/>
  <c r="H5" i="98"/>
  <c r="H6" i="98"/>
  <c r="H7" i="98"/>
  <c r="H8" i="98"/>
  <c r="H9" i="98"/>
  <c r="H10" i="98"/>
  <c r="H11" i="98"/>
  <c r="H12" i="98"/>
  <c r="H13" i="98"/>
  <c r="H14" i="98"/>
  <c r="H15" i="98"/>
  <c r="H16" i="98"/>
  <c r="H17" i="98"/>
  <c r="H18" i="98"/>
  <c r="H19" i="98"/>
  <c r="H20" i="98"/>
  <c r="H21" i="98"/>
  <c r="H22" i="98"/>
  <c r="H23" i="98"/>
  <c r="H24" i="98"/>
  <c r="H25" i="98"/>
  <c r="H26" i="98"/>
  <c r="H27" i="98"/>
  <c r="H28" i="98"/>
  <c r="H29" i="98"/>
  <c r="H30" i="98"/>
  <c r="H31" i="98"/>
  <c r="H32" i="98"/>
  <c r="H33" i="98"/>
  <c r="H34" i="98"/>
  <c r="H35" i="98"/>
  <c r="H36" i="98"/>
  <c r="H37" i="98"/>
  <c r="H38" i="98"/>
  <c r="H39" i="98"/>
  <c r="H40" i="98"/>
  <c r="H41" i="98"/>
  <c r="H42" i="98"/>
  <c r="H43" i="98"/>
  <c r="H44" i="98"/>
  <c r="H45" i="98"/>
  <c r="H46" i="98"/>
  <c r="H47" i="98"/>
  <c r="H48" i="98"/>
  <c r="H49" i="98"/>
  <c r="H50" i="98"/>
  <c r="H51" i="98"/>
  <c r="H52" i="98"/>
  <c r="H53" i="98"/>
  <c r="H54" i="98"/>
  <c r="H55" i="98"/>
  <c r="H56" i="98"/>
  <c r="H57" i="98"/>
  <c r="H58" i="98"/>
  <c r="H59" i="98"/>
  <c r="H60" i="98"/>
  <c r="H61" i="98"/>
  <c r="H62" i="98"/>
  <c r="H63" i="98"/>
  <c r="H64" i="98"/>
  <c r="H65" i="98"/>
  <c r="H66" i="98"/>
  <c r="H67" i="98"/>
  <c r="H68" i="98"/>
  <c r="H69" i="98"/>
  <c r="H70" i="98"/>
  <c r="H71" i="98"/>
  <c r="H72" i="98"/>
  <c r="H73" i="98"/>
  <c r="H74" i="98"/>
  <c r="H75" i="98"/>
  <c r="H76" i="98"/>
  <c r="H77" i="98"/>
  <c r="H78" i="98"/>
  <c r="H79" i="98"/>
  <c r="H80" i="98"/>
  <c r="H81" i="98"/>
  <c r="H82" i="98"/>
  <c r="H83" i="98"/>
  <c r="H84" i="98"/>
  <c r="H85" i="98"/>
  <c r="H86" i="98"/>
  <c r="H87" i="98"/>
  <c r="H88" i="98"/>
  <c r="H89" i="98"/>
  <c r="H90" i="98"/>
  <c r="H91" i="98"/>
  <c r="H92" i="98"/>
  <c r="H93" i="98"/>
  <c r="H94" i="98"/>
  <c r="H95" i="98"/>
  <c r="H96" i="98"/>
  <c r="H97" i="98"/>
  <c r="H98" i="98"/>
  <c r="H99" i="98"/>
  <c r="H100" i="98"/>
  <c r="H101" i="98"/>
  <c r="H102" i="98"/>
  <c r="H103" i="98"/>
  <c r="H104" i="98"/>
  <c r="H105" i="98"/>
  <c r="H106" i="98"/>
  <c r="H107" i="98"/>
  <c r="H108" i="98"/>
  <c r="H109" i="98"/>
  <c r="H110" i="98"/>
  <c r="H111" i="98"/>
  <c r="H112" i="98"/>
  <c r="H113" i="98"/>
  <c r="H114" i="98"/>
  <c r="H115" i="98"/>
  <c r="H116" i="98"/>
  <c r="H117" i="98"/>
  <c r="H118" i="98"/>
  <c r="H119" i="98"/>
  <c r="H120" i="98"/>
  <c r="H121" i="98"/>
  <c r="H122" i="98"/>
  <c r="H123" i="98"/>
  <c r="H124" i="98"/>
  <c r="H125" i="98"/>
  <c r="H126" i="98"/>
  <c r="H127" i="98"/>
  <c r="H128" i="98"/>
  <c r="H129" i="98"/>
  <c r="H130" i="98"/>
  <c r="H131" i="98"/>
  <c r="H132" i="98"/>
  <c r="H133" i="98"/>
  <c r="H134" i="98"/>
  <c r="H135" i="98"/>
  <c r="H136" i="98"/>
  <c r="H137" i="98"/>
  <c r="H138" i="98"/>
  <c r="H139" i="98"/>
  <c r="H140" i="98"/>
  <c r="H141" i="98"/>
  <c r="H142" i="98"/>
  <c r="H143" i="98"/>
  <c r="H144" i="98"/>
  <c r="H145" i="98"/>
  <c r="H146" i="98"/>
  <c r="H147" i="98"/>
  <c r="H148" i="98"/>
  <c r="H149" i="98"/>
  <c r="H150" i="98"/>
  <c r="H151" i="98"/>
  <c r="H152" i="98"/>
  <c r="H153" i="98"/>
  <c r="H154" i="98"/>
  <c r="H155" i="98"/>
  <c r="H156" i="98"/>
  <c r="H157" i="98"/>
  <c r="H158" i="98"/>
  <c r="H159" i="98"/>
  <c r="H160" i="98"/>
  <c r="H161" i="98"/>
  <c r="H162" i="98"/>
  <c r="H163" i="98"/>
  <c r="H164" i="98"/>
  <c r="H165" i="98"/>
  <c r="H166" i="98"/>
  <c r="H167" i="98"/>
  <c r="H168" i="98"/>
  <c r="H169" i="98"/>
  <c r="H170" i="98"/>
  <c r="H171" i="98"/>
  <c r="H172" i="98"/>
  <c r="H173" i="98"/>
  <c r="H174" i="98"/>
  <c r="H175" i="98"/>
  <c r="H176" i="98"/>
  <c r="H177" i="98"/>
  <c r="H178" i="98"/>
  <c r="H179" i="98"/>
  <c r="H180" i="98"/>
  <c r="H181" i="98"/>
  <c r="H182" i="98"/>
  <c r="H183" i="98"/>
  <c r="H184" i="98"/>
  <c r="H185" i="98"/>
  <c r="H186" i="98"/>
  <c r="H187" i="98"/>
  <c r="H188" i="98"/>
  <c r="H189" i="98"/>
  <c r="H190" i="98"/>
  <c r="H191" i="98"/>
  <c r="H192" i="98"/>
  <c r="H193" i="98"/>
  <c r="H194" i="98"/>
  <c r="H195" i="98"/>
  <c r="H196" i="98"/>
  <c r="H197" i="98"/>
  <c r="H198" i="98"/>
  <c r="H199" i="98"/>
  <c r="H200" i="98"/>
  <c r="H201" i="98"/>
  <c r="H202" i="98"/>
  <c r="H203" i="98"/>
  <c r="H204" i="98"/>
  <c r="H205" i="98"/>
  <c r="H206" i="98"/>
  <c r="H207" i="98"/>
  <c r="H208" i="98"/>
  <c r="H209" i="98"/>
  <c r="H210" i="98"/>
  <c r="H211" i="98"/>
  <c r="H212" i="98"/>
  <c r="H213" i="98"/>
  <c r="H214" i="98"/>
  <c r="H215" i="98"/>
  <c r="H216" i="98"/>
  <c r="H217" i="98"/>
  <c r="H218" i="98"/>
  <c r="H219" i="98"/>
  <c r="H220" i="98"/>
  <c r="H221" i="98"/>
  <c r="H222" i="98"/>
  <c r="H223" i="98"/>
  <c r="H224" i="98"/>
  <c r="H225" i="98"/>
  <c r="H226" i="98"/>
  <c r="H227" i="98"/>
  <c r="N3" i="88"/>
  <c r="N4" i="88"/>
  <c r="N5" i="88"/>
  <c r="N6" i="88"/>
  <c r="N7" i="88"/>
  <c r="N8" i="88"/>
  <c r="N9" i="88"/>
  <c r="N10" i="88"/>
  <c r="N11" i="88"/>
  <c r="N12" i="88"/>
  <c r="N13" i="88"/>
  <c r="N14" i="88"/>
  <c r="N15" i="88"/>
  <c r="N16" i="88"/>
  <c r="N17" i="88"/>
  <c r="N18" i="88"/>
  <c r="N19" i="88"/>
  <c r="N20" i="88"/>
  <c r="N21" i="88"/>
  <c r="N22" i="88"/>
  <c r="N23" i="88"/>
  <c r="N24" i="88"/>
  <c r="N25" i="88"/>
  <c r="N26" i="88"/>
  <c r="N27" i="88"/>
  <c r="N28" i="88"/>
  <c r="N29" i="88"/>
  <c r="N30" i="88"/>
  <c r="N31" i="88"/>
  <c r="N32" i="88"/>
  <c r="N33" i="88"/>
  <c r="N34" i="88"/>
  <c r="N35" i="88"/>
  <c r="N36" i="88"/>
  <c r="N37" i="88"/>
  <c r="N38" i="88"/>
  <c r="N39" i="88"/>
  <c r="N40" i="88"/>
  <c r="N41" i="88"/>
  <c r="N42" i="88"/>
  <c r="N43" i="88"/>
  <c r="N44" i="88"/>
  <c r="N45" i="88"/>
  <c r="N46" i="88"/>
  <c r="N47" i="88"/>
  <c r="N48" i="88"/>
  <c r="N49" i="88"/>
  <c r="N50" i="88"/>
  <c r="N51" i="88"/>
  <c r="N52" i="88"/>
  <c r="N53" i="88"/>
  <c r="N54" i="88"/>
  <c r="N55" i="88"/>
  <c r="N56" i="88"/>
  <c r="N57" i="88"/>
  <c r="N58" i="88"/>
  <c r="N59" i="88"/>
  <c r="N60" i="88"/>
  <c r="N61" i="88"/>
  <c r="N62" i="88"/>
  <c r="N63" i="88"/>
  <c r="N64" i="88"/>
  <c r="N65" i="88"/>
  <c r="N66" i="88"/>
  <c r="N67" i="88"/>
  <c r="N68" i="88"/>
  <c r="N69" i="88"/>
  <c r="N70" i="88"/>
  <c r="N71" i="88"/>
  <c r="N72" i="88"/>
  <c r="N73" i="88"/>
  <c r="N74" i="88"/>
  <c r="N75" i="88"/>
  <c r="N76" i="88"/>
  <c r="N77" i="88"/>
  <c r="N78" i="88"/>
  <c r="N79" i="88"/>
  <c r="N80" i="88"/>
  <c r="N81" i="88"/>
  <c r="N82" i="88"/>
  <c r="N83" i="88"/>
  <c r="N84" i="88"/>
  <c r="N85" i="88"/>
  <c r="N86" i="88"/>
  <c r="N87" i="88"/>
  <c r="N88" i="88"/>
  <c r="N89" i="88"/>
  <c r="N90" i="88"/>
  <c r="N91" i="88"/>
  <c r="N92" i="88"/>
  <c r="N93" i="88"/>
  <c r="N94" i="88"/>
  <c r="N95" i="88"/>
  <c r="N96" i="88"/>
  <c r="N97" i="88"/>
  <c r="N98" i="88"/>
  <c r="N99" i="88"/>
  <c r="N100" i="88"/>
  <c r="N101" i="88"/>
  <c r="N102" i="88"/>
  <c r="N103" i="88"/>
  <c r="N104" i="88"/>
  <c r="N105" i="88"/>
  <c r="N106" i="88"/>
  <c r="N107" i="88"/>
  <c r="N108" i="88"/>
  <c r="N109" i="88"/>
  <c r="N110" i="88"/>
  <c r="N111" i="88"/>
  <c r="N112" i="88"/>
  <c r="N113" i="88"/>
  <c r="N114" i="88"/>
  <c r="N115" i="88"/>
  <c r="N116" i="88"/>
  <c r="N117" i="88"/>
  <c r="N118" i="88"/>
  <c r="N119" i="88"/>
  <c r="N120" i="88"/>
  <c r="N121" i="88"/>
  <c r="N122" i="88"/>
  <c r="N123" i="88"/>
  <c r="N124" i="88"/>
  <c r="N125" i="88"/>
  <c r="N126" i="88"/>
  <c r="N127" i="88"/>
  <c r="N128" i="88"/>
  <c r="N129" i="88"/>
  <c r="N130" i="88"/>
  <c r="N131" i="88"/>
  <c r="N132" i="88"/>
  <c r="N133" i="88"/>
  <c r="N134" i="88"/>
  <c r="N135" i="88"/>
  <c r="N136" i="88"/>
  <c r="N137" i="88"/>
  <c r="N138" i="88"/>
  <c r="N139" i="88"/>
  <c r="N140" i="88"/>
  <c r="N141" i="88"/>
  <c r="N142" i="88"/>
  <c r="N143" i="88"/>
  <c r="N144" i="88"/>
  <c r="N145" i="88"/>
  <c r="N146" i="88"/>
  <c r="N147" i="88"/>
  <c r="N148" i="88"/>
  <c r="N149" i="88"/>
  <c r="N150" i="88"/>
  <c r="N151" i="88"/>
  <c r="N152" i="88"/>
  <c r="N153" i="88"/>
  <c r="N154" i="88"/>
  <c r="N155" i="88"/>
  <c r="N156" i="88"/>
  <c r="N157" i="88"/>
  <c r="N158" i="88"/>
  <c r="N159" i="88"/>
  <c r="N160" i="88"/>
  <c r="N161" i="88"/>
  <c r="N162" i="88"/>
  <c r="N163" i="88"/>
  <c r="N164" i="88"/>
  <c r="N165" i="88"/>
  <c r="N166" i="88"/>
  <c r="N167" i="88"/>
  <c r="N168" i="88"/>
  <c r="N169" i="88"/>
  <c r="N170" i="88"/>
  <c r="N171" i="88"/>
  <c r="N172" i="88"/>
  <c r="N173" i="88"/>
  <c r="N174" i="88"/>
  <c r="N175" i="88"/>
  <c r="N176" i="88"/>
  <c r="N177" i="88"/>
  <c r="N178" i="88"/>
  <c r="N179" i="88"/>
  <c r="N180" i="88"/>
  <c r="N181" i="88"/>
  <c r="N182" i="88"/>
  <c r="N183" i="88"/>
  <c r="N184" i="88"/>
  <c r="N185" i="88"/>
  <c r="N186" i="88"/>
  <c r="N187" i="88"/>
  <c r="N188" i="88"/>
  <c r="N189" i="88"/>
  <c r="N190" i="88"/>
  <c r="N191" i="88"/>
  <c r="N192" i="88"/>
  <c r="N193" i="88"/>
  <c r="N194" i="88"/>
  <c r="N195" i="88"/>
  <c r="N196" i="88"/>
  <c r="N197" i="88"/>
  <c r="N198" i="88"/>
  <c r="N199" i="88"/>
  <c r="N200" i="88"/>
  <c r="N201" i="88"/>
  <c r="N202" i="88"/>
  <c r="N203" i="88"/>
  <c r="N204" i="88"/>
  <c r="N205" i="88"/>
  <c r="N206" i="88"/>
  <c r="N207" i="88"/>
  <c r="N208" i="88"/>
  <c r="N209" i="88"/>
  <c r="N210" i="88"/>
  <c r="N211" i="88"/>
  <c r="N212" i="88"/>
  <c r="N213" i="88"/>
  <c r="N214" i="88"/>
  <c r="N215" i="88"/>
  <c r="N216" i="88"/>
  <c r="N217" i="88"/>
  <c r="N218" i="88"/>
  <c r="N219" i="88"/>
  <c r="N220" i="88"/>
  <c r="N221" i="88"/>
  <c r="N222" i="88"/>
  <c r="N223" i="88"/>
  <c r="N224" i="88"/>
  <c r="N225" i="88"/>
  <c r="N226" i="88"/>
  <c r="N227" i="88"/>
  <c r="N228" i="88"/>
  <c r="N229" i="88"/>
  <c r="N230" i="88"/>
  <c r="N231" i="88"/>
  <c r="N232" i="88"/>
  <c r="N233" i="88"/>
  <c r="N234" i="88"/>
  <c r="N235" i="88"/>
  <c r="N236" i="88"/>
  <c r="N237" i="88"/>
  <c r="N238" i="88"/>
  <c r="N239" i="88"/>
  <c r="N240" i="88"/>
  <c r="N241" i="88"/>
  <c r="N242" i="88"/>
  <c r="N243" i="88"/>
  <c r="N244" i="88"/>
  <c r="N245" i="88"/>
  <c r="N246" i="88"/>
  <c r="N247" i="88"/>
  <c r="N248" i="88"/>
  <c r="N249" i="88"/>
  <c r="N250" i="88"/>
  <c r="N251" i="88"/>
  <c r="N252" i="88"/>
  <c r="N253" i="88"/>
  <c r="N254" i="88"/>
  <c r="N255" i="88"/>
  <c r="N256" i="88"/>
  <c r="N257" i="88"/>
  <c r="M3" i="88"/>
  <c r="M4" i="88"/>
  <c r="M5" i="88"/>
  <c r="M6" i="88"/>
  <c r="M7" i="88"/>
  <c r="M8" i="88"/>
  <c r="M9" i="88"/>
  <c r="M10" i="88"/>
  <c r="M11" i="88"/>
  <c r="M12" i="88"/>
  <c r="M13" i="88"/>
  <c r="M14" i="88"/>
  <c r="M15" i="88"/>
  <c r="M16" i="88"/>
  <c r="M17" i="88"/>
  <c r="M18" i="88"/>
  <c r="M19" i="88"/>
  <c r="M20" i="88"/>
  <c r="M21" i="88"/>
  <c r="M22" i="88"/>
  <c r="M23" i="88"/>
  <c r="M24" i="88"/>
  <c r="M25" i="88"/>
  <c r="M26" i="88"/>
  <c r="M27" i="88"/>
  <c r="M28" i="88"/>
  <c r="M29" i="88"/>
  <c r="M30" i="88"/>
  <c r="M31" i="88"/>
  <c r="M32" i="88"/>
  <c r="M33" i="88"/>
  <c r="M34" i="88"/>
  <c r="M35" i="88"/>
  <c r="M36" i="88"/>
  <c r="M37" i="88"/>
  <c r="M38" i="88"/>
  <c r="M39" i="88"/>
  <c r="M40" i="88"/>
  <c r="M41" i="88"/>
  <c r="M42" i="88"/>
  <c r="M43" i="88"/>
  <c r="M44" i="88"/>
  <c r="M45" i="88"/>
  <c r="M46" i="88"/>
  <c r="M47" i="88"/>
  <c r="M48" i="88"/>
  <c r="M49" i="88"/>
  <c r="M50" i="88"/>
  <c r="M51" i="88"/>
  <c r="M52" i="88"/>
  <c r="M53" i="88"/>
  <c r="M54" i="88"/>
  <c r="M55" i="88"/>
  <c r="M56" i="88"/>
  <c r="M57" i="88"/>
  <c r="M58" i="88"/>
  <c r="M59" i="88"/>
  <c r="M60" i="88"/>
  <c r="M61" i="88"/>
  <c r="M62" i="88"/>
  <c r="M63" i="88"/>
  <c r="M64" i="88"/>
  <c r="M65" i="88"/>
  <c r="M66" i="88"/>
  <c r="M67" i="88"/>
  <c r="M68" i="88"/>
  <c r="M69" i="88"/>
  <c r="M70" i="88"/>
  <c r="M71" i="88"/>
  <c r="M72" i="88"/>
  <c r="M73" i="88"/>
  <c r="M74" i="88"/>
  <c r="M75" i="88"/>
  <c r="M76" i="88"/>
  <c r="M77" i="88"/>
  <c r="M78" i="88"/>
  <c r="M79" i="88"/>
  <c r="M80" i="88"/>
  <c r="M81" i="88"/>
  <c r="M82" i="88"/>
  <c r="M83" i="88"/>
  <c r="M84" i="88"/>
  <c r="M85" i="88"/>
  <c r="M86" i="88"/>
  <c r="M87" i="88"/>
  <c r="M88" i="88"/>
  <c r="M89" i="88"/>
  <c r="M90" i="88"/>
  <c r="M91" i="88"/>
  <c r="M92" i="88"/>
  <c r="M93" i="88"/>
  <c r="M94" i="88"/>
  <c r="M95" i="88"/>
  <c r="M96" i="88"/>
  <c r="M97" i="88"/>
  <c r="M98" i="88"/>
  <c r="M99" i="88"/>
  <c r="M100" i="88"/>
  <c r="M101" i="88"/>
  <c r="M102" i="88"/>
  <c r="M103" i="88"/>
  <c r="M104" i="88"/>
  <c r="M105" i="88"/>
  <c r="M106" i="88"/>
  <c r="M107" i="88"/>
  <c r="M108" i="88"/>
  <c r="M109" i="88"/>
  <c r="M110" i="88"/>
  <c r="M111" i="88"/>
  <c r="M112" i="88"/>
  <c r="M113" i="88"/>
  <c r="M114" i="88"/>
  <c r="M115" i="88"/>
  <c r="M116" i="88"/>
  <c r="M117" i="88"/>
  <c r="M118" i="88"/>
  <c r="M119" i="88"/>
  <c r="M120" i="88"/>
  <c r="M121" i="88"/>
  <c r="M122" i="88"/>
  <c r="M123" i="88"/>
  <c r="M124" i="88"/>
  <c r="M125" i="88"/>
  <c r="M126" i="88"/>
  <c r="M127" i="88"/>
  <c r="M128" i="88"/>
  <c r="M129" i="88"/>
  <c r="M130" i="88"/>
  <c r="M131" i="88"/>
  <c r="M132" i="88"/>
  <c r="M133" i="88"/>
  <c r="M134" i="88"/>
  <c r="M135" i="88"/>
  <c r="M136" i="88"/>
  <c r="M137" i="88"/>
  <c r="M138" i="88"/>
  <c r="M139" i="88"/>
  <c r="M140" i="88"/>
  <c r="M141" i="88"/>
  <c r="M142" i="88"/>
  <c r="M143" i="88"/>
  <c r="M144" i="88"/>
  <c r="M145" i="88"/>
  <c r="M146" i="88"/>
  <c r="M147" i="88"/>
  <c r="M148" i="88"/>
  <c r="M149" i="88"/>
  <c r="M150" i="88"/>
  <c r="M151" i="88"/>
  <c r="M152" i="88"/>
  <c r="M153" i="88"/>
  <c r="M154" i="88"/>
  <c r="M155" i="88"/>
  <c r="M156" i="88"/>
  <c r="M157" i="88"/>
  <c r="M158" i="88"/>
  <c r="M159" i="88"/>
  <c r="M160" i="88"/>
  <c r="M161" i="88"/>
  <c r="M162" i="88"/>
  <c r="M163" i="88"/>
  <c r="M164" i="88"/>
  <c r="M165" i="88"/>
  <c r="M166" i="88"/>
  <c r="M167" i="88"/>
  <c r="M168" i="88"/>
  <c r="M169" i="88"/>
  <c r="M170" i="88"/>
  <c r="M171" i="88"/>
  <c r="M172" i="88"/>
  <c r="M173" i="88"/>
  <c r="M174" i="88"/>
  <c r="M175" i="88"/>
  <c r="M176" i="88"/>
  <c r="M177" i="88"/>
  <c r="M178" i="88"/>
  <c r="M179" i="88"/>
  <c r="M180" i="88"/>
  <c r="M181" i="88"/>
  <c r="M182" i="88"/>
  <c r="M183" i="88"/>
  <c r="M184" i="88"/>
  <c r="M185" i="88"/>
  <c r="M186" i="88"/>
  <c r="M187" i="88"/>
  <c r="M188" i="88"/>
  <c r="M189" i="88"/>
  <c r="M190" i="88"/>
  <c r="M191" i="88"/>
  <c r="M192" i="88"/>
  <c r="M193" i="88"/>
  <c r="M194" i="88"/>
  <c r="M195" i="88"/>
  <c r="M196" i="88"/>
  <c r="M197" i="88"/>
  <c r="M198" i="88"/>
  <c r="M199" i="88"/>
  <c r="M200" i="88"/>
  <c r="M201" i="88"/>
  <c r="M202" i="88"/>
  <c r="M203" i="88"/>
  <c r="M204" i="88"/>
  <c r="M205" i="88"/>
  <c r="M206" i="88"/>
  <c r="M207" i="88"/>
  <c r="M208" i="88"/>
  <c r="M209" i="88"/>
  <c r="M210" i="88"/>
  <c r="M211" i="88"/>
  <c r="M212" i="88"/>
  <c r="M213" i="88"/>
  <c r="M214" i="88"/>
  <c r="M215" i="88"/>
  <c r="M216" i="88"/>
  <c r="M217" i="88"/>
  <c r="M218" i="88"/>
  <c r="M219" i="88"/>
  <c r="M220" i="88"/>
  <c r="M221" i="88"/>
  <c r="M222" i="88"/>
  <c r="M223" i="88"/>
  <c r="M224" i="88"/>
  <c r="M225" i="88"/>
  <c r="M226" i="88"/>
  <c r="M227" i="88"/>
  <c r="M228" i="88"/>
  <c r="M229" i="88"/>
  <c r="M230" i="88"/>
  <c r="M231" i="88"/>
  <c r="M232" i="88"/>
  <c r="M233" i="88"/>
  <c r="M234" i="88"/>
  <c r="M235" i="88"/>
  <c r="M236" i="88"/>
  <c r="M237" i="88"/>
  <c r="M238" i="88"/>
  <c r="M239" i="88"/>
  <c r="M240" i="88"/>
  <c r="M241" i="88"/>
  <c r="M242" i="88"/>
  <c r="M243" i="88"/>
  <c r="M244" i="88"/>
  <c r="M245" i="88"/>
  <c r="M246" i="88"/>
  <c r="M247" i="88"/>
  <c r="M248" i="88"/>
  <c r="M249" i="88"/>
  <c r="M250" i="88"/>
  <c r="M251" i="88"/>
  <c r="M252" i="88"/>
  <c r="M253" i="88"/>
  <c r="M254" i="88"/>
  <c r="M255" i="88"/>
  <c r="M256" i="88"/>
  <c r="M257" i="88"/>
  <c r="J7" i="88"/>
  <c r="J9" i="88"/>
  <c r="J15" i="88"/>
  <c r="J17" i="88"/>
  <c r="J18" i="88"/>
  <c r="J23" i="88"/>
  <c r="J25" i="88"/>
  <c r="J31" i="88"/>
  <c r="J33" i="88"/>
  <c r="J34" i="88"/>
  <c r="J39" i="88"/>
  <c r="J41" i="88"/>
  <c r="J47" i="88"/>
  <c r="J49" i="88"/>
  <c r="J50" i="88"/>
  <c r="J55" i="88"/>
  <c r="J57" i="88"/>
  <c r="J63" i="88"/>
  <c r="J65" i="88"/>
  <c r="J66" i="88"/>
  <c r="J71" i="88"/>
  <c r="J73" i="88"/>
  <c r="J79" i="88"/>
  <c r="J81" i="88"/>
  <c r="J82" i="88"/>
  <c r="J87" i="88"/>
  <c r="J89" i="88"/>
  <c r="J95" i="88"/>
  <c r="J97" i="88"/>
  <c r="J98" i="88"/>
  <c r="J99" i="88"/>
  <c r="J103" i="88"/>
  <c r="J105" i="88"/>
  <c r="J111" i="88"/>
  <c r="J113" i="88"/>
  <c r="J114" i="88"/>
  <c r="J119" i="88"/>
  <c r="J121" i="88"/>
  <c r="J127" i="88"/>
  <c r="J129" i="88"/>
  <c r="J130" i="88"/>
  <c r="J135" i="88"/>
  <c r="J137" i="88"/>
  <c r="J143" i="88"/>
  <c r="J145" i="88"/>
  <c r="J146" i="88"/>
  <c r="J147" i="88"/>
  <c r="J151" i="88"/>
  <c r="J153" i="88"/>
  <c r="J159" i="88"/>
  <c r="J161" i="88"/>
  <c r="J162" i="88"/>
  <c r="J167" i="88"/>
  <c r="J169" i="88"/>
  <c r="J175" i="88"/>
  <c r="J177" i="88"/>
  <c r="J178" i="88"/>
  <c r="J183" i="88"/>
  <c r="J185" i="88"/>
  <c r="J191" i="88"/>
  <c r="J193" i="88"/>
  <c r="J194" i="88"/>
  <c r="J199" i="88"/>
  <c r="J201" i="88"/>
  <c r="J207" i="88"/>
  <c r="J209" i="88"/>
  <c r="J210" i="88"/>
  <c r="J215" i="88"/>
  <c r="J217" i="88"/>
  <c r="J223" i="88"/>
  <c r="J225" i="88"/>
  <c r="J226" i="88"/>
  <c r="J231" i="88"/>
  <c r="J233" i="88"/>
  <c r="J239" i="88"/>
  <c r="J241" i="88"/>
  <c r="J242" i="88"/>
  <c r="J247" i="88"/>
  <c r="J249" i="88"/>
  <c r="J255" i="88"/>
  <c r="J257" i="88"/>
  <c r="I3" i="88"/>
  <c r="J3" i="88" s="1"/>
  <c r="I4" i="88"/>
  <c r="J4" i="88" s="1"/>
  <c r="I5" i="88"/>
  <c r="J5" i="88" s="1"/>
  <c r="I6" i="88"/>
  <c r="J6" i="88" s="1"/>
  <c r="I7" i="88"/>
  <c r="I8" i="88"/>
  <c r="J8" i="88" s="1"/>
  <c r="I9" i="88"/>
  <c r="I10" i="88"/>
  <c r="J10" i="88" s="1"/>
  <c r="I11" i="88"/>
  <c r="J11" i="88" s="1"/>
  <c r="I12" i="88"/>
  <c r="J12" i="88" s="1"/>
  <c r="I13" i="88"/>
  <c r="J13" i="88" s="1"/>
  <c r="I14" i="88"/>
  <c r="J14" i="88" s="1"/>
  <c r="I15" i="88"/>
  <c r="I16" i="88"/>
  <c r="J16" i="88" s="1"/>
  <c r="I17" i="88"/>
  <c r="I18" i="88"/>
  <c r="I19" i="88"/>
  <c r="J19" i="88" s="1"/>
  <c r="I20" i="88"/>
  <c r="J20" i="88" s="1"/>
  <c r="I21" i="88"/>
  <c r="J21" i="88" s="1"/>
  <c r="I22" i="88"/>
  <c r="J22" i="88" s="1"/>
  <c r="I23" i="88"/>
  <c r="I24" i="88"/>
  <c r="J24" i="88" s="1"/>
  <c r="I25" i="88"/>
  <c r="I26" i="88"/>
  <c r="J26" i="88" s="1"/>
  <c r="I27" i="88"/>
  <c r="J27" i="88" s="1"/>
  <c r="I28" i="88"/>
  <c r="J28" i="88" s="1"/>
  <c r="I29" i="88"/>
  <c r="J29" i="88" s="1"/>
  <c r="I30" i="88"/>
  <c r="J30" i="88" s="1"/>
  <c r="I31" i="88"/>
  <c r="I32" i="88"/>
  <c r="J32" i="88" s="1"/>
  <c r="I33" i="88"/>
  <c r="I34" i="88"/>
  <c r="I35" i="88"/>
  <c r="J35" i="88" s="1"/>
  <c r="I36" i="88"/>
  <c r="J36" i="88" s="1"/>
  <c r="I37" i="88"/>
  <c r="J37" i="88" s="1"/>
  <c r="I38" i="88"/>
  <c r="J38" i="88" s="1"/>
  <c r="I39" i="88"/>
  <c r="I40" i="88"/>
  <c r="J40" i="88" s="1"/>
  <c r="I41" i="88"/>
  <c r="I42" i="88"/>
  <c r="J42" i="88" s="1"/>
  <c r="I43" i="88"/>
  <c r="J43" i="88" s="1"/>
  <c r="I44" i="88"/>
  <c r="J44" i="88" s="1"/>
  <c r="I45" i="88"/>
  <c r="J45" i="88" s="1"/>
  <c r="I46" i="88"/>
  <c r="J46" i="88" s="1"/>
  <c r="I47" i="88"/>
  <c r="I48" i="88"/>
  <c r="J48" i="88" s="1"/>
  <c r="I49" i="88"/>
  <c r="I50" i="88"/>
  <c r="I51" i="88"/>
  <c r="J51" i="88" s="1"/>
  <c r="I52" i="88"/>
  <c r="J52" i="88" s="1"/>
  <c r="I53" i="88"/>
  <c r="J53" i="88" s="1"/>
  <c r="I54" i="88"/>
  <c r="J54" i="88" s="1"/>
  <c r="I55" i="88"/>
  <c r="I56" i="88"/>
  <c r="J56" i="88" s="1"/>
  <c r="I57" i="88"/>
  <c r="I58" i="88"/>
  <c r="J58" i="88" s="1"/>
  <c r="I59" i="88"/>
  <c r="J59" i="88" s="1"/>
  <c r="I60" i="88"/>
  <c r="J60" i="88" s="1"/>
  <c r="I61" i="88"/>
  <c r="J61" i="88" s="1"/>
  <c r="I62" i="88"/>
  <c r="J62" i="88" s="1"/>
  <c r="I63" i="88"/>
  <c r="I64" i="88"/>
  <c r="J64" i="88" s="1"/>
  <c r="I65" i="88"/>
  <c r="I66" i="88"/>
  <c r="I67" i="88"/>
  <c r="J67" i="88" s="1"/>
  <c r="I68" i="88"/>
  <c r="J68" i="88" s="1"/>
  <c r="I69" i="88"/>
  <c r="J69" i="88" s="1"/>
  <c r="I70" i="88"/>
  <c r="J70" i="88" s="1"/>
  <c r="I71" i="88"/>
  <c r="I72" i="88"/>
  <c r="J72" i="88" s="1"/>
  <c r="I73" i="88"/>
  <c r="I74" i="88"/>
  <c r="J74" i="88" s="1"/>
  <c r="I75" i="88"/>
  <c r="J75" i="88" s="1"/>
  <c r="I76" i="88"/>
  <c r="J76" i="88" s="1"/>
  <c r="I77" i="88"/>
  <c r="J77" i="88" s="1"/>
  <c r="I78" i="88"/>
  <c r="J78" i="88" s="1"/>
  <c r="I79" i="88"/>
  <c r="I80" i="88"/>
  <c r="J80" i="88" s="1"/>
  <c r="I81" i="88"/>
  <c r="I82" i="88"/>
  <c r="I83" i="88"/>
  <c r="J83" i="88" s="1"/>
  <c r="I84" i="88"/>
  <c r="J84" i="88" s="1"/>
  <c r="I85" i="88"/>
  <c r="J85" i="88" s="1"/>
  <c r="I86" i="88"/>
  <c r="J86" i="88" s="1"/>
  <c r="I87" i="88"/>
  <c r="I88" i="88"/>
  <c r="J88" i="88" s="1"/>
  <c r="I89" i="88"/>
  <c r="I90" i="88"/>
  <c r="J90" i="88" s="1"/>
  <c r="I91" i="88"/>
  <c r="J91" i="88" s="1"/>
  <c r="I92" i="88"/>
  <c r="J92" i="88" s="1"/>
  <c r="I93" i="88"/>
  <c r="J93" i="88" s="1"/>
  <c r="I94" i="88"/>
  <c r="J94" i="88" s="1"/>
  <c r="I95" i="88"/>
  <c r="I96" i="88"/>
  <c r="J96" i="88" s="1"/>
  <c r="I97" i="88"/>
  <c r="I98" i="88"/>
  <c r="I99" i="88"/>
  <c r="I100" i="88"/>
  <c r="J100" i="88" s="1"/>
  <c r="I101" i="88"/>
  <c r="J101" i="88" s="1"/>
  <c r="I102" i="88"/>
  <c r="J102" i="88" s="1"/>
  <c r="I103" i="88"/>
  <c r="I104" i="88"/>
  <c r="J104" i="88" s="1"/>
  <c r="I105" i="88"/>
  <c r="I106" i="88"/>
  <c r="J106" i="88" s="1"/>
  <c r="I107" i="88"/>
  <c r="J107" i="88" s="1"/>
  <c r="I108" i="88"/>
  <c r="J108" i="88" s="1"/>
  <c r="I109" i="88"/>
  <c r="J109" i="88" s="1"/>
  <c r="I110" i="88"/>
  <c r="J110" i="88" s="1"/>
  <c r="I111" i="88"/>
  <c r="I112" i="88"/>
  <c r="J112" i="88" s="1"/>
  <c r="I113" i="88"/>
  <c r="I114" i="88"/>
  <c r="I115" i="88"/>
  <c r="J115" i="88" s="1"/>
  <c r="I116" i="88"/>
  <c r="J116" i="88" s="1"/>
  <c r="I117" i="88"/>
  <c r="J117" i="88" s="1"/>
  <c r="I118" i="88"/>
  <c r="J118" i="88" s="1"/>
  <c r="I119" i="88"/>
  <c r="I120" i="88"/>
  <c r="J120" i="88" s="1"/>
  <c r="I121" i="88"/>
  <c r="I122" i="88"/>
  <c r="J122" i="88" s="1"/>
  <c r="I123" i="88"/>
  <c r="J123" i="88" s="1"/>
  <c r="I124" i="88"/>
  <c r="J124" i="88" s="1"/>
  <c r="I125" i="88"/>
  <c r="J125" i="88" s="1"/>
  <c r="I126" i="88"/>
  <c r="J126" i="88" s="1"/>
  <c r="I127" i="88"/>
  <c r="I128" i="88"/>
  <c r="J128" i="88" s="1"/>
  <c r="I129" i="88"/>
  <c r="I130" i="88"/>
  <c r="I131" i="88"/>
  <c r="J131" i="88" s="1"/>
  <c r="I132" i="88"/>
  <c r="J132" i="88" s="1"/>
  <c r="I133" i="88"/>
  <c r="J133" i="88" s="1"/>
  <c r="I134" i="88"/>
  <c r="J134" i="88" s="1"/>
  <c r="I135" i="88"/>
  <c r="I136" i="88"/>
  <c r="J136" i="88" s="1"/>
  <c r="I137" i="88"/>
  <c r="I138" i="88"/>
  <c r="J138" i="88" s="1"/>
  <c r="I139" i="88"/>
  <c r="J139" i="88" s="1"/>
  <c r="I140" i="88"/>
  <c r="J140" i="88" s="1"/>
  <c r="I141" i="88"/>
  <c r="J141" i="88" s="1"/>
  <c r="I142" i="88"/>
  <c r="J142" i="88" s="1"/>
  <c r="I143" i="88"/>
  <c r="I144" i="88"/>
  <c r="J144" i="88" s="1"/>
  <c r="I145" i="88"/>
  <c r="I146" i="88"/>
  <c r="I147" i="88"/>
  <c r="I148" i="88"/>
  <c r="J148" i="88" s="1"/>
  <c r="I149" i="88"/>
  <c r="J149" i="88" s="1"/>
  <c r="I150" i="88"/>
  <c r="J150" i="88" s="1"/>
  <c r="I151" i="88"/>
  <c r="I152" i="88"/>
  <c r="J152" i="88" s="1"/>
  <c r="I153" i="88"/>
  <c r="I154" i="88"/>
  <c r="J154" i="88" s="1"/>
  <c r="I155" i="88"/>
  <c r="J155" i="88" s="1"/>
  <c r="I156" i="88"/>
  <c r="J156" i="88" s="1"/>
  <c r="I157" i="88"/>
  <c r="J157" i="88" s="1"/>
  <c r="I158" i="88"/>
  <c r="J158" i="88" s="1"/>
  <c r="I159" i="88"/>
  <c r="I160" i="88"/>
  <c r="J160" i="88" s="1"/>
  <c r="I161" i="88"/>
  <c r="I162" i="88"/>
  <c r="I163" i="88"/>
  <c r="J163" i="88" s="1"/>
  <c r="I164" i="88"/>
  <c r="J164" i="88" s="1"/>
  <c r="I165" i="88"/>
  <c r="J165" i="88" s="1"/>
  <c r="I166" i="88"/>
  <c r="J166" i="88" s="1"/>
  <c r="I167" i="88"/>
  <c r="I168" i="88"/>
  <c r="J168" i="88" s="1"/>
  <c r="I169" i="88"/>
  <c r="I170" i="88"/>
  <c r="J170" i="88" s="1"/>
  <c r="I171" i="88"/>
  <c r="J171" i="88" s="1"/>
  <c r="I172" i="88"/>
  <c r="J172" i="88" s="1"/>
  <c r="I173" i="88"/>
  <c r="J173" i="88" s="1"/>
  <c r="I174" i="88"/>
  <c r="J174" i="88" s="1"/>
  <c r="I175" i="88"/>
  <c r="I176" i="88"/>
  <c r="J176" i="88" s="1"/>
  <c r="I177" i="88"/>
  <c r="I178" i="88"/>
  <c r="I179" i="88"/>
  <c r="J179" i="88" s="1"/>
  <c r="I180" i="88"/>
  <c r="J180" i="88" s="1"/>
  <c r="I181" i="88"/>
  <c r="J181" i="88" s="1"/>
  <c r="I182" i="88"/>
  <c r="J182" i="88" s="1"/>
  <c r="I183" i="88"/>
  <c r="I184" i="88"/>
  <c r="J184" i="88" s="1"/>
  <c r="I185" i="88"/>
  <c r="I186" i="88"/>
  <c r="J186" i="88" s="1"/>
  <c r="I187" i="88"/>
  <c r="J187" i="88" s="1"/>
  <c r="I188" i="88"/>
  <c r="J188" i="88" s="1"/>
  <c r="I189" i="88"/>
  <c r="J189" i="88" s="1"/>
  <c r="I190" i="88"/>
  <c r="J190" i="88" s="1"/>
  <c r="I191" i="88"/>
  <c r="I192" i="88"/>
  <c r="J192" i="88" s="1"/>
  <c r="I193" i="88"/>
  <c r="I194" i="88"/>
  <c r="I195" i="88"/>
  <c r="J195" i="88" s="1"/>
  <c r="I196" i="88"/>
  <c r="J196" i="88" s="1"/>
  <c r="I197" i="88"/>
  <c r="J197" i="88" s="1"/>
  <c r="I198" i="88"/>
  <c r="J198" i="88" s="1"/>
  <c r="I199" i="88"/>
  <c r="I200" i="88"/>
  <c r="J200" i="88" s="1"/>
  <c r="I201" i="88"/>
  <c r="I202" i="88"/>
  <c r="J202" i="88" s="1"/>
  <c r="I203" i="88"/>
  <c r="J203" i="88" s="1"/>
  <c r="I204" i="88"/>
  <c r="J204" i="88" s="1"/>
  <c r="I205" i="88"/>
  <c r="J205" i="88" s="1"/>
  <c r="I206" i="88"/>
  <c r="J206" i="88" s="1"/>
  <c r="I207" i="88"/>
  <c r="I208" i="88"/>
  <c r="J208" i="88" s="1"/>
  <c r="I209" i="88"/>
  <c r="I210" i="88"/>
  <c r="I211" i="88"/>
  <c r="J211" i="88" s="1"/>
  <c r="I212" i="88"/>
  <c r="J212" i="88" s="1"/>
  <c r="I213" i="88"/>
  <c r="J213" i="88" s="1"/>
  <c r="I214" i="88"/>
  <c r="J214" i="88" s="1"/>
  <c r="I215" i="88"/>
  <c r="I216" i="88"/>
  <c r="J216" i="88" s="1"/>
  <c r="I217" i="88"/>
  <c r="I218" i="88"/>
  <c r="J218" i="88" s="1"/>
  <c r="I219" i="88"/>
  <c r="J219" i="88" s="1"/>
  <c r="I220" i="88"/>
  <c r="J220" i="88" s="1"/>
  <c r="I221" i="88"/>
  <c r="J221" i="88" s="1"/>
  <c r="I222" i="88"/>
  <c r="J222" i="88" s="1"/>
  <c r="I223" i="88"/>
  <c r="I224" i="88"/>
  <c r="J224" i="88" s="1"/>
  <c r="I225" i="88"/>
  <c r="I226" i="88"/>
  <c r="I227" i="88"/>
  <c r="J227" i="88" s="1"/>
  <c r="I228" i="88"/>
  <c r="J228" i="88" s="1"/>
  <c r="I229" i="88"/>
  <c r="J229" i="88" s="1"/>
  <c r="I230" i="88"/>
  <c r="J230" i="88" s="1"/>
  <c r="I231" i="88"/>
  <c r="I232" i="88"/>
  <c r="J232" i="88" s="1"/>
  <c r="I233" i="88"/>
  <c r="I234" i="88"/>
  <c r="J234" i="88" s="1"/>
  <c r="I235" i="88"/>
  <c r="J235" i="88" s="1"/>
  <c r="I236" i="88"/>
  <c r="J236" i="88" s="1"/>
  <c r="I237" i="88"/>
  <c r="J237" i="88" s="1"/>
  <c r="I238" i="88"/>
  <c r="J238" i="88" s="1"/>
  <c r="I239" i="88"/>
  <c r="I240" i="88"/>
  <c r="J240" i="88" s="1"/>
  <c r="I241" i="88"/>
  <c r="I242" i="88"/>
  <c r="I243" i="88"/>
  <c r="J243" i="88" s="1"/>
  <c r="I244" i="88"/>
  <c r="J244" i="88" s="1"/>
  <c r="I245" i="88"/>
  <c r="J245" i="88" s="1"/>
  <c r="I246" i="88"/>
  <c r="J246" i="88" s="1"/>
  <c r="I247" i="88"/>
  <c r="I248" i="88"/>
  <c r="J248" i="88" s="1"/>
  <c r="I249" i="88"/>
  <c r="I250" i="88"/>
  <c r="J250" i="88" s="1"/>
  <c r="I251" i="88"/>
  <c r="J251" i="88" s="1"/>
  <c r="I252" i="88"/>
  <c r="J252" i="88" s="1"/>
  <c r="I253" i="88"/>
  <c r="J253" i="88" s="1"/>
  <c r="I254" i="88"/>
  <c r="J254" i="88" s="1"/>
  <c r="I255" i="88"/>
  <c r="I256" i="88"/>
  <c r="J256" i="88" s="1"/>
  <c r="I257" i="88"/>
  <c r="H3" i="88"/>
  <c r="H4" i="88"/>
  <c r="H5" i="88"/>
  <c r="H6" i="88"/>
  <c r="H7" i="88"/>
  <c r="H8" i="88"/>
  <c r="H9" i="88"/>
  <c r="H10" i="88"/>
  <c r="H11" i="88"/>
  <c r="H12" i="88"/>
  <c r="H13" i="88"/>
  <c r="H14" i="88"/>
  <c r="H15" i="88"/>
  <c r="H16" i="88"/>
  <c r="H17" i="88"/>
  <c r="H18" i="88"/>
  <c r="H19" i="88"/>
  <c r="H20" i="88"/>
  <c r="H21" i="88"/>
  <c r="H22" i="88"/>
  <c r="H23" i="88"/>
  <c r="H24" i="88"/>
  <c r="H25" i="88"/>
  <c r="H26" i="88"/>
  <c r="H27" i="88"/>
  <c r="H28" i="88"/>
  <c r="H29" i="88"/>
  <c r="H30" i="88"/>
  <c r="H31" i="88"/>
  <c r="H32" i="88"/>
  <c r="H33" i="88"/>
  <c r="H34" i="88"/>
  <c r="H35" i="88"/>
  <c r="H36" i="88"/>
  <c r="H37" i="88"/>
  <c r="H38" i="88"/>
  <c r="H39" i="88"/>
  <c r="H40" i="88"/>
  <c r="H41" i="88"/>
  <c r="H42" i="88"/>
  <c r="H43" i="88"/>
  <c r="H44" i="88"/>
  <c r="H45" i="88"/>
  <c r="H46" i="88"/>
  <c r="H47" i="88"/>
  <c r="H48" i="88"/>
  <c r="H49" i="88"/>
  <c r="H50" i="88"/>
  <c r="H51" i="88"/>
  <c r="H52" i="88"/>
  <c r="H53" i="88"/>
  <c r="H54" i="88"/>
  <c r="H55" i="88"/>
  <c r="H56" i="88"/>
  <c r="H57" i="88"/>
  <c r="H58" i="88"/>
  <c r="H59" i="88"/>
  <c r="H60" i="88"/>
  <c r="H61" i="88"/>
  <c r="H62" i="88"/>
  <c r="H63" i="88"/>
  <c r="H64" i="88"/>
  <c r="H65" i="88"/>
  <c r="H66" i="88"/>
  <c r="H67" i="88"/>
  <c r="H68" i="88"/>
  <c r="H69" i="88"/>
  <c r="H70" i="88"/>
  <c r="H71" i="88"/>
  <c r="H72" i="88"/>
  <c r="H73" i="88"/>
  <c r="H74" i="88"/>
  <c r="H75" i="88"/>
  <c r="H76" i="88"/>
  <c r="H77" i="88"/>
  <c r="H78" i="88"/>
  <c r="H79" i="88"/>
  <c r="H80" i="88"/>
  <c r="H81" i="88"/>
  <c r="H82" i="88"/>
  <c r="H83" i="88"/>
  <c r="H84" i="88"/>
  <c r="H85" i="88"/>
  <c r="H86" i="88"/>
  <c r="H87" i="88"/>
  <c r="H88" i="88"/>
  <c r="H89" i="88"/>
  <c r="H90" i="88"/>
  <c r="H91" i="88"/>
  <c r="H92" i="88"/>
  <c r="H93" i="88"/>
  <c r="H94" i="88"/>
  <c r="H95" i="88"/>
  <c r="H96" i="88"/>
  <c r="H97" i="88"/>
  <c r="H98" i="88"/>
  <c r="H99" i="88"/>
  <c r="H100" i="88"/>
  <c r="H101" i="88"/>
  <c r="H102" i="88"/>
  <c r="H103" i="88"/>
  <c r="H104" i="88"/>
  <c r="H105" i="88"/>
  <c r="H106" i="88"/>
  <c r="H107" i="88"/>
  <c r="H108" i="88"/>
  <c r="H109" i="88"/>
  <c r="H110" i="88"/>
  <c r="H111" i="88"/>
  <c r="H112" i="88"/>
  <c r="H113" i="88"/>
  <c r="H114" i="88"/>
  <c r="H115" i="88"/>
  <c r="H116" i="88"/>
  <c r="H117" i="88"/>
  <c r="H118" i="88"/>
  <c r="H119" i="88"/>
  <c r="H120" i="88"/>
  <c r="H121" i="88"/>
  <c r="H122" i="88"/>
  <c r="H123" i="88"/>
  <c r="H124" i="88"/>
  <c r="H125" i="88"/>
  <c r="H126" i="88"/>
  <c r="H127" i="88"/>
  <c r="H128" i="88"/>
  <c r="H129" i="88"/>
  <c r="H130" i="88"/>
  <c r="H131" i="88"/>
  <c r="H132" i="88"/>
  <c r="H133" i="88"/>
  <c r="H134" i="88"/>
  <c r="H135" i="88"/>
  <c r="H136" i="88"/>
  <c r="H137" i="88"/>
  <c r="H138" i="88"/>
  <c r="H139" i="88"/>
  <c r="H140" i="88"/>
  <c r="H141" i="88"/>
  <c r="H142" i="88"/>
  <c r="H143" i="88"/>
  <c r="H144" i="88"/>
  <c r="H145" i="88"/>
  <c r="H146" i="88"/>
  <c r="H147" i="88"/>
  <c r="H148" i="88"/>
  <c r="H149" i="88"/>
  <c r="H150" i="88"/>
  <c r="H151" i="88"/>
  <c r="H152" i="88"/>
  <c r="H153" i="88"/>
  <c r="H154" i="88"/>
  <c r="H155" i="88"/>
  <c r="H156" i="88"/>
  <c r="H157" i="88"/>
  <c r="H158" i="88"/>
  <c r="H159" i="88"/>
  <c r="H160" i="88"/>
  <c r="H161" i="88"/>
  <c r="H162" i="88"/>
  <c r="H163" i="88"/>
  <c r="H164" i="88"/>
  <c r="H165" i="88"/>
  <c r="H166" i="88"/>
  <c r="H167" i="88"/>
  <c r="H168" i="88"/>
  <c r="H169" i="88"/>
  <c r="H170" i="88"/>
  <c r="H171" i="88"/>
  <c r="H172" i="88"/>
  <c r="H173" i="88"/>
  <c r="H174" i="88"/>
  <c r="H175" i="88"/>
  <c r="H176" i="88"/>
  <c r="H177" i="88"/>
  <c r="H178" i="88"/>
  <c r="H179" i="88"/>
  <c r="H180" i="88"/>
  <c r="H181" i="88"/>
  <c r="H182" i="88"/>
  <c r="H183" i="88"/>
  <c r="H184" i="88"/>
  <c r="H185" i="88"/>
  <c r="H186" i="88"/>
  <c r="H187" i="88"/>
  <c r="H188" i="88"/>
  <c r="H189" i="88"/>
  <c r="H190" i="88"/>
  <c r="H191" i="88"/>
  <c r="H192" i="88"/>
  <c r="H193" i="88"/>
  <c r="H194" i="88"/>
  <c r="H195" i="88"/>
  <c r="H196" i="88"/>
  <c r="H197" i="88"/>
  <c r="H198" i="88"/>
  <c r="H199" i="88"/>
  <c r="H200" i="88"/>
  <c r="H201" i="88"/>
  <c r="H202" i="88"/>
  <c r="H203" i="88"/>
  <c r="H204" i="88"/>
  <c r="H205" i="88"/>
  <c r="H206" i="88"/>
  <c r="H207" i="88"/>
  <c r="H208" i="88"/>
  <c r="H209" i="88"/>
  <c r="H210" i="88"/>
  <c r="H211" i="88"/>
  <c r="H212" i="88"/>
  <c r="H213" i="88"/>
  <c r="H214" i="88"/>
  <c r="H215" i="88"/>
  <c r="H216" i="88"/>
  <c r="H217" i="88"/>
  <c r="H218" i="88"/>
  <c r="H219" i="88"/>
  <c r="H220" i="88"/>
  <c r="H221" i="88"/>
  <c r="H222" i="88"/>
  <c r="H223" i="88"/>
  <c r="H224" i="88"/>
  <c r="H225" i="88"/>
  <c r="H226" i="88"/>
  <c r="H227" i="88"/>
  <c r="H228" i="88"/>
  <c r="H229" i="88"/>
  <c r="H230" i="88"/>
  <c r="H231" i="88"/>
  <c r="H232" i="88"/>
  <c r="H233" i="88"/>
  <c r="H234" i="88"/>
  <c r="H235" i="88"/>
  <c r="H236" i="88"/>
  <c r="H237" i="88"/>
  <c r="H238" i="88"/>
  <c r="H239" i="88"/>
  <c r="H240" i="88"/>
  <c r="H241" i="88"/>
  <c r="H242" i="88"/>
  <c r="H243" i="88"/>
  <c r="H244" i="88"/>
  <c r="H245" i="88"/>
  <c r="H246" i="88"/>
  <c r="H247" i="88"/>
  <c r="H248" i="88"/>
  <c r="H249" i="88"/>
  <c r="H250" i="88"/>
  <c r="H251" i="88"/>
  <c r="H252" i="88"/>
  <c r="H253" i="88"/>
  <c r="H254" i="88"/>
  <c r="H255" i="88"/>
  <c r="H256" i="88"/>
  <c r="H257" i="88"/>
  <c r="J3" i="87"/>
  <c r="J4" i="87"/>
  <c r="J8" i="87"/>
  <c r="J10" i="87"/>
  <c r="J11" i="87"/>
  <c r="J12" i="87"/>
  <c r="J16" i="87"/>
  <c r="J18" i="87"/>
  <c r="J19" i="87"/>
  <c r="J20" i="87"/>
  <c r="J24" i="87"/>
  <c r="J26" i="87"/>
  <c r="J27" i="87"/>
  <c r="J28" i="87"/>
  <c r="J32" i="87"/>
  <c r="J34" i="87"/>
  <c r="J35" i="87"/>
  <c r="J36" i="87"/>
  <c r="J40" i="87"/>
  <c r="J42" i="87"/>
  <c r="J43" i="87"/>
  <c r="J44" i="87"/>
  <c r="J48" i="87"/>
  <c r="J50" i="87"/>
  <c r="J51" i="87"/>
  <c r="J52" i="87"/>
  <c r="J56" i="87"/>
  <c r="J58" i="87"/>
  <c r="J59" i="87"/>
  <c r="J60" i="87"/>
  <c r="J64" i="87"/>
  <c r="J66" i="87"/>
  <c r="J67" i="87"/>
  <c r="J68" i="87"/>
  <c r="J72" i="87"/>
  <c r="J74" i="87"/>
  <c r="J75" i="87"/>
  <c r="J76" i="87"/>
  <c r="J80" i="87"/>
  <c r="J82" i="87"/>
  <c r="J83" i="87"/>
  <c r="J84" i="87"/>
  <c r="J88" i="87"/>
  <c r="J90" i="87"/>
  <c r="J91" i="87"/>
  <c r="J92" i="87"/>
  <c r="J96" i="87"/>
  <c r="J98" i="87"/>
  <c r="J99" i="87"/>
  <c r="J100" i="87"/>
  <c r="J104" i="87"/>
  <c r="J106" i="87"/>
  <c r="J107" i="87"/>
  <c r="J108" i="87"/>
  <c r="J112" i="87"/>
  <c r="J114" i="87"/>
  <c r="J115" i="87"/>
  <c r="J116" i="87"/>
  <c r="J120" i="87"/>
  <c r="J122" i="87"/>
  <c r="J123" i="87"/>
  <c r="J124" i="87"/>
  <c r="J128" i="87"/>
  <c r="J130" i="87"/>
  <c r="J131" i="87"/>
  <c r="J132" i="87"/>
  <c r="J136" i="87"/>
  <c r="J138" i="87"/>
  <c r="J139" i="87"/>
  <c r="J140" i="87"/>
  <c r="J144" i="87"/>
  <c r="J146" i="87"/>
  <c r="J147" i="87"/>
  <c r="J148" i="87"/>
  <c r="J152" i="87"/>
  <c r="J154" i="87"/>
  <c r="J155" i="87"/>
  <c r="J156" i="87"/>
  <c r="J160" i="87"/>
  <c r="J162" i="87"/>
  <c r="J163" i="87"/>
  <c r="J164" i="87"/>
  <c r="J168" i="87"/>
  <c r="J170" i="87"/>
  <c r="J171" i="87"/>
  <c r="J172" i="87"/>
  <c r="J176" i="87"/>
  <c r="J178" i="87"/>
  <c r="J179" i="87"/>
  <c r="J180" i="87"/>
  <c r="J184" i="87"/>
  <c r="J186" i="87"/>
  <c r="J187" i="87"/>
  <c r="J188" i="87"/>
  <c r="J192" i="87"/>
  <c r="J194" i="87"/>
  <c r="J195" i="87"/>
  <c r="J196" i="87"/>
  <c r="J200" i="87"/>
  <c r="J202" i="87"/>
  <c r="J203" i="87"/>
  <c r="J204" i="87"/>
  <c r="J208" i="87"/>
  <c r="J210" i="87"/>
  <c r="J211" i="87"/>
  <c r="J212" i="87"/>
  <c r="J216" i="87"/>
  <c r="J218" i="87"/>
  <c r="J219" i="87"/>
  <c r="J220" i="87"/>
  <c r="J224" i="87"/>
  <c r="J226" i="87"/>
  <c r="J227" i="87"/>
  <c r="J228" i="87"/>
  <c r="J232" i="87"/>
  <c r="J234" i="87"/>
  <c r="J235" i="87"/>
  <c r="J236" i="87"/>
  <c r="J240" i="87"/>
  <c r="J242" i="87"/>
  <c r="J243" i="87"/>
  <c r="J244" i="87"/>
  <c r="J248" i="87"/>
  <c r="J250" i="87"/>
  <c r="J251" i="87"/>
  <c r="J252" i="87"/>
  <c r="J256" i="87"/>
  <c r="J258" i="87"/>
  <c r="J259" i="87"/>
  <c r="J260" i="87"/>
  <c r="I3" i="87"/>
  <c r="I4" i="87"/>
  <c r="I5" i="87"/>
  <c r="J5" i="87" s="1"/>
  <c r="I6" i="87"/>
  <c r="J6" i="87" s="1"/>
  <c r="I7" i="87"/>
  <c r="J7" i="87" s="1"/>
  <c r="I8" i="87"/>
  <c r="I9" i="87"/>
  <c r="J9" i="87" s="1"/>
  <c r="I10" i="87"/>
  <c r="I11" i="87"/>
  <c r="I12" i="87"/>
  <c r="I13" i="87"/>
  <c r="J13" i="87" s="1"/>
  <c r="I14" i="87"/>
  <c r="J14" i="87" s="1"/>
  <c r="I15" i="87"/>
  <c r="J15" i="87" s="1"/>
  <c r="I16" i="87"/>
  <c r="I17" i="87"/>
  <c r="J17" i="87" s="1"/>
  <c r="I18" i="87"/>
  <c r="I19" i="87"/>
  <c r="I20" i="87"/>
  <c r="I21" i="87"/>
  <c r="J21" i="87" s="1"/>
  <c r="I22" i="87"/>
  <c r="J22" i="87" s="1"/>
  <c r="I23" i="87"/>
  <c r="J23" i="87" s="1"/>
  <c r="I24" i="87"/>
  <c r="I25" i="87"/>
  <c r="J25" i="87" s="1"/>
  <c r="I26" i="87"/>
  <c r="I27" i="87"/>
  <c r="I28" i="87"/>
  <c r="I29" i="87"/>
  <c r="J29" i="87" s="1"/>
  <c r="I30" i="87"/>
  <c r="J30" i="87" s="1"/>
  <c r="I31" i="87"/>
  <c r="J31" i="87" s="1"/>
  <c r="I32" i="87"/>
  <c r="I33" i="87"/>
  <c r="J33" i="87" s="1"/>
  <c r="I34" i="87"/>
  <c r="I35" i="87"/>
  <c r="I36" i="87"/>
  <c r="I37" i="87"/>
  <c r="J37" i="87" s="1"/>
  <c r="I38" i="87"/>
  <c r="J38" i="87" s="1"/>
  <c r="I39" i="87"/>
  <c r="J39" i="87" s="1"/>
  <c r="I40" i="87"/>
  <c r="I41" i="87"/>
  <c r="J41" i="87" s="1"/>
  <c r="I42" i="87"/>
  <c r="I43" i="87"/>
  <c r="I44" i="87"/>
  <c r="I45" i="87"/>
  <c r="J45" i="87" s="1"/>
  <c r="I46" i="87"/>
  <c r="J46" i="87" s="1"/>
  <c r="I47" i="87"/>
  <c r="J47" i="87" s="1"/>
  <c r="I48" i="87"/>
  <c r="I49" i="87"/>
  <c r="J49" i="87" s="1"/>
  <c r="I50" i="87"/>
  <c r="I51" i="87"/>
  <c r="I52" i="87"/>
  <c r="I53" i="87"/>
  <c r="J53" i="87" s="1"/>
  <c r="I54" i="87"/>
  <c r="J54" i="87" s="1"/>
  <c r="I55" i="87"/>
  <c r="J55" i="87" s="1"/>
  <c r="I56" i="87"/>
  <c r="I57" i="87"/>
  <c r="J57" i="87" s="1"/>
  <c r="I58" i="87"/>
  <c r="I59" i="87"/>
  <c r="I60" i="87"/>
  <c r="I61" i="87"/>
  <c r="J61" i="87" s="1"/>
  <c r="I62" i="87"/>
  <c r="J62" i="87" s="1"/>
  <c r="I63" i="87"/>
  <c r="J63" i="87" s="1"/>
  <c r="I64" i="87"/>
  <c r="I65" i="87"/>
  <c r="J65" i="87" s="1"/>
  <c r="I66" i="87"/>
  <c r="I67" i="87"/>
  <c r="I68" i="87"/>
  <c r="I69" i="87"/>
  <c r="J69" i="87" s="1"/>
  <c r="I70" i="87"/>
  <c r="J70" i="87" s="1"/>
  <c r="I71" i="87"/>
  <c r="J71" i="87" s="1"/>
  <c r="I72" i="87"/>
  <c r="I73" i="87"/>
  <c r="J73" i="87" s="1"/>
  <c r="I74" i="87"/>
  <c r="I75" i="87"/>
  <c r="I76" i="87"/>
  <c r="I77" i="87"/>
  <c r="J77" i="87" s="1"/>
  <c r="I78" i="87"/>
  <c r="J78" i="87" s="1"/>
  <c r="I79" i="87"/>
  <c r="J79" i="87" s="1"/>
  <c r="I80" i="87"/>
  <c r="I81" i="87"/>
  <c r="J81" i="87" s="1"/>
  <c r="I82" i="87"/>
  <c r="I83" i="87"/>
  <c r="I84" i="87"/>
  <c r="I85" i="87"/>
  <c r="J85" i="87" s="1"/>
  <c r="I86" i="87"/>
  <c r="J86" i="87" s="1"/>
  <c r="I87" i="87"/>
  <c r="J87" i="87" s="1"/>
  <c r="I88" i="87"/>
  <c r="I89" i="87"/>
  <c r="J89" i="87" s="1"/>
  <c r="I90" i="87"/>
  <c r="I91" i="87"/>
  <c r="I92" i="87"/>
  <c r="I93" i="87"/>
  <c r="J93" i="87" s="1"/>
  <c r="I94" i="87"/>
  <c r="J94" i="87" s="1"/>
  <c r="I95" i="87"/>
  <c r="J95" i="87" s="1"/>
  <c r="I96" i="87"/>
  <c r="I97" i="87"/>
  <c r="J97" i="87" s="1"/>
  <c r="I98" i="87"/>
  <c r="I99" i="87"/>
  <c r="I100" i="87"/>
  <c r="I101" i="87"/>
  <c r="J101" i="87" s="1"/>
  <c r="I102" i="87"/>
  <c r="J102" i="87" s="1"/>
  <c r="I103" i="87"/>
  <c r="J103" i="87" s="1"/>
  <c r="I104" i="87"/>
  <c r="I105" i="87"/>
  <c r="J105" i="87" s="1"/>
  <c r="I106" i="87"/>
  <c r="I107" i="87"/>
  <c r="I108" i="87"/>
  <c r="I109" i="87"/>
  <c r="J109" i="87" s="1"/>
  <c r="I110" i="87"/>
  <c r="J110" i="87" s="1"/>
  <c r="I111" i="87"/>
  <c r="J111" i="87" s="1"/>
  <c r="I112" i="87"/>
  <c r="I113" i="87"/>
  <c r="J113" i="87" s="1"/>
  <c r="I114" i="87"/>
  <c r="I115" i="87"/>
  <c r="I116" i="87"/>
  <c r="I117" i="87"/>
  <c r="J117" i="87" s="1"/>
  <c r="I118" i="87"/>
  <c r="J118" i="87" s="1"/>
  <c r="I119" i="87"/>
  <c r="J119" i="87" s="1"/>
  <c r="I120" i="87"/>
  <c r="I121" i="87"/>
  <c r="J121" i="87" s="1"/>
  <c r="I122" i="87"/>
  <c r="I123" i="87"/>
  <c r="I124" i="87"/>
  <c r="I125" i="87"/>
  <c r="J125" i="87" s="1"/>
  <c r="I126" i="87"/>
  <c r="J126" i="87" s="1"/>
  <c r="I127" i="87"/>
  <c r="J127" i="87" s="1"/>
  <c r="I128" i="87"/>
  <c r="I129" i="87"/>
  <c r="J129" i="87" s="1"/>
  <c r="I130" i="87"/>
  <c r="I131" i="87"/>
  <c r="I132" i="87"/>
  <c r="I133" i="87"/>
  <c r="J133" i="87" s="1"/>
  <c r="I134" i="87"/>
  <c r="J134" i="87" s="1"/>
  <c r="I135" i="87"/>
  <c r="J135" i="87" s="1"/>
  <c r="I136" i="87"/>
  <c r="I137" i="87"/>
  <c r="J137" i="87" s="1"/>
  <c r="I138" i="87"/>
  <c r="I139" i="87"/>
  <c r="I140" i="87"/>
  <c r="I141" i="87"/>
  <c r="J141" i="87" s="1"/>
  <c r="I142" i="87"/>
  <c r="J142" i="87" s="1"/>
  <c r="I143" i="87"/>
  <c r="J143" i="87" s="1"/>
  <c r="I144" i="87"/>
  <c r="I145" i="87"/>
  <c r="J145" i="87" s="1"/>
  <c r="I146" i="87"/>
  <c r="I147" i="87"/>
  <c r="I148" i="87"/>
  <c r="I149" i="87"/>
  <c r="J149" i="87" s="1"/>
  <c r="I150" i="87"/>
  <c r="J150" i="87" s="1"/>
  <c r="I151" i="87"/>
  <c r="J151" i="87" s="1"/>
  <c r="I152" i="87"/>
  <c r="I153" i="87"/>
  <c r="J153" i="87" s="1"/>
  <c r="I154" i="87"/>
  <c r="I155" i="87"/>
  <c r="I156" i="87"/>
  <c r="I157" i="87"/>
  <c r="J157" i="87" s="1"/>
  <c r="I158" i="87"/>
  <c r="J158" i="87" s="1"/>
  <c r="I159" i="87"/>
  <c r="J159" i="87" s="1"/>
  <c r="I160" i="87"/>
  <c r="I161" i="87"/>
  <c r="J161" i="87" s="1"/>
  <c r="I162" i="87"/>
  <c r="I163" i="87"/>
  <c r="I164" i="87"/>
  <c r="I165" i="87"/>
  <c r="J165" i="87" s="1"/>
  <c r="I166" i="87"/>
  <c r="J166" i="87" s="1"/>
  <c r="I167" i="87"/>
  <c r="J167" i="87" s="1"/>
  <c r="I168" i="87"/>
  <c r="I169" i="87"/>
  <c r="J169" i="87" s="1"/>
  <c r="I170" i="87"/>
  <c r="I171" i="87"/>
  <c r="I172" i="87"/>
  <c r="I173" i="87"/>
  <c r="J173" i="87" s="1"/>
  <c r="I174" i="87"/>
  <c r="J174" i="87" s="1"/>
  <c r="I175" i="87"/>
  <c r="J175" i="87" s="1"/>
  <c r="I176" i="87"/>
  <c r="I177" i="87"/>
  <c r="J177" i="87" s="1"/>
  <c r="I178" i="87"/>
  <c r="I179" i="87"/>
  <c r="I180" i="87"/>
  <c r="I181" i="87"/>
  <c r="J181" i="87" s="1"/>
  <c r="I182" i="87"/>
  <c r="J182" i="87" s="1"/>
  <c r="I183" i="87"/>
  <c r="J183" i="87" s="1"/>
  <c r="I184" i="87"/>
  <c r="I185" i="87"/>
  <c r="J185" i="87" s="1"/>
  <c r="I186" i="87"/>
  <c r="I187" i="87"/>
  <c r="I188" i="87"/>
  <c r="I189" i="87"/>
  <c r="J189" i="87" s="1"/>
  <c r="I190" i="87"/>
  <c r="J190" i="87" s="1"/>
  <c r="I191" i="87"/>
  <c r="J191" i="87" s="1"/>
  <c r="I192" i="87"/>
  <c r="I193" i="87"/>
  <c r="J193" i="87" s="1"/>
  <c r="I194" i="87"/>
  <c r="I195" i="87"/>
  <c r="I196" i="87"/>
  <c r="I197" i="87"/>
  <c r="J197" i="87" s="1"/>
  <c r="I198" i="87"/>
  <c r="J198" i="87" s="1"/>
  <c r="I199" i="87"/>
  <c r="J199" i="87" s="1"/>
  <c r="I200" i="87"/>
  <c r="I201" i="87"/>
  <c r="J201" i="87" s="1"/>
  <c r="I202" i="87"/>
  <c r="I203" i="87"/>
  <c r="I204" i="87"/>
  <c r="I205" i="87"/>
  <c r="J205" i="87" s="1"/>
  <c r="I206" i="87"/>
  <c r="J206" i="87" s="1"/>
  <c r="I207" i="87"/>
  <c r="J207" i="87" s="1"/>
  <c r="I208" i="87"/>
  <c r="I209" i="87"/>
  <c r="J209" i="87" s="1"/>
  <c r="I210" i="87"/>
  <c r="I211" i="87"/>
  <c r="I212" i="87"/>
  <c r="I213" i="87"/>
  <c r="J213" i="87" s="1"/>
  <c r="I214" i="87"/>
  <c r="J214" i="87" s="1"/>
  <c r="I215" i="87"/>
  <c r="J215" i="87" s="1"/>
  <c r="I216" i="87"/>
  <c r="I217" i="87"/>
  <c r="J217" i="87" s="1"/>
  <c r="I218" i="87"/>
  <c r="I219" i="87"/>
  <c r="I220" i="87"/>
  <c r="I221" i="87"/>
  <c r="J221" i="87" s="1"/>
  <c r="I222" i="87"/>
  <c r="J222" i="87" s="1"/>
  <c r="I223" i="87"/>
  <c r="J223" i="87" s="1"/>
  <c r="I224" i="87"/>
  <c r="I225" i="87"/>
  <c r="J225" i="87" s="1"/>
  <c r="I226" i="87"/>
  <c r="I227" i="87"/>
  <c r="I228" i="87"/>
  <c r="I229" i="87"/>
  <c r="J229" i="87" s="1"/>
  <c r="I230" i="87"/>
  <c r="J230" i="87" s="1"/>
  <c r="I231" i="87"/>
  <c r="J231" i="87" s="1"/>
  <c r="I232" i="87"/>
  <c r="I233" i="87"/>
  <c r="J233" i="87" s="1"/>
  <c r="I234" i="87"/>
  <c r="I235" i="87"/>
  <c r="I236" i="87"/>
  <c r="I237" i="87"/>
  <c r="J237" i="87" s="1"/>
  <c r="I238" i="87"/>
  <c r="J238" i="87" s="1"/>
  <c r="I239" i="87"/>
  <c r="J239" i="87" s="1"/>
  <c r="I240" i="87"/>
  <c r="I241" i="87"/>
  <c r="J241" i="87" s="1"/>
  <c r="I242" i="87"/>
  <c r="I243" i="87"/>
  <c r="I244" i="87"/>
  <c r="I245" i="87"/>
  <c r="J245" i="87" s="1"/>
  <c r="I246" i="87"/>
  <c r="J246" i="87" s="1"/>
  <c r="I247" i="87"/>
  <c r="J247" i="87" s="1"/>
  <c r="I248" i="87"/>
  <c r="I249" i="87"/>
  <c r="J249" i="87" s="1"/>
  <c r="I250" i="87"/>
  <c r="I251" i="87"/>
  <c r="I252" i="87"/>
  <c r="I253" i="87"/>
  <c r="J253" i="87" s="1"/>
  <c r="I254" i="87"/>
  <c r="J254" i="87" s="1"/>
  <c r="I255" i="87"/>
  <c r="J255" i="87" s="1"/>
  <c r="I256" i="87"/>
  <c r="I257" i="87"/>
  <c r="J257" i="87" s="1"/>
  <c r="I258" i="87"/>
  <c r="I259" i="87"/>
  <c r="I260" i="87"/>
  <c r="I261" i="87"/>
  <c r="J261" i="87" s="1"/>
  <c r="I262" i="87"/>
  <c r="J262" i="87" s="1"/>
  <c r="I263" i="87"/>
  <c r="J263" i="87" s="1"/>
  <c r="H3" i="87"/>
  <c r="H4" i="87"/>
  <c r="H5" i="87"/>
  <c r="H6" i="87"/>
  <c r="H7" i="87"/>
  <c r="H8" i="87"/>
  <c r="H9" i="87"/>
  <c r="H10" i="87"/>
  <c r="H11" i="87"/>
  <c r="H12" i="87"/>
  <c r="H13" i="87"/>
  <c r="H14" i="87"/>
  <c r="H15" i="87"/>
  <c r="H16" i="87"/>
  <c r="H17" i="87"/>
  <c r="H18" i="87"/>
  <c r="H19" i="87"/>
  <c r="H20" i="87"/>
  <c r="H21" i="87"/>
  <c r="H22" i="87"/>
  <c r="H23" i="87"/>
  <c r="H24" i="87"/>
  <c r="H25" i="87"/>
  <c r="H26" i="87"/>
  <c r="H27" i="87"/>
  <c r="H28" i="87"/>
  <c r="H29" i="87"/>
  <c r="H30" i="87"/>
  <c r="H31" i="87"/>
  <c r="H32" i="87"/>
  <c r="H33" i="87"/>
  <c r="H34" i="87"/>
  <c r="H35" i="87"/>
  <c r="H36" i="87"/>
  <c r="H37" i="87"/>
  <c r="H38" i="87"/>
  <c r="H39" i="87"/>
  <c r="H40" i="87"/>
  <c r="H41" i="87"/>
  <c r="H42" i="87"/>
  <c r="H43" i="87"/>
  <c r="H44" i="87"/>
  <c r="H45" i="87"/>
  <c r="H46" i="87"/>
  <c r="H47" i="87"/>
  <c r="H48" i="87"/>
  <c r="H49" i="87"/>
  <c r="H50" i="87"/>
  <c r="H51" i="87"/>
  <c r="H52" i="87"/>
  <c r="H53" i="87"/>
  <c r="H54" i="87"/>
  <c r="H55" i="87"/>
  <c r="H56" i="87"/>
  <c r="H57" i="87"/>
  <c r="H58" i="87"/>
  <c r="H59" i="87"/>
  <c r="H60" i="87"/>
  <c r="H61" i="87"/>
  <c r="H62" i="87"/>
  <c r="H63" i="87"/>
  <c r="H64" i="87"/>
  <c r="H65" i="87"/>
  <c r="H66" i="87"/>
  <c r="H67" i="87"/>
  <c r="H68" i="87"/>
  <c r="H69" i="87"/>
  <c r="H70" i="87"/>
  <c r="H71" i="87"/>
  <c r="H72" i="87"/>
  <c r="H73" i="87"/>
  <c r="H74" i="87"/>
  <c r="H75" i="87"/>
  <c r="H76" i="87"/>
  <c r="H77" i="87"/>
  <c r="H78" i="87"/>
  <c r="H79" i="87"/>
  <c r="H80" i="87"/>
  <c r="H81" i="87"/>
  <c r="H82" i="87"/>
  <c r="H83" i="87"/>
  <c r="H84" i="87"/>
  <c r="H85" i="87"/>
  <c r="H86" i="87"/>
  <c r="H87" i="87"/>
  <c r="H88" i="87"/>
  <c r="H89" i="87"/>
  <c r="H90" i="87"/>
  <c r="H91" i="87"/>
  <c r="H92" i="87"/>
  <c r="H93" i="87"/>
  <c r="H94" i="87"/>
  <c r="H95" i="87"/>
  <c r="H96" i="87"/>
  <c r="H97" i="87"/>
  <c r="H98" i="87"/>
  <c r="H99" i="87"/>
  <c r="H100" i="87"/>
  <c r="H101" i="87"/>
  <c r="H102" i="87"/>
  <c r="H103" i="87"/>
  <c r="H104" i="87"/>
  <c r="H105" i="87"/>
  <c r="H106" i="87"/>
  <c r="H107" i="87"/>
  <c r="H108" i="87"/>
  <c r="H109" i="87"/>
  <c r="H110" i="87"/>
  <c r="H111" i="87"/>
  <c r="H112" i="87"/>
  <c r="H113" i="87"/>
  <c r="H114" i="87"/>
  <c r="H115" i="87"/>
  <c r="H116" i="87"/>
  <c r="H117" i="87"/>
  <c r="H118" i="87"/>
  <c r="H119" i="87"/>
  <c r="H120" i="87"/>
  <c r="H121" i="87"/>
  <c r="H122" i="87"/>
  <c r="H123" i="87"/>
  <c r="H124" i="87"/>
  <c r="H125" i="87"/>
  <c r="H126" i="87"/>
  <c r="H127" i="87"/>
  <c r="H128" i="87"/>
  <c r="H129" i="87"/>
  <c r="H130" i="87"/>
  <c r="H131" i="87"/>
  <c r="H132" i="87"/>
  <c r="H133" i="87"/>
  <c r="H134" i="87"/>
  <c r="H135" i="87"/>
  <c r="H136" i="87"/>
  <c r="H137" i="87"/>
  <c r="H138" i="87"/>
  <c r="H139" i="87"/>
  <c r="H140" i="87"/>
  <c r="H141" i="87"/>
  <c r="H142" i="87"/>
  <c r="H143" i="87"/>
  <c r="H144" i="87"/>
  <c r="H145" i="87"/>
  <c r="H146" i="87"/>
  <c r="H147" i="87"/>
  <c r="H148" i="87"/>
  <c r="H149" i="87"/>
  <c r="H150" i="87"/>
  <c r="H151" i="87"/>
  <c r="H152" i="87"/>
  <c r="H153" i="87"/>
  <c r="H154" i="87"/>
  <c r="H155" i="87"/>
  <c r="H156" i="87"/>
  <c r="H157" i="87"/>
  <c r="H158" i="87"/>
  <c r="H159" i="87"/>
  <c r="H160" i="87"/>
  <c r="H161" i="87"/>
  <c r="H162" i="87"/>
  <c r="H163" i="87"/>
  <c r="H164" i="87"/>
  <c r="H165" i="87"/>
  <c r="H166" i="87"/>
  <c r="H167" i="87"/>
  <c r="H168" i="87"/>
  <c r="H169" i="87"/>
  <c r="H170" i="87"/>
  <c r="H171" i="87"/>
  <c r="H172" i="87"/>
  <c r="H173" i="87"/>
  <c r="H174" i="87"/>
  <c r="H175" i="87"/>
  <c r="H176" i="87"/>
  <c r="H177" i="87"/>
  <c r="H178" i="87"/>
  <c r="H179" i="87"/>
  <c r="H180" i="87"/>
  <c r="H181" i="87"/>
  <c r="H182" i="87"/>
  <c r="H183" i="87"/>
  <c r="H184" i="87"/>
  <c r="H185" i="87"/>
  <c r="H186" i="87"/>
  <c r="H187" i="87"/>
  <c r="H188" i="87"/>
  <c r="H189" i="87"/>
  <c r="H190" i="87"/>
  <c r="H191" i="87"/>
  <c r="H192" i="87"/>
  <c r="H193" i="87"/>
  <c r="H194" i="87"/>
  <c r="H195" i="87"/>
  <c r="H196" i="87"/>
  <c r="H197" i="87"/>
  <c r="H198" i="87"/>
  <c r="H199" i="87"/>
  <c r="H200" i="87"/>
  <c r="H201" i="87"/>
  <c r="H202" i="87"/>
  <c r="H203" i="87"/>
  <c r="H204" i="87"/>
  <c r="H205" i="87"/>
  <c r="H206" i="87"/>
  <c r="H207" i="87"/>
  <c r="H208" i="87"/>
  <c r="H209" i="87"/>
  <c r="H210" i="87"/>
  <c r="H211" i="87"/>
  <c r="H212" i="87"/>
  <c r="H213" i="87"/>
  <c r="H214" i="87"/>
  <c r="H215" i="87"/>
  <c r="H216" i="87"/>
  <c r="H217" i="87"/>
  <c r="H218" i="87"/>
  <c r="H219" i="87"/>
  <c r="H220" i="87"/>
  <c r="H221" i="87"/>
  <c r="H222" i="87"/>
  <c r="H223" i="87"/>
  <c r="H224" i="87"/>
  <c r="H225" i="87"/>
  <c r="H226" i="87"/>
  <c r="H227" i="87"/>
  <c r="H228" i="87"/>
  <c r="H229" i="87"/>
  <c r="H230" i="87"/>
  <c r="H231" i="87"/>
  <c r="H232" i="87"/>
  <c r="H233" i="87"/>
  <c r="H234" i="87"/>
  <c r="H235" i="87"/>
  <c r="H236" i="87"/>
  <c r="H237" i="87"/>
  <c r="H238" i="87"/>
  <c r="H239" i="87"/>
  <c r="H240" i="87"/>
  <c r="H241" i="87"/>
  <c r="H242" i="87"/>
  <c r="H243" i="87"/>
  <c r="H244" i="87"/>
  <c r="H245" i="87"/>
  <c r="H246" i="87"/>
  <c r="H247" i="87"/>
  <c r="H248" i="87"/>
  <c r="H249" i="87"/>
  <c r="H250" i="87"/>
  <c r="H251" i="87"/>
  <c r="H252" i="87"/>
  <c r="H253" i="87"/>
  <c r="H254" i="87"/>
  <c r="H255" i="87"/>
  <c r="H256" i="87"/>
  <c r="H257" i="87"/>
  <c r="H258" i="87"/>
  <c r="H259" i="87"/>
  <c r="H260" i="87"/>
  <c r="H261" i="87"/>
  <c r="H262" i="87"/>
  <c r="H263" i="87"/>
  <c r="J3" i="86"/>
  <c r="J7" i="86"/>
  <c r="J9" i="86"/>
  <c r="J10" i="86"/>
  <c r="J11" i="86"/>
  <c r="J15" i="86"/>
  <c r="J17" i="86"/>
  <c r="J19" i="86"/>
  <c r="J23" i="86"/>
  <c r="J25" i="86"/>
  <c r="J26" i="86"/>
  <c r="J27" i="86"/>
  <c r="J31" i="86"/>
  <c r="J33" i="86"/>
  <c r="J35" i="86"/>
  <c r="J39" i="86"/>
  <c r="J41" i="86"/>
  <c r="J43" i="86"/>
  <c r="J47" i="86"/>
  <c r="J49" i="86"/>
  <c r="J51" i="86"/>
  <c r="J55" i="86"/>
  <c r="J57" i="86"/>
  <c r="J58" i="86"/>
  <c r="J59" i="86"/>
  <c r="J63" i="86"/>
  <c r="J65" i="86"/>
  <c r="J67" i="86"/>
  <c r="J71" i="86"/>
  <c r="J73" i="86"/>
  <c r="J74" i="86"/>
  <c r="J75" i="86"/>
  <c r="J79" i="86"/>
  <c r="J81" i="86"/>
  <c r="J83" i="86"/>
  <c r="J87" i="86"/>
  <c r="J89" i="86"/>
  <c r="J90" i="86"/>
  <c r="J91" i="86"/>
  <c r="J95" i="86"/>
  <c r="J97" i="86"/>
  <c r="J99" i="86"/>
  <c r="J103" i="86"/>
  <c r="J105" i="86"/>
  <c r="J106" i="86"/>
  <c r="J107" i="86"/>
  <c r="J111" i="86"/>
  <c r="J113" i="86"/>
  <c r="J115" i="86"/>
  <c r="J119" i="86"/>
  <c r="J121" i="86"/>
  <c r="J122" i="86"/>
  <c r="J123" i="86"/>
  <c r="J127" i="86"/>
  <c r="J129" i="86"/>
  <c r="J131" i="86"/>
  <c r="J135" i="86"/>
  <c r="J137" i="86"/>
  <c r="J138" i="86"/>
  <c r="J139" i="86"/>
  <c r="J143" i="86"/>
  <c r="J145" i="86"/>
  <c r="J147" i="86"/>
  <c r="J151" i="86"/>
  <c r="J153" i="86"/>
  <c r="J154" i="86"/>
  <c r="J155" i="86"/>
  <c r="J159" i="86"/>
  <c r="J161" i="86"/>
  <c r="J163" i="86"/>
  <c r="J167" i="86"/>
  <c r="J169" i="86"/>
  <c r="J171" i="86"/>
  <c r="J175" i="86"/>
  <c r="J177" i="86"/>
  <c r="J179" i="86"/>
  <c r="J183" i="86"/>
  <c r="J185" i="86"/>
  <c r="J186" i="86"/>
  <c r="J187" i="86"/>
  <c r="J191" i="86"/>
  <c r="J193" i="86"/>
  <c r="J195" i="86"/>
  <c r="J199" i="86"/>
  <c r="J201" i="86"/>
  <c r="J202" i="86"/>
  <c r="J203" i="86"/>
  <c r="J207" i="86"/>
  <c r="J209" i="86"/>
  <c r="J211" i="86"/>
  <c r="J215" i="86"/>
  <c r="J217" i="86"/>
  <c r="J218" i="86"/>
  <c r="J219" i="86"/>
  <c r="J223" i="86"/>
  <c r="J225" i="86"/>
  <c r="J227" i="86"/>
  <c r="J231" i="86"/>
  <c r="J233" i="86"/>
  <c r="J234" i="86"/>
  <c r="J235" i="86"/>
  <c r="J239" i="86"/>
  <c r="J241" i="86"/>
  <c r="J243" i="86"/>
  <c r="J247" i="86"/>
  <c r="J249" i="86"/>
  <c r="J250" i="86"/>
  <c r="J251" i="86"/>
  <c r="J255" i="86"/>
  <c r="J257" i="86"/>
  <c r="J259" i="86"/>
  <c r="J263" i="86"/>
  <c r="I3" i="86"/>
  <c r="I4" i="86"/>
  <c r="J4" i="86" s="1"/>
  <c r="I5" i="86"/>
  <c r="J5" i="86" s="1"/>
  <c r="I6" i="86"/>
  <c r="J6" i="86" s="1"/>
  <c r="I7" i="86"/>
  <c r="I8" i="86"/>
  <c r="J8" i="86" s="1"/>
  <c r="I9" i="86"/>
  <c r="I10" i="86"/>
  <c r="I11" i="86"/>
  <c r="I12" i="86"/>
  <c r="J12" i="86" s="1"/>
  <c r="I13" i="86"/>
  <c r="J13" i="86" s="1"/>
  <c r="I14" i="86"/>
  <c r="J14" i="86" s="1"/>
  <c r="I15" i="86"/>
  <c r="I16" i="86"/>
  <c r="J16" i="86" s="1"/>
  <c r="I17" i="86"/>
  <c r="I18" i="86"/>
  <c r="J18" i="86" s="1"/>
  <c r="I19" i="86"/>
  <c r="I20" i="86"/>
  <c r="J20" i="86" s="1"/>
  <c r="I21" i="86"/>
  <c r="J21" i="86" s="1"/>
  <c r="I22" i="86"/>
  <c r="J22" i="86" s="1"/>
  <c r="I23" i="86"/>
  <c r="I24" i="86"/>
  <c r="J24" i="86" s="1"/>
  <c r="I25" i="86"/>
  <c r="I26" i="86"/>
  <c r="I27" i="86"/>
  <c r="I28" i="86"/>
  <c r="J28" i="86" s="1"/>
  <c r="I29" i="86"/>
  <c r="J29" i="86" s="1"/>
  <c r="I30" i="86"/>
  <c r="J30" i="86" s="1"/>
  <c r="I31" i="86"/>
  <c r="I32" i="86"/>
  <c r="J32" i="86" s="1"/>
  <c r="I33" i="86"/>
  <c r="I34" i="86"/>
  <c r="J34" i="86" s="1"/>
  <c r="I35" i="86"/>
  <c r="I36" i="86"/>
  <c r="J36" i="86" s="1"/>
  <c r="I37" i="86"/>
  <c r="J37" i="86" s="1"/>
  <c r="I38" i="86"/>
  <c r="J38" i="86" s="1"/>
  <c r="I39" i="86"/>
  <c r="I40" i="86"/>
  <c r="J40" i="86" s="1"/>
  <c r="I41" i="86"/>
  <c r="I42" i="86"/>
  <c r="J42" i="86" s="1"/>
  <c r="I43" i="86"/>
  <c r="I44" i="86"/>
  <c r="J44" i="86" s="1"/>
  <c r="I45" i="86"/>
  <c r="J45" i="86" s="1"/>
  <c r="I46" i="86"/>
  <c r="J46" i="86" s="1"/>
  <c r="I47" i="86"/>
  <c r="I48" i="86"/>
  <c r="J48" i="86" s="1"/>
  <c r="I49" i="86"/>
  <c r="I50" i="86"/>
  <c r="J50" i="86" s="1"/>
  <c r="I51" i="86"/>
  <c r="I52" i="86"/>
  <c r="J52" i="86" s="1"/>
  <c r="I53" i="86"/>
  <c r="J53" i="86" s="1"/>
  <c r="I54" i="86"/>
  <c r="J54" i="86" s="1"/>
  <c r="I55" i="86"/>
  <c r="I56" i="86"/>
  <c r="J56" i="86" s="1"/>
  <c r="I57" i="86"/>
  <c r="I58" i="86"/>
  <c r="I59" i="86"/>
  <c r="I60" i="86"/>
  <c r="J60" i="86" s="1"/>
  <c r="I61" i="86"/>
  <c r="J61" i="86" s="1"/>
  <c r="I62" i="86"/>
  <c r="J62" i="86" s="1"/>
  <c r="I63" i="86"/>
  <c r="I64" i="86"/>
  <c r="J64" i="86" s="1"/>
  <c r="I65" i="86"/>
  <c r="I66" i="86"/>
  <c r="J66" i="86" s="1"/>
  <c r="I67" i="86"/>
  <c r="I68" i="86"/>
  <c r="J68" i="86" s="1"/>
  <c r="I69" i="86"/>
  <c r="J69" i="86" s="1"/>
  <c r="I70" i="86"/>
  <c r="J70" i="86" s="1"/>
  <c r="I71" i="86"/>
  <c r="I72" i="86"/>
  <c r="J72" i="86" s="1"/>
  <c r="I73" i="86"/>
  <c r="I74" i="86"/>
  <c r="I75" i="86"/>
  <c r="I76" i="86"/>
  <c r="J76" i="86" s="1"/>
  <c r="I77" i="86"/>
  <c r="J77" i="86" s="1"/>
  <c r="I78" i="86"/>
  <c r="J78" i="86" s="1"/>
  <c r="I79" i="86"/>
  <c r="I80" i="86"/>
  <c r="J80" i="86" s="1"/>
  <c r="I81" i="86"/>
  <c r="I82" i="86"/>
  <c r="J82" i="86" s="1"/>
  <c r="I83" i="86"/>
  <c r="I84" i="86"/>
  <c r="J84" i="86" s="1"/>
  <c r="I85" i="86"/>
  <c r="J85" i="86" s="1"/>
  <c r="I86" i="86"/>
  <c r="J86" i="86" s="1"/>
  <c r="I87" i="86"/>
  <c r="I88" i="86"/>
  <c r="J88" i="86" s="1"/>
  <c r="I89" i="86"/>
  <c r="I90" i="86"/>
  <c r="I91" i="86"/>
  <c r="I92" i="86"/>
  <c r="J92" i="86" s="1"/>
  <c r="I93" i="86"/>
  <c r="J93" i="86" s="1"/>
  <c r="I94" i="86"/>
  <c r="J94" i="86" s="1"/>
  <c r="I95" i="86"/>
  <c r="I96" i="86"/>
  <c r="J96" i="86" s="1"/>
  <c r="I97" i="86"/>
  <c r="I98" i="86"/>
  <c r="J98" i="86" s="1"/>
  <c r="I99" i="86"/>
  <c r="I100" i="86"/>
  <c r="J100" i="86" s="1"/>
  <c r="I101" i="86"/>
  <c r="J101" i="86" s="1"/>
  <c r="I102" i="86"/>
  <c r="J102" i="86" s="1"/>
  <c r="I103" i="86"/>
  <c r="I104" i="86"/>
  <c r="J104" i="86" s="1"/>
  <c r="I105" i="86"/>
  <c r="I106" i="86"/>
  <c r="I107" i="86"/>
  <c r="I108" i="86"/>
  <c r="J108" i="86" s="1"/>
  <c r="I109" i="86"/>
  <c r="J109" i="86" s="1"/>
  <c r="I110" i="86"/>
  <c r="J110" i="86" s="1"/>
  <c r="I111" i="86"/>
  <c r="I112" i="86"/>
  <c r="J112" i="86" s="1"/>
  <c r="I113" i="86"/>
  <c r="I114" i="86"/>
  <c r="J114" i="86" s="1"/>
  <c r="I115" i="86"/>
  <c r="I116" i="86"/>
  <c r="J116" i="86" s="1"/>
  <c r="I117" i="86"/>
  <c r="J117" i="86" s="1"/>
  <c r="I118" i="86"/>
  <c r="J118" i="86" s="1"/>
  <c r="I119" i="86"/>
  <c r="I120" i="86"/>
  <c r="J120" i="86" s="1"/>
  <c r="I121" i="86"/>
  <c r="I122" i="86"/>
  <c r="I123" i="86"/>
  <c r="I124" i="86"/>
  <c r="J124" i="86" s="1"/>
  <c r="I125" i="86"/>
  <c r="J125" i="86" s="1"/>
  <c r="I126" i="86"/>
  <c r="J126" i="86" s="1"/>
  <c r="I127" i="86"/>
  <c r="I128" i="86"/>
  <c r="J128" i="86" s="1"/>
  <c r="I129" i="86"/>
  <c r="I130" i="86"/>
  <c r="J130" i="86" s="1"/>
  <c r="I131" i="86"/>
  <c r="I132" i="86"/>
  <c r="J132" i="86" s="1"/>
  <c r="I133" i="86"/>
  <c r="J133" i="86" s="1"/>
  <c r="I134" i="86"/>
  <c r="J134" i="86" s="1"/>
  <c r="I135" i="86"/>
  <c r="I136" i="86"/>
  <c r="J136" i="86" s="1"/>
  <c r="I137" i="86"/>
  <c r="I138" i="86"/>
  <c r="I139" i="86"/>
  <c r="I140" i="86"/>
  <c r="J140" i="86" s="1"/>
  <c r="I141" i="86"/>
  <c r="J141" i="86" s="1"/>
  <c r="I142" i="86"/>
  <c r="J142" i="86" s="1"/>
  <c r="I143" i="86"/>
  <c r="I144" i="86"/>
  <c r="J144" i="86" s="1"/>
  <c r="I145" i="86"/>
  <c r="I146" i="86"/>
  <c r="J146" i="86" s="1"/>
  <c r="I147" i="86"/>
  <c r="I148" i="86"/>
  <c r="J148" i="86" s="1"/>
  <c r="I149" i="86"/>
  <c r="J149" i="86" s="1"/>
  <c r="I150" i="86"/>
  <c r="J150" i="86" s="1"/>
  <c r="I151" i="86"/>
  <c r="I152" i="86"/>
  <c r="J152" i="86" s="1"/>
  <c r="I153" i="86"/>
  <c r="I154" i="86"/>
  <c r="I155" i="86"/>
  <c r="I156" i="86"/>
  <c r="J156" i="86" s="1"/>
  <c r="I157" i="86"/>
  <c r="J157" i="86" s="1"/>
  <c r="I158" i="86"/>
  <c r="J158" i="86" s="1"/>
  <c r="I159" i="86"/>
  <c r="I160" i="86"/>
  <c r="J160" i="86" s="1"/>
  <c r="I161" i="86"/>
  <c r="I162" i="86"/>
  <c r="J162" i="86" s="1"/>
  <c r="I163" i="86"/>
  <c r="I164" i="86"/>
  <c r="J164" i="86" s="1"/>
  <c r="I165" i="86"/>
  <c r="J165" i="86" s="1"/>
  <c r="I166" i="86"/>
  <c r="J166" i="86" s="1"/>
  <c r="I167" i="86"/>
  <c r="I168" i="86"/>
  <c r="J168" i="86" s="1"/>
  <c r="I169" i="86"/>
  <c r="I170" i="86"/>
  <c r="J170" i="86" s="1"/>
  <c r="I171" i="86"/>
  <c r="I172" i="86"/>
  <c r="J172" i="86" s="1"/>
  <c r="I173" i="86"/>
  <c r="J173" i="86" s="1"/>
  <c r="I174" i="86"/>
  <c r="J174" i="86" s="1"/>
  <c r="I175" i="86"/>
  <c r="I176" i="86"/>
  <c r="J176" i="86" s="1"/>
  <c r="I177" i="86"/>
  <c r="I178" i="86"/>
  <c r="J178" i="86" s="1"/>
  <c r="I179" i="86"/>
  <c r="I180" i="86"/>
  <c r="J180" i="86" s="1"/>
  <c r="I181" i="86"/>
  <c r="J181" i="86" s="1"/>
  <c r="I182" i="86"/>
  <c r="J182" i="86" s="1"/>
  <c r="I183" i="86"/>
  <c r="I184" i="86"/>
  <c r="J184" i="86" s="1"/>
  <c r="I185" i="86"/>
  <c r="I186" i="86"/>
  <c r="I187" i="86"/>
  <c r="I188" i="86"/>
  <c r="J188" i="86" s="1"/>
  <c r="I189" i="86"/>
  <c r="J189" i="86" s="1"/>
  <c r="I190" i="86"/>
  <c r="J190" i="86" s="1"/>
  <c r="I191" i="86"/>
  <c r="I192" i="86"/>
  <c r="J192" i="86" s="1"/>
  <c r="I193" i="86"/>
  <c r="I194" i="86"/>
  <c r="J194" i="86" s="1"/>
  <c r="I195" i="86"/>
  <c r="I196" i="86"/>
  <c r="J196" i="86" s="1"/>
  <c r="I197" i="86"/>
  <c r="J197" i="86" s="1"/>
  <c r="I198" i="86"/>
  <c r="J198" i="86" s="1"/>
  <c r="I199" i="86"/>
  <c r="I200" i="86"/>
  <c r="J200" i="86" s="1"/>
  <c r="I201" i="86"/>
  <c r="I202" i="86"/>
  <c r="I203" i="86"/>
  <c r="I204" i="86"/>
  <c r="J204" i="86" s="1"/>
  <c r="I205" i="86"/>
  <c r="J205" i="86" s="1"/>
  <c r="I206" i="86"/>
  <c r="J206" i="86" s="1"/>
  <c r="I207" i="86"/>
  <c r="I208" i="86"/>
  <c r="J208" i="86" s="1"/>
  <c r="I209" i="86"/>
  <c r="I210" i="86"/>
  <c r="J210" i="86" s="1"/>
  <c r="I211" i="86"/>
  <c r="I212" i="86"/>
  <c r="J212" i="86" s="1"/>
  <c r="I213" i="86"/>
  <c r="J213" i="86" s="1"/>
  <c r="I214" i="86"/>
  <c r="J214" i="86" s="1"/>
  <c r="I215" i="86"/>
  <c r="I216" i="86"/>
  <c r="J216" i="86" s="1"/>
  <c r="I217" i="86"/>
  <c r="I218" i="86"/>
  <c r="I219" i="86"/>
  <c r="I220" i="86"/>
  <c r="J220" i="86" s="1"/>
  <c r="I221" i="86"/>
  <c r="J221" i="86" s="1"/>
  <c r="I222" i="86"/>
  <c r="J222" i="86" s="1"/>
  <c r="I223" i="86"/>
  <c r="I224" i="86"/>
  <c r="J224" i="86" s="1"/>
  <c r="I225" i="86"/>
  <c r="I226" i="86"/>
  <c r="J226" i="86" s="1"/>
  <c r="I227" i="86"/>
  <c r="I228" i="86"/>
  <c r="J228" i="86" s="1"/>
  <c r="I229" i="86"/>
  <c r="J229" i="86" s="1"/>
  <c r="I230" i="86"/>
  <c r="J230" i="86" s="1"/>
  <c r="I231" i="86"/>
  <c r="I232" i="86"/>
  <c r="J232" i="86" s="1"/>
  <c r="I233" i="86"/>
  <c r="I234" i="86"/>
  <c r="I235" i="86"/>
  <c r="I236" i="86"/>
  <c r="J236" i="86" s="1"/>
  <c r="I237" i="86"/>
  <c r="J237" i="86" s="1"/>
  <c r="I238" i="86"/>
  <c r="J238" i="86" s="1"/>
  <c r="I239" i="86"/>
  <c r="I240" i="86"/>
  <c r="J240" i="86" s="1"/>
  <c r="I241" i="86"/>
  <c r="I242" i="86"/>
  <c r="J242" i="86" s="1"/>
  <c r="I243" i="86"/>
  <c r="I244" i="86"/>
  <c r="J244" i="86" s="1"/>
  <c r="I245" i="86"/>
  <c r="J245" i="86" s="1"/>
  <c r="I246" i="86"/>
  <c r="J246" i="86" s="1"/>
  <c r="I247" i="86"/>
  <c r="I248" i="86"/>
  <c r="J248" i="86" s="1"/>
  <c r="I249" i="86"/>
  <c r="I250" i="86"/>
  <c r="I251" i="86"/>
  <c r="I252" i="86"/>
  <c r="J252" i="86" s="1"/>
  <c r="I253" i="86"/>
  <c r="J253" i="86" s="1"/>
  <c r="I254" i="86"/>
  <c r="J254" i="86" s="1"/>
  <c r="I255" i="86"/>
  <c r="I256" i="86"/>
  <c r="J256" i="86" s="1"/>
  <c r="I257" i="86"/>
  <c r="I258" i="86"/>
  <c r="J258" i="86" s="1"/>
  <c r="I259" i="86"/>
  <c r="I260" i="86"/>
  <c r="J260" i="86" s="1"/>
  <c r="I261" i="86"/>
  <c r="J261" i="86" s="1"/>
  <c r="I262" i="86"/>
  <c r="J262" i="86" s="1"/>
  <c r="I263" i="86"/>
  <c r="H3" i="86"/>
  <c r="H4" i="86"/>
  <c r="H5" i="86"/>
  <c r="H6" i="86"/>
  <c r="H7" i="86"/>
  <c r="H8" i="86"/>
  <c r="H9" i="86"/>
  <c r="H10" i="86"/>
  <c r="H11" i="86"/>
  <c r="H12" i="86"/>
  <c r="H13" i="86"/>
  <c r="H14" i="86"/>
  <c r="H15" i="86"/>
  <c r="H16" i="86"/>
  <c r="H17" i="86"/>
  <c r="H18" i="86"/>
  <c r="H19" i="86"/>
  <c r="H20" i="86"/>
  <c r="H21" i="86"/>
  <c r="H22" i="86"/>
  <c r="H23" i="86"/>
  <c r="H24" i="86"/>
  <c r="H25" i="86"/>
  <c r="H26" i="86"/>
  <c r="H27" i="86"/>
  <c r="H28" i="86"/>
  <c r="H29" i="86"/>
  <c r="H30" i="86"/>
  <c r="H31" i="86"/>
  <c r="H32" i="86"/>
  <c r="H33" i="86"/>
  <c r="H34" i="86"/>
  <c r="H35" i="86"/>
  <c r="H36" i="86"/>
  <c r="H37" i="86"/>
  <c r="H38" i="86"/>
  <c r="H39" i="86"/>
  <c r="H40" i="86"/>
  <c r="H41" i="86"/>
  <c r="H42" i="86"/>
  <c r="H43" i="86"/>
  <c r="H44" i="86"/>
  <c r="H45" i="86"/>
  <c r="H46" i="86"/>
  <c r="H47" i="86"/>
  <c r="H48" i="86"/>
  <c r="H49" i="86"/>
  <c r="H50" i="86"/>
  <c r="H51" i="86"/>
  <c r="H52" i="86"/>
  <c r="H53" i="86"/>
  <c r="H54" i="86"/>
  <c r="H55" i="86"/>
  <c r="H56" i="86"/>
  <c r="H57" i="86"/>
  <c r="H58" i="86"/>
  <c r="H59" i="86"/>
  <c r="H60" i="86"/>
  <c r="H61" i="86"/>
  <c r="H62" i="86"/>
  <c r="H63" i="86"/>
  <c r="H64" i="86"/>
  <c r="H65" i="86"/>
  <c r="H66" i="86"/>
  <c r="H67" i="86"/>
  <c r="H68" i="86"/>
  <c r="H69" i="86"/>
  <c r="H70" i="86"/>
  <c r="H71" i="86"/>
  <c r="H72" i="86"/>
  <c r="H73" i="86"/>
  <c r="H74" i="86"/>
  <c r="H75" i="86"/>
  <c r="H76" i="86"/>
  <c r="H77" i="86"/>
  <c r="H78" i="86"/>
  <c r="H79" i="86"/>
  <c r="H80" i="86"/>
  <c r="H81" i="86"/>
  <c r="H82" i="86"/>
  <c r="H83" i="86"/>
  <c r="H84" i="86"/>
  <c r="H85" i="86"/>
  <c r="H86" i="86"/>
  <c r="H87" i="86"/>
  <c r="H88" i="86"/>
  <c r="H89" i="86"/>
  <c r="H90" i="86"/>
  <c r="H91" i="86"/>
  <c r="H92" i="86"/>
  <c r="H93" i="86"/>
  <c r="H94" i="86"/>
  <c r="H95" i="86"/>
  <c r="H96" i="86"/>
  <c r="H97" i="86"/>
  <c r="H98" i="86"/>
  <c r="H99" i="86"/>
  <c r="H100" i="86"/>
  <c r="H101" i="86"/>
  <c r="H102" i="86"/>
  <c r="H103" i="86"/>
  <c r="H104" i="86"/>
  <c r="H105" i="86"/>
  <c r="H106" i="86"/>
  <c r="H107" i="86"/>
  <c r="H108" i="86"/>
  <c r="H109" i="86"/>
  <c r="H110" i="86"/>
  <c r="H111" i="86"/>
  <c r="H112" i="86"/>
  <c r="H113" i="86"/>
  <c r="H114" i="86"/>
  <c r="H115" i="86"/>
  <c r="H116" i="86"/>
  <c r="H117" i="86"/>
  <c r="H118" i="86"/>
  <c r="H119" i="86"/>
  <c r="H120" i="86"/>
  <c r="H121" i="86"/>
  <c r="H122" i="86"/>
  <c r="H123" i="86"/>
  <c r="H124" i="86"/>
  <c r="H125" i="86"/>
  <c r="H126" i="86"/>
  <c r="H127" i="86"/>
  <c r="H128" i="86"/>
  <c r="H129" i="86"/>
  <c r="H130" i="86"/>
  <c r="H131" i="86"/>
  <c r="H132" i="86"/>
  <c r="H133" i="86"/>
  <c r="H134" i="86"/>
  <c r="H135" i="86"/>
  <c r="H136" i="86"/>
  <c r="H137" i="86"/>
  <c r="H138" i="86"/>
  <c r="H139" i="86"/>
  <c r="H140" i="86"/>
  <c r="H141" i="86"/>
  <c r="H142" i="86"/>
  <c r="H143" i="86"/>
  <c r="H144" i="86"/>
  <c r="H145" i="86"/>
  <c r="H146" i="86"/>
  <c r="H147" i="86"/>
  <c r="H148" i="86"/>
  <c r="H149" i="86"/>
  <c r="H150" i="86"/>
  <c r="H151" i="86"/>
  <c r="H152" i="86"/>
  <c r="H153" i="86"/>
  <c r="H154" i="86"/>
  <c r="H155" i="86"/>
  <c r="H156" i="86"/>
  <c r="H157" i="86"/>
  <c r="H158" i="86"/>
  <c r="H159" i="86"/>
  <c r="H160" i="86"/>
  <c r="H161" i="86"/>
  <c r="H162" i="86"/>
  <c r="H163" i="86"/>
  <c r="H164" i="86"/>
  <c r="H165" i="86"/>
  <c r="H166" i="86"/>
  <c r="H167" i="86"/>
  <c r="H168" i="86"/>
  <c r="H169" i="86"/>
  <c r="H170" i="86"/>
  <c r="H171" i="86"/>
  <c r="H172" i="86"/>
  <c r="H173" i="86"/>
  <c r="H174" i="86"/>
  <c r="H175" i="86"/>
  <c r="H176" i="86"/>
  <c r="H177" i="86"/>
  <c r="H178" i="86"/>
  <c r="H179" i="86"/>
  <c r="H180" i="86"/>
  <c r="H181" i="86"/>
  <c r="H182" i="86"/>
  <c r="H183" i="86"/>
  <c r="H184" i="86"/>
  <c r="H185" i="86"/>
  <c r="H186" i="86"/>
  <c r="H187" i="86"/>
  <c r="H188" i="86"/>
  <c r="H189" i="86"/>
  <c r="H190" i="86"/>
  <c r="H191" i="86"/>
  <c r="H192" i="86"/>
  <c r="H193" i="86"/>
  <c r="H194" i="86"/>
  <c r="H195" i="86"/>
  <c r="H196" i="86"/>
  <c r="H197" i="86"/>
  <c r="H198" i="86"/>
  <c r="H199" i="86"/>
  <c r="H200" i="86"/>
  <c r="H201" i="86"/>
  <c r="H202" i="86"/>
  <c r="H203" i="86"/>
  <c r="H204" i="86"/>
  <c r="H205" i="86"/>
  <c r="H206" i="86"/>
  <c r="H207" i="86"/>
  <c r="H208" i="86"/>
  <c r="H209" i="86"/>
  <c r="H210" i="86"/>
  <c r="H211" i="86"/>
  <c r="H212" i="86"/>
  <c r="H213" i="86"/>
  <c r="H214" i="86"/>
  <c r="H215" i="86"/>
  <c r="H216" i="86"/>
  <c r="H217" i="86"/>
  <c r="H218" i="86"/>
  <c r="H219" i="86"/>
  <c r="H220" i="86"/>
  <c r="H221" i="86"/>
  <c r="H222" i="86"/>
  <c r="H223" i="86"/>
  <c r="H224" i="86"/>
  <c r="H225" i="86"/>
  <c r="H226" i="86"/>
  <c r="H227" i="86"/>
  <c r="H228" i="86"/>
  <c r="H229" i="86"/>
  <c r="H230" i="86"/>
  <c r="H231" i="86"/>
  <c r="H232" i="86"/>
  <c r="H233" i="86"/>
  <c r="H234" i="86"/>
  <c r="H235" i="86"/>
  <c r="H236" i="86"/>
  <c r="H237" i="86"/>
  <c r="H238" i="86"/>
  <c r="H239" i="86"/>
  <c r="H240" i="86"/>
  <c r="H241" i="86"/>
  <c r="H242" i="86"/>
  <c r="H243" i="86"/>
  <c r="H244" i="86"/>
  <c r="H245" i="86"/>
  <c r="H246" i="86"/>
  <c r="H247" i="86"/>
  <c r="H248" i="86"/>
  <c r="H249" i="86"/>
  <c r="H250" i="86"/>
  <c r="H251" i="86"/>
  <c r="H252" i="86"/>
  <c r="H253" i="86"/>
  <c r="H254" i="86"/>
  <c r="H255" i="86"/>
  <c r="H256" i="86"/>
  <c r="H257" i="86"/>
  <c r="H258" i="86"/>
  <c r="H259" i="86"/>
  <c r="H260" i="86"/>
  <c r="H261" i="86"/>
  <c r="H262" i="86"/>
  <c r="H263" i="86"/>
  <c r="J3" i="85"/>
  <c r="J8" i="85"/>
  <c r="J10" i="85"/>
  <c r="J11" i="85"/>
  <c r="J12" i="85"/>
  <c r="J18" i="85"/>
  <c r="J19" i="85"/>
  <c r="J24" i="85"/>
  <c r="J26" i="85"/>
  <c r="J27" i="85"/>
  <c r="J28" i="85"/>
  <c r="J34" i="85"/>
  <c r="J35" i="85"/>
  <c r="J40" i="85"/>
  <c r="J42" i="85"/>
  <c r="J43" i="85"/>
  <c r="J50" i="85"/>
  <c r="J51" i="85"/>
  <c r="J56" i="85"/>
  <c r="J58" i="85"/>
  <c r="J59" i="85"/>
  <c r="J66" i="85"/>
  <c r="J67" i="85"/>
  <c r="J68" i="85"/>
  <c r="J72" i="85"/>
  <c r="J74" i="85"/>
  <c r="J75" i="85"/>
  <c r="J82" i="85"/>
  <c r="J83" i="85"/>
  <c r="J84" i="85"/>
  <c r="J88" i="85"/>
  <c r="J90" i="85"/>
  <c r="J91" i="85"/>
  <c r="J98" i="85"/>
  <c r="J99" i="85"/>
  <c r="J104" i="85"/>
  <c r="J106" i="85"/>
  <c r="J107" i="85"/>
  <c r="J114" i="85"/>
  <c r="J115" i="85"/>
  <c r="J120" i="85"/>
  <c r="J122" i="85"/>
  <c r="J123" i="85"/>
  <c r="J130" i="85"/>
  <c r="J131" i="85"/>
  <c r="J136" i="85"/>
  <c r="J138" i="85"/>
  <c r="J139" i="85"/>
  <c r="J140" i="85"/>
  <c r="J146" i="85"/>
  <c r="J147" i="85"/>
  <c r="J152" i="85"/>
  <c r="J154" i="85"/>
  <c r="J155" i="85"/>
  <c r="J156" i="85"/>
  <c r="J162" i="85"/>
  <c r="J163" i="85"/>
  <c r="J168" i="85"/>
  <c r="J170" i="85"/>
  <c r="J171" i="85"/>
  <c r="J178" i="85"/>
  <c r="J179" i="85"/>
  <c r="J184" i="85"/>
  <c r="J186" i="85"/>
  <c r="J187" i="85"/>
  <c r="J194" i="85"/>
  <c r="J195" i="85"/>
  <c r="J196" i="85"/>
  <c r="J200" i="85"/>
  <c r="J202" i="85"/>
  <c r="J203" i="85"/>
  <c r="J210" i="85"/>
  <c r="J211" i="85"/>
  <c r="J212" i="85"/>
  <c r="J216" i="85"/>
  <c r="J218" i="85"/>
  <c r="J219" i="85"/>
  <c r="J226" i="85"/>
  <c r="J227" i="85"/>
  <c r="J232" i="85"/>
  <c r="J234" i="85"/>
  <c r="J235" i="85"/>
  <c r="J242" i="85"/>
  <c r="J243" i="85"/>
  <c r="J248" i="85"/>
  <c r="J250" i="85"/>
  <c r="J251" i="85"/>
  <c r="J258" i="85"/>
  <c r="J259" i="85"/>
  <c r="I3" i="85"/>
  <c r="I4" i="85"/>
  <c r="J4" i="85" s="1"/>
  <c r="I5" i="85"/>
  <c r="J5" i="85" s="1"/>
  <c r="I6" i="85"/>
  <c r="J6" i="85" s="1"/>
  <c r="I7" i="85"/>
  <c r="J7" i="85" s="1"/>
  <c r="I8" i="85"/>
  <c r="I9" i="85"/>
  <c r="J9" i="85" s="1"/>
  <c r="I10" i="85"/>
  <c r="I11" i="85"/>
  <c r="I12" i="85"/>
  <c r="I13" i="85"/>
  <c r="J13" i="85" s="1"/>
  <c r="I14" i="85"/>
  <c r="J14" i="85" s="1"/>
  <c r="I15" i="85"/>
  <c r="J15" i="85" s="1"/>
  <c r="I16" i="85"/>
  <c r="J16" i="85" s="1"/>
  <c r="I17" i="85"/>
  <c r="J17" i="85" s="1"/>
  <c r="I18" i="85"/>
  <c r="I19" i="85"/>
  <c r="I20" i="85"/>
  <c r="J20" i="85" s="1"/>
  <c r="I21" i="85"/>
  <c r="J21" i="85" s="1"/>
  <c r="I22" i="85"/>
  <c r="J22" i="85" s="1"/>
  <c r="I23" i="85"/>
  <c r="J23" i="85" s="1"/>
  <c r="I24" i="85"/>
  <c r="I25" i="85"/>
  <c r="J25" i="85" s="1"/>
  <c r="I26" i="85"/>
  <c r="I27" i="85"/>
  <c r="I28" i="85"/>
  <c r="I29" i="85"/>
  <c r="J29" i="85" s="1"/>
  <c r="I30" i="85"/>
  <c r="J30" i="85" s="1"/>
  <c r="I31" i="85"/>
  <c r="J31" i="85" s="1"/>
  <c r="I32" i="85"/>
  <c r="J32" i="85" s="1"/>
  <c r="I33" i="85"/>
  <c r="J33" i="85" s="1"/>
  <c r="I34" i="85"/>
  <c r="I35" i="85"/>
  <c r="I36" i="85"/>
  <c r="J36" i="85" s="1"/>
  <c r="I37" i="85"/>
  <c r="J37" i="85" s="1"/>
  <c r="I38" i="85"/>
  <c r="J38" i="85" s="1"/>
  <c r="I39" i="85"/>
  <c r="J39" i="85" s="1"/>
  <c r="I40" i="85"/>
  <c r="I41" i="85"/>
  <c r="J41" i="85" s="1"/>
  <c r="I42" i="85"/>
  <c r="I43" i="85"/>
  <c r="I44" i="85"/>
  <c r="J44" i="85" s="1"/>
  <c r="I45" i="85"/>
  <c r="J45" i="85" s="1"/>
  <c r="I46" i="85"/>
  <c r="J46" i="85" s="1"/>
  <c r="I47" i="85"/>
  <c r="J47" i="85" s="1"/>
  <c r="I48" i="85"/>
  <c r="J48" i="85" s="1"/>
  <c r="I49" i="85"/>
  <c r="J49" i="85" s="1"/>
  <c r="I50" i="85"/>
  <c r="I51" i="85"/>
  <c r="I52" i="85"/>
  <c r="J52" i="85" s="1"/>
  <c r="I53" i="85"/>
  <c r="J53" i="85" s="1"/>
  <c r="I54" i="85"/>
  <c r="J54" i="85" s="1"/>
  <c r="I55" i="85"/>
  <c r="J55" i="85" s="1"/>
  <c r="I56" i="85"/>
  <c r="I57" i="85"/>
  <c r="J57" i="85" s="1"/>
  <c r="I58" i="85"/>
  <c r="I59" i="85"/>
  <c r="I60" i="85"/>
  <c r="J60" i="85" s="1"/>
  <c r="I61" i="85"/>
  <c r="J61" i="85" s="1"/>
  <c r="I62" i="85"/>
  <c r="J62" i="85" s="1"/>
  <c r="I63" i="85"/>
  <c r="J63" i="85" s="1"/>
  <c r="I64" i="85"/>
  <c r="J64" i="85" s="1"/>
  <c r="I65" i="85"/>
  <c r="J65" i="85" s="1"/>
  <c r="I66" i="85"/>
  <c r="I67" i="85"/>
  <c r="I68" i="85"/>
  <c r="I69" i="85"/>
  <c r="J69" i="85" s="1"/>
  <c r="I70" i="85"/>
  <c r="J70" i="85" s="1"/>
  <c r="I71" i="85"/>
  <c r="J71" i="85" s="1"/>
  <c r="I72" i="85"/>
  <c r="I73" i="85"/>
  <c r="J73" i="85" s="1"/>
  <c r="I74" i="85"/>
  <c r="I75" i="85"/>
  <c r="I76" i="85"/>
  <c r="J76" i="85" s="1"/>
  <c r="I77" i="85"/>
  <c r="J77" i="85" s="1"/>
  <c r="I78" i="85"/>
  <c r="J78" i="85" s="1"/>
  <c r="I79" i="85"/>
  <c r="J79" i="85" s="1"/>
  <c r="I80" i="85"/>
  <c r="J80" i="85" s="1"/>
  <c r="I81" i="85"/>
  <c r="J81" i="85" s="1"/>
  <c r="I82" i="85"/>
  <c r="I83" i="85"/>
  <c r="I84" i="85"/>
  <c r="I85" i="85"/>
  <c r="J85" i="85" s="1"/>
  <c r="I86" i="85"/>
  <c r="J86" i="85" s="1"/>
  <c r="I87" i="85"/>
  <c r="J87" i="85" s="1"/>
  <c r="I88" i="85"/>
  <c r="I89" i="85"/>
  <c r="J89" i="85" s="1"/>
  <c r="I90" i="85"/>
  <c r="I91" i="85"/>
  <c r="I92" i="85"/>
  <c r="J92" i="85" s="1"/>
  <c r="I93" i="85"/>
  <c r="J93" i="85" s="1"/>
  <c r="I94" i="85"/>
  <c r="J94" i="85" s="1"/>
  <c r="I95" i="85"/>
  <c r="J95" i="85" s="1"/>
  <c r="I96" i="85"/>
  <c r="J96" i="85" s="1"/>
  <c r="I97" i="85"/>
  <c r="J97" i="85" s="1"/>
  <c r="I98" i="85"/>
  <c r="I99" i="85"/>
  <c r="I100" i="85"/>
  <c r="J100" i="85" s="1"/>
  <c r="I101" i="85"/>
  <c r="J101" i="85" s="1"/>
  <c r="I102" i="85"/>
  <c r="J102" i="85" s="1"/>
  <c r="I103" i="85"/>
  <c r="J103" i="85" s="1"/>
  <c r="I104" i="85"/>
  <c r="I105" i="85"/>
  <c r="J105" i="85" s="1"/>
  <c r="I106" i="85"/>
  <c r="I107" i="85"/>
  <c r="I108" i="85"/>
  <c r="J108" i="85" s="1"/>
  <c r="I109" i="85"/>
  <c r="J109" i="85" s="1"/>
  <c r="I110" i="85"/>
  <c r="J110" i="85" s="1"/>
  <c r="I111" i="85"/>
  <c r="J111" i="85" s="1"/>
  <c r="I112" i="85"/>
  <c r="J112" i="85" s="1"/>
  <c r="I113" i="85"/>
  <c r="J113" i="85" s="1"/>
  <c r="I114" i="85"/>
  <c r="I115" i="85"/>
  <c r="I116" i="85"/>
  <c r="J116" i="85" s="1"/>
  <c r="I117" i="85"/>
  <c r="J117" i="85" s="1"/>
  <c r="I118" i="85"/>
  <c r="J118" i="85" s="1"/>
  <c r="I119" i="85"/>
  <c r="J119" i="85" s="1"/>
  <c r="I120" i="85"/>
  <c r="I121" i="85"/>
  <c r="J121" i="85" s="1"/>
  <c r="I122" i="85"/>
  <c r="I123" i="85"/>
  <c r="I124" i="85"/>
  <c r="J124" i="85" s="1"/>
  <c r="I125" i="85"/>
  <c r="J125" i="85" s="1"/>
  <c r="I126" i="85"/>
  <c r="J126" i="85" s="1"/>
  <c r="I127" i="85"/>
  <c r="J127" i="85" s="1"/>
  <c r="I128" i="85"/>
  <c r="J128" i="85" s="1"/>
  <c r="I129" i="85"/>
  <c r="J129" i="85" s="1"/>
  <c r="I130" i="85"/>
  <c r="I131" i="85"/>
  <c r="I132" i="85"/>
  <c r="J132" i="85" s="1"/>
  <c r="I133" i="85"/>
  <c r="J133" i="85" s="1"/>
  <c r="I134" i="85"/>
  <c r="J134" i="85" s="1"/>
  <c r="I135" i="85"/>
  <c r="J135" i="85" s="1"/>
  <c r="I136" i="85"/>
  <c r="I137" i="85"/>
  <c r="J137" i="85" s="1"/>
  <c r="I138" i="85"/>
  <c r="I139" i="85"/>
  <c r="I140" i="85"/>
  <c r="I141" i="85"/>
  <c r="J141" i="85" s="1"/>
  <c r="I142" i="85"/>
  <c r="J142" i="85" s="1"/>
  <c r="I143" i="85"/>
  <c r="J143" i="85" s="1"/>
  <c r="I144" i="85"/>
  <c r="J144" i="85" s="1"/>
  <c r="I145" i="85"/>
  <c r="J145" i="85" s="1"/>
  <c r="I146" i="85"/>
  <c r="I147" i="85"/>
  <c r="I148" i="85"/>
  <c r="J148" i="85" s="1"/>
  <c r="I149" i="85"/>
  <c r="J149" i="85" s="1"/>
  <c r="I150" i="85"/>
  <c r="J150" i="85" s="1"/>
  <c r="I151" i="85"/>
  <c r="J151" i="85" s="1"/>
  <c r="I152" i="85"/>
  <c r="I153" i="85"/>
  <c r="J153" i="85" s="1"/>
  <c r="I154" i="85"/>
  <c r="I155" i="85"/>
  <c r="I156" i="85"/>
  <c r="I157" i="85"/>
  <c r="J157" i="85" s="1"/>
  <c r="I158" i="85"/>
  <c r="J158" i="85" s="1"/>
  <c r="I159" i="85"/>
  <c r="J159" i="85" s="1"/>
  <c r="I160" i="85"/>
  <c r="J160" i="85" s="1"/>
  <c r="I161" i="85"/>
  <c r="J161" i="85" s="1"/>
  <c r="I162" i="85"/>
  <c r="I163" i="85"/>
  <c r="I164" i="85"/>
  <c r="J164" i="85" s="1"/>
  <c r="I165" i="85"/>
  <c r="J165" i="85" s="1"/>
  <c r="I166" i="85"/>
  <c r="J166" i="85" s="1"/>
  <c r="I167" i="85"/>
  <c r="J167" i="85" s="1"/>
  <c r="I168" i="85"/>
  <c r="I169" i="85"/>
  <c r="J169" i="85" s="1"/>
  <c r="I170" i="85"/>
  <c r="I171" i="85"/>
  <c r="I172" i="85"/>
  <c r="J172" i="85" s="1"/>
  <c r="I173" i="85"/>
  <c r="J173" i="85" s="1"/>
  <c r="I174" i="85"/>
  <c r="J174" i="85" s="1"/>
  <c r="I175" i="85"/>
  <c r="J175" i="85" s="1"/>
  <c r="I176" i="85"/>
  <c r="J176" i="85" s="1"/>
  <c r="I177" i="85"/>
  <c r="J177" i="85" s="1"/>
  <c r="I178" i="85"/>
  <c r="I179" i="85"/>
  <c r="I180" i="85"/>
  <c r="J180" i="85" s="1"/>
  <c r="I181" i="85"/>
  <c r="J181" i="85" s="1"/>
  <c r="I182" i="85"/>
  <c r="J182" i="85" s="1"/>
  <c r="I183" i="85"/>
  <c r="J183" i="85" s="1"/>
  <c r="I184" i="85"/>
  <c r="I185" i="85"/>
  <c r="J185" i="85" s="1"/>
  <c r="I186" i="85"/>
  <c r="I187" i="85"/>
  <c r="I188" i="85"/>
  <c r="J188" i="85" s="1"/>
  <c r="I189" i="85"/>
  <c r="J189" i="85" s="1"/>
  <c r="I190" i="85"/>
  <c r="J190" i="85" s="1"/>
  <c r="I191" i="85"/>
  <c r="J191" i="85" s="1"/>
  <c r="I192" i="85"/>
  <c r="J192" i="85" s="1"/>
  <c r="I193" i="85"/>
  <c r="J193" i="85" s="1"/>
  <c r="I194" i="85"/>
  <c r="I195" i="85"/>
  <c r="I196" i="85"/>
  <c r="I197" i="85"/>
  <c r="J197" i="85" s="1"/>
  <c r="I198" i="85"/>
  <c r="J198" i="85" s="1"/>
  <c r="I199" i="85"/>
  <c r="J199" i="85" s="1"/>
  <c r="I200" i="85"/>
  <c r="I201" i="85"/>
  <c r="J201" i="85" s="1"/>
  <c r="I202" i="85"/>
  <c r="I203" i="85"/>
  <c r="I204" i="85"/>
  <c r="J204" i="85" s="1"/>
  <c r="I205" i="85"/>
  <c r="J205" i="85" s="1"/>
  <c r="I206" i="85"/>
  <c r="J206" i="85" s="1"/>
  <c r="I207" i="85"/>
  <c r="J207" i="85" s="1"/>
  <c r="I208" i="85"/>
  <c r="J208" i="85" s="1"/>
  <c r="I209" i="85"/>
  <c r="J209" i="85" s="1"/>
  <c r="I210" i="85"/>
  <c r="I211" i="85"/>
  <c r="I212" i="85"/>
  <c r="I213" i="85"/>
  <c r="J213" i="85" s="1"/>
  <c r="I214" i="85"/>
  <c r="J214" i="85" s="1"/>
  <c r="I215" i="85"/>
  <c r="J215" i="85" s="1"/>
  <c r="I216" i="85"/>
  <c r="I217" i="85"/>
  <c r="J217" i="85" s="1"/>
  <c r="I218" i="85"/>
  <c r="I219" i="85"/>
  <c r="I220" i="85"/>
  <c r="J220" i="85" s="1"/>
  <c r="I221" i="85"/>
  <c r="J221" i="85" s="1"/>
  <c r="I222" i="85"/>
  <c r="J222" i="85" s="1"/>
  <c r="I223" i="85"/>
  <c r="J223" i="85" s="1"/>
  <c r="I224" i="85"/>
  <c r="J224" i="85" s="1"/>
  <c r="I225" i="85"/>
  <c r="J225" i="85" s="1"/>
  <c r="I226" i="85"/>
  <c r="I227" i="85"/>
  <c r="I228" i="85"/>
  <c r="J228" i="85" s="1"/>
  <c r="I229" i="85"/>
  <c r="J229" i="85" s="1"/>
  <c r="I230" i="85"/>
  <c r="J230" i="85" s="1"/>
  <c r="I231" i="85"/>
  <c r="J231" i="85" s="1"/>
  <c r="I232" i="85"/>
  <c r="I233" i="85"/>
  <c r="J233" i="85" s="1"/>
  <c r="I234" i="85"/>
  <c r="I235" i="85"/>
  <c r="I236" i="85"/>
  <c r="J236" i="85" s="1"/>
  <c r="I237" i="85"/>
  <c r="J237" i="85" s="1"/>
  <c r="I238" i="85"/>
  <c r="J238" i="85" s="1"/>
  <c r="I239" i="85"/>
  <c r="J239" i="85" s="1"/>
  <c r="I240" i="85"/>
  <c r="J240" i="85" s="1"/>
  <c r="I241" i="85"/>
  <c r="J241" i="85" s="1"/>
  <c r="I242" i="85"/>
  <c r="I243" i="85"/>
  <c r="I244" i="85"/>
  <c r="J244" i="85" s="1"/>
  <c r="I245" i="85"/>
  <c r="J245" i="85" s="1"/>
  <c r="I246" i="85"/>
  <c r="J246" i="85" s="1"/>
  <c r="I247" i="85"/>
  <c r="J247" i="85" s="1"/>
  <c r="I248" i="85"/>
  <c r="I249" i="85"/>
  <c r="J249" i="85" s="1"/>
  <c r="I250" i="85"/>
  <c r="I251" i="85"/>
  <c r="I252" i="85"/>
  <c r="J252" i="85" s="1"/>
  <c r="I253" i="85"/>
  <c r="J253" i="85" s="1"/>
  <c r="I254" i="85"/>
  <c r="J254" i="85" s="1"/>
  <c r="I255" i="85"/>
  <c r="J255" i="85" s="1"/>
  <c r="I256" i="85"/>
  <c r="J256" i="85" s="1"/>
  <c r="I257" i="85"/>
  <c r="J257" i="85" s="1"/>
  <c r="I258" i="85"/>
  <c r="I259" i="85"/>
  <c r="I260" i="85"/>
  <c r="J260" i="85" s="1"/>
  <c r="I261" i="85"/>
  <c r="J261" i="85" s="1"/>
  <c r="I262" i="85"/>
  <c r="J262" i="85" s="1"/>
  <c r="H3" i="85"/>
  <c r="H4" i="85"/>
  <c r="H5" i="85"/>
  <c r="H6" i="85"/>
  <c r="H7" i="85"/>
  <c r="H8" i="85"/>
  <c r="H9" i="85"/>
  <c r="H10" i="85"/>
  <c r="H11" i="85"/>
  <c r="H12" i="85"/>
  <c r="H13" i="85"/>
  <c r="H14" i="85"/>
  <c r="H15" i="85"/>
  <c r="H16" i="85"/>
  <c r="H17" i="85"/>
  <c r="H18" i="85"/>
  <c r="H19" i="85"/>
  <c r="H20" i="85"/>
  <c r="H21" i="85"/>
  <c r="H22" i="85"/>
  <c r="H23" i="85"/>
  <c r="H24" i="85"/>
  <c r="H25" i="85"/>
  <c r="H26" i="85"/>
  <c r="H27" i="85"/>
  <c r="H28" i="85"/>
  <c r="H29" i="85"/>
  <c r="H30" i="85"/>
  <c r="H31" i="85"/>
  <c r="H32" i="85"/>
  <c r="H33" i="85"/>
  <c r="H34" i="85"/>
  <c r="H35" i="85"/>
  <c r="H36" i="85"/>
  <c r="H37" i="85"/>
  <c r="H38" i="85"/>
  <c r="H39" i="85"/>
  <c r="H40" i="85"/>
  <c r="H41" i="85"/>
  <c r="H42" i="85"/>
  <c r="H43" i="85"/>
  <c r="H44" i="85"/>
  <c r="H45" i="85"/>
  <c r="H46" i="85"/>
  <c r="H47" i="85"/>
  <c r="H48" i="85"/>
  <c r="H49" i="85"/>
  <c r="H50" i="85"/>
  <c r="H51" i="85"/>
  <c r="H52" i="85"/>
  <c r="H53" i="85"/>
  <c r="H54" i="85"/>
  <c r="H55" i="85"/>
  <c r="H56" i="85"/>
  <c r="H57" i="85"/>
  <c r="H58" i="85"/>
  <c r="H59" i="85"/>
  <c r="H60" i="85"/>
  <c r="H61" i="85"/>
  <c r="H62" i="85"/>
  <c r="H63" i="85"/>
  <c r="H64" i="85"/>
  <c r="H65" i="85"/>
  <c r="H66" i="85"/>
  <c r="H67" i="85"/>
  <c r="H68" i="85"/>
  <c r="H69" i="85"/>
  <c r="H70" i="85"/>
  <c r="H71" i="85"/>
  <c r="H72" i="85"/>
  <c r="H73" i="85"/>
  <c r="H74" i="85"/>
  <c r="H75" i="85"/>
  <c r="H76" i="85"/>
  <c r="H77" i="85"/>
  <c r="H78" i="85"/>
  <c r="H79" i="85"/>
  <c r="H80" i="85"/>
  <c r="H81" i="85"/>
  <c r="H82" i="85"/>
  <c r="H83" i="85"/>
  <c r="H84" i="85"/>
  <c r="H85" i="85"/>
  <c r="H86" i="85"/>
  <c r="H87" i="85"/>
  <c r="H88" i="85"/>
  <c r="H89" i="85"/>
  <c r="H90" i="85"/>
  <c r="H91" i="85"/>
  <c r="H92" i="85"/>
  <c r="H93" i="85"/>
  <c r="H94" i="85"/>
  <c r="H95" i="85"/>
  <c r="H96" i="85"/>
  <c r="H97" i="85"/>
  <c r="H98" i="85"/>
  <c r="H99" i="85"/>
  <c r="H100" i="85"/>
  <c r="H101" i="85"/>
  <c r="H102" i="85"/>
  <c r="H103" i="85"/>
  <c r="H104" i="85"/>
  <c r="H105" i="85"/>
  <c r="H106" i="85"/>
  <c r="H107" i="85"/>
  <c r="H108" i="85"/>
  <c r="H109" i="85"/>
  <c r="H110" i="85"/>
  <c r="H111" i="85"/>
  <c r="H112" i="85"/>
  <c r="H113" i="85"/>
  <c r="H114" i="85"/>
  <c r="H115" i="85"/>
  <c r="H116" i="85"/>
  <c r="H117" i="85"/>
  <c r="H118" i="85"/>
  <c r="H119" i="85"/>
  <c r="H120" i="85"/>
  <c r="H121" i="85"/>
  <c r="H122" i="85"/>
  <c r="H123" i="85"/>
  <c r="H124" i="85"/>
  <c r="H125" i="85"/>
  <c r="H126" i="85"/>
  <c r="H127" i="85"/>
  <c r="H128" i="85"/>
  <c r="H129" i="85"/>
  <c r="H130" i="85"/>
  <c r="H131" i="85"/>
  <c r="H132" i="85"/>
  <c r="H133" i="85"/>
  <c r="H134" i="85"/>
  <c r="H135" i="85"/>
  <c r="H136" i="85"/>
  <c r="H137" i="85"/>
  <c r="H138" i="85"/>
  <c r="H139" i="85"/>
  <c r="H140" i="85"/>
  <c r="H141" i="85"/>
  <c r="H142" i="85"/>
  <c r="H143" i="85"/>
  <c r="H144" i="85"/>
  <c r="H145" i="85"/>
  <c r="H146" i="85"/>
  <c r="H147" i="85"/>
  <c r="H148" i="85"/>
  <c r="H149" i="85"/>
  <c r="H150" i="85"/>
  <c r="H151" i="85"/>
  <c r="H152" i="85"/>
  <c r="H153" i="85"/>
  <c r="H154" i="85"/>
  <c r="H155" i="85"/>
  <c r="H156" i="85"/>
  <c r="H157" i="85"/>
  <c r="H158" i="85"/>
  <c r="H159" i="85"/>
  <c r="H160" i="85"/>
  <c r="H161" i="85"/>
  <c r="H162" i="85"/>
  <c r="H163" i="85"/>
  <c r="H164" i="85"/>
  <c r="H165" i="85"/>
  <c r="H166" i="85"/>
  <c r="H167" i="85"/>
  <c r="H168" i="85"/>
  <c r="H169" i="85"/>
  <c r="H170" i="85"/>
  <c r="H171" i="85"/>
  <c r="H172" i="85"/>
  <c r="H173" i="85"/>
  <c r="H174" i="85"/>
  <c r="H175" i="85"/>
  <c r="H176" i="85"/>
  <c r="H177" i="85"/>
  <c r="H178" i="85"/>
  <c r="H179" i="85"/>
  <c r="H180" i="85"/>
  <c r="H181" i="85"/>
  <c r="H182" i="85"/>
  <c r="H183" i="85"/>
  <c r="H184" i="85"/>
  <c r="H185" i="85"/>
  <c r="H186" i="85"/>
  <c r="H187" i="85"/>
  <c r="H188" i="85"/>
  <c r="H189" i="85"/>
  <c r="H190" i="85"/>
  <c r="H191" i="85"/>
  <c r="H192" i="85"/>
  <c r="H193" i="85"/>
  <c r="H194" i="85"/>
  <c r="H195" i="85"/>
  <c r="H196" i="85"/>
  <c r="H197" i="85"/>
  <c r="H198" i="85"/>
  <c r="H199" i="85"/>
  <c r="H200" i="85"/>
  <c r="H201" i="85"/>
  <c r="H202" i="85"/>
  <c r="H203" i="85"/>
  <c r="H204" i="85"/>
  <c r="H205" i="85"/>
  <c r="H206" i="85"/>
  <c r="H207" i="85"/>
  <c r="H208" i="85"/>
  <c r="H209" i="85"/>
  <c r="H210" i="85"/>
  <c r="H211" i="85"/>
  <c r="H212" i="85"/>
  <c r="H213" i="85"/>
  <c r="H214" i="85"/>
  <c r="H215" i="85"/>
  <c r="H216" i="85"/>
  <c r="H217" i="85"/>
  <c r="H218" i="85"/>
  <c r="H219" i="85"/>
  <c r="H220" i="85"/>
  <c r="H221" i="85"/>
  <c r="H222" i="85"/>
  <c r="H223" i="85"/>
  <c r="H224" i="85"/>
  <c r="H225" i="85"/>
  <c r="H226" i="85"/>
  <c r="H227" i="85"/>
  <c r="H228" i="85"/>
  <c r="H229" i="85"/>
  <c r="H230" i="85"/>
  <c r="H231" i="85"/>
  <c r="H232" i="85"/>
  <c r="H233" i="85"/>
  <c r="H234" i="85"/>
  <c r="H235" i="85"/>
  <c r="H236" i="85"/>
  <c r="H237" i="85"/>
  <c r="H238" i="85"/>
  <c r="H239" i="85"/>
  <c r="H240" i="85"/>
  <c r="H241" i="85"/>
  <c r="H242" i="85"/>
  <c r="H243" i="85"/>
  <c r="H244" i="85"/>
  <c r="H245" i="85"/>
  <c r="H246" i="85"/>
  <c r="H247" i="85"/>
  <c r="H248" i="85"/>
  <c r="H249" i="85"/>
  <c r="H250" i="85"/>
  <c r="H251" i="85"/>
  <c r="H252" i="85"/>
  <c r="H253" i="85"/>
  <c r="H254" i="85"/>
  <c r="H255" i="85"/>
  <c r="H256" i="85"/>
  <c r="H257" i="85"/>
  <c r="H258" i="85"/>
  <c r="H259" i="85"/>
  <c r="H260" i="85"/>
  <c r="H261" i="85"/>
  <c r="H262" i="85"/>
  <c r="J4" i="84"/>
  <c r="J6" i="84"/>
  <c r="J10" i="84"/>
  <c r="J12" i="84"/>
  <c r="J14" i="84"/>
  <c r="J18" i="84"/>
  <c r="J20" i="84"/>
  <c r="J22" i="84"/>
  <c r="J26" i="84"/>
  <c r="J28" i="84"/>
  <c r="J30" i="84"/>
  <c r="J34" i="84"/>
  <c r="J36" i="84"/>
  <c r="J38" i="84"/>
  <c r="J42" i="84"/>
  <c r="J44" i="84"/>
  <c r="J46" i="84"/>
  <c r="J50" i="84"/>
  <c r="J52" i="84"/>
  <c r="J54" i="84"/>
  <c r="J58" i="84"/>
  <c r="J60" i="84"/>
  <c r="J62" i="84"/>
  <c r="J66" i="84"/>
  <c r="J68" i="84"/>
  <c r="J70" i="84"/>
  <c r="J74" i="84"/>
  <c r="J76" i="84"/>
  <c r="J77" i="84"/>
  <c r="J78" i="84"/>
  <c r="J82" i="84"/>
  <c r="J84" i="84"/>
  <c r="J86" i="84"/>
  <c r="J90" i="84"/>
  <c r="J92" i="84"/>
  <c r="J93" i="84"/>
  <c r="J94" i="84"/>
  <c r="J98" i="84"/>
  <c r="J100" i="84"/>
  <c r="J102" i="84"/>
  <c r="J106" i="84"/>
  <c r="J108" i="84"/>
  <c r="J109" i="84"/>
  <c r="J110" i="84"/>
  <c r="J114" i="84"/>
  <c r="J116" i="84"/>
  <c r="J118" i="84"/>
  <c r="J122" i="84"/>
  <c r="J124" i="84"/>
  <c r="J126" i="84"/>
  <c r="J130" i="84"/>
  <c r="J132" i="84"/>
  <c r="J134" i="84"/>
  <c r="J138" i="84"/>
  <c r="J140" i="84"/>
  <c r="J142" i="84"/>
  <c r="J146" i="84"/>
  <c r="J148" i="84"/>
  <c r="J150" i="84"/>
  <c r="J154" i="84"/>
  <c r="J156" i="84"/>
  <c r="J158" i="84"/>
  <c r="J162" i="84"/>
  <c r="J164" i="84"/>
  <c r="J166" i="84"/>
  <c r="J170" i="84"/>
  <c r="J172" i="84"/>
  <c r="J174" i="84"/>
  <c r="J178" i="84"/>
  <c r="J180" i="84"/>
  <c r="J182" i="84"/>
  <c r="J186" i="84"/>
  <c r="J188" i="84"/>
  <c r="J190" i="84"/>
  <c r="J194" i="84"/>
  <c r="J196" i="84"/>
  <c r="J198" i="84"/>
  <c r="J202" i="84"/>
  <c r="J204" i="84"/>
  <c r="J205" i="84"/>
  <c r="J206" i="84"/>
  <c r="J210" i="84"/>
  <c r="J212" i="84"/>
  <c r="J214" i="84"/>
  <c r="J218" i="84"/>
  <c r="J220" i="84"/>
  <c r="J221" i="84"/>
  <c r="J222" i="84"/>
  <c r="J226" i="84"/>
  <c r="J228" i="84"/>
  <c r="J230" i="84"/>
  <c r="J234" i="84"/>
  <c r="J236" i="84"/>
  <c r="J237" i="84"/>
  <c r="J238" i="84"/>
  <c r="J242" i="84"/>
  <c r="J244" i="84"/>
  <c r="J246" i="84"/>
  <c r="J250" i="84"/>
  <c r="J252" i="84"/>
  <c r="J254" i="84"/>
  <c r="J258" i="84"/>
  <c r="J260" i="84"/>
  <c r="J262" i="84"/>
  <c r="I3" i="84"/>
  <c r="J3" i="84" s="1"/>
  <c r="I4" i="84"/>
  <c r="I5" i="84"/>
  <c r="J5" i="84" s="1"/>
  <c r="I6" i="84"/>
  <c r="I7" i="84"/>
  <c r="J7" i="84" s="1"/>
  <c r="I8" i="84"/>
  <c r="J8" i="84" s="1"/>
  <c r="I9" i="84"/>
  <c r="J9" i="84" s="1"/>
  <c r="I10" i="84"/>
  <c r="I11" i="84"/>
  <c r="J11" i="84" s="1"/>
  <c r="I12" i="84"/>
  <c r="I13" i="84"/>
  <c r="J13" i="84" s="1"/>
  <c r="I14" i="84"/>
  <c r="I15" i="84"/>
  <c r="J15" i="84" s="1"/>
  <c r="I16" i="84"/>
  <c r="J16" i="84" s="1"/>
  <c r="I17" i="84"/>
  <c r="J17" i="84" s="1"/>
  <c r="I18" i="84"/>
  <c r="I19" i="84"/>
  <c r="J19" i="84" s="1"/>
  <c r="I20" i="84"/>
  <c r="I21" i="84"/>
  <c r="J21" i="84" s="1"/>
  <c r="I22" i="84"/>
  <c r="I23" i="84"/>
  <c r="J23" i="84" s="1"/>
  <c r="I24" i="84"/>
  <c r="J24" i="84" s="1"/>
  <c r="I25" i="84"/>
  <c r="J25" i="84" s="1"/>
  <c r="I26" i="84"/>
  <c r="I27" i="84"/>
  <c r="J27" i="84" s="1"/>
  <c r="I28" i="84"/>
  <c r="I29" i="84"/>
  <c r="J29" i="84" s="1"/>
  <c r="I30" i="84"/>
  <c r="I31" i="84"/>
  <c r="J31" i="84" s="1"/>
  <c r="I32" i="84"/>
  <c r="J32" i="84" s="1"/>
  <c r="I33" i="84"/>
  <c r="J33" i="84" s="1"/>
  <c r="I34" i="84"/>
  <c r="I35" i="84"/>
  <c r="J35" i="84" s="1"/>
  <c r="I36" i="84"/>
  <c r="I37" i="84"/>
  <c r="J37" i="84" s="1"/>
  <c r="I38" i="84"/>
  <c r="I39" i="84"/>
  <c r="J39" i="84" s="1"/>
  <c r="I40" i="84"/>
  <c r="J40" i="84" s="1"/>
  <c r="I41" i="84"/>
  <c r="J41" i="84" s="1"/>
  <c r="I42" i="84"/>
  <c r="I43" i="84"/>
  <c r="J43" i="84" s="1"/>
  <c r="I44" i="84"/>
  <c r="I45" i="84"/>
  <c r="J45" i="84" s="1"/>
  <c r="I46" i="84"/>
  <c r="I47" i="84"/>
  <c r="J47" i="84" s="1"/>
  <c r="I48" i="84"/>
  <c r="J48" i="84" s="1"/>
  <c r="I49" i="84"/>
  <c r="J49" i="84" s="1"/>
  <c r="I50" i="84"/>
  <c r="I51" i="84"/>
  <c r="J51" i="84" s="1"/>
  <c r="I52" i="84"/>
  <c r="I53" i="84"/>
  <c r="J53" i="84" s="1"/>
  <c r="I54" i="84"/>
  <c r="I55" i="84"/>
  <c r="J55" i="84" s="1"/>
  <c r="I56" i="84"/>
  <c r="J56" i="84" s="1"/>
  <c r="I57" i="84"/>
  <c r="J57" i="84" s="1"/>
  <c r="I58" i="84"/>
  <c r="I59" i="84"/>
  <c r="J59" i="84" s="1"/>
  <c r="I60" i="84"/>
  <c r="I61" i="84"/>
  <c r="J61" i="84" s="1"/>
  <c r="I62" i="84"/>
  <c r="I63" i="84"/>
  <c r="J63" i="84" s="1"/>
  <c r="I64" i="84"/>
  <c r="J64" i="84" s="1"/>
  <c r="I65" i="84"/>
  <c r="J65" i="84" s="1"/>
  <c r="I66" i="84"/>
  <c r="I67" i="84"/>
  <c r="J67" i="84" s="1"/>
  <c r="I68" i="84"/>
  <c r="I69" i="84"/>
  <c r="J69" i="84" s="1"/>
  <c r="I70" i="84"/>
  <c r="I71" i="84"/>
  <c r="J71" i="84" s="1"/>
  <c r="I72" i="84"/>
  <c r="J72" i="84" s="1"/>
  <c r="I73" i="84"/>
  <c r="J73" i="84" s="1"/>
  <c r="I74" i="84"/>
  <c r="I75" i="84"/>
  <c r="J75" i="84" s="1"/>
  <c r="I76" i="84"/>
  <c r="I77" i="84"/>
  <c r="I78" i="84"/>
  <c r="I79" i="84"/>
  <c r="J79" i="84" s="1"/>
  <c r="I80" i="84"/>
  <c r="J80" i="84" s="1"/>
  <c r="I81" i="84"/>
  <c r="J81" i="84" s="1"/>
  <c r="I82" i="84"/>
  <c r="I83" i="84"/>
  <c r="J83" i="84" s="1"/>
  <c r="I84" i="84"/>
  <c r="I85" i="84"/>
  <c r="J85" i="84" s="1"/>
  <c r="I86" i="84"/>
  <c r="I87" i="84"/>
  <c r="J87" i="84" s="1"/>
  <c r="I88" i="84"/>
  <c r="J88" i="84" s="1"/>
  <c r="I89" i="84"/>
  <c r="J89" i="84" s="1"/>
  <c r="I90" i="84"/>
  <c r="I91" i="84"/>
  <c r="J91" i="84" s="1"/>
  <c r="I92" i="84"/>
  <c r="I93" i="84"/>
  <c r="I94" i="84"/>
  <c r="I95" i="84"/>
  <c r="J95" i="84" s="1"/>
  <c r="I96" i="84"/>
  <c r="J96" i="84" s="1"/>
  <c r="I97" i="84"/>
  <c r="J97" i="84" s="1"/>
  <c r="I98" i="84"/>
  <c r="I99" i="84"/>
  <c r="J99" i="84" s="1"/>
  <c r="I100" i="84"/>
  <c r="I101" i="84"/>
  <c r="J101" i="84" s="1"/>
  <c r="I102" i="84"/>
  <c r="I103" i="84"/>
  <c r="J103" i="84" s="1"/>
  <c r="I104" i="84"/>
  <c r="J104" i="84" s="1"/>
  <c r="I105" i="84"/>
  <c r="J105" i="84" s="1"/>
  <c r="I106" i="84"/>
  <c r="I107" i="84"/>
  <c r="J107" i="84" s="1"/>
  <c r="I108" i="84"/>
  <c r="I109" i="84"/>
  <c r="I110" i="84"/>
  <c r="I111" i="84"/>
  <c r="J111" i="84" s="1"/>
  <c r="I112" i="84"/>
  <c r="J112" i="84" s="1"/>
  <c r="I113" i="84"/>
  <c r="J113" i="84" s="1"/>
  <c r="I114" i="84"/>
  <c r="I115" i="84"/>
  <c r="J115" i="84" s="1"/>
  <c r="I116" i="84"/>
  <c r="I117" i="84"/>
  <c r="J117" i="84" s="1"/>
  <c r="I118" i="84"/>
  <c r="I119" i="84"/>
  <c r="J119" i="84" s="1"/>
  <c r="I120" i="84"/>
  <c r="J120" i="84" s="1"/>
  <c r="I121" i="84"/>
  <c r="J121" i="84" s="1"/>
  <c r="I122" i="84"/>
  <c r="I123" i="84"/>
  <c r="J123" i="84" s="1"/>
  <c r="I124" i="84"/>
  <c r="I125" i="84"/>
  <c r="J125" i="84" s="1"/>
  <c r="I126" i="84"/>
  <c r="I127" i="84"/>
  <c r="J127" i="84" s="1"/>
  <c r="I128" i="84"/>
  <c r="J128" i="84" s="1"/>
  <c r="I129" i="84"/>
  <c r="J129" i="84" s="1"/>
  <c r="I130" i="84"/>
  <c r="I131" i="84"/>
  <c r="J131" i="84" s="1"/>
  <c r="I132" i="84"/>
  <c r="I133" i="84"/>
  <c r="J133" i="84" s="1"/>
  <c r="I134" i="84"/>
  <c r="I135" i="84"/>
  <c r="J135" i="84" s="1"/>
  <c r="I136" i="84"/>
  <c r="J136" i="84" s="1"/>
  <c r="I137" i="84"/>
  <c r="J137" i="84" s="1"/>
  <c r="I138" i="84"/>
  <c r="I139" i="84"/>
  <c r="J139" i="84" s="1"/>
  <c r="I140" i="84"/>
  <c r="I141" i="84"/>
  <c r="J141" i="84" s="1"/>
  <c r="I142" i="84"/>
  <c r="I143" i="84"/>
  <c r="J143" i="84" s="1"/>
  <c r="I144" i="84"/>
  <c r="J144" i="84" s="1"/>
  <c r="I145" i="84"/>
  <c r="J145" i="84" s="1"/>
  <c r="I146" i="84"/>
  <c r="I147" i="84"/>
  <c r="J147" i="84" s="1"/>
  <c r="I148" i="84"/>
  <c r="I149" i="84"/>
  <c r="J149" i="84" s="1"/>
  <c r="I150" i="84"/>
  <c r="I151" i="84"/>
  <c r="J151" i="84" s="1"/>
  <c r="I152" i="84"/>
  <c r="J152" i="84" s="1"/>
  <c r="I153" i="84"/>
  <c r="J153" i="84" s="1"/>
  <c r="I154" i="84"/>
  <c r="I155" i="84"/>
  <c r="J155" i="84" s="1"/>
  <c r="I156" i="84"/>
  <c r="I157" i="84"/>
  <c r="J157" i="84" s="1"/>
  <c r="I158" i="84"/>
  <c r="I159" i="84"/>
  <c r="J159" i="84" s="1"/>
  <c r="I160" i="84"/>
  <c r="J160" i="84" s="1"/>
  <c r="I161" i="84"/>
  <c r="J161" i="84" s="1"/>
  <c r="I162" i="84"/>
  <c r="I163" i="84"/>
  <c r="J163" i="84" s="1"/>
  <c r="I164" i="84"/>
  <c r="I165" i="84"/>
  <c r="J165" i="84" s="1"/>
  <c r="I166" i="84"/>
  <c r="I167" i="84"/>
  <c r="J167" i="84" s="1"/>
  <c r="I168" i="84"/>
  <c r="J168" i="84" s="1"/>
  <c r="I169" i="84"/>
  <c r="J169" i="84" s="1"/>
  <c r="I170" i="84"/>
  <c r="I171" i="84"/>
  <c r="J171" i="84" s="1"/>
  <c r="I172" i="84"/>
  <c r="I173" i="84"/>
  <c r="J173" i="84" s="1"/>
  <c r="I174" i="84"/>
  <c r="I175" i="84"/>
  <c r="J175" i="84" s="1"/>
  <c r="I176" i="84"/>
  <c r="J176" i="84" s="1"/>
  <c r="I177" i="84"/>
  <c r="J177" i="84" s="1"/>
  <c r="I178" i="84"/>
  <c r="I179" i="84"/>
  <c r="J179" i="84" s="1"/>
  <c r="I180" i="84"/>
  <c r="I181" i="84"/>
  <c r="J181" i="84" s="1"/>
  <c r="I182" i="84"/>
  <c r="I183" i="84"/>
  <c r="J183" i="84" s="1"/>
  <c r="I184" i="84"/>
  <c r="J184" i="84" s="1"/>
  <c r="I185" i="84"/>
  <c r="J185" i="84" s="1"/>
  <c r="I186" i="84"/>
  <c r="I187" i="84"/>
  <c r="J187" i="84" s="1"/>
  <c r="I188" i="84"/>
  <c r="I189" i="84"/>
  <c r="J189" i="84" s="1"/>
  <c r="I190" i="84"/>
  <c r="I191" i="84"/>
  <c r="J191" i="84" s="1"/>
  <c r="I192" i="84"/>
  <c r="J192" i="84" s="1"/>
  <c r="I193" i="84"/>
  <c r="J193" i="84" s="1"/>
  <c r="I194" i="84"/>
  <c r="I195" i="84"/>
  <c r="J195" i="84" s="1"/>
  <c r="I196" i="84"/>
  <c r="I197" i="84"/>
  <c r="J197" i="84" s="1"/>
  <c r="I198" i="84"/>
  <c r="I199" i="84"/>
  <c r="J199" i="84" s="1"/>
  <c r="I200" i="84"/>
  <c r="J200" i="84" s="1"/>
  <c r="I201" i="84"/>
  <c r="J201" i="84" s="1"/>
  <c r="I202" i="84"/>
  <c r="I203" i="84"/>
  <c r="J203" i="84" s="1"/>
  <c r="I204" i="84"/>
  <c r="I205" i="84"/>
  <c r="I206" i="84"/>
  <c r="I207" i="84"/>
  <c r="J207" i="84" s="1"/>
  <c r="I208" i="84"/>
  <c r="J208" i="84" s="1"/>
  <c r="I209" i="84"/>
  <c r="J209" i="84" s="1"/>
  <c r="I210" i="84"/>
  <c r="I211" i="84"/>
  <c r="J211" i="84" s="1"/>
  <c r="I212" i="84"/>
  <c r="I213" i="84"/>
  <c r="J213" i="84" s="1"/>
  <c r="I214" i="84"/>
  <c r="I215" i="84"/>
  <c r="J215" i="84" s="1"/>
  <c r="I216" i="84"/>
  <c r="J216" i="84" s="1"/>
  <c r="I217" i="84"/>
  <c r="J217" i="84" s="1"/>
  <c r="I218" i="84"/>
  <c r="I219" i="84"/>
  <c r="J219" i="84" s="1"/>
  <c r="I220" i="84"/>
  <c r="I221" i="84"/>
  <c r="I222" i="84"/>
  <c r="I223" i="84"/>
  <c r="J223" i="84" s="1"/>
  <c r="I224" i="84"/>
  <c r="J224" i="84" s="1"/>
  <c r="I225" i="84"/>
  <c r="J225" i="84" s="1"/>
  <c r="I226" i="84"/>
  <c r="I227" i="84"/>
  <c r="J227" i="84" s="1"/>
  <c r="I228" i="84"/>
  <c r="I229" i="84"/>
  <c r="J229" i="84" s="1"/>
  <c r="I230" i="84"/>
  <c r="I231" i="84"/>
  <c r="J231" i="84" s="1"/>
  <c r="I232" i="84"/>
  <c r="J232" i="84" s="1"/>
  <c r="I233" i="84"/>
  <c r="J233" i="84" s="1"/>
  <c r="I234" i="84"/>
  <c r="I235" i="84"/>
  <c r="J235" i="84" s="1"/>
  <c r="I236" i="84"/>
  <c r="I237" i="84"/>
  <c r="I238" i="84"/>
  <c r="I239" i="84"/>
  <c r="J239" i="84" s="1"/>
  <c r="I240" i="84"/>
  <c r="J240" i="84" s="1"/>
  <c r="I241" i="84"/>
  <c r="J241" i="84" s="1"/>
  <c r="I242" i="84"/>
  <c r="I243" i="84"/>
  <c r="J243" i="84" s="1"/>
  <c r="I244" i="84"/>
  <c r="I245" i="84"/>
  <c r="J245" i="84" s="1"/>
  <c r="I246" i="84"/>
  <c r="I247" i="84"/>
  <c r="J247" i="84" s="1"/>
  <c r="I248" i="84"/>
  <c r="J248" i="84" s="1"/>
  <c r="I249" i="84"/>
  <c r="J249" i="84" s="1"/>
  <c r="I250" i="84"/>
  <c r="I251" i="84"/>
  <c r="J251" i="84" s="1"/>
  <c r="I252" i="84"/>
  <c r="I253" i="84"/>
  <c r="J253" i="84" s="1"/>
  <c r="I254" i="84"/>
  <c r="I255" i="84"/>
  <c r="J255" i="84" s="1"/>
  <c r="I256" i="84"/>
  <c r="J256" i="84" s="1"/>
  <c r="I257" i="84"/>
  <c r="J257" i="84" s="1"/>
  <c r="I258" i="84"/>
  <c r="I259" i="84"/>
  <c r="J259" i="84" s="1"/>
  <c r="I260" i="84"/>
  <c r="I261" i="84"/>
  <c r="J261" i="84" s="1"/>
  <c r="I262" i="84"/>
  <c r="I263" i="84"/>
  <c r="J263" i="84" s="1"/>
  <c r="H3" i="84"/>
  <c r="H4" i="84"/>
  <c r="H5" i="84"/>
  <c r="H6" i="84"/>
  <c r="H7" i="84"/>
  <c r="H8" i="84"/>
  <c r="H9" i="84"/>
  <c r="H10" i="84"/>
  <c r="H11" i="84"/>
  <c r="H12" i="84"/>
  <c r="H13" i="84"/>
  <c r="H14" i="84"/>
  <c r="H15" i="84"/>
  <c r="H16" i="84"/>
  <c r="H17" i="84"/>
  <c r="H18" i="84"/>
  <c r="H19" i="84"/>
  <c r="H20" i="84"/>
  <c r="H21" i="84"/>
  <c r="H22" i="84"/>
  <c r="H23" i="84"/>
  <c r="H24" i="84"/>
  <c r="H25" i="84"/>
  <c r="H26" i="84"/>
  <c r="H27" i="84"/>
  <c r="H28" i="84"/>
  <c r="H29" i="84"/>
  <c r="H30" i="84"/>
  <c r="H31" i="84"/>
  <c r="H32" i="84"/>
  <c r="H33" i="84"/>
  <c r="H34" i="84"/>
  <c r="H35" i="84"/>
  <c r="H36" i="84"/>
  <c r="H37" i="84"/>
  <c r="H38" i="84"/>
  <c r="H39" i="84"/>
  <c r="H40" i="84"/>
  <c r="H41" i="84"/>
  <c r="H42" i="84"/>
  <c r="H43" i="84"/>
  <c r="H44" i="84"/>
  <c r="H45" i="84"/>
  <c r="H46" i="84"/>
  <c r="H47" i="84"/>
  <c r="H48" i="84"/>
  <c r="H49" i="84"/>
  <c r="H50" i="84"/>
  <c r="H51" i="84"/>
  <c r="H52" i="84"/>
  <c r="H53" i="84"/>
  <c r="H54" i="84"/>
  <c r="H55" i="84"/>
  <c r="H56" i="84"/>
  <c r="H57" i="84"/>
  <c r="H58" i="84"/>
  <c r="H59" i="84"/>
  <c r="H60" i="84"/>
  <c r="H61" i="84"/>
  <c r="H62" i="84"/>
  <c r="H63" i="84"/>
  <c r="H64" i="84"/>
  <c r="H65" i="84"/>
  <c r="H66" i="84"/>
  <c r="H67" i="84"/>
  <c r="H68" i="84"/>
  <c r="H69" i="84"/>
  <c r="H70" i="84"/>
  <c r="H71" i="84"/>
  <c r="H72" i="84"/>
  <c r="H73" i="84"/>
  <c r="H74" i="84"/>
  <c r="H75" i="84"/>
  <c r="H76" i="84"/>
  <c r="H77" i="84"/>
  <c r="H78" i="84"/>
  <c r="H79" i="84"/>
  <c r="H80" i="84"/>
  <c r="H81" i="84"/>
  <c r="H82" i="84"/>
  <c r="H83" i="84"/>
  <c r="H84" i="84"/>
  <c r="H85" i="84"/>
  <c r="H86" i="84"/>
  <c r="H87" i="84"/>
  <c r="H88" i="84"/>
  <c r="H89" i="84"/>
  <c r="H90" i="84"/>
  <c r="H91" i="84"/>
  <c r="H92" i="84"/>
  <c r="H93" i="84"/>
  <c r="H94" i="84"/>
  <c r="H95" i="84"/>
  <c r="H96" i="84"/>
  <c r="H97" i="84"/>
  <c r="H98" i="84"/>
  <c r="H99" i="84"/>
  <c r="H100" i="84"/>
  <c r="H101" i="84"/>
  <c r="H102" i="84"/>
  <c r="H103" i="84"/>
  <c r="H104" i="84"/>
  <c r="H105" i="84"/>
  <c r="H106" i="84"/>
  <c r="H107" i="84"/>
  <c r="H108" i="84"/>
  <c r="H109" i="84"/>
  <c r="H110" i="84"/>
  <c r="H111" i="84"/>
  <c r="H112" i="84"/>
  <c r="H113" i="84"/>
  <c r="H114" i="84"/>
  <c r="H115" i="84"/>
  <c r="H116" i="84"/>
  <c r="H117" i="84"/>
  <c r="H118" i="84"/>
  <c r="H119" i="84"/>
  <c r="H120" i="84"/>
  <c r="H121" i="84"/>
  <c r="H122" i="84"/>
  <c r="H123" i="84"/>
  <c r="H124" i="84"/>
  <c r="H125" i="84"/>
  <c r="H126" i="84"/>
  <c r="H127" i="84"/>
  <c r="H128" i="84"/>
  <c r="H129" i="84"/>
  <c r="H130" i="84"/>
  <c r="H131" i="84"/>
  <c r="H132" i="84"/>
  <c r="H133" i="84"/>
  <c r="H134" i="84"/>
  <c r="H135" i="84"/>
  <c r="H136" i="84"/>
  <c r="H137" i="84"/>
  <c r="H138" i="84"/>
  <c r="H139" i="84"/>
  <c r="H140" i="84"/>
  <c r="H141" i="84"/>
  <c r="H142" i="84"/>
  <c r="H143" i="84"/>
  <c r="H144" i="84"/>
  <c r="H145" i="84"/>
  <c r="H146" i="84"/>
  <c r="H147" i="84"/>
  <c r="H148" i="84"/>
  <c r="H149" i="84"/>
  <c r="H150" i="84"/>
  <c r="H151" i="84"/>
  <c r="H152" i="84"/>
  <c r="H153" i="84"/>
  <c r="H154" i="84"/>
  <c r="H155" i="84"/>
  <c r="H156" i="84"/>
  <c r="H157" i="84"/>
  <c r="H158" i="84"/>
  <c r="H159" i="84"/>
  <c r="H160" i="84"/>
  <c r="H161" i="84"/>
  <c r="H162" i="84"/>
  <c r="H163" i="84"/>
  <c r="H164" i="84"/>
  <c r="H165" i="84"/>
  <c r="H166" i="84"/>
  <c r="H167" i="84"/>
  <c r="H168" i="84"/>
  <c r="H169" i="84"/>
  <c r="H170" i="84"/>
  <c r="H171" i="84"/>
  <c r="H172" i="84"/>
  <c r="H173" i="84"/>
  <c r="H174" i="84"/>
  <c r="H175" i="84"/>
  <c r="H176" i="84"/>
  <c r="H177" i="84"/>
  <c r="H178" i="84"/>
  <c r="H179" i="84"/>
  <c r="H180" i="84"/>
  <c r="H181" i="84"/>
  <c r="H182" i="84"/>
  <c r="H183" i="84"/>
  <c r="H184" i="84"/>
  <c r="H185" i="84"/>
  <c r="H186" i="84"/>
  <c r="H187" i="84"/>
  <c r="H188" i="84"/>
  <c r="H189" i="84"/>
  <c r="H190" i="84"/>
  <c r="H191" i="84"/>
  <c r="H192" i="84"/>
  <c r="H193" i="84"/>
  <c r="H194" i="84"/>
  <c r="H195" i="84"/>
  <c r="H196" i="84"/>
  <c r="H197" i="84"/>
  <c r="H198" i="84"/>
  <c r="H199" i="84"/>
  <c r="H200" i="84"/>
  <c r="H201" i="84"/>
  <c r="H202" i="84"/>
  <c r="H203" i="84"/>
  <c r="H204" i="84"/>
  <c r="H205" i="84"/>
  <c r="H206" i="84"/>
  <c r="H207" i="84"/>
  <c r="H208" i="84"/>
  <c r="H209" i="84"/>
  <c r="H210" i="84"/>
  <c r="H211" i="84"/>
  <c r="H212" i="84"/>
  <c r="H213" i="84"/>
  <c r="H214" i="84"/>
  <c r="H215" i="84"/>
  <c r="H216" i="84"/>
  <c r="H217" i="84"/>
  <c r="H218" i="84"/>
  <c r="H219" i="84"/>
  <c r="H220" i="84"/>
  <c r="H221" i="84"/>
  <c r="H222" i="84"/>
  <c r="H223" i="84"/>
  <c r="H224" i="84"/>
  <c r="H225" i="84"/>
  <c r="H226" i="84"/>
  <c r="H227" i="84"/>
  <c r="H228" i="84"/>
  <c r="H229" i="84"/>
  <c r="H230" i="84"/>
  <c r="H231" i="84"/>
  <c r="H232" i="84"/>
  <c r="H233" i="84"/>
  <c r="H234" i="84"/>
  <c r="H235" i="84"/>
  <c r="H236" i="84"/>
  <c r="H237" i="84"/>
  <c r="H238" i="84"/>
  <c r="H239" i="84"/>
  <c r="H240" i="84"/>
  <c r="H241" i="84"/>
  <c r="H242" i="84"/>
  <c r="H243" i="84"/>
  <c r="H244" i="84"/>
  <c r="H245" i="84"/>
  <c r="H246" i="84"/>
  <c r="H247" i="84"/>
  <c r="H248" i="84"/>
  <c r="H249" i="84"/>
  <c r="H250" i="84"/>
  <c r="H251" i="84"/>
  <c r="H252" i="84"/>
  <c r="H253" i="84"/>
  <c r="H254" i="84"/>
  <c r="H255" i="84"/>
  <c r="H256" i="84"/>
  <c r="H257" i="84"/>
  <c r="H258" i="84"/>
  <c r="H259" i="84"/>
  <c r="H260" i="84"/>
  <c r="H261" i="84"/>
  <c r="H262" i="84"/>
  <c r="H263" i="84"/>
  <c r="J3" i="83"/>
  <c r="J5" i="83"/>
  <c r="J9" i="83"/>
  <c r="J11" i="83"/>
  <c r="J13" i="83"/>
  <c r="J17" i="83"/>
  <c r="J19" i="83"/>
  <c r="J21" i="83"/>
  <c r="J25" i="83"/>
  <c r="J27" i="83"/>
  <c r="J29" i="83"/>
  <c r="J33" i="83"/>
  <c r="J35" i="83"/>
  <c r="J37" i="83"/>
  <c r="J41" i="83"/>
  <c r="J43" i="83"/>
  <c r="J45" i="83"/>
  <c r="J49" i="83"/>
  <c r="J51" i="83"/>
  <c r="J53" i="83"/>
  <c r="J57" i="83"/>
  <c r="J59" i="83"/>
  <c r="J61" i="83"/>
  <c r="J65" i="83"/>
  <c r="J67" i="83"/>
  <c r="J69" i="83"/>
  <c r="J73" i="83"/>
  <c r="J75" i="83"/>
  <c r="J77" i="83"/>
  <c r="J81" i="83"/>
  <c r="J83" i="83"/>
  <c r="J85" i="83"/>
  <c r="J89" i="83"/>
  <c r="J91" i="83"/>
  <c r="J93" i="83"/>
  <c r="J97" i="83"/>
  <c r="J99" i="83"/>
  <c r="J101" i="83"/>
  <c r="J105" i="83"/>
  <c r="J107" i="83"/>
  <c r="J109" i="83"/>
  <c r="J113" i="83"/>
  <c r="J115" i="83"/>
  <c r="J117" i="83"/>
  <c r="J121" i="83"/>
  <c r="J123" i="83"/>
  <c r="J125" i="83"/>
  <c r="J129" i="83"/>
  <c r="J131" i="83"/>
  <c r="J133" i="83"/>
  <c r="J137" i="83"/>
  <c r="J139" i="83"/>
  <c r="J141" i="83"/>
  <c r="J145" i="83"/>
  <c r="J147" i="83"/>
  <c r="J149" i="83"/>
  <c r="J153" i="83"/>
  <c r="J155" i="83"/>
  <c r="J157" i="83"/>
  <c r="J161" i="83"/>
  <c r="J163" i="83"/>
  <c r="J165" i="83"/>
  <c r="J169" i="83"/>
  <c r="J171" i="83"/>
  <c r="J173" i="83"/>
  <c r="J177" i="83"/>
  <c r="J179" i="83"/>
  <c r="J181" i="83"/>
  <c r="J185" i="83"/>
  <c r="J187" i="83"/>
  <c r="J189" i="83"/>
  <c r="J193" i="83"/>
  <c r="J195" i="83"/>
  <c r="J197" i="83"/>
  <c r="J201" i="83"/>
  <c r="J203" i="83"/>
  <c r="J205" i="83"/>
  <c r="J209" i="83"/>
  <c r="J211" i="83"/>
  <c r="J213" i="83"/>
  <c r="J217" i="83"/>
  <c r="J219" i="83"/>
  <c r="J221" i="83"/>
  <c r="J225" i="83"/>
  <c r="J227" i="83"/>
  <c r="J229" i="83"/>
  <c r="J233" i="83"/>
  <c r="J235" i="83"/>
  <c r="J237" i="83"/>
  <c r="J241" i="83"/>
  <c r="J243" i="83"/>
  <c r="J245" i="83"/>
  <c r="J249" i="83"/>
  <c r="J251" i="83"/>
  <c r="J253" i="83"/>
  <c r="J257" i="83"/>
  <c r="J259" i="83"/>
  <c r="J261" i="83"/>
  <c r="I3" i="83"/>
  <c r="I4" i="83"/>
  <c r="J4" i="83" s="1"/>
  <c r="I5" i="83"/>
  <c r="I6" i="83"/>
  <c r="J6" i="83" s="1"/>
  <c r="I7" i="83"/>
  <c r="J7" i="83" s="1"/>
  <c r="I8" i="83"/>
  <c r="J8" i="83" s="1"/>
  <c r="I9" i="83"/>
  <c r="I10" i="83"/>
  <c r="J10" i="83" s="1"/>
  <c r="I11" i="83"/>
  <c r="I12" i="83"/>
  <c r="J12" i="83" s="1"/>
  <c r="I13" i="83"/>
  <c r="I14" i="83"/>
  <c r="J14" i="83" s="1"/>
  <c r="I15" i="83"/>
  <c r="J15" i="83" s="1"/>
  <c r="I16" i="83"/>
  <c r="J16" i="83" s="1"/>
  <c r="I17" i="83"/>
  <c r="I18" i="83"/>
  <c r="J18" i="83" s="1"/>
  <c r="I19" i="83"/>
  <c r="I20" i="83"/>
  <c r="J20" i="83" s="1"/>
  <c r="I21" i="83"/>
  <c r="I22" i="83"/>
  <c r="J22" i="83" s="1"/>
  <c r="I23" i="83"/>
  <c r="J23" i="83" s="1"/>
  <c r="I24" i="83"/>
  <c r="J24" i="83" s="1"/>
  <c r="I25" i="83"/>
  <c r="I26" i="83"/>
  <c r="J26" i="83" s="1"/>
  <c r="I27" i="83"/>
  <c r="I28" i="83"/>
  <c r="J28" i="83" s="1"/>
  <c r="I29" i="83"/>
  <c r="I30" i="83"/>
  <c r="J30" i="83" s="1"/>
  <c r="I31" i="83"/>
  <c r="J31" i="83" s="1"/>
  <c r="I32" i="83"/>
  <c r="J32" i="83" s="1"/>
  <c r="I33" i="83"/>
  <c r="I34" i="83"/>
  <c r="J34" i="83" s="1"/>
  <c r="I35" i="83"/>
  <c r="I36" i="83"/>
  <c r="J36" i="83" s="1"/>
  <c r="I37" i="83"/>
  <c r="I38" i="83"/>
  <c r="J38" i="83" s="1"/>
  <c r="I39" i="83"/>
  <c r="J39" i="83" s="1"/>
  <c r="I40" i="83"/>
  <c r="J40" i="83" s="1"/>
  <c r="I41" i="83"/>
  <c r="I42" i="83"/>
  <c r="J42" i="83" s="1"/>
  <c r="I43" i="83"/>
  <c r="I44" i="83"/>
  <c r="J44" i="83" s="1"/>
  <c r="I45" i="83"/>
  <c r="I46" i="83"/>
  <c r="J46" i="83" s="1"/>
  <c r="I47" i="83"/>
  <c r="J47" i="83" s="1"/>
  <c r="I48" i="83"/>
  <c r="J48" i="83" s="1"/>
  <c r="I49" i="83"/>
  <c r="I50" i="83"/>
  <c r="J50" i="83" s="1"/>
  <c r="I51" i="83"/>
  <c r="I52" i="83"/>
  <c r="J52" i="83" s="1"/>
  <c r="I53" i="83"/>
  <c r="I54" i="83"/>
  <c r="J54" i="83" s="1"/>
  <c r="I55" i="83"/>
  <c r="J55" i="83" s="1"/>
  <c r="I56" i="83"/>
  <c r="J56" i="83" s="1"/>
  <c r="I57" i="83"/>
  <c r="I58" i="83"/>
  <c r="J58" i="83" s="1"/>
  <c r="I59" i="83"/>
  <c r="I60" i="83"/>
  <c r="J60" i="83" s="1"/>
  <c r="I61" i="83"/>
  <c r="I62" i="83"/>
  <c r="J62" i="83" s="1"/>
  <c r="I63" i="83"/>
  <c r="J63" i="83" s="1"/>
  <c r="I64" i="83"/>
  <c r="J64" i="83" s="1"/>
  <c r="I65" i="83"/>
  <c r="I66" i="83"/>
  <c r="J66" i="83" s="1"/>
  <c r="I67" i="83"/>
  <c r="I68" i="83"/>
  <c r="J68" i="83" s="1"/>
  <c r="I69" i="83"/>
  <c r="I70" i="83"/>
  <c r="J70" i="83" s="1"/>
  <c r="I71" i="83"/>
  <c r="J71" i="83" s="1"/>
  <c r="I72" i="83"/>
  <c r="J72" i="83" s="1"/>
  <c r="I73" i="83"/>
  <c r="I74" i="83"/>
  <c r="J74" i="83" s="1"/>
  <c r="I75" i="83"/>
  <c r="I76" i="83"/>
  <c r="J76" i="83" s="1"/>
  <c r="I77" i="83"/>
  <c r="I78" i="83"/>
  <c r="J78" i="83" s="1"/>
  <c r="I79" i="83"/>
  <c r="J79" i="83" s="1"/>
  <c r="I80" i="83"/>
  <c r="J80" i="83" s="1"/>
  <c r="I81" i="83"/>
  <c r="I82" i="83"/>
  <c r="J82" i="83" s="1"/>
  <c r="I83" i="83"/>
  <c r="I84" i="83"/>
  <c r="J84" i="83" s="1"/>
  <c r="I85" i="83"/>
  <c r="I86" i="83"/>
  <c r="J86" i="83" s="1"/>
  <c r="I87" i="83"/>
  <c r="J87" i="83" s="1"/>
  <c r="I88" i="83"/>
  <c r="J88" i="83" s="1"/>
  <c r="I89" i="83"/>
  <c r="I90" i="83"/>
  <c r="J90" i="83" s="1"/>
  <c r="I91" i="83"/>
  <c r="I92" i="83"/>
  <c r="J92" i="83" s="1"/>
  <c r="I93" i="83"/>
  <c r="I94" i="83"/>
  <c r="J94" i="83" s="1"/>
  <c r="I95" i="83"/>
  <c r="J95" i="83" s="1"/>
  <c r="I96" i="83"/>
  <c r="J96" i="83" s="1"/>
  <c r="I97" i="83"/>
  <c r="I98" i="83"/>
  <c r="J98" i="83" s="1"/>
  <c r="I99" i="83"/>
  <c r="I100" i="83"/>
  <c r="J100" i="83" s="1"/>
  <c r="I101" i="83"/>
  <c r="I102" i="83"/>
  <c r="J102" i="83" s="1"/>
  <c r="I103" i="83"/>
  <c r="J103" i="83" s="1"/>
  <c r="I104" i="83"/>
  <c r="J104" i="83" s="1"/>
  <c r="I105" i="83"/>
  <c r="I106" i="83"/>
  <c r="J106" i="83" s="1"/>
  <c r="I107" i="83"/>
  <c r="I108" i="83"/>
  <c r="J108" i="83" s="1"/>
  <c r="I109" i="83"/>
  <c r="I110" i="83"/>
  <c r="J110" i="83" s="1"/>
  <c r="I111" i="83"/>
  <c r="J111" i="83" s="1"/>
  <c r="I112" i="83"/>
  <c r="J112" i="83" s="1"/>
  <c r="I113" i="83"/>
  <c r="I114" i="83"/>
  <c r="J114" i="83" s="1"/>
  <c r="I115" i="83"/>
  <c r="I116" i="83"/>
  <c r="J116" i="83" s="1"/>
  <c r="I117" i="83"/>
  <c r="I118" i="83"/>
  <c r="J118" i="83" s="1"/>
  <c r="I119" i="83"/>
  <c r="J119" i="83" s="1"/>
  <c r="I120" i="83"/>
  <c r="J120" i="83" s="1"/>
  <c r="I121" i="83"/>
  <c r="I122" i="83"/>
  <c r="J122" i="83" s="1"/>
  <c r="I123" i="83"/>
  <c r="I124" i="83"/>
  <c r="J124" i="83" s="1"/>
  <c r="I125" i="83"/>
  <c r="I126" i="83"/>
  <c r="J126" i="83" s="1"/>
  <c r="I127" i="83"/>
  <c r="J127" i="83" s="1"/>
  <c r="I128" i="83"/>
  <c r="J128" i="83" s="1"/>
  <c r="I129" i="83"/>
  <c r="I130" i="83"/>
  <c r="J130" i="83" s="1"/>
  <c r="I131" i="83"/>
  <c r="I132" i="83"/>
  <c r="J132" i="83" s="1"/>
  <c r="I133" i="83"/>
  <c r="I134" i="83"/>
  <c r="J134" i="83" s="1"/>
  <c r="I135" i="83"/>
  <c r="J135" i="83" s="1"/>
  <c r="I136" i="83"/>
  <c r="J136" i="83" s="1"/>
  <c r="I137" i="83"/>
  <c r="I138" i="83"/>
  <c r="J138" i="83" s="1"/>
  <c r="I139" i="83"/>
  <c r="I140" i="83"/>
  <c r="J140" i="83" s="1"/>
  <c r="I141" i="83"/>
  <c r="I142" i="83"/>
  <c r="J142" i="83" s="1"/>
  <c r="I143" i="83"/>
  <c r="J143" i="83" s="1"/>
  <c r="I144" i="83"/>
  <c r="J144" i="83" s="1"/>
  <c r="I145" i="83"/>
  <c r="I146" i="83"/>
  <c r="J146" i="83" s="1"/>
  <c r="I147" i="83"/>
  <c r="I148" i="83"/>
  <c r="J148" i="83" s="1"/>
  <c r="I149" i="83"/>
  <c r="I150" i="83"/>
  <c r="J150" i="83" s="1"/>
  <c r="I151" i="83"/>
  <c r="J151" i="83" s="1"/>
  <c r="I152" i="83"/>
  <c r="J152" i="83" s="1"/>
  <c r="I153" i="83"/>
  <c r="I154" i="83"/>
  <c r="J154" i="83" s="1"/>
  <c r="I155" i="83"/>
  <c r="I156" i="83"/>
  <c r="J156" i="83" s="1"/>
  <c r="I157" i="83"/>
  <c r="I158" i="83"/>
  <c r="J158" i="83" s="1"/>
  <c r="I159" i="83"/>
  <c r="J159" i="83" s="1"/>
  <c r="I160" i="83"/>
  <c r="J160" i="83" s="1"/>
  <c r="I161" i="83"/>
  <c r="I162" i="83"/>
  <c r="J162" i="83" s="1"/>
  <c r="I163" i="83"/>
  <c r="I164" i="83"/>
  <c r="J164" i="83" s="1"/>
  <c r="I165" i="83"/>
  <c r="I166" i="83"/>
  <c r="J166" i="83" s="1"/>
  <c r="I167" i="83"/>
  <c r="J167" i="83" s="1"/>
  <c r="I168" i="83"/>
  <c r="J168" i="83" s="1"/>
  <c r="I169" i="83"/>
  <c r="I170" i="83"/>
  <c r="J170" i="83" s="1"/>
  <c r="I171" i="83"/>
  <c r="I172" i="83"/>
  <c r="J172" i="83" s="1"/>
  <c r="I173" i="83"/>
  <c r="I174" i="83"/>
  <c r="J174" i="83" s="1"/>
  <c r="I175" i="83"/>
  <c r="J175" i="83" s="1"/>
  <c r="I176" i="83"/>
  <c r="J176" i="83" s="1"/>
  <c r="I177" i="83"/>
  <c r="I178" i="83"/>
  <c r="J178" i="83" s="1"/>
  <c r="I179" i="83"/>
  <c r="I180" i="83"/>
  <c r="J180" i="83" s="1"/>
  <c r="I181" i="83"/>
  <c r="I182" i="83"/>
  <c r="J182" i="83" s="1"/>
  <c r="I183" i="83"/>
  <c r="J183" i="83" s="1"/>
  <c r="I184" i="83"/>
  <c r="J184" i="83" s="1"/>
  <c r="I185" i="83"/>
  <c r="I186" i="83"/>
  <c r="J186" i="83" s="1"/>
  <c r="I187" i="83"/>
  <c r="I188" i="83"/>
  <c r="J188" i="83" s="1"/>
  <c r="I189" i="83"/>
  <c r="I190" i="83"/>
  <c r="J190" i="83" s="1"/>
  <c r="I191" i="83"/>
  <c r="J191" i="83" s="1"/>
  <c r="I192" i="83"/>
  <c r="J192" i="83" s="1"/>
  <c r="I193" i="83"/>
  <c r="I194" i="83"/>
  <c r="J194" i="83" s="1"/>
  <c r="I195" i="83"/>
  <c r="I196" i="83"/>
  <c r="J196" i="83" s="1"/>
  <c r="I197" i="83"/>
  <c r="I198" i="83"/>
  <c r="J198" i="83" s="1"/>
  <c r="I199" i="83"/>
  <c r="J199" i="83" s="1"/>
  <c r="I200" i="83"/>
  <c r="J200" i="83" s="1"/>
  <c r="I201" i="83"/>
  <c r="I202" i="83"/>
  <c r="J202" i="83" s="1"/>
  <c r="I203" i="83"/>
  <c r="I204" i="83"/>
  <c r="J204" i="83" s="1"/>
  <c r="I205" i="83"/>
  <c r="I206" i="83"/>
  <c r="J206" i="83" s="1"/>
  <c r="I207" i="83"/>
  <c r="J207" i="83" s="1"/>
  <c r="I208" i="83"/>
  <c r="J208" i="83" s="1"/>
  <c r="I209" i="83"/>
  <c r="I210" i="83"/>
  <c r="J210" i="83" s="1"/>
  <c r="I211" i="83"/>
  <c r="I212" i="83"/>
  <c r="J212" i="83" s="1"/>
  <c r="I213" i="83"/>
  <c r="I214" i="83"/>
  <c r="J214" i="83" s="1"/>
  <c r="I215" i="83"/>
  <c r="J215" i="83" s="1"/>
  <c r="I216" i="83"/>
  <c r="J216" i="83" s="1"/>
  <c r="I217" i="83"/>
  <c r="I218" i="83"/>
  <c r="J218" i="83" s="1"/>
  <c r="I219" i="83"/>
  <c r="I220" i="83"/>
  <c r="J220" i="83" s="1"/>
  <c r="I221" i="83"/>
  <c r="I222" i="83"/>
  <c r="J222" i="83" s="1"/>
  <c r="I223" i="83"/>
  <c r="J223" i="83" s="1"/>
  <c r="I224" i="83"/>
  <c r="J224" i="83" s="1"/>
  <c r="I225" i="83"/>
  <c r="I226" i="83"/>
  <c r="J226" i="83" s="1"/>
  <c r="I227" i="83"/>
  <c r="I228" i="83"/>
  <c r="J228" i="83" s="1"/>
  <c r="I229" i="83"/>
  <c r="I230" i="83"/>
  <c r="J230" i="83" s="1"/>
  <c r="I231" i="83"/>
  <c r="J231" i="83" s="1"/>
  <c r="I232" i="83"/>
  <c r="J232" i="83" s="1"/>
  <c r="I233" i="83"/>
  <c r="I234" i="83"/>
  <c r="J234" i="83" s="1"/>
  <c r="I235" i="83"/>
  <c r="I236" i="83"/>
  <c r="J236" i="83" s="1"/>
  <c r="I237" i="83"/>
  <c r="I238" i="83"/>
  <c r="J238" i="83" s="1"/>
  <c r="I239" i="83"/>
  <c r="J239" i="83" s="1"/>
  <c r="I240" i="83"/>
  <c r="J240" i="83" s="1"/>
  <c r="I241" i="83"/>
  <c r="I242" i="83"/>
  <c r="J242" i="83" s="1"/>
  <c r="I243" i="83"/>
  <c r="I244" i="83"/>
  <c r="J244" i="83" s="1"/>
  <c r="I245" i="83"/>
  <c r="I246" i="83"/>
  <c r="J246" i="83" s="1"/>
  <c r="I247" i="83"/>
  <c r="J247" i="83" s="1"/>
  <c r="I248" i="83"/>
  <c r="J248" i="83" s="1"/>
  <c r="I249" i="83"/>
  <c r="I250" i="83"/>
  <c r="J250" i="83" s="1"/>
  <c r="I251" i="83"/>
  <c r="I252" i="83"/>
  <c r="J252" i="83" s="1"/>
  <c r="I253" i="83"/>
  <c r="I254" i="83"/>
  <c r="J254" i="83" s="1"/>
  <c r="I255" i="83"/>
  <c r="J255" i="83" s="1"/>
  <c r="I256" i="83"/>
  <c r="J256" i="83" s="1"/>
  <c r="I257" i="83"/>
  <c r="I258" i="83"/>
  <c r="J258" i="83" s="1"/>
  <c r="I259" i="83"/>
  <c r="I260" i="83"/>
  <c r="J260" i="83" s="1"/>
  <c r="I261" i="83"/>
  <c r="I262" i="83"/>
  <c r="J262" i="83" s="1"/>
  <c r="I263" i="83"/>
  <c r="J263" i="83" s="1"/>
  <c r="H3" i="83"/>
  <c r="H4" i="83"/>
  <c r="H5" i="83"/>
  <c r="H6" i="83"/>
  <c r="H7" i="83"/>
  <c r="H8" i="83"/>
  <c r="H9" i="83"/>
  <c r="H10" i="83"/>
  <c r="H11" i="83"/>
  <c r="H12" i="83"/>
  <c r="H13" i="83"/>
  <c r="H14" i="83"/>
  <c r="H15" i="83"/>
  <c r="H16" i="83"/>
  <c r="H17" i="83"/>
  <c r="H18" i="83"/>
  <c r="H19" i="83"/>
  <c r="H20" i="83"/>
  <c r="H21" i="83"/>
  <c r="H22" i="83"/>
  <c r="H23" i="83"/>
  <c r="H24" i="83"/>
  <c r="H25" i="83"/>
  <c r="H26" i="83"/>
  <c r="H27" i="83"/>
  <c r="H28" i="83"/>
  <c r="H29" i="83"/>
  <c r="H30" i="83"/>
  <c r="H31" i="83"/>
  <c r="H32" i="83"/>
  <c r="H33" i="83"/>
  <c r="H34" i="83"/>
  <c r="H35" i="83"/>
  <c r="H36" i="83"/>
  <c r="H37" i="83"/>
  <c r="H38" i="83"/>
  <c r="H39" i="83"/>
  <c r="H40" i="83"/>
  <c r="H41" i="83"/>
  <c r="H42" i="83"/>
  <c r="H43" i="83"/>
  <c r="H44" i="83"/>
  <c r="H45" i="83"/>
  <c r="H46" i="83"/>
  <c r="H47" i="83"/>
  <c r="H48" i="83"/>
  <c r="H49" i="83"/>
  <c r="H50" i="83"/>
  <c r="H51" i="83"/>
  <c r="H52" i="83"/>
  <c r="H53" i="83"/>
  <c r="H54" i="83"/>
  <c r="H55" i="83"/>
  <c r="H56" i="83"/>
  <c r="H57" i="83"/>
  <c r="H58" i="83"/>
  <c r="H59" i="83"/>
  <c r="H60" i="83"/>
  <c r="H61" i="83"/>
  <c r="H62" i="83"/>
  <c r="H63" i="83"/>
  <c r="H64" i="83"/>
  <c r="H65" i="83"/>
  <c r="H66" i="83"/>
  <c r="H67" i="83"/>
  <c r="H68" i="83"/>
  <c r="H69" i="83"/>
  <c r="H70" i="83"/>
  <c r="H71" i="83"/>
  <c r="H72" i="83"/>
  <c r="H73" i="83"/>
  <c r="H74" i="83"/>
  <c r="H75" i="83"/>
  <c r="H76" i="83"/>
  <c r="H77" i="83"/>
  <c r="H78" i="83"/>
  <c r="H79" i="83"/>
  <c r="H80" i="83"/>
  <c r="H81" i="83"/>
  <c r="H82" i="83"/>
  <c r="H83" i="83"/>
  <c r="H84" i="83"/>
  <c r="H85" i="83"/>
  <c r="H86" i="83"/>
  <c r="H87" i="83"/>
  <c r="H88" i="83"/>
  <c r="H89" i="83"/>
  <c r="H90" i="83"/>
  <c r="H91" i="83"/>
  <c r="H92" i="83"/>
  <c r="H93" i="83"/>
  <c r="H94" i="83"/>
  <c r="H95" i="83"/>
  <c r="H96" i="83"/>
  <c r="H97" i="83"/>
  <c r="H98" i="83"/>
  <c r="H99" i="83"/>
  <c r="H100" i="83"/>
  <c r="H101" i="83"/>
  <c r="H102" i="83"/>
  <c r="H103" i="83"/>
  <c r="H104" i="83"/>
  <c r="H105" i="83"/>
  <c r="H106" i="83"/>
  <c r="H107" i="83"/>
  <c r="H108" i="83"/>
  <c r="H109" i="83"/>
  <c r="H110" i="83"/>
  <c r="H111" i="83"/>
  <c r="H112" i="83"/>
  <c r="H113" i="83"/>
  <c r="H114" i="83"/>
  <c r="H115" i="83"/>
  <c r="H116" i="83"/>
  <c r="H117" i="83"/>
  <c r="H118" i="83"/>
  <c r="H119" i="83"/>
  <c r="H120" i="83"/>
  <c r="H121" i="83"/>
  <c r="H122" i="83"/>
  <c r="H123" i="83"/>
  <c r="H124" i="83"/>
  <c r="H125" i="83"/>
  <c r="H126" i="83"/>
  <c r="H127" i="83"/>
  <c r="H128" i="83"/>
  <c r="H129" i="83"/>
  <c r="H130" i="83"/>
  <c r="H131" i="83"/>
  <c r="H132" i="83"/>
  <c r="H133" i="83"/>
  <c r="H134" i="83"/>
  <c r="H135" i="83"/>
  <c r="H136" i="83"/>
  <c r="H137" i="83"/>
  <c r="H138" i="83"/>
  <c r="H139" i="83"/>
  <c r="H140" i="83"/>
  <c r="H141" i="83"/>
  <c r="H142" i="83"/>
  <c r="H143" i="83"/>
  <c r="H144" i="83"/>
  <c r="H145" i="83"/>
  <c r="H146" i="83"/>
  <c r="H147" i="83"/>
  <c r="H148" i="83"/>
  <c r="H149" i="83"/>
  <c r="H150" i="83"/>
  <c r="H151" i="83"/>
  <c r="H152" i="83"/>
  <c r="H153" i="83"/>
  <c r="H154" i="83"/>
  <c r="H155" i="83"/>
  <c r="H156" i="83"/>
  <c r="H157" i="83"/>
  <c r="H158" i="83"/>
  <c r="H159" i="83"/>
  <c r="H160" i="83"/>
  <c r="H161" i="83"/>
  <c r="H162" i="83"/>
  <c r="H163" i="83"/>
  <c r="H164" i="83"/>
  <c r="H165" i="83"/>
  <c r="H166" i="83"/>
  <c r="H167" i="83"/>
  <c r="H168" i="83"/>
  <c r="H169" i="83"/>
  <c r="H170" i="83"/>
  <c r="H171" i="83"/>
  <c r="H172" i="83"/>
  <c r="H173" i="83"/>
  <c r="H174" i="83"/>
  <c r="H175" i="83"/>
  <c r="H176" i="83"/>
  <c r="H177" i="83"/>
  <c r="H178" i="83"/>
  <c r="H179" i="83"/>
  <c r="H180" i="83"/>
  <c r="H181" i="83"/>
  <c r="H182" i="83"/>
  <c r="H183" i="83"/>
  <c r="H184" i="83"/>
  <c r="H185" i="83"/>
  <c r="H186" i="83"/>
  <c r="H187" i="83"/>
  <c r="H188" i="83"/>
  <c r="H189" i="83"/>
  <c r="H190" i="83"/>
  <c r="H191" i="83"/>
  <c r="H192" i="83"/>
  <c r="H193" i="83"/>
  <c r="H194" i="83"/>
  <c r="H195" i="83"/>
  <c r="H196" i="83"/>
  <c r="H197" i="83"/>
  <c r="H198" i="83"/>
  <c r="H199" i="83"/>
  <c r="H200" i="83"/>
  <c r="H201" i="83"/>
  <c r="H202" i="83"/>
  <c r="H203" i="83"/>
  <c r="H204" i="83"/>
  <c r="H205" i="83"/>
  <c r="H206" i="83"/>
  <c r="H207" i="83"/>
  <c r="H208" i="83"/>
  <c r="H209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2" i="83"/>
  <c r="H223" i="83"/>
  <c r="H224" i="83"/>
  <c r="H225" i="83"/>
  <c r="H226" i="83"/>
  <c r="H227" i="83"/>
  <c r="H228" i="83"/>
  <c r="H229" i="83"/>
  <c r="H230" i="83"/>
  <c r="H231" i="83"/>
  <c r="H232" i="83"/>
  <c r="H233" i="83"/>
  <c r="H234" i="83"/>
  <c r="H235" i="83"/>
  <c r="H236" i="83"/>
  <c r="H237" i="83"/>
  <c r="H238" i="83"/>
  <c r="H239" i="83"/>
  <c r="H240" i="83"/>
  <c r="H241" i="83"/>
  <c r="H242" i="83"/>
  <c r="H243" i="83"/>
  <c r="H244" i="83"/>
  <c r="H245" i="83"/>
  <c r="H246" i="83"/>
  <c r="H247" i="83"/>
  <c r="H248" i="83"/>
  <c r="H249" i="83"/>
  <c r="H250" i="83"/>
  <c r="H251" i="83"/>
  <c r="H252" i="83"/>
  <c r="H253" i="83"/>
  <c r="H254" i="83"/>
  <c r="H255" i="83"/>
  <c r="H256" i="83"/>
  <c r="H257" i="83"/>
  <c r="H258" i="83"/>
  <c r="H259" i="83"/>
  <c r="H260" i="83"/>
  <c r="H261" i="83"/>
  <c r="H262" i="83"/>
  <c r="H263" i="83"/>
  <c r="J5" i="82"/>
  <c r="J7" i="82"/>
  <c r="J8" i="82"/>
  <c r="J9" i="82"/>
  <c r="J13" i="82"/>
  <c r="J15" i="82"/>
  <c r="J16" i="82"/>
  <c r="J17" i="82"/>
  <c r="J21" i="82"/>
  <c r="J23" i="82"/>
  <c r="J24" i="82"/>
  <c r="J25" i="82"/>
  <c r="J29" i="82"/>
  <c r="J31" i="82"/>
  <c r="J32" i="82"/>
  <c r="J33" i="82"/>
  <c r="J37" i="82"/>
  <c r="J39" i="82"/>
  <c r="J40" i="82"/>
  <c r="J41" i="82"/>
  <c r="J45" i="82"/>
  <c r="J47" i="82"/>
  <c r="J48" i="82"/>
  <c r="J49" i="82"/>
  <c r="J53" i="82"/>
  <c r="J55" i="82"/>
  <c r="J56" i="82"/>
  <c r="J57" i="82"/>
  <c r="J61" i="82"/>
  <c r="J63" i="82"/>
  <c r="J64" i="82"/>
  <c r="J65" i="82"/>
  <c r="J69" i="82"/>
  <c r="J71" i="82"/>
  <c r="J72" i="82"/>
  <c r="J73" i="82"/>
  <c r="J77" i="82"/>
  <c r="J79" i="82"/>
  <c r="J80" i="82"/>
  <c r="J81" i="82"/>
  <c r="J85" i="82"/>
  <c r="J87" i="82"/>
  <c r="J88" i="82"/>
  <c r="J89" i="82"/>
  <c r="J93" i="82"/>
  <c r="J95" i="82"/>
  <c r="J96" i="82"/>
  <c r="J97" i="82"/>
  <c r="J101" i="82"/>
  <c r="J103" i="82"/>
  <c r="J104" i="82"/>
  <c r="J105" i="82"/>
  <c r="J109" i="82"/>
  <c r="J111" i="82"/>
  <c r="J112" i="82"/>
  <c r="J113" i="82"/>
  <c r="J117" i="82"/>
  <c r="J119" i="82"/>
  <c r="J120" i="82"/>
  <c r="J121" i="82"/>
  <c r="J125" i="82"/>
  <c r="J127" i="82"/>
  <c r="J128" i="82"/>
  <c r="J129" i="82"/>
  <c r="J133" i="82"/>
  <c r="J135" i="82"/>
  <c r="J136" i="82"/>
  <c r="J137" i="82"/>
  <c r="J141" i="82"/>
  <c r="J143" i="82"/>
  <c r="J144" i="82"/>
  <c r="J145" i="82"/>
  <c r="J149" i="82"/>
  <c r="J151" i="82"/>
  <c r="J152" i="82"/>
  <c r="J153" i="82"/>
  <c r="J157" i="82"/>
  <c r="J159" i="82"/>
  <c r="J160" i="82"/>
  <c r="J161" i="82"/>
  <c r="J165" i="82"/>
  <c r="J167" i="82"/>
  <c r="J168" i="82"/>
  <c r="J169" i="82"/>
  <c r="J173" i="82"/>
  <c r="J175" i="82"/>
  <c r="J176" i="82"/>
  <c r="J177" i="82"/>
  <c r="J181" i="82"/>
  <c r="J183" i="82"/>
  <c r="J184" i="82"/>
  <c r="J185" i="82"/>
  <c r="J189" i="82"/>
  <c r="J191" i="82"/>
  <c r="J192" i="82"/>
  <c r="J193" i="82"/>
  <c r="J197" i="82"/>
  <c r="J199" i="82"/>
  <c r="J200" i="82"/>
  <c r="J201" i="82"/>
  <c r="J205" i="82"/>
  <c r="J207" i="82"/>
  <c r="J208" i="82"/>
  <c r="J209" i="82"/>
  <c r="J213" i="82"/>
  <c r="J215" i="82"/>
  <c r="J216" i="82"/>
  <c r="J217" i="82"/>
  <c r="J221" i="82"/>
  <c r="J223" i="82"/>
  <c r="J224" i="82"/>
  <c r="J225" i="82"/>
  <c r="J229" i="82"/>
  <c r="J231" i="82"/>
  <c r="J232" i="82"/>
  <c r="J233" i="82"/>
  <c r="J237" i="82"/>
  <c r="J239" i="82"/>
  <c r="J240" i="82"/>
  <c r="J241" i="82"/>
  <c r="J245" i="82"/>
  <c r="J247" i="82"/>
  <c r="J248" i="82"/>
  <c r="J249" i="82"/>
  <c r="J253" i="82"/>
  <c r="J255" i="82"/>
  <c r="J256" i="82"/>
  <c r="J257" i="82"/>
  <c r="J261" i="82"/>
  <c r="J263" i="82"/>
  <c r="I3" i="82"/>
  <c r="J3" i="82" s="1"/>
  <c r="I4" i="82"/>
  <c r="J4" i="82" s="1"/>
  <c r="I5" i="82"/>
  <c r="I6" i="82"/>
  <c r="J6" i="82" s="1"/>
  <c r="I7" i="82"/>
  <c r="I8" i="82"/>
  <c r="I9" i="82"/>
  <c r="I10" i="82"/>
  <c r="J10" i="82" s="1"/>
  <c r="I11" i="82"/>
  <c r="J11" i="82" s="1"/>
  <c r="I12" i="82"/>
  <c r="J12" i="82" s="1"/>
  <c r="I13" i="82"/>
  <c r="I14" i="82"/>
  <c r="J14" i="82" s="1"/>
  <c r="I15" i="82"/>
  <c r="I16" i="82"/>
  <c r="I17" i="82"/>
  <c r="I18" i="82"/>
  <c r="J18" i="82" s="1"/>
  <c r="I19" i="82"/>
  <c r="J19" i="82" s="1"/>
  <c r="I20" i="82"/>
  <c r="J20" i="82" s="1"/>
  <c r="I21" i="82"/>
  <c r="I22" i="82"/>
  <c r="J22" i="82" s="1"/>
  <c r="I23" i="82"/>
  <c r="I24" i="82"/>
  <c r="I25" i="82"/>
  <c r="I26" i="82"/>
  <c r="J26" i="82" s="1"/>
  <c r="I27" i="82"/>
  <c r="J27" i="82" s="1"/>
  <c r="I28" i="82"/>
  <c r="J28" i="82" s="1"/>
  <c r="I29" i="82"/>
  <c r="I30" i="82"/>
  <c r="J30" i="82" s="1"/>
  <c r="I31" i="82"/>
  <c r="I32" i="82"/>
  <c r="I33" i="82"/>
  <c r="I34" i="82"/>
  <c r="J34" i="82" s="1"/>
  <c r="I35" i="82"/>
  <c r="J35" i="82" s="1"/>
  <c r="I36" i="82"/>
  <c r="J36" i="82" s="1"/>
  <c r="I37" i="82"/>
  <c r="I38" i="82"/>
  <c r="J38" i="82" s="1"/>
  <c r="I39" i="82"/>
  <c r="I40" i="82"/>
  <c r="I41" i="82"/>
  <c r="I42" i="82"/>
  <c r="J42" i="82" s="1"/>
  <c r="I43" i="82"/>
  <c r="J43" i="82" s="1"/>
  <c r="I44" i="82"/>
  <c r="J44" i="82" s="1"/>
  <c r="I45" i="82"/>
  <c r="I46" i="82"/>
  <c r="J46" i="82" s="1"/>
  <c r="I47" i="82"/>
  <c r="I48" i="82"/>
  <c r="I49" i="82"/>
  <c r="I50" i="82"/>
  <c r="J50" i="82" s="1"/>
  <c r="I51" i="82"/>
  <c r="J51" i="82" s="1"/>
  <c r="I52" i="82"/>
  <c r="J52" i="82" s="1"/>
  <c r="I53" i="82"/>
  <c r="I54" i="82"/>
  <c r="J54" i="82" s="1"/>
  <c r="I55" i="82"/>
  <c r="I56" i="82"/>
  <c r="I57" i="82"/>
  <c r="I58" i="82"/>
  <c r="J58" i="82" s="1"/>
  <c r="I59" i="82"/>
  <c r="J59" i="82" s="1"/>
  <c r="I60" i="82"/>
  <c r="J60" i="82" s="1"/>
  <c r="I61" i="82"/>
  <c r="I62" i="82"/>
  <c r="J62" i="82" s="1"/>
  <c r="I63" i="82"/>
  <c r="I64" i="82"/>
  <c r="I65" i="82"/>
  <c r="I66" i="82"/>
  <c r="J66" i="82" s="1"/>
  <c r="I67" i="82"/>
  <c r="J67" i="82" s="1"/>
  <c r="I68" i="82"/>
  <c r="J68" i="82" s="1"/>
  <c r="I69" i="82"/>
  <c r="I70" i="82"/>
  <c r="J70" i="82" s="1"/>
  <c r="I71" i="82"/>
  <c r="I72" i="82"/>
  <c r="I73" i="82"/>
  <c r="I74" i="82"/>
  <c r="J74" i="82" s="1"/>
  <c r="I75" i="82"/>
  <c r="J75" i="82" s="1"/>
  <c r="I76" i="82"/>
  <c r="J76" i="82" s="1"/>
  <c r="I77" i="82"/>
  <c r="I78" i="82"/>
  <c r="J78" i="82" s="1"/>
  <c r="I79" i="82"/>
  <c r="I80" i="82"/>
  <c r="I81" i="82"/>
  <c r="I82" i="82"/>
  <c r="J82" i="82" s="1"/>
  <c r="I83" i="82"/>
  <c r="J83" i="82" s="1"/>
  <c r="I84" i="82"/>
  <c r="J84" i="82" s="1"/>
  <c r="I85" i="82"/>
  <c r="I86" i="82"/>
  <c r="J86" i="82" s="1"/>
  <c r="I87" i="82"/>
  <c r="I88" i="82"/>
  <c r="I89" i="82"/>
  <c r="I90" i="82"/>
  <c r="J90" i="82" s="1"/>
  <c r="I91" i="82"/>
  <c r="J91" i="82" s="1"/>
  <c r="I92" i="82"/>
  <c r="J92" i="82" s="1"/>
  <c r="I93" i="82"/>
  <c r="I94" i="82"/>
  <c r="J94" i="82" s="1"/>
  <c r="I95" i="82"/>
  <c r="I96" i="82"/>
  <c r="I97" i="82"/>
  <c r="I98" i="82"/>
  <c r="J98" i="82" s="1"/>
  <c r="I99" i="82"/>
  <c r="J99" i="82" s="1"/>
  <c r="I100" i="82"/>
  <c r="J100" i="82" s="1"/>
  <c r="I101" i="82"/>
  <c r="I102" i="82"/>
  <c r="J102" i="82" s="1"/>
  <c r="I103" i="82"/>
  <c r="I104" i="82"/>
  <c r="I105" i="82"/>
  <c r="I106" i="82"/>
  <c r="J106" i="82" s="1"/>
  <c r="I107" i="82"/>
  <c r="J107" i="82" s="1"/>
  <c r="I108" i="82"/>
  <c r="J108" i="82" s="1"/>
  <c r="I109" i="82"/>
  <c r="I110" i="82"/>
  <c r="J110" i="82" s="1"/>
  <c r="I111" i="82"/>
  <c r="I112" i="82"/>
  <c r="I113" i="82"/>
  <c r="I114" i="82"/>
  <c r="J114" i="82" s="1"/>
  <c r="I115" i="82"/>
  <c r="J115" i="82" s="1"/>
  <c r="I116" i="82"/>
  <c r="J116" i="82" s="1"/>
  <c r="I117" i="82"/>
  <c r="I118" i="82"/>
  <c r="J118" i="82" s="1"/>
  <c r="I119" i="82"/>
  <c r="I120" i="82"/>
  <c r="I121" i="82"/>
  <c r="I122" i="82"/>
  <c r="J122" i="82" s="1"/>
  <c r="I123" i="82"/>
  <c r="J123" i="82" s="1"/>
  <c r="I124" i="82"/>
  <c r="J124" i="82" s="1"/>
  <c r="I125" i="82"/>
  <c r="I126" i="82"/>
  <c r="J126" i="82" s="1"/>
  <c r="I127" i="82"/>
  <c r="I128" i="82"/>
  <c r="I129" i="82"/>
  <c r="I130" i="82"/>
  <c r="J130" i="82" s="1"/>
  <c r="I131" i="82"/>
  <c r="J131" i="82" s="1"/>
  <c r="I132" i="82"/>
  <c r="J132" i="82" s="1"/>
  <c r="I133" i="82"/>
  <c r="I134" i="82"/>
  <c r="J134" i="82" s="1"/>
  <c r="I135" i="82"/>
  <c r="I136" i="82"/>
  <c r="I137" i="82"/>
  <c r="I138" i="82"/>
  <c r="J138" i="82" s="1"/>
  <c r="I139" i="82"/>
  <c r="J139" i="82" s="1"/>
  <c r="I140" i="82"/>
  <c r="J140" i="82" s="1"/>
  <c r="I141" i="82"/>
  <c r="I142" i="82"/>
  <c r="J142" i="82" s="1"/>
  <c r="I143" i="82"/>
  <c r="I144" i="82"/>
  <c r="I145" i="82"/>
  <c r="I146" i="82"/>
  <c r="J146" i="82" s="1"/>
  <c r="I147" i="82"/>
  <c r="J147" i="82" s="1"/>
  <c r="I148" i="82"/>
  <c r="J148" i="82" s="1"/>
  <c r="I149" i="82"/>
  <c r="I150" i="82"/>
  <c r="J150" i="82" s="1"/>
  <c r="I151" i="82"/>
  <c r="I152" i="82"/>
  <c r="I153" i="82"/>
  <c r="I154" i="82"/>
  <c r="J154" i="82" s="1"/>
  <c r="I155" i="82"/>
  <c r="J155" i="82" s="1"/>
  <c r="I156" i="82"/>
  <c r="J156" i="82" s="1"/>
  <c r="I157" i="82"/>
  <c r="I158" i="82"/>
  <c r="J158" i="82" s="1"/>
  <c r="I159" i="82"/>
  <c r="I160" i="82"/>
  <c r="I161" i="82"/>
  <c r="I162" i="82"/>
  <c r="J162" i="82" s="1"/>
  <c r="I163" i="82"/>
  <c r="J163" i="82" s="1"/>
  <c r="I164" i="82"/>
  <c r="J164" i="82" s="1"/>
  <c r="I165" i="82"/>
  <c r="I166" i="82"/>
  <c r="J166" i="82" s="1"/>
  <c r="I167" i="82"/>
  <c r="I168" i="82"/>
  <c r="I169" i="82"/>
  <c r="I170" i="82"/>
  <c r="J170" i="82" s="1"/>
  <c r="I171" i="82"/>
  <c r="J171" i="82" s="1"/>
  <c r="I172" i="82"/>
  <c r="J172" i="82" s="1"/>
  <c r="I173" i="82"/>
  <c r="I174" i="82"/>
  <c r="J174" i="82" s="1"/>
  <c r="I175" i="82"/>
  <c r="I176" i="82"/>
  <c r="I177" i="82"/>
  <c r="I178" i="82"/>
  <c r="J178" i="82" s="1"/>
  <c r="I179" i="82"/>
  <c r="J179" i="82" s="1"/>
  <c r="I180" i="82"/>
  <c r="J180" i="82" s="1"/>
  <c r="I181" i="82"/>
  <c r="I182" i="82"/>
  <c r="J182" i="82" s="1"/>
  <c r="I183" i="82"/>
  <c r="I184" i="82"/>
  <c r="I185" i="82"/>
  <c r="I186" i="82"/>
  <c r="J186" i="82" s="1"/>
  <c r="I187" i="82"/>
  <c r="J187" i="82" s="1"/>
  <c r="I188" i="82"/>
  <c r="J188" i="82" s="1"/>
  <c r="I189" i="82"/>
  <c r="I190" i="82"/>
  <c r="J190" i="82" s="1"/>
  <c r="I191" i="82"/>
  <c r="I192" i="82"/>
  <c r="I193" i="82"/>
  <c r="I194" i="82"/>
  <c r="J194" i="82" s="1"/>
  <c r="I195" i="82"/>
  <c r="J195" i="82" s="1"/>
  <c r="I196" i="82"/>
  <c r="J196" i="82" s="1"/>
  <c r="I197" i="82"/>
  <c r="I198" i="82"/>
  <c r="J198" i="82" s="1"/>
  <c r="I199" i="82"/>
  <c r="I200" i="82"/>
  <c r="I201" i="82"/>
  <c r="I202" i="82"/>
  <c r="J202" i="82" s="1"/>
  <c r="I203" i="82"/>
  <c r="J203" i="82" s="1"/>
  <c r="I204" i="82"/>
  <c r="J204" i="82" s="1"/>
  <c r="I205" i="82"/>
  <c r="I206" i="82"/>
  <c r="J206" i="82" s="1"/>
  <c r="I207" i="82"/>
  <c r="I208" i="82"/>
  <c r="I209" i="82"/>
  <c r="I210" i="82"/>
  <c r="J210" i="82" s="1"/>
  <c r="I211" i="82"/>
  <c r="J211" i="82" s="1"/>
  <c r="I212" i="82"/>
  <c r="J212" i="82" s="1"/>
  <c r="I213" i="82"/>
  <c r="I214" i="82"/>
  <c r="J214" i="82" s="1"/>
  <c r="I215" i="82"/>
  <c r="I216" i="82"/>
  <c r="I217" i="82"/>
  <c r="I218" i="82"/>
  <c r="J218" i="82" s="1"/>
  <c r="I219" i="82"/>
  <c r="J219" i="82" s="1"/>
  <c r="I220" i="82"/>
  <c r="J220" i="82" s="1"/>
  <c r="I221" i="82"/>
  <c r="I222" i="82"/>
  <c r="J222" i="82" s="1"/>
  <c r="I223" i="82"/>
  <c r="I224" i="82"/>
  <c r="I225" i="82"/>
  <c r="I226" i="82"/>
  <c r="J226" i="82" s="1"/>
  <c r="I227" i="82"/>
  <c r="J227" i="82" s="1"/>
  <c r="I228" i="82"/>
  <c r="J228" i="82" s="1"/>
  <c r="I229" i="82"/>
  <c r="I230" i="82"/>
  <c r="J230" i="82" s="1"/>
  <c r="I231" i="82"/>
  <c r="I232" i="82"/>
  <c r="I233" i="82"/>
  <c r="I234" i="82"/>
  <c r="J234" i="82" s="1"/>
  <c r="I235" i="82"/>
  <c r="J235" i="82" s="1"/>
  <c r="I236" i="82"/>
  <c r="J236" i="82" s="1"/>
  <c r="I237" i="82"/>
  <c r="I238" i="82"/>
  <c r="J238" i="82" s="1"/>
  <c r="I239" i="82"/>
  <c r="I240" i="82"/>
  <c r="I241" i="82"/>
  <c r="I242" i="82"/>
  <c r="J242" i="82" s="1"/>
  <c r="I243" i="82"/>
  <c r="J243" i="82" s="1"/>
  <c r="I244" i="82"/>
  <c r="J244" i="82" s="1"/>
  <c r="I245" i="82"/>
  <c r="I246" i="82"/>
  <c r="J246" i="82" s="1"/>
  <c r="I247" i="82"/>
  <c r="I248" i="82"/>
  <c r="I249" i="82"/>
  <c r="I250" i="82"/>
  <c r="J250" i="82" s="1"/>
  <c r="I251" i="82"/>
  <c r="J251" i="82" s="1"/>
  <c r="I252" i="82"/>
  <c r="J252" i="82" s="1"/>
  <c r="I253" i="82"/>
  <c r="I254" i="82"/>
  <c r="J254" i="82" s="1"/>
  <c r="I255" i="82"/>
  <c r="I256" i="82"/>
  <c r="I257" i="82"/>
  <c r="I258" i="82"/>
  <c r="J258" i="82" s="1"/>
  <c r="I259" i="82"/>
  <c r="J259" i="82" s="1"/>
  <c r="I260" i="82"/>
  <c r="J260" i="82" s="1"/>
  <c r="I261" i="82"/>
  <c r="I262" i="82"/>
  <c r="J262" i="82" s="1"/>
  <c r="I263" i="82"/>
  <c r="H3" i="82"/>
  <c r="H4" i="82"/>
  <c r="H5" i="82"/>
  <c r="H6" i="82"/>
  <c r="H7" i="82"/>
  <c r="H8" i="82"/>
  <c r="H9" i="82"/>
  <c r="H10" i="82"/>
  <c r="H11" i="82"/>
  <c r="H12" i="82"/>
  <c r="H13" i="82"/>
  <c r="H14" i="82"/>
  <c r="H15" i="82"/>
  <c r="H16" i="82"/>
  <c r="H17" i="82"/>
  <c r="H18" i="82"/>
  <c r="H19" i="82"/>
  <c r="H20" i="82"/>
  <c r="H21" i="82"/>
  <c r="H22" i="82"/>
  <c r="H23" i="82"/>
  <c r="H24" i="82"/>
  <c r="H25" i="82"/>
  <c r="H26" i="82"/>
  <c r="H27" i="82"/>
  <c r="H28" i="82"/>
  <c r="H29" i="82"/>
  <c r="H30" i="82"/>
  <c r="H31" i="82"/>
  <c r="H32" i="82"/>
  <c r="H33" i="82"/>
  <c r="H34" i="82"/>
  <c r="H35" i="82"/>
  <c r="H36" i="82"/>
  <c r="H37" i="82"/>
  <c r="H38" i="82"/>
  <c r="H39" i="82"/>
  <c r="H40" i="82"/>
  <c r="H41" i="82"/>
  <c r="H42" i="82"/>
  <c r="H43" i="82"/>
  <c r="H44" i="82"/>
  <c r="H45" i="82"/>
  <c r="H46" i="82"/>
  <c r="H47" i="82"/>
  <c r="H48" i="82"/>
  <c r="H49" i="82"/>
  <c r="H50" i="82"/>
  <c r="H51" i="82"/>
  <c r="H52" i="82"/>
  <c r="H53" i="82"/>
  <c r="H54" i="82"/>
  <c r="H55" i="82"/>
  <c r="H56" i="82"/>
  <c r="H57" i="82"/>
  <c r="H58" i="82"/>
  <c r="H59" i="82"/>
  <c r="H60" i="82"/>
  <c r="H61" i="82"/>
  <c r="H62" i="82"/>
  <c r="H63" i="82"/>
  <c r="H64" i="82"/>
  <c r="H65" i="82"/>
  <c r="H66" i="82"/>
  <c r="H67" i="82"/>
  <c r="H68" i="82"/>
  <c r="H69" i="82"/>
  <c r="H70" i="82"/>
  <c r="H71" i="82"/>
  <c r="H72" i="82"/>
  <c r="H73" i="82"/>
  <c r="H74" i="82"/>
  <c r="H75" i="82"/>
  <c r="H76" i="82"/>
  <c r="H77" i="82"/>
  <c r="H78" i="82"/>
  <c r="H79" i="82"/>
  <c r="H80" i="82"/>
  <c r="H81" i="82"/>
  <c r="H82" i="82"/>
  <c r="H83" i="82"/>
  <c r="H84" i="82"/>
  <c r="H85" i="82"/>
  <c r="H86" i="82"/>
  <c r="H87" i="82"/>
  <c r="H88" i="82"/>
  <c r="H89" i="82"/>
  <c r="H90" i="82"/>
  <c r="H91" i="82"/>
  <c r="H92" i="82"/>
  <c r="H93" i="82"/>
  <c r="H94" i="82"/>
  <c r="H95" i="82"/>
  <c r="H96" i="82"/>
  <c r="H97" i="82"/>
  <c r="H98" i="82"/>
  <c r="H99" i="82"/>
  <c r="H100" i="82"/>
  <c r="H101" i="82"/>
  <c r="H102" i="82"/>
  <c r="H103" i="82"/>
  <c r="H104" i="82"/>
  <c r="H105" i="82"/>
  <c r="H106" i="82"/>
  <c r="H107" i="82"/>
  <c r="H108" i="82"/>
  <c r="H109" i="82"/>
  <c r="H110" i="82"/>
  <c r="H111" i="82"/>
  <c r="H112" i="82"/>
  <c r="H113" i="82"/>
  <c r="H114" i="82"/>
  <c r="H115" i="82"/>
  <c r="H116" i="82"/>
  <c r="H117" i="82"/>
  <c r="H118" i="82"/>
  <c r="H119" i="82"/>
  <c r="H120" i="82"/>
  <c r="H121" i="82"/>
  <c r="H122" i="82"/>
  <c r="H123" i="82"/>
  <c r="H124" i="82"/>
  <c r="H125" i="82"/>
  <c r="H126" i="82"/>
  <c r="H127" i="82"/>
  <c r="H128" i="82"/>
  <c r="H129" i="82"/>
  <c r="H130" i="82"/>
  <c r="H131" i="82"/>
  <c r="H132" i="82"/>
  <c r="H133" i="82"/>
  <c r="H134" i="82"/>
  <c r="H135" i="82"/>
  <c r="H136" i="82"/>
  <c r="H137" i="82"/>
  <c r="H138" i="82"/>
  <c r="H139" i="82"/>
  <c r="H140" i="82"/>
  <c r="H141" i="82"/>
  <c r="H142" i="82"/>
  <c r="H143" i="82"/>
  <c r="H144" i="82"/>
  <c r="H145" i="82"/>
  <c r="H146" i="82"/>
  <c r="H147" i="82"/>
  <c r="H148" i="82"/>
  <c r="H149" i="82"/>
  <c r="H150" i="82"/>
  <c r="H151" i="82"/>
  <c r="H152" i="82"/>
  <c r="H153" i="82"/>
  <c r="H154" i="82"/>
  <c r="H155" i="82"/>
  <c r="H156" i="82"/>
  <c r="H157" i="82"/>
  <c r="H158" i="82"/>
  <c r="H159" i="82"/>
  <c r="H160" i="82"/>
  <c r="H161" i="82"/>
  <c r="H162" i="82"/>
  <c r="H163" i="82"/>
  <c r="H164" i="82"/>
  <c r="H165" i="82"/>
  <c r="H166" i="82"/>
  <c r="H167" i="82"/>
  <c r="H168" i="82"/>
  <c r="H169" i="82"/>
  <c r="H170" i="82"/>
  <c r="H171" i="82"/>
  <c r="H172" i="82"/>
  <c r="H173" i="82"/>
  <c r="H174" i="82"/>
  <c r="H175" i="82"/>
  <c r="H176" i="82"/>
  <c r="H177" i="82"/>
  <c r="H178" i="82"/>
  <c r="H179" i="82"/>
  <c r="H180" i="82"/>
  <c r="H181" i="82"/>
  <c r="H182" i="82"/>
  <c r="H183" i="82"/>
  <c r="H184" i="82"/>
  <c r="H185" i="82"/>
  <c r="H186" i="82"/>
  <c r="H187" i="82"/>
  <c r="H188" i="82"/>
  <c r="H189" i="82"/>
  <c r="H190" i="82"/>
  <c r="H191" i="82"/>
  <c r="H192" i="82"/>
  <c r="H193" i="82"/>
  <c r="H194" i="82"/>
  <c r="H195" i="82"/>
  <c r="H196" i="82"/>
  <c r="H197" i="82"/>
  <c r="H198" i="82"/>
  <c r="H199" i="82"/>
  <c r="H200" i="82"/>
  <c r="H201" i="82"/>
  <c r="H202" i="82"/>
  <c r="H203" i="82"/>
  <c r="H204" i="82"/>
  <c r="H205" i="82"/>
  <c r="H206" i="82"/>
  <c r="H207" i="82"/>
  <c r="H208" i="82"/>
  <c r="H209" i="82"/>
  <c r="H210" i="82"/>
  <c r="H211" i="82"/>
  <c r="H212" i="82"/>
  <c r="H213" i="82"/>
  <c r="H214" i="82"/>
  <c r="H215" i="82"/>
  <c r="H216" i="82"/>
  <c r="H217" i="82"/>
  <c r="H218" i="82"/>
  <c r="H219" i="82"/>
  <c r="H220" i="82"/>
  <c r="H221" i="82"/>
  <c r="H222" i="82"/>
  <c r="H223" i="82"/>
  <c r="H224" i="82"/>
  <c r="H225" i="82"/>
  <c r="H226" i="82"/>
  <c r="H227" i="82"/>
  <c r="H228" i="82"/>
  <c r="H229" i="82"/>
  <c r="H230" i="82"/>
  <c r="H231" i="82"/>
  <c r="H232" i="82"/>
  <c r="H233" i="82"/>
  <c r="H234" i="82"/>
  <c r="H235" i="82"/>
  <c r="H236" i="82"/>
  <c r="H237" i="82"/>
  <c r="H238" i="82"/>
  <c r="H239" i="82"/>
  <c r="H240" i="82"/>
  <c r="H241" i="82"/>
  <c r="H242" i="82"/>
  <c r="H243" i="82"/>
  <c r="H244" i="82"/>
  <c r="H245" i="82"/>
  <c r="H246" i="82"/>
  <c r="H247" i="82"/>
  <c r="H248" i="82"/>
  <c r="H249" i="82"/>
  <c r="H250" i="82"/>
  <c r="H251" i="82"/>
  <c r="H252" i="82"/>
  <c r="H253" i="82"/>
  <c r="H254" i="82"/>
  <c r="H255" i="82"/>
  <c r="H256" i="82"/>
  <c r="H257" i="82"/>
  <c r="H258" i="82"/>
  <c r="H259" i="82"/>
  <c r="H260" i="82"/>
  <c r="H261" i="82"/>
  <c r="H262" i="82"/>
  <c r="H263" i="82"/>
  <c r="J6" i="81"/>
  <c r="J7" i="81"/>
  <c r="J8" i="81"/>
  <c r="J9" i="81"/>
  <c r="J14" i="81"/>
  <c r="J15" i="81"/>
  <c r="J16" i="81"/>
  <c r="J17" i="81"/>
  <c r="J18" i="81"/>
  <c r="J22" i="81"/>
  <c r="J23" i="81"/>
  <c r="J24" i="81"/>
  <c r="J25" i="81"/>
  <c r="J30" i="81"/>
  <c r="J31" i="81"/>
  <c r="J32" i="81"/>
  <c r="J33" i="81"/>
  <c r="J39" i="81"/>
  <c r="J40" i="81"/>
  <c r="J41" i="81"/>
  <c r="J46" i="81"/>
  <c r="J47" i="81"/>
  <c r="J48" i="81"/>
  <c r="J49" i="81"/>
  <c r="J54" i="81"/>
  <c r="J55" i="81"/>
  <c r="J56" i="81"/>
  <c r="J57" i="81"/>
  <c r="J58" i="81"/>
  <c r="J62" i="81"/>
  <c r="J63" i="81"/>
  <c r="J64" i="81"/>
  <c r="J65" i="81"/>
  <c r="J70" i="81"/>
  <c r="J71" i="81"/>
  <c r="J72" i="81"/>
  <c r="J73" i="81"/>
  <c r="J78" i="81"/>
  <c r="J79" i="81"/>
  <c r="J80" i="81"/>
  <c r="J81" i="81"/>
  <c r="J82" i="81"/>
  <c r="J86" i="81"/>
  <c r="J87" i="81"/>
  <c r="J88" i="81"/>
  <c r="J89" i="81"/>
  <c r="J94" i="81"/>
  <c r="J95" i="81"/>
  <c r="J96" i="81"/>
  <c r="J97" i="81"/>
  <c r="J103" i="81"/>
  <c r="J104" i="81"/>
  <c r="J105" i="81"/>
  <c r="J110" i="81"/>
  <c r="J111" i="81"/>
  <c r="J112" i="81"/>
  <c r="J113" i="81"/>
  <c r="J118" i="81"/>
  <c r="J119" i="81"/>
  <c r="J120" i="81"/>
  <c r="J121" i="81"/>
  <c r="J122" i="81"/>
  <c r="J126" i="81"/>
  <c r="J127" i="81"/>
  <c r="J128" i="81"/>
  <c r="J129" i="81"/>
  <c r="J134" i="81"/>
  <c r="J135" i="81"/>
  <c r="J136" i="81"/>
  <c r="J137" i="81"/>
  <c r="J142" i="81"/>
  <c r="J143" i="81"/>
  <c r="J144" i="81"/>
  <c r="J145" i="81"/>
  <c r="J146" i="81"/>
  <c r="J150" i="81"/>
  <c r="J151" i="81"/>
  <c r="J152" i="81"/>
  <c r="J153" i="81"/>
  <c r="J158" i="81"/>
  <c r="J159" i="81"/>
  <c r="J160" i="81"/>
  <c r="J161" i="81"/>
  <c r="J167" i="81"/>
  <c r="J168" i="81"/>
  <c r="J169" i="81"/>
  <c r="J174" i="81"/>
  <c r="J175" i="81"/>
  <c r="J176" i="81"/>
  <c r="J177" i="81"/>
  <c r="J182" i="81"/>
  <c r="J183" i="81"/>
  <c r="J184" i="81"/>
  <c r="J185" i="81"/>
  <c r="J186" i="81"/>
  <c r="J190" i="81"/>
  <c r="J191" i="81"/>
  <c r="J192" i="81"/>
  <c r="J193" i="81"/>
  <c r="J198" i="81"/>
  <c r="J199" i="81"/>
  <c r="J200" i="81"/>
  <c r="J201" i="81"/>
  <c r="J206" i="81"/>
  <c r="J207" i="81"/>
  <c r="J208" i="81"/>
  <c r="J209" i="81"/>
  <c r="J210" i="81"/>
  <c r="J214" i="81"/>
  <c r="J215" i="81"/>
  <c r="J216" i="81"/>
  <c r="J217" i="81"/>
  <c r="J222" i="81"/>
  <c r="J223" i="81"/>
  <c r="J224" i="81"/>
  <c r="J225" i="81"/>
  <c r="J231" i="81"/>
  <c r="J232" i="81"/>
  <c r="J233" i="81"/>
  <c r="J238" i="81"/>
  <c r="J239" i="81"/>
  <c r="J240" i="81"/>
  <c r="J241" i="81"/>
  <c r="J246" i="81"/>
  <c r="J247" i="81"/>
  <c r="J248" i="81"/>
  <c r="J249" i="81"/>
  <c r="J250" i="81"/>
  <c r="J254" i="81"/>
  <c r="J255" i="81"/>
  <c r="J256" i="81"/>
  <c r="J257" i="81"/>
  <c r="J262" i="81"/>
  <c r="I3" i="81"/>
  <c r="J3" i="81" s="1"/>
  <c r="I4" i="81"/>
  <c r="J4" i="81" s="1"/>
  <c r="I5" i="81"/>
  <c r="J5" i="81" s="1"/>
  <c r="I6" i="81"/>
  <c r="I7" i="81"/>
  <c r="I8" i="81"/>
  <c r="I9" i="81"/>
  <c r="I10" i="81"/>
  <c r="J10" i="81" s="1"/>
  <c r="I11" i="81"/>
  <c r="J11" i="81" s="1"/>
  <c r="I12" i="81"/>
  <c r="J12" i="81" s="1"/>
  <c r="I13" i="81"/>
  <c r="J13" i="81" s="1"/>
  <c r="I14" i="81"/>
  <c r="I15" i="81"/>
  <c r="I16" i="81"/>
  <c r="I17" i="81"/>
  <c r="I18" i="81"/>
  <c r="I19" i="81"/>
  <c r="J19" i="81" s="1"/>
  <c r="I20" i="81"/>
  <c r="J20" i="81" s="1"/>
  <c r="I21" i="81"/>
  <c r="J21" i="81" s="1"/>
  <c r="I22" i="81"/>
  <c r="I23" i="81"/>
  <c r="I24" i="81"/>
  <c r="I25" i="81"/>
  <c r="I26" i="81"/>
  <c r="J26" i="81" s="1"/>
  <c r="I27" i="81"/>
  <c r="J27" i="81" s="1"/>
  <c r="I28" i="81"/>
  <c r="J28" i="81" s="1"/>
  <c r="I29" i="81"/>
  <c r="J29" i="81" s="1"/>
  <c r="I30" i="81"/>
  <c r="I31" i="81"/>
  <c r="I32" i="81"/>
  <c r="I33" i="81"/>
  <c r="I34" i="81"/>
  <c r="J34" i="81" s="1"/>
  <c r="I35" i="81"/>
  <c r="J35" i="81" s="1"/>
  <c r="I36" i="81"/>
  <c r="J36" i="81" s="1"/>
  <c r="I37" i="81"/>
  <c r="J37" i="81" s="1"/>
  <c r="I38" i="81"/>
  <c r="J38" i="81" s="1"/>
  <c r="I39" i="81"/>
  <c r="I40" i="81"/>
  <c r="I41" i="81"/>
  <c r="I42" i="81"/>
  <c r="J42" i="81" s="1"/>
  <c r="I43" i="81"/>
  <c r="J43" i="81" s="1"/>
  <c r="I44" i="81"/>
  <c r="J44" i="81" s="1"/>
  <c r="I45" i="81"/>
  <c r="J45" i="81" s="1"/>
  <c r="I46" i="81"/>
  <c r="I47" i="81"/>
  <c r="I48" i="81"/>
  <c r="I49" i="81"/>
  <c r="I50" i="81"/>
  <c r="J50" i="81" s="1"/>
  <c r="I51" i="81"/>
  <c r="J51" i="81" s="1"/>
  <c r="I52" i="81"/>
  <c r="J52" i="81" s="1"/>
  <c r="I53" i="81"/>
  <c r="J53" i="81" s="1"/>
  <c r="I54" i="81"/>
  <c r="I55" i="81"/>
  <c r="I56" i="81"/>
  <c r="I57" i="81"/>
  <c r="I58" i="81"/>
  <c r="I59" i="81"/>
  <c r="J59" i="81" s="1"/>
  <c r="I60" i="81"/>
  <c r="J60" i="81" s="1"/>
  <c r="I61" i="81"/>
  <c r="J61" i="81" s="1"/>
  <c r="I62" i="81"/>
  <c r="I63" i="81"/>
  <c r="I64" i="81"/>
  <c r="I65" i="81"/>
  <c r="I66" i="81"/>
  <c r="J66" i="81" s="1"/>
  <c r="I67" i="81"/>
  <c r="J67" i="81" s="1"/>
  <c r="I68" i="81"/>
  <c r="J68" i="81" s="1"/>
  <c r="I69" i="81"/>
  <c r="J69" i="81" s="1"/>
  <c r="I70" i="81"/>
  <c r="I71" i="81"/>
  <c r="I72" i="81"/>
  <c r="I73" i="81"/>
  <c r="I74" i="81"/>
  <c r="J74" i="81" s="1"/>
  <c r="I75" i="81"/>
  <c r="J75" i="81" s="1"/>
  <c r="I76" i="81"/>
  <c r="J76" i="81" s="1"/>
  <c r="I77" i="81"/>
  <c r="J77" i="81" s="1"/>
  <c r="I78" i="81"/>
  <c r="I79" i="81"/>
  <c r="I80" i="81"/>
  <c r="I81" i="81"/>
  <c r="I82" i="81"/>
  <c r="I83" i="81"/>
  <c r="J83" i="81" s="1"/>
  <c r="I84" i="81"/>
  <c r="J84" i="81" s="1"/>
  <c r="I85" i="81"/>
  <c r="J85" i="81" s="1"/>
  <c r="I86" i="81"/>
  <c r="I87" i="81"/>
  <c r="I88" i="81"/>
  <c r="I89" i="81"/>
  <c r="I90" i="81"/>
  <c r="J90" i="81" s="1"/>
  <c r="I91" i="81"/>
  <c r="J91" i="81" s="1"/>
  <c r="I92" i="81"/>
  <c r="J92" i="81" s="1"/>
  <c r="I93" i="81"/>
  <c r="J93" i="81" s="1"/>
  <c r="I94" i="81"/>
  <c r="I95" i="81"/>
  <c r="I96" i="81"/>
  <c r="I97" i="81"/>
  <c r="I98" i="81"/>
  <c r="J98" i="81" s="1"/>
  <c r="I99" i="81"/>
  <c r="J99" i="81" s="1"/>
  <c r="I100" i="81"/>
  <c r="J100" i="81" s="1"/>
  <c r="I101" i="81"/>
  <c r="J101" i="81" s="1"/>
  <c r="I102" i="81"/>
  <c r="J102" i="81" s="1"/>
  <c r="I103" i="81"/>
  <c r="I104" i="81"/>
  <c r="I105" i="81"/>
  <c r="I106" i="81"/>
  <c r="J106" i="81" s="1"/>
  <c r="I107" i="81"/>
  <c r="J107" i="81" s="1"/>
  <c r="I108" i="81"/>
  <c r="J108" i="81" s="1"/>
  <c r="I109" i="81"/>
  <c r="J109" i="81" s="1"/>
  <c r="I110" i="81"/>
  <c r="I111" i="81"/>
  <c r="I112" i="81"/>
  <c r="I113" i="81"/>
  <c r="I114" i="81"/>
  <c r="J114" i="81" s="1"/>
  <c r="I115" i="81"/>
  <c r="J115" i="81" s="1"/>
  <c r="I116" i="81"/>
  <c r="J116" i="81" s="1"/>
  <c r="I117" i="81"/>
  <c r="J117" i="81" s="1"/>
  <c r="I118" i="81"/>
  <c r="I119" i="81"/>
  <c r="I120" i="81"/>
  <c r="I121" i="81"/>
  <c r="I122" i="81"/>
  <c r="I123" i="81"/>
  <c r="J123" i="81" s="1"/>
  <c r="I124" i="81"/>
  <c r="J124" i="81" s="1"/>
  <c r="I125" i="81"/>
  <c r="J125" i="81" s="1"/>
  <c r="I126" i="81"/>
  <c r="I127" i="81"/>
  <c r="I128" i="81"/>
  <c r="I129" i="81"/>
  <c r="I130" i="81"/>
  <c r="J130" i="81" s="1"/>
  <c r="I131" i="81"/>
  <c r="J131" i="81" s="1"/>
  <c r="I132" i="81"/>
  <c r="J132" i="81" s="1"/>
  <c r="I133" i="81"/>
  <c r="J133" i="81" s="1"/>
  <c r="I134" i="81"/>
  <c r="I135" i="81"/>
  <c r="I136" i="81"/>
  <c r="I137" i="81"/>
  <c r="I138" i="81"/>
  <c r="J138" i="81" s="1"/>
  <c r="I139" i="81"/>
  <c r="J139" i="81" s="1"/>
  <c r="I140" i="81"/>
  <c r="J140" i="81" s="1"/>
  <c r="I141" i="81"/>
  <c r="J141" i="81" s="1"/>
  <c r="I142" i="81"/>
  <c r="I143" i="81"/>
  <c r="I144" i="81"/>
  <c r="I145" i="81"/>
  <c r="I146" i="81"/>
  <c r="I147" i="81"/>
  <c r="J147" i="81" s="1"/>
  <c r="I148" i="81"/>
  <c r="J148" i="81" s="1"/>
  <c r="I149" i="81"/>
  <c r="J149" i="81" s="1"/>
  <c r="I150" i="81"/>
  <c r="I151" i="81"/>
  <c r="I152" i="81"/>
  <c r="I153" i="81"/>
  <c r="I154" i="81"/>
  <c r="J154" i="81" s="1"/>
  <c r="I155" i="81"/>
  <c r="J155" i="81" s="1"/>
  <c r="I156" i="81"/>
  <c r="J156" i="81" s="1"/>
  <c r="I157" i="81"/>
  <c r="J157" i="81" s="1"/>
  <c r="I158" i="81"/>
  <c r="I159" i="81"/>
  <c r="I160" i="81"/>
  <c r="I161" i="81"/>
  <c r="I162" i="81"/>
  <c r="J162" i="81" s="1"/>
  <c r="I163" i="81"/>
  <c r="J163" i="81" s="1"/>
  <c r="I164" i="81"/>
  <c r="J164" i="81" s="1"/>
  <c r="I165" i="81"/>
  <c r="J165" i="81" s="1"/>
  <c r="I166" i="81"/>
  <c r="J166" i="81" s="1"/>
  <c r="I167" i="81"/>
  <c r="I168" i="81"/>
  <c r="I169" i="81"/>
  <c r="I170" i="81"/>
  <c r="J170" i="81" s="1"/>
  <c r="I171" i="81"/>
  <c r="J171" i="81" s="1"/>
  <c r="I172" i="81"/>
  <c r="J172" i="81" s="1"/>
  <c r="I173" i="81"/>
  <c r="J173" i="81" s="1"/>
  <c r="I174" i="81"/>
  <c r="I175" i="81"/>
  <c r="I176" i="81"/>
  <c r="I177" i="81"/>
  <c r="I178" i="81"/>
  <c r="J178" i="81" s="1"/>
  <c r="I179" i="81"/>
  <c r="J179" i="81" s="1"/>
  <c r="I180" i="81"/>
  <c r="J180" i="81" s="1"/>
  <c r="I181" i="81"/>
  <c r="J181" i="81" s="1"/>
  <c r="I182" i="81"/>
  <c r="I183" i="81"/>
  <c r="I184" i="81"/>
  <c r="I185" i="81"/>
  <c r="I186" i="81"/>
  <c r="I187" i="81"/>
  <c r="J187" i="81" s="1"/>
  <c r="I188" i="81"/>
  <c r="J188" i="81" s="1"/>
  <c r="I189" i="81"/>
  <c r="J189" i="81" s="1"/>
  <c r="I190" i="81"/>
  <c r="I191" i="81"/>
  <c r="I192" i="81"/>
  <c r="I193" i="81"/>
  <c r="I194" i="81"/>
  <c r="J194" i="81" s="1"/>
  <c r="I195" i="81"/>
  <c r="J195" i="81" s="1"/>
  <c r="I196" i="81"/>
  <c r="J196" i="81" s="1"/>
  <c r="I197" i="81"/>
  <c r="J197" i="81" s="1"/>
  <c r="I198" i="81"/>
  <c r="I199" i="81"/>
  <c r="I200" i="81"/>
  <c r="I201" i="81"/>
  <c r="I202" i="81"/>
  <c r="J202" i="81" s="1"/>
  <c r="I203" i="81"/>
  <c r="J203" i="81" s="1"/>
  <c r="I204" i="81"/>
  <c r="J204" i="81" s="1"/>
  <c r="I205" i="81"/>
  <c r="J205" i="81" s="1"/>
  <c r="I206" i="81"/>
  <c r="I207" i="81"/>
  <c r="I208" i="81"/>
  <c r="I209" i="81"/>
  <c r="I210" i="81"/>
  <c r="I211" i="81"/>
  <c r="J211" i="81" s="1"/>
  <c r="I212" i="81"/>
  <c r="J212" i="81" s="1"/>
  <c r="I213" i="81"/>
  <c r="J213" i="81" s="1"/>
  <c r="I214" i="81"/>
  <c r="I215" i="81"/>
  <c r="I216" i="81"/>
  <c r="I217" i="81"/>
  <c r="I218" i="81"/>
  <c r="J218" i="81" s="1"/>
  <c r="I219" i="81"/>
  <c r="J219" i="81" s="1"/>
  <c r="I220" i="81"/>
  <c r="J220" i="81" s="1"/>
  <c r="I221" i="81"/>
  <c r="J221" i="81" s="1"/>
  <c r="I222" i="81"/>
  <c r="I223" i="81"/>
  <c r="I224" i="81"/>
  <c r="I225" i="81"/>
  <c r="I226" i="81"/>
  <c r="J226" i="81" s="1"/>
  <c r="I227" i="81"/>
  <c r="J227" i="81" s="1"/>
  <c r="I228" i="81"/>
  <c r="J228" i="81" s="1"/>
  <c r="I229" i="81"/>
  <c r="J229" i="81" s="1"/>
  <c r="I230" i="81"/>
  <c r="J230" i="81" s="1"/>
  <c r="I231" i="81"/>
  <c r="I232" i="81"/>
  <c r="I233" i="81"/>
  <c r="I234" i="81"/>
  <c r="J234" i="81" s="1"/>
  <c r="I235" i="81"/>
  <c r="J235" i="81" s="1"/>
  <c r="I236" i="81"/>
  <c r="J236" i="81" s="1"/>
  <c r="I237" i="81"/>
  <c r="J237" i="81" s="1"/>
  <c r="I238" i="81"/>
  <c r="I239" i="81"/>
  <c r="I240" i="81"/>
  <c r="I241" i="81"/>
  <c r="I242" i="81"/>
  <c r="J242" i="81" s="1"/>
  <c r="I243" i="81"/>
  <c r="J243" i="81" s="1"/>
  <c r="I244" i="81"/>
  <c r="J244" i="81" s="1"/>
  <c r="I245" i="81"/>
  <c r="J245" i="81" s="1"/>
  <c r="I246" i="81"/>
  <c r="I247" i="81"/>
  <c r="I248" i="81"/>
  <c r="I249" i="81"/>
  <c r="I250" i="81"/>
  <c r="I251" i="81"/>
  <c r="J251" i="81" s="1"/>
  <c r="I252" i="81"/>
  <c r="J252" i="81" s="1"/>
  <c r="I253" i="81"/>
  <c r="J253" i="81" s="1"/>
  <c r="I254" i="81"/>
  <c r="I255" i="81"/>
  <c r="I256" i="81"/>
  <c r="I257" i="81"/>
  <c r="I258" i="81"/>
  <c r="J258" i="81" s="1"/>
  <c r="I259" i="81"/>
  <c r="J259" i="81" s="1"/>
  <c r="I260" i="81"/>
  <c r="J260" i="81" s="1"/>
  <c r="I261" i="81"/>
  <c r="J261" i="81" s="1"/>
  <c r="I262" i="81"/>
  <c r="H3" i="81"/>
  <c r="H4" i="81"/>
  <c r="H5" i="81"/>
  <c r="H6" i="81"/>
  <c r="H7" i="81"/>
  <c r="H8" i="81"/>
  <c r="H9" i="81"/>
  <c r="H10" i="81"/>
  <c r="H11" i="81"/>
  <c r="H12" i="81"/>
  <c r="H13" i="81"/>
  <c r="H14" i="81"/>
  <c r="H15" i="81"/>
  <c r="H16" i="81"/>
  <c r="H17" i="81"/>
  <c r="H18" i="81"/>
  <c r="H19" i="81"/>
  <c r="H20" i="81"/>
  <c r="H21" i="81"/>
  <c r="H22" i="81"/>
  <c r="H23" i="81"/>
  <c r="H24" i="81"/>
  <c r="H25" i="81"/>
  <c r="H26" i="81"/>
  <c r="H27" i="81"/>
  <c r="H28" i="81"/>
  <c r="H29" i="81"/>
  <c r="H30" i="81"/>
  <c r="H31" i="81"/>
  <c r="H32" i="81"/>
  <c r="H33" i="81"/>
  <c r="H34" i="81"/>
  <c r="H35" i="81"/>
  <c r="H36" i="81"/>
  <c r="H37" i="81"/>
  <c r="H38" i="81"/>
  <c r="H39" i="81"/>
  <c r="H40" i="81"/>
  <c r="H41" i="81"/>
  <c r="H42" i="81"/>
  <c r="H43" i="81"/>
  <c r="H44" i="81"/>
  <c r="H45" i="81"/>
  <c r="H46" i="81"/>
  <c r="H47" i="81"/>
  <c r="H48" i="81"/>
  <c r="H49" i="81"/>
  <c r="H50" i="81"/>
  <c r="H51" i="81"/>
  <c r="H52" i="81"/>
  <c r="H53" i="81"/>
  <c r="H54" i="81"/>
  <c r="H55" i="81"/>
  <c r="H56" i="81"/>
  <c r="H57" i="81"/>
  <c r="H58" i="81"/>
  <c r="H59" i="81"/>
  <c r="H60" i="81"/>
  <c r="H61" i="81"/>
  <c r="H62" i="81"/>
  <c r="H63" i="81"/>
  <c r="H64" i="81"/>
  <c r="H65" i="81"/>
  <c r="H66" i="81"/>
  <c r="H67" i="81"/>
  <c r="H68" i="81"/>
  <c r="H69" i="81"/>
  <c r="H70" i="81"/>
  <c r="H71" i="81"/>
  <c r="H72" i="81"/>
  <c r="H73" i="81"/>
  <c r="H74" i="81"/>
  <c r="H75" i="81"/>
  <c r="H76" i="81"/>
  <c r="H77" i="81"/>
  <c r="H78" i="81"/>
  <c r="H79" i="81"/>
  <c r="H80" i="81"/>
  <c r="H81" i="81"/>
  <c r="H82" i="81"/>
  <c r="H83" i="81"/>
  <c r="H84" i="81"/>
  <c r="H85" i="81"/>
  <c r="H86" i="81"/>
  <c r="H87" i="81"/>
  <c r="H88" i="81"/>
  <c r="H89" i="81"/>
  <c r="H90" i="81"/>
  <c r="H91" i="81"/>
  <c r="H92" i="81"/>
  <c r="H93" i="81"/>
  <c r="H94" i="81"/>
  <c r="H95" i="81"/>
  <c r="H96" i="81"/>
  <c r="H97" i="81"/>
  <c r="H98" i="81"/>
  <c r="H99" i="81"/>
  <c r="H100" i="81"/>
  <c r="H101" i="81"/>
  <c r="H102" i="81"/>
  <c r="H103" i="81"/>
  <c r="H104" i="81"/>
  <c r="H105" i="81"/>
  <c r="H106" i="81"/>
  <c r="H107" i="81"/>
  <c r="H108" i="81"/>
  <c r="H109" i="81"/>
  <c r="H110" i="81"/>
  <c r="H111" i="81"/>
  <c r="H112" i="81"/>
  <c r="H113" i="81"/>
  <c r="H114" i="81"/>
  <c r="H115" i="81"/>
  <c r="H116" i="81"/>
  <c r="H117" i="81"/>
  <c r="H118" i="81"/>
  <c r="H119" i="81"/>
  <c r="H120" i="81"/>
  <c r="H121" i="81"/>
  <c r="H122" i="81"/>
  <c r="H123" i="81"/>
  <c r="H124" i="81"/>
  <c r="H125" i="81"/>
  <c r="H126" i="81"/>
  <c r="H127" i="81"/>
  <c r="H128" i="81"/>
  <c r="H129" i="81"/>
  <c r="H130" i="81"/>
  <c r="H131" i="81"/>
  <c r="H132" i="81"/>
  <c r="H133" i="81"/>
  <c r="H134" i="81"/>
  <c r="H135" i="81"/>
  <c r="H136" i="81"/>
  <c r="H137" i="81"/>
  <c r="H138" i="81"/>
  <c r="H139" i="81"/>
  <c r="H140" i="81"/>
  <c r="H141" i="81"/>
  <c r="H142" i="81"/>
  <c r="H143" i="81"/>
  <c r="H144" i="81"/>
  <c r="H145" i="81"/>
  <c r="H146" i="81"/>
  <c r="H147" i="81"/>
  <c r="H148" i="81"/>
  <c r="H149" i="81"/>
  <c r="H150" i="81"/>
  <c r="H151" i="81"/>
  <c r="H152" i="81"/>
  <c r="H153" i="81"/>
  <c r="H154" i="81"/>
  <c r="H155" i="81"/>
  <c r="H156" i="81"/>
  <c r="H157" i="81"/>
  <c r="H158" i="81"/>
  <c r="H159" i="81"/>
  <c r="H160" i="81"/>
  <c r="H161" i="81"/>
  <c r="H162" i="81"/>
  <c r="H163" i="81"/>
  <c r="H164" i="81"/>
  <c r="H165" i="81"/>
  <c r="H166" i="81"/>
  <c r="H167" i="81"/>
  <c r="H168" i="81"/>
  <c r="H169" i="81"/>
  <c r="H170" i="81"/>
  <c r="H171" i="81"/>
  <c r="H172" i="81"/>
  <c r="H173" i="81"/>
  <c r="H174" i="81"/>
  <c r="H175" i="81"/>
  <c r="H176" i="81"/>
  <c r="H177" i="81"/>
  <c r="H178" i="81"/>
  <c r="H179" i="81"/>
  <c r="H180" i="81"/>
  <c r="H181" i="81"/>
  <c r="H182" i="81"/>
  <c r="H183" i="81"/>
  <c r="H184" i="81"/>
  <c r="H185" i="81"/>
  <c r="H186" i="81"/>
  <c r="H187" i="81"/>
  <c r="H188" i="81"/>
  <c r="H189" i="81"/>
  <c r="H190" i="81"/>
  <c r="H191" i="81"/>
  <c r="H192" i="81"/>
  <c r="H193" i="81"/>
  <c r="H194" i="81"/>
  <c r="H195" i="81"/>
  <c r="H196" i="81"/>
  <c r="H197" i="81"/>
  <c r="H198" i="81"/>
  <c r="H199" i="81"/>
  <c r="H200" i="81"/>
  <c r="H201" i="81"/>
  <c r="H202" i="81"/>
  <c r="H203" i="81"/>
  <c r="H204" i="81"/>
  <c r="H205" i="81"/>
  <c r="H206" i="81"/>
  <c r="H207" i="81"/>
  <c r="H208" i="81"/>
  <c r="H209" i="81"/>
  <c r="H210" i="81"/>
  <c r="H211" i="81"/>
  <c r="H212" i="81"/>
  <c r="H213" i="81"/>
  <c r="H214" i="81"/>
  <c r="H215" i="81"/>
  <c r="H216" i="81"/>
  <c r="H217" i="81"/>
  <c r="H218" i="81"/>
  <c r="H219" i="81"/>
  <c r="H220" i="81"/>
  <c r="H221" i="81"/>
  <c r="H222" i="81"/>
  <c r="H223" i="81"/>
  <c r="H224" i="81"/>
  <c r="H225" i="81"/>
  <c r="H226" i="81"/>
  <c r="H227" i="81"/>
  <c r="H228" i="81"/>
  <c r="H229" i="81"/>
  <c r="H230" i="81"/>
  <c r="H231" i="81"/>
  <c r="H232" i="81"/>
  <c r="H233" i="81"/>
  <c r="H234" i="81"/>
  <c r="H235" i="81"/>
  <c r="H236" i="81"/>
  <c r="H237" i="81"/>
  <c r="H238" i="81"/>
  <c r="H239" i="81"/>
  <c r="H240" i="81"/>
  <c r="H241" i="81"/>
  <c r="H242" i="81"/>
  <c r="H243" i="81"/>
  <c r="H244" i="81"/>
  <c r="H245" i="81"/>
  <c r="H246" i="81"/>
  <c r="H247" i="81"/>
  <c r="H248" i="81"/>
  <c r="H249" i="81"/>
  <c r="H250" i="81"/>
  <c r="H251" i="81"/>
  <c r="H252" i="81"/>
  <c r="H253" i="81"/>
  <c r="H254" i="81"/>
  <c r="H255" i="81"/>
  <c r="H256" i="81"/>
  <c r="H257" i="81"/>
  <c r="H258" i="81"/>
  <c r="H259" i="81"/>
  <c r="H260" i="81"/>
  <c r="H261" i="81"/>
  <c r="H262" i="81"/>
  <c r="J6" i="80"/>
  <c r="J7" i="80"/>
  <c r="J8" i="80"/>
  <c r="J10" i="80"/>
  <c r="J12" i="80"/>
  <c r="J14" i="80"/>
  <c r="J15" i="80"/>
  <c r="J16" i="80"/>
  <c r="J18" i="80"/>
  <c r="J22" i="80"/>
  <c r="J23" i="80"/>
  <c r="J24" i="80"/>
  <c r="J26" i="80"/>
  <c r="J30" i="80"/>
  <c r="J31" i="80"/>
  <c r="J32" i="80"/>
  <c r="J34" i="80"/>
  <c r="J36" i="80"/>
  <c r="J38" i="80"/>
  <c r="J39" i="80"/>
  <c r="J40" i="80"/>
  <c r="J42" i="80"/>
  <c r="J46" i="80"/>
  <c r="J47" i="80"/>
  <c r="J48" i="80"/>
  <c r="J50" i="80"/>
  <c r="J52" i="80"/>
  <c r="J54" i="80"/>
  <c r="J55" i="80"/>
  <c r="J56" i="80"/>
  <c r="J58" i="80"/>
  <c r="J62" i="80"/>
  <c r="J63" i="80"/>
  <c r="J64" i="80"/>
  <c r="J66" i="80"/>
  <c r="J70" i="80"/>
  <c r="J71" i="80"/>
  <c r="J72" i="80"/>
  <c r="J74" i="80"/>
  <c r="J76" i="80"/>
  <c r="J78" i="80"/>
  <c r="J79" i="80"/>
  <c r="J80" i="80"/>
  <c r="J82" i="80"/>
  <c r="J86" i="80"/>
  <c r="J87" i="80"/>
  <c r="J88" i="80"/>
  <c r="J90" i="80"/>
  <c r="J94" i="80"/>
  <c r="J95" i="80"/>
  <c r="J96" i="80"/>
  <c r="J98" i="80"/>
  <c r="J100" i="80"/>
  <c r="J102" i="80"/>
  <c r="J103" i="80"/>
  <c r="J104" i="80"/>
  <c r="J106" i="80"/>
  <c r="J110" i="80"/>
  <c r="J111" i="80"/>
  <c r="J112" i="80"/>
  <c r="J114" i="80"/>
  <c r="J116" i="80"/>
  <c r="J118" i="80"/>
  <c r="J119" i="80"/>
  <c r="J120" i="80"/>
  <c r="J122" i="80"/>
  <c r="J126" i="80"/>
  <c r="J127" i="80"/>
  <c r="J128" i="80"/>
  <c r="J130" i="80"/>
  <c r="J134" i="80"/>
  <c r="J135" i="80"/>
  <c r="J136" i="80"/>
  <c r="J138" i="80"/>
  <c r="J140" i="80"/>
  <c r="J142" i="80"/>
  <c r="J143" i="80"/>
  <c r="J144" i="80"/>
  <c r="J146" i="80"/>
  <c r="J150" i="80"/>
  <c r="J151" i="80"/>
  <c r="J152" i="80"/>
  <c r="J154" i="80"/>
  <c r="J158" i="80"/>
  <c r="J159" i="80"/>
  <c r="J160" i="80"/>
  <c r="J162" i="80"/>
  <c r="J164" i="80"/>
  <c r="J166" i="80"/>
  <c r="J167" i="80"/>
  <c r="J168" i="80"/>
  <c r="J170" i="80"/>
  <c r="J174" i="80"/>
  <c r="J175" i="80"/>
  <c r="J176" i="80"/>
  <c r="J178" i="80"/>
  <c r="J180" i="80"/>
  <c r="J182" i="80"/>
  <c r="J183" i="80"/>
  <c r="J184" i="80"/>
  <c r="J186" i="80"/>
  <c r="J190" i="80"/>
  <c r="J191" i="80"/>
  <c r="J192" i="80"/>
  <c r="J194" i="80"/>
  <c r="J198" i="80"/>
  <c r="J199" i="80"/>
  <c r="J200" i="80"/>
  <c r="J202" i="80"/>
  <c r="J204" i="80"/>
  <c r="J206" i="80"/>
  <c r="J207" i="80"/>
  <c r="J208" i="80"/>
  <c r="J210" i="80"/>
  <c r="J214" i="80"/>
  <c r="J215" i="80"/>
  <c r="J216" i="80"/>
  <c r="J218" i="80"/>
  <c r="J222" i="80"/>
  <c r="J223" i="80"/>
  <c r="J224" i="80"/>
  <c r="J226" i="80"/>
  <c r="J228" i="80"/>
  <c r="J230" i="80"/>
  <c r="J231" i="80"/>
  <c r="J232" i="80"/>
  <c r="J234" i="80"/>
  <c r="J238" i="80"/>
  <c r="J239" i="80"/>
  <c r="J240" i="80"/>
  <c r="J242" i="80"/>
  <c r="J244" i="80"/>
  <c r="J246" i="80"/>
  <c r="J247" i="80"/>
  <c r="J248" i="80"/>
  <c r="J250" i="80"/>
  <c r="J254" i="80"/>
  <c r="J255" i="80"/>
  <c r="J256" i="80"/>
  <c r="J258" i="80"/>
  <c r="I3" i="80"/>
  <c r="J3" i="80" s="1"/>
  <c r="I4" i="80"/>
  <c r="J4" i="80" s="1"/>
  <c r="I5" i="80"/>
  <c r="J5" i="80" s="1"/>
  <c r="I6" i="80"/>
  <c r="I7" i="80"/>
  <c r="I8" i="80"/>
  <c r="I9" i="80"/>
  <c r="J9" i="80" s="1"/>
  <c r="I10" i="80"/>
  <c r="I11" i="80"/>
  <c r="J11" i="80" s="1"/>
  <c r="I12" i="80"/>
  <c r="I13" i="80"/>
  <c r="J13" i="80" s="1"/>
  <c r="I14" i="80"/>
  <c r="I15" i="80"/>
  <c r="I16" i="80"/>
  <c r="I17" i="80"/>
  <c r="J17" i="80" s="1"/>
  <c r="I18" i="80"/>
  <c r="I19" i="80"/>
  <c r="J19" i="80" s="1"/>
  <c r="I20" i="80"/>
  <c r="J20" i="80" s="1"/>
  <c r="I21" i="80"/>
  <c r="J21" i="80" s="1"/>
  <c r="I22" i="80"/>
  <c r="I23" i="80"/>
  <c r="I24" i="80"/>
  <c r="I25" i="80"/>
  <c r="J25" i="80" s="1"/>
  <c r="I26" i="80"/>
  <c r="I27" i="80"/>
  <c r="J27" i="80" s="1"/>
  <c r="I28" i="80"/>
  <c r="J28" i="80" s="1"/>
  <c r="I29" i="80"/>
  <c r="J29" i="80" s="1"/>
  <c r="I30" i="80"/>
  <c r="I31" i="80"/>
  <c r="I32" i="80"/>
  <c r="I33" i="80"/>
  <c r="J33" i="80" s="1"/>
  <c r="I34" i="80"/>
  <c r="I35" i="80"/>
  <c r="J35" i="80" s="1"/>
  <c r="I36" i="80"/>
  <c r="I37" i="80"/>
  <c r="J37" i="80" s="1"/>
  <c r="I38" i="80"/>
  <c r="I39" i="80"/>
  <c r="I40" i="80"/>
  <c r="I41" i="80"/>
  <c r="J41" i="80" s="1"/>
  <c r="I42" i="80"/>
  <c r="I43" i="80"/>
  <c r="J43" i="80" s="1"/>
  <c r="I44" i="80"/>
  <c r="J44" i="80" s="1"/>
  <c r="I45" i="80"/>
  <c r="J45" i="80" s="1"/>
  <c r="I46" i="80"/>
  <c r="I47" i="80"/>
  <c r="I48" i="80"/>
  <c r="I49" i="80"/>
  <c r="J49" i="80" s="1"/>
  <c r="I50" i="80"/>
  <c r="I51" i="80"/>
  <c r="J51" i="80" s="1"/>
  <c r="I52" i="80"/>
  <c r="I53" i="80"/>
  <c r="J53" i="80" s="1"/>
  <c r="I54" i="80"/>
  <c r="I55" i="80"/>
  <c r="I56" i="80"/>
  <c r="I57" i="80"/>
  <c r="J57" i="80" s="1"/>
  <c r="I58" i="80"/>
  <c r="I59" i="80"/>
  <c r="J59" i="80" s="1"/>
  <c r="I60" i="80"/>
  <c r="J60" i="80" s="1"/>
  <c r="I61" i="80"/>
  <c r="J61" i="80" s="1"/>
  <c r="I62" i="80"/>
  <c r="I63" i="80"/>
  <c r="I64" i="80"/>
  <c r="I65" i="80"/>
  <c r="J65" i="80" s="1"/>
  <c r="I66" i="80"/>
  <c r="I67" i="80"/>
  <c r="J67" i="80" s="1"/>
  <c r="I68" i="80"/>
  <c r="J68" i="80" s="1"/>
  <c r="I69" i="80"/>
  <c r="J69" i="80" s="1"/>
  <c r="I70" i="80"/>
  <c r="I71" i="80"/>
  <c r="I72" i="80"/>
  <c r="I73" i="80"/>
  <c r="J73" i="80" s="1"/>
  <c r="I74" i="80"/>
  <c r="I75" i="80"/>
  <c r="J75" i="80" s="1"/>
  <c r="I76" i="80"/>
  <c r="I77" i="80"/>
  <c r="J77" i="80" s="1"/>
  <c r="I78" i="80"/>
  <c r="I79" i="80"/>
  <c r="I80" i="80"/>
  <c r="I81" i="80"/>
  <c r="J81" i="80" s="1"/>
  <c r="I82" i="80"/>
  <c r="I83" i="80"/>
  <c r="J83" i="80" s="1"/>
  <c r="I84" i="80"/>
  <c r="J84" i="80" s="1"/>
  <c r="I85" i="80"/>
  <c r="J85" i="80" s="1"/>
  <c r="I86" i="80"/>
  <c r="I87" i="80"/>
  <c r="I88" i="80"/>
  <c r="I89" i="80"/>
  <c r="J89" i="80" s="1"/>
  <c r="I90" i="80"/>
  <c r="I91" i="80"/>
  <c r="J91" i="80" s="1"/>
  <c r="I92" i="80"/>
  <c r="J92" i="80" s="1"/>
  <c r="I93" i="80"/>
  <c r="J93" i="80" s="1"/>
  <c r="I94" i="80"/>
  <c r="I95" i="80"/>
  <c r="I96" i="80"/>
  <c r="I97" i="80"/>
  <c r="J97" i="80" s="1"/>
  <c r="I98" i="80"/>
  <c r="I99" i="80"/>
  <c r="J99" i="80" s="1"/>
  <c r="I100" i="80"/>
  <c r="I101" i="80"/>
  <c r="J101" i="80" s="1"/>
  <c r="I102" i="80"/>
  <c r="I103" i="80"/>
  <c r="I104" i="80"/>
  <c r="I105" i="80"/>
  <c r="J105" i="80" s="1"/>
  <c r="I106" i="80"/>
  <c r="I107" i="80"/>
  <c r="J107" i="80" s="1"/>
  <c r="I108" i="80"/>
  <c r="J108" i="80" s="1"/>
  <c r="I109" i="80"/>
  <c r="J109" i="80" s="1"/>
  <c r="I110" i="80"/>
  <c r="I111" i="80"/>
  <c r="I112" i="80"/>
  <c r="I113" i="80"/>
  <c r="J113" i="80" s="1"/>
  <c r="I114" i="80"/>
  <c r="I115" i="80"/>
  <c r="J115" i="80" s="1"/>
  <c r="I116" i="80"/>
  <c r="I117" i="80"/>
  <c r="J117" i="80" s="1"/>
  <c r="I118" i="80"/>
  <c r="I119" i="80"/>
  <c r="I120" i="80"/>
  <c r="I121" i="80"/>
  <c r="J121" i="80" s="1"/>
  <c r="I122" i="80"/>
  <c r="I123" i="80"/>
  <c r="J123" i="80" s="1"/>
  <c r="I124" i="80"/>
  <c r="J124" i="80" s="1"/>
  <c r="I125" i="80"/>
  <c r="J125" i="80" s="1"/>
  <c r="I126" i="80"/>
  <c r="I127" i="80"/>
  <c r="I128" i="80"/>
  <c r="I129" i="80"/>
  <c r="J129" i="80" s="1"/>
  <c r="I130" i="80"/>
  <c r="I131" i="80"/>
  <c r="J131" i="80" s="1"/>
  <c r="I132" i="80"/>
  <c r="J132" i="80" s="1"/>
  <c r="I133" i="80"/>
  <c r="J133" i="80" s="1"/>
  <c r="I134" i="80"/>
  <c r="I135" i="80"/>
  <c r="I136" i="80"/>
  <c r="I137" i="80"/>
  <c r="J137" i="80" s="1"/>
  <c r="I138" i="80"/>
  <c r="I139" i="80"/>
  <c r="J139" i="80" s="1"/>
  <c r="I140" i="80"/>
  <c r="I141" i="80"/>
  <c r="J141" i="80" s="1"/>
  <c r="I142" i="80"/>
  <c r="I143" i="80"/>
  <c r="I144" i="80"/>
  <c r="I145" i="80"/>
  <c r="J145" i="80" s="1"/>
  <c r="I146" i="80"/>
  <c r="I147" i="80"/>
  <c r="J147" i="80" s="1"/>
  <c r="I148" i="80"/>
  <c r="J148" i="80" s="1"/>
  <c r="I149" i="80"/>
  <c r="J149" i="80" s="1"/>
  <c r="I150" i="80"/>
  <c r="I151" i="80"/>
  <c r="I152" i="80"/>
  <c r="I153" i="80"/>
  <c r="J153" i="80" s="1"/>
  <c r="I154" i="80"/>
  <c r="I155" i="80"/>
  <c r="J155" i="80" s="1"/>
  <c r="I156" i="80"/>
  <c r="J156" i="80" s="1"/>
  <c r="I157" i="80"/>
  <c r="J157" i="80" s="1"/>
  <c r="I158" i="80"/>
  <c r="I159" i="80"/>
  <c r="I160" i="80"/>
  <c r="I161" i="80"/>
  <c r="J161" i="80" s="1"/>
  <c r="I162" i="80"/>
  <c r="I163" i="80"/>
  <c r="J163" i="80" s="1"/>
  <c r="I164" i="80"/>
  <c r="I165" i="80"/>
  <c r="J165" i="80" s="1"/>
  <c r="I166" i="80"/>
  <c r="I167" i="80"/>
  <c r="I168" i="80"/>
  <c r="I169" i="80"/>
  <c r="J169" i="80" s="1"/>
  <c r="I170" i="80"/>
  <c r="I171" i="80"/>
  <c r="J171" i="80" s="1"/>
  <c r="I172" i="80"/>
  <c r="J172" i="80" s="1"/>
  <c r="I173" i="80"/>
  <c r="J173" i="80" s="1"/>
  <c r="I174" i="80"/>
  <c r="I175" i="80"/>
  <c r="I176" i="80"/>
  <c r="I177" i="80"/>
  <c r="J177" i="80" s="1"/>
  <c r="I178" i="80"/>
  <c r="I179" i="80"/>
  <c r="J179" i="80" s="1"/>
  <c r="I180" i="80"/>
  <c r="I181" i="80"/>
  <c r="J181" i="80" s="1"/>
  <c r="I182" i="80"/>
  <c r="I183" i="80"/>
  <c r="I184" i="80"/>
  <c r="I185" i="80"/>
  <c r="J185" i="80" s="1"/>
  <c r="I186" i="80"/>
  <c r="I187" i="80"/>
  <c r="J187" i="80" s="1"/>
  <c r="I188" i="80"/>
  <c r="J188" i="80" s="1"/>
  <c r="I189" i="80"/>
  <c r="J189" i="80" s="1"/>
  <c r="I190" i="80"/>
  <c r="I191" i="80"/>
  <c r="I192" i="80"/>
  <c r="I193" i="80"/>
  <c r="J193" i="80" s="1"/>
  <c r="I194" i="80"/>
  <c r="I195" i="80"/>
  <c r="J195" i="80" s="1"/>
  <c r="I196" i="80"/>
  <c r="J196" i="80" s="1"/>
  <c r="I197" i="80"/>
  <c r="J197" i="80" s="1"/>
  <c r="I198" i="80"/>
  <c r="I199" i="80"/>
  <c r="I200" i="80"/>
  <c r="I201" i="80"/>
  <c r="J201" i="80" s="1"/>
  <c r="I202" i="80"/>
  <c r="I203" i="80"/>
  <c r="J203" i="80" s="1"/>
  <c r="I204" i="80"/>
  <c r="I205" i="80"/>
  <c r="J205" i="80" s="1"/>
  <c r="I206" i="80"/>
  <c r="I207" i="80"/>
  <c r="I208" i="80"/>
  <c r="I209" i="80"/>
  <c r="J209" i="80" s="1"/>
  <c r="I210" i="80"/>
  <c r="I211" i="80"/>
  <c r="J211" i="80" s="1"/>
  <c r="I212" i="80"/>
  <c r="J212" i="80" s="1"/>
  <c r="I213" i="80"/>
  <c r="J213" i="80" s="1"/>
  <c r="I214" i="80"/>
  <c r="I215" i="80"/>
  <c r="I216" i="80"/>
  <c r="I217" i="80"/>
  <c r="J217" i="80" s="1"/>
  <c r="I218" i="80"/>
  <c r="I219" i="80"/>
  <c r="J219" i="80" s="1"/>
  <c r="I220" i="80"/>
  <c r="J220" i="80" s="1"/>
  <c r="I221" i="80"/>
  <c r="J221" i="80" s="1"/>
  <c r="I222" i="80"/>
  <c r="I223" i="80"/>
  <c r="I224" i="80"/>
  <c r="I225" i="80"/>
  <c r="J225" i="80" s="1"/>
  <c r="I226" i="80"/>
  <c r="I227" i="80"/>
  <c r="J227" i="80" s="1"/>
  <c r="I228" i="80"/>
  <c r="I229" i="80"/>
  <c r="J229" i="80" s="1"/>
  <c r="I230" i="80"/>
  <c r="I231" i="80"/>
  <c r="I232" i="80"/>
  <c r="I233" i="80"/>
  <c r="J233" i="80" s="1"/>
  <c r="I234" i="80"/>
  <c r="I235" i="80"/>
  <c r="J235" i="80" s="1"/>
  <c r="I236" i="80"/>
  <c r="J236" i="80" s="1"/>
  <c r="I237" i="80"/>
  <c r="J237" i="80" s="1"/>
  <c r="I238" i="80"/>
  <c r="I239" i="80"/>
  <c r="I240" i="80"/>
  <c r="I241" i="80"/>
  <c r="J241" i="80" s="1"/>
  <c r="I242" i="80"/>
  <c r="I243" i="80"/>
  <c r="J243" i="80" s="1"/>
  <c r="I244" i="80"/>
  <c r="I245" i="80"/>
  <c r="J245" i="80" s="1"/>
  <c r="I246" i="80"/>
  <c r="I247" i="80"/>
  <c r="I248" i="80"/>
  <c r="I249" i="80"/>
  <c r="J249" i="80" s="1"/>
  <c r="I250" i="80"/>
  <c r="I251" i="80"/>
  <c r="J251" i="80" s="1"/>
  <c r="I252" i="80"/>
  <c r="J252" i="80" s="1"/>
  <c r="I253" i="80"/>
  <c r="J253" i="80" s="1"/>
  <c r="I254" i="80"/>
  <c r="I255" i="80"/>
  <c r="I256" i="80"/>
  <c r="I257" i="80"/>
  <c r="J257" i="80" s="1"/>
  <c r="I258" i="80"/>
  <c r="I259" i="80"/>
  <c r="J259" i="80" s="1"/>
  <c r="I260" i="80"/>
  <c r="J260" i="80" s="1"/>
  <c r="I261" i="80"/>
  <c r="J261" i="80" s="1"/>
  <c r="H3" i="80"/>
  <c r="H4" i="80"/>
  <c r="H5" i="80"/>
  <c r="H6" i="80"/>
  <c r="H7" i="80"/>
  <c r="H8" i="80"/>
  <c r="H9" i="80"/>
  <c r="H10" i="80"/>
  <c r="H11" i="80"/>
  <c r="H12" i="80"/>
  <c r="H13" i="80"/>
  <c r="H14" i="80"/>
  <c r="H15" i="80"/>
  <c r="H16" i="80"/>
  <c r="H17" i="80"/>
  <c r="H18" i="80"/>
  <c r="H19" i="80"/>
  <c r="H20" i="80"/>
  <c r="H21" i="80"/>
  <c r="H22" i="80"/>
  <c r="H23" i="80"/>
  <c r="H24" i="80"/>
  <c r="H25" i="80"/>
  <c r="H26" i="80"/>
  <c r="H27" i="80"/>
  <c r="H28" i="80"/>
  <c r="H29" i="80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47" i="80"/>
  <c r="H48" i="80"/>
  <c r="H49" i="80"/>
  <c r="H50" i="80"/>
  <c r="H51" i="80"/>
  <c r="H52" i="80"/>
  <c r="H53" i="80"/>
  <c r="H54" i="80"/>
  <c r="H55" i="80"/>
  <c r="H56" i="80"/>
  <c r="H57" i="80"/>
  <c r="H58" i="80"/>
  <c r="H59" i="80"/>
  <c r="H60" i="80"/>
  <c r="H61" i="80"/>
  <c r="H62" i="80"/>
  <c r="H63" i="80"/>
  <c r="H64" i="80"/>
  <c r="H65" i="80"/>
  <c r="H66" i="80"/>
  <c r="H67" i="80"/>
  <c r="H68" i="80"/>
  <c r="H69" i="80"/>
  <c r="H70" i="80"/>
  <c r="H71" i="80"/>
  <c r="H72" i="80"/>
  <c r="H73" i="80"/>
  <c r="H74" i="80"/>
  <c r="H75" i="80"/>
  <c r="H76" i="80"/>
  <c r="H77" i="80"/>
  <c r="H78" i="80"/>
  <c r="H79" i="80"/>
  <c r="H80" i="80"/>
  <c r="H81" i="80"/>
  <c r="H82" i="80"/>
  <c r="H83" i="80"/>
  <c r="H84" i="80"/>
  <c r="H85" i="80"/>
  <c r="H86" i="80"/>
  <c r="H87" i="80"/>
  <c r="H88" i="80"/>
  <c r="H89" i="80"/>
  <c r="H90" i="80"/>
  <c r="H91" i="80"/>
  <c r="H92" i="80"/>
  <c r="H93" i="80"/>
  <c r="H94" i="80"/>
  <c r="H95" i="80"/>
  <c r="H96" i="80"/>
  <c r="H97" i="80"/>
  <c r="H98" i="80"/>
  <c r="H99" i="80"/>
  <c r="H100" i="80"/>
  <c r="H101" i="80"/>
  <c r="H102" i="80"/>
  <c r="H103" i="80"/>
  <c r="H104" i="80"/>
  <c r="H105" i="80"/>
  <c r="H106" i="80"/>
  <c r="H107" i="80"/>
  <c r="H108" i="80"/>
  <c r="H109" i="80"/>
  <c r="H110" i="80"/>
  <c r="H111" i="80"/>
  <c r="H112" i="80"/>
  <c r="H113" i="80"/>
  <c r="H114" i="80"/>
  <c r="H115" i="80"/>
  <c r="H116" i="80"/>
  <c r="H117" i="80"/>
  <c r="H118" i="80"/>
  <c r="H119" i="80"/>
  <c r="H120" i="80"/>
  <c r="H121" i="80"/>
  <c r="H122" i="80"/>
  <c r="H123" i="80"/>
  <c r="H124" i="80"/>
  <c r="H125" i="80"/>
  <c r="H126" i="80"/>
  <c r="H127" i="80"/>
  <c r="H128" i="80"/>
  <c r="H129" i="80"/>
  <c r="H130" i="80"/>
  <c r="H131" i="80"/>
  <c r="H132" i="80"/>
  <c r="H133" i="80"/>
  <c r="H134" i="80"/>
  <c r="H135" i="80"/>
  <c r="H136" i="80"/>
  <c r="H137" i="80"/>
  <c r="H138" i="80"/>
  <c r="H139" i="80"/>
  <c r="H140" i="80"/>
  <c r="H141" i="80"/>
  <c r="H142" i="80"/>
  <c r="H143" i="80"/>
  <c r="H144" i="80"/>
  <c r="H145" i="80"/>
  <c r="H146" i="80"/>
  <c r="H147" i="80"/>
  <c r="H148" i="80"/>
  <c r="H149" i="80"/>
  <c r="H150" i="80"/>
  <c r="H151" i="80"/>
  <c r="H152" i="80"/>
  <c r="H153" i="80"/>
  <c r="H154" i="80"/>
  <c r="H155" i="80"/>
  <c r="H156" i="80"/>
  <c r="H157" i="80"/>
  <c r="H158" i="80"/>
  <c r="H159" i="80"/>
  <c r="H160" i="80"/>
  <c r="H161" i="80"/>
  <c r="H162" i="80"/>
  <c r="H163" i="80"/>
  <c r="H164" i="80"/>
  <c r="H165" i="80"/>
  <c r="H166" i="80"/>
  <c r="H167" i="80"/>
  <c r="H168" i="80"/>
  <c r="H169" i="80"/>
  <c r="H170" i="80"/>
  <c r="H171" i="80"/>
  <c r="H172" i="80"/>
  <c r="H173" i="80"/>
  <c r="H174" i="80"/>
  <c r="H175" i="80"/>
  <c r="H176" i="80"/>
  <c r="H177" i="80"/>
  <c r="H178" i="80"/>
  <c r="H179" i="80"/>
  <c r="H180" i="80"/>
  <c r="H181" i="80"/>
  <c r="H182" i="80"/>
  <c r="H183" i="80"/>
  <c r="H184" i="80"/>
  <c r="H185" i="80"/>
  <c r="H186" i="80"/>
  <c r="H187" i="80"/>
  <c r="H188" i="80"/>
  <c r="H189" i="80"/>
  <c r="H190" i="80"/>
  <c r="H191" i="80"/>
  <c r="H192" i="80"/>
  <c r="H193" i="80"/>
  <c r="H194" i="80"/>
  <c r="H195" i="80"/>
  <c r="H196" i="80"/>
  <c r="H197" i="80"/>
  <c r="H198" i="80"/>
  <c r="H199" i="80"/>
  <c r="H200" i="80"/>
  <c r="H201" i="80"/>
  <c r="H202" i="80"/>
  <c r="H203" i="80"/>
  <c r="H204" i="80"/>
  <c r="H205" i="80"/>
  <c r="H206" i="80"/>
  <c r="H207" i="80"/>
  <c r="H208" i="80"/>
  <c r="H209" i="80"/>
  <c r="H210" i="80"/>
  <c r="H211" i="80"/>
  <c r="H212" i="80"/>
  <c r="H213" i="80"/>
  <c r="H214" i="80"/>
  <c r="H215" i="80"/>
  <c r="H216" i="80"/>
  <c r="H217" i="80"/>
  <c r="H218" i="80"/>
  <c r="H219" i="80"/>
  <c r="H220" i="80"/>
  <c r="H221" i="80"/>
  <c r="H222" i="80"/>
  <c r="H223" i="80"/>
  <c r="H224" i="80"/>
  <c r="H225" i="80"/>
  <c r="H226" i="80"/>
  <c r="H227" i="80"/>
  <c r="H228" i="80"/>
  <c r="H229" i="80"/>
  <c r="H230" i="80"/>
  <c r="H231" i="80"/>
  <c r="H232" i="80"/>
  <c r="H233" i="80"/>
  <c r="H234" i="80"/>
  <c r="H235" i="80"/>
  <c r="H236" i="80"/>
  <c r="H237" i="80"/>
  <c r="H238" i="80"/>
  <c r="H239" i="80"/>
  <c r="H240" i="80"/>
  <c r="H241" i="80"/>
  <c r="H242" i="80"/>
  <c r="H243" i="80"/>
  <c r="H244" i="80"/>
  <c r="H245" i="80"/>
  <c r="H246" i="80"/>
  <c r="H247" i="80"/>
  <c r="H248" i="80"/>
  <c r="H249" i="80"/>
  <c r="H250" i="80"/>
  <c r="H251" i="80"/>
  <c r="H252" i="80"/>
  <c r="H253" i="80"/>
  <c r="H254" i="80"/>
  <c r="H255" i="80"/>
  <c r="H256" i="80"/>
  <c r="H257" i="80"/>
  <c r="H258" i="80"/>
  <c r="H259" i="80"/>
  <c r="H260" i="80"/>
  <c r="H261" i="80"/>
  <c r="L7" i="79"/>
  <c r="L11" i="79"/>
  <c r="L13" i="79"/>
  <c r="L15" i="79"/>
  <c r="L23" i="79"/>
  <c r="L27" i="79"/>
  <c r="L29" i="79"/>
  <c r="L31" i="79"/>
  <c r="L39" i="79"/>
  <c r="L43" i="79"/>
  <c r="L45" i="79"/>
  <c r="L47" i="79"/>
  <c r="L55" i="79"/>
  <c r="L59" i="79"/>
  <c r="L61" i="79"/>
  <c r="L63" i="79"/>
  <c r="L71" i="79"/>
  <c r="L75" i="79"/>
  <c r="L77" i="79"/>
  <c r="L79" i="79"/>
  <c r="L87" i="79"/>
  <c r="L91" i="79"/>
  <c r="L93" i="79"/>
  <c r="L95" i="79"/>
  <c r="L103" i="79"/>
  <c r="L107" i="79"/>
  <c r="L109" i="79"/>
  <c r="L111" i="79"/>
  <c r="L119" i="79"/>
  <c r="L123" i="79"/>
  <c r="L125" i="79"/>
  <c r="L127" i="79"/>
  <c r="L135" i="79"/>
  <c r="L139" i="79"/>
  <c r="L141" i="79"/>
  <c r="L143" i="79"/>
  <c r="L151" i="79"/>
  <c r="L155" i="79"/>
  <c r="L157" i="79"/>
  <c r="L159" i="79"/>
  <c r="L167" i="79"/>
  <c r="L171" i="79"/>
  <c r="L173" i="79"/>
  <c r="L175" i="79"/>
  <c r="L183" i="79"/>
  <c r="L187" i="79"/>
  <c r="L189" i="79"/>
  <c r="L191" i="79"/>
  <c r="L199" i="79"/>
  <c r="L203" i="79"/>
  <c r="L205" i="79"/>
  <c r="L207" i="79"/>
  <c r="L215" i="79"/>
  <c r="L219" i="79"/>
  <c r="L221" i="79"/>
  <c r="L223" i="79"/>
  <c r="L231" i="79"/>
  <c r="L235" i="79"/>
  <c r="L237" i="79"/>
  <c r="L239" i="79"/>
  <c r="L247" i="79"/>
  <c r="L251" i="79"/>
  <c r="L253" i="79"/>
  <c r="L255" i="79"/>
  <c r="L263" i="79"/>
  <c r="K9" i="79"/>
  <c r="L9" i="79" s="1"/>
  <c r="K25" i="79"/>
  <c r="L25" i="79" s="1"/>
  <c r="K41" i="79"/>
  <c r="L41" i="79" s="1"/>
  <c r="K57" i="79"/>
  <c r="L57" i="79" s="1"/>
  <c r="K73" i="79"/>
  <c r="L73" i="79" s="1"/>
  <c r="K89" i="79"/>
  <c r="L89" i="79" s="1"/>
  <c r="K105" i="79"/>
  <c r="L105" i="79" s="1"/>
  <c r="K121" i="79"/>
  <c r="L121" i="79" s="1"/>
  <c r="K137" i="79"/>
  <c r="L137" i="79" s="1"/>
  <c r="K153" i="79"/>
  <c r="L153" i="79" s="1"/>
  <c r="K169" i="79"/>
  <c r="L169" i="79" s="1"/>
  <c r="K185" i="79"/>
  <c r="L185" i="79" s="1"/>
  <c r="K201" i="79"/>
  <c r="L201" i="79" s="1"/>
  <c r="K217" i="79"/>
  <c r="L217" i="79" s="1"/>
  <c r="K233" i="79"/>
  <c r="L233" i="79" s="1"/>
  <c r="K249" i="79"/>
  <c r="L249" i="79" s="1"/>
  <c r="J3" i="79"/>
  <c r="K3" i="79" s="1"/>
  <c r="L3" i="79" s="1"/>
  <c r="J4" i="79"/>
  <c r="K4" i="79" s="1"/>
  <c r="L4" i="79" s="1"/>
  <c r="J5" i="79"/>
  <c r="K5" i="79" s="1"/>
  <c r="L5" i="79" s="1"/>
  <c r="J9" i="79"/>
  <c r="J11" i="79"/>
  <c r="K11" i="79" s="1"/>
  <c r="J12" i="79"/>
  <c r="K12" i="79" s="1"/>
  <c r="L12" i="79" s="1"/>
  <c r="J13" i="79"/>
  <c r="K13" i="79" s="1"/>
  <c r="J17" i="79"/>
  <c r="K17" i="79" s="1"/>
  <c r="L17" i="79" s="1"/>
  <c r="J19" i="79"/>
  <c r="K19" i="79" s="1"/>
  <c r="L19" i="79" s="1"/>
  <c r="J20" i="79"/>
  <c r="K20" i="79" s="1"/>
  <c r="L20" i="79" s="1"/>
  <c r="J21" i="79"/>
  <c r="K21" i="79" s="1"/>
  <c r="L21" i="79" s="1"/>
  <c r="J25" i="79"/>
  <c r="J27" i="79"/>
  <c r="K27" i="79" s="1"/>
  <c r="J28" i="79"/>
  <c r="K28" i="79" s="1"/>
  <c r="L28" i="79" s="1"/>
  <c r="J29" i="79"/>
  <c r="K29" i="79" s="1"/>
  <c r="J33" i="79"/>
  <c r="K33" i="79" s="1"/>
  <c r="L33" i="79" s="1"/>
  <c r="J35" i="79"/>
  <c r="K35" i="79" s="1"/>
  <c r="L35" i="79" s="1"/>
  <c r="J36" i="79"/>
  <c r="K36" i="79" s="1"/>
  <c r="L36" i="79" s="1"/>
  <c r="J37" i="79"/>
  <c r="K37" i="79" s="1"/>
  <c r="L37" i="79" s="1"/>
  <c r="J41" i="79"/>
  <c r="J43" i="79"/>
  <c r="K43" i="79" s="1"/>
  <c r="J44" i="79"/>
  <c r="K44" i="79" s="1"/>
  <c r="L44" i="79" s="1"/>
  <c r="J45" i="79"/>
  <c r="K45" i="79" s="1"/>
  <c r="J49" i="79"/>
  <c r="K49" i="79" s="1"/>
  <c r="L49" i="79" s="1"/>
  <c r="J51" i="79"/>
  <c r="K51" i="79" s="1"/>
  <c r="L51" i="79" s="1"/>
  <c r="J52" i="79"/>
  <c r="K52" i="79" s="1"/>
  <c r="L52" i="79" s="1"/>
  <c r="J53" i="79"/>
  <c r="K53" i="79" s="1"/>
  <c r="L53" i="79" s="1"/>
  <c r="J57" i="79"/>
  <c r="J59" i="79"/>
  <c r="K59" i="79" s="1"/>
  <c r="J60" i="79"/>
  <c r="K60" i="79" s="1"/>
  <c r="L60" i="79" s="1"/>
  <c r="J61" i="79"/>
  <c r="K61" i="79" s="1"/>
  <c r="J65" i="79"/>
  <c r="K65" i="79" s="1"/>
  <c r="L65" i="79" s="1"/>
  <c r="J67" i="79"/>
  <c r="K67" i="79" s="1"/>
  <c r="L67" i="79" s="1"/>
  <c r="J68" i="79"/>
  <c r="K68" i="79" s="1"/>
  <c r="L68" i="79" s="1"/>
  <c r="J69" i="79"/>
  <c r="K69" i="79" s="1"/>
  <c r="L69" i="79" s="1"/>
  <c r="J73" i="79"/>
  <c r="J75" i="79"/>
  <c r="K75" i="79" s="1"/>
  <c r="J76" i="79"/>
  <c r="K76" i="79" s="1"/>
  <c r="L76" i="79" s="1"/>
  <c r="J77" i="79"/>
  <c r="K77" i="79" s="1"/>
  <c r="J81" i="79"/>
  <c r="K81" i="79" s="1"/>
  <c r="L81" i="79" s="1"/>
  <c r="J83" i="79"/>
  <c r="K83" i="79" s="1"/>
  <c r="L83" i="79" s="1"/>
  <c r="J84" i="79"/>
  <c r="K84" i="79" s="1"/>
  <c r="L84" i="79" s="1"/>
  <c r="J85" i="79"/>
  <c r="K85" i="79" s="1"/>
  <c r="L85" i="79" s="1"/>
  <c r="J89" i="79"/>
  <c r="J91" i="79"/>
  <c r="K91" i="79" s="1"/>
  <c r="J92" i="79"/>
  <c r="K92" i="79" s="1"/>
  <c r="L92" i="79" s="1"/>
  <c r="J93" i="79"/>
  <c r="K93" i="79" s="1"/>
  <c r="J97" i="79"/>
  <c r="K97" i="79" s="1"/>
  <c r="L97" i="79" s="1"/>
  <c r="J99" i="79"/>
  <c r="K99" i="79" s="1"/>
  <c r="L99" i="79" s="1"/>
  <c r="J100" i="79"/>
  <c r="K100" i="79" s="1"/>
  <c r="L100" i="79" s="1"/>
  <c r="J101" i="79"/>
  <c r="K101" i="79" s="1"/>
  <c r="L101" i="79" s="1"/>
  <c r="J105" i="79"/>
  <c r="J107" i="79"/>
  <c r="K107" i="79" s="1"/>
  <c r="J108" i="79"/>
  <c r="K108" i="79" s="1"/>
  <c r="L108" i="79" s="1"/>
  <c r="J109" i="79"/>
  <c r="K109" i="79" s="1"/>
  <c r="J113" i="79"/>
  <c r="K113" i="79" s="1"/>
  <c r="L113" i="79" s="1"/>
  <c r="J115" i="79"/>
  <c r="K115" i="79" s="1"/>
  <c r="L115" i="79" s="1"/>
  <c r="J116" i="79"/>
  <c r="K116" i="79" s="1"/>
  <c r="L116" i="79" s="1"/>
  <c r="J117" i="79"/>
  <c r="K117" i="79" s="1"/>
  <c r="L117" i="79" s="1"/>
  <c r="J121" i="79"/>
  <c r="J123" i="79"/>
  <c r="K123" i="79" s="1"/>
  <c r="J124" i="79"/>
  <c r="K124" i="79" s="1"/>
  <c r="L124" i="79" s="1"/>
  <c r="J125" i="79"/>
  <c r="K125" i="79" s="1"/>
  <c r="J129" i="79"/>
  <c r="K129" i="79" s="1"/>
  <c r="L129" i="79" s="1"/>
  <c r="J131" i="79"/>
  <c r="K131" i="79" s="1"/>
  <c r="L131" i="79" s="1"/>
  <c r="J132" i="79"/>
  <c r="K132" i="79" s="1"/>
  <c r="L132" i="79" s="1"/>
  <c r="J133" i="79"/>
  <c r="K133" i="79" s="1"/>
  <c r="L133" i="79" s="1"/>
  <c r="J137" i="79"/>
  <c r="J139" i="79"/>
  <c r="K139" i="79" s="1"/>
  <c r="J140" i="79"/>
  <c r="K140" i="79" s="1"/>
  <c r="L140" i="79" s="1"/>
  <c r="J141" i="79"/>
  <c r="K141" i="79" s="1"/>
  <c r="J145" i="79"/>
  <c r="K145" i="79" s="1"/>
  <c r="L145" i="79" s="1"/>
  <c r="J147" i="79"/>
  <c r="K147" i="79" s="1"/>
  <c r="L147" i="79" s="1"/>
  <c r="J148" i="79"/>
  <c r="K148" i="79" s="1"/>
  <c r="L148" i="79" s="1"/>
  <c r="J149" i="79"/>
  <c r="K149" i="79" s="1"/>
  <c r="L149" i="79" s="1"/>
  <c r="J153" i="79"/>
  <c r="J155" i="79"/>
  <c r="K155" i="79" s="1"/>
  <c r="J156" i="79"/>
  <c r="K156" i="79" s="1"/>
  <c r="L156" i="79" s="1"/>
  <c r="J157" i="79"/>
  <c r="K157" i="79" s="1"/>
  <c r="J161" i="79"/>
  <c r="K161" i="79" s="1"/>
  <c r="L161" i="79" s="1"/>
  <c r="J163" i="79"/>
  <c r="K163" i="79" s="1"/>
  <c r="L163" i="79" s="1"/>
  <c r="J164" i="79"/>
  <c r="K164" i="79" s="1"/>
  <c r="L164" i="79" s="1"/>
  <c r="J165" i="79"/>
  <c r="K165" i="79" s="1"/>
  <c r="L165" i="79" s="1"/>
  <c r="J169" i="79"/>
  <c r="J171" i="79"/>
  <c r="K171" i="79" s="1"/>
  <c r="J172" i="79"/>
  <c r="K172" i="79" s="1"/>
  <c r="L172" i="79" s="1"/>
  <c r="J173" i="79"/>
  <c r="K173" i="79" s="1"/>
  <c r="J177" i="79"/>
  <c r="K177" i="79" s="1"/>
  <c r="L177" i="79" s="1"/>
  <c r="J179" i="79"/>
  <c r="K179" i="79" s="1"/>
  <c r="L179" i="79" s="1"/>
  <c r="J180" i="79"/>
  <c r="K180" i="79" s="1"/>
  <c r="L180" i="79" s="1"/>
  <c r="J181" i="79"/>
  <c r="K181" i="79" s="1"/>
  <c r="L181" i="79" s="1"/>
  <c r="J185" i="79"/>
  <c r="J187" i="79"/>
  <c r="K187" i="79" s="1"/>
  <c r="J188" i="79"/>
  <c r="K188" i="79" s="1"/>
  <c r="L188" i="79" s="1"/>
  <c r="J189" i="79"/>
  <c r="K189" i="79" s="1"/>
  <c r="J193" i="79"/>
  <c r="K193" i="79" s="1"/>
  <c r="L193" i="79" s="1"/>
  <c r="J195" i="79"/>
  <c r="K195" i="79" s="1"/>
  <c r="L195" i="79" s="1"/>
  <c r="J196" i="79"/>
  <c r="K196" i="79" s="1"/>
  <c r="L196" i="79" s="1"/>
  <c r="J197" i="79"/>
  <c r="K197" i="79" s="1"/>
  <c r="L197" i="79" s="1"/>
  <c r="J201" i="79"/>
  <c r="J203" i="79"/>
  <c r="K203" i="79" s="1"/>
  <c r="J204" i="79"/>
  <c r="K204" i="79" s="1"/>
  <c r="L204" i="79" s="1"/>
  <c r="J205" i="79"/>
  <c r="K205" i="79" s="1"/>
  <c r="J209" i="79"/>
  <c r="K209" i="79" s="1"/>
  <c r="L209" i="79" s="1"/>
  <c r="J211" i="79"/>
  <c r="K211" i="79" s="1"/>
  <c r="L211" i="79" s="1"/>
  <c r="J212" i="79"/>
  <c r="K212" i="79" s="1"/>
  <c r="L212" i="79" s="1"/>
  <c r="J213" i="79"/>
  <c r="K213" i="79" s="1"/>
  <c r="L213" i="79" s="1"/>
  <c r="J217" i="79"/>
  <c r="J219" i="79"/>
  <c r="K219" i="79" s="1"/>
  <c r="J220" i="79"/>
  <c r="K220" i="79" s="1"/>
  <c r="L220" i="79" s="1"/>
  <c r="J221" i="79"/>
  <c r="K221" i="79" s="1"/>
  <c r="J225" i="79"/>
  <c r="K225" i="79" s="1"/>
  <c r="L225" i="79" s="1"/>
  <c r="J227" i="79"/>
  <c r="K227" i="79" s="1"/>
  <c r="L227" i="79" s="1"/>
  <c r="J228" i="79"/>
  <c r="K228" i="79" s="1"/>
  <c r="L228" i="79" s="1"/>
  <c r="J229" i="79"/>
  <c r="K229" i="79" s="1"/>
  <c r="L229" i="79" s="1"/>
  <c r="J233" i="79"/>
  <c r="J235" i="79"/>
  <c r="K235" i="79" s="1"/>
  <c r="J236" i="79"/>
  <c r="K236" i="79" s="1"/>
  <c r="L236" i="79" s="1"/>
  <c r="J237" i="79"/>
  <c r="K237" i="79" s="1"/>
  <c r="J241" i="79"/>
  <c r="K241" i="79" s="1"/>
  <c r="L241" i="79" s="1"/>
  <c r="J243" i="79"/>
  <c r="K243" i="79" s="1"/>
  <c r="L243" i="79" s="1"/>
  <c r="J244" i="79"/>
  <c r="K244" i="79" s="1"/>
  <c r="L244" i="79" s="1"/>
  <c r="J245" i="79"/>
  <c r="K245" i="79" s="1"/>
  <c r="L245" i="79" s="1"/>
  <c r="J249" i="79"/>
  <c r="J251" i="79"/>
  <c r="K251" i="79" s="1"/>
  <c r="J252" i="79"/>
  <c r="K252" i="79" s="1"/>
  <c r="L252" i="79" s="1"/>
  <c r="J253" i="79"/>
  <c r="K253" i="79" s="1"/>
  <c r="J257" i="79"/>
  <c r="K257" i="79" s="1"/>
  <c r="L257" i="79" s="1"/>
  <c r="J259" i="79"/>
  <c r="K259" i="79" s="1"/>
  <c r="L259" i="79" s="1"/>
  <c r="J260" i="79"/>
  <c r="K260" i="79" s="1"/>
  <c r="L260" i="79" s="1"/>
  <c r="J261" i="79"/>
  <c r="K261" i="79" s="1"/>
  <c r="L261" i="79" s="1"/>
  <c r="I3" i="79"/>
  <c r="I4" i="79"/>
  <c r="I5" i="79"/>
  <c r="I6" i="79"/>
  <c r="J6" i="79" s="1"/>
  <c r="K6" i="79" s="1"/>
  <c r="L6" i="79" s="1"/>
  <c r="I7" i="79"/>
  <c r="J7" i="79" s="1"/>
  <c r="K7" i="79" s="1"/>
  <c r="I8" i="79"/>
  <c r="J8" i="79" s="1"/>
  <c r="K8" i="79" s="1"/>
  <c r="L8" i="79" s="1"/>
  <c r="I9" i="79"/>
  <c r="I10" i="79"/>
  <c r="J10" i="79" s="1"/>
  <c r="K10" i="79" s="1"/>
  <c r="L10" i="79" s="1"/>
  <c r="I11" i="79"/>
  <c r="I12" i="79"/>
  <c r="I13" i="79"/>
  <c r="I14" i="79"/>
  <c r="J14" i="79" s="1"/>
  <c r="K14" i="79" s="1"/>
  <c r="L14" i="79" s="1"/>
  <c r="I15" i="79"/>
  <c r="J15" i="79" s="1"/>
  <c r="K15" i="79" s="1"/>
  <c r="I16" i="79"/>
  <c r="J16" i="79" s="1"/>
  <c r="K16" i="79" s="1"/>
  <c r="L16" i="79" s="1"/>
  <c r="I17" i="79"/>
  <c r="I18" i="79"/>
  <c r="J18" i="79" s="1"/>
  <c r="K18" i="79" s="1"/>
  <c r="L18" i="79" s="1"/>
  <c r="I19" i="79"/>
  <c r="I20" i="79"/>
  <c r="I21" i="79"/>
  <c r="I22" i="79"/>
  <c r="J22" i="79" s="1"/>
  <c r="K22" i="79" s="1"/>
  <c r="L22" i="79" s="1"/>
  <c r="I23" i="79"/>
  <c r="J23" i="79" s="1"/>
  <c r="K23" i="79" s="1"/>
  <c r="I24" i="79"/>
  <c r="J24" i="79" s="1"/>
  <c r="K24" i="79" s="1"/>
  <c r="L24" i="79" s="1"/>
  <c r="I25" i="79"/>
  <c r="I26" i="79"/>
  <c r="J26" i="79" s="1"/>
  <c r="K26" i="79" s="1"/>
  <c r="L26" i="79" s="1"/>
  <c r="I27" i="79"/>
  <c r="I28" i="79"/>
  <c r="I29" i="79"/>
  <c r="I30" i="79"/>
  <c r="J30" i="79" s="1"/>
  <c r="K30" i="79" s="1"/>
  <c r="L30" i="79" s="1"/>
  <c r="I31" i="79"/>
  <c r="J31" i="79" s="1"/>
  <c r="K31" i="79" s="1"/>
  <c r="I32" i="79"/>
  <c r="J32" i="79" s="1"/>
  <c r="K32" i="79" s="1"/>
  <c r="L32" i="79" s="1"/>
  <c r="I33" i="79"/>
  <c r="I34" i="79"/>
  <c r="J34" i="79" s="1"/>
  <c r="K34" i="79" s="1"/>
  <c r="L34" i="79" s="1"/>
  <c r="I35" i="79"/>
  <c r="I36" i="79"/>
  <c r="I37" i="79"/>
  <c r="I38" i="79"/>
  <c r="J38" i="79" s="1"/>
  <c r="K38" i="79" s="1"/>
  <c r="L38" i="79" s="1"/>
  <c r="I39" i="79"/>
  <c r="J39" i="79" s="1"/>
  <c r="K39" i="79" s="1"/>
  <c r="I40" i="79"/>
  <c r="J40" i="79" s="1"/>
  <c r="K40" i="79" s="1"/>
  <c r="L40" i="79" s="1"/>
  <c r="I41" i="79"/>
  <c r="I42" i="79"/>
  <c r="J42" i="79" s="1"/>
  <c r="K42" i="79" s="1"/>
  <c r="L42" i="79" s="1"/>
  <c r="I43" i="79"/>
  <c r="I44" i="79"/>
  <c r="I45" i="79"/>
  <c r="I46" i="79"/>
  <c r="J46" i="79" s="1"/>
  <c r="K46" i="79" s="1"/>
  <c r="L46" i="79" s="1"/>
  <c r="I47" i="79"/>
  <c r="J47" i="79" s="1"/>
  <c r="K47" i="79" s="1"/>
  <c r="I48" i="79"/>
  <c r="J48" i="79" s="1"/>
  <c r="K48" i="79" s="1"/>
  <c r="L48" i="79" s="1"/>
  <c r="I49" i="79"/>
  <c r="I50" i="79"/>
  <c r="J50" i="79" s="1"/>
  <c r="K50" i="79" s="1"/>
  <c r="L50" i="79" s="1"/>
  <c r="I51" i="79"/>
  <c r="I52" i="79"/>
  <c r="I53" i="79"/>
  <c r="I54" i="79"/>
  <c r="J54" i="79" s="1"/>
  <c r="K54" i="79" s="1"/>
  <c r="L54" i="79" s="1"/>
  <c r="I55" i="79"/>
  <c r="J55" i="79" s="1"/>
  <c r="K55" i="79" s="1"/>
  <c r="I56" i="79"/>
  <c r="J56" i="79" s="1"/>
  <c r="K56" i="79" s="1"/>
  <c r="L56" i="79" s="1"/>
  <c r="I57" i="79"/>
  <c r="I58" i="79"/>
  <c r="J58" i="79" s="1"/>
  <c r="K58" i="79" s="1"/>
  <c r="L58" i="79" s="1"/>
  <c r="I59" i="79"/>
  <c r="I60" i="79"/>
  <c r="I61" i="79"/>
  <c r="I62" i="79"/>
  <c r="J62" i="79" s="1"/>
  <c r="K62" i="79" s="1"/>
  <c r="L62" i="79" s="1"/>
  <c r="I63" i="79"/>
  <c r="J63" i="79" s="1"/>
  <c r="K63" i="79" s="1"/>
  <c r="I64" i="79"/>
  <c r="J64" i="79" s="1"/>
  <c r="K64" i="79" s="1"/>
  <c r="L64" i="79" s="1"/>
  <c r="I65" i="79"/>
  <c r="I66" i="79"/>
  <c r="J66" i="79" s="1"/>
  <c r="K66" i="79" s="1"/>
  <c r="L66" i="79" s="1"/>
  <c r="I67" i="79"/>
  <c r="I68" i="79"/>
  <c r="I69" i="79"/>
  <c r="I70" i="79"/>
  <c r="J70" i="79" s="1"/>
  <c r="K70" i="79" s="1"/>
  <c r="L70" i="79" s="1"/>
  <c r="I71" i="79"/>
  <c r="J71" i="79" s="1"/>
  <c r="K71" i="79" s="1"/>
  <c r="I72" i="79"/>
  <c r="J72" i="79" s="1"/>
  <c r="K72" i="79" s="1"/>
  <c r="L72" i="79" s="1"/>
  <c r="I73" i="79"/>
  <c r="I74" i="79"/>
  <c r="J74" i="79" s="1"/>
  <c r="K74" i="79" s="1"/>
  <c r="L74" i="79" s="1"/>
  <c r="I75" i="79"/>
  <c r="I76" i="79"/>
  <c r="I77" i="79"/>
  <c r="I78" i="79"/>
  <c r="J78" i="79" s="1"/>
  <c r="K78" i="79" s="1"/>
  <c r="L78" i="79" s="1"/>
  <c r="I79" i="79"/>
  <c r="J79" i="79" s="1"/>
  <c r="K79" i="79" s="1"/>
  <c r="I80" i="79"/>
  <c r="J80" i="79" s="1"/>
  <c r="K80" i="79" s="1"/>
  <c r="L80" i="79" s="1"/>
  <c r="I81" i="79"/>
  <c r="I82" i="79"/>
  <c r="J82" i="79" s="1"/>
  <c r="K82" i="79" s="1"/>
  <c r="L82" i="79" s="1"/>
  <c r="I83" i="79"/>
  <c r="I84" i="79"/>
  <c r="I85" i="79"/>
  <c r="I86" i="79"/>
  <c r="J86" i="79" s="1"/>
  <c r="K86" i="79" s="1"/>
  <c r="L86" i="79" s="1"/>
  <c r="I87" i="79"/>
  <c r="J87" i="79" s="1"/>
  <c r="K87" i="79" s="1"/>
  <c r="I88" i="79"/>
  <c r="J88" i="79" s="1"/>
  <c r="K88" i="79" s="1"/>
  <c r="L88" i="79" s="1"/>
  <c r="I89" i="79"/>
  <c r="I90" i="79"/>
  <c r="J90" i="79" s="1"/>
  <c r="K90" i="79" s="1"/>
  <c r="L90" i="79" s="1"/>
  <c r="I91" i="79"/>
  <c r="I92" i="79"/>
  <c r="I93" i="79"/>
  <c r="I94" i="79"/>
  <c r="J94" i="79" s="1"/>
  <c r="K94" i="79" s="1"/>
  <c r="L94" i="79" s="1"/>
  <c r="I95" i="79"/>
  <c r="J95" i="79" s="1"/>
  <c r="K95" i="79" s="1"/>
  <c r="I96" i="79"/>
  <c r="J96" i="79" s="1"/>
  <c r="K96" i="79" s="1"/>
  <c r="L96" i="79" s="1"/>
  <c r="I97" i="79"/>
  <c r="I98" i="79"/>
  <c r="J98" i="79" s="1"/>
  <c r="K98" i="79" s="1"/>
  <c r="L98" i="79" s="1"/>
  <c r="I99" i="79"/>
  <c r="I100" i="79"/>
  <c r="I101" i="79"/>
  <c r="I102" i="79"/>
  <c r="J102" i="79" s="1"/>
  <c r="K102" i="79" s="1"/>
  <c r="L102" i="79" s="1"/>
  <c r="I103" i="79"/>
  <c r="J103" i="79" s="1"/>
  <c r="K103" i="79" s="1"/>
  <c r="I104" i="79"/>
  <c r="J104" i="79" s="1"/>
  <c r="K104" i="79" s="1"/>
  <c r="L104" i="79" s="1"/>
  <c r="I105" i="79"/>
  <c r="I106" i="79"/>
  <c r="J106" i="79" s="1"/>
  <c r="K106" i="79" s="1"/>
  <c r="L106" i="79" s="1"/>
  <c r="I107" i="79"/>
  <c r="I108" i="79"/>
  <c r="I109" i="79"/>
  <c r="I110" i="79"/>
  <c r="J110" i="79" s="1"/>
  <c r="K110" i="79" s="1"/>
  <c r="L110" i="79" s="1"/>
  <c r="I111" i="79"/>
  <c r="J111" i="79" s="1"/>
  <c r="K111" i="79" s="1"/>
  <c r="I112" i="79"/>
  <c r="J112" i="79" s="1"/>
  <c r="K112" i="79" s="1"/>
  <c r="L112" i="79" s="1"/>
  <c r="I113" i="79"/>
  <c r="I114" i="79"/>
  <c r="J114" i="79" s="1"/>
  <c r="K114" i="79" s="1"/>
  <c r="L114" i="79" s="1"/>
  <c r="I115" i="79"/>
  <c r="I116" i="79"/>
  <c r="I117" i="79"/>
  <c r="I118" i="79"/>
  <c r="J118" i="79" s="1"/>
  <c r="K118" i="79" s="1"/>
  <c r="L118" i="79" s="1"/>
  <c r="I119" i="79"/>
  <c r="J119" i="79" s="1"/>
  <c r="K119" i="79" s="1"/>
  <c r="I120" i="79"/>
  <c r="J120" i="79" s="1"/>
  <c r="K120" i="79" s="1"/>
  <c r="L120" i="79" s="1"/>
  <c r="I121" i="79"/>
  <c r="I122" i="79"/>
  <c r="J122" i="79" s="1"/>
  <c r="K122" i="79" s="1"/>
  <c r="L122" i="79" s="1"/>
  <c r="I123" i="79"/>
  <c r="I124" i="79"/>
  <c r="I125" i="79"/>
  <c r="I126" i="79"/>
  <c r="J126" i="79" s="1"/>
  <c r="K126" i="79" s="1"/>
  <c r="L126" i="79" s="1"/>
  <c r="I127" i="79"/>
  <c r="J127" i="79" s="1"/>
  <c r="K127" i="79" s="1"/>
  <c r="I128" i="79"/>
  <c r="J128" i="79" s="1"/>
  <c r="K128" i="79" s="1"/>
  <c r="L128" i="79" s="1"/>
  <c r="I129" i="79"/>
  <c r="I130" i="79"/>
  <c r="J130" i="79" s="1"/>
  <c r="K130" i="79" s="1"/>
  <c r="L130" i="79" s="1"/>
  <c r="I131" i="79"/>
  <c r="I132" i="79"/>
  <c r="I133" i="79"/>
  <c r="I134" i="79"/>
  <c r="J134" i="79" s="1"/>
  <c r="K134" i="79" s="1"/>
  <c r="L134" i="79" s="1"/>
  <c r="I135" i="79"/>
  <c r="J135" i="79" s="1"/>
  <c r="K135" i="79" s="1"/>
  <c r="I136" i="79"/>
  <c r="J136" i="79" s="1"/>
  <c r="K136" i="79" s="1"/>
  <c r="L136" i="79" s="1"/>
  <c r="I137" i="79"/>
  <c r="I138" i="79"/>
  <c r="J138" i="79" s="1"/>
  <c r="K138" i="79" s="1"/>
  <c r="L138" i="79" s="1"/>
  <c r="I139" i="79"/>
  <c r="I140" i="79"/>
  <c r="I141" i="79"/>
  <c r="I142" i="79"/>
  <c r="J142" i="79" s="1"/>
  <c r="K142" i="79" s="1"/>
  <c r="L142" i="79" s="1"/>
  <c r="I143" i="79"/>
  <c r="J143" i="79" s="1"/>
  <c r="K143" i="79" s="1"/>
  <c r="I144" i="79"/>
  <c r="J144" i="79" s="1"/>
  <c r="K144" i="79" s="1"/>
  <c r="L144" i="79" s="1"/>
  <c r="I145" i="79"/>
  <c r="I146" i="79"/>
  <c r="J146" i="79" s="1"/>
  <c r="K146" i="79" s="1"/>
  <c r="L146" i="79" s="1"/>
  <c r="I147" i="79"/>
  <c r="I148" i="79"/>
  <c r="I149" i="79"/>
  <c r="I150" i="79"/>
  <c r="J150" i="79" s="1"/>
  <c r="K150" i="79" s="1"/>
  <c r="L150" i="79" s="1"/>
  <c r="I151" i="79"/>
  <c r="J151" i="79" s="1"/>
  <c r="K151" i="79" s="1"/>
  <c r="I152" i="79"/>
  <c r="J152" i="79" s="1"/>
  <c r="K152" i="79" s="1"/>
  <c r="L152" i="79" s="1"/>
  <c r="I153" i="79"/>
  <c r="I154" i="79"/>
  <c r="J154" i="79" s="1"/>
  <c r="K154" i="79" s="1"/>
  <c r="L154" i="79" s="1"/>
  <c r="I155" i="79"/>
  <c r="I156" i="79"/>
  <c r="I157" i="79"/>
  <c r="I158" i="79"/>
  <c r="J158" i="79" s="1"/>
  <c r="K158" i="79" s="1"/>
  <c r="L158" i="79" s="1"/>
  <c r="I159" i="79"/>
  <c r="J159" i="79" s="1"/>
  <c r="K159" i="79" s="1"/>
  <c r="I160" i="79"/>
  <c r="J160" i="79" s="1"/>
  <c r="K160" i="79" s="1"/>
  <c r="L160" i="79" s="1"/>
  <c r="I161" i="79"/>
  <c r="I162" i="79"/>
  <c r="J162" i="79" s="1"/>
  <c r="K162" i="79" s="1"/>
  <c r="L162" i="79" s="1"/>
  <c r="I163" i="79"/>
  <c r="I164" i="79"/>
  <c r="I165" i="79"/>
  <c r="I166" i="79"/>
  <c r="J166" i="79" s="1"/>
  <c r="K166" i="79" s="1"/>
  <c r="L166" i="79" s="1"/>
  <c r="I167" i="79"/>
  <c r="J167" i="79" s="1"/>
  <c r="K167" i="79" s="1"/>
  <c r="I168" i="79"/>
  <c r="J168" i="79" s="1"/>
  <c r="K168" i="79" s="1"/>
  <c r="L168" i="79" s="1"/>
  <c r="I169" i="79"/>
  <c r="I170" i="79"/>
  <c r="J170" i="79" s="1"/>
  <c r="K170" i="79" s="1"/>
  <c r="L170" i="79" s="1"/>
  <c r="I171" i="79"/>
  <c r="I172" i="79"/>
  <c r="I173" i="79"/>
  <c r="I174" i="79"/>
  <c r="J174" i="79" s="1"/>
  <c r="K174" i="79" s="1"/>
  <c r="L174" i="79" s="1"/>
  <c r="I175" i="79"/>
  <c r="J175" i="79" s="1"/>
  <c r="K175" i="79" s="1"/>
  <c r="I176" i="79"/>
  <c r="J176" i="79" s="1"/>
  <c r="K176" i="79" s="1"/>
  <c r="L176" i="79" s="1"/>
  <c r="I177" i="79"/>
  <c r="I178" i="79"/>
  <c r="J178" i="79" s="1"/>
  <c r="K178" i="79" s="1"/>
  <c r="L178" i="79" s="1"/>
  <c r="I179" i="79"/>
  <c r="I180" i="79"/>
  <c r="I181" i="79"/>
  <c r="I182" i="79"/>
  <c r="J182" i="79" s="1"/>
  <c r="K182" i="79" s="1"/>
  <c r="L182" i="79" s="1"/>
  <c r="I183" i="79"/>
  <c r="J183" i="79" s="1"/>
  <c r="K183" i="79" s="1"/>
  <c r="I184" i="79"/>
  <c r="J184" i="79" s="1"/>
  <c r="K184" i="79" s="1"/>
  <c r="L184" i="79" s="1"/>
  <c r="I185" i="79"/>
  <c r="I186" i="79"/>
  <c r="J186" i="79" s="1"/>
  <c r="K186" i="79" s="1"/>
  <c r="L186" i="79" s="1"/>
  <c r="I187" i="79"/>
  <c r="I188" i="79"/>
  <c r="I189" i="79"/>
  <c r="I190" i="79"/>
  <c r="J190" i="79" s="1"/>
  <c r="K190" i="79" s="1"/>
  <c r="L190" i="79" s="1"/>
  <c r="I191" i="79"/>
  <c r="J191" i="79" s="1"/>
  <c r="K191" i="79" s="1"/>
  <c r="I192" i="79"/>
  <c r="J192" i="79" s="1"/>
  <c r="K192" i="79" s="1"/>
  <c r="L192" i="79" s="1"/>
  <c r="I193" i="79"/>
  <c r="I194" i="79"/>
  <c r="J194" i="79" s="1"/>
  <c r="K194" i="79" s="1"/>
  <c r="L194" i="79" s="1"/>
  <c r="I195" i="79"/>
  <c r="I196" i="79"/>
  <c r="I197" i="79"/>
  <c r="I198" i="79"/>
  <c r="J198" i="79" s="1"/>
  <c r="K198" i="79" s="1"/>
  <c r="L198" i="79" s="1"/>
  <c r="I199" i="79"/>
  <c r="J199" i="79" s="1"/>
  <c r="K199" i="79" s="1"/>
  <c r="I200" i="79"/>
  <c r="J200" i="79" s="1"/>
  <c r="K200" i="79" s="1"/>
  <c r="L200" i="79" s="1"/>
  <c r="I201" i="79"/>
  <c r="I202" i="79"/>
  <c r="J202" i="79" s="1"/>
  <c r="K202" i="79" s="1"/>
  <c r="L202" i="79" s="1"/>
  <c r="I203" i="79"/>
  <c r="I204" i="79"/>
  <c r="I205" i="79"/>
  <c r="I206" i="79"/>
  <c r="J206" i="79" s="1"/>
  <c r="K206" i="79" s="1"/>
  <c r="L206" i="79" s="1"/>
  <c r="I207" i="79"/>
  <c r="J207" i="79" s="1"/>
  <c r="K207" i="79" s="1"/>
  <c r="I208" i="79"/>
  <c r="J208" i="79" s="1"/>
  <c r="K208" i="79" s="1"/>
  <c r="L208" i="79" s="1"/>
  <c r="I209" i="79"/>
  <c r="I210" i="79"/>
  <c r="J210" i="79" s="1"/>
  <c r="K210" i="79" s="1"/>
  <c r="L210" i="79" s="1"/>
  <c r="I211" i="79"/>
  <c r="I212" i="79"/>
  <c r="I213" i="79"/>
  <c r="I214" i="79"/>
  <c r="J214" i="79" s="1"/>
  <c r="K214" i="79" s="1"/>
  <c r="L214" i="79" s="1"/>
  <c r="I215" i="79"/>
  <c r="J215" i="79" s="1"/>
  <c r="K215" i="79" s="1"/>
  <c r="I216" i="79"/>
  <c r="J216" i="79" s="1"/>
  <c r="K216" i="79" s="1"/>
  <c r="L216" i="79" s="1"/>
  <c r="I217" i="79"/>
  <c r="I218" i="79"/>
  <c r="J218" i="79" s="1"/>
  <c r="K218" i="79" s="1"/>
  <c r="L218" i="79" s="1"/>
  <c r="I219" i="79"/>
  <c r="I220" i="79"/>
  <c r="I221" i="79"/>
  <c r="I222" i="79"/>
  <c r="J222" i="79" s="1"/>
  <c r="K222" i="79" s="1"/>
  <c r="L222" i="79" s="1"/>
  <c r="I223" i="79"/>
  <c r="J223" i="79" s="1"/>
  <c r="K223" i="79" s="1"/>
  <c r="I224" i="79"/>
  <c r="J224" i="79" s="1"/>
  <c r="K224" i="79" s="1"/>
  <c r="L224" i="79" s="1"/>
  <c r="I225" i="79"/>
  <c r="I226" i="79"/>
  <c r="J226" i="79" s="1"/>
  <c r="K226" i="79" s="1"/>
  <c r="L226" i="79" s="1"/>
  <c r="I227" i="79"/>
  <c r="I228" i="79"/>
  <c r="I229" i="79"/>
  <c r="I230" i="79"/>
  <c r="J230" i="79" s="1"/>
  <c r="K230" i="79" s="1"/>
  <c r="L230" i="79" s="1"/>
  <c r="I231" i="79"/>
  <c r="J231" i="79" s="1"/>
  <c r="K231" i="79" s="1"/>
  <c r="I232" i="79"/>
  <c r="J232" i="79" s="1"/>
  <c r="K232" i="79" s="1"/>
  <c r="L232" i="79" s="1"/>
  <c r="I233" i="79"/>
  <c r="I234" i="79"/>
  <c r="J234" i="79" s="1"/>
  <c r="K234" i="79" s="1"/>
  <c r="L234" i="79" s="1"/>
  <c r="I235" i="79"/>
  <c r="I236" i="79"/>
  <c r="I237" i="79"/>
  <c r="I238" i="79"/>
  <c r="J238" i="79" s="1"/>
  <c r="K238" i="79" s="1"/>
  <c r="L238" i="79" s="1"/>
  <c r="I239" i="79"/>
  <c r="J239" i="79" s="1"/>
  <c r="K239" i="79" s="1"/>
  <c r="I240" i="79"/>
  <c r="J240" i="79" s="1"/>
  <c r="K240" i="79" s="1"/>
  <c r="L240" i="79" s="1"/>
  <c r="I241" i="79"/>
  <c r="I242" i="79"/>
  <c r="J242" i="79" s="1"/>
  <c r="K242" i="79" s="1"/>
  <c r="L242" i="79" s="1"/>
  <c r="I243" i="79"/>
  <c r="I244" i="79"/>
  <c r="I245" i="79"/>
  <c r="I246" i="79"/>
  <c r="J246" i="79" s="1"/>
  <c r="K246" i="79" s="1"/>
  <c r="L246" i="79" s="1"/>
  <c r="I247" i="79"/>
  <c r="J247" i="79" s="1"/>
  <c r="K247" i="79" s="1"/>
  <c r="I248" i="79"/>
  <c r="J248" i="79" s="1"/>
  <c r="K248" i="79" s="1"/>
  <c r="L248" i="79" s="1"/>
  <c r="I249" i="79"/>
  <c r="I250" i="79"/>
  <c r="J250" i="79" s="1"/>
  <c r="K250" i="79" s="1"/>
  <c r="L250" i="79" s="1"/>
  <c r="I251" i="79"/>
  <c r="I252" i="79"/>
  <c r="I253" i="79"/>
  <c r="I254" i="79"/>
  <c r="J254" i="79" s="1"/>
  <c r="K254" i="79" s="1"/>
  <c r="L254" i="79" s="1"/>
  <c r="I255" i="79"/>
  <c r="J255" i="79" s="1"/>
  <c r="K255" i="79" s="1"/>
  <c r="I256" i="79"/>
  <c r="J256" i="79" s="1"/>
  <c r="K256" i="79" s="1"/>
  <c r="L256" i="79" s="1"/>
  <c r="I257" i="79"/>
  <c r="I258" i="79"/>
  <c r="J258" i="79" s="1"/>
  <c r="K258" i="79" s="1"/>
  <c r="L258" i="79" s="1"/>
  <c r="I259" i="79"/>
  <c r="I260" i="79"/>
  <c r="I261" i="79"/>
  <c r="I262" i="79"/>
  <c r="J262" i="79" s="1"/>
  <c r="K262" i="79" s="1"/>
  <c r="L262" i="79" s="1"/>
  <c r="I263" i="79"/>
  <c r="J263" i="79" s="1"/>
  <c r="K263" i="79" s="1"/>
  <c r="H3" i="79"/>
  <c r="H4" i="79"/>
  <c r="H5" i="79"/>
  <c r="H6" i="79"/>
  <c r="H7" i="79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H33" i="79"/>
  <c r="H34" i="79"/>
  <c r="H35" i="79"/>
  <c r="H36" i="79"/>
  <c r="H37" i="79"/>
  <c r="H38" i="79"/>
  <c r="H39" i="79"/>
  <c r="H40" i="79"/>
  <c r="H41" i="79"/>
  <c r="H42" i="79"/>
  <c r="H43" i="79"/>
  <c r="H44" i="79"/>
  <c r="H45" i="79"/>
  <c r="H46" i="79"/>
  <c r="H47" i="79"/>
  <c r="H48" i="79"/>
  <c r="H49" i="79"/>
  <c r="H50" i="79"/>
  <c r="H51" i="79"/>
  <c r="H52" i="79"/>
  <c r="H53" i="79"/>
  <c r="H54" i="79"/>
  <c r="H55" i="79"/>
  <c r="H56" i="79"/>
  <c r="H57" i="79"/>
  <c r="H58" i="79"/>
  <c r="H59" i="79"/>
  <c r="H60" i="79"/>
  <c r="H61" i="79"/>
  <c r="H62" i="79"/>
  <c r="H63" i="79"/>
  <c r="H64" i="79"/>
  <c r="H65" i="79"/>
  <c r="H66" i="79"/>
  <c r="H67" i="79"/>
  <c r="H68" i="79"/>
  <c r="H69" i="79"/>
  <c r="H70" i="79"/>
  <c r="H71" i="79"/>
  <c r="H72" i="79"/>
  <c r="H73" i="79"/>
  <c r="H74" i="79"/>
  <c r="H75" i="79"/>
  <c r="H76" i="79"/>
  <c r="H77" i="79"/>
  <c r="H78" i="79"/>
  <c r="H79" i="79"/>
  <c r="H80" i="79"/>
  <c r="H81" i="79"/>
  <c r="H82" i="79"/>
  <c r="H83" i="79"/>
  <c r="H84" i="79"/>
  <c r="H85" i="79"/>
  <c r="H86" i="79"/>
  <c r="H87" i="79"/>
  <c r="H88" i="79"/>
  <c r="H89" i="79"/>
  <c r="H90" i="79"/>
  <c r="H91" i="79"/>
  <c r="H92" i="79"/>
  <c r="H93" i="79"/>
  <c r="H94" i="79"/>
  <c r="H95" i="79"/>
  <c r="H96" i="79"/>
  <c r="H97" i="79"/>
  <c r="H98" i="79"/>
  <c r="H99" i="79"/>
  <c r="H100" i="79"/>
  <c r="H101" i="79"/>
  <c r="H102" i="79"/>
  <c r="H103" i="79"/>
  <c r="H104" i="79"/>
  <c r="H105" i="79"/>
  <c r="H106" i="79"/>
  <c r="H107" i="79"/>
  <c r="H108" i="79"/>
  <c r="H109" i="79"/>
  <c r="H110" i="79"/>
  <c r="H111" i="79"/>
  <c r="H112" i="79"/>
  <c r="H113" i="79"/>
  <c r="H114" i="79"/>
  <c r="H115" i="79"/>
  <c r="H116" i="79"/>
  <c r="H117" i="79"/>
  <c r="H118" i="79"/>
  <c r="H119" i="79"/>
  <c r="H120" i="79"/>
  <c r="H121" i="79"/>
  <c r="H122" i="79"/>
  <c r="H123" i="79"/>
  <c r="H124" i="79"/>
  <c r="H125" i="79"/>
  <c r="H126" i="79"/>
  <c r="H127" i="79"/>
  <c r="H128" i="79"/>
  <c r="H129" i="79"/>
  <c r="H130" i="79"/>
  <c r="H131" i="79"/>
  <c r="H132" i="79"/>
  <c r="H133" i="79"/>
  <c r="H134" i="79"/>
  <c r="H135" i="79"/>
  <c r="H136" i="79"/>
  <c r="H137" i="79"/>
  <c r="H138" i="79"/>
  <c r="H139" i="79"/>
  <c r="H140" i="79"/>
  <c r="H141" i="79"/>
  <c r="H142" i="79"/>
  <c r="H143" i="79"/>
  <c r="H144" i="79"/>
  <c r="H145" i="79"/>
  <c r="H146" i="79"/>
  <c r="H147" i="79"/>
  <c r="H148" i="79"/>
  <c r="H149" i="79"/>
  <c r="H150" i="79"/>
  <c r="H151" i="79"/>
  <c r="H152" i="79"/>
  <c r="H153" i="79"/>
  <c r="H154" i="79"/>
  <c r="H155" i="79"/>
  <c r="H156" i="79"/>
  <c r="H157" i="79"/>
  <c r="H158" i="79"/>
  <c r="H159" i="79"/>
  <c r="H160" i="79"/>
  <c r="H161" i="79"/>
  <c r="H162" i="79"/>
  <c r="H163" i="79"/>
  <c r="H164" i="79"/>
  <c r="H165" i="79"/>
  <c r="H166" i="79"/>
  <c r="H167" i="79"/>
  <c r="H168" i="79"/>
  <c r="H169" i="79"/>
  <c r="H170" i="79"/>
  <c r="H171" i="79"/>
  <c r="H172" i="79"/>
  <c r="H173" i="79"/>
  <c r="H174" i="79"/>
  <c r="H175" i="79"/>
  <c r="H176" i="79"/>
  <c r="H177" i="79"/>
  <c r="H178" i="79"/>
  <c r="H179" i="79"/>
  <c r="H180" i="79"/>
  <c r="H181" i="79"/>
  <c r="H182" i="79"/>
  <c r="H183" i="79"/>
  <c r="H184" i="79"/>
  <c r="H185" i="79"/>
  <c r="H186" i="79"/>
  <c r="H187" i="79"/>
  <c r="H188" i="79"/>
  <c r="H189" i="79"/>
  <c r="H190" i="79"/>
  <c r="H191" i="79"/>
  <c r="H192" i="79"/>
  <c r="H193" i="79"/>
  <c r="H194" i="79"/>
  <c r="H195" i="79"/>
  <c r="H196" i="79"/>
  <c r="H197" i="79"/>
  <c r="H198" i="79"/>
  <c r="H199" i="79"/>
  <c r="H200" i="79"/>
  <c r="H201" i="79"/>
  <c r="H202" i="79"/>
  <c r="H203" i="79"/>
  <c r="H204" i="79"/>
  <c r="H205" i="79"/>
  <c r="H206" i="79"/>
  <c r="H207" i="79"/>
  <c r="H208" i="79"/>
  <c r="H209" i="79"/>
  <c r="H210" i="79"/>
  <c r="H211" i="79"/>
  <c r="H212" i="79"/>
  <c r="H213" i="79"/>
  <c r="H214" i="79"/>
  <c r="H215" i="79"/>
  <c r="H216" i="79"/>
  <c r="H217" i="79"/>
  <c r="H218" i="79"/>
  <c r="H219" i="79"/>
  <c r="H220" i="79"/>
  <c r="H221" i="79"/>
  <c r="H222" i="79"/>
  <c r="H223" i="79"/>
  <c r="H224" i="79"/>
  <c r="H225" i="79"/>
  <c r="H226" i="79"/>
  <c r="H227" i="79"/>
  <c r="H228" i="79"/>
  <c r="H229" i="79"/>
  <c r="H230" i="79"/>
  <c r="H231" i="79"/>
  <c r="H232" i="79"/>
  <c r="H233" i="79"/>
  <c r="H234" i="79"/>
  <c r="H235" i="79"/>
  <c r="H236" i="79"/>
  <c r="H237" i="79"/>
  <c r="H238" i="79"/>
  <c r="H239" i="79"/>
  <c r="H240" i="79"/>
  <c r="H241" i="79"/>
  <c r="H242" i="79"/>
  <c r="H243" i="79"/>
  <c r="H244" i="79"/>
  <c r="H245" i="79"/>
  <c r="H246" i="79"/>
  <c r="H247" i="79"/>
  <c r="H248" i="79"/>
  <c r="H249" i="79"/>
  <c r="H250" i="79"/>
  <c r="H251" i="79"/>
  <c r="H252" i="79"/>
  <c r="H253" i="79"/>
  <c r="H254" i="79"/>
  <c r="H255" i="79"/>
  <c r="H256" i="79"/>
  <c r="H257" i="79"/>
  <c r="H258" i="79"/>
  <c r="H259" i="79"/>
  <c r="H260" i="79"/>
  <c r="H261" i="79"/>
  <c r="H262" i="79"/>
  <c r="H263" i="79"/>
  <c r="L4" i="78"/>
  <c r="L10" i="78"/>
  <c r="L12" i="78"/>
  <c r="L20" i="78"/>
  <c r="L26" i="78"/>
  <c r="L28" i="78"/>
  <c r="L36" i="78"/>
  <c r="L42" i="78"/>
  <c r="L44" i="78"/>
  <c r="L52" i="78"/>
  <c r="L58" i="78"/>
  <c r="L60" i="78"/>
  <c r="L68" i="78"/>
  <c r="L74" i="78"/>
  <c r="L76" i="78"/>
  <c r="L84" i="78"/>
  <c r="L90" i="78"/>
  <c r="L92" i="78"/>
  <c r="L100" i="78"/>
  <c r="L106" i="78"/>
  <c r="L108" i="78"/>
  <c r="L116" i="78"/>
  <c r="L122" i="78"/>
  <c r="L124" i="78"/>
  <c r="L132" i="78"/>
  <c r="L138" i="78"/>
  <c r="L140" i="78"/>
  <c r="L148" i="78"/>
  <c r="L154" i="78"/>
  <c r="L156" i="78"/>
  <c r="L164" i="78"/>
  <c r="L170" i="78"/>
  <c r="L172" i="78"/>
  <c r="L180" i="78"/>
  <c r="L186" i="78"/>
  <c r="L188" i="78"/>
  <c r="L196" i="78"/>
  <c r="L202" i="78"/>
  <c r="L204" i="78"/>
  <c r="L212" i="78"/>
  <c r="L218" i="78"/>
  <c r="L220" i="78"/>
  <c r="L228" i="78"/>
  <c r="L234" i="78"/>
  <c r="L236" i="78"/>
  <c r="L244" i="78"/>
  <c r="L250" i="78"/>
  <c r="L252" i="78"/>
  <c r="L260" i="78"/>
  <c r="K5" i="78"/>
  <c r="L5" i="78" s="1"/>
  <c r="K7" i="78"/>
  <c r="L7" i="78" s="1"/>
  <c r="K8" i="78"/>
  <c r="L8" i="78" s="1"/>
  <c r="K21" i="78"/>
  <c r="L21" i="78" s="1"/>
  <c r="K23" i="78"/>
  <c r="L23" i="78" s="1"/>
  <c r="K24" i="78"/>
  <c r="L24" i="78" s="1"/>
  <c r="K37" i="78"/>
  <c r="L37" i="78" s="1"/>
  <c r="K39" i="78"/>
  <c r="L39" i="78" s="1"/>
  <c r="K40" i="78"/>
  <c r="L40" i="78" s="1"/>
  <c r="K53" i="78"/>
  <c r="L53" i="78" s="1"/>
  <c r="K55" i="78"/>
  <c r="L55" i="78" s="1"/>
  <c r="K56" i="78"/>
  <c r="L56" i="78" s="1"/>
  <c r="K69" i="78"/>
  <c r="L69" i="78" s="1"/>
  <c r="K71" i="78"/>
  <c r="L71" i="78" s="1"/>
  <c r="K72" i="78"/>
  <c r="L72" i="78" s="1"/>
  <c r="K85" i="78"/>
  <c r="L85" i="78" s="1"/>
  <c r="K87" i="78"/>
  <c r="L87" i="78" s="1"/>
  <c r="K88" i="78"/>
  <c r="L88" i="78" s="1"/>
  <c r="K101" i="78"/>
  <c r="L101" i="78" s="1"/>
  <c r="K103" i="78"/>
  <c r="L103" i="78" s="1"/>
  <c r="K104" i="78"/>
  <c r="L104" i="78" s="1"/>
  <c r="K117" i="78"/>
  <c r="L117" i="78" s="1"/>
  <c r="K119" i="78"/>
  <c r="L119" i="78" s="1"/>
  <c r="K120" i="78"/>
  <c r="L120" i="78" s="1"/>
  <c r="K133" i="78"/>
  <c r="L133" i="78" s="1"/>
  <c r="K135" i="78"/>
  <c r="L135" i="78" s="1"/>
  <c r="K136" i="78"/>
  <c r="L136" i="78" s="1"/>
  <c r="K149" i="78"/>
  <c r="L149" i="78" s="1"/>
  <c r="K151" i="78"/>
  <c r="L151" i="78" s="1"/>
  <c r="K152" i="78"/>
  <c r="L152" i="78" s="1"/>
  <c r="K165" i="78"/>
  <c r="L165" i="78" s="1"/>
  <c r="K167" i="78"/>
  <c r="L167" i="78" s="1"/>
  <c r="K168" i="78"/>
  <c r="L168" i="78" s="1"/>
  <c r="K181" i="78"/>
  <c r="L181" i="78" s="1"/>
  <c r="K183" i="78"/>
  <c r="L183" i="78" s="1"/>
  <c r="K184" i="78"/>
  <c r="L184" i="78" s="1"/>
  <c r="K197" i="78"/>
  <c r="L197" i="78" s="1"/>
  <c r="K199" i="78"/>
  <c r="L199" i="78" s="1"/>
  <c r="K200" i="78"/>
  <c r="L200" i="78" s="1"/>
  <c r="K213" i="78"/>
  <c r="L213" i="78" s="1"/>
  <c r="K215" i="78"/>
  <c r="L215" i="78" s="1"/>
  <c r="K216" i="78"/>
  <c r="L216" i="78" s="1"/>
  <c r="K229" i="78"/>
  <c r="L229" i="78" s="1"/>
  <c r="K231" i="78"/>
  <c r="L231" i="78" s="1"/>
  <c r="K232" i="78"/>
  <c r="L232" i="78" s="1"/>
  <c r="K245" i="78"/>
  <c r="L245" i="78" s="1"/>
  <c r="K247" i="78"/>
  <c r="L247" i="78" s="1"/>
  <c r="K248" i="78"/>
  <c r="L248" i="78" s="1"/>
  <c r="K261" i="78"/>
  <c r="L261" i="78" s="1"/>
  <c r="K263" i="78"/>
  <c r="L263" i="78" s="1"/>
  <c r="J3" i="78"/>
  <c r="K3" i="78" s="1"/>
  <c r="L3" i="78" s="1"/>
  <c r="J4" i="78"/>
  <c r="K4" i="78" s="1"/>
  <c r="J8" i="78"/>
  <c r="J10" i="78"/>
  <c r="K10" i="78" s="1"/>
  <c r="J11" i="78"/>
  <c r="K11" i="78" s="1"/>
  <c r="L11" i="78" s="1"/>
  <c r="J12" i="78"/>
  <c r="K12" i="78" s="1"/>
  <c r="J16" i="78"/>
  <c r="K16" i="78" s="1"/>
  <c r="L16" i="78" s="1"/>
  <c r="J18" i="78"/>
  <c r="K18" i="78" s="1"/>
  <c r="L18" i="78" s="1"/>
  <c r="J19" i="78"/>
  <c r="K19" i="78" s="1"/>
  <c r="L19" i="78" s="1"/>
  <c r="J20" i="78"/>
  <c r="K20" i="78" s="1"/>
  <c r="J24" i="78"/>
  <c r="J26" i="78"/>
  <c r="K26" i="78" s="1"/>
  <c r="J27" i="78"/>
  <c r="K27" i="78" s="1"/>
  <c r="L27" i="78" s="1"/>
  <c r="J28" i="78"/>
  <c r="K28" i="78" s="1"/>
  <c r="J32" i="78"/>
  <c r="K32" i="78" s="1"/>
  <c r="L32" i="78" s="1"/>
  <c r="J34" i="78"/>
  <c r="K34" i="78" s="1"/>
  <c r="L34" i="78" s="1"/>
  <c r="J35" i="78"/>
  <c r="K35" i="78" s="1"/>
  <c r="L35" i="78" s="1"/>
  <c r="J36" i="78"/>
  <c r="K36" i="78" s="1"/>
  <c r="J40" i="78"/>
  <c r="J42" i="78"/>
  <c r="K42" i="78" s="1"/>
  <c r="J43" i="78"/>
  <c r="K43" i="78" s="1"/>
  <c r="L43" i="78" s="1"/>
  <c r="J44" i="78"/>
  <c r="K44" i="78" s="1"/>
  <c r="J48" i="78"/>
  <c r="K48" i="78" s="1"/>
  <c r="L48" i="78" s="1"/>
  <c r="J50" i="78"/>
  <c r="K50" i="78" s="1"/>
  <c r="L50" i="78" s="1"/>
  <c r="J51" i="78"/>
  <c r="K51" i="78" s="1"/>
  <c r="L51" i="78" s="1"/>
  <c r="J52" i="78"/>
  <c r="K52" i="78" s="1"/>
  <c r="J56" i="78"/>
  <c r="J58" i="78"/>
  <c r="K58" i="78" s="1"/>
  <c r="J59" i="78"/>
  <c r="K59" i="78" s="1"/>
  <c r="L59" i="78" s="1"/>
  <c r="J60" i="78"/>
  <c r="K60" i="78" s="1"/>
  <c r="J64" i="78"/>
  <c r="K64" i="78" s="1"/>
  <c r="L64" i="78" s="1"/>
  <c r="J66" i="78"/>
  <c r="K66" i="78" s="1"/>
  <c r="L66" i="78" s="1"/>
  <c r="J67" i="78"/>
  <c r="K67" i="78" s="1"/>
  <c r="L67" i="78" s="1"/>
  <c r="J68" i="78"/>
  <c r="K68" i="78" s="1"/>
  <c r="J72" i="78"/>
  <c r="J74" i="78"/>
  <c r="K74" i="78" s="1"/>
  <c r="J75" i="78"/>
  <c r="K75" i="78" s="1"/>
  <c r="L75" i="78" s="1"/>
  <c r="J76" i="78"/>
  <c r="K76" i="78" s="1"/>
  <c r="J80" i="78"/>
  <c r="K80" i="78" s="1"/>
  <c r="L80" i="78" s="1"/>
  <c r="J82" i="78"/>
  <c r="K82" i="78" s="1"/>
  <c r="L82" i="78" s="1"/>
  <c r="J83" i="78"/>
  <c r="K83" i="78" s="1"/>
  <c r="L83" i="78" s="1"/>
  <c r="J84" i="78"/>
  <c r="K84" i="78" s="1"/>
  <c r="J88" i="78"/>
  <c r="J90" i="78"/>
  <c r="K90" i="78" s="1"/>
  <c r="J91" i="78"/>
  <c r="K91" i="78" s="1"/>
  <c r="L91" i="78" s="1"/>
  <c r="J92" i="78"/>
  <c r="K92" i="78" s="1"/>
  <c r="J96" i="78"/>
  <c r="K96" i="78" s="1"/>
  <c r="L96" i="78" s="1"/>
  <c r="J98" i="78"/>
  <c r="K98" i="78" s="1"/>
  <c r="L98" i="78" s="1"/>
  <c r="J99" i="78"/>
  <c r="K99" i="78" s="1"/>
  <c r="L99" i="78" s="1"/>
  <c r="J100" i="78"/>
  <c r="K100" i="78" s="1"/>
  <c r="J104" i="78"/>
  <c r="J106" i="78"/>
  <c r="K106" i="78" s="1"/>
  <c r="J107" i="78"/>
  <c r="K107" i="78" s="1"/>
  <c r="L107" i="78" s="1"/>
  <c r="J108" i="78"/>
  <c r="K108" i="78" s="1"/>
  <c r="J112" i="78"/>
  <c r="K112" i="78" s="1"/>
  <c r="L112" i="78" s="1"/>
  <c r="J114" i="78"/>
  <c r="K114" i="78" s="1"/>
  <c r="L114" i="78" s="1"/>
  <c r="J115" i="78"/>
  <c r="K115" i="78" s="1"/>
  <c r="L115" i="78" s="1"/>
  <c r="J116" i="78"/>
  <c r="K116" i="78" s="1"/>
  <c r="J120" i="78"/>
  <c r="J122" i="78"/>
  <c r="K122" i="78" s="1"/>
  <c r="J123" i="78"/>
  <c r="K123" i="78" s="1"/>
  <c r="L123" i="78" s="1"/>
  <c r="J124" i="78"/>
  <c r="K124" i="78" s="1"/>
  <c r="J128" i="78"/>
  <c r="K128" i="78" s="1"/>
  <c r="L128" i="78" s="1"/>
  <c r="J130" i="78"/>
  <c r="K130" i="78" s="1"/>
  <c r="L130" i="78" s="1"/>
  <c r="J131" i="78"/>
  <c r="K131" i="78" s="1"/>
  <c r="L131" i="78" s="1"/>
  <c r="J132" i="78"/>
  <c r="K132" i="78" s="1"/>
  <c r="J136" i="78"/>
  <c r="J138" i="78"/>
  <c r="K138" i="78" s="1"/>
  <c r="J139" i="78"/>
  <c r="K139" i="78" s="1"/>
  <c r="L139" i="78" s="1"/>
  <c r="J140" i="78"/>
  <c r="K140" i="78" s="1"/>
  <c r="J144" i="78"/>
  <c r="K144" i="78" s="1"/>
  <c r="L144" i="78" s="1"/>
  <c r="J146" i="78"/>
  <c r="K146" i="78" s="1"/>
  <c r="L146" i="78" s="1"/>
  <c r="J147" i="78"/>
  <c r="K147" i="78" s="1"/>
  <c r="L147" i="78" s="1"/>
  <c r="J148" i="78"/>
  <c r="K148" i="78" s="1"/>
  <c r="J152" i="78"/>
  <c r="J154" i="78"/>
  <c r="K154" i="78" s="1"/>
  <c r="J155" i="78"/>
  <c r="K155" i="78" s="1"/>
  <c r="L155" i="78" s="1"/>
  <c r="J156" i="78"/>
  <c r="K156" i="78" s="1"/>
  <c r="J160" i="78"/>
  <c r="K160" i="78" s="1"/>
  <c r="L160" i="78" s="1"/>
  <c r="J162" i="78"/>
  <c r="K162" i="78" s="1"/>
  <c r="L162" i="78" s="1"/>
  <c r="J163" i="78"/>
  <c r="K163" i="78" s="1"/>
  <c r="L163" i="78" s="1"/>
  <c r="J164" i="78"/>
  <c r="K164" i="78" s="1"/>
  <c r="J168" i="78"/>
  <c r="J170" i="78"/>
  <c r="K170" i="78" s="1"/>
  <c r="J171" i="78"/>
  <c r="K171" i="78" s="1"/>
  <c r="L171" i="78" s="1"/>
  <c r="J172" i="78"/>
  <c r="K172" i="78" s="1"/>
  <c r="J176" i="78"/>
  <c r="K176" i="78" s="1"/>
  <c r="L176" i="78" s="1"/>
  <c r="J178" i="78"/>
  <c r="K178" i="78" s="1"/>
  <c r="L178" i="78" s="1"/>
  <c r="J179" i="78"/>
  <c r="K179" i="78" s="1"/>
  <c r="L179" i="78" s="1"/>
  <c r="J180" i="78"/>
  <c r="K180" i="78" s="1"/>
  <c r="J184" i="78"/>
  <c r="J186" i="78"/>
  <c r="K186" i="78" s="1"/>
  <c r="J187" i="78"/>
  <c r="K187" i="78" s="1"/>
  <c r="L187" i="78" s="1"/>
  <c r="J188" i="78"/>
  <c r="K188" i="78" s="1"/>
  <c r="J192" i="78"/>
  <c r="K192" i="78" s="1"/>
  <c r="L192" i="78" s="1"/>
  <c r="J194" i="78"/>
  <c r="K194" i="78" s="1"/>
  <c r="L194" i="78" s="1"/>
  <c r="J195" i="78"/>
  <c r="K195" i="78" s="1"/>
  <c r="L195" i="78" s="1"/>
  <c r="J196" i="78"/>
  <c r="K196" i="78" s="1"/>
  <c r="J200" i="78"/>
  <c r="J202" i="78"/>
  <c r="K202" i="78" s="1"/>
  <c r="J203" i="78"/>
  <c r="K203" i="78" s="1"/>
  <c r="L203" i="78" s="1"/>
  <c r="J204" i="78"/>
  <c r="K204" i="78" s="1"/>
  <c r="J208" i="78"/>
  <c r="K208" i="78" s="1"/>
  <c r="L208" i="78" s="1"/>
  <c r="J210" i="78"/>
  <c r="K210" i="78" s="1"/>
  <c r="L210" i="78" s="1"/>
  <c r="J211" i="78"/>
  <c r="K211" i="78" s="1"/>
  <c r="L211" i="78" s="1"/>
  <c r="J212" i="78"/>
  <c r="K212" i="78" s="1"/>
  <c r="J216" i="78"/>
  <c r="J218" i="78"/>
  <c r="K218" i="78" s="1"/>
  <c r="J219" i="78"/>
  <c r="K219" i="78" s="1"/>
  <c r="L219" i="78" s="1"/>
  <c r="J220" i="78"/>
  <c r="K220" i="78" s="1"/>
  <c r="J224" i="78"/>
  <c r="K224" i="78" s="1"/>
  <c r="L224" i="78" s="1"/>
  <c r="J226" i="78"/>
  <c r="K226" i="78" s="1"/>
  <c r="L226" i="78" s="1"/>
  <c r="J227" i="78"/>
  <c r="K227" i="78" s="1"/>
  <c r="L227" i="78" s="1"/>
  <c r="J228" i="78"/>
  <c r="K228" i="78" s="1"/>
  <c r="J232" i="78"/>
  <c r="J234" i="78"/>
  <c r="K234" i="78" s="1"/>
  <c r="J235" i="78"/>
  <c r="K235" i="78" s="1"/>
  <c r="L235" i="78" s="1"/>
  <c r="J236" i="78"/>
  <c r="K236" i="78" s="1"/>
  <c r="J240" i="78"/>
  <c r="K240" i="78" s="1"/>
  <c r="L240" i="78" s="1"/>
  <c r="J242" i="78"/>
  <c r="K242" i="78" s="1"/>
  <c r="L242" i="78" s="1"/>
  <c r="J243" i="78"/>
  <c r="K243" i="78" s="1"/>
  <c r="L243" i="78" s="1"/>
  <c r="J244" i="78"/>
  <c r="K244" i="78" s="1"/>
  <c r="J248" i="78"/>
  <c r="J250" i="78"/>
  <c r="K250" i="78" s="1"/>
  <c r="J251" i="78"/>
  <c r="K251" i="78" s="1"/>
  <c r="L251" i="78" s="1"/>
  <c r="J252" i="78"/>
  <c r="K252" i="78" s="1"/>
  <c r="J256" i="78"/>
  <c r="K256" i="78" s="1"/>
  <c r="L256" i="78" s="1"/>
  <c r="J258" i="78"/>
  <c r="K258" i="78" s="1"/>
  <c r="L258" i="78" s="1"/>
  <c r="J259" i="78"/>
  <c r="K259" i="78" s="1"/>
  <c r="L259" i="78" s="1"/>
  <c r="J260" i="78"/>
  <c r="K260" i="78" s="1"/>
  <c r="I3" i="78"/>
  <c r="I4" i="78"/>
  <c r="I5" i="78"/>
  <c r="J5" i="78" s="1"/>
  <c r="I6" i="78"/>
  <c r="J6" i="78" s="1"/>
  <c r="K6" i="78" s="1"/>
  <c r="L6" i="78" s="1"/>
  <c r="I7" i="78"/>
  <c r="J7" i="78" s="1"/>
  <c r="I8" i="78"/>
  <c r="I9" i="78"/>
  <c r="J9" i="78" s="1"/>
  <c r="K9" i="78" s="1"/>
  <c r="L9" i="78" s="1"/>
  <c r="I10" i="78"/>
  <c r="I11" i="78"/>
  <c r="I12" i="78"/>
  <c r="I13" i="78"/>
  <c r="J13" i="78" s="1"/>
  <c r="K13" i="78" s="1"/>
  <c r="L13" i="78" s="1"/>
  <c r="I14" i="78"/>
  <c r="J14" i="78" s="1"/>
  <c r="K14" i="78" s="1"/>
  <c r="L14" i="78" s="1"/>
  <c r="I15" i="78"/>
  <c r="J15" i="78" s="1"/>
  <c r="K15" i="78" s="1"/>
  <c r="L15" i="78" s="1"/>
  <c r="I16" i="78"/>
  <c r="I17" i="78"/>
  <c r="J17" i="78" s="1"/>
  <c r="K17" i="78" s="1"/>
  <c r="L17" i="78" s="1"/>
  <c r="I18" i="78"/>
  <c r="I19" i="78"/>
  <c r="I20" i="78"/>
  <c r="I21" i="78"/>
  <c r="J21" i="78" s="1"/>
  <c r="I22" i="78"/>
  <c r="J22" i="78" s="1"/>
  <c r="K22" i="78" s="1"/>
  <c r="L22" i="78" s="1"/>
  <c r="I23" i="78"/>
  <c r="J23" i="78" s="1"/>
  <c r="I24" i="78"/>
  <c r="I25" i="78"/>
  <c r="J25" i="78" s="1"/>
  <c r="K25" i="78" s="1"/>
  <c r="L25" i="78" s="1"/>
  <c r="I26" i="78"/>
  <c r="I27" i="78"/>
  <c r="I28" i="78"/>
  <c r="I29" i="78"/>
  <c r="J29" i="78" s="1"/>
  <c r="K29" i="78" s="1"/>
  <c r="L29" i="78" s="1"/>
  <c r="I30" i="78"/>
  <c r="J30" i="78" s="1"/>
  <c r="K30" i="78" s="1"/>
  <c r="L30" i="78" s="1"/>
  <c r="I31" i="78"/>
  <c r="J31" i="78" s="1"/>
  <c r="K31" i="78" s="1"/>
  <c r="L31" i="78" s="1"/>
  <c r="I32" i="78"/>
  <c r="I33" i="78"/>
  <c r="J33" i="78" s="1"/>
  <c r="K33" i="78" s="1"/>
  <c r="L33" i="78" s="1"/>
  <c r="I34" i="78"/>
  <c r="I35" i="78"/>
  <c r="I36" i="78"/>
  <c r="I37" i="78"/>
  <c r="J37" i="78" s="1"/>
  <c r="I38" i="78"/>
  <c r="J38" i="78" s="1"/>
  <c r="K38" i="78" s="1"/>
  <c r="L38" i="78" s="1"/>
  <c r="I39" i="78"/>
  <c r="J39" i="78" s="1"/>
  <c r="I40" i="78"/>
  <c r="I41" i="78"/>
  <c r="J41" i="78" s="1"/>
  <c r="K41" i="78" s="1"/>
  <c r="L41" i="78" s="1"/>
  <c r="I42" i="78"/>
  <c r="I43" i="78"/>
  <c r="I44" i="78"/>
  <c r="I45" i="78"/>
  <c r="J45" i="78" s="1"/>
  <c r="K45" i="78" s="1"/>
  <c r="L45" i="78" s="1"/>
  <c r="I46" i="78"/>
  <c r="J46" i="78" s="1"/>
  <c r="K46" i="78" s="1"/>
  <c r="L46" i="78" s="1"/>
  <c r="I47" i="78"/>
  <c r="J47" i="78" s="1"/>
  <c r="K47" i="78" s="1"/>
  <c r="L47" i="78" s="1"/>
  <c r="I48" i="78"/>
  <c r="I49" i="78"/>
  <c r="J49" i="78" s="1"/>
  <c r="K49" i="78" s="1"/>
  <c r="L49" i="78" s="1"/>
  <c r="I50" i="78"/>
  <c r="I51" i="78"/>
  <c r="I52" i="78"/>
  <c r="I53" i="78"/>
  <c r="J53" i="78" s="1"/>
  <c r="I54" i="78"/>
  <c r="J54" i="78" s="1"/>
  <c r="K54" i="78" s="1"/>
  <c r="L54" i="78" s="1"/>
  <c r="I55" i="78"/>
  <c r="J55" i="78" s="1"/>
  <c r="I56" i="78"/>
  <c r="I57" i="78"/>
  <c r="J57" i="78" s="1"/>
  <c r="K57" i="78" s="1"/>
  <c r="L57" i="78" s="1"/>
  <c r="I58" i="78"/>
  <c r="I59" i="78"/>
  <c r="I60" i="78"/>
  <c r="I61" i="78"/>
  <c r="J61" i="78" s="1"/>
  <c r="K61" i="78" s="1"/>
  <c r="L61" i="78" s="1"/>
  <c r="I62" i="78"/>
  <c r="J62" i="78" s="1"/>
  <c r="K62" i="78" s="1"/>
  <c r="L62" i="78" s="1"/>
  <c r="I63" i="78"/>
  <c r="J63" i="78" s="1"/>
  <c r="K63" i="78" s="1"/>
  <c r="L63" i="78" s="1"/>
  <c r="I64" i="78"/>
  <c r="I65" i="78"/>
  <c r="J65" i="78" s="1"/>
  <c r="K65" i="78" s="1"/>
  <c r="L65" i="78" s="1"/>
  <c r="I66" i="78"/>
  <c r="I67" i="78"/>
  <c r="I68" i="78"/>
  <c r="I69" i="78"/>
  <c r="J69" i="78" s="1"/>
  <c r="I70" i="78"/>
  <c r="J70" i="78" s="1"/>
  <c r="K70" i="78" s="1"/>
  <c r="L70" i="78" s="1"/>
  <c r="I71" i="78"/>
  <c r="J71" i="78" s="1"/>
  <c r="I72" i="78"/>
  <c r="I73" i="78"/>
  <c r="J73" i="78" s="1"/>
  <c r="K73" i="78" s="1"/>
  <c r="L73" i="78" s="1"/>
  <c r="I74" i="78"/>
  <c r="I75" i="78"/>
  <c r="I76" i="78"/>
  <c r="I77" i="78"/>
  <c r="J77" i="78" s="1"/>
  <c r="K77" i="78" s="1"/>
  <c r="L77" i="78" s="1"/>
  <c r="I78" i="78"/>
  <c r="J78" i="78" s="1"/>
  <c r="K78" i="78" s="1"/>
  <c r="L78" i="78" s="1"/>
  <c r="I79" i="78"/>
  <c r="J79" i="78" s="1"/>
  <c r="K79" i="78" s="1"/>
  <c r="L79" i="78" s="1"/>
  <c r="I80" i="78"/>
  <c r="I81" i="78"/>
  <c r="J81" i="78" s="1"/>
  <c r="K81" i="78" s="1"/>
  <c r="L81" i="78" s="1"/>
  <c r="I82" i="78"/>
  <c r="I83" i="78"/>
  <c r="I84" i="78"/>
  <c r="I85" i="78"/>
  <c r="J85" i="78" s="1"/>
  <c r="I86" i="78"/>
  <c r="J86" i="78" s="1"/>
  <c r="K86" i="78" s="1"/>
  <c r="L86" i="78" s="1"/>
  <c r="I87" i="78"/>
  <c r="J87" i="78" s="1"/>
  <c r="I88" i="78"/>
  <c r="I89" i="78"/>
  <c r="J89" i="78" s="1"/>
  <c r="K89" i="78" s="1"/>
  <c r="L89" i="78" s="1"/>
  <c r="I90" i="78"/>
  <c r="I91" i="78"/>
  <c r="I92" i="78"/>
  <c r="I93" i="78"/>
  <c r="J93" i="78" s="1"/>
  <c r="K93" i="78" s="1"/>
  <c r="L93" i="78" s="1"/>
  <c r="I94" i="78"/>
  <c r="J94" i="78" s="1"/>
  <c r="K94" i="78" s="1"/>
  <c r="L94" i="78" s="1"/>
  <c r="I95" i="78"/>
  <c r="J95" i="78" s="1"/>
  <c r="K95" i="78" s="1"/>
  <c r="L95" i="78" s="1"/>
  <c r="I96" i="78"/>
  <c r="I97" i="78"/>
  <c r="J97" i="78" s="1"/>
  <c r="K97" i="78" s="1"/>
  <c r="L97" i="78" s="1"/>
  <c r="I98" i="78"/>
  <c r="I99" i="78"/>
  <c r="I100" i="78"/>
  <c r="I101" i="78"/>
  <c r="J101" i="78" s="1"/>
  <c r="I102" i="78"/>
  <c r="J102" i="78" s="1"/>
  <c r="K102" i="78" s="1"/>
  <c r="L102" i="78" s="1"/>
  <c r="I103" i="78"/>
  <c r="J103" i="78" s="1"/>
  <c r="I104" i="78"/>
  <c r="I105" i="78"/>
  <c r="J105" i="78" s="1"/>
  <c r="K105" i="78" s="1"/>
  <c r="L105" i="78" s="1"/>
  <c r="I106" i="78"/>
  <c r="I107" i="78"/>
  <c r="I108" i="78"/>
  <c r="I109" i="78"/>
  <c r="J109" i="78" s="1"/>
  <c r="K109" i="78" s="1"/>
  <c r="L109" i="78" s="1"/>
  <c r="I110" i="78"/>
  <c r="J110" i="78" s="1"/>
  <c r="K110" i="78" s="1"/>
  <c r="L110" i="78" s="1"/>
  <c r="I111" i="78"/>
  <c r="J111" i="78" s="1"/>
  <c r="K111" i="78" s="1"/>
  <c r="L111" i="78" s="1"/>
  <c r="I112" i="78"/>
  <c r="I113" i="78"/>
  <c r="J113" i="78" s="1"/>
  <c r="K113" i="78" s="1"/>
  <c r="L113" i="78" s="1"/>
  <c r="I114" i="78"/>
  <c r="I115" i="78"/>
  <c r="I116" i="78"/>
  <c r="I117" i="78"/>
  <c r="J117" i="78" s="1"/>
  <c r="I118" i="78"/>
  <c r="J118" i="78" s="1"/>
  <c r="K118" i="78" s="1"/>
  <c r="L118" i="78" s="1"/>
  <c r="I119" i="78"/>
  <c r="J119" i="78" s="1"/>
  <c r="I120" i="78"/>
  <c r="I121" i="78"/>
  <c r="J121" i="78" s="1"/>
  <c r="K121" i="78" s="1"/>
  <c r="L121" i="78" s="1"/>
  <c r="I122" i="78"/>
  <c r="I123" i="78"/>
  <c r="I124" i="78"/>
  <c r="I125" i="78"/>
  <c r="J125" i="78" s="1"/>
  <c r="K125" i="78" s="1"/>
  <c r="L125" i="78" s="1"/>
  <c r="I126" i="78"/>
  <c r="J126" i="78" s="1"/>
  <c r="K126" i="78" s="1"/>
  <c r="L126" i="78" s="1"/>
  <c r="I127" i="78"/>
  <c r="J127" i="78" s="1"/>
  <c r="K127" i="78" s="1"/>
  <c r="L127" i="78" s="1"/>
  <c r="I128" i="78"/>
  <c r="I129" i="78"/>
  <c r="J129" i="78" s="1"/>
  <c r="K129" i="78" s="1"/>
  <c r="L129" i="78" s="1"/>
  <c r="I130" i="78"/>
  <c r="I131" i="78"/>
  <c r="I132" i="78"/>
  <c r="I133" i="78"/>
  <c r="J133" i="78" s="1"/>
  <c r="I134" i="78"/>
  <c r="J134" i="78" s="1"/>
  <c r="K134" i="78" s="1"/>
  <c r="L134" i="78" s="1"/>
  <c r="I135" i="78"/>
  <c r="J135" i="78" s="1"/>
  <c r="I136" i="78"/>
  <c r="I137" i="78"/>
  <c r="J137" i="78" s="1"/>
  <c r="K137" i="78" s="1"/>
  <c r="L137" i="78" s="1"/>
  <c r="I138" i="78"/>
  <c r="I139" i="78"/>
  <c r="I140" i="78"/>
  <c r="I141" i="78"/>
  <c r="J141" i="78" s="1"/>
  <c r="K141" i="78" s="1"/>
  <c r="L141" i="78" s="1"/>
  <c r="I142" i="78"/>
  <c r="J142" i="78" s="1"/>
  <c r="K142" i="78" s="1"/>
  <c r="L142" i="78" s="1"/>
  <c r="I143" i="78"/>
  <c r="J143" i="78" s="1"/>
  <c r="K143" i="78" s="1"/>
  <c r="L143" i="78" s="1"/>
  <c r="I144" i="78"/>
  <c r="I145" i="78"/>
  <c r="J145" i="78" s="1"/>
  <c r="K145" i="78" s="1"/>
  <c r="L145" i="78" s="1"/>
  <c r="I146" i="78"/>
  <c r="I147" i="78"/>
  <c r="I148" i="78"/>
  <c r="I149" i="78"/>
  <c r="J149" i="78" s="1"/>
  <c r="I150" i="78"/>
  <c r="J150" i="78" s="1"/>
  <c r="K150" i="78" s="1"/>
  <c r="L150" i="78" s="1"/>
  <c r="I151" i="78"/>
  <c r="J151" i="78" s="1"/>
  <c r="I152" i="78"/>
  <c r="I153" i="78"/>
  <c r="J153" i="78" s="1"/>
  <c r="K153" i="78" s="1"/>
  <c r="L153" i="78" s="1"/>
  <c r="I154" i="78"/>
  <c r="I155" i="78"/>
  <c r="I156" i="78"/>
  <c r="I157" i="78"/>
  <c r="J157" i="78" s="1"/>
  <c r="K157" i="78" s="1"/>
  <c r="L157" i="78" s="1"/>
  <c r="I158" i="78"/>
  <c r="J158" i="78" s="1"/>
  <c r="K158" i="78" s="1"/>
  <c r="L158" i="78" s="1"/>
  <c r="I159" i="78"/>
  <c r="J159" i="78" s="1"/>
  <c r="K159" i="78" s="1"/>
  <c r="L159" i="78" s="1"/>
  <c r="I160" i="78"/>
  <c r="I161" i="78"/>
  <c r="J161" i="78" s="1"/>
  <c r="K161" i="78" s="1"/>
  <c r="L161" i="78" s="1"/>
  <c r="I162" i="78"/>
  <c r="I163" i="78"/>
  <c r="I164" i="78"/>
  <c r="I165" i="78"/>
  <c r="J165" i="78" s="1"/>
  <c r="I166" i="78"/>
  <c r="J166" i="78" s="1"/>
  <c r="K166" i="78" s="1"/>
  <c r="L166" i="78" s="1"/>
  <c r="I167" i="78"/>
  <c r="J167" i="78" s="1"/>
  <c r="I168" i="78"/>
  <c r="I169" i="78"/>
  <c r="J169" i="78" s="1"/>
  <c r="K169" i="78" s="1"/>
  <c r="L169" i="78" s="1"/>
  <c r="I170" i="78"/>
  <c r="I171" i="78"/>
  <c r="I172" i="78"/>
  <c r="I173" i="78"/>
  <c r="J173" i="78" s="1"/>
  <c r="K173" i="78" s="1"/>
  <c r="L173" i="78" s="1"/>
  <c r="I174" i="78"/>
  <c r="J174" i="78" s="1"/>
  <c r="K174" i="78" s="1"/>
  <c r="L174" i="78" s="1"/>
  <c r="I175" i="78"/>
  <c r="J175" i="78" s="1"/>
  <c r="K175" i="78" s="1"/>
  <c r="L175" i="78" s="1"/>
  <c r="I176" i="78"/>
  <c r="I177" i="78"/>
  <c r="J177" i="78" s="1"/>
  <c r="K177" i="78" s="1"/>
  <c r="L177" i="78" s="1"/>
  <c r="I178" i="78"/>
  <c r="I179" i="78"/>
  <c r="I180" i="78"/>
  <c r="I181" i="78"/>
  <c r="J181" i="78" s="1"/>
  <c r="I182" i="78"/>
  <c r="J182" i="78" s="1"/>
  <c r="K182" i="78" s="1"/>
  <c r="L182" i="78" s="1"/>
  <c r="I183" i="78"/>
  <c r="J183" i="78" s="1"/>
  <c r="I184" i="78"/>
  <c r="I185" i="78"/>
  <c r="J185" i="78" s="1"/>
  <c r="K185" i="78" s="1"/>
  <c r="L185" i="78" s="1"/>
  <c r="I186" i="78"/>
  <c r="I187" i="78"/>
  <c r="I188" i="78"/>
  <c r="I189" i="78"/>
  <c r="J189" i="78" s="1"/>
  <c r="K189" i="78" s="1"/>
  <c r="L189" i="78" s="1"/>
  <c r="I190" i="78"/>
  <c r="J190" i="78" s="1"/>
  <c r="K190" i="78" s="1"/>
  <c r="L190" i="78" s="1"/>
  <c r="I191" i="78"/>
  <c r="J191" i="78" s="1"/>
  <c r="K191" i="78" s="1"/>
  <c r="L191" i="78" s="1"/>
  <c r="I192" i="78"/>
  <c r="I193" i="78"/>
  <c r="J193" i="78" s="1"/>
  <c r="K193" i="78" s="1"/>
  <c r="L193" i="78" s="1"/>
  <c r="I194" i="78"/>
  <c r="I195" i="78"/>
  <c r="I196" i="78"/>
  <c r="I197" i="78"/>
  <c r="J197" i="78" s="1"/>
  <c r="I198" i="78"/>
  <c r="J198" i="78" s="1"/>
  <c r="K198" i="78" s="1"/>
  <c r="L198" i="78" s="1"/>
  <c r="I199" i="78"/>
  <c r="J199" i="78" s="1"/>
  <c r="I200" i="78"/>
  <c r="I201" i="78"/>
  <c r="J201" i="78" s="1"/>
  <c r="K201" i="78" s="1"/>
  <c r="L201" i="78" s="1"/>
  <c r="I202" i="78"/>
  <c r="I203" i="78"/>
  <c r="I204" i="78"/>
  <c r="I205" i="78"/>
  <c r="J205" i="78" s="1"/>
  <c r="K205" i="78" s="1"/>
  <c r="L205" i="78" s="1"/>
  <c r="I206" i="78"/>
  <c r="J206" i="78" s="1"/>
  <c r="K206" i="78" s="1"/>
  <c r="L206" i="78" s="1"/>
  <c r="I207" i="78"/>
  <c r="J207" i="78" s="1"/>
  <c r="K207" i="78" s="1"/>
  <c r="L207" i="78" s="1"/>
  <c r="I208" i="78"/>
  <c r="I209" i="78"/>
  <c r="J209" i="78" s="1"/>
  <c r="K209" i="78" s="1"/>
  <c r="L209" i="78" s="1"/>
  <c r="I210" i="78"/>
  <c r="I211" i="78"/>
  <c r="I212" i="78"/>
  <c r="I213" i="78"/>
  <c r="J213" i="78" s="1"/>
  <c r="I214" i="78"/>
  <c r="J214" i="78" s="1"/>
  <c r="K214" i="78" s="1"/>
  <c r="L214" i="78" s="1"/>
  <c r="I215" i="78"/>
  <c r="J215" i="78" s="1"/>
  <c r="I216" i="78"/>
  <c r="I217" i="78"/>
  <c r="J217" i="78" s="1"/>
  <c r="K217" i="78" s="1"/>
  <c r="L217" i="78" s="1"/>
  <c r="I218" i="78"/>
  <c r="I219" i="78"/>
  <c r="I220" i="78"/>
  <c r="I221" i="78"/>
  <c r="J221" i="78" s="1"/>
  <c r="K221" i="78" s="1"/>
  <c r="L221" i="78" s="1"/>
  <c r="I222" i="78"/>
  <c r="J222" i="78" s="1"/>
  <c r="K222" i="78" s="1"/>
  <c r="L222" i="78" s="1"/>
  <c r="I223" i="78"/>
  <c r="J223" i="78" s="1"/>
  <c r="K223" i="78" s="1"/>
  <c r="L223" i="78" s="1"/>
  <c r="I224" i="78"/>
  <c r="I225" i="78"/>
  <c r="J225" i="78" s="1"/>
  <c r="K225" i="78" s="1"/>
  <c r="L225" i="78" s="1"/>
  <c r="I226" i="78"/>
  <c r="I227" i="78"/>
  <c r="I228" i="78"/>
  <c r="I229" i="78"/>
  <c r="J229" i="78" s="1"/>
  <c r="I230" i="78"/>
  <c r="J230" i="78" s="1"/>
  <c r="K230" i="78" s="1"/>
  <c r="L230" i="78" s="1"/>
  <c r="I231" i="78"/>
  <c r="J231" i="78" s="1"/>
  <c r="I232" i="78"/>
  <c r="I233" i="78"/>
  <c r="J233" i="78" s="1"/>
  <c r="K233" i="78" s="1"/>
  <c r="L233" i="78" s="1"/>
  <c r="I234" i="78"/>
  <c r="I235" i="78"/>
  <c r="I236" i="78"/>
  <c r="I237" i="78"/>
  <c r="J237" i="78" s="1"/>
  <c r="K237" i="78" s="1"/>
  <c r="L237" i="78" s="1"/>
  <c r="I238" i="78"/>
  <c r="J238" i="78" s="1"/>
  <c r="K238" i="78" s="1"/>
  <c r="L238" i="78" s="1"/>
  <c r="I239" i="78"/>
  <c r="J239" i="78" s="1"/>
  <c r="K239" i="78" s="1"/>
  <c r="L239" i="78" s="1"/>
  <c r="I240" i="78"/>
  <c r="I241" i="78"/>
  <c r="J241" i="78" s="1"/>
  <c r="K241" i="78" s="1"/>
  <c r="L241" i="78" s="1"/>
  <c r="I242" i="78"/>
  <c r="I243" i="78"/>
  <c r="I244" i="78"/>
  <c r="I245" i="78"/>
  <c r="J245" i="78" s="1"/>
  <c r="I246" i="78"/>
  <c r="J246" i="78" s="1"/>
  <c r="K246" i="78" s="1"/>
  <c r="L246" i="78" s="1"/>
  <c r="I247" i="78"/>
  <c r="J247" i="78" s="1"/>
  <c r="I248" i="78"/>
  <c r="I249" i="78"/>
  <c r="J249" i="78" s="1"/>
  <c r="K249" i="78" s="1"/>
  <c r="L249" i="78" s="1"/>
  <c r="I250" i="78"/>
  <c r="I251" i="78"/>
  <c r="I252" i="78"/>
  <c r="I253" i="78"/>
  <c r="J253" i="78" s="1"/>
  <c r="K253" i="78" s="1"/>
  <c r="L253" i="78" s="1"/>
  <c r="I254" i="78"/>
  <c r="J254" i="78" s="1"/>
  <c r="K254" i="78" s="1"/>
  <c r="L254" i="78" s="1"/>
  <c r="I255" i="78"/>
  <c r="J255" i="78" s="1"/>
  <c r="K255" i="78" s="1"/>
  <c r="L255" i="78" s="1"/>
  <c r="I256" i="78"/>
  <c r="I257" i="78"/>
  <c r="J257" i="78" s="1"/>
  <c r="K257" i="78" s="1"/>
  <c r="L257" i="78" s="1"/>
  <c r="I258" i="78"/>
  <c r="I259" i="78"/>
  <c r="I260" i="78"/>
  <c r="I261" i="78"/>
  <c r="J261" i="78" s="1"/>
  <c r="I262" i="78"/>
  <c r="J262" i="78" s="1"/>
  <c r="K262" i="78" s="1"/>
  <c r="L262" i="78" s="1"/>
  <c r="I263" i="78"/>
  <c r="J263" i="78" s="1"/>
  <c r="H3" i="78"/>
  <c r="H4" i="78"/>
  <c r="H5" i="78"/>
  <c r="H6" i="78"/>
  <c r="H7" i="78"/>
  <c r="H8" i="78"/>
  <c r="H9" i="78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23" i="78"/>
  <c r="H24" i="78"/>
  <c r="H25" i="78"/>
  <c r="H26" i="78"/>
  <c r="H27" i="78"/>
  <c r="H28" i="78"/>
  <c r="H29" i="78"/>
  <c r="H30" i="78"/>
  <c r="H31" i="78"/>
  <c r="H32" i="78"/>
  <c r="H33" i="78"/>
  <c r="H34" i="78"/>
  <c r="H35" i="78"/>
  <c r="H36" i="78"/>
  <c r="H37" i="78"/>
  <c r="H38" i="78"/>
  <c r="H39" i="78"/>
  <c r="H40" i="78"/>
  <c r="H41" i="78"/>
  <c r="H42" i="78"/>
  <c r="H43" i="78"/>
  <c r="H44" i="78"/>
  <c r="H45" i="78"/>
  <c r="H46" i="78"/>
  <c r="H47" i="78"/>
  <c r="H48" i="78"/>
  <c r="H49" i="78"/>
  <c r="H50" i="78"/>
  <c r="H51" i="78"/>
  <c r="H52" i="78"/>
  <c r="H53" i="78"/>
  <c r="H54" i="78"/>
  <c r="H55" i="78"/>
  <c r="H56" i="78"/>
  <c r="H57" i="78"/>
  <c r="H58" i="78"/>
  <c r="H59" i="78"/>
  <c r="H60" i="78"/>
  <c r="H61" i="78"/>
  <c r="H62" i="78"/>
  <c r="H63" i="78"/>
  <c r="H64" i="78"/>
  <c r="H65" i="78"/>
  <c r="H66" i="78"/>
  <c r="H67" i="78"/>
  <c r="H68" i="78"/>
  <c r="H69" i="78"/>
  <c r="H70" i="78"/>
  <c r="H71" i="78"/>
  <c r="H72" i="78"/>
  <c r="H73" i="78"/>
  <c r="H74" i="78"/>
  <c r="H75" i="78"/>
  <c r="H76" i="78"/>
  <c r="H77" i="78"/>
  <c r="H78" i="78"/>
  <c r="H79" i="78"/>
  <c r="H80" i="78"/>
  <c r="H81" i="78"/>
  <c r="H82" i="78"/>
  <c r="H83" i="78"/>
  <c r="H84" i="78"/>
  <c r="H85" i="78"/>
  <c r="H86" i="78"/>
  <c r="H87" i="78"/>
  <c r="H88" i="78"/>
  <c r="H89" i="78"/>
  <c r="H90" i="78"/>
  <c r="H91" i="78"/>
  <c r="H92" i="78"/>
  <c r="H93" i="78"/>
  <c r="H94" i="78"/>
  <c r="H95" i="78"/>
  <c r="H96" i="78"/>
  <c r="H97" i="78"/>
  <c r="H98" i="78"/>
  <c r="H99" i="78"/>
  <c r="H100" i="78"/>
  <c r="H101" i="78"/>
  <c r="H102" i="78"/>
  <c r="H103" i="78"/>
  <c r="H104" i="78"/>
  <c r="H105" i="78"/>
  <c r="H106" i="78"/>
  <c r="H107" i="78"/>
  <c r="H108" i="78"/>
  <c r="H109" i="78"/>
  <c r="H110" i="78"/>
  <c r="H111" i="78"/>
  <c r="H112" i="78"/>
  <c r="H113" i="78"/>
  <c r="H114" i="78"/>
  <c r="H115" i="78"/>
  <c r="H116" i="78"/>
  <c r="H117" i="78"/>
  <c r="H118" i="78"/>
  <c r="H119" i="78"/>
  <c r="H120" i="78"/>
  <c r="H121" i="78"/>
  <c r="H122" i="78"/>
  <c r="H123" i="78"/>
  <c r="H124" i="78"/>
  <c r="H125" i="78"/>
  <c r="H126" i="78"/>
  <c r="H127" i="78"/>
  <c r="H128" i="78"/>
  <c r="H129" i="78"/>
  <c r="H130" i="78"/>
  <c r="H131" i="78"/>
  <c r="H132" i="78"/>
  <c r="H133" i="78"/>
  <c r="H134" i="78"/>
  <c r="H135" i="78"/>
  <c r="H136" i="78"/>
  <c r="H137" i="78"/>
  <c r="H138" i="78"/>
  <c r="H139" i="78"/>
  <c r="H140" i="78"/>
  <c r="H141" i="78"/>
  <c r="H142" i="78"/>
  <c r="H143" i="78"/>
  <c r="H144" i="78"/>
  <c r="H145" i="78"/>
  <c r="H146" i="78"/>
  <c r="H147" i="78"/>
  <c r="H148" i="78"/>
  <c r="H149" i="78"/>
  <c r="H150" i="78"/>
  <c r="H151" i="78"/>
  <c r="H152" i="78"/>
  <c r="H153" i="78"/>
  <c r="H154" i="78"/>
  <c r="H155" i="78"/>
  <c r="H156" i="78"/>
  <c r="H157" i="78"/>
  <c r="H158" i="78"/>
  <c r="H159" i="78"/>
  <c r="H160" i="78"/>
  <c r="H161" i="78"/>
  <c r="H162" i="78"/>
  <c r="H163" i="78"/>
  <c r="H164" i="78"/>
  <c r="H165" i="78"/>
  <c r="H166" i="78"/>
  <c r="H167" i="78"/>
  <c r="H168" i="78"/>
  <c r="H169" i="78"/>
  <c r="H170" i="78"/>
  <c r="H171" i="78"/>
  <c r="H172" i="78"/>
  <c r="H173" i="78"/>
  <c r="H174" i="78"/>
  <c r="H175" i="78"/>
  <c r="H176" i="78"/>
  <c r="H177" i="78"/>
  <c r="H178" i="78"/>
  <c r="H179" i="78"/>
  <c r="H180" i="78"/>
  <c r="H181" i="78"/>
  <c r="H182" i="78"/>
  <c r="H183" i="78"/>
  <c r="H184" i="78"/>
  <c r="H185" i="78"/>
  <c r="H186" i="78"/>
  <c r="H187" i="78"/>
  <c r="H188" i="78"/>
  <c r="H189" i="78"/>
  <c r="H190" i="78"/>
  <c r="H191" i="78"/>
  <c r="H192" i="78"/>
  <c r="H193" i="78"/>
  <c r="H194" i="78"/>
  <c r="H195" i="78"/>
  <c r="H196" i="78"/>
  <c r="H197" i="78"/>
  <c r="H198" i="78"/>
  <c r="H199" i="78"/>
  <c r="H200" i="78"/>
  <c r="H201" i="78"/>
  <c r="H202" i="78"/>
  <c r="H203" i="78"/>
  <c r="H204" i="78"/>
  <c r="H205" i="78"/>
  <c r="H206" i="78"/>
  <c r="H207" i="78"/>
  <c r="H208" i="78"/>
  <c r="H209" i="78"/>
  <c r="H210" i="78"/>
  <c r="H211" i="78"/>
  <c r="H212" i="78"/>
  <c r="H213" i="78"/>
  <c r="H214" i="78"/>
  <c r="H215" i="78"/>
  <c r="H216" i="78"/>
  <c r="H217" i="78"/>
  <c r="H218" i="78"/>
  <c r="H219" i="78"/>
  <c r="H220" i="78"/>
  <c r="H221" i="78"/>
  <c r="H222" i="78"/>
  <c r="H223" i="78"/>
  <c r="H224" i="78"/>
  <c r="H225" i="78"/>
  <c r="H226" i="78"/>
  <c r="H227" i="78"/>
  <c r="H228" i="78"/>
  <c r="H229" i="78"/>
  <c r="H230" i="78"/>
  <c r="H231" i="78"/>
  <c r="H232" i="78"/>
  <c r="H233" i="78"/>
  <c r="H234" i="78"/>
  <c r="H235" i="78"/>
  <c r="H236" i="78"/>
  <c r="H237" i="78"/>
  <c r="H238" i="78"/>
  <c r="H239" i="78"/>
  <c r="H240" i="78"/>
  <c r="H241" i="78"/>
  <c r="H242" i="78"/>
  <c r="H243" i="78"/>
  <c r="H244" i="78"/>
  <c r="H245" i="78"/>
  <c r="H246" i="78"/>
  <c r="H247" i="78"/>
  <c r="H248" i="78"/>
  <c r="H249" i="78"/>
  <c r="H250" i="78"/>
  <c r="H251" i="78"/>
  <c r="H252" i="78"/>
  <c r="H253" i="78"/>
  <c r="H254" i="78"/>
  <c r="H255" i="78"/>
  <c r="H256" i="78"/>
  <c r="H257" i="78"/>
  <c r="H258" i="78"/>
  <c r="H259" i="78"/>
  <c r="H260" i="78"/>
  <c r="H261" i="78"/>
  <c r="H262" i="78"/>
  <c r="H263" i="78"/>
  <c r="J3" i="77"/>
  <c r="J5" i="77"/>
  <c r="J6" i="77"/>
  <c r="J7" i="77"/>
  <c r="J11" i="77"/>
  <c r="J13" i="77"/>
  <c r="J14" i="77"/>
  <c r="J15" i="77"/>
  <c r="J19" i="77"/>
  <c r="J21" i="77"/>
  <c r="J22" i="77"/>
  <c r="J23" i="77"/>
  <c r="J27" i="77"/>
  <c r="J29" i="77"/>
  <c r="J30" i="77"/>
  <c r="J31" i="77"/>
  <c r="J35" i="77"/>
  <c r="J37" i="77"/>
  <c r="J38" i="77"/>
  <c r="J39" i="77"/>
  <c r="J43" i="77"/>
  <c r="J45" i="77"/>
  <c r="J46" i="77"/>
  <c r="J47" i="77"/>
  <c r="J51" i="77"/>
  <c r="J53" i="77"/>
  <c r="J54" i="77"/>
  <c r="J55" i="77"/>
  <c r="J59" i="77"/>
  <c r="J61" i="77"/>
  <c r="J62" i="77"/>
  <c r="J63" i="77"/>
  <c r="J67" i="77"/>
  <c r="J69" i="77"/>
  <c r="J70" i="77"/>
  <c r="J71" i="77"/>
  <c r="J75" i="77"/>
  <c r="J77" i="77"/>
  <c r="J78" i="77"/>
  <c r="J79" i="77"/>
  <c r="J83" i="77"/>
  <c r="J85" i="77"/>
  <c r="J86" i="77"/>
  <c r="J87" i="77"/>
  <c r="J91" i="77"/>
  <c r="J93" i="77"/>
  <c r="J94" i="77"/>
  <c r="J95" i="77"/>
  <c r="J99" i="77"/>
  <c r="J101" i="77"/>
  <c r="J102" i="77"/>
  <c r="J103" i="77"/>
  <c r="J107" i="77"/>
  <c r="J109" i="77"/>
  <c r="J110" i="77"/>
  <c r="J111" i="77"/>
  <c r="J115" i="77"/>
  <c r="J117" i="77"/>
  <c r="J118" i="77"/>
  <c r="J119" i="77"/>
  <c r="J123" i="77"/>
  <c r="J125" i="77"/>
  <c r="J126" i="77"/>
  <c r="J127" i="77"/>
  <c r="J131" i="77"/>
  <c r="J133" i="77"/>
  <c r="J134" i="77"/>
  <c r="J135" i="77"/>
  <c r="J139" i="77"/>
  <c r="J141" i="77"/>
  <c r="J142" i="77"/>
  <c r="J143" i="77"/>
  <c r="J147" i="77"/>
  <c r="J149" i="77"/>
  <c r="J150" i="77"/>
  <c r="J151" i="77"/>
  <c r="J155" i="77"/>
  <c r="J157" i="77"/>
  <c r="J158" i="77"/>
  <c r="J159" i="77"/>
  <c r="J163" i="77"/>
  <c r="J165" i="77"/>
  <c r="J166" i="77"/>
  <c r="J167" i="77"/>
  <c r="J171" i="77"/>
  <c r="J173" i="77"/>
  <c r="J174" i="77"/>
  <c r="J175" i="77"/>
  <c r="J179" i="77"/>
  <c r="J181" i="77"/>
  <c r="J182" i="77"/>
  <c r="J183" i="77"/>
  <c r="J187" i="77"/>
  <c r="J189" i="77"/>
  <c r="J190" i="77"/>
  <c r="J191" i="77"/>
  <c r="J195" i="77"/>
  <c r="J197" i="77"/>
  <c r="J198" i="77"/>
  <c r="J199" i="77"/>
  <c r="J203" i="77"/>
  <c r="J205" i="77"/>
  <c r="J206" i="77"/>
  <c r="J207" i="77"/>
  <c r="J211" i="77"/>
  <c r="J213" i="77"/>
  <c r="J214" i="77"/>
  <c r="J215" i="77"/>
  <c r="J219" i="77"/>
  <c r="J221" i="77"/>
  <c r="J222" i="77"/>
  <c r="J223" i="77"/>
  <c r="J227" i="77"/>
  <c r="J229" i="77"/>
  <c r="J230" i="77"/>
  <c r="J231" i="77"/>
  <c r="J235" i="77"/>
  <c r="J237" i="77"/>
  <c r="J238" i="77"/>
  <c r="J239" i="77"/>
  <c r="J243" i="77"/>
  <c r="J245" i="77"/>
  <c r="I3" i="77"/>
  <c r="I4" i="77"/>
  <c r="J4" i="77" s="1"/>
  <c r="I5" i="77"/>
  <c r="I6" i="77"/>
  <c r="I7" i="77"/>
  <c r="I8" i="77"/>
  <c r="J8" i="77" s="1"/>
  <c r="I9" i="77"/>
  <c r="J9" i="77" s="1"/>
  <c r="I10" i="77"/>
  <c r="J10" i="77" s="1"/>
  <c r="I11" i="77"/>
  <c r="I12" i="77"/>
  <c r="J12" i="77" s="1"/>
  <c r="I13" i="77"/>
  <c r="I14" i="77"/>
  <c r="I15" i="77"/>
  <c r="I16" i="77"/>
  <c r="J16" i="77" s="1"/>
  <c r="I17" i="77"/>
  <c r="J17" i="77" s="1"/>
  <c r="I18" i="77"/>
  <c r="J18" i="77" s="1"/>
  <c r="I19" i="77"/>
  <c r="I20" i="77"/>
  <c r="J20" i="77" s="1"/>
  <c r="I21" i="77"/>
  <c r="I22" i="77"/>
  <c r="I23" i="77"/>
  <c r="I24" i="77"/>
  <c r="J24" i="77" s="1"/>
  <c r="I25" i="77"/>
  <c r="J25" i="77" s="1"/>
  <c r="I26" i="77"/>
  <c r="J26" i="77" s="1"/>
  <c r="I27" i="77"/>
  <c r="I28" i="77"/>
  <c r="J28" i="77" s="1"/>
  <c r="I29" i="77"/>
  <c r="I30" i="77"/>
  <c r="I31" i="77"/>
  <c r="I32" i="77"/>
  <c r="J32" i="77" s="1"/>
  <c r="I33" i="77"/>
  <c r="J33" i="77" s="1"/>
  <c r="I34" i="77"/>
  <c r="J34" i="77" s="1"/>
  <c r="I35" i="77"/>
  <c r="I36" i="77"/>
  <c r="J36" i="77" s="1"/>
  <c r="I37" i="77"/>
  <c r="I38" i="77"/>
  <c r="I39" i="77"/>
  <c r="I40" i="77"/>
  <c r="J40" i="77" s="1"/>
  <c r="I41" i="77"/>
  <c r="J41" i="77" s="1"/>
  <c r="I42" i="77"/>
  <c r="J42" i="77" s="1"/>
  <c r="I43" i="77"/>
  <c r="I44" i="77"/>
  <c r="J44" i="77" s="1"/>
  <c r="I45" i="77"/>
  <c r="I46" i="77"/>
  <c r="I47" i="77"/>
  <c r="I48" i="77"/>
  <c r="J48" i="77" s="1"/>
  <c r="I49" i="77"/>
  <c r="J49" i="77" s="1"/>
  <c r="I50" i="77"/>
  <c r="J50" i="77" s="1"/>
  <c r="I51" i="77"/>
  <c r="I52" i="77"/>
  <c r="J52" i="77" s="1"/>
  <c r="I53" i="77"/>
  <c r="I54" i="77"/>
  <c r="I55" i="77"/>
  <c r="I56" i="77"/>
  <c r="J56" i="77" s="1"/>
  <c r="I57" i="77"/>
  <c r="J57" i="77" s="1"/>
  <c r="I58" i="77"/>
  <c r="J58" i="77" s="1"/>
  <c r="I59" i="77"/>
  <c r="I60" i="77"/>
  <c r="J60" i="77" s="1"/>
  <c r="I61" i="77"/>
  <c r="I62" i="77"/>
  <c r="I63" i="77"/>
  <c r="I64" i="77"/>
  <c r="J64" i="77" s="1"/>
  <c r="I65" i="77"/>
  <c r="J65" i="77" s="1"/>
  <c r="I66" i="77"/>
  <c r="J66" i="77" s="1"/>
  <c r="I67" i="77"/>
  <c r="I68" i="77"/>
  <c r="J68" i="77" s="1"/>
  <c r="I69" i="77"/>
  <c r="I70" i="77"/>
  <c r="I71" i="77"/>
  <c r="I72" i="77"/>
  <c r="J72" i="77" s="1"/>
  <c r="I73" i="77"/>
  <c r="J73" i="77" s="1"/>
  <c r="I74" i="77"/>
  <c r="J74" i="77" s="1"/>
  <c r="I75" i="77"/>
  <c r="I76" i="77"/>
  <c r="J76" i="77" s="1"/>
  <c r="I77" i="77"/>
  <c r="I78" i="77"/>
  <c r="I79" i="77"/>
  <c r="I80" i="77"/>
  <c r="J80" i="77" s="1"/>
  <c r="I81" i="77"/>
  <c r="J81" i="77" s="1"/>
  <c r="I82" i="77"/>
  <c r="J82" i="77" s="1"/>
  <c r="I83" i="77"/>
  <c r="I84" i="77"/>
  <c r="J84" i="77" s="1"/>
  <c r="I85" i="77"/>
  <c r="I86" i="77"/>
  <c r="I87" i="77"/>
  <c r="I88" i="77"/>
  <c r="J88" i="77" s="1"/>
  <c r="I89" i="77"/>
  <c r="J89" i="77" s="1"/>
  <c r="I90" i="77"/>
  <c r="J90" i="77" s="1"/>
  <c r="I91" i="77"/>
  <c r="I92" i="77"/>
  <c r="J92" i="77" s="1"/>
  <c r="I93" i="77"/>
  <c r="I94" i="77"/>
  <c r="I95" i="77"/>
  <c r="I96" i="77"/>
  <c r="J96" i="77" s="1"/>
  <c r="I97" i="77"/>
  <c r="J97" i="77" s="1"/>
  <c r="I98" i="77"/>
  <c r="J98" i="77" s="1"/>
  <c r="I99" i="77"/>
  <c r="I100" i="77"/>
  <c r="J100" i="77" s="1"/>
  <c r="I101" i="77"/>
  <c r="I102" i="77"/>
  <c r="I103" i="77"/>
  <c r="I104" i="77"/>
  <c r="J104" i="77" s="1"/>
  <c r="I105" i="77"/>
  <c r="J105" i="77" s="1"/>
  <c r="I106" i="77"/>
  <c r="J106" i="77" s="1"/>
  <c r="I107" i="77"/>
  <c r="I108" i="77"/>
  <c r="J108" i="77" s="1"/>
  <c r="I109" i="77"/>
  <c r="I110" i="77"/>
  <c r="I111" i="77"/>
  <c r="I112" i="77"/>
  <c r="J112" i="77" s="1"/>
  <c r="I113" i="77"/>
  <c r="J113" i="77" s="1"/>
  <c r="I114" i="77"/>
  <c r="J114" i="77" s="1"/>
  <c r="I115" i="77"/>
  <c r="I116" i="77"/>
  <c r="J116" i="77" s="1"/>
  <c r="I117" i="77"/>
  <c r="I118" i="77"/>
  <c r="I119" i="77"/>
  <c r="I120" i="77"/>
  <c r="J120" i="77" s="1"/>
  <c r="I121" i="77"/>
  <c r="J121" i="77" s="1"/>
  <c r="I122" i="77"/>
  <c r="J122" i="77" s="1"/>
  <c r="I123" i="77"/>
  <c r="I124" i="77"/>
  <c r="J124" i="77" s="1"/>
  <c r="I125" i="77"/>
  <c r="I126" i="77"/>
  <c r="I127" i="77"/>
  <c r="I128" i="77"/>
  <c r="J128" i="77" s="1"/>
  <c r="I129" i="77"/>
  <c r="J129" i="77" s="1"/>
  <c r="I130" i="77"/>
  <c r="J130" i="77" s="1"/>
  <c r="I131" i="77"/>
  <c r="I132" i="77"/>
  <c r="J132" i="77" s="1"/>
  <c r="I133" i="77"/>
  <c r="I134" i="77"/>
  <c r="I135" i="77"/>
  <c r="I136" i="77"/>
  <c r="J136" i="77" s="1"/>
  <c r="I137" i="77"/>
  <c r="J137" i="77" s="1"/>
  <c r="I138" i="77"/>
  <c r="J138" i="77" s="1"/>
  <c r="I139" i="77"/>
  <c r="I140" i="77"/>
  <c r="J140" i="77" s="1"/>
  <c r="I141" i="77"/>
  <c r="I142" i="77"/>
  <c r="I143" i="77"/>
  <c r="I144" i="77"/>
  <c r="J144" i="77" s="1"/>
  <c r="I145" i="77"/>
  <c r="J145" i="77" s="1"/>
  <c r="I146" i="77"/>
  <c r="J146" i="77" s="1"/>
  <c r="I147" i="77"/>
  <c r="I148" i="77"/>
  <c r="J148" i="77" s="1"/>
  <c r="I149" i="77"/>
  <c r="I150" i="77"/>
  <c r="I151" i="77"/>
  <c r="I152" i="77"/>
  <c r="J152" i="77" s="1"/>
  <c r="I153" i="77"/>
  <c r="J153" i="77" s="1"/>
  <c r="I154" i="77"/>
  <c r="J154" i="77" s="1"/>
  <c r="I155" i="77"/>
  <c r="I156" i="77"/>
  <c r="J156" i="77" s="1"/>
  <c r="I157" i="77"/>
  <c r="I158" i="77"/>
  <c r="I159" i="77"/>
  <c r="I160" i="77"/>
  <c r="J160" i="77" s="1"/>
  <c r="I161" i="77"/>
  <c r="J161" i="77" s="1"/>
  <c r="I162" i="77"/>
  <c r="J162" i="77" s="1"/>
  <c r="I163" i="77"/>
  <c r="I164" i="77"/>
  <c r="J164" i="77" s="1"/>
  <c r="I165" i="77"/>
  <c r="I166" i="77"/>
  <c r="I167" i="77"/>
  <c r="I168" i="77"/>
  <c r="J168" i="77" s="1"/>
  <c r="I169" i="77"/>
  <c r="J169" i="77" s="1"/>
  <c r="I170" i="77"/>
  <c r="J170" i="77" s="1"/>
  <c r="I171" i="77"/>
  <c r="I172" i="77"/>
  <c r="J172" i="77" s="1"/>
  <c r="I173" i="77"/>
  <c r="I174" i="77"/>
  <c r="I175" i="77"/>
  <c r="I176" i="77"/>
  <c r="J176" i="77" s="1"/>
  <c r="I177" i="77"/>
  <c r="J177" i="77" s="1"/>
  <c r="I178" i="77"/>
  <c r="J178" i="77" s="1"/>
  <c r="I179" i="77"/>
  <c r="I180" i="77"/>
  <c r="J180" i="77" s="1"/>
  <c r="I181" i="77"/>
  <c r="I182" i="77"/>
  <c r="I183" i="77"/>
  <c r="I184" i="77"/>
  <c r="J184" i="77" s="1"/>
  <c r="I185" i="77"/>
  <c r="J185" i="77" s="1"/>
  <c r="I186" i="77"/>
  <c r="J186" i="77" s="1"/>
  <c r="I187" i="77"/>
  <c r="I188" i="77"/>
  <c r="J188" i="77" s="1"/>
  <c r="I189" i="77"/>
  <c r="I190" i="77"/>
  <c r="I191" i="77"/>
  <c r="I192" i="77"/>
  <c r="J192" i="77" s="1"/>
  <c r="I193" i="77"/>
  <c r="J193" i="77" s="1"/>
  <c r="I194" i="77"/>
  <c r="J194" i="77" s="1"/>
  <c r="I195" i="77"/>
  <c r="I196" i="77"/>
  <c r="J196" i="77" s="1"/>
  <c r="I197" i="77"/>
  <c r="I198" i="77"/>
  <c r="I199" i="77"/>
  <c r="I200" i="77"/>
  <c r="J200" i="77" s="1"/>
  <c r="I201" i="77"/>
  <c r="J201" i="77" s="1"/>
  <c r="I202" i="77"/>
  <c r="J202" i="77" s="1"/>
  <c r="I203" i="77"/>
  <c r="I204" i="77"/>
  <c r="J204" i="77" s="1"/>
  <c r="I205" i="77"/>
  <c r="I206" i="77"/>
  <c r="I207" i="77"/>
  <c r="I208" i="77"/>
  <c r="J208" i="77" s="1"/>
  <c r="I209" i="77"/>
  <c r="J209" i="77" s="1"/>
  <c r="I210" i="77"/>
  <c r="J210" i="77" s="1"/>
  <c r="I211" i="77"/>
  <c r="I212" i="77"/>
  <c r="J212" i="77" s="1"/>
  <c r="I213" i="77"/>
  <c r="I214" i="77"/>
  <c r="I215" i="77"/>
  <c r="I216" i="77"/>
  <c r="J216" i="77" s="1"/>
  <c r="I217" i="77"/>
  <c r="J217" i="77" s="1"/>
  <c r="I218" i="77"/>
  <c r="J218" i="77" s="1"/>
  <c r="I219" i="77"/>
  <c r="I220" i="77"/>
  <c r="J220" i="77" s="1"/>
  <c r="I221" i="77"/>
  <c r="I222" i="77"/>
  <c r="I223" i="77"/>
  <c r="I224" i="77"/>
  <c r="J224" i="77" s="1"/>
  <c r="I225" i="77"/>
  <c r="J225" i="77" s="1"/>
  <c r="I226" i="77"/>
  <c r="J226" i="77" s="1"/>
  <c r="I227" i="77"/>
  <c r="I228" i="77"/>
  <c r="J228" i="77" s="1"/>
  <c r="I229" i="77"/>
  <c r="I230" i="77"/>
  <c r="I231" i="77"/>
  <c r="I232" i="77"/>
  <c r="J232" i="77" s="1"/>
  <c r="I233" i="77"/>
  <c r="J233" i="77" s="1"/>
  <c r="I234" i="77"/>
  <c r="J234" i="77" s="1"/>
  <c r="I235" i="77"/>
  <c r="I236" i="77"/>
  <c r="J236" i="77" s="1"/>
  <c r="I237" i="77"/>
  <c r="I238" i="77"/>
  <c r="I239" i="77"/>
  <c r="I240" i="77"/>
  <c r="J240" i="77" s="1"/>
  <c r="I241" i="77"/>
  <c r="J241" i="77" s="1"/>
  <c r="I242" i="77"/>
  <c r="J242" i="77" s="1"/>
  <c r="I243" i="77"/>
  <c r="I244" i="77"/>
  <c r="J244" i="77" s="1"/>
  <c r="I245" i="77"/>
  <c r="H3" i="77"/>
  <c r="H4" i="77"/>
  <c r="H5" i="77"/>
  <c r="H6" i="77"/>
  <c r="H7" i="77"/>
  <c r="H8" i="77"/>
  <c r="H9" i="77"/>
  <c r="H10" i="77"/>
  <c r="H11" i="77"/>
  <c r="H12" i="77"/>
  <c r="H13" i="77"/>
  <c r="H14" i="77"/>
  <c r="H15" i="77"/>
  <c r="H16" i="77"/>
  <c r="H17" i="77"/>
  <c r="H18" i="77"/>
  <c r="H19" i="77"/>
  <c r="H20" i="77"/>
  <c r="H21" i="77"/>
  <c r="H22" i="77"/>
  <c r="H23" i="77"/>
  <c r="H24" i="77"/>
  <c r="H25" i="77"/>
  <c r="H26" i="77"/>
  <c r="H27" i="77"/>
  <c r="H28" i="77"/>
  <c r="H29" i="77"/>
  <c r="H30" i="77"/>
  <c r="H31" i="77"/>
  <c r="H32" i="77"/>
  <c r="H33" i="77"/>
  <c r="H34" i="77"/>
  <c r="H35" i="77"/>
  <c r="H36" i="77"/>
  <c r="H37" i="77"/>
  <c r="H38" i="77"/>
  <c r="H39" i="77"/>
  <c r="H40" i="77"/>
  <c r="H41" i="77"/>
  <c r="H42" i="77"/>
  <c r="H43" i="77"/>
  <c r="H44" i="77"/>
  <c r="H45" i="77"/>
  <c r="H46" i="77"/>
  <c r="H47" i="77"/>
  <c r="H48" i="77"/>
  <c r="H49" i="77"/>
  <c r="H50" i="77"/>
  <c r="H51" i="77"/>
  <c r="H52" i="77"/>
  <c r="H53" i="77"/>
  <c r="H54" i="77"/>
  <c r="H55" i="77"/>
  <c r="H56" i="77"/>
  <c r="H57" i="77"/>
  <c r="H58" i="77"/>
  <c r="H59" i="77"/>
  <c r="H60" i="77"/>
  <c r="H61" i="77"/>
  <c r="H62" i="77"/>
  <c r="H63" i="77"/>
  <c r="H64" i="77"/>
  <c r="H65" i="77"/>
  <c r="H66" i="77"/>
  <c r="H67" i="77"/>
  <c r="H68" i="77"/>
  <c r="H69" i="77"/>
  <c r="H70" i="77"/>
  <c r="H71" i="77"/>
  <c r="H72" i="77"/>
  <c r="H73" i="77"/>
  <c r="H74" i="77"/>
  <c r="H75" i="77"/>
  <c r="H76" i="77"/>
  <c r="H77" i="77"/>
  <c r="H78" i="77"/>
  <c r="H79" i="77"/>
  <c r="H80" i="77"/>
  <c r="H81" i="77"/>
  <c r="H82" i="77"/>
  <c r="H83" i="77"/>
  <c r="H84" i="77"/>
  <c r="H85" i="77"/>
  <c r="H86" i="77"/>
  <c r="H87" i="77"/>
  <c r="H88" i="77"/>
  <c r="H89" i="77"/>
  <c r="H90" i="77"/>
  <c r="H91" i="77"/>
  <c r="H92" i="77"/>
  <c r="H93" i="77"/>
  <c r="H94" i="77"/>
  <c r="H95" i="77"/>
  <c r="H96" i="77"/>
  <c r="H97" i="77"/>
  <c r="H98" i="77"/>
  <c r="H99" i="77"/>
  <c r="H100" i="77"/>
  <c r="H101" i="77"/>
  <c r="H102" i="77"/>
  <c r="H103" i="77"/>
  <c r="H104" i="77"/>
  <c r="H105" i="77"/>
  <c r="H106" i="77"/>
  <c r="H107" i="77"/>
  <c r="H108" i="77"/>
  <c r="H109" i="77"/>
  <c r="H110" i="77"/>
  <c r="H111" i="77"/>
  <c r="H112" i="77"/>
  <c r="H113" i="77"/>
  <c r="H114" i="77"/>
  <c r="H115" i="77"/>
  <c r="H116" i="77"/>
  <c r="H117" i="77"/>
  <c r="H118" i="77"/>
  <c r="H119" i="77"/>
  <c r="H120" i="77"/>
  <c r="H121" i="77"/>
  <c r="H122" i="77"/>
  <c r="H123" i="77"/>
  <c r="H124" i="77"/>
  <c r="H125" i="77"/>
  <c r="H126" i="77"/>
  <c r="H127" i="77"/>
  <c r="H128" i="77"/>
  <c r="H129" i="77"/>
  <c r="H130" i="77"/>
  <c r="H131" i="77"/>
  <c r="H132" i="77"/>
  <c r="H133" i="77"/>
  <c r="H134" i="77"/>
  <c r="H135" i="77"/>
  <c r="H136" i="77"/>
  <c r="H137" i="77"/>
  <c r="H138" i="77"/>
  <c r="H139" i="77"/>
  <c r="H140" i="77"/>
  <c r="H141" i="77"/>
  <c r="H142" i="77"/>
  <c r="H143" i="77"/>
  <c r="H144" i="77"/>
  <c r="H145" i="77"/>
  <c r="H146" i="77"/>
  <c r="H147" i="77"/>
  <c r="H148" i="77"/>
  <c r="H149" i="77"/>
  <c r="H150" i="77"/>
  <c r="H151" i="77"/>
  <c r="H152" i="77"/>
  <c r="H153" i="77"/>
  <c r="H154" i="77"/>
  <c r="H155" i="77"/>
  <c r="H156" i="77"/>
  <c r="H157" i="77"/>
  <c r="H158" i="77"/>
  <c r="H159" i="77"/>
  <c r="H160" i="77"/>
  <c r="H161" i="77"/>
  <c r="H162" i="77"/>
  <c r="H163" i="77"/>
  <c r="H164" i="77"/>
  <c r="H165" i="77"/>
  <c r="H166" i="77"/>
  <c r="H167" i="77"/>
  <c r="H168" i="77"/>
  <c r="H169" i="77"/>
  <c r="H170" i="77"/>
  <c r="H171" i="77"/>
  <c r="H172" i="77"/>
  <c r="H173" i="77"/>
  <c r="H174" i="77"/>
  <c r="H175" i="77"/>
  <c r="H176" i="77"/>
  <c r="H177" i="77"/>
  <c r="H178" i="77"/>
  <c r="H179" i="77"/>
  <c r="H180" i="77"/>
  <c r="H181" i="77"/>
  <c r="H182" i="77"/>
  <c r="H183" i="77"/>
  <c r="H184" i="77"/>
  <c r="H185" i="77"/>
  <c r="H186" i="77"/>
  <c r="H187" i="77"/>
  <c r="H188" i="77"/>
  <c r="H189" i="77"/>
  <c r="H190" i="77"/>
  <c r="H191" i="77"/>
  <c r="H192" i="77"/>
  <c r="H193" i="77"/>
  <c r="H194" i="77"/>
  <c r="H195" i="77"/>
  <c r="H196" i="77"/>
  <c r="H197" i="77"/>
  <c r="H198" i="77"/>
  <c r="H199" i="77"/>
  <c r="H200" i="77"/>
  <c r="H201" i="77"/>
  <c r="H202" i="77"/>
  <c r="H203" i="77"/>
  <c r="H204" i="77"/>
  <c r="H205" i="77"/>
  <c r="H206" i="77"/>
  <c r="H207" i="77"/>
  <c r="H208" i="77"/>
  <c r="H209" i="77"/>
  <c r="H210" i="77"/>
  <c r="H211" i="77"/>
  <c r="H212" i="77"/>
  <c r="H213" i="77"/>
  <c r="H214" i="77"/>
  <c r="H215" i="77"/>
  <c r="H216" i="77"/>
  <c r="H217" i="77"/>
  <c r="H218" i="77"/>
  <c r="H219" i="77"/>
  <c r="H220" i="77"/>
  <c r="H221" i="77"/>
  <c r="H222" i="77"/>
  <c r="H223" i="77"/>
  <c r="H224" i="77"/>
  <c r="H225" i="77"/>
  <c r="H226" i="77"/>
  <c r="H227" i="77"/>
  <c r="H228" i="77"/>
  <c r="H229" i="77"/>
  <c r="H230" i="77"/>
  <c r="H231" i="77"/>
  <c r="H232" i="77"/>
  <c r="H233" i="77"/>
  <c r="H234" i="77"/>
  <c r="H235" i="77"/>
  <c r="H236" i="77"/>
  <c r="H237" i="77"/>
  <c r="H238" i="77"/>
  <c r="H239" i="77"/>
  <c r="H240" i="77"/>
  <c r="H241" i="77"/>
  <c r="H242" i="77"/>
  <c r="H243" i="77"/>
  <c r="H244" i="77"/>
  <c r="H245" i="77"/>
  <c r="J8" i="76"/>
  <c r="J10" i="76"/>
  <c r="J11" i="76"/>
  <c r="J24" i="76"/>
  <c r="J26" i="76"/>
  <c r="J27" i="76"/>
  <c r="J40" i="76"/>
  <c r="J42" i="76"/>
  <c r="J43" i="76"/>
  <c r="J56" i="76"/>
  <c r="J58" i="76"/>
  <c r="J59" i="76"/>
  <c r="J72" i="76"/>
  <c r="J74" i="76"/>
  <c r="J75" i="76"/>
  <c r="J86" i="76"/>
  <c r="J88" i="76"/>
  <c r="J89" i="76"/>
  <c r="J93" i="76"/>
  <c r="J94" i="76"/>
  <c r="J95" i="76"/>
  <c r="J96" i="76"/>
  <c r="J97" i="76"/>
  <c r="J101" i="76"/>
  <c r="J102" i="76"/>
  <c r="J103" i="76"/>
  <c r="J104" i="76"/>
  <c r="J105" i="76"/>
  <c r="J109" i="76"/>
  <c r="J110" i="76"/>
  <c r="J111" i="76"/>
  <c r="J112" i="76"/>
  <c r="J113" i="76"/>
  <c r="J117" i="76"/>
  <c r="J118" i="76"/>
  <c r="J119" i="76"/>
  <c r="J120" i="76"/>
  <c r="J121" i="76"/>
  <c r="J125" i="76"/>
  <c r="J126" i="76"/>
  <c r="J127" i="76"/>
  <c r="J128" i="76"/>
  <c r="J129" i="76"/>
  <c r="J133" i="76"/>
  <c r="J134" i="76"/>
  <c r="J135" i="76"/>
  <c r="J136" i="76"/>
  <c r="J137" i="76"/>
  <c r="J141" i="76"/>
  <c r="J142" i="76"/>
  <c r="J143" i="76"/>
  <c r="J144" i="76"/>
  <c r="J145" i="76"/>
  <c r="J149" i="76"/>
  <c r="J150" i="76"/>
  <c r="J151" i="76"/>
  <c r="J152" i="76"/>
  <c r="J153" i="76"/>
  <c r="J157" i="76"/>
  <c r="J158" i="76"/>
  <c r="J159" i="76"/>
  <c r="J160" i="76"/>
  <c r="J161" i="76"/>
  <c r="J165" i="76"/>
  <c r="J166" i="76"/>
  <c r="J167" i="76"/>
  <c r="J168" i="76"/>
  <c r="J169" i="76"/>
  <c r="J173" i="76"/>
  <c r="J174" i="76"/>
  <c r="J175" i="76"/>
  <c r="J176" i="76"/>
  <c r="J177" i="76"/>
  <c r="J181" i="76"/>
  <c r="J182" i="76"/>
  <c r="J183" i="76"/>
  <c r="J184" i="76"/>
  <c r="J185" i="76"/>
  <c r="J189" i="76"/>
  <c r="J190" i="76"/>
  <c r="J191" i="76"/>
  <c r="J192" i="76"/>
  <c r="J193" i="76"/>
  <c r="J197" i="76"/>
  <c r="J198" i="76"/>
  <c r="J199" i="76"/>
  <c r="J200" i="76"/>
  <c r="J201" i="76"/>
  <c r="J205" i="76"/>
  <c r="J206" i="76"/>
  <c r="J207" i="76"/>
  <c r="J208" i="76"/>
  <c r="J209" i="76"/>
  <c r="J213" i="76"/>
  <c r="J214" i="76"/>
  <c r="J215" i="76"/>
  <c r="J216" i="76"/>
  <c r="J217" i="76"/>
  <c r="J221" i="76"/>
  <c r="J222" i="76"/>
  <c r="J223" i="76"/>
  <c r="J224" i="76"/>
  <c r="J225" i="76"/>
  <c r="J229" i="76"/>
  <c r="J230" i="76"/>
  <c r="J231" i="76"/>
  <c r="J232" i="76"/>
  <c r="J233" i="76"/>
  <c r="J237" i="76"/>
  <c r="J238" i="76"/>
  <c r="J239" i="76"/>
  <c r="J240" i="76"/>
  <c r="J241" i="76"/>
  <c r="J245" i="76"/>
  <c r="J246" i="76"/>
  <c r="J247" i="76"/>
  <c r="J248" i="76"/>
  <c r="J249" i="76"/>
  <c r="J253" i="76"/>
  <c r="J254" i="76"/>
  <c r="J255" i="76"/>
  <c r="J256" i="76"/>
  <c r="J257" i="76"/>
  <c r="J261" i="76"/>
  <c r="J262" i="76"/>
  <c r="J263" i="76"/>
  <c r="I3" i="76"/>
  <c r="J3" i="76" s="1"/>
  <c r="I4" i="76"/>
  <c r="J4" i="76" s="1"/>
  <c r="I5" i="76"/>
  <c r="J5" i="76" s="1"/>
  <c r="I6" i="76"/>
  <c r="J6" i="76" s="1"/>
  <c r="I7" i="76"/>
  <c r="J7" i="76" s="1"/>
  <c r="I8" i="76"/>
  <c r="I9" i="76"/>
  <c r="J9" i="76" s="1"/>
  <c r="I10" i="76"/>
  <c r="I11" i="76"/>
  <c r="I12" i="76"/>
  <c r="J12" i="76" s="1"/>
  <c r="I13" i="76"/>
  <c r="J13" i="76" s="1"/>
  <c r="I14" i="76"/>
  <c r="J14" i="76" s="1"/>
  <c r="I15" i="76"/>
  <c r="J15" i="76" s="1"/>
  <c r="I16" i="76"/>
  <c r="J16" i="76" s="1"/>
  <c r="I17" i="76"/>
  <c r="J17" i="76" s="1"/>
  <c r="I18" i="76"/>
  <c r="J18" i="76" s="1"/>
  <c r="I19" i="76"/>
  <c r="J19" i="76" s="1"/>
  <c r="I20" i="76"/>
  <c r="J20" i="76" s="1"/>
  <c r="I21" i="76"/>
  <c r="J21" i="76" s="1"/>
  <c r="I22" i="76"/>
  <c r="J22" i="76" s="1"/>
  <c r="I23" i="76"/>
  <c r="J23" i="76" s="1"/>
  <c r="I24" i="76"/>
  <c r="I25" i="76"/>
  <c r="J25" i="76" s="1"/>
  <c r="I26" i="76"/>
  <c r="I27" i="76"/>
  <c r="I28" i="76"/>
  <c r="J28" i="76" s="1"/>
  <c r="I29" i="76"/>
  <c r="J29" i="76" s="1"/>
  <c r="I30" i="76"/>
  <c r="J30" i="76" s="1"/>
  <c r="I31" i="76"/>
  <c r="J31" i="76" s="1"/>
  <c r="I32" i="76"/>
  <c r="J32" i="76" s="1"/>
  <c r="I33" i="76"/>
  <c r="J33" i="76" s="1"/>
  <c r="I34" i="76"/>
  <c r="J34" i="76" s="1"/>
  <c r="I35" i="76"/>
  <c r="J35" i="76" s="1"/>
  <c r="I36" i="76"/>
  <c r="J36" i="76" s="1"/>
  <c r="I37" i="76"/>
  <c r="J37" i="76" s="1"/>
  <c r="I38" i="76"/>
  <c r="J38" i="76" s="1"/>
  <c r="I39" i="76"/>
  <c r="J39" i="76" s="1"/>
  <c r="I40" i="76"/>
  <c r="I41" i="76"/>
  <c r="J41" i="76" s="1"/>
  <c r="I42" i="76"/>
  <c r="I43" i="76"/>
  <c r="I44" i="76"/>
  <c r="J44" i="76" s="1"/>
  <c r="I45" i="76"/>
  <c r="J45" i="76" s="1"/>
  <c r="I46" i="76"/>
  <c r="J46" i="76" s="1"/>
  <c r="I47" i="76"/>
  <c r="J47" i="76" s="1"/>
  <c r="I48" i="76"/>
  <c r="J48" i="76" s="1"/>
  <c r="I49" i="76"/>
  <c r="J49" i="76" s="1"/>
  <c r="I50" i="76"/>
  <c r="J50" i="76" s="1"/>
  <c r="I51" i="76"/>
  <c r="J51" i="76" s="1"/>
  <c r="I52" i="76"/>
  <c r="J52" i="76" s="1"/>
  <c r="I53" i="76"/>
  <c r="J53" i="76" s="1"/>
  <c r="I54" i="76"/>
  <c r="J54" i="76" s="1"/>
  <c r="I55" i="76"/>
  <c r="J55" i="76" s="1"/>
  <c r="I56" i="76"/>
  <c r="I57" i="76"/>
  <c r="J57" i="76" s="1"/>
  <c r="I58" i="76"/>
  <c r="I59" i="76"/>
  <c r="I60" i="76"/>
  <c r="J60" i="76" s="1"/>
  <c r="I61" i="76"/>
  <c r="J61" i="76" s="1"/>
  <c r="I62" i="76"/>
  <c r="J62" i="76" s="1"/>
  <c r="I63" i="76"/>
  <c r="J63" i="76" s="1"/>
  <c r="I64" i="76"/>
  <c r="J64" i="76" s="1"/>
  <c r="I65" i="76"/>
  <c r="J65" i="76" s="1"/>
  <c r="I66" i="76"/>
  <c r="J66" i="76" s="1"/>
  <c r="I67" i="76"/>
  <c r="J67" i="76" s="1"/>
  <c r="I68" i="76"/>
  <c r="J68" i="76" s="1"/>
  <c r="I69" i="76"/>
  <c r="J69" i="76" s="1"/>
  <c r="I70" i="76"/>
  <c r="J70" i="76" s="1"/>
  <c r="I71" i="76"/>
  <c r="J71" i="76" s="1"/>
  <c r="I72" i="76"/>
  <c r="I73" i="76"/>
  <c r="J73" i="76" s="1"/>
  <c r="I74" i="76"/>
  <c r="I75" i="76"/>
  <c r="I76" i="76"/>
  <c r="J76" i="76" s="1"/>
  <c r="I77" i="76"/>
  <c r="J77" i="76" s="1"/>
  <c r="I78" i="76"/>
  <c r="J78" i="76" s="1"/>
  <c r="I79" i="76"/>
  <c r="J79" i="76" s="1"/>
  <c r="I80" i="76"/>
  <c r="J80" i="76" s="1"/>
  <c r="I81" i="76"/>
  <c r="J81" i="76" s="1"/>
  <c r="I82" i="76"/>
  <c r="J82" i="76" s="1"/>
  <c r="I83" i="76"/>
  <c r="J83" i="76" s="1"/>
  <c r="I84" i="76"/>
  <c r="J84" i="76" s="1"/>
  <c r="I85" i="76"/>
  <c r="J85" i="76" s="1"/>
  <c r="I86" i="76"/>
  <c r="I87" i="76"/>
  <c r="J87" i="76" s="1"/>
  <c r="I88" i="76"/>
  <c r="I89" i="76"/>
  <c r="I90" i="76"/>
  <c r="J90" i="76" s="1"/>
  <c r="I91" i="76"/>
  <c r="J91" i="76" s="1"/>
  <c r="I92" i="76"/>
  <c r="J92" i="76" s="1"/>
  <c r="I93" i="76"/>
  <c r="I94" i="76"/>
  <c r="I95" i="76"/>
  <c r="I96" i="76"/>
  <c r="I97" i="76"/>
  <c r="I98" i="76"/>
  <c r="J98" i="76" s="1"/>
  <c r="I99" i="76"/>
  <c r="J99" i="76" s="1"/>
  <c r="I100" i="76"/>
  <c r="J100" i="76" s="1"/>
  <c r="I101" i="76"/>
  <c r="I102" i="76"/>
  <c r="I103" i="76"/>
  <c r="I104" i="76"/>
  <c r="I105" i="76"/>
  <c r="I106" i="76"/>
  <c r="J106" i="76" s="1"/>
  <c r="I107" i="76"/>
  <c r="J107" i="76" s="1"/>
  <c r="I108" i="76"/>
  <c r="J108" i="76" s="1"/>
  <c r="I109" i="76"/>
  <c r="I110" i="76"/>
  <c r="I111" i="76"/>
  <c r="I112" i="76"/>
  <c r="I113" i="76"/>
  <c r="I114" i="76"/>
  <c r="J114" i="76" s="1"/>
  <c r="I115" i="76"/>
  <c r="J115" i="76" s="1"/>
  <c r="I116" i="76"/>
  <c r="J116" i="76" s="1"/>
  <c r="I117" i="76"/>
  <c r="I118" i="76"/>
  <c r="I119" i="76"/>
  <c r="I120" i="76"/>
  <c r="I121" i="76"/>
  <c r="I122" i="76"/>
  <c r="J122" i="76" s="1"/>
  <c r="I123" i="76"/>
  <c r="J123" i="76" s="1"/>
  <c r="I124" i="76"/>
  <c r="J124" i="76" s="1"/>
  <c r="I125" i="76"/>
  <c r="I126" i="76"/>
  <c r="I127" i="76"/>
  <c r="I128" i="76"/>
  <c r="I129" i="76"/>
  <c r="I130" i="76"/>
  <c r="J130" i="76" s="1"/>
  <c r="I131" i="76"/>
  <c r="J131" i="76" s="1"/>
  <c r="I132" i="76"/>
  <c r="J132" i="76" s="1"/>
  <c r="I133" i="76"/>
  <c r="I134" i="76"/>
  <c r="I135" i="76"/>
  <c r="I136" i="76"/>
  <c r="I137" i="76"/>
  <c r="I138" i="76"/>
  <c r="J138" i="76" s="1"/>
  <c r="I139" i="76"/>
  <c r="J139" i="76" s="1"/>
  <c r="I140" i="76"/>
  <c r="J140" i="76" s="1"/>
  <c r="I141" i="76"/>
  <c r="I142" i="76"/>
  <c r="I143" i="76"/>
  <c r="I144" i="76"/>
  <c r="I145" i="76"/>
  <c r="I146" i="76"/>
  <c r="J146" i="76" s="1"/>
  <c r="I147" i="76"/>
  <c r="J147" i="76" s="1"/>
  <c r="I148" i="76"/>
  <c r="J148" i="76" s="1"/>
  <c r="I149" i="76"/>
  <c r="I150" i="76"/>
  <c r="I151" i="76"/>
  <c r="I152" i="76"/>
  <c r="I153" i="76"/>
  <c r="I154" i="76"/>
  <c r="J154" i="76" s="1"/>
  <c r="I155" i="76"/>
  <c r="J155" i="76" s="1"/>
  <c r="I156" i="76"/>
  <c r="J156" i="76" s="1"/>
  <c r="I157" i="76"/>
  <c r="I158" i="76"/>
  <c r="I159" i="76"/>
  <c r="I160" i="76"/>
  <c r="I161" i="76"/>
  <c r="I162" i="76"/>
  <c r="J162" i="76" s="1"/>
  <c r="I163" i="76"/>
  <c r="J163" i="76" s="1"/>
  <c r="I164" i="76"/>
  <c r="J164" i="76" s="1"/>
  <c r="I165" i="76"/>
  <c r="I166" i="76"/>
  <c r="I167" i="76"/>
  <c r="I168" i="76"/>
  <c r="I169" i="76"/>
  <c r="I170" i="76"/>
  <c r="J170" i="76" s="1"/>
  <c r="I171" i="76"/>
  <c r="J171" i="76" s="1"/>
  <c r="I172" i="76"/>
  <c r="J172" i="76" s="1"/>
  <c r="I173" i="76"/>
  <c r="I174" i="76"/>
  <c r="I175" i="76"/>
  <c r="I176" i="76"/>
  <c r="I177" i="76"/>
  <c r="I178" i="76"/>
  <c r="J178" i="76" s="1"/>
  <c r="I179" i="76"/>
  <c r="J179" i="76" s="1"/>
  <c r="I180" i="76"/>
  <c r="J180" i="76" s="1"/>
  <c r="I181" i="76"/>
  <c r="I182" i="76"/>
  <c r="I183" i="76"/>
  <c r="I184" i="76"/>
  <c r="I185" i="76"/>
  <c r="I186" i="76"/>
  <c r="J186" i="76" s="1"/>
  <c r="I187" i="76"/>
  <c r="J187" i="76" s="1"/>
  <c r="I188" i="76"/>
  <c r="J188" i="76" s="1"/>
  <c r="I189" i="76"/>
  <c r="I190" i="76"/>
  <c r="I191" i="76"/>
  <c r="I192" i="76"/>
  <c r="I193" i="76"/>
  <c r="I194" i="76"/>
  <c r="J194" i="76" s="1"/>
  <c r="I195" i="76"/>
  <c r="J195" i="76" s="1"/>
  <c r="I196" i="76"/>
  <c r="J196" i="76" s="1"/>
  <c r="I197" i="76"/>
  <c r="I198" i="76"/>
  <c r="I199" i="76"/>
  <c r="I200" i="76"/>
  <c r="I201" i="76"/>
  <c r="I202" i="76"/>
  <c r="J202" i="76" s="1"/>
  <c r="I203" i="76"/>
  <c r="J203" i="76" s="1"/>
  <c r="I204" i="76"/>
  <c r="J204" i="76" s="1"/>
  <c r="I205" i="76"/>
  <c r="I206" i="76"/>
  <c r="I207" i="76"/>
  <c r="I208" i="76"/>
  <c r="I209" i="76"/>
  <c r="I210" i="76"/>
  <c r="J210" i="76" s="1"/>
  <c r="I211" i="76"/>
  <c r="J211" i="76" s="1"/>
  <c r="I212" i="76"/>
  <c r="J212" i="76" s="1"/>
  <c r="I213" i="76"/>
  <c r="I214" i="76"/>
  <c r="I215" i="76"/>
  <c r="I216" i="76"/>
  <c r="I217" i="76"/>
  <c r="I218" i="76"/>
  <c r="J218" i="76" s="1"/>
  <c r="I219" i="76"/>
  <c r="J219" i="76" s="1"/>
  <c r="I220" i="76"/>
  <c r="J220" i="76" s="1"/>
  <c r="I221" i="76"/>
  <c r="I222" i="76"/>
  <c r="I223" i="76"/>
  <c r="I224" i="76"/>
  <c r="I225" i="76"/>
  <c r="I226" i="76"/>
  <c r="J226" i="76" s="1"/>
  <c r="I227" i="76"/>
  <c r="J227" i="76" s="1"/>
  <c r="I228" i="76"/>
  <c r="J228" i="76" s="1"/>
  <c r="I229" i="76"/>
  <c r="I230" i="76"/>
  <c r="I231" i="76"/>
  <c r="I232" i="76"/>
  <c r="I233" i="76"/>
  <c r="I234" i="76"/>
  <c r="J234" i="76" s="1"/>
  <c r="I235" i="76"/>
  <c r="J235" i="76" s="1"/>
  <c r="I236" i="76"/>
  <c r="J236" i="76" s="1"/>
  <c r="I237" i="76"/>
  <c r="I238" i="76"/>
  <c r="I239" i="76"/>
  <c r="I240" i="76"/>
  <c r="I241" i="76"/>
  <c r="I242" i="76"/>
  <c r="J242" i="76" s="1"/>
  <c r="I243" i="76"/>
  <c r="J243" i="76" s="1"/>
  <c r="I244" i="76"/>
  <c r="J244" i="76" s="1"/>
  <c r="I245" i="76"/>
  <c r="I246" i="76"/>
  <c r="I247" i="76"/>
  <c r="I248" i="76"/>
  <c r="I249" i="76"/>
  <c r="I250" i="76"/>
  <c r="J250" i="76" s="1"/>
  <c r="I251" i="76"/>
  <c r="J251" i="76" s="1"/>
  <c r="I252" i="76"/>
  <c r="J252" i="76" s="1"/>
  <c r="I253" i="76"/>
  <c r="I254" i="76"/>
  <c r="I255" i="76"/>
  <c r="I256" i="76"/>
  <c r="I257" i="76"/>
  <c r="I258" i="76"/>
  <c r="J258" i="76" s="1"/>
  <c r="I259" i="76"/>
  <c r="J259" i="76" s="1"/>
  <c r="I260" i="76"/>
  <c r="J260" i="76" s="1"/>
  <c r="I261" i="76"/>
  <c r="I262" i="76"/>
  <c r="I263" i="76"/>
  <c r="H3" i="76"/>
  <c r="H4" i="76"/>
  <c r="H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36" i="76"/>
  <c r="H37" i="76"/>
  <c r="H38" i="76"/>
  <c r="H39" i="76"/>
  <c r="H40" i="76"/>
  <c r="H41" i="76"/>
  <c r="H42" i="76"/>
  <c r="H43" i="76"/>
  <c r="H44" i="76"/>
  <c r="H45" i="76"/>
  <c r="H46" i="76"/>
  <c r="H47" i="76"/>
  <c r="H48" i="76"/>
  <c r="H49" i="76"/>
  <c r="H50" i="76"/>
  <c r="H51" i="76"/>
  <c r="H52" i="76"/>
  <c r="H53" i="76"/>
  <c r="H54" i="76"/>
  <c r="H55" i="76"/>
  <c r="H56" i="76"/>
  <c r="H57" i="76"/>
  <c r="H58" i="76"/>
  <c r="H59" i="76"/>
  <c r="H60" i="76"/>
  <c r="H61" i="76"/>
  <c r="H62" i="76"/>
  <c r="H63" i="76"/>
  <c r="H64" i="76"/>
  <c r="H65" i="76"/>
  <c r="H66" i="76"/>
  <c r="H67" i="76"/>
  <c r="H68" i="76"/>
  <c r="H69" i="76"/>
  <c r="H70" i="76"/>
  <c r="H71" i="76"/>
  <c r="H72" i="76"/>
  <c r="H73" i="76"/>
  <c r="H74" i="76"/>
  <c r="H75" i="76"/>
  <c r="H76" i="76"/>
  <c r="H77" i="76"/>
  <c r="H78" i="76"/>
  <c r="H79" i="76"/>
  <c r="H80" i="76"/>
  <c r="H81" i="76"/>
  <c r="H82" i="76"/>
  <c r="H83" i="76"/>
  <c r="H84" i="76"/>
  <c r="H85" i="76"/>
  <c r="H86" i="76"/>
  <c r="H87" i="76"/>
  <c r="H88" i="76"/>
  <c r="H89" i="76"/>
  <c r="H90" i="76"/>
  <c r="H91" i="76"/>
  <c r="H92" i="76"/>
  <c r="H93" i="76"/>
  <c r="H94" i="76"/>
  <c r="H95" i="76"/>
  <c r="H96" i="76"/>
  <c r="H97" i="76"/>
  <c r="H98" i="76"/>
  <c r="H99" i="76"/>
  <c r="H100" i="76"/>
  <c r="H101" i="76"/>
  <c r="H102" i="76"/>
  <c r="H103" i="76"/>
  <c r="H104" i="76"/>
  <c r="H105" i="76"/>
  <c r="H106" i="76"/>
  <c r="H107" i="76"/>
  <c r="H108" i="76"/>
  <c r="H109" i="76"/>
  <c r="H110" i="76"/>
  <c r="H111" i="76"/>
  <c r="H112" i="76"/>
  <c r="H113" i="76"/>
  <c r="H114" i="76"/>
  <c r="H115" i="76"/>
  <c r="H116" i="76"/>
  <c r="H117" i="76"/>
  <c r="H118" i="76"/>
  <c r="H119" i="76"/>
  <c r="H120" i="76"/>
  <c r="H121" i="76"/>
  <c r="H122" i="76"/>
  <c r="H123" i="76"/>
  <c r="H124" i="76"/>
  <c r="H125" i="76"/>
  <c r="H126" i="76"/>
  <c r="H127" i="76"/>
  <c r="H128" i="76"/>
  <c r="H129" i="76"/>
  <c r="H130" i="76"/>
  <c r="H131" i="76"/>
  <c r="H132" i="76"/>
  <c r="H133" i="76"/>
  <c r="H134" i="76"/>
  <c r="H135" i="76"/>
  <c r="H136" i="76"/>
  <c r="H137" i="76"/>
  <c r="H138" i="76"/>
  <c r="H139" i="76"/>
  <c r="H140" i="76"/>
  <c r="H141" i="76"/>
  <c r="H142" i="76"/>
  <c r="H143" i="76"/>
  <c r="H144" i="76"/>
  <c r="H145" i="76"/>
  <c r="H146" i="76"/>
  <c r="H147" i="76"/>
  <c r="H148" i="76"/>
  <c r="H149" i="76"/>
  <c r="H150" i="76"/>
  <c r="H151" i="76"/>
  <c r="H152" i="76"/>
  <c r="H153" i="76"/>
  <c r="H154" i="76"/>
  <c r="H155" i="76"/>
  <c r="H156" i="76"/>
  <c r="H157" i="76"/>
  <c r="H158" i="76"/>
  <c r="H159" i="76"/>
  <c r="H160" i="76"/>
  <c r="H161" i="76"/>
  <c r="H162" i="76"/>
  <c r="H163" i="76"/>
  <c r="H164" i="76"/>
  <c r="H165" i="76"/>
  <c r="H166" i="76"/>
  <c r="H167" i="76"/>
  <c r="H168" i="76"/>
  <c r="H169" i="76"/>
  <c r="H170" i="76"/>
  <c r="H171" i="76"/>
  <c r="H172" i="76"/>
  <c r="H173" i="76"/>
  <c r="H174" i="76"/>
  <c r="H175" i="76"/>
  <c r="H176" i="76"/>
  <c r="H177" i="76"/>
  <c r="H178" i="76"/>
  <c r="H179" i="76"/>
  <c r="H180" i="76"/>
  <c r="H181" i="76"/>
  <c r="H182" i="76"/>
  <c r="H183" i="76"/>
  <c r="H184" i="76"/>
  <c r="H185" i="76"/>
  <c r="H186" i="76"/>
  <c r="H187" i="76"/>
  <c r="H188" i="76"/>
  <c r="H189" i="76"/>
  <c r="H190" i="76"/>
  <c r="H191" i="76"/>
  <c r="H192" i="76"/>
  <c r="H193" i="76"/>
  <c r="H194" i="76"/>
  <c r="H195" i="76"/>
  <c r="H196" i="76"/>
  <c r="H197" i="76"/>
  <c r="H198" i="76"/>
  <c r="H199" i="76"/>
  <c r="H200" i="76"/>
  <c r="H201" i="76"/>
  <c r="H202" i="76"/>
  <c r="H203" i="76"/>
  <c r="H204" i="76"/>
  <c r="H205" i="76"/>
  <c r="H206" i="76"/>
  <c r="H207" i="76"/>
  <c r="H208" i="76"/>
  <c r="H209" i="76"/>
  <c r="H210" i="76"/>
  <c r="H211" i="76"/>
  <c r="H212" i="76"/>
  <c r="H213" i="76"/>
  <c r="H214" i="76"/>
  <c r="H215" i="76"/>
  <c r="H216" i="76"/>
  <c r="H217" i="76"/>
  <c r="H218" i="76"/>
  <c r="H219" i="76"/>
  <c r="H220" i="76"/>
  <c r="H221" i="76"/>
  <c r="H222" i="76"/>
  <c r="H223" i="76"/>
  <c r="H224" i="76"/>
  <c r="H225" i="76"/>
  <c r="H226" i="76"/>
  <c r="H227" i="76"/>
  <c r="H228" i="76"/>
  <c r="H229" i="76"/>
  <c r="H230" i="76"/>
  <c r="H231" i="76"/>
  <c r="H232" i="76"/>
  <c r="H233" i="76"/>
  <c r="H234" i="76"/>
  <c r="H235" i="76"/>
  <c r="H236" i="76"/>
  <c r="H237" i="76"/>
  <c r="H238" i="76"/>
  <c r="H239" i="76"/>
  <c r="H240" i="76"/>
  <c r="H241" i="76"/>
  <c r="H242" i="76"/>
  <c r="H243" i="76"/>
  <c r="H244" i="76"/>
  <c r="H245" i="76"/>
  <c r="H246" i="76"/>
  <c r="H247" i="76"/>
  <c r="H248" i="76"/>
  <c r="H249" i="76"/>
  <c r="H250" i="76"/>
  <c r="H251" i="76"/>
  <c r="H252" i="76"/>
  <c r="H253" i="76"/>
  <c r="H254" i="76"/>
  <c r="H255" i="76"/>
  <c r="H256" i="76"/>
  <c r="H257" i="76"/>
  <c r="H258" i="76"/>
  <c r="H259" i="76"/>
  <c r="H260" i="76"/>
  <c r="H261" i="76"/>
  <c r="H262" i="76"/>
  <c r="H263" i="76"/>
  <c r="M3773" i="106" l="1"/>
  <c r="N3773" i="106" s="1"/>
  <c r="M3757" i="106"/>
  <c r="N3757" i="106" s="1"/>
  <c r="M3725" i="106"/>
  <c r="N3725" i="106" s="1"/>
  <c r="M3661" i="106"/>
  <c r="N3661" i="106" s="1"/>
  <c r="M3645" i="106"/>
  <c r="N3645" i="106" s="1"/>
  <c r="M3629" i="106"/>
  <c r="N3629" i="106" s="1"/>
  <c r="M3597" i="106"/>
  <c r="N3597" i="106" s="1"/>
  <c r="M3533" i="106"/>
  <c r="N3533" i="106" s="1"/>
  <c r="M3517" i="106"/>
  <c r="N3517" i="106" s="1"/>
  <c r="M3501" i="106"/>
  <c r="N3501" i="106" s="1"/>
  <c r="M3469" i="106"/>
  <c r="N3469" i="106" s="1"/>
  <c r="M3405" i="106"/>
  <c r="N3405" i="106" s="1"/>
  <c r="M3389" i="106"/>
  <c r="N3389" i="106" s="1"/>
  <c r="M3373" i="106"/>
  <c r="N3373" i="106" s="1"/>
  <c r="M3341" i="106"/>
  <c r="N3341" i="106" s="1"/>
  <c r="M3277" i="106"/>
  <c r="N3277" i="106" s="1"/>
  <c r="M3261" i="106"/>
  <c r="N3261" i="106" s="1"/>
  <c r="M3245" i="106"/>
  <c r="N3245" i="106" s="1"/>
  <c r="M3213" i="106"/>
  <c r="N3213" i="106" s="1"/>
  <c r="M3149" i="106"/>
  <c r="N3149" i="106" s="1"/>
  <c r="M3133" i="106"/>
  <c r="N3133" i="106" s="1"/>
  <c r="M3117" i="106"/>
  <c r="N3117" i="106" s="1"/>
  <c r="M3085" i="106"/>
  <c r="N3085" i="106" s="1"/>
  <c r="M3029" i="106"/>
  <c r="N3029" i="106" s="1"/>
  <c r="M2997" i="106"/>
  <c r="N2997" i="106" s="1"/>
  <c r="M2981" i="106"/>
  <c r="N2981" i="106" s="1"/>
  <c r="M2965" i="106"/>
  <c r="N2965" i="106" s="1"/>
  <c r="M2901" i="106"/>
  <c r="N2901" i="106" s="1"/>
  <c r="M2869" i="106"/>
  <c r="N2869" i="106" s="1"/>
  <c r="M2853" i="106"/>
  <c r="N2853" i="106" s="1"/>
  <c r="M2837" i="106"/>
  <c r="N2837" i="106" s="1"/>
  <c r="M2773" i="106"/>
  <c r="N2773" i="106" s="1"/>
  <c r="M2741" i="106"/>
  <c r="N2741" i="106" s="1"/>
  <c r="M2725" i="106"/>
  <c r="N2725" i="106" s="1"/>
  <c r="M2709" i="106"/>
  <c r="N2709" i="106" s="1"/>
  <c r="M2645" i="106"/>
  <c r="N2645" i="106" s="1"/>
  <c r="M2613" i="106"/>
  <c r="N2613" i="106" s="1"/>
  <c r="M2597" i="106"/>
  <c r="N2597" i="106" s="1"/>
  <c r="M2581" i="106"/>
  <c r="N2581" i="106" s="1"/>
  <c r="M2517" i="106"/>
  <c r="N2517" i="106" s="1"/>
  <c r="M2485" i="106"/>
  <c r="N2485" i="106" s="1"/>
  <c r="M2469" i="106"/>
  <c r="N2469" i="106" s="1"/>
  <c r="M2453" i="106"/>
  <c r="N2453" i="106" s="1"/>
  <c r="M2389" i="106"/>
  <c r="N2389" i="106" s="1"/>
  <c r="M2357" i="106"/>
  <c r="N2357" i="106" s="1"/>
  <c r="M2341" i="106"/>
  <c r="N2341" i="106" s="1"/>
  <c r="M2325" i="106"/>
  <c r="N2325" i="106" s="1"/>
  <c r="M2261" i="106"/>
  <c r="N2261" i="106" s="1"/>
  <c r="M2229" i="106"/>
  <c r="N2229" i="106" s="1"/>
  <c r="M2213" i="106"/>
  <c r="N2213" i="106" s="1"/>
  <c r="M2197" i="106"/>
  <c r="N2197" i="106" s="1"/>
  <c r="M2093" i="106"/>
  <c r="N2093" i="106" s="1"/>
  <c r="M2037" i="106"/>
  <c r="N2037" i="106" s="1"/>
  <c r="M1981" i="106"/>
  <c r="N1981" i="106" s="1"/>
  <c r="M1965" i="106"/>
  <c r="N1965" i="106" s="1"/>
  <c r="M1837" i="106"/>
  <c r="N1837" i="106" s="1"/>
  <c r="M1781" i="106"/>
  <c r="N1781" i="106" s="1"/>
  <c r="M1725" i="106"/>
  <c r="N1725" i="106" s="1"/>
  <c r="M1709" i="106"/>
  <c r="N1709" i="106" s="1"/>
  <c r="M1597" i="106"/>
  <c r="N1597" i="106" s="1"/>
  <c r="M1533" i="106"/>
  <c r="N1533" i="106" s="1"/>
  <c r="M1501" i="106"/>
  <c r="N1501" i="106" s="1"/>
  <c r="M1469" i="106"/>
  <c r="N1469" i="106" s="1"/>
  <c r="M1341" i="106"/>
  <c r="N1341" i="106" s="1"/>
  <c r="M1277" i="106"/>
  <c r="N1277" i="106" s="1"/>
  <c r="M1245" i="106"/>
  <c r="N1245" i="106" s="1"/>
  <c r="M1213" i="106"/>
  <c r="N1213" i="106" s="1"/>
  <c r="M1085" i="106"/>
  <c r="N1085" i="106" s="1"/>
  <c r="M1021" i="106"/>
  <c r="N1021" i="106" s="1"/>
  <c r="M989" i="106"/>
  <c r="N989" i="106" s="1"/>
  <c r="M957" i="106"/>
  <c r="N957" i="106" s="1"/>
  <c r="M829" i="106"/>
  <c r="N829" i="106" s="1"/>
  <c r="M765" i="106"/>
  <c r="N765" i="106" s="1"/>
  <c r="M733" i="106"/>
  <c r="N733" i="106" s="1"/>
  <c r="M701" i="106"/>
  <c r="N701" i="106" s="1"/>
  <c r="M85" i="106"/>
  <c r="N85" i="106" s="1"/>
  <c r="M3696" i="106"/>
  <c r="N3696" i="106" s="1"/>
  <c r="M3550" i="106"/>
  <c r="N3550" i="106" s="1"/>
  <c r="M3500" i="106"/>
  <c r="N3500" i="106" s="1"/>
  <c r="M3326" i="106"/>
  <c r="N3326" i="106" s="1"/>
  <c r="M3042" i="106"/>
  <c r="N3042" i="106" s="1"/>
  <c r="M3006" i="106"/>
  <c r="N3006" i="106" s="1"/>
  <c r="M2938" i="106"/>
  <c r="N2938" i="106" s="1"/>
  <c r="M2682" i="106"/>
  <c r="N2682" i="106" s="1"/>
  <c r="M2530" i="106"/>
  <c r="N2530" i="106" s="1"/>
  <c r="M2494" i="106"/>
  <c r="N2494" i="106" s="1"/>
  <c r="M2426" i="106"/>
  <c r="N2426" i="106" s="1"/>
  <c r="M2170" i="106"/>
  <c r="N2170" i="106" s="1"/>
  <c r="M1888" i="106"/>
  <c r="N1888" i="106" s="1"/>
  <c r="M210" i="106"/>
  <c r="N210" i="106" s="1"/>
  <c r="M2043" i="106"/>
  <c r="N2043" i="106" s="1"/>
  <c r="M1787" i="106"/>
  <c r="N1787" i="106" s="1"/>
  <c r="M155" i="106"/>
  <c r="N155" i="106" s="1"/>
  <c r="M3591" i="106"/>
  <c r="N3591" i="106" s="1"/>
  <c r="M3399" i="106"/>
  <c r="N3399" i="106" s="1"/>
  <c r="M3225" i="106"/>
  <c r="N3225" i="106" s="1"/>
  <c r="M3198" i="106"/>
  <c r="N3198" i="106" s="1"/>
  <c r="M3148" i="106"/>
  <c r="N3148" i="106" s="1"/>
  <c r="M539" i="106"/>
  <c r="N539" i="106" s="1"/>
  <c r="M302" i="106"/>
  <c r="N302" i="106" s="1"/>
  <c r="M174" i="106"/>
  <c r="N174" i="106" s="1"/>
  <c r="M3692" i="106"/>
  <c r="N3692" i="106" s="1"/>
  <c r="M3628" i="106"/>
  <c r="N3628" i="106" s="1"/>
  <c r="M3532" i="106"/>
  <c r="N3532" i="106" s="1"/>
  <c r="M3372" i="106"/>
  <c r="N3372" i="106" s="1"/>
  <c r="M3348" i="106"/>
  <c r="N3348" i="106" s="1"/>
  <c r="M3308" i="106"/>
  <c r="N3308" i="106" s="1"/>
  <c r="M3092" i="106"/>
  <c r="N3092" i="106" s="1"/>
  <c r="M2436" i="106"/>
  <c r="N2436" i="106" s="1"/>
  <c r="M2404" i="106"/>
  <c r="N2404" i="106" s="1"/>
  <c r="M2148" i="106"/>
  <c r="N2148" i="106" s="1"/>
  <c r="M356" i="106"/>
  <c r="N356" i="106" s="1"/>
  <c r="M276" i="106"/>
  <c r="N276" i="106" s="1"/>
  <c r="M228" i="106"/>
  <c r="N228" i="106" s="1"/>
  <c r="M3593" i="106"/>
  <c r="N3593" i="106" s="1"/>
  <c r="M3495" i="106"/>
  <c r="N3495" i="106" s="1"/>
  <c r="M3353" i="106"/>
  <c r="N3353" i="106" s="1"/>
  <c r="M3152" i="106"/>
  <c r="N3152" i="106" s="1"/>
  <c r="M3128" i="106"/>
  <c r="N3128" i="106" s="1"/>
  <c r="M2970" i="106"/>
  <c r="N2970" i="106" s="1"/>
  <c r="M2818" i="106"/>
  <c r="N2818" i="106" s="1"/>
  <c r="M2782" i="106"/>
  <c r="N2782" i="106" s="1"/>
  <c r="M2714" i="106"/>
  <c r="N2714" i="106" s="1"/>
  <c r="M2458" i="106"/>
  <c r="N2458" i="106" s="1"/>
  <c r="M2306" i="106"/>
  <c r="N2306" i="106" s="1"/>
  <c r="M2270" i="106"/>
  <c r="N2270" i="106" s="1"/>
  <c r="M2202" i="106"/>
  <c r="N2202" i="106" s="1"/>
  <c r="M1477" i="106"/>
  <c r="N1477" i="106" s="1"/>
  <c r="M1349" i="106"/>
  <c r="N1349" i="106" s="1"/>
  <c r="M1285" i="106"/>
  <c r="N1285" i="106" s="1"/>
  <c r="M1221" i="106"/>
  <c r="N1221" i="106" s="1"/>
  <c r="M965" i="106"/>
  <c r="N965" i="106" s="1"/>
  <c r="M837" i="106"/>
  <c r="N837" i="106" s="1"/>
  <c r="M773" i="106"/>
  <c r="N773" i="106" s="1"/>
  <c r="M709" i="106"/>
  <c r="N709" i="106" s="1"/>
  <c r="M100" i="106"/>
  <c r="N100" i="106" s="1"/>
  <c r="M3753" i="106"/>
  <c r="N3753" i="106" s="1"/>
  <c r="M3729" i="106"/>
  <c r="N3729" i="106" s="1"/>
  <c r="M3697" i="106"/>
  <c r="N3697" i="106" s="1"/>
  <c r="M3689" i="106"/>
  <c r="N3689" i="106" s="1"/>
  <c r="M3625" i="106"/>
  <c r="N3625" i="106" s="1"/>
  <c r="M3601" i="106"/>
  <c r="N3601" i="106" s="1"/>
  <c r="M3569" i="106"/>
  <c r="N3569" i="106" s="1"/>
  <c r="M3561" i="106"/>
  <c r="N3561" i="106" s="1"/>
  <c r="M3497" i="106"/>
  <c r="N3497" i="106" s="1"/>
  <c r="M3473" i="106"/>
  <c r="N3473" i="106" s="1"/>
  <c r="M3441" i="106"/>
  <c r="N3441" i="106" s="1"/>
  <c r="M3433" i="106"/>
  <c r="N3433" i="106" s="1"/>
  <c r="M3369" i="106"/>
  <c r="N3369" i="106" s="1"/>
  <c r="M3345" i="106"/>
  <c r="N3345" i="106" s="1"/>
  <c r="M3313" i="106"/>
  <c r="N3313" i="106" s="1"/>
  <c r="M3305" i="106"/>
  <c r="N3305" i="106" s="1"/>
  <c r="M3233" i="106"/>
  <c r="N3233" i="106" s="1"/>
  <c r="M3185" i="106"/>
  <c r="N3185" i="106" s="1"/>
  <c r="M3177" i="106"/>
  <c r="N3177" i="106" s="1"/>
  <c r="M3169" i="106"/>
  <c r="N3169" i="106" s="1"/>
  <c r="M3105" i="106"/>
  <c r="N3105" i="106" s="1"/>
  <c r="M3001" i="106"/>
  <c r="N3001" i="106" s="1"/>
  <c r="M2929" i="106"/>
  <c r="N2929" i="106" s="1"/>
  <c r="M2865" i="106"/>
  <c r="N2865" i="106" s="1"/>
  <c r="M2073" i="106"/>
  <c r="N2073" i="106" s="1"/>
  <c r="M2009" i="106"/>
  <c r="N2009" i="106" s="1"/>
  <c r="M2001" i="106"/>
  <c r="N2001" i="106" s="1"/>
  <c r="M1945" i="106"/>
  <c r="N1945" i="106" s="1"/>
  <c r="M1817" i="106"/>
  <c r="N1817" i="106" s="1"/>
  <c r="M1753" i="106"/>
  <c r="N1753" i="106" s="1"/>
  <c r="M1745" i="106"/>
  <c r="N1745" i="106" s="1"/>
  <c r="M1689" i="106"/>
  <c r="N1689" i="106" s="1"/>
  <c r="M1561" i="106"/>
  <c r="N1561" i="106" s="1"/>
  <c r="M1497" i="106"/>
  <c r="N1497" i="106" s="1"/>
  <c r="M1489" i="106"/>
  <c r="N1489" i="106" s="1"/>
  <c r="M1465" i="106"/>
  <c r="N1465" i="106" s="1"/>
  <c r="M1337" i="106"/>
  <c r="N1337" i="106" s="1"/>
  <c r="M1273" i="106"/>
  <c r="N1273" i="106" s="1"/>
  <c r="M1241" i="106"/>
  <c r="N1241" i="106" s="1"/>
  <c r="M1209" i="106"/>
  <c r="N1209" i="106" s="1"/>
  <c r="M1113" i="106"/>
  <c r="N1113" i="106" s="1"/>
  <c r="M1049" i="106"/>
  <c r="N1049" i="106" s="1"/>
  <c r="M1017" i="106"/>
  <c r="N1017" i="106" s="1"/>
  <c r="M985" i="106"/>
  <c r="N985" i="106" s="1"/>
  <c r="M857" i="106"/>
  <c r="N857" i="106" s="1"/>
  <c r="M793" i="106"/>
  <c r="N793" i="106" s="1"/>
  <c r="M761" i="106"/>
  <c r="N761" i="106" s="1"/>
  <c r="M729" i="106"/>
  <c r="N729" i="106" s="1"/>
  <c r="M561" i="106"/>
  <c r="N561" i="106" s="1"/>
  <c r="M489" i="106"/>
  <c r="N489" i="106" s="1"/>
  <c r="M457" i="106"/>
  <c r="N457" i="106" s="1"/>
  <c r="M433" i="106"/>
  <c r="N433" i="106" s="1"/>
  <c r="M177" i="106"/>
  <c r="N177" i="106" s="1"/>
  <c r="M3783" i="106"/>
  <c r="N3783" i="106" s="1"/>
  <c r="M3737" i="106"/>
  <c r="N3737" i="106" s="1"/>
  <c r="M3710" i="106"/>
  <c r="N3710" i="106" s="1"/>
  <c r="M3293" i="106"/>
  <c r="N3293" i="106" s="1"/>
  <c r="M3239" i="106"/>
  <c r="N3239" i="106" s="1"/>
  <c r="M3220" i="106"/>
  <c r="N3220" i="106" s="1"/>
  <c r="M3097" i="106"/>
  <c r="N3097" i="106" s="1"/>
  <c r="M1810" i="106"/>
  <c r="N1810" i="106" s="1"/>
  <c r="M1696" i="106"/>
  <c r="N1696" i="106" s="1"/>
  <c r="M3640" i="106"/>
  <c r="N3640" i="106" s="1"/>
  <c r="M3586" i="106"/>
  <c r="N3586" i="106" s="1"/>
  <c r="M3512" i="106"/>
  <c r="N3512" i="106" s="1"/>
  <c r="M3440" i="106"/>
  <c r="N3440" i="106" s="1"/>
  <c r="M3146" i="106"/>
  <c r="N3146" i="106" s="1"/>
  <c r="M3034" i="106"/>
  <c r="N3034" i="106" s="1"/>
  <c r="M2922" i="106"/>
  <c r="N2922" i="106" s="1"/>
  <c r="M2882" i="106"/>
  <c r="N2882" i="106" s="1"/>
  <c r="M2626" i="106"/>
  <c r="N2626" i="106" s="1"/>
  <c r="M2522" i="106"/>
  <c r="N2522" i="106" s="1"/>
  <c r="M2410" i="106"/>
  <c r="N2410" i="106" s="1"/>
  <c r="M2370" i="106"/>
  <c r="N2370" i="106" s="1"/>
  <c r="M1815" i="106"/>
  <c r="N1815" i="106" s="1"/>
  <c r="M1700" i="106"/>
  <c r="N1700" i="106" s="1"/>
  <c r="M521" i="106"/>
  <c r="N521" i="106" s="1"/>
  <c r="M283" i="106"/>
  <c r="N283" i="106" s="1"/>
  <c r="M3776" i="106"/>
  <c r="N3776" i="106" s="1"/>
  <c r="M3760" i="106"/>
  <c r="N3760" i="106" s="1"/>
  <c r="M3632" i="106"/>
  <c r="N3632" i="106" s="1"/>
  <c r="M3576" i="106"/>
  <c r="N3576" i="106" s="1"/>
  <c r="M3552" i="106"/>
  <c r="N3552" i="106" s="1"/>
  <c r="M3520" i="106"/>
  <c r="N3520" i="106" s="1"/>
  <c r="M3392" i="106"/>
  <c r="N3392" i="106" s="1"/>
  <c r="M3328" i="106"/>
  <c r="N3328" i="106" s="1"/>
  <c r="M3320" i="106"/>
  <c r="N3320" i="106" s="1"/>
  <c r="M3264" i="106"/>
  <c r="N3264" i="106" s="1"/>
  <c r="M3136" i="106"/>
  <c r="N3136" i="106" s="1"/>
  <c r="M3112" i="106"/>
  <c r="N3112" i="106" s="1"/>
  <c r="M2600" i="106"/>
  <c r="N2600" i="106" s="1"/>
  <c r="M2120" i="106"/>
  <c r="N2120" i="106" s="1"/>
  <c r="M1864" i="106"/>
  <c r="N1864" i="106" s="1"/>
  <c r="M1768" i="106"/>
  <c r="N1768" i="106" s="1"/>
  <c r="M1760" i="106"/>
  <c r="N1760" i="106" s="1"/>
  <c r="M1736" i="106"/>
  <c r="N1736" i="106" s="1"/>
  <c r="M256" i="106"/>
  <c r="N256" i="106" s="1"/>
  <c r="M32" i="106"/>
  <c r="N32" i="106" s="1"/>
  <c r="M3756" i="106"/>
  <c r="N3756" i="106" s="1"/>
  <c r="M3733" i="106"/>
  <c r="N3733" i="106" s="1"/>
  <c r="M3385" i="106"/>
  <c r="N3385" i="106" s="1"/>
  <c r="M3311" i="106"/>
  <c r="N3311" i="106" s="1"/>
  <c r="M3289" i="106"/>
  <c r="N3289" i="106" s="1"/>
  <c r="M3166" i="106"/>
  <c r="N3166" i="106" s="1"/>
  <c r="M1915" i="106"/>
  <c r="N1915" i="106" s="1"/>
  <c r="M1637" i="106"/>
  <c r="N1637" i="106" s="1"/>
  <c r="M1573" i="106"/>
  <c r="N1573" i="106" s="1"/>
  <c r="M1509" i="106"/>
  <c r="N1509" i="106" s="1"/>
  <c r="M1253" i="106"/>
  <c r="N1253" i="106" s="1"/>
  <c r="M1125" i="106"/>
  <c r="N1125" i="106" s="1"/>
  <c r="M1061" i="106"/>
  <c r="N1061" i="106" s="1"/>
  <c r="M997" i="106"/>
  <c r="N997" i="106" s="1"/>
  <c r="M741" i="106"/>
  <c r="N741" i="106" s="1"/>
  <c r="M612" i="106"/>
  <c r="N612" i="106" s="1"/>
  <c r="M503" i="106"/>
  <c r="N503" i="106" s="1"/>
  <c r="M375" i="106"/>
  <c r="N375" i="106" s="1"/>
  <c r="M3735" i="106"/>
  <c r="N3735" i="106" s="1"/>
  <c r="M3732" i="106"/>
  <c r="N3732" i="106" s="1"/>
  <c r="M3408" i="106"/>
  <c r="N3408" i="106" s="1"/>
  <c r="M3384" i="106"/>
  <c r="N3384" i="106" s="1"/>
  <c r="M3362" i="106"/>
  <c r="N3362" i="106" s="1"/>
  <c r="M2071" i="106"/>
  <c r="N2071" i="106" s="1"/>
  <c r="M1956" i="106"/>
  <c r="N1956" i="106" s="1"/>
  <c r="M1732" i="106"/>
  <c r="N1732" i="106" s="1"/>
  <c r="M219" i="106"/>
  <c r="N219" i="106" s="1"/>
  <c r="M3655" i="106"/>
  <c r="N3655" i="106" s="1"/>
  <c r="M3527" i="106"/>
  <c r="N3527" i="106" s="1"/>
  <c r="M3454" i="106"/>
  <c r="N3454" i="106" s="1"/>
  <c r="M3010" i="106"/>
  <c r="N3010" i="106" s="1"/>
  <c r="M2906" i="106"/>
  <c r="N2906" i="106" s="1"/>
  <c r="M2794" i="106"/>
  <c r="N2794" i="106" s="1"/>
  <c r="M2754" i="106"/>
  <c r="N2754" i="106" s="1"/>
  <c r="M2498" i="106"/>
  <c r="N2498" i="106" s="1"/>
  <c r="M2394" i="106"/>
  <c r="N2394" i="106" s="1"/>
  <c r="M2282" i="106"/>
  <c r="N2282" i="106" s="1"/>
  <c r="M2242" i="106"/>
  <c r="N2242" i="106" s="1"/>
  <c r="M1952" i="106"/>
  <c r="N1952" i="106" s="1"/>
  <c r="M3662" i="106"/>
  <c r="N3662" i="106" s="1"/>
  <c r="M3286" i="106"/>
  <c r="N3286" i="106" s="1"/>
  <c r="M2966" i="106"/>
  <c r="N2966" i="106" s="1"/>
  <c r="M3701" i="106"/>
  <c r="N3701" i="106" s="1"/>
  <c r="M3585" i="106"/>
  <c r="N3585" i="106" s="1"/>
  <c r="M3513" i="106"/>
  <c r="N3513" i="106" s="1"/>
  <c r="M3494" i="106"/>
  <c r="N3494" i="106" s="1"/>
  <c r="M3401" i="106"/>
  <c r="N3401" i="106" s="1"/>
  <c r="M3257" i="106"/>
  <c r="N3257" i="106" s="1"/>
  <c r="M3238" i="106"/>
  <c r="N3238" i="106" s="1"/>
  <c r="M3216" i="106"/>
  <c r="N3216" i="106" s="1"/>
  <c r="M3002" i="106"/>
  <c r="N3002" i="106" s="1"/>
  <c r="M2850" i="106"/>
  <c r="N2850" i="106" s="1"/>
  <c r="M2814" i="106"/>
  <c r="N2814" i="106" s="1"/>
  <c r="M2746" i="106"/>
  <c r="N2746" i="106" s="1"/>
  <c r="M2490" i="106"/>
  <c r="N2490" i="106" s="1"/>
  <c r="M2338" i="106"/>
  <c r="N2338" i="106" s="1"/>
  <c r="M2302" i="106"/>
  <c r="N2302" i="106" s="1"/>
  <c r="M2234" i="106"/>
  <c r="N2234" i="106" s="1"/>
  <c r="M1993" i="106"/>
  <c r="N1993" i="106" s="1"/>
  <c r="M1847" i="106"/>
  <c r="N1847" i="106" s="1"/>
  <c r="M1805" i="106"/>
  <c r="N1805" i="106" s="1"/>
  <c r="M1737" i="106"/>
  <c r="N1737" i="106" s="1"/>
  <c r="M3772" i="106"/>
  <c r="N3772" i="106" s="1"/>
  <c r="M3748" i="106"/>
  <c r="N3748" i="106" s="1"/>
  <c r="M3740" i="106"/>
  <c r="N3740" i="106" s="1"/>
  <c r="M3724" i="106"/>
  <c r="N3724" i="106" s="1"/>
  <c r="M3684" i="106"/>
  <c r="N3684" i="106" s="1"/>
  <c r="M3668" i="106"/>
  <c r="N3668" i="106" s="1"/>
  <c r="M3652" i="106"/>
  <c r="N3652" i="106" s="1"/>
  <c r="M3644" i="106"/>
  <c r="N3644" i="106" s="1"/>
  <c r="M3588" i="106"/>
  <c r="N3588" i="106" s="1"/>
  <c r="M3572" i="106"/>
  <c r="N3572" i="106" s="1"/>
  <c r="M3548" i="106"/>
  <c r="N3548" i="106" s="1"/>
  <c r="M3540" i="106"/>
  <c r="N3540" i="106" s="1"/>
  <c r="M3492" i="106"/>
  <c r="N3492" i="106" s="1"/>
  <c r="M3468" i="106"/>
  <c r="N3468" i="106" s="1"/>
  <c r="M3460" i="106"/>
  <c r="N3460" i="106" s="1"/>
  <c r="M3452" i="106"/>
  <c r="N3452" i="106" s="1"/>
  <c r="M3412" i="106"/>
  <c r="N3412" i="106" s="1"/>
  <c r="M3388" i="106"/>
  <c r="N3388" i="106" s="1"/>
  <c r="M3380" i="106"/>
  <c r="N3380" i="106" s="1"/>
  <c r="M3364" i="106"/>
  <c r="N3364" i="106" s="1"/>
  <c r="M3324" i="106"/>
  <c r="N3324" i="106" s="1"/>
  <c r="M3300" i="106"/>
  <c r="N3300" i="106" s="1"/>
  <c r="M3292" i="106"/>
  <c r="N3292" i="106" s="1"/>
  <c r="M3284" i="106"/>
  <c r="N3284" i="106" s="1"/>
  <c r="M3236" i="106"/>
  <c r="N3236" i="106" s="1"/>
  <c r="M3204" i="106"/>
  <c r="N3204" i="106" s="1"/>
  <c r="M3196" i="106"/>
  <c r="N3196" i="106" s="1"/>
  <c r="M3188" i="106"/>
  <c r="N3188" i="106" s="1"/>
  <c r="M3140" i="106"/>
  <c r="N3140" i="106" s="1"/>
  <c r="M3124" i="106"/>
  <c r="N3124" i="106" s="1"/>
  <c r="M3108" i="106"/>
  <c r="N3108" i="106" s="1"/>
  <c r="M3100" i="106"/>
  <c r="N3100" i="106" s="1"/>
  <c r="M3060" i="106"/>
  <c r="N3060" i="106" s="1"/>
  <c r="M3044" i="106"/>
  <c r="N3044" i="106" s="1"/>
  <c r="M3036" i="106"/>
  <c r="N3036" i="106" s="1"/>
  <c r="M3028" i="106"/>
  <c r="N3028" i="106" s="1"/>
  <c r="M2996" i="106"/>
  <c r="N2996" i="106" s="1"/>
  <c r="M2980" i="106"/>
  <c r="N2980" i="106" s="1"/>
  <c r="M2972" i="106"/>
  <c r="N2972" i="106" s="1"/>
  <c r="M2964" i="106"/>
  <c r="N2964" i="106" s="1"/>
  <c r="M2924" i="106"/>
  <c r="N2924" i="106" s="1"/>
  <c r="M2908" i="106"/>
  <c r="N2908" i="106" s="1"/>
  <c r="M2900" i="106"/>
  <c r="N2900" i="106" s="1"/>
  <c r="M2892" i="106"/>
  <c r="N2892" i="106" s="1"/>
  <c r="M2860" i="106"/>
  <c r="N2860" i="106" s="1"/>
  <c r="M2844" i="106"/>
  <c r="N2844" i="106" s="1"/>
  <c r="M2836" i="106"/>
  <c r="N2836" i="106" s="1"/>
  <c r="M2828" i="106"/>
  <c r="N2828" i="106" s="1"/>
  <c r="M2796" i="106"/>
  <c r="N2796" i="106" s="1"/>
  <c r="M2780" i="106"/>
  <c r="N2780" i="106" s="1"/>
  <c r="M2772" i="106"/>
  <c r="N2772" i="106" s="1"/>
  <c r="M2764" i="106"/>
  <c r="N2764" i="106" s="1"/>
  <c r="M2732" i="106"/>
  <c r="N2732" i="106" s="1"/>
  <c r="M2716" i="106"/>
  <c r="N2716" i="106" s="1"/>
  <c r="M2708" i="106"/>
  <c r="N2708" i="106" s="1"/>
  <c r="M2700" i="106"/>
  <c r="N2700" i="106" s="1"/>
  <c r="M2668" i="106"/>
  <c r="N2668" i="106" s="1"/>
  <c r="M2652" i="106"/>
  <c r="N2652" i="106" s="1"/>
  <c r="M2644" i="106"/>
  <c r="N2644" i="106" s="1"/>
  <c r="M2636" i="106"/>
  <c r="N2636" i="106" s="1"/>
  <c r="M2604" i="106"/>
  <c r="N2604" i="106" s="1"/>
  <c r="M2588" i="106"/>
  <c r="N2588" i="106" s="1"/>
  <c r="M2580" i="106"/>
  <c r="N2580" i="106" s="1"/>
  <c r="M2572" i="106"/>
  <c r="N2572" i="106" s="1"/>
  <c r="M2540" i="106"/>
  <c r="N2540" i="106" s="1"/>
  <c r="M2524" i="106"/>
  <c r="N2524" i="106" s="1"/>
  <c r="M2516" i="106"/>
  <c r="N2516" i="106" s="1"/>
  <c r="M2508" i="106"/>
  <c r="N2508" i="106" s="1"/>
  <c r="M2468" i="106"/>
  <c r="N2468" i="106" s="1"/>
  <c r="M2452" i="106"/>
  <c r="N2452" i="106" s="1"/>
  <c r="M2444" i="106"/>
  <c r="N2444" i="106" s="1"/>
  <c r="M2428" i="106"/>
  <c r="N2428" i="106" s="1"/>
  <c r="M2388" i="106"/>
  <c r="N2388" i="106" s="1"/>
  <c r="M2364" i="106"/>
  <c r="N2364" i="106" s="1"/>
  <c r="M2356" i="106"/>
  <c r="N2356" i="106" s="1"/>
  <c r="M2348" i="106"/>
  <c r="N2348" i="106" s="1"/>
  <c r="M2316" i="106"/>
  <c r="N2316" i="106" s="1"/>
  <c r="M2300" i="106"/>
  <c r="N2300" i="106" s="1"/>
  <c r="M2292" i="106"/>
  <c r="N2292" i="106" s="1"/>
  <c r="M2284" i="106"/>
  <c r="N2284" i="106" s="1"/>
  <c r="M2252" i="106"/>
  <c r="N2252" i="106" s="1"/>
  <c r="M2228" i="106"/>
  <c r="N2228" i="106" s="1"/>
  <c r="M2220" i="106"/>
  <c r="N2220" i="106" s="1"/>
  <c r="M2212" i="106"/>
  <c r="N2212" i="106" s="1"/>
  <c r="M2172" i="106"/>
  <c r="N2172" i="106" s="1"/>
  <c r="M2156" i="106"/>
  <c r="N2156" i="106" s="1"/>
  <c r="M2140" i="106"/>
  <c r="N2140" i="106" s="1"/>
  <c r="M2132" i="106"/>
  <c r="N2132" i="106" s="1"/>
  <c r="M2092" i="106"/>
  <c r="N2092" i="106" s="1"/>
  <c r="M2076" i="106"/>
  <c r="N2076" i="106" s="1"/>
  <c r="M2068" i="106"/>
  <c r="N2068" i="106" s="1"/>
  <c r="M2060" i="106"/>
  <c r="N2060" i="106" s="1"/>
  <c r="M2028" i="106"/>
  <c r="N2028" i="106" s="1"/>
  <c r="M2012" i="106"/>
  <c r="N2012" i="106" s="1"/>
  <c r="M2004" i="106"/>
  <c r="N2004" i="106" s="1"/>
  <c r="M1996" i="106"/>
  <c r="N1996" i="106" s="1"/>
  <c r="M1948" i="106"/>
  <c r="N1948" i="106" s="1"/>
  <c r="M1932" i="106"/>
  <c r="N1932" i="106" s="1"/>
  <c r="M1916" i="106"/>
  <c r="N1916" i="106" s="1"/>
  <c r="M1908" i="106"/>
  <c r="N1908" i="106" s="1"/>
  <c r="M1876" i="106"/>
  <c r="N1876" i="106" s="1"/>
  <c r="M1852" i="106"/>
  <c r="N1852" i="106" s="1"/>
  <c r="M1844" i="106"/>
  <c r="N1844" i="106" s="1"/>
  <c r="M1836" i="106"/>
  <c r="N1836" i="106" s="1"/>
  <c r="M1804" i="106"/>
  <c r="N1804" i="106" s="1"/>
  <c r="M1788" i="106"/>
  <c r="N1788" i="106" s="1"/>
  <c r="M1780" i="106"/>
  <c r="N1780" i="106" s="1"/>
  <c r="M1772" i="106"/>
  <c r="N1772" i="106" s="1"/>
  <c r="M1740" i="106"/>
  <c r="N1740" i="106" s="1"/>
  <c r="M1716" i="106"/>
  <c r="N1716" i="106" s="1"/>
  <c r="M1708" i="106"/>
  <c r="N1708" i="106" s="1"/>
  <c r="M1692" i="106"/>
  <c r="N1692" i="106" s="1"/>
  <c r="M1652" i="106"/>
  <c r="N1652" i="106" s="1"/>
  <c r="M1636" i="106"/>
  <c r="N1636" i="106" s="1"/>
  <c r="M1628" i="106"/>
  <c r="N1628" i="106" s="1"/>
  <c r="M1620" i="106"/>
  <c r="N1620" i="106" s="1"/>
  <c r="M1588" i="106"/>
  <c r="N1588" i="106" s="1"/>
  <c r="M1572" i="106"/>
  <c r="N1572" i="106" s="1"/>
  <c r="M1564" i="106"/>
  <c r="N1564" i="106" s="1"/>
  <c r="M1556" i="106"/>
  <c r="N1556" i="106" s="1"/>
  <c r="M1524" i="106"/>
  <c r="N1524" i="106" s="1"/>
  <c r="M1508" i="106"/>
  <c r="N1508" i="106" s="1"/>
  <c r="M1500" i="106"/>
  <c r="N1500" i="106" s="1"/>
  <c r="M1492" i="106"/>
  <c r="N1492" i="106" s="1"/>
  <c r="M1460" i="106"/>
  <c r="N1460" i="106" s="1"/>
  <c r="M1444" i="106"/>
  <c r="N1444" i="106" s="1"/>
  <c r="M1436" i="106"/>
  <c r="N1436" i="106" s="1"/>
  <c r="M1428" i="106"/>
  <c r="N1428" i="106" s="1"/>
  <c r="M1396" i="106"/>
  <c r="N1396" i="106" s="1"/>
  <c r="M1380" i="106"/>
  <c r="N1380" i="106" s="1"/>
  <c r="M1372" i="106"/>
  <c r="N1372" i="106" s="1"/>
  <c r="M1364" i="106"/>
  <c r="N1364" i="106" s="1"/>
  <c r="M1332" i="106"/>
  <c r="N1332" i="106" s="1"/>
  <c r="M1316" i="106"/>
  <c r="N1316" i="106" s="1"/>
  <c r="M1308" i="106"/>
  <c r="N1308" i="106" s="1"/>
  <c r="M1300" i="106"/>
  <c r="N1300" i="106" s="1"/>
  <c r="M1268" i="106"/>
  <c r="N1268" i="106" s="1"/>
  <c r="M1252" i="106"/>
  <c r="N1252" i="106" s="1"/>
  <c r="M1244" i="106"/>
  <c r="N1244" i="106" s="1"/>
  <c r="M1236" i="106"/>
  <c r="N1236" i="106" s="1"/>
  <c r="M1204" i="106"/>
  <c r="N1204" i="106" s="1"/>
  <c r="M1188" i="106"/>
  <c r="N1188" i="106" s="1"/>
  <c r="M1180" i="106"/>
  <c r="N1180" i="106" s="1"/>
  <c r="M1172" i="106"/>
  <c r="N1172" i="106" s="1"/>
  <c r="M1140" i="106"/>
  <c r="N1140" i="106" s="1"/>
  <c r="M1124" i="106"/>
  <c r="N1124" i="106" s="1"/>
  <c r="M1116" i="106"/>
  <c r="N1116" i="106" s="1"/>
  <c r="M1108" i="106"/>
  <c r="N1108" i="106" s="1"/>
  <c r="M1076" i="106"/>
  <c r="N1076" i="106" s="1"/>
  <c r="M1060" i="106"/>
  <c r="N1060" i="106" s="1"/>
  <c r="M1052" i="106"/>
  <c r="N1052" i="106" s="1"/>
  <c r="M1044" i="106"/>
  <c r="N1044" i="106" s="1"/>
  <c r="M1012" i="106"/>
  <c r="N1012" i="106" s="1"/>
  <c r="M996" i="106"/>
  <c r="N996" i="106" s="1"/>
  <c r="M988" i="106"/>
  <c r="N988" i="106" s="1"/>
  <c r="M980" i="106"/>
  <c r="N980" i="106" s="1"/>
  <c r="M948" i="106"/>
  <c r="N948" i="106" s="1"/>
  <c r="M932" i="106"/>
  <c r="N932" i="106" s="1"/>
  <c r="M924" i="106"/>
  <c r="N924" i="106" s="1"/>
  <c r="M916" i="106"/>
  <c r="N916" i="106" s="1"/>
  <c r="M884" i="106"/>
  <c r="N884" i="106" s="1"/>
  <c r="M868" i="106"/>
  <c r="N868" i="106" s="1"/>
  <c r="M860" i="106"/>
  <c r="N860" i="106" s="1"/>
  <c r="M852" i="106"/>
  <c r="N852" i="106" s="1"/>
  <c r="M820" i="106"/>
  <c r="N820" i="106" s="1"/>
  <c r="M804" i="106"/>
  <c r="N804" i="106" s="1"/>
  <c r="M796" i="106"/>
  <c r="N796" i="106" s="1"/>
  <c r="M788" i="106"/>
  <c r="N788" i="106" s="1"/>
  <c r="M756" i="106"/>
  <c r="N756" i="106" s="1"/>
  <c r="M740" i="106"/>
  <c r="N740" i="106" s="1"/>
  <c r="M732" i="106"/>
  <c r="N732" i="106" s="1"/>
  <c r="M724" i="106"/>
  <c r="N724" i="106" s="1"/>
  <c r="M692" i="106"/>
  <c r="N692" i="106" s="1"/>
  <c r="M676" i="106"/>
  <c r="N676" i="106" s="1"/>
  <c r="M668" i="106"/>
  <c r="N668" i="106" s="1"/>
  <c r="M660" i="106"/>
  <c r="N660" i="106" s="1"/>
  <c r="M628" i="106"/>
  <c r="N628" i="106" s="1"/>
  <c r="M604" i="106"/>
  <c r="N604" i="106" s="1"/>
  <c r="M596" i="106"/>
  <c r="N596" i="106" s="1"/>
  <c r="M588" i="106"/>
  <c r="N588" i="106" s="1"/>
  <c r="M556" i="106"/>
  <c r="N556" i="106" s="1"/>
  <c r="M540" i="106"/>
  <c r="N540" i="106" s="1"/>
  <c r="M532" i="106"/>
  <c r="N532" i="106" s="1"/>
  <c r="M524" i="106"/>
  <c r="N524" i="106" s="1"/>
  <c r="M492" i="106"/>
  <c r="N492" i="106" s="1"/>
  <c r="M476" i="106"/>
  <c r="N476" i="106" s="1"/>
  <c r="M468" i="106"/>
  <c r="N468" i="106" s="1"/>
  <c r="M460" i="106"/>
  <c r="N460" i="106" s="1"/>
  <c r="M428" i="106"/>
  <c r="N428" i="106" s="1"/>
  <c r="M412" i="106"/>
  <c r="N412" i="106" s="1"/>
  <c r="M404" i="106"/>
  <c r="N404" i="106" s="1"/>
  <c r="M396" i="106"/>
  <c r="N396" i="106" s="1"/>
  <c r="M348" i="106"/>
  <c r="N348" i="106" s="1"/>
  <c r="M332" i="106"/>
  <c r="N332" i="106" s="1"/>
  <c r="M324" i="106"/>
  <c r="N324" i="106" s="1"/>
  <c r="M316" i="106"/>
  <c r="N316" i="106" s="1"/>
  <c r="M268" i="106"/>
  <c r="N268" i="106" s="1"/>
  <c r="M252" i="106"/>
  <c r="N252" i="106" s="1"/>
  <c r="M244" i="106"/>
  <c r="N244" i="106" s="1"/>
  <c r="M236" i="106"/>
  <c r="N236" i="106" s="1"/>
  <c r="M196" i="106"/>
  <c r="N196" i="106" s="1"/>
  <c r="M172" i="106"/>
  <c r="N172" i="106" s="1"/>
  <c r="M164" i="106"/>
  <c r="N164" i="106" s="1"/>
  <c r="M156" i="106"/>
  <c r="N156" i="106" s="1"/>
  <c r="M124" i="106"/>
  <c r="N124" i="106" s="1"/>
  <c r="M108" i="106"/>
  <c r="N108" i="106" s="1"/>
  <c r="M92" i="106"/>
  <c r="N92" i="106" s="1"/>
  <c r="M84" i="106"/>
  <c r="N84" i="106" s="1"/>
  <c r="M52" i="106"/>
  <c r="N52" i="106" s="1"/>
  <c r="M36" i="106"/>
  <c r="N36" i="106" s="1"/>
  <c r="M28" i="106"/>
  <c r="N28" i="106" s="1"/>
  <c r="M20" i="106"/>
  <c r="N20" i="106" s="1"/>
  <c r="L24" i="22"/>
  <c r="M3709" i="106" s="1"/>
  <c r="N3709" i="106" s="1"/>
  <c r="H24" i="22"/>
  <c r="M3746" i="106"/>
  <c r="N3746" i="106" s="1"/>
  <c r="M3695" i="106"/>
  <c r="N3695" i="106" s="1"/>
  <c r="M3677" i="106"/>
  <c r="N3677" i="106" s="1"/>
  <c r="M3605" i="106"/>
  <c r="N3605" i="106" s="1"/>
  <c r="M3490" i="106"/>
  <c r="N3490" i="106" s="1"/>
  <c r="M3421" i="106"/>
  <c r="N3421" i="106" s="1"/>
  <c r="M3349" i="106"/>
  <c r="N3349" i="106" s="1"/>
  <c r="M3234" i="106"/>
  <c r="N3234" i="106" s="1"/>
  <c r="M3207" i="106"/>
  <c r="N3207" i="106" s="1"/>
  <c r="M3183" i="106"/>
  <c r="N3183" i="106" s="1"/>
  <c r="M2954" i="106"/>
  <c r="N2954" i="106" s="1"/>
  <c r="M2878" i="106"/>
  <c r="N2878" i="106" s="1"/>
  <c r="M2698" i="106"/>
  <c r="N2698" i="106" s="1"/>
  <c r="M2658" i="106"/>
  <c r="N2658" i="106" s="1"/>
  <c r="M2622" i="106"/>
  <c r="N2622" i="106" s="1"/>
  <c r="M2402" i="106"/>
  <c r="N2402" i="106" s="1"/>
  <c r="M2298" i="106"/>
  <c r="N2298" i="106" s="1"/>
  <c r="M2186" i="106"/>
  <c r="N2186" i="106" s="1"/>
  <c r="M2098" i="106"/>
  <c r="N2098" i="106" s="1"/>
  <c r="M1933" i="106"/>
  <c r="N1933" i="106" s="1"/>
  <c r="M1621" i="106"/>
  <c r="N1621" i="106" s="1"/>
  <c r="M1493" i="106"/>
  <c r="N1493" i="106" s="1"/>
  <c r="M1429" i="106"/>
  <c r="N1429" i="106" s="1"/>
  <c r="M1365" i="106"/>
  <c r="N1365" i="106" s="1"/>
  <c r="M1301" i="106"/>
  <c r="N1301" i="106" s="1"/>
  <c r="M1109" i="106"/>
  <c r="N1109" i="106" s="1"/>
  <c r="M981" i="106"/>
  <c r="N981" i="106" s="1"/>
  <c r="M917" i="106"/>
  <c r="N917" i="106" s="1"/>
  <c r="M853" i="106"/>
  <c r="N853" i="106" s="1"/>
  <c r="M789" i="106"/>
  <c r="N789" i="106" s="1"/>
  <c r="M594" i="106"/>
  <c r="N594" i="106" s="1"/>
  <c r="M82" i="106"/>
  <c r="N82" i="106" s="1"/>
  <c r="M3787" i="106"/>
  <c r="N3787" i="106" s="1"/>
  <c r="M3779" i="106"/>
  <c r="N3779" i="106" s="1"/>
  <c r="M3771" i="106"/>
  <c r="N3771" i="106" s="1"/>
  <c r="M3747" i="106"/>
  <c r="N3747" i="106" s="1"/>
  <c r="M3731" i="106"/>
  <c r="N3731" i="106" s="1"/>
  <c r="M3723" i="106"/>
  <c r="N3723" i="106" s="1"/>
  <c r="M3715" i="106"/>
  <c r="N3715" i="106" s="1"/>
  <c r="M3707" i="106"/>
  <c r="N3707" i="106" s="1"/>
  <c r="M3683" i="106"/>
  <c r="N3683" i="106" s="1"/>
  <c r="M3667" i="106"/>
  <c r="N3667" i="106" s="1"/>
  <c r="M3659" i="106"/>
  <c r="N3659" i="106" s="1"/>
  <c r="M3651" i="106"/>
  <c r="N3651" i="106" s="1"/>
  <c r="M3643" i="106"/>
  <c r="N3643" i="106" s="1"/>
  <c r="M3619" i="106"/>
  <c r="N3619" i="106" s="1"/>
  <c r="M3603" i="106"/>
  <c r="N3603" i="106" s="1"/>
  <c r="M3595" i="106"/>
  <c r="N3595" i="106" s="1"/>
  <c r="M3587" i="106"/>
  <c r="N3587" i="106" s="1"/>
  <c r="M3579" i="106"/>
  <c r="N3579" i="106" s="1"/>
  <c r="M3571" i="106"/>
  <c r="N3571" i="106" s="1"/>
  <c r="M3563" i="106"/>
  <c r="N3563" i="106" s="1"/>
  <c r="M3555" i="106"/>
  <c r="N3555" i="106" s="1"/>
  <c r="M3531" i="106"/>
  <c r="N3531" i="106" s="1"/>
  <c r="M3523" i="106"/>
  <c r="N3523" i="106" s="1"/>
  <c r="M3515" i="106"/>
  <c r="N3515" i="106" s="1"/>
  <c r="M3507" i="106"/>
  <c r="N3507" i="106" s="1"/>
  <c r="M3499" i="106"/>
  <c r="N3499" i="106" s="1"/>
  <c r="M3491" i="106"/>
  <c r="N3491" i="106" s="1"/>
  <c r="M3483" i="106"/>
  <c r="N3483" i="106" s="1"/>
  <c r="M3467" i="106"/>
  <c r="N3467" i="106" s="1"/>
  <c r="M3459" i="106"/>
  <c r="N3459" i="106" s="1"/>
  <c r="M3451" i="106"/>
  <c r="N3451" i="106" s="1"/>
  <c r="M3443" i="106"/>
  <c r="N3443" i="106" s="1"/>
  <c r="M3435" i="106"/>
  <c r="N3435" i="106" s="1"/>
  <c r="M3427" i="106"/>
  <c r="N3427" i="106" s="1"/>
  <c r="M3419" i="106"/>
  <c r="N3419" i="106" s="1"/>
  <c r="M3403" i="106"/>
  <c r="N3403" i="106" s="1"/>
  <c r="M3395" i="106"/>
  <c r="N3395" i="106" s="1"/>
  <c r="M3387" i="106"/>
  <c r="N3387" i="106" s="1"/>
  <c r="M3379" i="106"/>
  <c r="N3379" i="106" s="1"/>
  <c r="M3371" i="106"/>
  <c r="N3371" i="106" s="1"/>
  <c r="M3363" i="106"/>
  <c r="N3363" i="106" s="1"/>
  <c r="M3355" i="106"/>
  <c r="N3355" i="106" s="1"/>
  <c r="M3339" i="106"/>
  <c r="N3339" i="106" s="1"/>
  <c r="M3331" i="106"/>
  <c r="N3331" i="106" s="1"/>
  <c r="M3323" i="106"/>
  <c r="N3323" i="106" s="1"/>
  <c r="M3315" i="106"/>
  <c r="N3315" i="106" s="1"/>
  <c r="M3307" i="106"/>
  <c r="N3307" i="106" s="1"/>
  <c r="M3299" i="106"/>
  <c r="N3299" i="106" s="1"/>
  <c r="M3291" i="106"/>
  <c r="N3291" i="106" s="1"/>
  <c r="M3275" i="106"/>
  <c r="N3275" i="106" s="1"/>
  <c r="M3267" i="106"/>
  <c r="N3267" i="106" s="1"/>
  <c r="M3259" i="106"/>
  <c r="N3259" i="106" s="1"/>
  <c r="M3251" i="106"/>
  <c r="N3251" i="106" s="1"/>
  <c r="M3243" i="106"/>
  <c r="N3243" i="106" s="1"/>
  <c r="M3235" i="106"/>
  <c r="N3235" i="106" s="1"/>
  <c r="M3227" i="106"/>
  <c r="N3227" i="106" s="1"/>
  <c r="M3211" i="106"/>
  <c r="N3211" i="106" s="1"/>
  <c r="M3203" i="106"/>
  <c r="N3203" i="106" s="1"/>
  <c r="M3195" i="106"/>
  <c r="N3195" i="106" s="1"/>
  <c r="M3187" i="106"/>
  <c r="N3187" i="106" s="1"/>
  <c r="M3179" i="106"/>
  <c r="N3179" i="106" s="1"/>
  <c r="M3171" i="106"/>
  <c r="N3171" i="106" s="1"/>
  <c r="M3163" i="106"/>
  <c r="N3163" i="106" s="1"/>
  <c r="M3147" i="106"/>
  <c r="N3147" i="106" s="1"/>
  <c r="M3139" i="106"/>
  <c r="N3139" i="106" s="1"/>
  <c r="M3131" i="106"/>
  <c r="N3131" i="106" s="1"/>
  <c r="M3123" i="106"/>
  <c r="N3123" i="106" s="1"/>
  <c r="M3115" i="106"/>
  <c r="N3115" i="106" s="1"/>
  <c r="M3107" i="106"/>
  <c r="N3107" i="106" s="1"/>
  <c r="M3099" i="106"/>
  <c r="N3099" i="106" s="1"/>
  <c r="M3083" i="106"/>
  <c r="N3083" i="106" s="1"/>
  <c r="M3075" i="106"/>
  <c r="N3075" i="106" s="1"/>
  <c r="M3067" i="106"/>
  <c r="N3067" i="106" s="1"/>
  <c r="M3059" i="106"/>
  <c r="N3059" i="106" s="1"/>
  <c r="M3051" i="106"/>
  <c r="N3051" i="106" s="1"/>
  <c r="M3043" i="106"/>
  <c r="N3043" i="106" s="1"/>
  <c r="M3035" i="106"/>
  <c r="N3035" i="106" s="1"/>
  <c r="M3019" i="106"/>
  <c r="N3019" i="106" s="1"/>
  <c r="M3011" i="106"/>
  <c r="N3011" i="106" s="1"/>
  <c r="M3003" i="106"/>
  <c r="N3003" i="106" s="1"/>
  <c r="M2995" i="106"/>
  <c r="N2995" i="106" s="1"/>
  <c r="M2987" i="106"/>
  <c r="N2987" i="106" s="1"/>
  <c r="M2979" i="106"/>
  <c r="N2979" i="106" s="1"/>
  <c r="M2971" i="106"/>
  <c r="N2971" i="106" s="1"/>
  <c r="M2955" i="106"/>
  <c r="N2955" i="106" s="1"/>
  <c r="M2947" i="106"/>
  <c r="N2947" i="106" s="1"/>
  <c r="M2939" i="106"/>
  <c r="N2939" i="106" s="1"/>
  <c r="M2931" i="106"/>
  <c r="N2931" i="106" s="1"/>
  <c r="M2923" i="106"/>
  <c r="N2923" i="106" s="1"/>
  <c r="M2915" i="106"/>
  <c r="N2915" i="106" s="1"/>
  <c r="M2907" i="106"/>
  <c r="N2907" i="106" s="1"/>
  <c r="M2891" i="106"/>
  <c r="N2891" i="106" s="1"/>
  <c r="M2875" i="106"/>
  <c r="N2875" i="106" s="1"/>
  <c r="M2867" i="106"/>
  <c r="N2867" i="106" s="1"/>
  <c r="M2859" i="106"/>
  <c r="N2859" i="106" s="1"/>
  <c r="M2851" i="106"/>
  <c r="N2851" i="106" s="1"/>
  <c r="M2843" i="106"/>
  <c r="N2843" i="106" s="1"/>
  <c r="M2835" i="106"/>
  <c r="N2835" i="106" s="1"/>
  <c r="M2819" i="106"/>
  <c r="N2819" i="106" s="1"/>
  <c r="M2811" i="106"/>
  <c r="N2811" i="106" s="1"/>
  <c r="M2803" i="106"/>
  <c r="N2803" i="106" s="1"/>
  <c r="M2795" i="106"/>
  <c r="N2795" i="106" s="1"/>
  <c r="M2787" i="106"/>
  <c r="N2787" i="106" s="1"/>
  <c r="M2779" i="106"/>
  <c r="N2779" i="106" s="1"/>
  <c r="M2771" i="106"/>
  <c r="N2771" i="106" s="1"/>
  <c r="M2747" i="106"/>
  <c r="N2747" i="106" s="1"/>
  <c r="M2739" i="106"/>
  <c r="N2739" i="106" s="1"/>
  <c r="M2731" i="106"/>
  <c r="N2731" i="106" s="1"/>
  <c r="M2723" i="106"/>
  <c r="N2723" i="106" s="1"/>
  <c r="M2715" i="106"/>
  <c r="N2715" i="106" s="1"/>
  <c r="M2707" i="106"/>
  <c r="N2707" i="106" s="1"/>
  <c r="M2699" i="106"/>
  <c r="N2699" i="106" s="1"/>
  <c r="M2683" i="106"/>
  <c r="N2683" i="106" s="1"/>
  <c r="M2675" i="106"/>
  <c r="N2675" i="106" s="1"/>
  <c r="M2667" i="106"/>
  <c r="N2667" i="106" s="1"/>
  <c r="M2659" i="106"/>
  <c r="N2659" i="106" s="1"/>
  <c r="M2651" i="106"/>
  <c r="N2651" i="106" s="1"/>
  <c r="M2643" i="106"/>
  <c r="N2643" i="106" s="1"/>
  <c r="M2635" i="106"/>
  <c r="N2635" i="106" s="1"/>
  <c r="M2611" i="106"/>
  <c r="N2611" i="106" s="1"/>
  <c r="M2603" i="106"/>
  <c r="N2603" i="106" s="1"/>
  <c r="M2595" i="106"/>
  <c r="N2595" i="106" s="1"/>
  <c r="M2587" i="106"/>
  <c r="N2587" i="106" s="1"/>
  <c r="M2579" i="106"/>
  <c r="N2579" i="106" s="1"/>
  <c r="M2571" i="106"/>
  <c r="N2571" i="106" s="1"/>
  <c r="M2563" i="106"/>
  <c r="N2563" i="106" s="1"/>
  <c r="M2547" i="106"/>
  <c r="N2547" i="106" s="1"/>
  <c r="M2539" i="106"/>
  <c r="N2539" i="106" s="1"/>
  <c r="M2531" i="106"/>
  <c r="N2531" i="106" s="1"/>
  <c r="M2523" i="106"/>
  <c r="N2523" i="106" s="1"/>
  <c r="M2515" i="106"/>
  <c r="N2515" i="106" s="1"/>
  <c r="M2507" i="106"/>
  <c r="N2507" i="106" s="1"/>
  <c r="M2499" i="106"/>
  <c r="N2499" i="106" s="1"/>
  <c r="M2483" i="106"/>
  <c r="N2483" i="106" s="1"/>
  <c r="M2475" i="106"/>
  <c r="N2475" i="106" s="1"/>
  <c r="M2467" i="106"/>
  <c r="N2467" i="106" s="1"/>
  <c r="M2459" i="106"/>
  <c r="N2459" i="106" s="1"/>
  <c r="M2451" i="106"/>
  <c r="N2451" i="106" s="1"/>
  <c r="M2443" i="106"/>
  <c r="N2443" i="106" s="1"/>
  <c r="M2435" i="106"/>
  <c r="N2435" i="106" s="1"/>
  <c r="M2419" i="106"/>
  <c r="N2419" i="106" s="1"/>
  <c r="M2411" i="106"/>
  <c r="N2411" i="106" s="1"/>
  <c r="M2403" i="106"/>
  <c r="N2403" i="106" s="1"/>
  <c r="M2395" i="106"/>
  <c r="N2395" i="106" s="1"/>
  <c r="M2387" i="106"/>
  <c r="N2387" i="106" s="1"/>
  <c r="M2379" i="106"/>
  <c r="N2379" i="106" s="1"/>
  <c r="M2371" i="106"/>
  <c r="N2371" i="106" s="1"/>
  <c r="M2355" i="106"/>
  <c r="N2355" i="106" s="1"/>
  <c r="M2347" i="106"/>
  <c r="N2347" i="106" s="1"/>
  <c r="M2339" i="106"/>
  <c r="N2339" i="106" s="1"/>
  <c r="M2331" i="106"/>
  <c r="N2331" i="106" s="1"/>
  <c r="M2323" i="106"/>
  <c r="N2323" i="106" s="1"/>
  <c r="M2315" i="106"/>
  <c r="N2315" i="106" s="1"/>
  <c r="M2307" i="106"/>
  <c r="N2307" i="106" s="1"/>
  <c r="M2291" i="106"/>
  <c r="N2291" i="106" s="1"/>
  <c r="M2283" i="106"/>
  <c r="N2283" i="106" s="1"/>
  <c r="M2275" i="106"/>
  <c r="N2275" i="106" s="1"/>
  <c r="M2267" i="106"/>
  <c r="N2267" i="106" s="1"/>
  <c r="M2259" i="106"/>
  <c r="N2259" i="106" s="1"/>
  <c r="M2251" i="106"/>
  <c r="N2251" i="106" s="1"/>
  <c r="M2243" i="106"/>
  <c r="N2243" i="106" s="1"/>
  <c r="M2227" i="106"/>
  <c r="N2227" i="106" s="1"/>
  <c r="M2219" i="106"/>
  <c r="N2219" i="106" s="1"/>
  <c r="M2211" i="106"/>
  <c r="N2211" i="106" s="1"/>
  <c r="M2203" i="106"/>
  <c r="N2203" i="106" s="1"/>
  <c r="M2195" i="106"/>
  <c r="N2195" i="106" s="1"/>
  <c r="M2187" i="106"/>
  <c r="N2187" i="106" s="1"/>
  <c r="M2179" i="106"/>
  <c r="N2179" i="106" s="1"/>
  <c r="M2163" i="106"/>
  <c r="N2163" i="106" s="1"/>
  <c r="M2155" i="106"/>
  <c r="N2155" i="106" s="1"/>
  <c r="M2147" i="106"/>
  <c r="N2147" i="106" s="1"/>
  <c r="M2131" i="106"/>
  <c r="N2131" i="106" s="1"/>
  <c r="M2123" i="106"/>
  <c r="N2123" i="106" s="1"/>
  <c r="M2115" i="106"/>
  <c r="N2115" i="106" s="1"/>
  <c r="M2099" i="106"/>
  <c r="N2099" i="106" s="1"/>
  <c r="M2083" i="106"/>
  <c r="N2083" i="106" s="1"/>
  <c r="M2075" i="106"/>
  <c r="N2075" i="106" s="1"/>
  <c r="M2067" i="106"/>
  <c r="N2067" i="106" s="1"/>
  <c r="M2059" i="106"/>
  <c r="N2059" i="106" s="1"/>
  <c r="M2051" i="106"/>
  <c r="N2051" i="106" s="1"/>
  <c r="M2035" i="106"/>
  <c r="N2035" i="106" s="1"/>
  <c r="M2027" i="106"/>
  <c r="N2027" i="106" s="1"/>
  <c r="M2011" i="106"/>
  <c r="N2011" i="106" s="1"/>
  <c r="M2003" i="106"/>
  <c r="N2003" i="106" s="1"/>
  <c r="M1995" i="106"/>
  <c r="N1995" i="106" s="1"/>
  <c r="M1987" i="106"/>
  <c r="N1987" i="106" s="1"/>
  <c r="M1979" i="106"/>
  <c r="N1979" i="106" s="1"/>
  <c r="M1971" i="106"/>
  <c r="N1971" i="106" s="1"/>
  <c r="M1963" i="106"/>
  <c r="N1963" i="106" s="1"/>
  <c r="M1947" i="106"/>
  <c r="N1947" i="106" s="1"/>
  <c r="M1939" i="106"/>
  <c r="N1939" i="106" s="1"/>
  <c r="M1931" i="106"/>
  <c r="N1931" i="106" s="1"/>
  <c r="M1923" i="106"/>
  <c r="N1923" i="106" s="1"/>
  <c r="M1907" i="106"/>
  <c r="N1907" i="106" s="1"/>
  <c r="M1899" i="106"/>
  <c r="N1899" i="106" s="1"/>
  <c r="M1891" i="106"/>
  <c r="N1891" i="106" s="1"/>
  <c r="M1867" i="106"/>
  <c r="N1867" i="106" s="1"/>
  <c r="M1859" i="106"/>
  <c r="N1859" i="106" s="1"/>
  <c r="M1843" i="106"/>
  <c r="N1843" i="106" s="1"/>
  <c r="M1835" i="106"/>
  <c r="N1835" i="106" s="1"/>
  <c r="M1827" i="106"/>
  <c r="N1827" i="106" s="1"/>
  <c r="M1819" i="106"/>
  <c r="N1819" i="106" s="1"/>
  <c r="M1811" i="106"/>
  <c r="N1811" i="106" s="1"/>
  <c r="M1795" i="106"/>
  <c r="N1795" i="106" s="1"/>
  <c r="M1779" i="106"/>
  <c r="N1779" i="106" s="1"/>
  <c r="M1771" i="106"/>
  <c r="N1771" i="106" s="1"/>
  <c r="M1763" i="106"/>
  <c r="N1763" i="106" s="1"/>
  <c r="M1755" i="106"/>
  <c r="N1755" i="106" s="1"/>
  <c r="M1747" i="106"/>
  <c r="N1747" i="106" s="1"/>
  <c r="M1739" i="106"/>
  <c r="N1739" i="106" s="1"/>
  <c r="M1723" i="106"/>
  <c r="N1723" i="106" s="1"/>
  <c r="M1715" i="106"/>
  <c r="N1715" i="106" s="1"/>
  <c r="M1707" i="106"/>
  <c r="N1707" i="106" s="1"/>
  <c r="M1699" i="106"/>
  <c r="N1699" i="106" s="1"/>
  <c r="M1691" i="106"/>
  <c r="N1691" i="106" s="1"/>
  <c r="M1683" i="106"/>
  <c r="N1683" i="106" s="1"/>
  <c r="M1675" i="106"/>
  <c r="N1675" i="106" s="1"/>
  <c r="M1651" i="106"/>
  <c r="N1651" i="106" s="1"/>
  <c r="M1643" i="106"/>
  <c r="N1643" i="106" s="1"/>
  <c r="M1635" i="106"/>
  <c r="N1635" i="106" s="1"/>
  <c r="M1627" i="106"/>
  <c r="N1627" i="106" s="1"/>
  <c r="M1619" i="106"/>
  <c r="N1619" i="106" s="1"/>
  <c r="M1611" i="106"/>
  <c r="N1611" i="106" s="1"/>
  <c r="M1603" i="106"/>
  <c r="N1603" i="106" s="1"/>
  <c r="M1587" i="106"/>
  <c r="N1587" i="106" s="1"/>
  <c r="M1579" i="106"/>
  <c r="N1579" i="106" s="1"/>
  <c r="M1571" i="106"/>
  <c r="N1571" i="106" s="1"/>
  <c r="M1563" i="106"/>
  <c r="N1563" i="106" s="1"/>
  <c r="M1555" i="106"/>
  <c r="N1555" i="106" s="1"/>
  <c r="M1547" i="106"/>
  <c r="N1547" i="106" s="1"/>
  <c r="M1539" i="106"/>
  <c r="N1539" i="106" s="1"/>
  <c r="M1523" i="106"/>
  <c r="N1523" i="106" s="1"/>
  <c r="M1515" i="106"/>
  <c r="N1515" i="106" s="1"/>
  <c r="M1507" i="106"/>
  <c r="N1507" i="106" s="1"/>
  <c r="M1499" i="106"/>
  <c r="N1499" i="106" s="1"/>
  <c r="M1491" i="106"/>
  <c r="N1491" i="106" s="1"/>
  <c r="M1483" i="106"/>
  <c r="N1483" i="106" s="1"/>
  <c r="M1475" i="106"/>
  <c r="N1475" i="106" s="1"/>
  <c r="M1459" i="106"/>
  <c r="N1459" i="106" s="1"/>
  <c r="M1451" i="106"/>
  <c r="N1451" i="106" s="1"/>
  <c r="M1443" i="106"/>
  <c r="N1443" i="106" s="1"/>
  <c r="M1435" i="106"/>
  <c r="N1435" i="106" s="1"/>
  <c r="M1427" i="106"/>
  <c r="N1427" i="106" s="1"/>
  <c r="M1419" i="106"/>
  <c r="N1419" i="106" s="1"/>
  <c r="M1411" i="106"/>
  <c r="N1411" i="106" s="1"/>
  <c r="M1395" i="106"/>
  <c r="N1395" i="106" s="1"/>
  <c r="M1387" i="106"/>
  <c r="N1387" i="106" s="1"/>
  <c r="M1379" i="106"/>
  <c r="N1379" i="106" s="1"/>
  <c r="M1371" i="106"/>
  <c r="N1371" i="106" s="1"/>
  <c r="M1363" i="106"/>
  <c r="N1363" i="106" s="1"/>
  <c r="M1355" i="106"/>
  <c r="N1355" i="106" s="1"/>
  <c r="M1347" i="106"/>
  <c r="N1347" i="106" s="1"/>
  <c r="M1331" i="106"/>
  <c r="N1331" i="106" s="1"/>
  <c r="M1323" i="106"/>
  <c r="N1323" i="106" s="1"/>
  <c r="M1315" i="106"/>
  <c r="N1315" i="106" s="1"/>
  <c r="M1307" i="106"/>
  <c r="N1307" i="106" s="1"/>
  <c r="M1299" i="106"/>
  <c r="N1299" i="106" s="1"/>
  <c r="M1291" i="106"/>
  <c r="N1291" i="106" s="1"/>
  <c r="M1283" i="106"/>
  <c r="N1283" i="106" s="1"/>
  <c r="M1267" i="106"/>
  <c r="N1267" i="106" s="1"/>
  <c r="M1259" i="106"/>
  <c r="N1259" i="106" s="1"/>
  <c r="M1251" i="106"/>
  <c r="N1251" i="106" s="1"/>
  <c r="M1243" i="106"/>
  <c r="N1243" i="106" s="1"/>
  <c r="M1235" i="106"/>
  <c r="N1235" i="106" s="1"/>
  <c r="M1227" i="106"/>
  <c r="N1227" i="106" s="1"/>
  <c r="M1219" i="106"/>
  <c r="N1219" i="106" s="1"/>
  <c r="M1203" i="106"/>
  <c r="N1203" i="106" s="1"/>
  <c r="M1195" i="106"/>
  <c r="N1195" i="106" s="1"/>
  <c r="M1187" i="106"/>
  <c r="N1187" i="106" s="1"/>
  <c r="M1179" i="106"/>
  <c r="N1179" i="106" s="1"/>
  <c r="M1171" i="106"/>
  <c r="N1171" i="106" s="1"/>
  <c r="M1163" i="106"/>
  <c r="N1163" i="106" s="1"/>
  <c r="M1155" i="106"/>
  <c r="N1155" i="106" s="1"/>
  <c r="M1139" i="106"/>
  <c r="N1139" i="106" s="1"/>
  <c r="M1131" i="106"/>
  <c r="N1131" i="106" s="1"/>
  <c r="M1123" i="106"/>
  <c r="N1123" i="106" s="1"/>
  <c r="M1115" i="106"/>
  <c r="N1115" i="106" s="1"/>
  <c r="M1107" i="106"/>
  <c r="N1107" i="106" s="1"/>
  <c r="M1099" i="106"/>
  <c r="N1099" i="106" s="1"/>
  <c r="M1091" i="106"/>
  <c r="N1091" i="106" s="1"/>
  <c r="M1075" i="106"/>
  <c r="N1075" i="106" s="1"/>
  <c r="M1067" i="106"/>
  <c r="N1067" i="106" s="1"/>
  <c r="M1059" i="106"/>
  <c r="N1059" i="106" s="1"/>
  <c r="M1051" i="106"/>
  <c r="N1051" i="106" s="1"/>
  <c r="M1043" i="106"/>
  <c r="N1043" i="106" s="1"/>
  <c r="M1035" i="106"/>
  <c r="N1035" i="106" s="1"/>
  <c r="M1027" i="106"/>
  <c r="N1027" i="106" s="1"/>
  <c r="M1011" i="106"/>
  <c r="N1011" i="106" s="1"/>
  <c r="M1003" i="106"/>
  <c r="N1003" i="106" s="1"/>
  <c r="M995" i="106"/>
  <c r="N995" i="106" s="1"/>
  <c r="M987" i="106"/>
  <c r="N987" i="106" s="1"/>
  <c r="M979" i="106"/>
  <c r="N979" i="106" s="1"/>
  <c r="M971" i="106"/>
  <c r="N971" i="106" s="1"/>
  <c r="M963" i="106"/>
  <c r="N963" i="106" s="1"/>
  <c r="M947" i="106"/>
  <c r="N947" i="106" s="1"/>
  <c r="M939" i="106"/>
  <c r="N939" i="106" s="1"/>
  <c r="M931" i="106"/>
  <c r="N931" i="106" s="1"/>
  <c r="M923" i="106"/>
  <c r="N923" i="106" s="1"/>
  <c r="M915" i="106"/>
  <c r="N915" i="106" s="1"/>
  <c r="M907" i="106"/>
  <c r="N907" i="106" s="1"/>
  <c r="M899" i="106"/>
  <c r="N899" i="106" s="1"/>
  <c r="M883" i="106"/>
  <c r="N883" i="106" s="1"/>
  <c r="M875" i="106"/>
  <c r="N875" i="106" s="1"/>
  <c r="M867" i="106"/>
  <c r="N867" i="106" s="1"/>
  <c r="M859" i="106"/>
  <c r="N859" i="106" s="1"/>
  <c r="M851" i="106"/>
  <c r="N851" i="106" s="1"/>
  <c r="M843" i="106"/>
  <c r="N843" i="106" s="1"/>
  <c r="M835" i="106"/>
  <c r="N835" i="106" s="1"/>
  <c r="M819" i="106"/>
  <c r="N819" i="106" s="1"/>
  <c r="M811" i="106"/>
  <c r="N811" i="106" s="1"/>
  <c r="M803" i="106"/>
  <c r="N803" i="106" s="1"/>
  <c r="M795" i="106"/>
  <c r="N795" i="106" s="1"/>
  <c r="M787" i="106"/>
  <c r="N787" i="106" s="1"/>
  <c r="M779" i="106"/>
  <c r="N779" i="106" s="1"/>
  <c r="M771" i="106"/>
  <c r="N771" i="106" s="1"/>
  <c r="M755" i="106"/>
  <c r="N755" i="106" s="1"/>
  <c r="M747" i="106"/>
  <c r="N747" i="106" s="1"/>
  <c r="M739" i="106"/>
  <c r="N739" i="106" s="1"/>
  <c r="M731" i="106"/>
  <c r="N731" i="106" s="1"/>
  <c r="M723" i="106"/>
  <c r="N723" i="106" s="1"/>
  <c r="M715" i="106"/>
  <c r="N715" i="106" s="1"/>
  <c r="M707" i="106"/>
  <c r="N707" i="106" s="1"/>
  <c r="M691" i="106"/>
  <c r="N691" i="106" s="1"/>
  <c r="M683" i="106"/>
  <c r="N683" i="106" s="1"/>
  <c r="M675" i="106"/>
  <c r="N675" i="106" s="1"/>
  <c r="M667" i="106"/>
  <c r="N667" i="106" s="1"/>
  <c r="M659" i="106"/>
  <c r="N659" i="106" s="1"/>
  <c r="M651" i="106"/>
  <c r="N651" i="106" s="1"/>
  <c r="M643" i="106"/>
  <c r="N643" i="106" s="1"/>
  <c r="M627" i="106"/>
  <c r="N627" i="106" s="1"/>
  <c r="M619" i="106"/>
  <c r="N619" i="106" s="1"/>
  <c r="M611" i="106"/>
  <c r="N611" i="106" s="1"/>
  <c r="M603" i="106"/>
  <c r="N603" i="106" s="1"/>
  <c r="M595" i="106"/>
  <c r="N595" i="106" s="1"/>
  <c r="M587" i="106"/>
  <c r="N587" i="106" s="1"/>
  <c r="M579" i="106"/>
  <c r="N579" i="106" s="1"/>
  <c r="M563" i="106"/>
  <c r="N563" i="106" s="1"/>
  <c r="M555" i="106"/>
  <c r="N555" i="106" s="1"/>
  <c r="M547" i="106"/>
  <c r="N547" i="106" s="1"/>
  <c r="M531" i="106"/>
  <c r="N531" i="106" s="1"/>
  <c r="M523" i="106"/>
  <c r="N523" i="106" s="1"/>
  <c r="M515" i="106"/>
  <c r="N515" i="106" s="1"/>
  <c r="M507" i="106"/>
  <c r="N507" i="106" s="1"/>
  <c r="M491" i="106"/>
  <c r="N491" i="106" s="1"/>
  <c r="M483" i="106"/>
  <c r="N483" i="106" s="1"/>
  <c r="M475" i="106"/>
  <c r="N475" i="106" s="1"/>
  <c r="M467" i="106"/>
  <c r="N467" i="106" s="1"/>
  <c r="M459" i="106"/>
  <c r="N459" i="106" s="1"/>
  <c r="M451" i="106"/>
  <c r="N451" i="106" s="1"/>
  <c r="M443" i="106"/>
  <c r="N443" i="106" s="1"/>
  <c r="M427" i="106"/>
  <c r="N427" i="106" s="1"/>
  <c r="M419" i="106"/>
  <c r="N419" i="106" s="1"/>
  <c r="M411" i="106"/>
  <c r="N411" i="106" s="1"/>
  <c r="M403" i="106"/>
  <c r="N403" i="106" s="1"/>
  <c r="M395" i="106"/>
  <c r="N395" i="106" s="1"/>
  <c r="M387" i="106"/>
  <c r="N387" i="106" s="1"/>
  <c r="M379" i="106"/>
  <c r="N379" i="106" s="1"/>
  <c r="M363" i="106"/>
  <c r="N363" i="106" s="1"/>
  <c r="M355" i="106"/>
  <c r="N355" i="106" s="1"/>
  <c r="M347" i="106"/>
  <c r="N347" i="106" s="1"/>
  <c r="M339" i="106"/>
  <c r="N339" i="106" s="1"/>
  <c r="M331" i="106"/>
  <c r="N331" i="106" s="1"/>
  <c r="M323" i="106"/>
  <c r="N323" i="106" s="1"/>
  <c r="M315" i="106"/>
  <c r="N315" i="106" s="1"/>
  <c r="M299" i="106"/>
  <c r="N299" i="106" s="1"/>
  <c r="M291" i="106"/>
  <c r="N291" i="106" s="1"/>
  <c r="M275" i="106"/>
  <c r="N275" i="106" s="1"/>
  <c r="M267" i="106"/>
  <c r="N267" i="106" s="1"/>
  <c r="M259" i="106"/>
  <c r="N259" i="106" s="1"/>
  <c r="M251" i="106"/>
  <c r="N251" i="106" s="1"/>
  <c r="M243" i="106"/>
  <c r="N243" i="106" s="1"/>
  <c r="M227" i="106"/>
  <c r="N227" i="106" s="1"/>
  <c r="M211" i="106"/>
  <c r="N211" i="106" s="1"/>
  <c r="M203" i="106"/>
  <c r="N203" i="106" s="1"/>
  <c r="M195" i="106"/>
  <c r="N195" i="106" s="1"/>
  <c r="M187" i="106"/>
  <c r="N187" i="106" s="1"/>
  <c r="M179" i="106"/>
  <c r="N179" i="106" s="1"/>
  <c r="M171" i="106"/>
  <c r="N171" i="106" s="1"/>
  <c r="M147" i="106"/>
  <c r="N147" i="106" s="1"/>
  <c r="M139" i="106"/>
  <c r="N139" i="106" s="1"/>
  <c r="M131" i="106"/>
  <c r="N131" i="106" s="1"/>
  <c r="M123" i="106"/>
  <c r="N123" i="106" s="1"/>
  <c r="M115" i="106"/>
  <c r="N115" i="106" s="1"/>
  <c r="M107" i="106"/>
  <c r="N107" i="106" s="1"/>
  <c r="M99" i="106"/>
  <c r="N99" i="106" s="1"/>
  <c r="M83" i="106"/>
  <c r="N83" i="106" s="1"/>
  <c r="M75" i="106"/>
  <c r="N75" i="106" s="1"/>
  <c r="M67" i="106"/>
  <c r="N67" i="106" s="1"/>
  <c r="M59" i="106"/>
  <c r="N59" i="106" s="1"/>
  <c r="M3786" i="106"/>
  <c r="N3786" i="106" s="1"/>
  <c r="M3765" i="106"/>
  <c r="N3765" i="106" s="1"/>
  <c r="M3714" i="106"/>
  <c r="N3714" i="106" s="1"/>
  <c r="M3646" i="106"/>
  <c r="N3646" i="106" s="1"/>
  <c r="M3623" i="106"/>
  <c r="N3623" i="106" s="1"/>
  <c r="M3530" i="106"/>
  <c r="N3530" i="106" s="1"/>
  <c r="M3509" i="106"/>
  <c r="N3509" i="106" s="1"/>
  <c r="M3458" i="106"/>
  <c r="N3458" i="106" s="1"/>
  <c r="M3417" i="106"/>
  <c r="N3417" i="106" s="1"/>
  <c r="M3390" i="106"/>
  <c r="N3390" i="106" s="1"/>
  <c r="M3274" i="106"/>
  <c r="N3274" i="106" s="1"/>
  <c r="M3253" i="106"/>
  <c r="N3253" i="106" s="1"/>
  <c r="M3202" i="106"/>
  <c r="N3202" i="106" s="1"/>
  <c r="M3161" i="106"/>
  <c r="N3161" i="106" s="1"/>
  <c r="M3134" i="106"/>
  <c r="N3134" i="106" s="1"/>
  <c r="M3111" i="106"/>
  <c r="N3111" i="106" s="1"/>
  <c r="M2986" i="106"/>
  <c r="N2986" i="106" s="1"/>
  <c r="M2910" i="106"/>
  <c r="N2910" i="106" s="1"/>
  <c r="M2842" i="106"/>
  <c r="N2842" i="106" s="1"/>
  <c r="M2730" i="106"/>
  <c r="N2730" i="106" s="1"/>
  <c r="M2690" i="106"/>
  <c r="N2690" i="106" s="1"/>
  <c r="M2654" i="106"/>
  <c r="N2654" i="106" s="1"/>
  <c r="M2586" i="106"/>
  <c r="N2586" i="106" s="1"/>
  <c r="M2474" i="106"/>
  <c r="N2474" i="106" s="1"/>
  <c r="M2398" i="106"/>
  <c r="N2398" i="106" s="1"/>
  <c r="M2330" i="106"/>
  <c r="N2330" i="106" s="1"/>
  <c r="M2218" i="106"/>
  <c r="N2218" i="106" s="1"/>
  <c r="M2178" i="106"/>
  <c r="N2178" i="106" s="1"/>
  <c r="M2135" i="106"/>
  <c r="N2135" i="106" s="1"/>
  <c r="M2034" i="106"/>
  <c r="N2034" i="106" s="1"/>
  <c r="M1879" i="106"/>
  <c r="N1879" i="106" s="1"/>
  <c r="M1613" i="106"/>
  <c r="N1613" i="106" s="1"/>
  <c r="M1485" i="106"/>
  <c r="N1485" i="106" s="1"/>
  <c r="M1421" i="106"/>
  <c r="N1421" i="106" s="1"/>
  <c r="M1357" i="106"/>
  <c r="N1357" i="106" s="1"/>
  <c r="M1229" i="106"/>
  <c r="N1229" i="106" s="1"/>
  <c r="M1165" i="106"/>
  <c r="N1165" i="106" s="1"/>
  <c r="M1101" i="106"/>
  <c r="N1101" i="106" s="1"/>
  <c r="M973" i="106"/>
  <c r="N973" i="106" s="1"/>
  <c r="M909" i="106"/>
  <c r="N909" i="106" s="1"/>
  <c r="M845" i="106"/>
  <c r="N845" i="106" s="1"/>
  <c r="M781" i="106"/>
  <c r="N781" i="106" s="1"/>
  <c r="M717" i="106"/>
  <c r="N717" i="106" s="1"/>
  <c r="M653" i="106"/>
  <c r="N653" i="106" s="1"/>
  <c r="M585" i="106"/>
  <c r="N585" i="106" s="1"/>
  <c r="M247" i="106"/>
  <c r="N247" i="106" s="1"/>
  <c r="M146" i="106"/>
  <c r="N146" i="106" s="1"/>
  <c r="M73" i="106"/>
  <c r="N73" i="106" s="1"/>
  <c r="M3778" i="106"/>
  <c r="N3778" i="106" s="1"/>
  <c r="M3722" i="106"/>
  <c r="N3722" i="106" s="1"/>
  <c r="M3698" i="106"/>
  <c r="N3698" i="106" s="1"/>
  <c r="M3666" i="106"/>
  <c r="N3666" i="106" s="1"/>
  <c r="M3602" i="106"/>
  <c r="N3602" i="106" s="1"/>
  <c r="M3594" i="106"/>
  <c r="N3594" i="106" s="1"/>
  <c r="M3538" i="106"/>
  <c r="N3538" i="106" s="1"/>
  <c r="M3522" i="106"/>
  <c r="N3522" i="106" s="1"/>
  <c r="M3474" i="106"/>
  <c r="N3474" i="106" s="1"/>
  <c r="M3466" i="106"/>
  <c r="N3466" i="106" s="1"/>
  <c r="M3410" i="106"/>
  <c r="N3410" i="106" s="1"/>
  <c r="M3346" i="106"/>
  <c r="N3346" i="106" s="1"/>
  <c r="M3338" i="106"/>
  <c r="N3338" i="106" s="1"/>
  <c r="M3282" i="106"/>
  <c r="N3282" i="106" s="1"/>
  <c r="M3266" i="106"/>
  <c r="N3266" i="106" s="1"/>
  <c r="M3258" i="106"/>
  <c r="N3258" i="106" s="1"/>
  <c r="M3218" i="106"/>
  <c r="N3218" i="106" s="1"/>
  <c r="M3210" i="106"/>
  <c r="N3210" i="106" s="1"/>
  <c r="M3138" i="106"/>
  <c r="N3138" i="106" s="1"/>
  <c r="M3090" i="106"/>
  <c r="N3090" i="106" s="1"/>
  <c r="M3082" i="106"/>
  <c r="N3082" i="106" s="1"/>
  <c r="M3058" i="106"/>
  <c r="N3058" i="106" s="1"/>
  <c r="M3026" i="106"/>
  <c r="N3026" i="106" s="1"/>
  <c r="M2994" i="106"/>
  <c r="N2994" i="106" s="1"/>
  <c r="M2962" i="106"/>
  <c r="N2962" i="106" s="1"/>
  <c r="M2898" i="106"/>
  <c r="N2898" i="106" s="1"/>
  <c r="M2866" i="106"/>
  <c r="N2866" i="106" s="1"/>
  <c r="M2834" i="106"/>
  <c r="N2834" i="106" s="1"/>
  <c r="M2802" i="106"/>
  <c r="N2802" i="106" s="1"/>
  <c r="M2770" i="106"/>
  <c r="N2770" i="106" s="1"/>
  <c r="M2738" i="106"/>
  <c r="N2738" i="106" s="1"/>
  <c r="M2706" i="106"/>
  <c r="N2706" i="106" s="1"/>
  <c r="M2642" i="106"/>
  <c r="N2642" i="106" s="1"/>
  <c r="M2610" i="106"/>
  <c r="N2610" i="106" s="1"/>
  <c r="M2578" i="106"/>
  <c r="N2578" i="106" s="1"/>
  <c r="M2546" i="106"/>
  <c r="N2546" i="106" s="1"/>
  <c r="M2514" i="106"/>
  <c r="N2514" i="106" s="1"/>
  <c r="M2482" i="106"/>
  <c r="N2482" i="106" s="1"/>
  <c r="M2450" i="106"/>
  <c r="N2450" i="106" s="1"/>
  <c r="M2386" i="106"/>
  <c r="N2386" i="106" s="1"/>
  <c r="M2354" i="106"/>
  <c r="N2354" i="106" s="1"/>
  <c r="M2322" i="106"/>
  <c r="N2322" i="106" s="1"/>
  <c r="M2290" i="106"/>
  <c r="N2290" i="106" s="1"/>
  <c r="M2258" i="106"/>
  <c r="N2258" i="106" s="1"/>
  <c r="M2226" i="106"/>
  <c r="N2226" i="106" s="1"/>
  <c r="M2194" i="106"/>
  <c r="N2194" i="106" s="1"/>
  <c r="M2138" i="106"/>
  <c r="N2138" i="106" s="1"/>
  <c r="M2010" i="106"/>
  <c r="N2010" i="106" s="1"/>
  <c r="M1938" i="106"/>
  <c r="N1938" i="106" s="1"/>
  <c r="M1906" i="106"/>
  <c r="N1906" i="106" s="1"/>
  <c r="M1882" i="106"/>
  <c r="N1882" i="106" s="1"/>
  <c r="M1754" i="106"/>
  <c r="N1754" i="106" s="1"/>
  <c r="M1682" i="106"/>
  <c r="N1682" i="106" s="1"/>
  <c r="M1274" i="106"/>
  <c r="N1274" i="106" s="1"/>
  <c r="M1130" i="106"/>
  <c r="N1130" i="106" s="1"/>
  <c r="M1098" i="106"/>
  <c r="N1098" i="106" s="1"/>
  <c r="M842" i="106"/>
  <c r="N842" i="106" s="1"/>
  <c r="M562" i="106"/>
  <c r="N562" i="106" s="1"/>
  <c r="M434" i="106"/>
  <c r="N434" i="106" s="1"/>
  <c r="M402" i="106"/>
  <c r="N402" i="106" s="1"/>
  <c r="M178" i="106"/>
  <c r="N178" i="106" s="1"/>
  <c r="M3713" i="106"/>
  <c r="N3713" i="106" s="1"/>
  <c r="M3641" i="106"/>
  <c r="N3641" i="106" s="1"/>
  <c r="M3622" i="106"/>
  <c r="N3622" i="106" s="1"/>
  <c r="M3600" i="106"/>
  <c r="N3600" i="106" s="1"/>
  <c r="M3573" i="106"/>
  <c r="N3573" i="106" s="1"/>
  <c r="M3554" i="106"/>
  <c r="N3554" i="106" s="1"/>
  <c r="M3457" i="106"/>
  <c r="N3457" i="106" s="1"/>
  <c r="M3366" i="106"/>
  <c r="N3366" i="106" s="1"/>
  <c r="M3344" i="106"/>
  <c r="N3344" i="106" s="1"/>
  <c r="M3317" i="106"/>
  <c r="N3317" i="106" s="1"/>
  <c r="M3298" i="106"/>
  <c r="N3298" i="106" s="1"/>
  <c r="M3201" i="106"/>
  <c r="N3201" i="106" s="1"/>
  <c r="M3129" i="106"/>
  <c r="N3129" i="106" s="1"/>
  <c r="M3088" i="106"/>
  <c r="N3088" i="106" s="1"/>
  <c r="M3018" i="106"/>
  <c r="N3018" i="106" s="1"/>
  <c r="M2978" i="106"/>
  <c r="N2978" i="106" s="1"/>
  <c r="M2942" i="106"/>
  <c r="N2942" i="106" s="1"/>
  <c r="M2874" i="106"/>
  <c r="N2874" i="106" s="1"/>
  <c r="M2762" i="106"/>
  <c r="N2762" i="106" s="1"/>
  <c r="M2722" i="106"/>
  <c r="N2722" i="106" s="1"/>
  <c r="M2618" i="106"/>
  <c r="N2618" i="106" s="1"/>
  <c r="M2506" i="106"/>
  <c r="N2506" i="106" s="1"/>
  <c r="M2466" i="106"/>
  <c r="N2466" i="106" s="1"/>
  <c r="M2430" i="106"/>
  <c r="N2430" i="106" s="1"/>
  <c r="M2362" i="106"/>
  <c r="N2362" i="106" s="1"/>
  <c r="M2250" i="106"/>
  <c r="N2250" i="106" s="1"/>
  <c r="M2210" i="106"/>
  <c r="N2210" i="106" s="1"/>
  <c r="M2080" i="106"/>
  <c r="N2080" i="106" s="1"/>
  <c r="M2029" i="106"/>
  <c r="N2029" i="106" s="1"/>
  <c r="M1970" i="106"/>
  <c r="N1970" i="106" s="1"/>
  <c r="M1920" i="106"/>
  <c r="N1920" i="106" s="1"/>
  <c r="M1824" i="106"/>
  <c r="N1824" i="106" s="1"/>
  <c r="M1773" i="106"/>
  <c r="N1773" i="106" s="1"/>
  <c r="M1714" i="106"/>
  <c r="N1714" i="106" s="1"/>
  <c r="M576" i="106"/>
  <c r="N576" i="106" s="1"/>
  <c r="M448" i="106"/>
  <c r="N448" i="106" s="1"/>
  <c r="M64" i="106"/>
  <c r="N64" i="106" s="1"/>
  <c r="M3770" i="106"/>
  <c r="N3770" i="106" s="1"/>
  <c r="M3762" i="106"/>
  <c r="N3762" i="106" s="1"/>
  <c r="M3754" i="106"/>
  <c r="N3754" i="106" s="1"/>
  <c r="M3738" i="106"/>
  <c r="N3738" i="106" s="1"/>
  <c r="M3690" i="106"/>
  <c r="N3690" i="106" s="1"/>
  <c r="M3674" i="106"/>
  <c r="N3674" i="106" s="1"/>
  <c r="M3642" i="106"/>
  <c r="N3642" i="106" s="1"/>
  <c r="M3634" i="106"/>
  <c r="N3634" i="106" s="1"/>
  <c r="M3626" i="106"/>
  <c r="N3626" i="106" s="1"/>
  <c r="M3610" i="106"/>
  <c r="N3610" i="106" s="1"/>
  <c r="M3578" i="106"/>
  <c r="N3578" i="106" s="1"/>
  <c r="M3562" i="106"/>
  <c r="N3562" i="106" s="1"/>
  <c r="M3546" i="106"/>
  <c r="N3546" i="106" s="1"/>
  <c r="M3514" i="106"/>
  <c r="N3514" i="106" s="1"/>
  <c r="M3506" i="106"/>
  <c r="N3506" i="106" s="1"/>
  <c r="M3498" i="106"/>
  <c r="N3498" i="106" s="1"/>
  <c r="M3482" i="106"/>
  <c r="N3482" i="106" s="1"/>
  <c r="M3450" i="106"/>
  <c r="N3450" i="106" s="1"/>
  <c r="M3434" i="106"/>
  <c r="N3434" i="106" s="1"/>
  <c r="M3418" i="106"/>
  <c r="N3418" i="106" s="1"/>
  <c r="M3386" i="106"/>
  <c r="N3386" i="106" s="1"/>
  <c r="M3378" i="106"/>
  <c r="N3378" i="106" s="1"/>
  <c r="M3370" i="106"/>
  <c r="N3370" i="106" s="1"/>
  <c r="M3354" i="106"/>
  <c r="N3354" i="106" s="1"/>
  <c r="M3322" i="106"/>
  <c r="N3322" i="106" s="1"/>
  <c r="M3306" i="106"/>
  <c r="N3306" i="106" s="1"/>
  <c r="M3290" i="106"/>
  <c r="N3290" i="106" s="1"/>
  <c r="M3250" i="106"/>
  <c r="N3250" i="106" s="1"/>
  <c r="M3242" i="106"/>
  <c r="N3242" i="106" s="1"/>
  <c r="M3226" i="106"/>
  <c r="N3226" i="106" s="1"/>
  <c r="M3186" i="106"/>
  <c r="N3186" i="106" s="1"/>
  <c r="M3178" i="106"/>
  <c r="N3178" i="106" s="1"/>
  <c r="M3130" i="106"/>
  <c r="N3130" i="106" s="1"/>
  <c r="M3122" i="106"/>
  <c r="N3122" i="106" s="1"/>
  <c r="M3114" i="106"/>
  <c r="N3114" i="106" s="1"/>
  <c r="M3098" i="106"/>
  <c r="N3098" i="106" s="1"/>
  <c r="M2154" i="106"/>
  <c r="N2154" i="106" s="1"/>
  <c r="M2146" i="106"/>
  <c r="N2146" i="106" s="1"/>
  <c r="M2130" i="106"/>
  <c r="N2130" i="106" s="1"/>
  <c r="M2114" i="106"/>
  <c r="N2114" i="106" s="1"/>
  <c r="M2106" i="106"/>
  <c r="N2106" i="106" s="1"/>
  <c r="M2090" i="106"/>
  <c r="N2090" i="106" s="1"/>
  <c r="M2082" i="106"/>
  <c r="N2082" i="106" s="1"/>
  <c r="M2074" i="106"/>
  <c r="N2074" i="106" s="1"/>
  <c r="M2058" i="106"/>
  <c r="N2058" i="106" s="1"/>
  <c r="M2050" i="106"/>
  <c r="N2050" i="106" s="1"/>
  <c r="M2026" i="106"/>
  <c r="N2026" i="106" s="1"/>
  <c r="M2018" i="106"/>
  <c r="N2018" i="106" s="1"/>
  <c r="M2002" i="106"/>
  <c r="N2002" i="106" s="1"/>
  <c r="M1994" i="106"/>
  <c r="N1994" i="106" s="1"/>
  <c r="M1986" i="106"/>
  <c r="N1986" i="106" s="1"/>
  <c r="M1978" i="106"/>
  <c r="N1978" i="106" s="1"/>
  <c r="M1962" i="106"/>
  <c r="N1962" i="106" s="1"/>
  <c r="M1946" i="106"/>
  <c r="N1946" i="106" s="1"/>
  <c r="M1930" i="106"/>
  <c r="N1930" i="106" s="1"/>
  <c r="M1922" i="106"/>
  <c r="N1922" i="106" s="1"/>
  <c r="M1898" i="106"/>
  <c r="N1898" i="106" s="1"/>
  <c r="M1890" i="106"/>
  <c r="N1890" i="106" s="1"/>
  <c r="M1874" i="106"/>
  <c r="N1874" i="106" s="1"/>
  <c r="M1866" i="106"/>
  <c r="N1866" i="106" s="1"/>
  <c r="M1850" i="106"/>
  <c r="N1850" i="106" s="1"/>
  <c r="M1834" i="106"/>
  <c r="N1834" i="106" s="1"/>
  <c r="M1826" i="106"/>
  <c r="N1826" i="106" s="1"/>
  <c r="M1818" i="106"/>
  <c r="N1818" i="106" s="1"/>
  <c r="M1802" i="106"/>
  <c r="N1802" i="106" s="1"/>
  <c r="M1794" i="106"/>
  <c r="N1794" i="106" s="1"/>
  <c r="M1786" i="106"/>
  <c r="N1786" i="106" s="1"/>
  <c r="M1762" i="106"/>
  <c r="N1762" i="106" s="1"/>
  <c r="M1746" i="106"/>
  <c r="N1746" i="106" s="1"/>
  <c r="M1738" i="106"/>
  <c r="N1738" i="106" s="1"/>
  <c r="M1730" i="106"/>
  <c r="N1730" i="106" s="1"/>
  <c r="M1722" i="106"/>
  <c r="N1722" i="106" s="1"/>
  <c r="M1706" i="106"/>
  <c r="N1706" i="106" s="1"/>
  <c r="M1698" i="106"/>
  <c r="N1698" i="106" s="1"/>
  <c r="M1674" i="106"/>
  <c r="N1674" i="106" s="1"/>
  <c r="M1666" i="106"/>
  <c r="N1666" i="106" s="1"/>
  <c r="M1658" i="106"/>
  <c r="N1658" i="106" s="1"/>
  <c r="M1642" i="106"/>
  <c r="N1642" i="106" s="1"/>
  <c r="M1634" i="106"/>
  <c r="N1634" i="106" s="1"/>
  <c r="M1626" i="106"/>
  <c r="N1626" i="106" s="1"/>
  <c r="M1618" i="106"/>
  <c r="N1618" i="106" s="1"/>
  <c r="M1602" i="106"/>
  <c r="N1602" i="106" s="1"/>
  <c r="M1594" i="106"/>
  <c r="N1594" i="106" s="1"/>
  <c r="M1586" i="106"/>
  <c r="N1586" i="106" s="1"/>
  <c r="M1578" i="106"/>
  <c r="N1578" i="106" s="1"/>
  <c r="M1570" i="106"/>
  <c r="N1570" i="106" s="1"/>
  <c r="M1562" i="106"/>
  <c r="N1562" i="106" s="1"/>
  <c r="M1554" i="106"/>
  <c r="N1554" i="106" s="1"/>
  <c r="M1538" i="106"/>
  <c r="N1538" i="106" s="1"/>
  <c r="M1530" i="106"/>
  <c r="N1530" i="106" s="1"/>
  <c r="M1522" i="106"/>
  <c r="N1522" i="106" s="1"/>
  <c r="M1514" i="106"/>
  <c r="N1514" i="106" s="1"/>
  <c r="M1506" i="106"/>
  <c r="N1506" i="106" s="1"/>
  <c r="M1498" i="106"/>
  <c r="N1498" i="106" s="1"/>
  <c r="M1490" i="106"/>
  <c r="N1490" i="106" s="1"/>
  <c r="M1474" i="106"/>
  <c r="N1474" i="106" s="1"/>
  <c r="M1466" i="106"/>
  <c r="N1466" i="106" s="1"/>
  <c r="M1458" i="106"/>
  <c r="N1458" i="106" s="1"/>
  <c r="M1450" i="106"/>
  <c r="N1450" i="106" s="1"/>
  <c r="M1442" i="106"/>
  <c r="N1442" i="106" s="1"/>
  <c r="M1434" i="106"/>
  <c r="N1434" i="106" s="1"/>
  <c r="M1426" i="106"/>
  <c r="N1426" i="106" s="1"/>
  <c r="M1410" i="106"/>
  <c r="N1410" i="106" s="1"/>
  <c r="M1394" i="106"/>
  <c r="N1394" i="106" s="1"/>
  <c r="M1386" i="106"/>
  <c r="N1386" i="106" s="1"/>
  <c r="M1378" i="106"/>
  <c r="N1378" i="106" s="1"/>
  <c r="M1370" i="106"/>
  <c r="N1370" i="106" s="1"/>
  <c r="M1362" i="106"/>
  <c r="N1362" i="106" s="1"/>
  <c r="M1354" i="106"/>
  <c r="N1354" i="106" s="1"/>
  <c r="M1338" i="106"/>
  <c r="N1338" i="106" s="1"/>
  <c r="M1330" i="106"/>
  <c r="N1330" i="106" s="1"/>
  <c r="M1322" i="106"/>
  <c r="N1322" i="106" s="1"/>
  <c r="M1314" i="106"/>
  <c r="N1314" i="106" s="1"/>
  <c r="M1306" i="106"/>
  <c r="N1306" i="106" s="1"/>
  <c r="M1298" i="106"/>
  <c r="N1298" i="106" s="1"/>
  <c r="M1290" i="106"/>
  <c r="N1290" i="106" s="1"/>
  <c r="M1266" i="106"/>
  <c r="N1266" i="106" s="1"/>
  <c r="M1258" i="106"/>
  <c r="N1258" i="106" s="1"/>
  <c r="M1250" i="106"/>
  <c r="N1250" i="106" s="1"/>
  <c r="M1242" i="106"/>
  <c r="N1242" i="106" s="1"/>
  <c r="M1234" i="106"/>
  <c r="N1234" i="106" s="1"/>
  <c r="M1226" i="106"/>
  <c r="N1226" i="106" s="1"/>
  <c r="M1218" i="106"/>
  <c r="N1218" i="106" s="1"/>
  <c r="M1202" i="106"/>
  <c r="N1202" i="106" s="1"/>
  <c r="M1194" i="106"/>
  <c r="N1194" i="106" s="1"/>
  <c r="M1186" i="106"/>
  <c r="N1186" i="106" s="1"/>
  <c r="M1178" i="106"/>
  <c r="N1178" i="106" s="1"/>
  <c r="M1170" i="106"/>
  <c r="N1170" i="106" s="1"/>
  <c r="M1162" i="106"/>
  <c r="N1162" i="106" s="1"/>
  <c r="M1154" i="106"/>
  <c r="N1154" i="106" s="1"/>
  <c r="M1138" i="106"/>
  <c r="N1138" i="106" s="1"/>
  <c r="M1122" i="106"/>
  <c r="N1122" i="106" s="1"/>
  <c r="M1114" i="106"/>
  <c r="N1114" i="106" s="1"/>
  <c r="M1106" i="106"/>
  <c r="N1106" i="106" s="1"/>
  <c r="M1090" i="106"/>
  <c r="N1090" i="106" s="1"/>
  <c r="M1082" i="106"/>
  <c r="N1082" i="106" s="1"/>
  <c r="M1074" i="106"/>
  <c r="N1074" i="106" s="1"/>
  <c r="M1050" i="106"/>
  <c r="N1050" i="106" s="1"/>
  <c r="M1042" i="106"/>
  <c r="N1042" i="106" s="1"/>
  <c r="M1034" i="106"/>
  <c r="N1034" i="106" s="1"/>
  <c r="M1026" i="106"/>
  <c r="N1026" i="106" s="1"/>
  <c r="M1018" i="106"/>
  <c r="N1018" i="106" s="1"/>
  <c r="M1010" i="106"/>
  <c r="N1010" i="106" s="1"/>
  <c r="M1002" i="106"/>
  <c r="N1002" i="106" s="1"/>
  <c r="M986" i="106"/>
  <c r="N986" i="106" s="1"/>
  <c r="M978" i="106"/>
  <c r="N978" i="106" s="1"/>
  <c r="M970" i="106"/>
  <c r="N970" i="106" s="1"/>
  <c r="M962" i="106"/>
  <c r="N962" i="106" s="1"/>
  <c r="M954" i="106"/>
  <c r="N954" i="106" s="1"/>
  <c r="M946" i="106"/>
  <c r="N946" i="106" s="1"/>
  <c r="M930" i="106"/>
  <c r="N930" i="106" s="1"/>
  <c r="M914" i="106"/>
  <c r="N914" i="106" s="1"/>
  <c r="M906" i="106"/>
  <c r="N906" i="106" s="1"/>
  <c r="M898" i="106"/>
  <c r="N898" i="106" s="1"/>
  <c r="M890" i="106"/>
  <c r="N890" i="106" s="1"/>
  <c r="M882" i="106"/>
  <c r="N882" i="106" s="1"/>
  <c r="M866" i="106"/>
  <c r="N866" i="106" s="1"/>
  <c r="M858" i="106"/>
  <c r="N858" i="106" s="1"/>
  <c r="M834" i="106"/>
  <c r="N834" i="106" s="1"/>
  <c r="M826" i="106"/>
  <c r="N826" i="106" s="1"/>
  <c r="M818" i="106"/>
  <c r="N818" i="106" s="1"/>
  <c r="M802" i="106"/>
  <c r="N802" i="106" s="1"/>
  <c r="M794" i="106"/>
  <c r="N794" i="106" s="1"/>
  <c r="M786" i="106"/>
  <c r="N786" i="106" s="1"/>
  <c r="M778" i="106"/>
  <c r="N778" i="106" s="1"/>
  <c r="M762" i="106"/>
  <c r="N762" i="106" s="1"/>
  <c r="M754" i="106"/>
  <c r="N754" i="106" s="1"/>
  <c r="M746" i="106"/>
  <c r="N746" i="106" s="1"/>
  <c r="M738" i="106"/>
  <c r="N738" i="106" s="1"/>
  <c r="M730" i="106"/>
  <c r="N730" i="106" s="1"/>
  <c r="M722" i="106"/>
  <c r="N722" i="106" s="1"/>
  <c r="M714" i="106"/>
  <c r="N714" i="106" s="1"/>
  <c r="M698" i="106"/>
  <c r="N698" i="106" s="1"/>
  <c r="M690" i="106"/>
  <c r="N690" i="106" s="1"/>
  <c r="M682" i="106"/>
  <c r="N682" i="106" s="1"/>
  <c r="M674" i="106"/>
  <c r="N674" i="106" s="1"/>
  <c r="M666" i="106"/>
  <c r="N666" i="106" s="1"/>
  <c r="M658" i="106"/>
  <c r="N658" i="106" s="1"/>
  <c r="M650" i="106"/>
  <c r="N650" i="106" s="1"/>
  <c r="M634" i="106"/>
  <c r="N634" i="106" s="1"/>
  <c r="M626" i="106"/>
  <c r="N626" i="106" s="1"/>
  <c r="M618" i="106"/>
  <c r="N618" i="106" s="1"/>
  <c r="M610" i="106"/>
  <c r="N610" i="106" s="1"/>
  <c r="M602" i="106"/>
  <c r="N602" i="106" s="1"/>
  <c r="M586" i="106"/>
  <c r="N586" i="106" s="1"/>
  <c r="M578" i="106"/>
  <c r="N578" i="106" s="1"/>
  <c r="M554" i="106"/>
  <c r="N554" i="106" s="1"/>
  <c r="M546" i="106"/>
  <c r="N546" i="106" s="1"/>
  <c r="M538" i="106"/>
  <c r="N538" i="106" s="1"/>
  <c r="M530" i="106"/>
  <c r="N530" i="106" s="1"/>
  <c r="M522" i="106"/>
  <c r="N522" i="106" s="1"/>
  <c r="M514" i="106"/>
  <c r="N514" i="106" s="1"/>
  <c r="M506" i="106"/>
  <c r="N506" i="106" s="1"/>
  <c r="M490" i="106"/>
  <c r="N490" i="106" s="1"/>
  <c r="M482" i="106"/>
  <c r="N482" i="106" s="1"/>
  <c r="M474" i="106"/>
  <c r="N474" i="106" s="1"/>
  <c r="M458" i="106"/>
  <c r="N458" i="106" s="1"/>
  <c r="M450" i="106"/>
  <c r="N450" i="106" s="1"/>
  <c r="M442" i="106"/>
  <c r="N442" i="106" s="1"/>
  <c r="M426" i="106"/>
  <c r="N426" i="106" s="1"/>
  <c r="M410" i="106"/>
  <c r="N410" i="106" s="1"/>
  <c r="M394" i="106"/>
  <c r="N394" i="106" s="1"/>
  <c r="M386" i="106"/>
  <c r="N386" i="106" s="1"/>
  <c r="M378" i="106"/>
  <c r="N378" i="106" s="1"/>
  <c r="M370" i="106"/>
  <c r="N370" i="106" s="1"/>
  <c r="M362" i="106"/>
  <c r="N362" i="106" s="1"/>
  <c r="M354" i="106"/>
  <c r="N354" i="106" s="1"/>
  <c r="M330" i="106"/>
  <c r="N330" i="106" s="1"/>
  <c r="M322" i="106"/>
  <c r="N322" i="106" s="1"/>
  <c r="M314" i="106"/>
  <c r="N314" i="106" s="1"/>
  <c r="M306" i="106"/>
  <c r="N306" i="106" s="1"/>
  <c r="M298" i="106"/>
  <c r="N298" i="106" s="1"/>
  <c r="M290" i="106"/>
  <c r="N290" i="106" s="1"/>
  <c r="M282" i="106"/>
  <c r="N282" i="106" s="1"/>
  <c r="M266" i="106"/>
  <c r="N266" i="106" s="1"/>
  <c r="M258" i="106"/>
  <c r="N258" i="106" s="1"/>
  <c r="M250" i="106"/>
  <c r="N250" i="106" s="1"/>
  <c r="M242" i="106"/>
  <c r="N242" i="106" s="1"/>
  <c r="M234" i="106"/>
  <c r="N234" i="106" s="1"/>
  <c r="M226" i="106"/>
  <c r="N226" i="106" s="1"/>
  <c r="M218" i="106"/>
  <c r="N218" i="106" s="1"/>
  <c r="M194" i="106"/>
  <c r="N194" i="106" s="1"/>
  <c r="M186" i="106"/>
  <c r="N186" i="106" s="1"/>
  <c r="M170" i="106"/>
  <c r="N170" i="106" s="1"/>
  <c r="M162" i="106"/>
  <c r="N162" i="106" s="1"/>
  <c r="M154" i="106"/>
  <c r="N154" i="106" s="1"/>
  <c r="M138" i="106"/>
  <c r="N138" i="106" s="1"/>
  <c r="M130" i="106"/>
  <c r="N130" i="106" s="1"/>
  <c r="M114" i="106"/>
  <c r="N114" i="106" s="1"/>
  <c r="M106" i="106"/>
  <c r="N106" i="106" s="1"/>
  <c r="M98" i="106"/>
  <c r="N98" i="106" s="1"/>
  <c r="M90" i="106"/>
  <c r="N90" i="106" s="1"/>
  <c r="M74" i="106"/>
  <c r="N74" i="106" s="1"/>
  <c r="M66" i="106"/>
  <c r="N66" i="106" s="1"/>
  <c r="M58" i="106"/>
  <c r="N58" i="106" s="1"/>
  <c r="M42" i="106"/>
  <c r="N42" i="106" s="1"/>
  <c r="M34" i="106"/>
  <c r="N34" i="106" s="1"/>
  <c r="M26" i="106"/>
  <c r="N26" i="106" s="1"/>
  <c r="M18" i="106"/>
  <c r="N18" i="106" s="1"/>
  <c r="M3749" i="106"/>
  <c r="N3749" i="106" s="1"/>
  <c r="M3621" i="106"/>
  <c r="N3621" i="106" s="1"/>
  <c r="M3493" i="106"/>
  <c r="N3493" i="106" s="1"/>
  <c r="M3383" i="106"/>
  <c r="N3383" i="106" s="1"/>
  <c r="M3365" i="106"/>
  <c r="N3365" i="106" s="1"/>
  <c r="M3310" i="106"/>
  <c r="N3310" i="106" s="1"/>
  <c r="M3273" i="106"/>
  <c r="N3273" i="106" s="1"/>
  <c r="M3255" i="106"/>
  <c r="N3255" i="106" s="1"/>
  <c r="M3237" i="106"/>
  <c r="N3237" i="106" s="1"/>
  <c r="M3182" i="106"/>
  <c r="N3182" i="106" s="1"/>
  <c r="M3127" i="106"/>
  <c r="N3127" i="106" s="1"/>
  <c r="M3109" i="106"/>
  <c r="N3109" i="106" s="1"/>
  <c r="M3069" i="106"/>
  <c r="N3069" i="106" s="1"/>
  <c r="M3037" i="106"/>
  <c r="N3037" i="106" s="1"/>
  <c r="M3005" i="106"/>
  <c r="N3005" i="106" s="1"/>
  <c r="M2973" i="106"/>
  <c r="N2973" i="106" s="1"/>
  <c r="M2941" i="106"/>
  <c r="N2941" i="106" s="1"/>
  <c r="M2877" i="106"/>
  <c r="N2877" i="106" s="1"/>
  <c r="M2845" i="106"/>
  <c r="N2845" i="106" s="1"/>
  <c r="M2813" i="106"/>
  <c r="N2813" i="106" s="1"/>
  <c r="M2781" i="106"/>
  <c r="N2781" i="106" s="1"/>
  <c r="M2749" i="106"/>
  <c r="N2749" i="106" s="1"/>
  <c r="M2717" i="106"/>
  <c r="N2717" i="106" s="1"/>
  <c r="M2685" i="106"/>
  <c r="N2685" i="106" s="1"/>
  <c r="M2621" i="106"/>
  <c r="N2621" i="106" s="1"/>
  <c r="M2589" i="106"/>
  <c r="N2589" i="106" s="1"/>
  <c r="M2557" i="106"/>
  <c r="N2557" i="106" s="1"/>
  <c r="M2525" i="106"/>
  <c r="N2525" i="106" s="1"/>
  <c r="M2493" i="106"/>
  <c r="N2493" i="106" s="1"/>
  <c r="M2461" i="106"/>
  <c r="N2461" i="106" s="1"/>
  <c r="M2429" i="106"/>
  <c r="N2429" i="106" s="1"/>
  <c r="M2365" i="106"/>
  <c r="N2365" i="106" s="1"/>
  <c r="M2333" i="106"/>
  <c r="N2333" i="106" s="1"/>
  <c r="M2301" i="106"/>
  <c r="N2301" i="106" s="1"/>
  <c r="M2269" i="106"/>
  <c r="N2269" i="106" s="1"/>
  <c r="M2237" i="106"/>
  <c r="N2237" i="106" s="1"/>
  <c r="M2205" i="106"/>
  <c r="N2205" i="106" s="1"/>
  <c r="M2173" i="106"/>
  <c r="N2173" i="106" s="1"/>
  <c r="M2065" i="106"/>
  <c r="N2065" i="106" s="1"/>
  <c r="M1919" i="106"/>
  <c r="N1919" i="106" s="1"/>
  <c r="M1845" i="106"/>
  <c r="N1845" i="106" s="1"/>
  <c r="M1809" i="106"/>
  <c r="N1809" i="106" s="1"/>
  <c r="M1663" i="106"/>
  <c r="N1663" i="106" s="1"/>
  <c r="M1609" i="106"/>
  <c r="N1609" i="106" s="1"/>
  <c r="M1545" i="106"/>
  <c r="N1545" i="106" s="1"/>
  <c r="M1417" i="106"/>
  <c r="N1417" i="106" s="1"/>
  <c r="M1353" i="106"/>
  <c r="N1353" i="106" s="1"/>
  <c r="M1289" i="106"/>
  <c r="N1289" i="106" s="1"/>
  <c r="M1225" i="106"/>
  <c r="N1225" i="106" s="1"/>
  <c r="M1161" i="106"/>
  <c r="N1161" i="106" s="1"/>
  <c r="M1097" i="106"/>
  <c r="N1097" i="106" s="1"/>
  <c r="M1033" i="106"/>
  <c r="N1033" i="106" s="1"/>
  <c r="M905" i="106"/>
  <c r="N905" i="106" s="1"/>
  <c r="M841" i="106"/>
  <c r="N841" i="106" s="1"/>
  <c r="M777" i="106"/>
  <c r="N777" i="106" s="1"/>
  <c r="M713" i="106"/>
  <c r="N713" i="106" s="1"/>
  <c r="M649" i="106"/>
  <c r="N649" i="106" s="1"/>
  <c r="M361" i="106"/>
  <c r="N361" i="106" s="1"/>
  <c r="M215" i="106"/>
  <c r="N215" i="106" s="1"/>
  <c r="M3784" i="106"/>
  <c r="N3784" i="106" s="1"/>
  <c r="M3752" i="106"/>
  <c r="N3752" i="106" s="1"/>
  <c r="M3744" i="106"/>
  <c r="N3744" i="106" s="1"/>
  <c r="M3736" i="106"/>
  <c r="N3736" i="106" s="1"/>
  <c r="M3720" i="106"/>
  <c r="N3720" i="106" s="1"/>
  <c r="M3688" i="106"/>
  <c r="N3688" i="106" s="1"/>
  <c r="M3680" i="106"/>
  <c r="N3680" i="106" s="1"/>
  <c r="M3656" i="106"/>
  <c r="N3656" i="106" s="1"/>
  <c r="M3624" i="106"/>
  <c r="N3624" i="106" s="1"/>
  <c r="M3616" i="106"/>
  <c r="N3616" i="106" s="1"/>
  <c r="M3608" i="106"/>
  <c r="N3608" i="106" s="1"/>
  <c r="M3592" i="106"/>
  <c r="N3592" i="106" s="1"/>
  <c r="M3560" i="106"/>
  <c r="N3560" i="106" s="1"/>
  <c r="M3544" i="106"/>
  <c r="N3544" i="106" s="1"/>
  <c r="M3496" i="106"/>
  <c r="N3496" i="106" s="1"/>
  <c r="M3488" i="106"/>
  <c r="N3488" i="106" s="1"/>
  <c r="M3480" i="106"/>
  <c r="N3480" i="106" s="1"/>
  <c r="M3464" i="106"/>
  <c r="N3464" i="106" s="1"/>
  <c r="M3432" i="106"/>
  <c r="N3432" i="106" s="1"/>
  <c r="M3424" i="106"/>
  <c r="N3424" i="106" s="1"/>
  <c r="M3416" i="106"/>
  <c r="N3416" i="106" s="1"/>
  <c r="M3368" i="106"/>
  <c r="N3368" i="106" s="1"/>
  <c r="M3360" i="106"/>
  <c r="N3360" i="106" s="1"/>
  <c r="M3352" i="106"/>
  <c r="N3352" i="106" s="1"/>
  <c r="M3336" i="106"/>
  <c r="N3336" i="106" s="1"/>
  <c r="M3304" i="106"/>
  <c r="N3304" i="106" s="1"/>
  <c r="M3296" i="106"/>
  <c r="N3296" i="106" s="1"/>
  <c r="M3288" i="106"/>
  <c r="N3288" i="106" s="1"/>
  <c r="M3240" i="106"/>
  <c r="N3240" i="106" s="1"/>
  <c r="M3232" i="106"/>
  <c r="N3232" i="106" s="1"/>
  <c r="M3224" i="106"/>
  <c r="N3224" i="106" s="1"/>
  <c r="M3208" i="106"/>
  <c r="N3208" i="106" s="1"/>
  <c r="M3168" i="106"/>
  <c r="N3168" i="106" s="1"/>
  <c r="M3160" i="106"/>
  <c r="N3160" i="106" s="1"/>
  <c r="M3144" i="106"/>
  <c r="N3144" i="106" s="1"/>
  <c r="M3096" i="106"/>
  <c r="N3096" i="106" s="1"/>
  <c r="M3080" i="106"/>
  <c r="N3080" i="106" s="1"/>
  <c r="M3072" i="106"/>
  <c r="N3072" i="106" s="1"/>
  <c r="M3064" i="106"/>
  <c r="N3064" i="106" s="1"/>
  <c r="M3056" i="106"/>
  <c r="N3056" i="106" s="1"/>
  <c r="M3040" i="106"/>
  <c r="N3040" i="106" s="1"/>
  <c r="M3032" i="106"/>
  <c r="N3032" i="106" s="1"/>
  <c r="M3016" i="106"/>
  <c r="N3016" i="106" s="1"/>
  <c r="M3008" i="106"/>
  <c r="N3008" i="106" s="1"/>
  <c r="M3000" i="106"/>
  <c r="N3000" i="106" s="1"/>
  <c r="M2992" i="106"/>
  <c r="N2992" i="106" s="1"/>
  <c r="M2984" i="106"/>
  <c r="N2984" i="106" s="1"/>
  <c r="M2976" i="106"/>
  <c r="N2976" i="106" s="1"/>
  <c r="M2968" i="106"/>
  <c r="N2968" i="106" s="1"/>
  <c r="M2952" i="106"/>
  <c r="N2952" i="106" s="1"/>
  <c r="M2944" i="106"/>
  <c r="N2944" i="106" s="1"/>
  <c r="M2936" i="106"/>
  <c r="N2936" i="106" s="1"/>
  <c r="M2928" i="106"/>
  <c r="N2928" i="106" s="1"/>
  <c r="M2912" i="106"/>
  <c r="N2912" i="106" s="1"/>
  <c r="M2904" i="106"/>
  <c r="N2904" i="106" s="1"/>
  <c r="M2896" i="106"/>
  <c r="N2896" i="106" s="1"/>
  <c r="M2880" i="106"/>
  <c r="N2880" i="106" s="1"/>
  <c r="M2872" i="106"/>
  <c r="N2872" i="106" s="1"/>
  <c r="M2864" i="106"/>
  <c r="N2864" i="106" s="1"/>
  <c r="M2856" i="106"/>
  <c r="N2856" i="106" s="1"/>
  <c r="M2848" i="106"/>
  <c r="N2848" i="106" s="1"/>
  <c r="M2840" i="106"/>
  <c r="N2840" i="106" s="1"/>
  <c r="M2832" i="106"/>
  <c r="N2832" i="106" s="1"/>
  <c r="M2816" i="106"/>
  <c r="N2816" i="106" s="1"/>
  <c r="M2808" i="106"/>
  <c r="N2808" i="106" s="1"/>
  <c r="M2800" i="106"/>
  <c r="N2800" i="106" s="1"/>
  <c r="M2792" i="106"/>
  <c r="N2792" i="106" s="1"/>
  <c r="M2784" i="106"/>
  <c r="N2784" i="106" s="1"/>
  <c r="M2776" i="106"/>
  <c r="N2776" i="106" s="1"/>
  <c r="M2768" i="106"/>
  <c r="N2768" i="106" s="1"/>
  <c r="M2752" i="106"/>
  <c r="N2752" i="106" s="1"/>
  <c r="M2744" i="106"/>
  <c r="N2744" i="106" s="1"/>
  <c r="M2736" i="106"/>
  <c r="N2736" i="106" s="1"/>
  <c r="M2728" i="106"/>
  <c r="N2728" i="106" s="1"/>
  <c r="M2720" i="106"/>
  <c r="N2720" i="106" s="1"/>
  <c r="M2712" i="106"/>
  <c r="N2712" i="106" s="1"/>
  <c r="M2704" i="106"/>
  <c r="N2704" i="106" s="1"/>
  <c r="M2688" i="106"/>
  <c r="N2688" i="106" s="1"/>
  <c r="M2680" i="106"/>
  <c r="N2680" i="106" s="1"/>
  <c r="M2672" i="106"/>
  <c r="N2672" i="106" s="1"/>
  <c r="M2656" i="106"/>
  <c r="N2656" i="106" s="1"/>
  <c r="M2648" i="106"/>
  <c r="N2648" i="106" s="1"/>
  <c r="M2640" i="106"/>
  <c r="N2640" i="106" s="1"/>
  <c r="M2632" i="106"/>
  <c r="N2632" i="106" s="1"/>
  <c r="M2616" i="106"/>
  <c r="N2616" i="106" s="1"/>
  <c r="M2608" i="106"/>
  <c r="N2608" i="106" s="1"/>
  <c r="M2592" i="106"/>
  <c r="N2592" i="106" s="1"/>
  <c r="M2584" i="106"/>
  <c r="N2584" i="106" s="1"/>
  <c r="M2576" i="106"/>
  <c r="N2576" i="106" s="1"/>
  <c r="M2568" i="106"/>
  <c r="N2568" i="106" s="1"/>
  <c r="M2560" i="106"/>
  <c r="N2560" i="106" s="1"/>
  <c r="M2544" i="106"/>
  <c r="N2544" i="106" s="1"/>
  <c r="M2536" i="106"/>
  <c r="N2536" i="106" s="1"/>
  <c r="M2528" i="106"/>
  <c r="N2528" i="106" s="1"/>
  <c r="M2520" i="106"/>
  <c r="N2520" i="106" s="1"/>
  <c r="M2512" i="106"/>
  <c r="N2512" i="106" s="1"/>
  <c r="M2504" i="106"/>
  <c r="N2504" i="106" s="1"/>
  <c r="M2496" i="106"/>
  <c r="N2496" i="106" s="1"/>
  <c r="M2480" i="106"/>
  <c r="N2480" i="106" s="1"/>
  <c r="M2472" i="106"/>
  <c r="N2472" i="106" s="1"/>
  <c r="M2464" i="106"/>
  <c r="N2464" i="106" s="1"/>
  <c r="M2456" i="106"/>
  <c r="N2456" i="106" s="1"/>
  <c r="M2448" i="106"/>
  <c r="N2448" i="106" s="1"/>
  <c r="M2440" i="106"/>
  <c r="N2440" i="106" s="1"/>
  <c r="M2432" i="106"/>
  <c r="N2432" i="106" s="1"/>
  <c r="M2416" i="106"/>
  <c r="N2416" i="106" s="1"/>
  <c r="M2408" i="106"/>
  <c r="N2408" i="106" s="1"/>
  <c r="M2400" i="106"/>
  <c r="N2400" i="106" s="1"/>
  <c r="M2392" i="106"/>
  <c r="N2392" i="106" s="1"/>
  <c r="M2384" i="106"/>
  <c r="N2384" i="106" s="1"/>
  <c r="M2376" i="106"/>
  <c r="N2376" i="106" s="1"/>
  <c r="M2368" i="106"/>
  <c r="N2368" i="106" s="1"/>
  <c r="M2352" i="106"/>
  <c r="N2352" i="106" s="1"/>
  <c r="M2344" i="106"/>
  <c r="N2344" i="106" s="1"/>
  <c r="M2336" i="106"/>
  <c r="N2336" i="106" s="1"/>
  <c r="M2328" i="106"/>
  <c r="N2328" i="106" s="1"/>
  <c r="M2320" i="106"/>
  <c r="N2320" i="106" s="1"/>
  <c r="M2312" i="106"/>
  <c r="N2312" i="106" s="1"/>
  <c r="M2304" i="106"/>
  <c r="N2304" i="106" s="1"/>
  <c r="M2288" i="106"/>
  <c r="N2288" i="106" s="1"/>
  <c r="M2280" i="106"/>
  <c r="N2280" i="106" s="1"/>
  <c r="M2272" i="106"/>
  <c r="N2272" i="106" s="1"/>
  <c r="M2264" i="106"/>
  <c r="N2264" i="106" s="1"/>
  <c r="M2256" i="106"/>
  <c r="N2256" i="106" s="1"/>
  <c r="M2248" i="106"/>
  <c r="N2248" i="106" s="1"/>
  <c r="M2240" i="106"/>
  <c r="N2240" i="106" s="1"/>
  <c r="M2224" i="106"/>
  <c r="N2224" i="106" s="1"/>
  <c r="M2216" i="106"/>
  <c r="N2216" i="106" s="1"/>
  <c r="M2208" i="106"/>
  <c r="N2208" i="106" s="1"/>
  <c r="M2200" i="106"/>
  <c r="N2200" i="106" s="1"/>
  <c r="M2192" i="106"/>
  <c r="N2192" i="106" s="1"/>
  <c r="M2184" i="106"/>
  <c r="N2184" i="106" s="1"/>
  <c r="M2176" i="106"/>
  <c r="N2176" i="106" s="1"/>
  <c r="M2160" i="106"/>
  <c r="N2160" i="106" s="1"/>
  <c r="M2152" i="106"/>
  <c r="N2152" i="106" s="1"/>
  <c r="M2136" i="106"/>
  <c r="N2136" i="106" s="1"/>
  <c r="M2128" i="106"/>
  <c r="N2128" i="106" s="1"/>
  <c r="M2112" i="106"/>
  <c r="N2112" i="106" s="1"/>
  <c r="M2104" i="106"/>
  <c r="N2104" i="106" s="1"/>
  <c r="M2096" i="106"/>
  <c r="N2096" i="106" s="1"/>
  <c r="M2072" i="106"/>
  <c r="N2072" i="106" s="1"/>
  <c r="M2064" i="106"/>
  <c r="N2064" i="106" s="1"/>
  <c r="M2056" i="106"/>
  <c r="N2056" i="106" s="1"/>
  <c r="M2040" i="106"/>
  <c r="N2040" i="106" s="1"/>
  <c r="M2032" i="106"/>
  <c r="N2032" i="106" s="1"/>
  <c r="M2024" i="106"/>
  <c r="N2024" i="106" s="1"/>
  <c r="M2008" i="106"/>
  <c r="N2008" i="106" s="1"/>
  <c r="M1984" i="106"/>
  <c r="N1984" i="106" s="1"/>
  <c r="M1976" i="106"/>
  <c r="N1976" i="106" s="1"/>
  <c r="M1968" i="106"/>
  <c r="N1968" i="106" s="1"/>
  <c r="M1960" i="106"/>
  <c r="N1960" i="106" s="1"/>
  <c r="M1944" i="106"/>
  <c r="N1944" i="106" s="1"/>
  <c r="M1936" i="106"/>
  <c r="N1936" i="106" s="1"/>
  <c r="M1928" i="106"/>
  <c r="N1928" i="106" s="1"/>
  <c r="M1904" i="106"/>
  <c r="N1904" i="106" s="1"/>
  <c r="M1896" i="106"/>
  <c r="N1896" i="106" s="1"/>
  <c r="M1880" i="106"/>
  <c r="N1880" i="106" s="1"/>
  <c r="M1872" i="106"/>
  <c r="N1872" i="106" s="1"/>
  <c r="M1856" i="106"/>
  <c r="N1856" i="106" s="1"/>
  <c r="M1848" i="106"/>
  <c r="N1848" i="106" s="1"/>
  <c r="M1840" i="106"/>
  <c r="N1840" i="106" s="1"/>
  <c r="M1816" i="106"/>
  <c r="N1816" i="106" s="1"/>
  <c r="M1808" i="106"/>
  <c r="N1808" i="106" s="1"/>
  <c r="M1800" i="106"/>
  <c r="N1800" i="106" s="1"/>
  <c r="M1784" i="106"/>
  <c r="N1784" i="106" s="1"/>
  <c r="M1776" i="106"/>
  <c r="N1776" i="106" s="1"/>
  <c r="M1752" i="106"/>
  <c r="N1752" i="106" s="1"/>
  <c r="M1744" i="106"/>
  <c r="N1744" i="106" s="1"/>
  <c r="M1720" i="106"/>
  <c r="N1720" i="106" s="1"/>
  <c r="M1712" i="106"/>
  <c r="N1712" i="106" s="1"/>
  <c r="M1704" i="106"/>
  <c r="N1704" i="106" s="1"/>
  <c r="M1688" i="106"/>
  <c r="N1688" i="106" s="1"/>
  <c r="M1680" i="106"/>
  <c r="N1680" i="106" s="1"/>
  <c r="M1672" i="106"/>
  <c r="N1672" i="106" s="1"/>
  <c r="M1656" i="106"/>
  <c r="N1656" i="106" s="1"/>
  <c r="M1640" i="106"/>
  <c r="N1640" i="106" s="1"/>
  <c r="M1632" i="106"/>
  <c r="N1632" i="106" s="1"/>
  <c r="M1624" i="106"/>
  <c r="N1624" i="106" s="1"/>
  <c r="M1616" i="106"/>
  <c r="N1616" i="106" s="1"/>
  <c r="M1608" i="106"/>
  <c r="N1608" i="106" s="1"/>
  <c r="M1600" i="106"/>
  <c r="N1600" i="106" s="1"/>
  <c r="M1592" i="106"/>
  <c r="N1592" i="106" s="1"/>
  <c r="M1576" i="106"/>
  <c r="N1576" i="106" s="1"/>
  <c r="M1568" i="106"/>
  <c r="N1568" i="106" s="1"/>
  <c r="M1560" i="106"/>
  <c r="N1560" i="106" s="1"/>
  <c r="M1552" i="106"/>
  <c r="N1552" i="106" s="1"/>
  <c r="M1544" i="106"/>
  <c r="N1544" i="106" s="1"/>
  <c r="M1536" i="106"/>
  <c r="N1536" i="106" s="1"/>
  <c r="M1528" i="106"/>
  <c r="N1528" i="106" s="1"/>
  <c r="M1512" i="106"/>
  <c r="N1512" i="106" s="1"/>
  <c r="M1504" i="106"/>
  <c r="N1504" i="106" s="1"/>
  <c r="M1496" i="106"/>
  <c r="N1496" i="106" s="1"/>
  <c r="M1488" i="106"/>
  <c r="N1488" i="106" s="1"/>
  <c r="M1480" i="106"/>
  <c r="N1480" i="106" s="1"/>
  <c r="M1472" i="106"/>
  <c r="N1472" i="106" s="1"/>
  <c r="M1464" i="106"/>
  <c r="N1464" i="106" s="1"/>
  <c r="M1456" i="106"/>
  <c r="N1456" i="106" s="1"/>
  <c r="M1448" i="106"/>
  <c r="N1448" i="106" s="1"/>
  <c r="M1440" i="106"/>
  <c r="N1440" i="106" s="1"/>
  <c r="M1432" i="106"/>
  <c r="N1432" i="106" s="1"/>
  <c r="M1424" i="106"/>
  <c r="N1424" i="106" s="1"/>
  <c r="M1416" i="106"/>
  <c r="N1416" i="106" s="1"/>
  <c r="M1408" i="106"/>
  <c r="N1408" i="106" s="1"/>
  <c r="M1400" i="106"/>
  <c r="N1400" i="106" s="1"/>
  <c r="M1392" i="106"/>
  <c r="N1392" i="106" s="1"/>
  <c r="M1384" i="106"/>
  <c r="N1384" i="106" s="1"/>
  <c r="M1376" i="106"/>
  <c r="N1376" i="106" s="1"/>
  <c r="M1368" i="106"/>
  <c r="N1368" i="106" s="1"/>
  <c r="M1360" i="106"/>
  <c r="N1360" i="106" s="1"/>
  <c r="M1352" i="106"/>
  <c r="N1352" i="106" s="1"/>
  <c r="M1344" i="106"/>
  <c r="N1344" i="106" s="1"/>
  <c r="M1336" i="106"/>
  <c r="N1336" i="106" s="1"/>
  <c r="M1328" i="106"/>
  <c r="N1328" i="106" s="1"/>
  <c r="M1320" i="106"/>
  <c r="N1320" i="106" s="1"/>
  <c r="M1312" i="106"/>
  <c r="N1312" i="106" s="1"/>
  <c r="M1304" i="106"/>
  <c r="N1304" i="106" s="1"/>
  <c r="M1296" i="106"/>
  <c r="N1296" i="106" s="1"/>
  <c r="M1288" i="106"/>
  <c r="N1288" i="106" s="1"/>
  <c r="M1280" i="106"/>
  <c r="N1280" i="106" s="1"/>
  <c r="M1272" i="106"/>
  <c r="N1272" i="106" s="1"/>
  <c r="M1264" i="106"/>
  <c r="N1264" i="106" s="1"/>
  <c r="M1248" i="106"/>
  <c r="N1248" i="106" s="1"/>
  <c r="M1240" i="106"/>
  <c r="N1240" i="106" s="1"/>
  <c r="M1232" i="106"/>
  <c r="N1232" i="106" s="1"/>
  <c r="M1224" i="106"/>
  <c r="N1224" i="106" s="1"/>
  <c r="M1216" i="106"/>
  <c r="N1216" i="106" s="1"/>
  <c r="M1208" i="106"/>
  <c r="N1208" i="106" s="1"/>
  <c r="M1200" i="106"/>
  <c r="N1200" i="106" s="1"/>
  <c r="M1192" i="106"/>
  <c r="N1192" i="106" s="1"/>
  <c r="M1184" i="106"/>
  <c r="N1184" i="106" s="1"/>
  <c r="M1176" i="106"/>
  <c r="N1176" i="106" s="1"/>
  <c r="M1168" i="106"/>
  <c r="N1168" i="106" s="1"/>
  <c r="M1160" i="106"/>
  <c r="N1160" i="106" s="1"/>
  <c r="M1152" i="106"/>
  <c r="N1152" i="106" s="1"/>
  <c r="M1144" i="106"/>
  <c r="N1144" i="106" s="1"/>
  <c r="M1136" i="106"/>
  <c r="N1136" i="106" s="1"/>
  <c r="M1128" i="106"/>
  <c r="N1128" i="106" s="1"/>
  <c r="M1120" i="106"/>
  <c r="N1120" i="106" s="1"/>
  <c r="M1112" i="106"/>
  <c r="N1112" i="106" s="1"/>
  <c r="M1104" i="106"/>
  <c r="N1104" i="106" s="1"/>
  <c r="M1096" i="106"/>
  <c r="N1096" i="106" s="1"/>
  <c r="M1088" i="106"/>
  <c r="N1088" i="106" s="1"/>
  <c r="M1080" i="106"/>
  <c r="N1080" i="106" s="1"/>
  <c r="M1072" i="106"/>
  <c r="N1072" i="106" s="1"/>
  <c r="M1064" i="106"/>
  <c r="N1064" i="106" s="1"/>
  <c r="M1056" i="106"/>
  <c r="N1056" i="106" s="1"/>
  <c r="M1048" i="106"/>
  <c r="N1048" i="106" s="1"/>
  <c r="M1040" i="106"/>
  <c r="N1040" i="106" s="1"/>
  <c r="M1032" i="106"/>
  <c r="N1032" i="106" s="1"/>
  <c r="M1024" i="106"/>
  <c r="N1024" i="106" s="1"/>
  <c r="M1016" i="106"/>
  <c r="N1016" i="106" s="1"/>
  <c r="M1008" i="106"/>
  <c r="N1008" i="106" s="1"/>
  <c r="M1000" i="106"/>
  <c r="N1000" i="106" s="1"/>
  <c r="M992" i="106"/>
  <c r="N992" i="106" s="1"/>
  <c r="M984" i="106"/>
  <c r="N984" i="106" s="1"/>
  <c r="M976" i="106"/>
  <c r="N976" i="106" s="1"/>
  <c r="M968" i="106"/>
  <c r="N968" i="106" s="1"/>
  <c r="M960" i="106"/>
  <c r="N960" i="106" s="1"/>
  <c r="M952" i="106"/>
  <c r="N952" i="106" s="1"/>
  <c r="M944" i="106"/>
  <c r="N944" i="106" s="1"/>
  <c r="M936" i="106"/>
  <c r="N936" i="106" s="1"/>
  <c r="M928" i="106"/>
  <c r="N928" i="106" s="1"/>
  <c r="M920" i="106"/>
  <c r="N920" i="106" s="1"/>
  <c r="M912" i="106"/>
  <c r="N912" i="106" s="1"/>
  <c r="M904" i="106"/>
  <c r="N904" i="106" s="1"/>
  <c r="M896" i="106"/>
  <c r="N896" i="106" s="1"/>
  <c r="M888" i="106"/>
  <c r="N888" i="106" s="1"/>
  <c r="M880" i="106"/>
  <c r="N880" i="106" s="1"/>
  <c r="M872" i="106"/>
  <c r="N872" i="106" s="1"/>
  <c r="M864" i="106"/>
  <c r="N864" i="106" s="1"/>
  <c r="M856" i="106"/>
  <c r="N856" i="106" s="1"/>
  <c r="M848" i="106"/>
  <c r="N848" i="106" s="1"/>
  <c r="M840" i="106"/>
  <c r="N840" i="106" s="1"/>
  <c r="M832" i="106"/>
  <c r="N832" i="106" s="1"/>
  <c r="M824" i="106"/>
  <c r="N824" i="106" s="1"/>
  <c r="M816" i="106"/>
  <c r="N816" i="106" s="1"/>
  <c r="M808" i="106"/>
  <c r="N808" i="106" s="1"/>
  <c r="M800" i="106"/>
  <c r="N800" i="106" s="1"/>
  <c r="M792" i="106"/>
  <c r="N792" i="106" s="1"/>
  <c r="M784" i="106"/>
  <c r="N784" i="106" s="1"/>
  <c r="M776" i="106"/>
  <c r="N776" i="106" s="1"/>
  <c r="M768" i="106"/>
  <c r="N768" i="106" s="1"/>
  <c r="M760" i="106"/>
  <c r="N760" i="106" s="1"/>
  <c r="M752" i="106"/>
  <c r="N752" i="106" s="1"/>
  <c r="M744" i="106"/>
  <c r="N744" i="106" s="1"/>
  <c r="M736" i="106"/>
  <c r="N736" i="106" s="1"/>
  <c r="M728" i="106"/>
  <c r="N728" i="106" s="1"/>
  <c r="M720" i="106"/>
  <c r="N720" i="106" s="1"/>
  <c r="M712" i="106"/>
  <c r="N712" i="106" s="1"/>
  <c r="M704" i="106"/>
  <c r="N704" i="106" s="1"/>
  <c r="M696" i="106"/>
  <c r="N696" i="106" s="1"/>
  <c r="M688" i="106"/>
  <c r="N688" i="106" s="1"/>
  <c r="M680" i="106"/>
  <c r="N680" i="106" s="1"/>
  <c r="M664" i="106"/>
  <c r="N664" i="106" s="1"/>
  <c r="M656" i="106"/>
  <c r="N656" i="106" s="1"/>
  <c r="M648" i="106"/>
  <c r="N648" i="106" s="1"/>
  <c r="M640" i="106"/>
  <c r="N640" i="106" s="1"/>
  <c r="M632" i="106"/>
  <c r="N632" i="106" s="1"/>
  <c r="M624" i="106"/>
  <c r="N624" i="106" s="1"/>
  <c r="M616" i="106"/>
  <c r="N616" i="106" s="1"/>
  <c r="M608" i="106"/>
  <c r="N608" i="106" s="1"/>
  <c r="M600" i="106"/>
  <c r="N600" i="106" s="1"/>
  <c r="M592" i="106"/>
  <c r="N592" i="106" s="1"/>
  <c r="M584" i="106"/>
  <c r="N584" i="106" s="1"/>
  <c r="M568" i="106"/>
  <c r="N568" i="106" s="1"/>
  <c r="M560" i="106"/>
  <c r="N560" i="106" s="1"/>
  <c r="M552" i="106"/>
  <c r="N552" i="106" s="1"/>
  <c r="M536" i="106"/>
  <c r="N536" i="106" s="1"/>
  <c r="M528" i="106"/>
  <c r="N528" i="106" s="1"/>
  <c r="M520" i="106"/>
  <c r="N520" i="106" s="1"/>
  <c r="M504" i="106"/>
  <c r="N504" i="106" s="1"/>
  <c r="M496" i="106"/>
  <c r="N496" i="106" s="1"/>
  <c r="M488" i="106"/>
  <c r="N488" i="106" s="1"/>
  <c r="M480" i="106"/>
  <c r="N480" i="106" s="1"/>
  <c r="M472" i="106"/>
  <c r="N472" i="106" s="1"/>
  <c r="M464" i="106"/>
  <c r="N464" i="106" s="1"/>
  <c r="M456" i="106"/>
  <c r="N456" i="106" s="1"/>
  <c r="M440" i="106"/>
  <c r="N440" i="106" s="1"/>
  <c r="M432" i="106"/>
  <c r="N432" i="106" s="1"/>
  <c r="M424" i="106"/>
  <c r="N424" i="106" s="1"/>
  <c r="M416" i="106"/>
  <c r="N416" i="106" s="1"/>
  <c r="M408" i="106"/>
  <c r="N408" i="106" s="1"/>
  <c r="M400" i="106"/>
  <c r="N400" i="106" s="1"/>
  <c r="M392" i="106"/>
  <c r="N392" i="106" s="1"/>
  <c r="M384" i="106"/>
  <c r="N384" i="106" s="1"/>
  <c r="M376" i="106"/>
  <c r="N376" i="106" s="1"/>
  <c r="M368" i="106"/>
  <c r="N368" i="106" s="1"/>
  <c r="M360" i="106"/>
  <c r="N360" i="106" s="1"/>
  <c r="M352" i="106"/>
  <c r="N352" i="106" s="1"/>
  <c r="M344" i="106"/>
  <c r="N344" i="106" s="1"/>
  <c r="M336" i="106"/>
  <c r="N336" i="106" s="1"/>
  <c r="M328" i="106"/>
  <c r="N328" i="106" s="1"/>
  <c r="M312" i="106"/>
  <c r="N312" i="106" s="1"/>
  <c r="M304" i="106"/>
  <c r="N304" i="106" s="1"/>
  <c r="M296" i="106"/>
  <c r="N296" i="106" s="1"/>
  <c r="M280" i="106"/>
  <c r="N280" i="106" s="1"/>
  <c r="M272" i="106"/>
  <c r="N272" i="106" s="1"/>
  <c r="M264" i="106"/>
  <c r="N264" i="106" s="1"/>
  <c r="M248" i="106"/>
  <c r="N248" i="106" s="1"/>
  <c r="M240" i="106"/>
  <c r="N240" i="106" s="1"/>
  <c r="M232" i="106"/>
  <c r="N232" i="106" s="1"/>
  <c r="M224" i="106"/>
  <c r="N224" i="106" s="1"/>
  <c r="M216" i="106"/>
  <c r="N216" i="106" s="1"/>
  <c r="M208" i="106"/>
  <c r="N208" i="106" s="1"/>
  <c r="M200" i="106"/>
  <c r="N200" i="106" s="1"/>
  <c r="M184" i="106"/>
  <c r="N184" i="106" s="1"/>
  <c r="M176" i="106"/>
  <c r="N176" i="106" s="1"/>
  <c r="M168" i="106"/>
  <c r="N168" i="106" s="1"/>
  <c r="M160" i="106"/>
  <c r="N160" i="106" s="1"/>
  <c r="M152" i="106"/>
  <c r="N152" i="106" s="1"/>
  <c r="M144" i="106"/>
  <c r="N144" i="106" s="1"/>
  <c r="M136" i="106"/>
  <c r="N136" i="106" s="1"/>
  <c r="M128" i="106"/>
  <c r="N128" i="106" s="1"/>
  <c r="M120" i="106"/>
  <c r="N120" i="106" s="1"/>
  <c r="M112" i="106"/>
  <c r="N112" i="106" s="1"/>
  <c r="M104" i="106"/>
  <c r="N104" i="106" s="1"/>
  <c r="M96" i="106"/>
  <c r="N96" i="106" s="1"/>
  <c r="M88" i="106"/>
  <c r="N88" i="106" s="1"/>
  <c r="M80" i="106"/>
  <c r="N80" i="106" s="1"/>
  <c r="M72" i="106"/>
  <c r="N72" i="106" s="1"/>
  <c r="M56" i="106"/>
  <c r="N56" i="106" s="1"/>
  <c r="M48" i="106"/>
  <c r="N48" i="106" s="1"/>
  <c r="M40" i="106"/>
  <c r="N40" i="106" s="1"/>
  <c r="M24" i="106"/>
  <c r="N24" i="106" s="1"/>
  <c r="M16" i="106"/>
  <c r="N16" i="106" s="1"/>
  <c r="M3742" i="106"/>
  <c r="N3742" i="106" s="1"/>
  <c r="M3705" i="106"/>
  <c r="N3705" i="106" s="1"/>
  <c r="M3687" i="106"/>
  <c r="N3687" i="106" s="1"/>
  <c r="M3669" i="106"/>
  <c r="N3669" i="106" s="1"/>
  <c r="M3614" i="106"/>
  <c r="N3614" i="106" s="1"/>
  <c r="M3577" i="106"/>
  <c r="N3577" i="106" s="1"/>
  <c r="M3559" i="106"/>
  <c r="N3559" i="106" s="1"/>
  <c r="M3541" i="106"/>
  <c r="N3541" i="106" s="1"/>
  <c r="M3486" i="106"/>
  <c r="N3486" i="106" s="1"/>
  <c r="M3431" i="106"/>
  <c r="N3431" i="106" s="1"/>
  <c r="M3413" i="106"/>
  <c r="N3413" i="106" s="1"/>
  <c r="M3358" i="106"/>
  <c r="N3358" i="106" s="1"/>
  <c r="M3303" i="106"/>
  <c r="N3303" i="106" s="1"/>
  <c r="M3285" i="106"/>
  <c r="N3285" i="106" s="1"/>
  <c r="M3230" i="106"/>
  <c r="N3230" i="106" s="1"/>
  <c r="M3193" i="106"/>
  <c r="N3193" i="106" s="1"/>
  <c r="M3175" i="106"/>
  <c r="N3175" i="106" s="1"/>
  <c r="M3157" i="106"/>
  <c r="N3157" i="106" s="1"/>
  <c r="M3102" i="106"/>
  <c r="N3102" i="106" s="1"/>
  <c r="M2125" i="106"/>
  <c r="N2125" i="106" s="1"/>
  <c r="M2089" i="106"/>
  <c r="N2089" i="106" s="1"/>
  <c r="M1943" i="106"/>
  <c r="N1943" i="106" s="1"/>
  <c r="M1869" i="106"/>
  <c r="N1869" i="106" s="1"/>
  <c r="M1833" i="106"/>
  <c r="N1833" i="106" s="1"/>
  <c r="M1687" i="106"/>
  <c r="N1687" i="106" s="1"/>
  <c r="M1589" i="106"/>
  <c r="N1589" i="106" s="1"/>
  <c r="M1525" i="106"/>
  <c r="N1525" i="106" s="1"/>
  <c r="M1461" i="106"/>
  <c r="N1461" i="106" s="1"/>
  <c r="M1397" i="106"/>
  <c r="N1397" i="106" s="1"/>
  <c r="M1333" i="106"/>
  <c r="N1333" i="106" s="1"/>
  <c r="M1269" i="106"/>
  <c r="N1269" i="106" s="1"/>
  <c r="M1205" i="106"/>
  <c r="N1205" i="106" s="1"/>
  <c r="M1141" i="106"/>
  <c r="N1141" i="106" s="1"/>
  <c r="M1077" i="106"/>
  <c r="N1077" i="106" s="1"/>
  <c r="M1013" i="106"/>
  <c r="N1013" i="106" s="1"/>
  <c r="M949" i="106"/>
  <c r="N949" i="106" s="1"/>
  <c r="M885" i="106"/>
  <c r="N885" i="106" s="1"/>
  <c r="M821" i="106"/>
  <c r="N821" i="106" s="1"/>
  <c r="M757" i="106"/>
  <c r="N757" i="106" s="1"/>
  <c r="M693" i="106"/>
  <c r="N693" i="106" s="1"/>
  <c r="M629" i="106"/>
  <c r="N629" i="106" s="1"/>
  <c r="M558" i="106"/>
  <c r="N558" i="106" s="1"/>
  <c r="M265" i="106"/>
  <c r="N265" i="106" s="1"/>
  <c r="M119" i="106"/>
  <c r="N119" i="106" s="1"/>
  <c r="M46" i="106"/>
  <c r="N46" i="106" s="1"/>
  <c r="M3775" i="106"/>
  <c r="N3775" i="106" s="1"/>
  <c r="M3743" i="106"/>
  <c r="N3743" i="106" s="1"/>
  <c r="M3727" i="106"/>
  <c r="N3727" i="106" s="1"/>
  <c r="M3711" i="106"/>
  <c r="N3711" i="106" s="1"/>
  <c r="M3679" i="106"/>
  <c r="N3679" i="106" s="1"/>
  <c r="M3671" i="106"/>
  <c r="N3671" i="106" s="1"/>
  <c r="M3663" i="106"/>
  <c r="N3663" i="106" s="1"/>
  <c r="M3647" i="106"/>
  <c r="N3647" i="106" s="1"/>
  <c r="M3615" i="106"/>
  <c r="N3615" i="106" s="1"/>
  <c r="M3607" i="106"/>
  <c r="N3607" i="106" s="1"/>
  <c r="M3599" i="106"/>
  <c r="N3599" i="106" s="1"/>
  <c r="M3583" i="106"/>
  <c r="N3583" i="106" s="1"/>
  <c r="M3551" i="106"/>
  <c r="N3551" i="106" s="1"/>
  <c r="M3543" i="106"/>
  <c r="N3543" i="106" s="1"/>
  <c r="M3535" i="106"/>
  <c r="N3535" i="106" s="1"/>
  <c r="M3519" i="106"/>
  <c r="N3519" i="106" s="1"/>
  <c r="M3487" i="106"/>
  <c r="N3487" i="106" s="1"/>
  <c r="M3479" i="106"/>
  <c r="N3479" i="106" s="1"/>
  <c r="M3471" i="106"/>
  <c r="N3471" i="106" s="1"/>
  <c r="M3455" i="106"/>
  <c r="N3455" i="106" s="1"/>
  <c r="M3423" i="106"/>
  <c r="N3423" i="106" s="1"/>
  <c r="M3415" i="106"/>
  <c r="N3415" i="106" s="1"/>
  <c r="M3407" i="106"/>
  <c r="N3407" i="106" s="1"/>
  <c r="M3391" i="106"/>
  <c r="N3391" i="106" s="1"/>
  <c r="M3359" i="106"/>
  <c r="N3359" i="106" s="1"/>
  <c r="M3351" i="106"/>
  <c r="N3351" i="106" s="1"/>
  <c r="M3343" i="106"/>
  <c r="N3343" i="106" s="1"/>
  <c r="M3327" i="106"/>
  <c r="N3327" i="106" s="1"/>
  <c r="M3295" i="106"/>
  <c r="N3295" i="106" s="1"/>
  <c r="M3287" i="106"/>
  <c r="N3287" i="106" s="1"/>
  <c r="M3279" i="106"/>
  <c r="N3279" i="106" s="1"/>
  <c r="M3263" i="106"/>
  <c r="N3263" i="106" s="1"/>
  <c r="M3231" i="106"/>
  <c r="N3231" i="106" s="1"/>
  <c r="M3223" i="106"/>
  <c r="N3223" i="106" s="1"/>
  <c r="M3215" i="106"/>
  <c r="N3215" i="106" s="1"/>
  <c r="M3199" i="106"/>
  <c r="N3199" i="106" s="1"/>
  <c r="M3167" i="106"/>
  <c r="N3167" i="106" s="1"/>
  <c r="M3159" i="106"/>
  <c r="N3159" i="106" s="1"/>
  <c r="M3151" i="106"/>
  <c r="N3151" i="106" s="1"/>
  <c r="M3135" i="106"/>
  <c r="N3135" i="106" s="1"/>
  <c r="M3095" i="106"/>
  <c r="N3095" i="106" s="1"/>
  <c r="M3087" i="106"/>
  <c r="N3087" i="106" s="1"/>
  <c r="M2855" i="106"/>
  <c r="N2855" i="106" s="1"/>
  <c r="M2783" i="106"/>
  <c r="N2783" i="106" s="1"/>
  <c r="M2719" i="106"/>
  <c r="N2719" i="106" s="1"/>
  <c r="M2599" i="106"/>
  <c r="N2599" i="106" s="1"/>
  <c r="M2119" i="106"/>
  <c r="N2119" i="106" s="1"/>
  <c r="M2111" i="106"/>
  <c r="N2111" i="106" s="1"/>
  <c r="M2055" i="106"/>
  <c r="N2055" i="106" s="1"/>
  <c r="M2039" i="106"/>
  <c r="N2039" i="106" s="1"/>
  <c r="M1991" i="106"/>
  <c r="N1991" i="106" s="1"/>
  <c r="M1983" i="106"/>
  <c r="N1983" i="106" s="1"/>
  <c r="M1951" i="106"/>
  <c r="N1951" i="106" s="1"/>
  <c r="M1927" i="106"/>
  <c r="N1927" i="106" s="1"/>
  <c r="M1911" i="106"/>
  <c r="N1911" i="106" s="1"/>
  <c r="M1863" i="106"/>
  <c r="N1863" i="106" s="1"/>
  <c r="M1855" i="106"/>
  <c r="N1855" i="106" s="1"/>
  <c r="M1799" i="106"/>
  <c r="N1799" i="106" s="1"/>
  <c r="M1783" i="106"/>
  <c r="N1783" i="106" s="1"/>
  <c r="M1735" i="106"/>
  <c r="N1735" i="106" s="1"/>
  <c r="M1727" i="106"/>
  <c r="N1727" i="106" s="1"/>
  <c r="M1671" i="106"/>
  <c r="N1671" i="106" s="1"/>
  <c r="M1655" i="106"/>
  <c r="N1655" i="106" s="1"/>
  <c r="M1343" i="106"/>
  <c r="N1343" i="106" s="1"/>
  <c r="M567" i="106"/>
  <c r="N567" i="106" s="1"/>
  <c r="M543" i="106"/>
  <c r="N543" i="106" s="1"/>
  <c r="M415" i="106"/>
  <c r="N415" i="106" s="1"/>
  <c r="M343" i="106"/>
  <c r="N343" i="106" s="1"/>
  <c r="M311" i="106"/>
  <c r="N311" i="106" s="1"/>
  <c r="M287" i="106"/>
  <c r="N287" i="106" s="1"/>
  <c r="M159" i="106"/>
  <c r="N159" i="106" s="1"/>
  <c r="M87" i="106"/>
  <c r="N87" i="106" s="1"/>
  <c r="M55" i="106"/>
  <c r="N55" i="106" s="1"/>
  <c r="M31" i="106"/>
  <c r="N31" i="106" s="1"/>
  <c r="M3777" i="106"/>
  <c r="N3777" i="106" s="1"/>
  <c r="M3759" i="106"/>
  <c r="N3759" i="106" s="1"/>
  <c r="M3741" i="106"/>
  <c r="N3741" i="106" s="1"/>
  <c r="M3686" i="106"/>
  <c r="N3686" i="106" s="1"/>
  <c r="M3649" i="106"/>
  <c r="N3649" i="106" s="1"/>
  <c r="M3631" i="106"/>
  <c r="N3631" i="106" s="1"/>
  <c r="M3613" i="106"/>
  <c r="N3613" i="106" s="1"/>
  <c r="M3558" i="106"/>
  <c r="N3558" i="106" s="1"/>
  <c r="M3521" i="106"/>
  <c r="N3521" i="106" s="1"/>
  <c r="M3503" i="106"/>
  <c r="N3503" i="106" s="1"/>
  <c r="M3485" i="106"/>
  <c r="N3485" i="106" s="1"/>
  <c r="M3430" i="106"/>
  <c r="N3430" i="106" s="1"/>
  <c r="M3375" i="106"/>
  <c r="N3375" i="106" s="1"/>
  <c r="M3357" i="106"/>
  <c r="N3357" i="106" s="1"/>
  <c r="M3302" i="106"/>
  <c r="N3302" i="106" s="1"/>
  <c r="M3265" i="106"/>
  <c r="N3265" i="106" s="1"/>
  <c r="M3247" i="106"/>
  <c r="N3247" i="106" s="1"/>
  <c r="M3229" i="106"/>
  <c r="N3229" i="106" s="1"/>
  <c r="M3174" i="106"/>
  <c r="N3174" i="106" s="1"/>
  <c r="M3137" i="106"/>
  <c r="N3137" i="106" s="1"/>
  <c r="M3119" i="106"/>
  <c r="N3119" i="106" s="1"/>
  <c r="M3101" i="106"/>
  <c r="N3101" i="106" s="1"/>
  <c r="M3054" i="106"/>
  <c r="N3054" i="106" s="1"/>
  <c r="M3022" i="106"/>
  <c r="N3022" i="106" s="1"/>
  <c r="M2990" i="106"/>
  <c r="N2990" i="106" s="1"/>
  <c r="M2958" i="106"/>
  <c r="N2958" i="106" s="1"/>
  <c r="M2926" i="106"/>
  <c r="N2926" i="106" s="1"/>
  <c r="M2894" i="106"/>
  <c r="N2894" i="106" s="1"/>
  <c r="M2862" i="106"/>
  <c r="N2862" i="106" s="1"/>
  <c r="M2830" i="106"/>
  <c r="N2830" i="106" s="1"/>
  <c r="M2798" i="106"/>
  <c r="N2798" i="106" s="1"/>
  <c r="M2766" i="106"/>
  <c r="N2766" i="106" s="1"/>
  <c r="M2734" i="106"/>
  <c r="N2734" i="106" s="1"/>
  <c r="M2702" i="106"/>
  <c r="N2702" i="106" s="1"/>
  <c r="M2670" i="106"/>
  <c r="N2670" i="106" s="1"/>
  <c r="M2638" i="106"/>
  <c r="N2638" i="106" s="1"/>
  <c r="M2606" i="106"/>
  <c r="N2606" i="106" s="1"/>
  <c r="M2574" i="106"/>
  <c r="N2574" i="106" s="1"/>
  <c r="M2542" i="106"/>
  <c r="N2542" i="106" s="1"/>
  <c r="M2510" i="106"/>
  <c r="N2510" i="106" s="1"/>
  <c r="M2478" i="106"/>
  <c r="N2478" i="106" s="1"/>
  <c r="M2446" i="106"/>
  <c r="N2446" i="106" s="1"/>
  <c r="M2414" i="106"/>
  <c r="N2414" i="106" s="1"/>
  <c r="M2382" i="106"/>
  <c r="N2382" i="106" s="1"/>
  <c r="M2350" i="106"/>
  <c r="N2350" i="106" s="1"/>
  <c r="M2318" i="106"/>
  <c r="N2318" i="106" s="1"/>
  <c r="M2286" i="106"/>
  <c r="N2286" i="106" s="1"/>
  <c r="M2254" i="106"/>
  <c r="N2254" i="106" s="1"/>
  <c r="M2222" i="106"/>
  <c r="N2222" i="106" s="1"/>
  <c r="M2190" i="106"/>
  <c r="N2190" i="106" s="1"/>
  <c r="M2157" i="106"/>
  <c r="N2157" i="106" s="1"/>
  <c r="M2121" i="106"/>
  <c r="N2121" i="106" s="1"/>
  <c r="M1975" i="106"/>
  <c r="N1975" i="106" s="1"/>
  <c r="M1901" i="106"/>
  <c r="N1901" i="106" s="1"/>
  <c r="M1865" i="106"/>
  <c r="N1865" i="106" s="1"/>
  <c r="M1719" i="106"/>
  <c r="N1719" i="106" s="1"/>
  <c r="M1645" i="106"/>
  <c r="N1645" i="106" s="1"/>
  <c r="M1581" i="106"/>
  <c r="N1581" i="106" s="1"/>
  <c r="M1517" i="106"/>
  <c r="N1517" i="106" s="1"/>
  <c r="M1453" i="106"/>
  <c r="N1453" i="106" s="1"/>
  <c r="M1389" i="106"/>
  <c r="N1389" i="106" s="1"/>
  <c r="M1325" i="106"/>
  <c r="N1325" i="106" s="1"/>
  <c r="M1261" i="106"/>
  <c r="N1261" i="106" s="1"/>
  <c r="M1197" i="106"/>
  <c r="N1197" i="106" s="1"/>
  <c r="M1133" i="106"/>
  <c r="N1133" i="106" s="1"/>
  <c r="M1069" i="106"/>
  <c r="N1069" i="106" s="1"/>
  <c r="M1005" i="106"/>
  <c r="N1005" i="106" s="1"/>
  <c r="M941" i="106"/>
  <c r="N941" i="106" s="1"/>
  <c r="M877" i="106"/>
  <c r="N877" i="106" s="1"/>
  <c r="M813" i="106"/>
  <c r="N813" i="106" s="1"/>
  <c r="M749" i="106"/>
  <c r="N749" i="106" s="1"/>
  <c r="M685" i="106"/>
  <c r="N685" i="106" s="1"/>
  <c r="M621" i="106"/>
  <c r="N621" i="106" s="1"/>
  <c r="M329" i="106"/>
  <c r="N329" i="106" s="1"/>
  <c r="M183" i="106"/>
  <c r="N183" i="106" s="1"/>
  <c r="M110" i="106"/>
  <c r="N110" i="106" s="1"/>
  <c r="M3782" i="106"/>
  <c r="N3782" i="106" s="1"/>
  <c r="M3766" i="106"/>
  <c r="N3766" i="106" s="1"/>
  <c r="M3734" i="106"/>
  <c r="N3734" i="106" s="1"/>
  <c r="M3726" i="106"/>
  <c r="N3726" i="106" s="1"/>
  <c r="M3718" i="106"/>
  <c r="N3718" i="106" s="1"/>
  <c r="M3702" i="106"/>
  <c r="N3702" i="106" s="1"/>
  <c r="M3670" i="106"/>
  <c r="N3670" i="106" s="1"/>
  <c r="M3654" i="106"/>
  <c r="N3654" i="106" s="1"/>
  <c r="M3638" i="106"/>
  <c r="N3638" i="106" s="1"/>
  <c r="M3606" i="106"/>
  <c r="N3606" i="106" s="1"/>
  <c r="M3598" i="106"/>
  <c r="N3598" i="106" s="1"/>
  <c r="M3590" i="106"/>
  <c r="N3590" i="106" s="1"/>
  <c r="M3574" i="106"/>
  <c r="N3574" i="106" s="1"/>
  <c r="M3542" i="106"/>
  <c r="N3542" i="106" s="1"/>
  <c r="M3534" i="106"/>
  <c r="N3534" i="106" s="1"/>
  <c r="M3526" i="106"/>
  <c r="N3526" i="106" s="1"/>
  <c r="M3510" i="106"/>
  <c r="N3510" i="106" s="1"/>
  <c r="M3478" i="106"/>
  <c r="N3478" i="106" s="1"/>
  <c r="M3470" i="106"/>
  <c r="N3470" i="106" s="1"/>
  <c r="M3462" i="106"/>
  <c r="N3462" i="106" s="1"/>
  <c r="M3446" i="106"/>
  <c r="N3446" i="106" s="1"/>
  <c r="M3414" i="106"/>
  <c r="N3414" i="106" s="1"/>
  <c r="M3406" i="106"/>
  <c r="N3406" i="106" s="1"/>
  <c r="M3398" i="106"/>
  <c r="N3398" i="106" s="1"/>
  <c r="M3382" i="106"/>
  <c r="N3382" i="106" s="1"/>
  <c r="M3350" i="106"/>
  <c r="N3350" i="106" s="1"/>
  <c r="M3342" i="106"/>
  <c r="N3342" i="106" s="1"/>
  <c r="M3334" i="106"/>
  <c r="N3334" i="106" s="1"/>
  <c r="M3318" i="106"/>
  <c r="N3318" i="106" s="1"/>
  <c r="M3278" i="106"/>
  <c r="N3278" i="106" s="1"/>
  <c r="M3270" i="106"/>
  <c r="N3270" i="106" s="1"/>
  <c r="M3254" i="106"/>
  <c r="N3254" i="106" s="1"/>
  <c r="M3222" i="106"/>
  <c r="N3222" i="106" s="1"/>
  <c r="M3214" i="106"/>
  <c r="N3214" i="106" s="1"/>
  <c r="M3206" i="106"/>
  <c r="N3206" i="106" s="1"/>
  <c r="M3190" i="106"/>
  <c r="N3190" i="106" s="1"/>
  <c r="M3158" i="106"/>
  <c r="N3158" i="106" s="1"/>
  <c r="M3150" i="106"/>
  <c r="N3150" i="106" s="1"/>
  <c r="M3142" i="106"/>
  <c r="N3142" i="106" s="1"/>
  <c r="M3126" i="106"/>
  <c r="N3126" i="106" s="1"/>
  <c r="M3094" i="106"/>
  <c r="N3094" i="106" s="1"/>
  <c r="M3086" i="106"/>
  <c r="N3086" i="106" s="1"/>
  <c r="M3078" i="106"/>
  <c r="N3078" i="106" s="1"/>
  <c r="M3062" i="106"/>
  <c r="N3062" i="106" s="1"/>
  <c r="M3046" i="106"/>
  <c r="N3046" i="106" s="1"/>
  <c r="M3014" i="106"/>
  <c r="N3014" i="106" s="1"/>
  <c r="M2998" i="106"/>
  <c r="N2998" i="106" s="1"/>
  <c r="M2982" i="106"/>
  <c r="N2982" i="106" s="1"/>
  <c r="M2950" i="106"/>
  <c r="N2950" i="106" s="1"/>
  <c r="M2934" i="106"/>
  <c r="N2934" i="106" s="1"/>
  <c r="M2918" i="106"/>
  <c r="N2918" i="106" s="1"/>
  <c r="M2886" i="106"/>
  <c r="N2886" i="106" s="1"/>
  <c r="M2870" i="106"/>
  <c r="N2870" i="106" s="1"/>
  <c r="M2854" i="106"/>
  <c r="N2854" i="106" s="1"/>
  <c r="M2838" i="106"/>
  <c r="N2838" i="106" s="1"/>
  <c r="M2822" i="106"/>
  <c r="N2822" i="106" s="1"/>
  <c r="M2806" i="106"/>
  <c r="N2806" i="106" s="1"/>
  <c r="M2790" i="106"/>
  <c r="N2790" i="106" s="1"/>
  <c r="M2758" i="106"/>
  <c r="N2758" i="106" s="1"/>
  <c r="M2742" i="106"/>
  <c r="N2742" i="106" s="1"/>
  <c r="M2726" i="106"/>
  <c r="N2726" i="106" s="1"/>
  <c r="M2710" i="106"/>
  <c r="N2710" i="106" s="1"/>
  <c r="M2694" i="106"/>
  <c r="N2694" i="106" s="1"/>
  <c r="M2678" i="106"/>
  <c r="N2678" i="106" s="1"/>
  <c r="M2662" i="106"/>
  <c r="N2662" i="106" s="1"/>
  <c r="M2646" i="106"/>
  <c r="N2646" i="106" s="1"/>
  <c r="M2630" i="106"/>
  <c r="N2630" i="106" s="1"/>
  <c r="M2614" i="106"/>
  <c r="N2614" i="106" s="1"/>
  <c r="M2598" i="106"/>
  <c r="N2598" i="106" s="1"/>
  <c r="M2582" i="106"/>
  <c r="N2582" i="106" s="1"/>
  <c r="M2566" i="106"/>
  <c r="N2566" i="106" s="1"/>
  <c r="M2550" i="106"/>
  <c r="N2550" i="106" s="1"/>
  <c r="M2534" i="106"/>
  <c r="N2534" i="106" s="1"/>
  <c r="M2518" i="106"/>
  <c r="N2518" i="106" s="1"/>
  <c r="M2502" i="106"/>
  <c r="N2502" i="106" s="1"/>
  <c r="M2486" i="106"/>
  <c r="N2486" i="106" s="1"/>
  <c r="M2470" i="106"/>
  <c r="N2470" i="106" s="1"/>
  <c r="M2454" i="106"/>
  <c r="N2454" i="106" s="1"/>
  <c r="M2438" i="106"/>
  <c r="N2438" i="106" s="1"/>
  <c r="M2422" i="106"/>
  <c r="N2422" i="106" s="1"/>
  <c r="M2406" i="106"/>
  <c r="N2406" i="106" s="1"/>
  <c r="M2390" i="106"/>
  <c r="N2390" i="106" s="1"/>
  <c r="M2374" i="106"/>
  <c r="N2374" i="106" s="1"/>
  <c r="M2358" i="106"/>
  <c r="N2358" i="106" s="1"/>
  <c r="M2342" i="106"/>
  <c r="N2342" i="106" s="1"/>
  <c r="M2326" i="106"/>
  <c r="N2326" i="106" s="1"/>
  <c r="M2310" i="106"/>
  <c r="N2310" i="106" s="1"/>
  <c r="M2294" i="106"/>
  <c r="N2294" i="106" s="1"/>
  <c r="M2278" i="106"/>
  <c r="N2278" i="106" s="1"/>
  <c r="M2262" i="106"/>
  <c r="N2262" i="106" s="1"/>
  <c r="M2246" i="106"/>
  <c r="N2246" i="106" s="1"/>
  <c r="M2230" i="106"/>
  <c r="N2230" i="106" s="1"/>
  <c r="M2214" i="106"/>
  <c r="N2214" i="106" s="1"/>
  <c r="M2198" i="106"/>
  <c r="N2198" i="106" s="1"/>
  <c r="M2182" i="106"/>
  <c r="N2182" i="106" s="1"/>
  <c r="M2166" i="106"/>
  <c r="N2166" i="106" s="1"/>
  <c r="M1782" i="106"/>
  <c r="N1782" i="106" s="1"/>
  <c r="M1494" i="106"/>
  <c r="N1494" i="106" s="1"/>
  <c r="M1366" i="106"/>
  <c r="N1366" i="106" s="1"/>
  <c r="M1270" i="106"/>
  <c r="N1270" i="106" s="1"/>
  <c r="M598" i="106"/>
  <c r="N598" i="106" s="1"/>
  <c r="M494" i="106"/>
  <c r="N494" i="106" s="1"/>
  <c r="M470" i="106"/>
  <c r="N470" i="106" s="1"/>
  <c r="M342" i="106"/>
  <c r="N342" i="106" s="1"/>
  <c r="M270" i="106"/>
  <c r="N270" i="106" s="1"/>
  <c r="M238" i="106"/>
  <c r="N238" i="106" s="1"/>
  <c r="M214" i="106"/>
  <c r="N214" i="106" s="1"/>
  <c r="M86" i="106"/>
  <c r="N86" i="106" s="1"/>
  <c r="M38" i="106"/>
  <c r="N38" i="106" s="1"/>
  <c r="M14" i="106"/>
  <c r="N14" i="106" s="1"/>
  <c r="M3758" i="106"/>
  <c r="N3758" i="106" s="1"/>
  <c r="M3721" i="106"/>
  <c r="N3721" i="106" s="1"/>
  <c r="M3685" i="106"/>
  <c r="N3685" i="106" s="1"/>
  <c r="M3575" i="106"/>
  <c r="N3575" i="106" s="1"/>
  <c r="M3557" i="106"/>
  <c r="N3557" i="106" s="1"/>
  <c r="M3502" i="106"/>
  <c r="N3502" i="106" s="1"/>
  <c r="M3447" i="106"/>
  <c r="N3447" i="106" s="1"/>
  <c r="M3429" i="106"/>
  <c r="N3429" i="106" s="1"/>
  <c r="M3374" i="106"/>
  <c r="N3374" i="106" s="1"/>
  <c r="M3319" i="106"/>
  <c r="N3319" i="106" s="1"/>
  <c r="M3301" i="106"/>
  <c r="N3301" i="106" s="1"/>
  <c r="M3246" i="106"/>
  <c r="N3246" i="106" s="1"/>
  <c r="M3209" i="106"/>
  <c r="N3209" i="106" s="1"/>
  <c r="M3191" i="106"/>
  <c r="N3191" i="106" s="1"/>
  <c r="M3173" i="106"/>
  <c r="N3173" i="106" s="1"/>
  <c r="M3118" i="106"/>
  <c r="N3118" i="106" s="1"/>
  <c r="M3081" i="106"/>
  <c r="N3081" i="106" s="1"/>
  <c r="M3053" i="106"/>
  <c r="N3053" i="106" s="1"/>
  <c r="M3021" i="106"/>
  <c r="N3021" i="106" s="1"/>
  <c r="M2989" i="106"/>
  <c r="N2989" i="106" s="1"/>
  <c r="M2957" i="106"/>
  <c r="N2957" i="106" s="1"/>
  <c r="M2925" i="106"/>
  <c r="N2925" i="106" s="1"/>
  <c r="M2893" i="106"/>
  <c r="N2893" i="106" s="1"/>
  <c r="M2861" i="106"/>
  <c r="N2861" i="106" s="1"/>
  <c r="M2829" i="106"/>
  <c r="N2829" i="106" s="1"/>
  <c r="M2797" i="106"/>
  <c r="N2797" i="106" s="1"/>
  <c r="M2765" i="106"/>
  <c r="N2765" i="106" s="1"/>
  <c r="M2733" i="106"/>
  <c r="N2733" i="106" s="1"/>
  <c r="M2701" i="106"/>
  <c r="N2701" i="106" s="1"/>
  <c r="M2669" i="106"/>
  <c r="N2669" i="106" s="1"/>
  <c r="M2637" i="106"/>
  <c r="N2637" i="106" s="1"/>
  <c r="M2605" i="106"/>
  <c r="N2605" i="106" s="1"/>
  <c r="M2573" i="106"/>
  <c r="N2573" i="106" s="1"/>
  <c r="M2541" i="106"/>
  <c r="N2541" i="106" s="1"/>
  <c r="M2509" i="106"/>
  <c r="N2509" i="106" s="1"/>
  <c r="M2477" i="106"/>
  <c r="N2477" i="106" s="1"/>
  <c r="M2445" i="106"/>
  <c r="N2445" i="106" s="1"/>
  <c r="M2413" i="106"/>
  <c r="N2413" i="106" s="1"/>
  <c r="M2381" i="106"/>
  <c r="N2381" i="106" s="1"/>
  <c r="M2349" i="106"/>
  <c r="N2349" i="106" s="1"/>
  <c r="M2317" i="106"/>
  <c r="N2317" i="106" s="1"/>
  <c r="M2285" i="106"/>
  <c r="N2285" i="106" s="1"/>
  <c r="M2253" i="106"/>
  <c r="N2253" i="106" s="1"/>
  <c r="M2221" i="106"/>
  <c r="N2221" i="106" s="1"/>
  <c r="M2189" i="106"/>
  <c r="N2189" i="106" s="1"/>
  <c r="M2047" i="106"/>
  <c r="N2047" i="106" s="1"/>
  <c r="M1973" i="106"/>
  <c r="N1973" i="106" s="1"/>
  <c r="M1937" i="106"/>
  <c r="N1937" i="106" s="1"/>
  <c r="M1791" i="106"/>
  <c r="N1791" i="106" s="1"/>
  <c r="M1717" i="106"/>
  <c r="N1717" i="106" s="1"/>
  <c r="M1681" i="106"/>
  <c r="N1681" i="106" s="1"/>
  <c r="M1641" i="106"/>
  <c r="N1641" i="106" s="1"/>
  <c r="M1577" i="106"/>
  <c r="N1577" i="106" s="1"/>
  <c r="M1513" i="106"/>
  <c r="N1513" i="106" s="1"/>
  <c r="M1449" i="106"/>
  <c r="N1449" i="106" s="1"/>
  <c r="M1385" i="106"/>
  <c r="N1385" i="106" s="1"/>
  <c r="M1321" i="106"/>
  <c r="N1321" i="106" s="1"/>
  <c r="M1257" i="106"/>
  <c r="N1257" i="106" s="1"/>
  <c r="M1193" i="106"/>
  <c r="N1193" i="106" s="1"/>
  <c r="M1129" i="106"/>
  <c r="N1129" i="106" s="1"/>
  <c r="M1065" i="106"/>
  <c r="N1065" i="106" s="1"/>
  <c r="M1001" i="106"/>
  <c r="N1001" i="106" s="1"/>
  <c r="M937" i="106"/>
  <c r="N937" i="106" s="1"/>
  <c r="M873" i="106"/>
  <c r="N873" i="106" s="1"/>
  <c r="M809" i="106"/>
  <c r="N809" i="106" s="1"/>
  <c r="M745" i="106"/>
  <c r="N745" i="106" s="1"/>
  <c r="M681" i="106"/>
  <c r="N681" i="106" s="1"/>
  <c r="M617" i="106"/>
  <c r="N617" i="106" s="1"/>
  <c r="M471" i="106"/>
  <c r="N471" i="106" s="1"/>
  <c r="M398" i="106"/>
  <c r="N398" i="106" s="1"/>
  <c r="M105" i="106"/>
  <c r="N105" i="106" s="1"/>
  <c r="M3073" i="106"/>
  <c r="N3073" i="106" s="1"/>
  <c r="M3065" i="106"/>
  <c r="N3065" i="106" s="1"/>
  <c r="M3057" i="106"/>
  <c r="N3057" i="106" s="1"/>
  <c r="M3049" i="106"/>
  <c r="N3049" i="106" s="1"/>
  <c r="M3041" i="106"/>
  <c r="N3041" i="106" s="1"/>
  <c r="M3033" i="106"/>
  <c r="N3033" i="106" s="1"/>
  <c r="M3025" i="106"/>
  <c r="N3025" i="106" s="1"/>
  <c r="M3017" i="106"/>
  <c r="N3017" i="106" s="1"/>
  <c r="M3009" i="106"/>
  <c r="N3009" i="106" s="1"/>
  <c r="M2985" i="106"/>
  <c r="N2985" i="106" s="1"/>
  <c r="M2977" i="106"/>
  <c r="N2977" i="106" s="1"/>
  <c r="M2969" i="106"/>
  <c r="N2969" i="106" s="1"/>
  <c r="M2961" i="106"/>
  <c r="N2961" i="106" s="1"/>
  <c r="M2953" i="106"/>
  <c r="N2953" i="106" s="1"/>
  <c r="M2945" i="106"/>
  <c r="N2945" i="106" s="1"/>
  <c r="M2937" i="106"/>
  <c r="N2937" i="106" s="1"/>
  <c r="M2921" i="106"/>
  <c r="N2921" i="106" s="1"/>
  <c r="M2913" i="106"/>
  <c r="N2913" i="106" s="1"/>
  <c r="M2905" i="106"/>
  <c r="N2905" i="106" s="1"/>
  <c r="M2897" i="106"/>
  <c r="N2897" i="106" s="1"/>
  <c r="M2889" i="106"/>
  <c r="N2889" i="106" s="1"/>
  <c r="M2881" i="106"/>
  <c r="N2881" i="106" s="1"/>
  <c r="M2873" i="106"/>
  <c r="N2873" i="106" s="1"/>
  <c r="M2857" i="106"/>
  <c r="N2857" i="106" s="1"/>
  <c r="M2849" i="106"/>
  <c r="N2849" i="106" s="1"/>
  <c r="M2841" i="106"/>
  <c r="N2841" i="106" s="1"/>
  <c r="M2833" i="106"/>
  <c r="N2833" i="106" s="1"/>
  <c r="M2825" i="106"/>
  <c r="N2825" i="106" s="1"/>
  <c r="M2817" i="106"/>
  <c r="N2817" i="106" s="1"/>
  <c r="M2809" i="106"/>
  <c r="N2809" i="106" s="1"/>
  <c r="M2801" i="106"/>
  <c r="N2801" i="106" s="1"/>
  <c r="M2793" i="106"/>
  <c r="N2793" i="106" s="1"/>
  <c r="M2785" i="106"/>
  <c r="N2785" i="106" s="1"/>
  <c r="M2777" i="106"/>
  <c r="N2777" i="106" s="1"/>
  <c r="M2769" i="106"/>
  <c r="N2769" i="106" s="1"/>
  <c r="M2761" i="106"/>
  <c r="N2761" i="106" s="1"/>
  <c r="M2753" i="106"/>
  <c r="N2753" i="106" s="1"/>
  <c r="M2729" i="106"/>
  <c r="N2729" i="106" s="1"/>
  <c r="M2721" i="106"/>
  <c r="N2721" i="106" s="1"/>
  <c r="M2713" i="106"/>
  <c r="N2713" i="106" s="1"/>
  <c r="M2705" i="106"/>
  <c r="N2705" i="106" s="1"/>
  <c r="M2697" i="106"/>
  <c r="N2697" i="106" s="1"/>
  <c r="M2689" i="106"/>
  <c r="N2689" i="106" s="1"/>
  <c r="M2681" i="106"/>
  <c r="N2681" i="106" s="1"/>
  <c r="M2665" i="106"/>
  <c r="N2665" i="106" s="1"/>
  <c r="M2657" i="106"/>
  <c r="N2657" i="106" s="1"/>
  <c r="M2649" i="106"/>
  <c r="N2649" i="106" s="1"/>
  <c r="M2641" i="106"/>
  <c r="N2641" i="106" s="1"/>
  <c r="M2633" i="106"/>
  <c r="N2633" i="106" s="1"/>
  <c r="M2625" i="106"/>
  <c r="N2625" i="106" s="1"/>
  <c r="M2617" i="106"/>
  <c r="N2617" i="106" s="1"/>
  <c r="M2601" i="106"/>
  <c r="N2601" i="106" s="1"/>
  <c r="M2593" i="106"/>
  <c r="N2593" i="106" s="1"/>
  <c r="M2585" i="106"/>
  <c r="N2585" i="106" s="1"/>
  <c r="M2577" i="106"/>
  <c r="N2577" i="106" s="1"/>
  <c r="M2569" i="106"/>
  <c r="N2569" i="106" s="1"/>
  <c r="M2561" i="106"/>
  <c r="N2561" i="106" s="1"/>
  <c r="M2553" i="106"/>
  <c r="N2553" i="106" s="1"/>
  <c r="M2545" i="106"/>
  <c r="N2545" i="106" s="1"/>
  <c r="M2537" i="106"/>
  <c r="N2537" i="106" s="1"/>
  <c r="M2529" i="106"/>
  <c r="N2529" i="106" s="1"/>
  <c r="M2521" i="106"/>
  <c r="N2521" i="106" s="1"/>
  <c r="M2513" i="106"/>
  <c r="N2513" i="106" s="1"/>
  <c r="M2505" i="106"/>
  <c r="N2505" i="106" s="1"/>
  <c r="M2497" i="106"/>
  <c r="N2497" i="106" s="1"/>
  <c r="M2489" i="106"/>
  <c r="N2489" i="106" s="1"/>
  <c r="M2481" i="106"/>
  <c r="N2481" i="106" s="1"/>
  <c r="M2473" i="106"/>
  <c r="N2473" i="106" s="1"/>
  <c r="M2465" i="106"/>
  <c r="N2465" i="106" s="1"/>
  <c r="M2457" i="106"/>
  <c r="N2457" i="106" s="1"/>
  <c r="M2449" i="106"/>
  <c r="N2449" i="106" s="1"/>
  <c r="M2441" i="106"/>
  <c r="N2441" i="106" s="1"/>
  <c r="M2433" i="106"/>
  <c r="N2433" i="106" s="1"/>
  <c r="M2425" i="106"/>
  <c r="N2425" i="106" s="1"/>
  <c r="M2417" i="106"/>
  <c r="N2417" i="106" s="1"/>
  <c r="M2409" i="106"/>
  <c r="N2409" i="106" s="1"/>
  <c r="M2401" i="106"/>
  <c r="N2401" i="106" s="1"/>
  <c r="M2393" i="106"/>
  <c r="N2393" i="106" s="1"/>
  <c r="M2385" i="106"/>
  <c r="N2385" i="106" s="1"/>
  <c r="M2377" i="106"/>
  <c r="N2377" i="106" s="1"/>
  <c r="M2369" i="106"/>
  <c r="N2369" i="106" s="1"/>
  <c r="M2361" i="106"/>
  <c r="N2361" i="106" s="1"/>
  <c r="M2353" i="106"/>
  <c r="N2353" i="106" s="1"/>
  <c r="M2345" i="106"/>
  <c r="N2345" i="106" s="1"/>
  <c r="M2337" i="106"/>
  <c r="N2337" i="106" s="1"/>
  <c r="M2329" i="106"/>
  <c r="N2329" i="106" s="1"/>
  <c r="M2321" i="106"/>
  <c r="N2321" i="106" s="1"/>
  <c r="M2313" i="106"/>
  <c r="N2313" i="106" s="1"/>
  <c r="M2305" i="106"/>
  <c r="N2305" i="106" s="1"/>
  <c r="M2297" i="106"/>
  <c r="N2297" i="106" s="1"/>
  <c r="M2289" i="106"/>
  <c r="N2289" i="106" s="1"/>
  <c r="M2281" i="106"/>
  <c r="N2281" i="106" s="1"/>
  <c r="M2273" i="106"/>
  <c r="N2273" i="106" s="1"/>
  <c r="M2265" i="106"/>
  <c r="N2265" i="106" s="1"/>
  <c r="M2257" i="106"/>
  <c r="N2257" i="106" s="1"/>
  <c r="M2249" i="106"/>
  <c r="N2249" i="106" s="1"/>
  <c r="M2241" i="106"/>
  <c r="N2241" i="106" s="1"/>
  <c r="M2233" i="106"/>
  <c r="N2233" i="106" s="1"/>
  <c r="M2225" i="106"/>
  <c r="N2225" i="106" s="1"/>
  <c r="M2217" i="106"/>
  <c r="N2217" i="106" s="1"/>
  <c r="M2209" i="106"/>
  <c r="N2209" i="106" s="1"/>
  <c r="M2201" i="106"/>
  <c r="N2201" i="106" s="1"/>
  <c r="M2193" i="106"/>
  <c r="N2193" i="106" s="1"/>
  <c r="M2185" i="106"/>
  <c r="N2185" i="106" s="1"/>
  <c r="M2177" i="106"/>
  <c r="N2177" i="106" s="1"/>
  <c r="M2169" i="106"/>
  <c r="N2169" i="106" s="1"/>
  <c r="M2161" i="106"/>
  <c r="N2161" i="106" s="1"/>
  <c r="M2145" i="106"/>
  <c r="N2145" i="106" s="1"/>
  <c r="M2113" i="106"/>
  <c r="N2113" i="106" s="1"/>
  <c r="M2105" i="106"/>
  <c r="N2105" i="106" s="1"/>
  <c r="M2097" i="106"/>
  <c r="N2097" i="106" s="1"/>
  <c r="M2081" i="106"/>
  <c r="N2081" i="106" s="1"/>
  <c r="M2049" i="106"/>
  <c r="N2049" i="106" s="1"/>
  <c r="M2041" i="106"/>
  <c r="N2041" i="106" s="1"/>
  <c r="M2033" i="106"/>
  <c r="N2033" i="106" s="1"/>
  <c r="M2017" i="106"/>
  <c r="N2017" i="106" s="1"/>
  <c r="M1985" i="106"/>
  <c r="N1985" i="106" s="1"/>
  <c r="M1977" i="106"/>
  <c r="N1977" i="106" s="1"/>
  <c r="M1969" i="106"/>
  <c r="N1969" i="106" s="1"/>
  <c r="M1953" i="106"/>
  <c r="N1953" i="106" s="1"/>
  <c r="M1921" i="106"/>
  <c r="N1921" i="106" s="1"/>
  <c r="M1913" i="106"/>
  <c r="N1913" i="106" s="1"/>
  <c r="M1905" i="106"/>
  <c r="N1905" i="106" s="1"/>
  <c r="M1889" i="106"/>
  <c r="N1889" i="106" s="1"/>
  <c r="M1857" i="106"/>
  <c r="N1857" i="106" s="1"/>
  <c r="M1849" i="106"/>
  <c r="N1849" i="106" s="1"/>
  <c r="M1825" i="106"/>
  <c r="N1825" i="106" s="1"/>
  <c r="M1793" i="106"/>
  <c r="N1793" i="106" s="1"/>
  <c r="M1785" i="106"/>
  <c r="N1785" i="106" s="1"/>
  <c r="M1777" i="106"/>
  <c r="N1777" i="106" s="1"/>
  <c r="M1761" i="106"/>
  <c r="N1761" i="106" s="1"/>
  <c r="M1729" i="106"/>
  <c r="N1729" i="106" s="1"/>
  <c r="M1721" i="106"/>
  <c r="N1721" i="106" s="1"/>
  <c r="M1697" i="106"/>
  <c r="N1697" i="106" s="1"/>
  <c r="M1665" i="106"/>
  <c r="N1665" i="106" s="1"/>
  <c r="M1657" i="106"/>
  <c r="N1657" i="106" s="1"/>
  <c r="M1649" i="106"/>
  <c r="N1649" i="106" s="1"/>
  <c r="M1633" i="106"/>
  <c r="N1633" i="106" s="1"/>
  <c r="M1617" i="106"/>
  <c r="N1617" i="106" s="1"/>
  <c r="M1601" i="106"/>
  <c r="N1601" i="106" s="1"/>
  <c r="M1569" i="106"/>
  <c r="N1569" i="106" s="1"/>
  <c r="M1553" i="106"/>
  <c r="N1553" i="106" s="1"/>
  <c r="M1537" i="106"/>
  <c r="N1537" i="106" s="1"/>
  <c r="M1521" i="106"/>
  <c r="N1521" i="106" s="1"/>
  <c r="M1505" i="106"/>
  <c r="N1505" i="106" s="1"/>
  <c r="M1473" i="106"/>
  <c r="N1473" i="106" s="1"/>
  <c r="M1457" i="106"/>
  <c r="N1457" i="106" s="1"/>
  <c r="M1441" i="106"/>
  <c r="N1441" i="106" s="1"/>
  <c r="M1425" i="106"/>
  <c r="N1425" i="106" s="1"/>
  <c r="M1409" i="106"/>
  <c r="N1409" i="106" s="1"/>
  <c r="M1393" i="106"/>
  <c r="N1393" i="106" s="1"/>
  <c r="M1377" i="106"/>
  <c r="N1377" i="106" s="1"/>
  <c r="M1361" i="106"/>
  <c r="N1361" i="106" s="1"/>
  <c r="M1345" i="106"/>
  <c r="N1345" i="106" s="1"/>
  <c r="M1313" i="106"/>
  <c r="N1313" i="106" s="1"/>
  <c r="M1297" i="106"/>
  <c r="N1297" i="106" s="1"/>
  <c r="M1281" i="106"/>
  <c r="N1281" i="106" s="1"/>
  <c r="M1265" i="106"/>
  <c r="N1265" i="106" s="1"/>
  <c r="M1249" i="106"/>
  <c r="N1249" i="106" s="1"/>
  <c r="M1233" i="106"/>
  <c r="N1233" i="106" s="1"/>
  <c r="M1217" i="106"/>
  <c r="N1217" i="106" s="1"/>
  <c r="M1185" i="106"/>
  <c r="N1185" i="106" s="1"/>
  <c r="M1169" i="106"/>
  <c r="N1169" i="106" s="1"/>
  <c r="M1153" i="106"/>
  <c r="N1153" i="106" s="1"/>
  <c r="M1137" i="106"/>
  <c r="N1137" i="106" s="1"/>
  <c r="M1121" i="106"/>
  <c r="N1121" i="106" s="1"/>
  <c r="M1105" i="106"/>
  <c r="N1105" i="106" s="1"/>
  <c r="M1089" i="106"/>
  <c r="N1089" i="106" s="1"/>
  <c r="M1073" i="106"/>
  <c r="N1073" i="106" s="1"/>
  <c r="M1057" i="106"/>
  <c r="N1057" i="106" s="1"/>
  <c r="M1041" i="106"/>
  <c r="N1041" i="106" s="1"/>
  <c r="M1025" i="106"/>
  <c r="N1025" i="106" s="1"/>
  <c r="M1009" i="106"/>
  <c r="N1009" i="106" s="1"/>
  <c r="M993" i="106"/>
  <c r="N993" i="106" s="1"/>
  <c r="M977" i="106"/>
  <c r="N977" i="106" s="1"/>
  <c r="M961" i="106"/>
  <c r="N961" i="106" s="1"/>
  <c r="M945" i="106"/>
  <c r="N945" i="106" s="1"/>
  <c r="M929" i="106"/>
  <c r="N929" i="106" s="1"/>
  <c r="M913" i="106"/>
  <c r="N913" i="106" s="1"/>
  <c r="M897" i="106"/>
  <c r="N897" i="106" s="1"/>
  <c r="M881" i="106"/>
  <c r="N881" i="106" s="1"/>
  <c r="M865" i="106"/>
  <c r="N865" i="106" s="1"/>
  <c r="M849" i="106"/>
  <c r="N849" i="106" s="1"/>
  <c r="M833" i="106"/>
  <c r="N833" i="106" s="1"/>
  <c r="M817" i="106"/>
  <c r="N817" i="106" s="1"/>
  <c r="M801" i="106"/>
  <c r="N801" i="106" s="1"/>
  <c r="M785" i="106"/>
  <c r="N785" i="106" s="1"/>
  <c r="M769" i="106"/>
  <c r="N769" i="106" s="1"/>
  <c r="M753" i="106"/>
  <c r="N753" i="106" s="1"/>
  <c r="M737" i="106"/>
  <c r="N737" i="106" s="1"/>
  <c r="M721" i="106"/>
  <c r="N721" i="106" s="1"/>
  <c r="M705" i="106"/>
  <c r="N705" i="106" s="1"/>
  <c r="M689" i="106"/>
  <c r="N689" i="106" s="1"/>
  <c r="M673" i="106"/>
  <c r="N673" i="106" s="1"/>
  <c r="M657" i="106"/>
  <c r="N657" i="106" s="1"/>
  <c r="M641" i="106"/>
  <c r="N641" i="106" s="1"/>
  <c r="M625" i="106"/>
  <c r="N625" i="106" s="1"/>
  <c r="M609" i="106"/>
  <c r="N609" i="106" s="1"/>
  <c r="M601" i="106"/>
  <c r="N601" i="106" s="1"/>
  <c r="M593" i="106"/>
  <c r="N593" i="106" s="1"/>
  <c r="M577" i="106"/>
  <c r="N577" i="106" s="1"/>
  <c r="M569" i="106"/>
  <c r="N569" i="106" s="1"/>
  <c r="M545" i="106"/>
  <c r="N545" i="106" s="1"/>
  <c r="M537" i="106"/>
  <c r="N537" i="106" s="1"/>
  <c r="M529" i="106"/>
  <c r="N529" i="106" s="1"/>
  <c r="M513" i="106"/>
  <c r="N513" i="106" s="1"/>
  <c r="M505" i="106"/>
  <c r="N505" i="106" s="1"/>
  <c r="M497" i="106"/>
  <c r="N497" i="106" s="1"/>
  <c r="M481" i="106"/>
  <c r="N481" i="106" s="1"/>
  <c r="M473" i="106"/>
  <c r="N473" i="106" s="1"/>
  <c r="M465" i="106"/>
  <c r="N465" i="106" s="1"/>
  <c r="M449" i="106"/>
  <c r="N449" i="106" s="1"/>
  <c r="M441" i="106"/>
  <c r="N441" i="106" s="1"/>
  <c r="M425" i="106"/>
  <c r="N425" i="106" s="1"/>
  <c r="M417" i="106"/>
  <c r="N417" i="106" s="1"/>
  <c r="M409" i="106"/>
  <c r="N409" i="106" s="1"/>
  <c r="M401" i="106"/>
  <c r="N401" i="106" s="1"/>
  <c r="M385" i="106"/>
  <c r="N385" i="106" s="1"/>
  <c r="M377" i="106"/>
  <c r="N377" i="106" s="1"/>
  <c r="M369" i="106"/>
  <c r="N369" i="106" s="1"/>
  <c r="M353" i="106"/>
  <c r="N353" i="106" s="1"/>
  <c r="M345" i="106"/>
  <c r="N345" i="106" s="1"/>
  <c r="M337" i="106"/>
  <c r="N337" i="106" s="1"/>
  <c r="M321" i="106"/>
  <c r="N321" i="106" s="1"/>
  <c r="M313" i="106"/>
  <c r="N313" i="106" s="1"/>
  <c r="M297" i="106"/>
  <c r="N297" i="106" s="1"/>
  <c r="M289" i="106"/>
  <c r="N289" i="106" s="1"/>
  <c r="M281" i="106"/>
  <c r="N281" i="106" s="1"/>
  <c r="M273" i="106"/>
  <c r="N273" i="106" s="1"/>
  <c r="M257" i="106"/>
  <c r="N257" i="106" s="1"/>
  <c r="M249" i="106"/>
  <c r="N249" i="106" s="1"/>
  <c r="M241" i="106"/>
  <c r="N241" i="106" s="1"/>
  <c r="M225" i="106"/>
  <c r="N225" i="106" s="1"/>
  <c r="M217" i="106"/>
  <c r="N217" i="106" s="1"/>
  <c r="M209" i="106"/>
  <c r="N209" i="106" s="1"/>
  <c r="M193" i="106"/>
  <c r="N193" i="106" s="1"/>
  <c r="M185" i="106"/>
  <c r="N185" i="106" s="1"/>
  <c r="M169" i="106"/>
  <c r="N169" i="106" s="1"/>
  <c r="M161" i="106"/>
  <c r="N161" i="106" s="1"/>
  <c r="M153" i="106"/>
  <c r="N153" i="106" s="1"/>
  <c r="M145" i="106"/>
  <c r="N145" i="106" s="1"/>
  <c r="M129" i="106"/>
  <c r="N129" i="106" s="1"/>
  <c r="M121" i="106"/>
  <c r="N121" i="106" s="1"/>
  <c r="M113" i="106"/>
  <c r="N113" i="106" s="1"/>
  <c r="M97" i="106"/>
  <c r="N97" i="106" s="1"/>
  <c r="M89" i="106"/>
  <c r="N89" i="106" s="1"/>
  <c r="M81" i="106"/>
  <c r="N81" i="106" s="1"/>
  <c r="M65" i="106"/>
  <c r="N65" i="106" s="1"/>
  <c r="M57" i="106"/>
  <c r="N57" i="106" s="1"/>
  <c r="M41" i="106"/>
  <c r="N41" i="106" s="1"/>
  <c r="M33" i="106"/>
  <c r="N33" i="106" s="1"/>
  <c r="M25" i="106"/>
  <c r="N25" i="106" s="1"/>
  <c r="M17" i="106"/>
  <c r="N17" i="106" s="1"/>
  <c r="M3071" i="106"/>
  <c r="N3071" i="106" s="1"/>
  <c r="M3063" i="106"/>
  <c r="N3063" i="106" s="1"/>
  <c r="M3055" i="106"/>
  <c r="N3055" i="106" s="1"/>
  <c r="M3047" i="106"/>
  <c r="N3047" i="106" s="1"/>
  <c r="M3031" i="106"/>
  <c r="N3031" i="106" s="1"/>
  <c r="M3023" i="106"/>
  <c r="N3023" i="106" s="1"/>
  <c r="M3015" i="106"/>
  <c r="N3015" i="106" s="1"/>
  <c r="M3007" i="106"/>
  <c r="N3007" i="106" s="1"/>
  <c r="M2999" i="106"/>
  <c r="N2999" i="106" s="1"/>
  <c r="M2991" i="106"/>
  <c r="N2991" i="106" s="1"/>
  <c r="M2983" i="106"/>
  <c r="N2983" i="106" s="1"/>
  <c r="M2967" i="106"/>
  <c r="N2967" i="106" s="1"/>
  <c r="M2959" i="106"/>
  <c r="N2959" i="106" s="1"/>
  <c r="M2951" i="106"/>
  <c r="N2951" i="106" s="1"/>
  <c r="M2943" i="106"/>
  <c r="N2943" i="106" s="1"/>
  <c r="M2935" i="106"/>
  <c r="N2935" i="106" s="1"/>
  <c r="M2927" i="106"/>
  <c r="N2927" i="106" s="1"/>
  <c r="M2919" i="106"/>
  <c r="N2919" i="106" s="1"/>
  <c r="M2911" i="106"/>
  <c r="N2911" i="106" s="1"/>
  <c r="M2903" i="106"/>
  <c r="N2903" i="106" s="1"/>
  <c r="M2895" i="106"/>
  <c r="N2895" i="106" s="1"/>
  <c r="M2887" i="106"/>
  <c r="N2887" i="106" s="1"/>
  <c r="M2879" i="106"/>
  <c r="N2879" i="106" s="1"/>
  <c r="M2871" i="106"/>
  <c r="N2871" i="106" s="1"/>
  <c r="M2863" i="106"/>
  <c r="N2863" i="106" s="1"/>
  <c r="M2839" i="106"/>
  <c r="N2839" i="106" s="1"/>
  <c r="M2831" i="106"/>
  <c r="N2831" i="106" s="1"/>
  <c r="M2823" i="106"/>
  <c r="N2823" i="106" s="1"/>
  <c r="M2815" i="106"/>
  <c r="N2815" i="106" s="1"/>
  <c r="M2807" i="106"/>
  <c r="N2807" i="106" s="1"/>
  <c r="M2799" i="106"/>
  <c r="N2799" i="106" s="1"/>
  <c r="M2791" i="106"/>
  <c r="N2791" i="106" s="1"/>
  <c r="M2775" i="106"/>
  <c r="N2775" i="106" s="1"/>
  <c r="M2767" i="106"/>
  <c r="N2767" i="106" s="1"/>
  <c r="M2759" i="106"/>
  <c r="N2759" i="106" s="1"/>
  <c r="M2751" i="106"/>
  <c r="N2751" i="106" s="1"/>
  <c r="M2743" i="106"/>
  <c r="N2743" i="106" s="1"/>
  <c r="M2735" i="106"/>
  <c r="N2735" i="106" s="1"/>
  <c r="M2727" i="106"/>
  <c r="N2727" i="106" s="1"/>
  <c r="M2711" i="106"/>
  <c r="N2711" i="106" s="1"/>
  <c r="M2703" i="106"/>
  <c r="N2703" i="106" s="1"/>
  <c r="M2695" i="106"/>
  <c r="N2695" i="106" s="1"/>
  <c r="M2687" i="106"/>
  <c r="N2687" i="106" s="1"/>
  <c r="M2679" i="106"/>
  <c r="N2679" i="106" s="1"/>
  <c r="M2671" i="106"/>
  <c r="N2671" i="106" s="1"/>
  <c r="M2663" i="106"/>
  <c r="N2663" i="106" s="1"/>
  <c r="M2655" i="106"/>
  <c r="N2655" i="106" s="1"/>
  <c r="M2647" i="106"/>
  <c r="N2647" i="106" s="1"/>
  <c r="M2639" i="106"/>
  <c r="N2639" i="106" s="1"/>
  <c r="M2631" i="106"/>
  <c r="N2631" i="106" s="1"/>
  <c r="M2623" i="106"/>
  <c r="N2623" i="106" s="1"/>
  <c r="M2615" i="106"/>
  <c r="N2615" i="106" s="1"/>
  <c r="M2607" i="106"/>
  <c r="N2607" i="106" s="1"/>
  <c r="M2583" i="106"/>
  <c r="N2583" i="106" s="1"/>
  <c r="M2575" i="106"/>
  <c r="N2575" i="106" s="1"/>
  <c r="M2567" i="106"/>
  <c r="N2567" i="106" s="1"/>
  <c r="M2559" i="106"/>
  <c r="N2559" i="106" s="1"/>
  <c r="M2551" i="106"/>
  <c r="N2551" i="106" s="1"/>
  <c r="M2543" i="106"/>
  <c r="N2543" i="106" s="1"/>
  <c r="M2535" i="106"/>
  <c r="N2535" i="106" s="1"/>
  <c r="M2527" i="106"/>
  <c r="N2527" i="106" s="1"/>
  <c r="M2519" i="106"/>
  <c r="N2519" i="106" s="1"/>
  <c r="M2511" i="106"/>
  <c r="N2511" i="106" s="1"/>
  <c r="M2503" i="106"/>
  <c r="N2503" i="106" s="1"/>
  <c r="M2495" i="106"/>
  <c r="N2495" i="106" s="1"/>
  <c r="M2487" i="106"/>
  <c r="N2487" i="106" s="1"/>
  <c r="M2479" i="106"/>
  <c r="N2479" i="106" s="1"/>
  <c r="M2471" i="106"/>
  <c r="N2471" i="106" s="1"/>
  <c r="M2463" i="106"/>
  <c r="N2463" i="106" s="1"/>
  <c r="M2455" i="106"/>
  <c r="N2455" i="106" s="1"/>
  <c r="M2447" i="106"/>
  <c r="N2447" i="106" s="1"/>
  <c r="M2439" i="106"/>
  <c r="N2439" i="106" s="1"/>
  <c r="M2431" i="106"/>
  <c r="N2431" i="106" s="1"/>
  <c r="M2423" i="106"/>
  <c r="N2423" i="106" s="1"/>
  <c r="M2415" i="106"/>
  <c r="N2415" i="106" s="1"/>
  <c r="M2407" i="106"/>
  <c r="N2407" i="106" s="1"/>
  <c r="M2399" i="106"/>
  <c r="N2399" i="106" s="1"/>
  <c r="M2391" i="106"/>
  <c r="N2391" i="106" s="1"/>
  <c r="M2383" i="106"/>
  <c r="N2383" i="106" s="1"/>
  <c r="M2375" i="106"/>
  <c r="N2375" i="106" s="1"/>
  <c r="M2367" i="106"/>
  <c r="N2367" i="106" s="1"/>
  <c r="M2359" i="106"/>
  <c r="N2359" i="106" s="1"/>
  <c r="M2351" i="106"/>
  <c r="N2351" i="106" s="1"/>
  <c r="M2343" i="106"/>
  <c r="N2343" i="106" s="1"/>
  <c r="M2335" i="106"/>
  <c r="N2335" i="106" s="1"/>
  <c r="M2327" i="106"/>
  <c r="N2327" i="106" s="1"/>
  <c r="M2319" i="106"/>
  <c r="N2319" i="106" s="1"/>
  <c r="M2311" i="106"/>
  <c r="N2311" i="106" s="1"/>
  <c r="M2303" i="106"/>
  <c r="N2303" i="106" s="1"/>
  <c r="M2295" i="106"/>
  <c r="N2295" i="106" s="1"/>
  <c r="M2287" i="106"/>
  <c r="N2287" i="106" s="1"/>
  <c r="M2279" i="106"/>
  <c r="N2279" i="106" s="1"/>
  <c r="M2271" i="106"/>
  <c r="N2271" i="106" s="1"/>
  <c r="M2263" i="106"/>
  <c r="N2263" i="106" s="1"/>
  <c r="M2255" i="106"/>
  <c r="N2255" i="106" s="1"/>
  <c r="M2247" i="106"/>
  <c r="N2247" i="106" s="1"/>
  <c r="M2239" i="106"/>
  <c r="N2239" i="106" s="1"/>
  <c r="M2231" i="106"/>
  <c r="N2231" i="106" s="1"/>
  <c r="M2223" i="106"/>
  <c r="N2223" i="106" s="1"/>
  <c r="M2215" i="106"/>
  <c r="N2215" i="106" s="1"/>
  <c r="M2207" i="106"/>
  <c r="N2207" i="106" s="1"/>
  <c r="M2199" i="106"/>
  <c r="N2199" i="106" s="1"/>
  <c r="M2191" i="106"/>
  <c r="N2191" i="106" s="1"/>
  <c r="M2183" i="106"/>
  <c r="N2183" i="106" s="1"/>
  <c r="M2175" i="106"/>
  <c r="N2175" i="106" s="1"/>
  <c r="M2167" i="106"/>
  <c r="N2167" i="106" s="1"/>
  <c r="M2159" i="106"/>
  <c r="N2159" i="106" s="1"/>
  <c r="M2151" i="106"/>
  <c r="N2151" i="106" s="1"/>
  <c r="M2143" i="106"/>
  <c r="N2143" i="106" s="1"/>
  <c r="M2127" i="106"/>
  <c r="N2127" i="106" s="1"/>
  <c r="M2095" i="106"/>
  <c r="N2095" i="106" s="1"/>
  <c r="M2087" i="106"/>
  <c r="N2087" i="106" s="1"/>
  <c r="M2079" i="106"/>
  <c r="N2079" i="106" s="1"/>
  <c r="M2063" i="106"/>
  <c r="N2063" i="106" s="1"/>
  <c r="M2031" i="106"/>
  <c r="N2031" i="106" s="1"/>
  <c r="M2023" i="106"/>
  <c r="N2023" i="106" s="1"/>
  <c r="M2015" i="106"/>
  <c r="N2015" i="106" s="1"/>
  <c r="M1999" i="106"/>
  <c r="N1999" i="106" s="1"/>
  <c r="M1967" i="106"/>
  <c r="N1967" i="106" s="1"/>
  <c r="M1959" i="106"/>
  <c r="N1959" i="106" s="1"/>
  <c r="M1935" i="106"/>
  <c r="N1935" i="106" s="1"/>
  <c r="M1903" i="106"/>
  <c r="N1903" i="106" s="1"/>
  <c r="M1895" i="106"/>
  <c r="N1895" i="106" s="1"/>
  <c r="M1887" i="106"/>
  <c r="N1887" i="106" s="1"/>
  <c r="M1871" i="106"/>
  <c r="N1871" i="106" s="1"/>
  <c r="M1839" i="106"/>
  <c r="N1839" i="106" s="1"/>
  <c r="M1831" i="106"/>
  <c r="N1831" i="106" s="1"/>
  <c r="M1823" i="106"/>
  <c r="N1823" i="106" s="1"/>
  <c r="M1807" i="106"/>
  <c r="N1807" i="106" s="1"/>
  <c r="M1775" i="106"/>
  <c r="N1775" i="106" s="1"/>
  <c r="M1767" i="106"/>
  <c r="N1767" i="106" s="1"/>
  <c r="M1759" i="106"/>
  <c r="N1759" i="106" s="1"/>
  <c r="M1743" i="106"/>
  <c r="N1743" i="106" s="1"/>
  <c r="M1711" i="106"/>
  <c r="N1711" i="106" s="1"/>
  <c r="M1703" i="106"/>
  <c r="N1703" i="106" s="1"/>
  <c r="M1679" i="106"/>
  <c r="N1679" i="106" s="1"/>
  <c r="M1647" i="106"/>
  <c r="N1647" i="106" s="1"/>
  <c r="M1639" i="106"/>
  <c r="N1639" i="106" s="1"/>
  <c r="M1631" i="106"/>
  <c r="N1631" i="106" s="1"/>
  <c r="M1623" i="106"/>
  <c r="N1623" i="106" s="1"/>
  <c r="M1615" i="106"/>
  <c r="N1615" i="106" s="1"/>
  <c r="M1607" i="106"/>
  <c r="N1607" i="106" s="1"/>
  <c r="M1599" i="106"/>
  <c r="N1599" i="106" s="1"/>
  <c r="M1591" i="106"/>
  <c r="N1591" i="106" s="1"/>
  <c r="M1583" i="106"/>
  <c r="N1583" i="106" s="1"/>
  <c r="M1575" i="106"/>
  <c r="N1575" i="106" s="1"/>
  <c r="M1559" i="106"/>
  <c r="N1559" i="106" s="1"/>
  <c r="M1551" i="106"/>
  <c r="N1551" i="106" s="1"/>
  <c r="M1543" i="106"/>
  <c r="N1543" i="106" s="1"/>
  <c r="M1535" i="106"/>
  <c r="N1535" i="106" s="1"/>
  <c r="M1527" i="106"/>
  <c r="N1527" i="106" s="1"/>
  <c r="M1519" i="106"/>
  <c r="N1519" i="106" s="1"/>
  <c r="M1511" i="106"/>
  <c r="N1511" i="106" s="1"/>
  <c r="M1503" i="106"/>
  <c r="N1503" i="106" s="1"/>
  <c r="M1495" i="106"/>
  <c r="N1495" i="106" s="1"/>
  <c r="M1487" i="106"/>
  <c r="N1487" i="106" s="1"/>
  <c r="M1479" i="106"/>
  <c r="N1479" i="106" s="1"/>
  <c r="M1471" i="106"/>
  <c r="N1471" i="106" s="1"/>
  <c r="M1463" i="106"/>
  <c r="N1463" i="106" s="1"/>
  <c r="M1455" i="106"/>
  <c r="N1455" i="106" s="1"/>
  <c r="M1447" i="106"/>
  <c r="N1447" i="106" s="1"/>
  <c r="M1431" i="106"/>
  <c r="N1431" i="106" s="1"/>
  <c r="M1423" i="106"/>
  <c r="N1423" i="106" s="1"/>
  <c r="M1415" i="106"/>
  <c r="N1415" i="106" s="1"/>
  <c r="M1407" i="106"/>
  <c r="N1407" i="106" s="1"/>
  <c r="M1399" i="106"/>
  <c r="N1399" i="106" s="1"/>
  <c r="M1391" i="106"/>
  <c r="N1391" i="106" s="1"/>
  <c r="M1383" i="106"/>
  <c r="N1383" i="106" s="1"/>
  <c r="M1375" i="106"/>
  <c r="N1375" i="106" s="1"/>
  <c r="M1367" i="106"/>
  <c r="N1367" i="106" s="1"/>
  <c r="M1359" i="106"/>
  <c r="N1359" i="106" s="1"/>
  <c r="M1351" i="106"/>
  <c r="N1351" i="106" s="1"/>
  <c r="M1335" i="106"/>
  <c r="N1335" i="106" s="1"/>
  <c r="M1327" i="106"/>
  <c r="N1327" i="106" s="1"/>
  <c r="M1319" i="106"/>
  <c r="N1319" i="106" s="1"/>
  <c r="M1311" i="106"/>
  <c r="N1311" i="106" s="1"/>
  <c r="M1303" i="106"/>
  <c r="N1303" i="106" s="1"/>
  <c r="M1295" i="106"/>
  <c r="N1295" i="106" s="1"/>
  <c r="M1287" i="106"/>
  <c r="N1287" i="106" s="1"/>
  <c r="M1279" i="106"/>
  <c r="N1279" i="106" s="1"/>
  <c r="M1271" i="106"/>
  <c r="N1271" i="106" s="1"/>
  <c r="M1263" i="106"/>
  <c r="N1263" i="106" s="1"/>
  <c r="M1255" i="106"/>
  <c r="N1255" i="106" s="1"/>
  <c r="M1247" i="106"/>
  <c r="N1247" i="106" s="1"/>
  <c r="M1239" i="106"/>
  <c r="N1239" i="106" s="1"/>
  <c r="M1231" i="106"/>
  <c r="N1231" i="106" s="1"/>
  <c r="M1223" i="106"/>
  <c r="N1223" i="106" s="1"/>
  <c r="M1215" i="106"/>
  <c r="N1215" i="106" s="1"/>
  <c r="M1207" i="106"/>
  <c r="N1207" i="106" s="1"/>
  <c r="M1199" i="106"/>
  <c r="N1199" i="106" s="1"/>
  <c r="M1191" i="106"/>
  <c r="N1191" i="106" s="1"/>
  <c r="M1175" i="106"/>
  <c r="N1175" i="106" s="1"/>
  <c r="M1167" i="106"/>
  <c r="N1167" i="106" s="1"/>
  <c r="M1159" i="106"/>
  <c r="N1159" i="106" s="1"/>
  <c r="M1151" i="106"/>
  <c r="N1151" i="106" s="1"/>
  <c r="M1143" i="106"/>
  <c r="N1143" i="106" s="1"/>
  <c r="M1135" i="106"/>
  <c r="N1135" i="106" s="1"/>
  <c r="M1127" i="106"/>
  <c r="N1127" i="106" s="1"/>
  <c r="M1119" i="106"/>
  <c r="N1119" i="106" s="1"/>
  <c r="M1111" i="106"/>
  <c r="N1111" i="106" s="1"/>
  <c r="M1103" i="106"/>
  <c r="N1103" i="106" s="1"/>
  <c r="M1095" i="106"/>
  <c r="N1095" i="106" s="1"/>
  <c r="M1087" i="106"/>
  <c r="N1087" i="106" s="1"/>
  <c r="M1079" i="106"/>
  <c r="N1079" i="106" s="1"/>
  <c r="M1071" i="106"/>
  <c r="N1071" i="106" s="1"/>
  <c r="M1063" i="106"/>
  <c r="N1063" i="106" s="1"/>
  <c r="M1055" i="106"/>
  <c r="N1055" i="106" s="1"/>
  <c r="M1047" i="106"/>
  <c r="N1047" i="106" s="1"/>
  <c r="M1039" i="106"/>
  <c r="N1039" i="106" s="1"/>
  <c r="M1031" i="106"/>
  <c r="N1031" i="106" s="1"/>
  <c r="M1023" i="106"/>
  <c r="N1023" i="106" s="1"/>
  <c r="M1015" i="106"/>
  <c r="N1015" i="106" s="1"/>
  <c r="M1007" i="106"/>
  <c r="N1007" i="106" s="1"/>
  <c r="M999" i="106"/>
  <c r="N999" i="106" s="1"/>
  <c r="M991" i="106"/>
  <c r="N991" i="106" s="1"/>
  <c r="M983" i="106"/>
  <c r="N983" i="106" s="1"/>
  <c r="M975" i="106"/>
  <c r="N975" i="106" s="1"/>
  <c r="M967" i="106"/>
  <c r="N967" i="106" s="1"/>
  <c r="M959" i="106"/>
  <c r="N959" i="106" s="1"/>
  <c r="M951" i="106"/>
  <c r="N951" i="106" s="1"/>
  <c r="M943" i="106"/>
  <c r="N943" i="106" s="1"/>
  <c r="M935" i="106"/>
  <c r="N935" i="106" s="1"/>
  <c r="M927" i="106"/>
  <c r="N927" i="106" s="1"/>
  <c r="M919" i="106"/>
  <c r="N919" i="106" s="1"/>
  <c r="M911" i="106"/>
  <c r="N911" i="106" s="1"/>
  <c r="M903" i="106"/>
  <c r="N903" i="106" s="1"/>
  <c r="M895" i="106"/>
  <c r="N895" i="106" s="1"/>
  <c r="M887" i="106"/>
  <c r="N887" i="106" s="1"/>
  <c r="M879" i="106"/>
  <c r="N879" i="106" s="1"/>
  <c r="M871" i="106"/>
  <c r="N871" i="106" s="1"/>
  <c r="M863" i="106"/>
  <c r="N863" i="106" s="1"/>
  <c r="M855" i="106"/>
  <c r="N855" i="106" s="1"/>
  <c r="M847" i="106"/>
  <c r="N847" i="106" s="1"/>
  <c r="M839" i="106"/>
  <c r="N839" i="106" s="1"/>
  <c r="M831" i="106"/>
  <c r="N831" i="106" s="1"/>
  <c r="M823" i="106"/>
  <c r="N823" i="106" s="1"/>
  <c r="M815" i="106"/>
  <c r="N815" i="106" s="1"/>
  <c r="M807" i="106"/>
  <c r="N807" i="106" s="1"/>
  <c r="M799" i="106"/>
  <c r="N799" i="106" s="1"/>
  <c r="M791" i="106"/>
  <c r="N791" i="106" s="1"/>
  <c r="M783" i="106"/>
  <c r="N783" i="106" s="1"/>
  <c r="M775" i="106"/>
  <c r="N775" i="106" s="1"/>
  <c r="M767" i="106"/>
  <c r="N767" i="106" s="1"/>
  <c r="M759" i="106"/>
  <c r="N759" i="106" s="1"/>
  <c r="M751" i="106"/>
  <c r="N751" i="106" s="1"/>
  <c r="M743" i="106"/>
  <c r="N743" i="106" s="1"/>
  <c r="M735" i="106"/>
  <c r="N735" i="106" s="1"/>
  <c r="M727" i="106"/>
  <c r="N727" i="106" s="1"/>
  <c r="M719" i="106"/>
  <c r="N719" i="106" s="1"/>
  <c r="M711" i="106"/>
  <c r="N711" i="106" s="1"/>
  <c r="M703" i="106"/>
  <c r="N703" i="106" s="1"/>
  <c r="M695" i="106"/>
  <c r="N695" i="106" s="1"/>
  <c r="M687" i="106"/>
  <c r="N687" i="106" s="1"/>
  <c r="M679" i="106"/>
  <c r="N679" i="106" s="1"/>
  <c r="M671" i="106"/>
  <c r="N671" i="106" s="1"/>
  <c r="M663" i="106"/>
  <c r="N663" i="106" s="1"/>
  <c r="M655" i="106"/>
  <c r="N655" i="106" s="1"/>
  <c r="M647" i="106"/>
  <c r="N647" i="106" s="1"/>
  <c r="M639" i="106"/>
  <c r="N639" i="106" s="1"/>
  <c r="M631" i="106"/>
  <c r="N631" i="106" s="1"/>
  <c r="M623" i="106"/>
  <c r="N623" i="106" s="1"/>
  <c r="M615" i="106"/>
  <c r="N615" i="106" s="1"/>
  <c r="M607" i="106"/>
  <c r="N607" i="106" s="1"/>
  <c r="M591" i="106"/>
  <c r="N591" i="106" s="1"/>
  <c r="M583" i="106"/>
  <c r="N583" i="106" s="1"/>
  <c r="M575" i="106"/>
  <c r="N575" i="106" s="1"/>
  <c r="M559" i="106"/>
  <c r="N559" i="106" s="1"/>
  <c r="M551" i="106"/>
  <c r="N551" i="106" s="1"/>
  <c r="M535" i="106"/>
  <c r="N535" i="106" s="1"/>
  <c r="M527" i="106"/>
  <c r="N527" i="106" s="1"/>
  <c r="M519" i="106"/>
  <c r="N519" i="106" s="1"/>
  <c r="M511" i="106"/>
  <c r="N511" i="106" s="1"/>
  <c r="M495" i="106"/>
  <c r="N495" i="106" s="1"/>
  <c r="M487" i="106"/>
  <c r="N487" i="106" s="1"/>
  <c r="M479" i="106"/>
  <c r="N479" i="106" s="1"/>
  <c r="M463" i="106"/>
  <c r="N463" i="106" s="1"/>
  <c r="M455" i="106"/>
  <c r="N455" i="106" s="1"/>
  <c r="M447" i="106"/>
  <c r="N447" i="106" s="1"/>
  <c r="M431" i="106"/>
  <c r="N431" i="106" s="1"/>
  <c r="M423" i="106"/>
  <c r="N423" i="106" s="1"/>
  <c r="M407" i="106"/>
  <c r="N407" i="106" s="1"/>
  <c r="M399" i="106"/>
  <c r="N399" i="106" s="1"/>
  <c r="M391" i="106"/>
  <c r="N391" i="106" s="1"/>
  <c r="M383" i="106"/>
  <c r="N383" i="106" s="1"/>
  <c r="M367" i="106"/>
  <c r="N367" i="106" s="1"/>
  <c r="M359" i="106"/>
  <c r="N359" i="106" s="1"/>
  <c r="M351" i="106"/>
  <c r="N351" i="106" s="1"/>
  <c r="M335" i="106"/>
  <c r="N335" i="106" s="1"/>
  <c r="M327" i="106"/>
  <c r="N327" i="106" s="1"/>
  <c r="M319" i="106"/>
  <c r="N319" i="106" s="1"/>
  <c r="M303" i="106"/>
  <c r="N303" i="106" s="1"/>
  <c r="M295" i="106"/>
  <c r="N295" i="106" s="1"/>
  <c r="M279" i="106"/>
  <c r="N279" i="106" s="1"/>
  <c r="M271" i="106"/>
  <c r="N271" i="106" s="1"/>
  <c r="M263" i="106"/>
  <c r="N263" i="106" s="1"/>
  <c r="M255" i="106"/>
  <c r="N255" i="106" s="1"/>
  <c r="M239" i="106"/>
  <c r="N239" i="106" s="1"/>
  <c r="M231" i="106"/>
  <c r="N231" i="106" s="1"/>
  <c r="M223" i="106"/>
  <c r="N223" i="106" s="1"/>
  <c r="M207" i="106"/>
  <c r="N207" i="106" s="1"/>
  <c r="M199" i="106"/>
  <c r="N199" i="106" s="1"/>
  <c r="M191" i="106"/>
  <c r="N191" i="106" s="1"/>
  <c r="M175" i="106"/>
  <c r="N175" i="106" s="1"/>
  <c r="M167" i="106"/>
  <c r="N167" i="106" s="1"/>
  <c r="M151" i="106"/>
  <c r="N151" i="106" s="1"/>
  <c r="M143" i="106"/>
  <c r="N143" i="106" s="1"/>
  <c r="M135" i="106"/>
  <c r="N135" i="106" s="1"/>
  <c r="M127" i="106"/>
  <c r="N127" i="106" s="1"/>
  <c r="M111" i="106"/>
  <c r="N111" i="106" s="1"/>
  <c r="M103" i="106"/>
  <c r="N103" i="106" s="1"/>
  <c r="M95" i="106"/>
  <c r="N95" i="106" s="1"/>
  <c r="M79" i="106"/>
  <c r="N79" i="106" s="1"/>
  <c r="M71" i="106"/>
  <c r="N71" i="106" s="1"/>
  <c r="M63" i="106"/>
  <c r="N63" i="106" s="1"/>
  <c r="M47" i="106"/>
  <c r="N47" i="106" s="1"/>
  <c r="M39" i="106"/>
  <c r="N39" i="106" s="1"/>
  <c r="M23" i="106"/>
  <c r="N23" i="106" s="1"/>
  <c r="M15" i="106"/>
  <c r="N15" i="106" s="1"/>
  <c r="M2158" i="106"/>
  <c r="N2158" i="106" s="1"/>
  <c r="M2150" i="106"/>
  <c r="N2150" i="106" s="1"/>
  <c r="M2142" i="106"/>
  <c r="N2142" i="106" s="1"/>
  <c r="M2134" i="106"/>
  <c r="N2134" i="106" s="1"/>
  <c r="M2126" i="106"/>
  <c r="N2126" i="106" s="1"/>
  <c r="M2118" i="106"/>
  <c r="N2118" i="106" s="1"/>
  <c r="M2110" i="106"/>
  <c r="N2110" i="106" s="1"/>
  <c r="M2102" i="106"/>
  <c r="N2102" i="106" s="1"/>
  <c r="M2094" i="106"/>
  <c r="N2094" i="106" s="1"/>
  <c r="M2086" i="106"/>
  <c r="N2086" i="106" s="1"/>
  <c r="M2078" i="106"/>
  <c r="N2078" i="106" s="1"/>
  <c r="M2070" i="106"/>
  <c r="N2070" i="106" s="1"/>
  <c r="M2062" i="106"/>
  <c r="N2062" i="106" s="1"/>
  <c r="M2054" i="106"/>
  <c r="N2054" i="106" s="1"/>
  <c r="M2046" i="106"/>
  <c r="N2046" i="106" s="1"/>
  <c r="M2038" i="106"/>
  <c r="N2038" i="106" s="1"/>
  <c r="M2030" i="106"/>
  <c r="N2030" i="106" s="1"/>
  <c r="M2022" i="106"/>
  <c r="N2022" i="106" s="1"/>
  <c r="M2014" i="106"/>
  <c r="N2014" i="106" s="1"/>
  <c r="M2006" i="106"/>
  <c r="N2006" i="106" s="1"/>
  <c r="M1998" i="106"/>
  <c r="N1998" i="106" s="1"/>
  <c r="M1990" i="106"/>
  <c r="N1990" i="106" s="1"/>
  <c r="M1982" i="106"/>
  <c r="N1982" i="106" s="1"/>
  <c r="M1974" i="106"/>
  <c r="N1974" i="106" s="1"/>
  <c r="M1966" i="106"/>
  <c r="N1966" i="106" s="1"/>
  <c r="M1958" i="106"/>
  <c r="N1958" i="106" s="1"/>
  <c r="M1950" i="106"/>
  <c r="N1950" i="106" s="1"/>
  <c r="M1942" i="106"/>
  <c r="N1942" i="106" s="1"/>
  <c r="M1934" i="106"/>
  <c r="N1934" i="106" s="1"/>
  <c r="M1926" i="106"/>
  <c r="N1926" i="106" s="1"/>
  <c r="M1918" i="106"/>
  <c r="N1918" i="106" s="1"/>
  <c r="M1910" i="106"/>
  <c r="N1910" i="106" s="1"/>
  <c r="M1902" i="106"/>
  <c r="N1902" i="106" s="1"/>
  <c r="M1894" i="106"/>
  <c r="N1894" i="106" s="1"/>
  <c r="M1886" i="106"/>
  <c r="N1886" i="106" s="1"/>
  <c r="M1870" i="106"/>
  <c r="N1870" i="106" s="1"/>
  <c r="M1862" i="106"/>
  <c r="N1862" i="106" s="1"/>
  <c r="M1854" i="106"/>
  <c r="N1854" i="106" s="1"/>
  <c r="M1846" i="106"/>
  <c r="N1846" i="106" s="1"/>
  <c r="M1838" i="106"/>
  <c r="N1838" i="106" s="1"/>
  <c r="M1830" i="106"/>
  <c r="N1830" i="106" s="1"/>
  <c r="M1822" i="106"/>
  <c r="N1822" i="106" s="1"/>
  <c r="M1814" i="106"/>
  <c r="N1814" i="106" s="1"/>
  <c r="M1806" i="106"/>
  <c r="N1806" i="106" s="1"/>
  <c r="M1798" i="106"/>
  <c r="N1798" i="106" s="1"/>
  <c r="M1790" i="106"/>
  <c r="N1790" i="106" s="1"/>
  <c r="M1774" i="106"/>
  <c r="N1774" i="106" s="1"/>
  <c r="M1766" i="106"/>
  <c r="N1766" i="106" s="1"/>
  <c r="M1758" i="106"/>
  <c r="N1758" i="106" s="1"/>
  <c r="M1750" i="106"/>
  <c r="N1750" i="106" s="1"/>
  <c r="M1742" i="106"/>
  <c r="N1742" i="106" s="1"/>
  <c r="M1734" i="106"/>
  <c r="N1734" i="106" s="1"/>
  <c r="M1726" i="106"/>
  <c r="N1726" i="106" s="1"/>
  <c r="M1718" i="106"/>
  <c r="N1718" i="106" s="1"/>
  <c r="M1710" i="106"/>
  <c r="N1710" i="106" s="1"/>
  <c r="M1702" i="106"/>
  <c r="N1702" i="106" s="1"/>
  <c r="M1694" i="106"/>
  <c r="N1694" i="106" s="1"/>
  <c r="M1686" i="106"/>
  <c r="N1686" i="106" s="1"/>
  <c r="M1678" i="106"/>
  <c r="N1678" i="106" s="1"/>
  <c r="M1670" i="106"/>
  <c r="N1670" i="106" s="1"/>
  <c r="M1662" i="106"/>
  <c r="N1662" i="106" s="1"/>
  <c r="M1654" i="106"/>
  <c r="N1654" i="106" s="1"/>
  <c r="M1646" i="106"/>
  <c r="N1646" i="106" s="1"/>
  <c r="M1638" i="106"/>
  <c r="N1638" i="106" s="1"/>
  <c r="M1630" i="106"/>
  <c r="N1630" i="106" s="1"/>
  <c r="M1614" i="106"/>
  <c r="N1614" i="106" s="1"/>
  <c r="M1606" i="106"/>
  <c r="N1606" i="106" s="1"/>
  <c r="M1598" i="106"/>
  <c r="N1598" i="106" s="1"/>
  <c r="M1590" i="106"/>
  <c r="N1590" i="106" s="1"/>
  <c r="M1582" i="106"/>
  <c r="N1582" i="106" s="1"/>
  <c r="M1574" i="106"/>
  <c r="N1574" i="106" s="1"/>
  <c r="M1566" i="106"/>
  <c r="N1566" i="106" s="1"/>
  <c r="M1558" i="106"/>
  <c r="N1558" i="106" s="1"/>
  <c r="M1550" i="106"/>
  <c r="N1550" i="106" s="1"/>
  <c r="M1542" i="106"/>
  <c r="N1542" i="106" s="1"/>
  <c r="M1534" i="106"/>
  <c r="N1534" i="106" s="1"/>
  <c r="M1526" i="106"/>
  <c r="N1526" i="106" s="1"/>
  <c r="M1518" i="106"/>
  <c r="N1518" i="106" s="1"/>
  <c r="M1510" i="106"/>
  <c r="N1510" i="106" s="1"/>
  <c r="M1502" i="106"/>
  <c r="N1502" i="106" s="1"/>
  <c r="M1486" i="106"/>
  <c r="N1486" i="106" s="1"/>
  <c r="M1478" i="106"/>
  <c r="N1478" i="106" s="1"/>
  <c r="M1470" i="106"/>
  <c r="N1470" i="106" s="1"/>
  <c r="M1462" i="106"/>
  <c r="N1462" i="106" s="1"/>
  <c r="M1454" i="106"/>
  <c r="N1454" i="106" s="1"/>
  <c r="M1446" i="106"/>
  <c r="N1446" i="106" s="1"/>
  <c r="M1438" i="106"/>
  <c r="N1438" i="106" s="1"/>
  <c r="M1430" i="106"/>
  <c r="N1430" i="106" s="1"/>
  <c r="M1422" i="106"/>
  <c r="N1422" i="106" s="1"/>
  <c r="M1414" i="106"/>
  <c r="N1414" i="106" s="1"/>
  <c r="M1406" i="106"/>
  <c r="N1406" i="106" s="1"/>
  <c r="M1398" i="106"/>
  <c r="N1398" i="106" s="1"/>
  <c r="M1390" i="106"/>
  <c r="N1390" i="106" s="1"/>
  <c r="M1382" i="106"/>
  <c r="N1382" i="106" s="1"/>
  <c r="M1374" i="106"/>
  <c r="N1374" i="106" s="1"/>
  <c r="M1358" i="106"/>
  <c r="N1358" i="106" s="1"/>
  <c r="M1350" i="106"/>
  <c r="N1350" i="106" s="1"/>
  <c r="M1342" i="106"/>
  <c r="N1342" i="106" s="1"/>
  <c r="M1334" i="106"/>
  <c r="N1334" i="106" s="1"/>
  <c r="M1326" i="106"/>
  <c r="N1326" i="106" s="1"/>
  <c r="M1318" i="106"/>
  <c r="N1318" i="106" s="1"/>
  <c r="M1310" i="106"/>
  <c r="N1310" i="106" s="1"/>
  <c r="M1302" i="106"/>
  <c r="N1302" i="106" s="1"/>
  <c r="M1294" i="106"/>
  <c r="N1294" i="106" s="1"/>
  <c r="M1286" i="106"/>
  <c r="N1286" i="106" s="1"/>
  <c r="M1278" i="106"/>
  <c r="N1278" i="106" s="1"/>
  <c r="M1262" i="106"/>
  <c r="N1262" i="106" s="1"/>
  <c r="M1254" i="106"/>
  <c r="N1254" i="106" s="1"/>
  <c r="M1246" i="106"/>
  <c r="N1246" i="106" s="1"/>
  <c r="M1238" i="106"/>
  <c r="N1238" i="106" s="1"/>
  <c r="M1230" i="106"/>
  <c r="N1230" i="106" s="1"/>
  <c r="M1222" i="106"/>
  <c r="N1222" i="106" s="1"/>
  <c r="M1214" i="106"/>
  <c r="N1214" i="106" s="1"/>
  <c r="M1206" i="106"/>
  <c r="N1206" i="106" s="1"/>
  <c r="M1198" i="106"/>
  <c r="N1198" i="106" s="1"/>
  <c r="M1190" i="106"/>
  <c r="N1190" i="106" s="1"/>
  <c r="M1182" i="106"/>
  <c r="N1182" i="106" s="1"/>
  <c r="M1174" i="106"/>
  <c r="N1174" i="106" s="1"/>
  <c r="M1166" i="106"/>
  <c r="N1166" i="106" s="1"/>
  <c r="M1158" i="106"/>
  <c r="N1158" i="106" s="1"/>
  <c r="M1150" i="106"/>
  <c r="N1150" i="106" s="1"/>
  <c r="M1142" i="106"/>
  <c r="N1142" i="106" s="1"/>
  <c r="M1134" i="106"/>
  <c r="N1134" i="106" s="1"/>
  <c r="M1126" i="106"/>
  <c r="N1126" i="106" s="1"/>
  <c r="M1118" i="106"/>
  <c r="N1118" i="106" s="1"/>
  <c r="M1110" i="106"/>
  <c r="N1110" i="106" s="1"/>
  <c r="M1102" i="106"/>
  <c r="N1102" i="106" s="1"/>
  <c r="M1094" i="106"/>
  <c r="N1094" i="106" s="1"/>
  <c r="M1086" i="106"/>
  <c r="N1086" i="106" s="1"/>
  <c r="M1078" i="106"/>
  <c r="N1078" i="106" s="1"/>
  <c r="M1070" i="106"/>
  <c r="N1070" i="106" s="1"/>
  <c r="M1062" i="106"/>
  <c r="N1062" i="106" s="1"/>
  <c r="M1054" i="106"/>
  <c r="N1054" i="106" s="1"/>
  <c r="M1046" i="106"/>
  <c r="N1046" i="106" s="1"/>
  <c r="M1038" i="106"/>
  <c r="N1038" i="106" s="1"/>
  <c r="M1030" i="106"/>
  <c r="N1030" i="106" s="1"/>
  <c r="M1022" i="106"/>
  <c r="N1022" i="106" s="1"/>
  <c r="M1014" i="106"/>
  <c r="N1014" i="106" s="1"/>
  <c r="M1006" i="106"/>
  <c r="N1006" i="106" s="1"/>
  <c r="M998" i="106"/>
  <c r="N998" i="106" s="1"/>
  <c r="M990" i="106"/>
  <c r="N990" i="106" s="1"/>
  <c r="M982" i="106"/>
  <c r="N982" i="106" s="1"/>
  <c r="M974" i="106"/>
  <c r="N974" i="106" s="1"/>
  <c r="M966" i="106"/>
  <c r="N966" i="106" s="1"/>
  <c r="M958" i="106"/>
  <c r="N958" i="106" s="1"/>
  <c r="M950" i="106"/>
  <c r="N950" i="106" s="1"/>
  <c r="M942" i="106"/>
  <c r="N942" i="106" s="1"/>
  <c r="M934" i="106"/>
  <c r="N934" i="106" s="1"/>
  <c r="M926" i="106"/>
  <c r="N926" i="106" s="1"/>
  <c r="M918" i="106"/>
  <c r="N918" i="106" s="1"/>
  <c r="M910" i="106"/>
  <c r="N910" i="106" s="1"/>
  <c r="M902" i="106"/>
  <c r="N902" i="106" s="1"/>
  <c r="M894" i="106"/>
  <c r="N894" i="106" s="1"/>
  <c r="M886" i="106"/>
  <c r="N886" i="106" s="1"/>
  <c r="M878" i="106"/>
  <c r="N878" i="106" s="1"/>
  <c r="M870" i="106"/>
  <c r="N870" i="106" s="1"/>
  <c r="M862" i="106"/>
  <c r="N862" i="106" s="1"/>
  <c r="M854" i="106"/>
  <c r="N854" i="106" s="1"/>
  <c r="M846" i="106"/>
  <c r="N846" i="106" s="1"/>
  <c r="M838" i="106"/>
  <c r="N838" i="106" s="1"/>
  <c r="M830" i="106"/>
  <c r="N830" i="106" s="1"/>
  <c r="M822" i="106"/>
  <c r="N822" i="106" s="1"/>
  <c r="M814" i="106"/>
  <c r="N814" i="106" s="1"/>
  <c r="M806" i="106"/>
  <c r="N806" i="106" s="1"/>
  <c r="M798" i="106"/>
  <c r="N798" i="106" s="1"/>
  <c r="M790" i="106"/>
  <c r="N790" i="106" s="1"/>
  <c r="M782" i="106"/>
  <c r="N782" i="106" s="1"/>
  <c r="M774" i="106"/>
  <c r="N774" i="106" s="1"/>
  <c r="M766" i="106"/>
  <c r="N766" i="106" s="1"/>
  <c r="M758" i="106"/>
  <c r="N758" i="106" s="1"/>
  <c r="M750" i="106"/>
  <c r="N750" i="106" s="1"/>
  <c r="M742" i="106"/>
  <c r="N742" i="106" s="1"/>
  <c r="M734" i="106"/>
  <c r="N734" i="106" s="1"/>
  <c r="M726" i="106"/>
  <c r="N726" i="106" s="1"/>
  <c r="M718" i="106"/>
  <c r="N718" i="106" s="1"/>
  <c r="M710" i="106"/>
  <c r="N710" i="106" s="1"/>
  <c r="M702" i="106"/>
  <c r="N702" i="106" s="1"/>
  <c r="M694" i="106"/>
  <c r="N694" i="106" s="1"/>
  <c r="M686" i="106"/>
  <c r="N686" i="106" s="1"/>
  <c r="M678" i="106"/>
  <c r="N678" i="106" s="1"/>
  <c r="M670" i="106"/>
  <c r="N670" i="106" s="1"/>
  <c r="M662" i="106"/>
  <c r="N662" i="106" s="1"/>
  <c r="M654" i="106"/>
  <c r="N654" i="106" s="1"/>
  <c r="M646" i="106"/>
  <c r="N646" i="106" s="1"/>
  <c r="M638" i="106"/>
  <c r="N638" i="106" s="1"/>
  <c r="M630" i="106"/>
  <c r="N630" i="106" s="1"/>
  <c r="M622" i="106"/>
  <c r="N622" i="106" s="1"/>
  <c r="M614" i="106"/>
  <c r="N614" i="106" s="1"/>
  <c r="M606" i="106"/>
  <c r="N606" i="106" s="1"/>
  <c r="M590" i="106"/>
  <c r="N590" i="106" s="1"/>
  <c r="M582" i="106"/>
  <c r="N582" i="106" s="1"/>
  <c r="M574" i="106"/>
  <c r="N574" i="106" s="1"/>
  <c r="M566" i="106"/>
  <c r="N566" i="106" s="1"/>
  <c r="M550" i="106"/>
  <c r="N550" i="106" s="1"/>
  <c r="M542" i="106"/>
  <c r="N542" i="106" s="1"/>
  <c r="M534" i="106"/>
  <c r="N534" i="106" s="1"/>
  <c r="M518" i="106"/>
  <c r="N518" i="106" s="1"/>
  <c r="M510" i="106"/>
  <c r="N510" i="106" s="1"/>
  <c r="M502" i="106"/>
  <c r="N502" i="106" s="1"/>
  <c r="M486" i="106"/>
  <c r="N486" i="106" s="1"/>
  <c r="M478" i="106"/>
  <c r="N478" i="106" s="1"/>
  <c r="M462" i="106"/>
  <c r="N462" i="106" s="1"/>
  <c r="M454" i="106"/>
  <c r="N454" i="106" s="1"/>
  <c r="M446" i="106"/>
  <c r="N446" i="106" s="1"/>
  <c r="M438" i="106"/>
  <c r="N438" i="106" s="1"/>
  <c r="M422" i="106"/>
  <c r="N422" i="106" s="1"/>
  <c r="M414" i="106"/>
  <c r="N414" i="106" s="1"/>
  <c r="M406" i="106"/>
  <c r="N406" i="106" s="1"/>
  <c r="M390" i="106"/>
  <c r="N390" i="106" s="1"/>
  <c r="M382" i="106"/>
  <c r="N382" i="106" s="1"/>
  <c r="M374" i="106"/>
  <c r="N374" i="106" s="1"/>
  <c r="M358" i="106"/>
  <c r="N358" i="106" s="1"/>
  <c r="M350" i="106"/>
  <c r="N350" i="106" s="1"/>
  <c r="M334" i="106"/>
  <c r="N334" i="106" s="1"/>
  <c r="M326" i="106"/>
  <c r="N326" i="106" s="1"/>
  <c r="M318" i="106"/>
  <c r="N318" i="106" s="1"/>
  <c r="M310" i="106"/>
  <c r="N310" i="106" s="1"/>
  <c r="M294" i="106"/>
  <c r="N294" i="106" s="1"/>
  <c r="M286" i="106"/>
  <c r="N286" i="106" s="1"/>
  <c r="M278" i="106"/>
  <c r="N278" i="106" s="1"/>
  <c r="M262" i="106"/>
  <c r="N262" i="106" s="1"/>
  <c r="M254" i="106"/>
  <c r="N254" i="106" s="1"/>
  <c r="M246" i="106"/>
  <c r="N246" i="106" s="1"/>
  <c r="M230" i="106"/>
  <c r="N230" i="106" s="1"/>
  <c r="M222" i="106"/>
  <c r="N222" i="106" s="1"/>
  <c r="M206" i="106"/>
  <c r="N206" i="106" s="1"/>
  <c r="M198" i="106"/>
  <c r="N198" i="106" s="1"/>
  <c r="M190" i="106"/>
  <c r="N190" i="106" s="1"/>
  <c r="M182" i="106"/>
  <c r="N182" i="106" s="1"/>
  <c r="M166" i="106"/>
  <c r="N166" i="106" s="1"/>
  <c r="M158" i="106"/>
  <c r="N158" i="106" s="1"/>
  <c r="M150" i="106"/>
  <c r="N150" i="106" s="1"/>
  <c r="M134" i="106"/>
  <c r="N134" i="106" s="1"/>
  <c r="M126" i="106"/>
  <c r="N126" i="106" s="1"/>
  <c r="M118" i="106"/>
  <c r="N118" i="106" s="1"/>
  <c r="M102" i="106"/>
  <c r="N102" i="106" s="1"/>
  <c r="M94" i="106"/>
  <c r="N94" i="106" s="1"/>
  <c r="M78" i="106"/>
  <c r="N78" i="106" s="1"/>
  <c r="M70" i="106"/>
  <c r="N70" i="106" s="1"/>
  <c r="M62" i="106"/>
  <c r="N62" i="106" s="1"/>
  <c r="M54" i="106"/>
  <c r="N54" i="106" s="1"/>
  <c r="M30" i="106"/>
  <c r="N30" i="106" s="1"/>
  <c r="M22" i="106"/>
  <c r="N22" i="106" s="1"/>
  <c r="M2149" i="106"/>
  <c r="N2149" i="106" s="1"/>
  <c r="M2141" i="106"/>
  <c r="N2141" i="106" s="1"/>
  <c r="M2133" i="106"/>
  <c r="N2133" i="106" s="1"/>
  <c r="M2117" i="106"/>
  <c r="N2117" i="106" s="1"/>
  <c r="M2085" i="106"/>
  <c r="N2085" i="106" s="1"/>
  <c r="M2077" i="106"/>
  <c r="N2077" i="106" s="1"/>
  <c r="M2069" i="106"/>
  <c r="N2069" i="106" s="1"/>
  <c r="M2053" i="106"/>
  <c r="N2053" i="106" s="1"/>
  <c r="M2021" i="106"/>
  <c r="N2021" i="106" s="1"/>
  <c r="M2013" i="106"/>
  <c r="N2013" i="106" s="1"/>
  <c r="M2005" i="106"/>
  <c r="N2005" i="106" s="1"/>
  <c r="M1989" i="106"/>
  <c r="N1989" i="106" s="1"/>
  <c r="M1957" i="106"/>
  <c r="N1957" i="106" s="1"/>
  <c r="M1949" i="106"/>
  <c r="N1949" i="106" s="1"/>
  <c r="M1941" i="106"/>
  <c r="N1941" i="106" s="1"/>
  <c r="M1925" i="106"/>
  <c r="N1925" i="106" s="1"/>
  <c r="M1893" i="106"/>
  <c r="N1893" i="106" s="1"/>
  <c r="M1885" i="106"/>
  <c r="N1885" i="106" s="1"/>
  <c r="M1877" i="106"/>
  <c r="N1877" i="106" s="1"/>
  <c r="M1861" i="106"/>
  <c r="N1861" i="106" s="1"/>
  <c r="M1829" i="106"/>
  <c r="N1829" i="106" s="1"/>
  <c r="M1821" i="106"/>
  <c r="N1821" i="106" s="1"/>
  <c r="M1813" i="106"/>
  <c r="N1813" i="106" s="1"/>
  <c r="M1797" i="106"/>
  <c r="N1797" i="106" s="1"/>
  <c r="M1765" i="106"/>
  <c r="N1765" i="106" s="1"/>
  <c r="M1757" i="106"/>
  <c r="N1757" i="106" s="1"/>
  <c r="M1749" i="106"/>
  <c r="N1749" i="106" s="1"/>
  <c r="M1733" i="106"/>
  <c r="N1733" i="106" s="1"/>
  <c r="M1701" i="106"/>
  <c r="N1701" i="106" s="1"/>
  <c r="M1693" i="106"/>
  <c r="N1693" i="106" s="1"/>
  <c r="M1685" i="106"/>
  <c r="N1685" i="106" s="1"/>
  <c r="M1669" i="106"/>
  <c r="N1669" i="106" s="1"/>
  <c r="M613" i="106"/>
  <c r="N613" i="106" s="1"/>
  <c r="M605" i="106"/>
  <c r="N605" i="106" s="1"/>
  <c r="M597" i="106"/>
  <c r="N597" i="106" s="1"/>
  <c r="M589" i="106"/>
  <c r="N589" i="106" s="1"/>
  <c r="M581" i="106"/>
  <c r="N581" i="106" s="1"/>
  <c r="M573" i="106"/>
  <c r="N573" i="106" s="1"/>
  <c r="M565" i="106"/>
  <c r="N565" i="106" s="1"/>
  <c r="M557" i="106"/>
  <c r="N557" i="106" s="1"/>
  <c r="M549" i="106"/>
  <c r="N549" i="106" s="1"/>
  <c r="M541" i="106"/>
  <c r="N541" i="106" s="1"/>
  <c r="M533" i="106"/>
  <c r="N533" i="106" s="1"/>
  <c r="M525" i="106"/>
  <c r="N525" i="106" s="1"/>
  <c r="M517" i="106"/>
  <c r="N517" i="106" s="1"/>
  <c r="M509" i="106"/>
  <c r="N509" i="106" s="1"/>
  <c r="M501" i="106"/>
  <c r="N501" i="106" s="1"/>
  <c r="M493" i="106"/>
  <c r="N493" i="106" s="1"/>
  <c r="M485" i="106"/>
  <c r="N485" i="106" s="1"/>
  <c r="M477" i="106"/>
  <c r="N477" i="106" s="1"/>
  <c r="M469" i="106"/>
  <c r="N469" i="106" s="1"/>
  <c r="M461" i="106"/>
  <c r="N461" i="106" s="1"/>
  <c r="M445" i="106"/>
  <c r="N445" i="106" s="1"/>
  <c r="M437" i="106"/>
  <c r="N437" i="106" s="1"/>
  <c r="M429" i="106"/>
  <c r="N429" i="106" s="1"/>
  <c r="M421" i="106"/>
  <c r="N421" i="106" s="1"/>
  <c r="M413" i="106"/>
  <c r="N413" i="106" s="1"/>
  <c r="M405" i="106"/>
  <c r="N405" i="106" s="1"/>
  <c r="M397" i="106"/>
  <c r="N397" i="106" s="1"/>
  <c r="M389" i="106"/>
  <c r="N389" i="106" s="1"/>
  <c r="M381" i="106"/>
  <c r="N381" i="106" s="1"/>
  <c r="M373" i="106"/>
  <c r="N373" i="106" s="1"/>
  <c r="M365" i="106"/>
  <c r="N365" i="106" s="1"/>
  <c r="M357" i="106"/>
  <c r="N357" i="106" s="1"/>
  <c r="M349" i="106"/>
  <c r="N349" i="106" s="1"/>
  <c r="M341" i="106"/>
  <c r="N341" i="106" s="1"/>
  <c r="M333" i="106"/>
  <c r="N333" i="106" s="1"/>
  <c r="M325" i="106"/>
  <c r="N325" i="106" s="1"/>
  <c r="M317" i="106"/>
  <c r="N317" i="106" s="1"/>
  <c r="M309" i="106"/>
  <c r="N309" i="106" s="1"/>
  <c r="M301" i="106"/>
  <c r="N301" i="106" s="1"/>
  <c r="M293" i="106"/>
  <c r="N293" i="106" s="1"/>
  <c r="M285" i="106"/>
  <c r="N285" i="106" s="1"/>
  <c r="M277" i="106"/>
  <c r="N277" i="106" s="1"/>
  <c r="M269" i="106"/>
  <c r="N269" i="106" s="1"/>
  <c r="M261" i="106"/>
  <c r="N261" i="106" s="1"/>
  <c r="M253" i="106"/>
  <c r="N253" i="106" s="1"/>
  <c r="M245" i="106"/>
  <c r="N245" i="106" s="1"/>
  <c r="M237" i="106"/>
  <c r="N237" i="106" s="1"/>
  <c r="M221" i="106"/>
  <c r="N221" i="106" s="1"/>
  <c r="M213" i="106"/>
  <c r="N213" i="106" s="1"/>
  <c r="M205" i="106"/>
  <c r="N205" i="106" s="1"/>
  <c r="M197" i="106"/>
  <c r="N197" i="106" s="1"/>
  <c r="M189" i="106"/>
  <c r="N189" i="106" s="1"/>
  <c r="M181" i="106"/>
  <c r="N181" i="106" s="1"/>
  <c r="M173" i="106"/>
  <c r="N173" i="106" s="1"/>
  <c r="M165" i="106"/>
  <c r="N165" i="106" s="1"/>
  <c r="M157" i="106"/>
  <c r="N157" i="106" s="1"/>
  <c r="M149" i="106"/>
  <c r="N149" i="106" s="1"/>
  <c r="M141" i="106"/>
  <c r="N141" i="106" s="1"/>
  <c r="M133" i="106"/>
  <c r="N133" i="106" s="1"/>
  <c r="M125" i="106"/>
  <c r="N125" i="106" s="1"/>
  <c r="M117" i="106"/>
  <c r="N117" i="106" s="1"/>
  <c r="M109" i="106"/>
  <c r="N109" i="106" s="1"/>
  <c r="M101" i="106"/>
  <c r="N101" i="106" s="1"/>
  <c r="M93" i="106"/>
  <c r="N93" i="106" s="1"/>
  <c r="M77" i="106"/>
  <c r="N77" i="106" s="1"/>
  <c r="M69" i="106"/>
  <c r="N69" i="106" s="1"/>
  <c r="M61" i="106"/>
  <c r="N61" i="106" s="1"/>
  <c r="M53" i="106"/>
  <c r="N53" i="106" s="1"/>
  <c r="M45" i="106"/>
  <c r="N45" i="106" s="1"/>
  <c r="M37" i="106"/>
  <c r="N37" i="106" s="1"/>
  <c r="M29" i="106"/>
  <c r="N29" i="106" s="1"/>
  <c r="M21" i="106"/>
  <c r="N21" i="106" s="1"/>
  <c r="M13" i="106"/>
  <c r="N13" i="106" s="1"/>
  <c r="M51" i="106"/>
  <c r="N51" i="106" s="1"/>
  <c r="M43" i="106"/>
  <c r="N43" i="106" s="1"/>
  <c r="M35" i="106"/>
  <c r="N35" i="106" s="1"/>
  <c r="M19" i="106"/>
  <c r="N19" i="106" s="1"/>
  <c r="I131" i="1"/>
  <c r="H131" i="1"/>
  <c r="I130" i="1"/>
  <c r="C5" i="22"/>
  <c r="M1520" i="106" l="1"/>
  <c r="N1520" i="106" s="1"/>
  <c r="M1584" i="106"/>
  <c r="N1584" i="106" s="1"/>
  <c r="M1648" i="106"/>
  <c r="N1648" i="106" s="1"/>
  <c r="M1728" i="106"/>
  <c r="N1728" i="106" s="1"/>
  <c r="M1832" i="106"/>
  <c r="N1832" i="106" s="1"/>
  <c r="M1912" i="106"/>
  <c r="N1912" i="106" s="1"/>
  <c r="M2000" i="106"/>
  <c r="N2000" i="106" s="1"/>
  <c r="M2088" i="106"/>
  <c r="N2088" i="106" s="1"/>
  <c r="M2168" i="106"/>
  <c r="N2168" i="106" s="1"/>
  <c r="M2232" i="106"/>
  <c r="N2232" i="106" s="1"/>
  <c r="M2296" i="106"/>
  <c r="N2296" i="106" s="1"/>
  <c r="M2360" i="106"/>
  <c r="N2360" i="106" s="1"/>
  <c r="M2424" i="106"/>
  <c r="N2424" i="106" s="1"/>
  <c r="M2488" i="106"/>
  <c r="N2488" i="106" s="1"/>
  <c r="M2552" i="106"/>
  <c r="N2552" i="106" s="1"/>
  <c r="M2624" i="106"/>
  <c r="N2624" i="106" s="1"/>
  <c r="M2696" i="106"/>
  <c r="N2696" i="106" s="1"/>
  <c r="M2760" i="106"/>
  <c r="N2760" i="106" s="1"/>
  <c r="M2824" i="106"/>
  <c r="N2824" i="106" s="1"/>
  <c r="M2888" i="106"/>
  <c r="N2888" i="106" s="1"/>
  <c r="M2960" i="106"/>
  <c r="N2960" i="106" s="1"/>
  <c r="M3024" i="106"/>
  <c r="N3024" i="106" s="1"/>
  <c r="M3104" i="106"/>
  <c r="N3104" i="106" s="1"/>
  <c r="M3272" i="106"/>
  <c r="N3272" i="106" s="1"/>
  <c r="M3400" i="106"/>
  <c r="N3400" i="106" s="1"/>
  <c r="M3528" i="106"/>
  <c r="N3528" i="106" s="1"/>
  <c r="M3672" i="106"/>
  <c r="N3672" i="106" s="1"/>
  <c r="M142" i="106"/>
  <c r="N142" i="106" s="1"/>
  <c r="M969" i="106"/>
  <c r="N969" i="106" s="1"/>
  <c r="M1481" i="106"/>
  <c r="N1481" i="106" s="1"/>
  <c r="M2101" i="106"/>
  <c r="N2101" i="106" s="1"/>
  <c r="M2397" i="106"/>
  <c r="N2397" i="106" s="1"/>
  <c r="M2653" i="106"/>
  <c r="N2653" i="106" s="1"/>
  <c r="M2909" i="106"/>
  <c r="N2909" i="106" s="1"/>
  <c r="M3145" i="106"/>
  <c r="N3145" i="106" s="1"/>
  <c r="M3438" i="106"/>
  <c r="N3438" i="106" s="1"/>
  <c r="M50" i="106"/>
  <c r="N50" i="106" s="1"/>
  <c r="M122" i="106"/>
  <c r="N122" i="106" s="1"/>
  <c r="M202" i="106"/>
  <c r="N202" i="106" s="1"/>
  <c r="M274" i="106"/>
  <c r="N274" i="106" s="1"/>
  <c r="M346" i="106"/>
  <c r="N346" i="106" s="1"/>
  <c r="M418" i="106"/>
  <c r="N418" i="106" s="1"/>
  <c r="M498" i="106"/>
  <c r="N498" i="106" s="1"/>
  <c r="M570" i="106"/>
  <c r="N570" i="106" s="1"/>
  <c r="M642" i="106"/>
  <c r="N642" i="106" s="1"/>
  <c r="M706" i="106"/>
  <c r="N706" i="106" s="1"/>
  <c r="M770" i="106"/>
  <c r="N770" i="106" s="1"/>
  <c r="M850" i="106"/>
  <c r="N850" i="106" s="1"/>
  <c r="M922" i="106"/>
  <c r="N922" i="106" s="1"/>
  <c r="M994" i="106"/>
  <c r="N994" i="106" s="1"/>
  <c r="M1058" i="106"/>
  <c r="N1058" i="106" s="1"/>
  <c r="M1146" i="106"/>
  <c r="N1146" i="106" s="1"/>
  <c r="M1210" i="106"/>
  <c r="N1210" i="106" s="1"/>
  <c r="M1282" i="106"/>
  <c r="N1282" i="106" s="1"/>
  <c r="M1346" i="106"/>
  <c r="N1346" i="106" s="1"/>
  <c r="M1418" i="106"/>
  <c r="N1418" i="106" s="1"/>
  <c r="M1482" i="106"/>
  <c r="N1482" i="106" s="1"/>
  <c r="M1546" i="106"/>
  <c r="N1546" i="106" s="1"/>
  <c r="M1610" i="106"/>
  <c r="N1610" i="106" s="1"/>
  <c r="M1690" i="106"/>
  <c r="N1690" i="106" s="1"/>
  <c r="M1770" i="106"/>
  <c r="N1770" i="106" s="1"/>
  <c r="M1858" i="106"/>
  <c r="N1858" i="106" s="1"/>
  <c r="M1954" i="106"/>
  <c r="N1954" i="106" s="1"/>
  <c r="M2042" i="106"/>
  <c r="N2042" i="106" s="1"/>
  <c r="M2122" i="106"/>
  <c r="N2122" i="106" s="1"/>
  <c r="M3162" i="106"/>
  <c r="N3162" i="106" s="1"/>
  <c r="M3314" i="106"/>
  <c r="N3314" i="106" s="1"/>
  <c r="M3442" i="106"/>
  <c r="N3442" i="106" s="1"/>
  <c r="M3570" i="106"/>
  <c r="N3570" i="106" s="1"/>
  <c r="M3706" i="106"/>
  <c r="N3706" i="106" s="1"/>
  <c r="M1664" i="106"/>
  <c r="N1664" i="106" s="1"/>
  <c r="M2174" i="106"/>
  <c r="N2174" i="106" s="1"/>
  <c r="M2686" i="106"/>
  <c r="N2686" i="106" s="1"/>
  <c r="M3110" i="106"/>
  <c r="N3110" i="106" s="1"/>
  <c r="M3529" i="106"/>
  <c r="N3529" i="106" s="1"/>
  <c r="M338" i="106"/>
  <c r="N338" i="106" s="1"/>
  <c r="M1650" i="106"/>
  <c r="N1650" i="106" s="1"/>
  <c r="M2162" i="106"/>
  <c r="N2162" i="106" s="1"/>
  <c r="M2418" i="106"/>
  <c r="N2418" i="106" s="1"/>
  <c r="M2674" i="106"/>
  <c r="N2674" i="106" s="1"/>
  <c r="M2930" i="106"/>
  <c r="N2930" i="106" s="1"/>
  <c r="M3154" i="106"/>
  <c r="N3154" i="106" s="1"/>
  <c r="M3394" i="106"/>
  <c r="N3394" i="106" s="1"/>
  <c r="M3650" i="106"/>
  <c r="N3650" i="106" s="1"/>
  <c r="M466" i="106"/>
  <c r="N466" i="106" s="1"/>
  <c r="M1037" i="106"/>
  <c r="N1037" i="106" s="1"/>
  <c r="M1778" i="106"/>
  <c r="N1778" i="106" s="1"/>
  <c r="M2434" i="106"/>
  <c r="N2434" i="106" s="1"/>
  <c r="M2946" i="106"/>
  <c r="N2946" i="106" s="1"/>
  <c r="M3367" i="106"/>
  <c r="N3367" i="106" s="1"/>
  <c r="M3673" i="106"/>
  <c r="N3673" i="106" s="1"/>
  <c r="M91" i="106"/>
  <c r="N91" i="106" s="1"/>
  <c r="M163" i="106"/>
  <c r="N163" i="106" s="1"/>
  <c r="M235" i="106"/>
  <c r="N235" i="106" s="1"/>
  <c r="M307" i="106"/>
  <c r="N307" i="106" s="1"/>
  <c r="M371" i="106"/>
  <c r="N371" i="106" s="1"/>
  <c r="M435" i="106"/>
  <c r="N435" i="106" s="1"/>
  <c r="M499" i="106"/>
  <c r="N499" i="106" s="1"/>
  <c r="M571" i="106"/>
  <c r="N571" i="106" s="1"/>
  <c r="M635" i="106"/>
  <c r="N635" i="106" s="1"/>
  <c r="M699" i="106"/>
  <c r="N699" i="106" s="1"/>
  <c r="M763" i="106"/>
  <c r="N763" i="106" s="1"/>
  <c r="M827" i="106"/>
  <c r="N827" i="106" s="1"/>
  <c r="M891" i="106"/>
  <c r="N891" i="106" s="1"/>
  <c r="M955" i="106"/>
  <c r="N955" i="106" s="1"/>
  <c r="M1019" i="106"/>
  <c r="N1019" i="106" s="1"/>
  <c r="M1083" i="106"/>
  <c r="N1083" i="106" s="1"/>
  <c r="M1147" i="106"/>
  <c r="N1147" i="106" s="1"/>
  <c r="M1211" i="106"/>
  <c r="N1211" i="106" s="1"/>
  <c r="M1275" i="106"/>
  <c r="N1275" i="106" s="1"/>
  <c r="M1339" i="106"/>
  <c r="N1339" i="106" s="1"/>
  <c r="M1403" i="106"/>
  <c r="N1403" i="106" s="1"/>
  <c r="M1467" i="106"/>
  <c r="N1467" i="106" s="1"/>
  <c r="M1531" i="106"/>
  <c r="N1531" i="106" s="1"/>
  <c r="M1595" i="106"/>
  <c r="N1595" i="106" s="1"/>
  <c r="M1667" i="106"/>
  <c r="N1667" i="106" s="1"/>
  <c r="M1731" i="106"/>
  <c r="N1731" i="106" s="1"/>
  <c r="M1803" i="106"/>
  <c r="N1803" i="106" s="1"/>
  <c r="M1875" i="106"/>
  <c r="N1875" i="106" s="1"/>
  <c r="M1955" i="106"/>
  <c r="N1955" i="106" s="1"/>
  <c r="M2019" i="106"/>
  <c r="N2019" i="106" s="1"/>
  <c r="M2091" i="106"/>
  <c r="N2091" i="106" s="1"/>
  <c r="M2171" i="106"/>
  <c r="N2171" i="106" s="1"/>
  <c r="M2235" i="106"/>
  <c r="N2235" i="106" s="1"/>
  <c r="M2299" i="106"/>
  <c r="N2299" i="106" s="1"/>
  <c r="M2363" i="106"/>
  <c r="N2363" i="106" s="1"/>
  <c r="M2427" i="106"/>
  <c r="N2427" i="106" s="1"/>
  <c r="M2491" i="106"/>
  <c r="N2491" i="106" s="1"/>
  <c r="M2555" i="106"/>
  <c r="N2555" i="106" s="1"/>
  <c r="M2619" i="106"/>
  <c r="N2619" i="106" s="1"/>
  <c r="M2691" i="106"/>
  <c r="N2691" i="106" s="1"/>
  <c r="M2763" i="106"/>
  <c r="N2763" i="106" s="1"/>
  <c r="M2827" i="106"/>
  <c r="N2827" i="106" s="1"/>
  <c r="M2899" i="106"/>
  <c r="N2899" i="106" s="1"/>
  <c r="M2963" i="106"/>
  <c r="N2963" i="106" s="1"/>
  <c r="M3027" i="106"/>
  <c r="N3027" i="106" s="1"/>
  <c r="M3091" i="106"/>
  <c r="N3091" i="106" s="1"/>
  <c r="M3155" i="106"/>
  <c r="N3155" i="106" s="1"/>
  <c r="M3219" i="106"/>
  <c r="N3219" i="106" s="1"/>
  <c r="M3283" i="106"/>
  <c r="N3283" i="106" s="1"/>
  <c r="M3347" i="106"/>
  <c r="N3347" i="106" s="1"/>
  <c r="M3411" i="106"/>
  <c r="N3411" i="106" s="1"/>
  <c r="M3475" i="106"/>
  <c r="N3475" i="106" s="1"/>
  <c r="M3539" i="106"/>
  <c r="N3539" i="106" s="1"/>
  <c r="M3611" i="106"/>
  <c r="N3611" i="106" s="1"/>
  <c r="M3675" i="106"/>
  <c r="N3675" i="106" s="1"/>
  <c r="M3739" i="106"/>
  <c r="N3739" i="106" s="1"/>
  <c r="M366" i="106"/>
  <c r="N366" i="106" s="1"/>
  <c r="M1045" i="106"/>
  <c r="N1045" i="106" s="1"/>
  <c r="M1557" i="106"/>
  <c r="N1557" i="106" s="1"/>
  <c r="M2366" i="106"/>
  <c r="N2366" i="106" s="1"/>
  <c r="M2914" i="106"/>
  <c r="N2914" i="106" s="1"/>
  <c r="M3393" i="106"/>
  <c r="N3393" i="106" s="1"/>
  <c r="M3719" i="106"/>
  <c r="N3719" i="106" s="1"/>
  <c r="M44" i="106"/>
  <c r="N44" i="106" s="1"/>
  <c r="M116" i="106"/>
  <c r="N116" i="106" s="1"/>
  <c r="M188" i="106"/>
  <c r="N188" i="106" s="1"/>
  <c r="M260" i="106"/>
  <c r="N260" i="106" s="1"/>
  <c r="M340" i="106"/>
  <c r="N340" i="106" s="1"/>
  <c r="M420" i="106"/>
  <c r="N420" i="106" s="1"/>
  <c r="M484" i="106"/>
  <c r="N484" i="106" s="1"/>
  <c r="M548" i="106"/>
  <c r="N548" i="106" s="1"/>
  <c r="M620" i="106"/>
  <c r="N620" i="106" s="1"/>
  <c r="M684" i="106"/>
  <c r="N684" i="106" s="1"/>
  <c r="M748" i="106"/>
  <c r="N748" i="106" s="1"/>
  <c r="M812" i="106"/>
  <c r="N812" i="106" s="1"/>
  <c r="M876" i="106"/>
  <c r="N876" i="106" s="1"/>
  <c r="M940" i="106"/>
  <c r="N940" i="106" s="1"/>
  <c r="M1004" i="106"/>
  <c r="N1004" i="106" s="1"/>
  <c r="M1068" i="106"/>
  <c r="N1068" i="106" s="1"/>
  <c r="M1132" i="106"/>
  <c r="N1132" i="106" s="1"/>
  <c r="M1196" i="106"/>
  <c r="N1196" i="106" s="1"/>
  <c r="M1260" i="106"/>
  <c r="N1260" i="106" s="1"/>
  <c r="M1324" i="106"/>
  <c r="N1324" i="106" s="1"/>
  <c r="M1388" i="106"/>
  <c r="N1388" i="106" s="1"/>
  <c r="M1452" i="106"/>
  <c r="N1452" i="106" s="1"/>
  <c r="M1516" i="106"/>
  <c r="N1516" i="106" s="1"/>
  <c r="M1580" i="106"/>
  <c r="N1580" i="106" s="1"/>
  <c r="M1644" i="106"/>
  <c r="N1644" i="106" s="1"/>
  <c r="M1724" i="106"/>
  <c r="N1724" i="106" s="1"/>
  <c r="M1796" i="106"/>
  <c r="N1796" i="106" s="1"/>
  <c r="M1868" i="106"/>
  <c r="N1868" i="106" s="1"/>
  <c r="M1940" i="106"/>
  <c r="N1940" i="106" s="1"/>
  <c r="M2020" i="106"/>
  <c r="N2020" i="106" s="1"/>
  <c r="M2084" i="106"/>
  <c r="N2084" i="106" s="1"/>
  <c r="M2164" i="106"/>
  <c r="N2164" i="106" s="1"/>
  <c r="M2236" i="106"/>
  <c r="N2236" i="106" s="1"/>
  <c r="M2308" i="106"/>
  <c r="N2308" i="106" s="1"/>
  <c r="M2380" i="106"/>
  <c r="N2380" i="106" s="1"/>
  <c r="M2460" i="106"/>
  <c r="N2460" i="106" s="1"/>
  <c r="M2532" i="106"/>
  <c r="N2532" i="106" s="1"/>
  <c r="M2596" i="106"/>
  <c r="N2596" i="106" s="1"/>
  <c r="M2660" i="106"/>
  <c r="N2660" i="106" s="1"/>
  <c r="M2724" i="106"/>
  <c r="N2724" i="106" s="1"/>
  <c r="M2788" i="106"/>
  <c r="N2788" i="106" s="1"/>
  <c r="M2852" i="106"/>
  <c r="N2852" i="106" s="1"/>
  <c r="M2916" i="106"/>
  <c r="N2916" i="106" s="1"/>
  <c r="M2988" i="106"/>
  <c r="N2988" i="106" s="1"/>
  <c r="M3052" i="106"/>
  <c r="N3052" i="106" s="1"/>
  <c r="M3132" i="106"/>
  <c r="N3132" i="106" s="1"/>
  <c r="M3228" i="106"/>
  <c r="N3228" i="106" s="1"/>
  <c r="M3316" i="106"/>
  <c r="N3316" i="106" s="1"/>
  <c r="M3396" i="106"/>
  <c r="N3396" i="106" s="1"/>
  <c r="M3484" i="106"/>
  <c r="N3484" i="106" s="1"/>
  <c r="M3580" i="106"/>
  <c r="N3580" i="106" s="1"/>
  <c r="M3676" i="106"/>
  <c r="N3676" i="106" s="1"/>
  <c r="M3764" i="106"/>
  <c r="N3764" i="106" s="1"/>
  <c r="M1897" i="106"/>
  <c r="N1897" i="106" s="1"/>
  <c r="M2378" i="106"/>
  <c r="N2378" i="106" s="1"/>
  <c r="M2890" i="106"/>
  <c r="N2890" i="106" s="1"/>
  <c r="M3329" i="106"/>
  <c r="N3329" i="106" s="1"/>
  <c r="M3682" i="106"/>
  <c r="N3682" i="106" s="1"/>
  <c r="M1293" i="106"/>
  <c r="N1293" i="106" s="1"/>
  <c r="M2462" i="106"/>
  <c r="N2462" i="106" s="1"/>
  <c r="M2974" i="106"/>
  <c r="N2974" i="106" s="1"/>
  <c r="M3678" i="106"/>
  <c r="N3678" i="106" s="1"/>
  <c r="M2007" i="106"/>
  <c r="N2007" i="106" s="1"/>
  <c r="M3609" i="106"/>
  <c r="N3609" i="106" s="1"/>
  <c r="M677" i="106"/>
  <c r="N677" i="106" s="1"/>
  <c r="M1189" i="106"/>
  <c r="N1189" i="106" s="1"/>
  <c r="M1851" i="106"/>
  <c r="N1851" i="106" s="1"/>
  <c r="M3335" i="106"/>
  <c r="N3335" i="106" s="1"/>
  <c r="M192" i="106"/>
  <c r="N192" i="106" s="1"/>
  <c r="M1792" i="106"/>
  <c r="N1792" i="106" s="1"/>
  <c r="M3120" i="106"/>
  <c r="N3120" i="106" s="1"/>
  <c r="M3376" i="106"/>
  <c r="N3376" i="106" s="1"/>
  <c r="M3584" i="106"/>
  <c r="N3584" i="106" s="1"/>
  <c r="M1751" i="106"/>
  <c r="N1751" i="106" s="1"/>
  <c r="M2590" i="106"/>
  <c r="N2590" i="106" s="1"/>
  <c r="M3125" i="106"/>
  <c r="N3125" i="106" s="1"/>
  <c r="M3618" i="106"/>
  <c r="N3618" i="106" s="1"/>
  <c r="M1741" i="106"/>
  <c r="N1741" i="106" s="1"/>
  <c r="M3262" i="106"/>
  <c r="N3262" i="106" s="1"/>
  <c r="M49" i="106"/>
  <c r="N49" i="106" s="1"/>
  <c r="M553" i="106"/>
  <c r="N553" i="106" s="1"/>
  <c r="M825" i="106"/>
  <c r="N825" i="106" s="1"/>
  <c r="M1081" i="106"/>
  <c r="N1081" i="106" s="1"/>
  <c r="M1305" i="106"/>
  <c r="N1305" i="106" s="1"/>
  <c r="M1529" i="106"/>
  <c r="N1529" i="106" s="1"/>
  <c r="M1801" i="106"/>
  <c r="N1801" i="106" s="1"/>
  <c r="M2057" i="106"/>
  <c r="N2057" i="106" s="1"/>
  <c r="M3089" i="106"/>
  <c r="N3089" i="106" s="1"/>
  <c r="M3217" i="106"/>
  <c r="N3217" i="106" s="1"/>
  <c r="M3361" i="106"/>
  <c r="N3361" i="106" s="1"/>
  <c r="M3489" i="106"/>
  <c r="N3489" i="106" s="1"/>
  <c r="M3617" i="106"/>
  <c r="N3617" i="106" s="1"/>
  <c r="M3745" i="106"/>
  <c r="N3745" i="106" s="1"/>
  <c r="M901" i="106"/>
  <c r="N901" i="106" s="1"/>
  <c r="M1413" i="106"/>
  <c r="N1413" i="106" s="1"/>
  <c r="M2346" i="106"/>
  <c r="N2346" i="106" s="1"/>
  <c r="M2858" i="106"/>
  <c r="N2858" i="106" s="1"/>
  <c r="M3476" i="106"/>
  <c r="N3476" i="106" s="1"/>
  <c r="M292" i="106"/>
  <c r="N292" i="106" s="1"/>
  <c r="M2500" i="106"/>
  <c r="N2500" i="106" s="1"/>
  <c r="M3436" i="106"/>
  <c r="N3436" i="106" s="1"/>
  <c r="M430" i="106"/>
  <c r="N430" i="106" s="1"/>
  <c r="M3271" i="106"/>
  <c r="N3271" i="106" s="1"/>
  <c r="M1883" i="106"/>
  <c r="N1883" i="106" s="1"/>
  <c r="M2107" i="106"/>
  <c r="N2107" i="106" s="1"/>
  <c r="M2570" i="106"/>
  <c r="N2570" i="106" s="1"/>
  <c r="M3079" i="106"/>
  <c r="N3079" i="106" s="1"/>
  <c r="M3768" i="106"/>
  <c r="N3768" i="106" s="1"/>
  <c r="M797" i="106"/>
  <c r="N797" i="106" s="1"/>
  <c r="M1053" i="106"/>
  <c r="N1053" i="106" s="1"/>
  <c r="M1309" i="106"/>
  <c r="N1309" i="106" s="1"/>
  <c r="M1565" i="106"/>
  <c r="N1565" i="106" s="1"/>
  <c r="M1789" i="106"/>
  <c r="N1789" i="106" s="1"/>
  <c r="M2045" i="106"/>
  <c r="N2045" i="106" s="1"/>
  <c r="M2245" i="106"/>
  <c r="N2245" i="106" s="1"/>
  <c r="M2373" i="106"/>
  <c r="N2373" i="106" s="1"/>
  <c r="M2501" i="106"/>
  <c r="N2501" i="106" s="1"/>
  <c r="M2629" i="106"/>
  <c r="N2629" i="106" s="1"/>
  <c r="M2757" i="106"/>
  <c r="N2757" i="106" s="1"/>
  <c r="M2885" i="106"/>
  <c r="N2885" i="106" s="1"/>
  <c r="M3013" i="106"/>
  <c r="N3013" i="106" s="1"/>
  <c r="M3141" i="106"/>
  <c r="N3141" i="106" s="1"/>
  <c r="M3269" i="106"/>
  <c r="N3269" i="106" s="1"/>
  <c r="M3397" i="106"/>
  <c r="N3397" i="106" s="1"/>
  <c r="M3525" i="106"/>
  <c r="N3525" i="106" s="1"/>
  <c r="M3653" i="106"/>
  <c r="N3653" i="106" s="1"/>
  <c r="M3781" i="106"/>
  <c r="N3781" i="106" s="1"/>
  <c r="M3627" i="106"/>
  <c r="N3627" i="106" s="1"/>
  <c r="M3691" i="106"/>
  <c r="N3691" i="106" s="1"/>
  <c r="M3755" i="106"/>
  <c r="N3755" i="106" s="1"/>
  <c r="M661" i="106"/>
  <c r="N661" i="106" s="1"/>
  <c r="M1173" i="106"/>
  <c r="N1173" i="106" s="1"/>
  <c r="M1677" i="106"/>
  <c r="N1677" i="106" s="1"/>
  <c r="M2442" i="106"/>
  <c r="N2442" i="106" s="1"/>
  <c r="M3093" i="106"/>
  <c r="N3093" i="106" s="1"/>
  <c r="M3439" i="106"/>
  <c r="N3439" i="106" s="1"/>
  <c r="M12" i="106"/>
  <c r="N12" i="106" s="1"/>
  <c r="M60" i="106"/>
  <c r="N60" i="106" s="1"/>
  <c r="M132" i="106"/>
  <c r="N132" i="106" s="1"/>
  <c r="M204" i="106"/>
  <c r="N204" i="106" s="1"/>
  <c r="M284" i="106"/>
  <c r="N284" i="106" s="1"/>
  <c r="M364" i="106"/>
  <c r="N364" i="106" s="1"/>
  <c r="M436" i="106"/>
  <c r="N436" i="106" s="1"/>
  <c r="M500" i="106"/>
  <c r="N500" i="106" s="1"/>
  <c r="M564" i="106"/>
  <c r="N564" i="106" s="1"/>
  <c r="M636" i="106"/>
  <c r="N636" i="106" s="1"/>
  <c r="M700" i="106"/>
  <c r="N700" i="106" s="1"/>
  <c r="M764" i="106"/>
  <c r="N764" i="106" s="1"/>
  <c r="M828" i="106"/>
  <c r="N828" i="106" s="1"/>
  <c r="M892" i="106"/>
  <c r="N892" i="106" s="1"/>
  <c r="M956" i="106"/>
  <c r="N956" i="106" s="1"/>
  <c r="M1020" i="106"/>
  <c r="N1020" i="106" s="1"/>
  <c r="M1084" i="106"/>
  <c r="N1084" i="106" s="1"/>
  <c r="M1148" i="106"/>
  <c r="N1148" i="106" s="1"/>
  <c r="M1212" i="106"/>
  <c r="N1212" i="106" s="1"/>
  <c r="M1276" i="106"/>
  <c r="N1276" i="106" s="1"/>
  <c r="M1340" i="106"/>
  <c r="N1340" i="106" s="1"/>
  <c r="M1404" i="106"/>
  <c r="N1404" i="106" s="1"/>
  <c r="M1468" i="106"/>
  <c r="N1468" i="106" s="1"/>
  <c r="M1532" i="106"/>
  <c r="N1532" i="106" s="1"/>
  <c r="M1596" i="106"/>
  <c r="N1596" i="106" s="1"/>
  <c r="M1660" i="106"/>
  <c r="N1660" i="106" s="1"/>
  <c r="M1748" i="106"/>
  <c r="N1748" i="106" s="1"/>
  <c r="M1812" i="106"/>
  <c r="N1812" i="106" s="1"/>
  <c r="M1884" i="106"/>
  <c r="N1884" i="106" s="1"/>
  <c r="M1964" i="106"/>
  <c r="N1964" i="106" s="1"/>
  <c r="M2036" i="106"/>
  <c r="N2036" i="106" s="1"/>
  <c r="M2100" i="106"/>
  <c r="N2100" i="106" s="1"/>
  <c r="M2188" i="106"/>
  <c r="N2188" i="106" s="1"/>
  <c r="M2260" i="106"/>
  <c r="N2260" i="106" s="1"/>
  <c r="M2324" i="106"/>
  <c r="N2324" i="106" s="1"/>
  <c r="M2396" i="106"/>
  <c r="N2396" i="106" s="1"/>
  <c r="M2476" i="106"/>
  <c r="N2476" i="106" s="1"/>
  <c r="M2548" i="106"/>
  <c r="N2548" i="106" s="1"/>
  <c r="M2612" i="106"/>
  <c r="N2612" i="106" s="1"/>
  <c r="M2676" i="106"/>
  <c r="N2676" i="106" s="1"/>
  <c r="M2740" i="106"/>
  <c r="N2740" i="106" s="1"/>
  <c r="M2804" i="106"/>
  <c r="N2804" i="106" s="1"/>
  <c r="M2868" i="106"/>
  <c r="N2868" i="106" s="1"/>
  <c r="M2932" i="106"/>
  <c r="N2932" i="106" s="1"/>
  <c r="M3004" i="106"/>
  <c r="N3004" i="106" s="1"/>
  <c r="M3068" i="106"/>
  <c r="N3068" i="106" s="1"/>
  <c r="M3156" i="106"/>
  <c r="N3156" i="106" s="1"/>
  <c r="M3252" i="106"/>
  <c r="N3252" i="106" s="1"/>
  <c r="M3332" i="106"/>
  <c r="N3332" i="106" s="1"/>
  <c r="M3420" i="106"/>
  <c r="N3420" i="106" s="1"/>
  <c r="M3508" i="106"/>
  <c r="N3508" i="106" s="1"/>
  <c r="M3596" i="106"/>
  <c r="N3596" i="106" s="1"/>
  <c r="M3700" i="106"/>
  <c r="N3700" i="106" s="1"/>
  <c r="M3780" i="106"/>
  <c r="N3780" i="106" s="1"/>
  <c r="M2061" i="106"/>
  <c r="N2061" i="106" s="1"/>
  <c r="M2558" i="106"/>
  <c r="N2558" i="106" s="1"/>
  <c r="M3070" i="106"/>
  <c r="N3070" i="106" s="1"/>
  <c r="M3426" i="106"/>
  <c r="N3426" i="106" s="1"/>
  <c r="M3728" i="106"/>
  <c r="N3728" i="106" s="1"/>
  <c r="M1997" i="106"/>
  <c r="N1997" i="106" s="1"/>
  <c r="M2538" i="106"/>
  <c r="N2538" i="106" s="1"/>
  <c r="M3050" i="106"/>
  <c r="N3050" i="106" s="1"/>
  <c r="M3184" i="106"/>
  <c r="N3184" i="106" s="1"/>
  <c r="M3751" i="106"/>
  <c r="N3751" i="106" s="1"/>
  <c r="M805" i="106"/>
  <c r="N805" i="106" s="1"/>
  <c r="M1317" i="106"/>
  <c r="N1317" i="106" s="1"/>
  <c r="M1961" i="106"/>
  <c r="N1961" i="106" s="1"/>
  <c r="M3582" i="106"/>
  <c r="N3582" i="106" s="1"/>
  <c r="M288" i="106"/>
  <c r="N288" i="106" s="1"/>
  <c r="M1992" i="106"/>
  <c r="N1992" i="106" s="1"/>
  <c r="M3192" i="106"/>
  <c r="N3192" i="106" s="1"/>
  <c r="M3448" i="106"/>
  <c r="N3448" i="106" s="1"/>
  <c r="M3648" i="106"/>
  <c r="N3648" i="106" s="1"/>
  <c r="M2144" i="106"/>
  <c r="N2144" i="106" s="1"/>
  <c r="M2666" i="106"/>
  <c r="N2666" i="106" s="1"/>
  <c r="M3221" i="106"/>
  <c r="N3221" i="106" s="1"/>
  <c r="M3664" i="106"/>
  <c r="N3664" i="106" s="1"/>
  <c r="M1860" i="106"/>
  <c r="N1860" i="106" s="1"/>
  <c r="M3312" i="106"/>
  <c r="N3312" i="106" s="1"/>
  <c r="M201" i="106"/>
  <c r="N201" i="106" s="1"/>
  <c r="M633" i="106"/>
  <c r="N633" i="106" s="1"/>
  <c r="M889" i="106"/>
  <c r="N889" i="106" s="1"/>
  <c r="M1145" i="106"/>
  <c r="N1145" i="106" s="1"/>
  <c r="M1369" i="106"/>
  <c r="N1369" i="106" s="1"/>
  <c r="M1593" i="106"/>
  <c r="N1593" i="106" s="1"/>
  <c r="M1873" i="106"/>
  <c r="N1873" i="106" s="1"/>
  <c r="M2129" i="106"/>
  <c r="N2129" i="106" s="1"/>
  <c r="M3113" i="106"/>
  <c r="N3113" i="106" s="1"/>
  <c r="M3241" i="106"/>
  <c r="N3241" i="106" s="1"/>
  <c r="M3377" i="106"/>
  <c r="N3377" i="106" s="1"/>
  <c r="M3505" i="106"/>
  <c r="N3505" i="106" s="1"/>
  <c r="M3633" i="106"/>
  <c r="N3633" i="106" s="1"/>
  <c r="M3761" i="106"/>
  <c r="N3761" i="106" s="1"/>
  <c r="M320" i="106"/>
  <c r="N320" i="106" s="1"/>
  <c r="M1029" i="106"/>
  <c r="N1029" i="106" s="1"/>
  <c r="M1541" i="106"/>
  <c r="N1541" i="106" s="1"/>
  <c r="M2526" i="106"/>
  <c r="N2526" i="106" s="1"/>
  <c r="M3038" i="106"/>
  <c r="N3038" i="106" s="1"/>
  <c r="M3518" i="106"/>
  <c r="N3518" i="106" s="1"/>
  <c r="M372" i="106"/>
  <c r="N372" i="106" s="1"/>
  <c r="M3116" i="106"/>
  <c r="N3116" i="106" s="1"/>
  <c r="M3556" i="106"/>
  <c r="N3556" i="106" s="1"/>
  <c r="M1659" i="106"/>
  <c r="N1659" i="106" s="1"/>
  <c r="M3422" i="106"/>
  <c r="N3422" i="106" s="1"/>
  <c r="M2139" i="106"/>
  <c r="N2139" i="106" s="1"/>
  <c r="M2238" i="106"/>
  <c r="N2238" i="106" s="1"/>
  <c r="M2750" i="106"/>
  <c r="N2750" i="106" s="1"/>
  <c r="M3381" i="106"/>
  <c r="N3381" i="106" s="1"/>
  <c r="M453" i="106"/>
  <c r="N453" i="106" s="1"/>
  <c r="M861" i="106"/>
  <c r="N861" i="106" s="1"/>
  <c r="M1117" i="106"/>
  <c r="N1117" i="106" s="1"/>
  <c r="M1373" i="106"/>
  <c r="N1373" i="106" s="1"/>
  <c r="M1629" i="106"/>
  <c r="N1629" i="106" s="1"/>
  <c r="M1853" i="106"/>
  <c r="N1853" i="106" s="1"/>
  <c r="M2109" i="106"/>
  <c r="N2109" i="106" s="1"/>
  <c r="M2277" i="106"/>
  <c r="N2277" i="106" s="1"/>
  <c r="M2405" i="106"/>
  <c r="N2405" i="106" s="1"/>
  <c r="M2533" i="106"/>
  <c r="N2533" i="106" s="1"/>
  <c r="M2661" i="106"/>
  <c r="N2661" i="106" s="1"/>
  <c r="M2789" i="106"/>
  <c r="N2789" i="106" s="1"/>
  <c r="M2917" i="106"/>
  <c r="N2917" i="106" s="1"/>
  <c r="M3045" i="106"/>
  <c r="N3045" i="106" s="1"/>
  <c r="M3181" i="106"/>
  <c r="N3181" i="106" s="1"/>
  <c r="M3309" i="106"/>
  <c r="N3309" i="106" s="1"/>
  <c r="M3437" i="106"/>
  <c r="N3437" i="106" s="1"/>
  <c r="M3565" i="106"/>
  <c r="N3565" i="106" s="1"/>
  <c r="M3693" i="106"/>
  <c r="N3693" i="106" s="1"/>
  <c r="M3481" i="106"/>
  <c r="N3481" i="106" s="1"/>
  <c r="M3635" i="106"/>
  <c r="N3635" i="106" s="1"/>
  <c r="M3699" i="106"/>
  <c r="N3699" i="106" s="1"/>
  <c r="M3763" i="106"/>
  <c r="N3763" i="106" s="1"/>
  <c r="M725" i="106"/>
  <c r="N725" i="106" s="1"/>
  <c r="M1237" i="106"/>
  <c r="N1237" i="106" s="1"/>
  <c r="M1842" i="106"/>
  <c r="N1842" i="106" s="1"/>
  <c r="M2554" i="106"/>
  <c r="N2554" i="106" s="1"/>
  <c r="M3165" i="106"/>
  <c r="N3165" i="106" s="1"/>
  <c r="M3463" i="106"/>
  <c r="N3463" i="106" s="1"/>
  <c r="M68" i="106"/>
  <c r="N68" i="106" s="1"/>
  <c r="M140" i="106"/>
  <c r="N140" i="106" s="1"/>
  <c r="M212" i="106"/>
  <c r="N212" i="106" s="1"/>
  <c r="M300" i="106"/>
  <c r="N300" i="106" s="1"/>
  <c r="M380" i="106"/>
  <c r="N380" i="106" s="1"/>
  <c r="M444" i="106"/>
  <c r="N444" i="106" s="1"/>
  <c r="M508" i="106"/>
  <c r="N508" i="106" s="1"/>
  <c r="M572" i="106"/>
  <c r="N572" i="106" s="1"/>
  <c r="M644" i="106"/>
  <c r="N644" i="106" s="1"/>
  <c r="M708" i="106"/>
  <c r="N708" i="106" s="1"/>
  <c r="M772" i="106"/>
  <c r="N772" i="106" s="1"/>
  <c r="M836" i="106"/>
  <c r="N836" i="106" s="1"/>
  <c r="M900" i="106"/>
  <c r="N900" i="106" s="1"/>
  <c r="M964" i="106"/>
  <c r="N964" i="106" s="1"/>
  <c r="M1028" i="106"/>
  <c r="N1028" i="106" s="1"/>
  <c r="M1092" i="106"/>
  <c r="N1092" i="106" s="1"/>
  <c r="M1156" i="106"/>
  <c r="N1156" i="106" s="1"/>
  <c r="M1220" i="106"/>
  <c r="N1220" i="106" s="1"/>
  <c r="M1284" i="106"/>
  <c r="N1284" i="106" s="1"/>
  <c r="M1348" i="106"/>
  <c r="N1348" i="106" s="1"/>
  <c r="M1412" i="106"/>
  <c r="N1412" i="106" s="1"/>
  <c r="M1476" i="106"/>
  <c r="N1476" i="106" s="1"/>
  <c r="M1540" i="106"/>
  <c r="N1540" i="106" s="1"/>
  <c r="M1604" i="106"/>
  <c r="N1604" i="106" s="1"/>
  <c r="M1676" i="106"/>
  <c r="N1676" i="106" s="1"/>
  <c r="M1756" i="106"/>
  <c r="N1756" i="106" s="1"/>
  <c r="M1820" i="106"/>
  <c r="N1820" i="106" s="1"/>
  <c r="M1892" i="106"/>
  <c r="N1892" i="106" s="1"/>
  <c r="M1972" i="106"/>
  <c r="N1972" i="106" s="1"/>
  <c r="M2044" i="106"/>
  <c r="N2044" i="106" s="1"/>
  <c r="M2108" i="106"/>
  <c r="N2108" i="106" s="1"/>
  <c r="M2196" i="106"/>
  <c r="N2196" i="106" s="1"/>
  <c r="M2268" i="106"/>
  <c r="N2268" i="106" s="1"/>
  <c r="M2332" i="106"/>
  <c r="N2332" i="106" s="1"/>
  <c r="M2412" i="106"/>
  <c r="N2412" i="106" s="1"/>
  <c r="M2484" i="106"/>
  <c r="N2484" i="106" s="1"/>
  <c r="M2556" i="106"/>
  <c r="N2556" i="106" s="1"/>
  <c r="M2620" i="106"/>
  <c r="N2620" i="106" s="1"/>
  <c r="M2684" i="106"/>
  <c r="N2684" i="106" s="1"/>
  <c r="M2748" i="106"/>
  <c r="N2748" i="106" s="1"/>
  <c r="M2812" i="106"/>
  <c r="N2812" i="106" s="1"/>
  <c r="M2876" i="106"/>
  <c r="N2876" i="106" s="1"/>
  <c r="M2940" i="106"/>
  <c r="N2940" i="106" s="1"/>
  <c r="M3012" i="106"/>
  <c r="N3012" i="106" s="1"/>
  <c r="M3076" i="106"/>
  <c r="N3076" i="106" s="1"/>
  <c r="M3164" i="106"/>
  <c r="N3164" i="106" s="1"/>
  <c r="M3260" i="106"/>
  <c r="N3260" i="106" s="1"/>
  <c r="M3340" i="106"/>
  <c r="N3340" i="106" s="1"/>
  <c r="M3428" i="106"/>
  <c r="N3428" i="106" s="1"/>
  <c r="M3516" i="106"/>
  <c r="N3516" i="106" s="1"/>
  <c r="M3612" i="106"/>
  <c r="N3612" i="106" s="1"/>
  <c r="M3708" i="106"/>
  <c r="N3708" i="106" s="1"/>
  <c r="M393" i="106"/>
  <c r="N393" i="106" s="1"/>
  <c r="M2103" i="106"/>
  <c r="N2103" i="106" s="1"/>
  <c r="M2594" i="106"/>
  <c r="N2594" i="106" s="1"/>
  <c r="M3170" i="106"/>
  <c r="N3170" i="106" s="1"/>
  <c r="M3445" i="106"/>
  <c r="N3445" i="106" s="1"/>
  <c r="M3750" i="106"/>
  <c r="N3750" i="106" s="1"/>
  <c r="M2066" i="106"/>
  <c r="N2066" i="106" s="1"/>
  <c r="M2650" i="106"/>
  <c r="N2650" i="106" s="1"/>
  <c r="M3280" i="106"/>
  <c r="N3280" i="106" s="1"/>
  <c r="M3256" i="106"/>
  <c r="N3256" i="106" s="1"/>
  <c r="M3774" i="106"/>
  <c r="N3774" i="106" s="1"/>
  <c r="M869" i="106"/>
  <c r="N869" i="106" s="1"/>
  <c r="M1381" i="106"/>
  <c r="N1381" i="106" s="1"/>
  <c r="M2025" i="106"/>
  <c r="N2025" i="106" s="1"/>
  <c r="M3637" i="106"/>
  <c r="N3637" i="106" s="1"/>
  <c r="M544" i="106"/>
  <c r="N544" i="106" s="1"/>
  <c r="M2016" i="106"/>
  <c r="N2016" i="106" s="1"/>
  <c r="M3200" i="106"/>
  <c r="N3200" i="106" s="1"/>
  <c r="M3456" i="106"/>
  <c r="N3456" i="106" s="1"/>
  <c r="M3704" i="106"/>
  <c r="N3704" i="106" s="1"/>
  <c r="M2266" i="106"/>
  <c r="N2266" i="106" s="1"/>
  <c r="M2778" i="106"/>
  <c r="N2778" i="106" s="1"/>
  <c r="M3244" i="106"/>
  <c r="N3244" i="106" s="1"/>
  <c r="M3730" i="106"/>
  <c r="N3730" i="106" s="1"/>
  <c r="M2810" i="106"/>
  <c r="N2810" i="106" s="1"/>
  <c r="M3536" i="106"/>
  <c r="N3536" i="106" s="1"/>
  <c r="M233" i="106"/>
  <c r="N233" i="106" s="1"/>
  <c r="M665" i="106"/>
  <c r="N665" i="106" s="1"/>
  <c r="M921" i="106"/>
  <c r="N921" i="106" s="1"/>
  <c r="M1177" i="106"/>
  <c r="N1177" i="106" s="1"/>
  <c r="M1401" i="106"/>
  <c r="N1401" i="106" s="1"/>
  <c r="M1625" i="106"/>
  <c r="N1625" i="106" s="1"/>
  <c r="M1881" i="106"/>
  <c r="N1881" i="106" s="1"/>
  <c r="M2137" i="106"/>
  <c r="N2137" i="106" s="1"/>
  <c r="M3121" i="106"/>
  <c r="N3121" i="106" s="1"/>
  <c r="M3281" i="106"/>
  <c r="N3281" i="106" s="1"/>
  <c r="M3409" i="106"/>
  <c r="N3409" i="106" s="1"/>
  <c r="M3537" i="106"/>
  <c r="N3537" i="106" s="1"/>
  <c r="M3665" i="106"/>
  <c r="N3665" i="106" s="1"/>
  <c r="M439" i="106"/>
  <c r="N439" i="106" s="1"/>
  <c r="M1093" i="106"/>
  <c r="N1093" i="106" s="1"/>
  <c r="M1605" i="106"/>
  <c r="N1605" i="106" s="1"/>
  <c r="M2562" i="106"/>
  <c r="N2562" i="106" s="1"/>
  <c r="M3074" i="106"/>
  <c r="N3074" i="106" s="1"/>
  <c r="M3549" i="106"/>
  <c r="N3549" i="106" s="1"/>
  <c r="M1668" i="106"/>
  <c r="N1668" i="106" s="1"/>
  <c r="M3180" i="106"/>
  <c r="N3180" i="106" s="1"/>
  <c r="M3564" i="106"/>
  <c r="N3564" i="106" s="1"/>
  <c r="M1705" i="106"/>
  <c r="N1705" i="106" s="1"/>
  <c r="M3545" i="106"/>
  <c r="N3545" i="106" s="1"/>
  <c r="M2755" i="106"/>
  <c r="N2755" i="106" s="1"/>
  <c r="M2274" i="106"/>
  <c r="N2274" i="106" s="1"/>
  <c r="M2786" i="106"/>
  <c r="N2786" i="106" s="1"/>
  <c r="M3402" i="106"/>
  <c r="N3402" i="106" s="1"/>
  <c r="M637" i="106"/>
  <c r="N637" i="106" s="1"/>
  <c r="M893" i="106"/>
  <c r="N893" i="106" s="1"/>
  <c r="M1149" i="106"/>
  <c r="N1149" i="106" s="1"/>
  <c r="M1405" i="106"/>
  <c r="N1405" i="106" s="1"/>
  <c r="M1653" i="106"/>
  <c r="N1653" i="106" s="1"/>
  <c r="M1909" i="106"/>
  <c r="N1909" i="106" s="1"/>
  <c r="M2165" i="106"/>
  <c r="N2165" i="106" s="1"/>
  <c r="M2293" i="106"/>
  <c r="N2293" i="106" s="1"/>
  <c r="M2421" i="106"/>
  <c r="N2421" i="106" s="1"/>
  <c r="M2549" i="106"/>
  <c r="N2549" i="106" s="1"/>
  <c r="M2677" i="106"/>
  <c r="N2677" i="106" s="1"/>
  <c r="M2805" i="106"/>
  <c r="N2805" i="106" s="1"/>
  <c r="M2933" i="106"/>
  <c r="N2933" i="106" s="1"/>
  <c r="M3061" i="106"/>
  <c r="N3061" i="106" s="1"/>
  <c r="M3197" i="106"/>
  <c r="N3197" i="106" s="1"/>
  <c r="M3325" i="106"/>
  <c r="N3325" i="106" s="1"/>
  <c r="M3453" i="106"/>
  <c r="N3453" i="106" s="1"/>
  <c r="M3581" i="106"/>
  <c r="N3581" i="106" s="1"/>
  <c r="M1713" i="106"/>
  <c r="N1713" i="106" s="1"/>
  <c r="M2673" i="106"/>
  <c r="N2673" i="106" s="1"/>
  <c r="M1439" i="106"/>
  <c r="N1439" i="106" s="1"/>
  <c r="M2975" i="106"/>
  <c r="N2975" i="106" s="1"/>
  <c r="M1183" i="106"/>
  <c r="N1183" i="106" s="1"/>
  <c r="M2847" i="106"/>
  <c r="N2847" i="106" s="1"/>
  <c r="M2993" i="106"/>
  <c r="N2993" i="106" s="1"/>
  <c r="M229" i="106"/>
  <c r="N229" i="106" s="1"/>
  <c r="M1567" i="106"/>
  <c r="N1567" i="106" s="1"/>
  <c r="M3039" i="106"/>
  <c r="N3039" i="106" s="1"/>
  <c r="M1878" i="106"/>
  <c r="N1878" i="106" s="1"/>
  <c r="M3048" i="106"/>
  <c r="N3048" i="106" s="1"/>
  <c r="M3337" i="106"/>
  <c r="N3337" i="106" s="1"/>
  <c r="M3703" i="106"/>
  <c r="N3703" i="106" s="1"/>
  <c r="M1329" i="106"/>
  <c r="N1329" i="106" s="1"/>
  <c r="M1914" i="106"/>
  <c r="N1914" i="106" s="1"/>
  <c r="M2774" i="106"/>
  <c r="N2774" i="106" s="1"/>
  <c r="M3566" i="106"/>
  <c r="N3566" i="106" s="1"/>
  <c r="M526" i="106"/>
  <c r="N526" i="106" s="1"/>
  <c r="M1402" i="106"/>
  <c r="N1402" i="106" s="1"/>
  <c r="M3103" i="106"/>
  <c r="N3103" i="106" s="1"/>
  <c r="M874" i="106"/>
  <c r="N874" i="106" s="1"/>
  <c r="M1585" i="106"/>
  <c r="N1585" i="106" s="1"/>
  <c r="M2609" i="106"/>
  <c r="N2609" i="106" s="1"/>
  <c r="M2902" i="106"/>
  <c r="N2902" i="106" s="1"/>
  <c r="M3194" i="106"/>
  <c r="N3194" i="106" s="1"/>
  <c r="M3465" i="106"/>
  <c r="N3465" i="106" s="1"/>
  <c r="M3630" i="106"/>
  <c r="N3630" i="106" s="1"/>
  <c r="M938" i="106"/>
  <c r="N938" i="106" s="1"/>
  <c r="M2180" i="106"/>
  <c r="N2180" i="106" s="1"/>
  <c r="M2920" i="106"/>
  <c r="N2920" i="106" s="1"/>
  <c r="M3785" i="106"/>
  <c r="N3785" i="106" s="1"/>
  <c r="M1066" i="106"/>
  <c r="N1066" i="106" s="1"/>
  <c r="M2244" i="106"/>
  <c r="N2244" i="106" s="1"/>
  <c r="M2956" i="106"/>
  <c r="N2956" i="106" s="1"/>
  <c r="M3511" i="106"/>
  <c r="N3511" i="106" s="1"/>
  <c r="M1256" i="106"/>
  <c r="N1256" i="106" s="1"/>
  <c r="M2372" i="106"/>
  <c r="N2372" i="106" s="1"/>
  <c r="M3030" i="106"/>
  <c r="N3030" i="106" s="1"/>
  <c r="M3547" i="106"/>
  <c r="N3547" i="106" s="1"/>
  <c r="M1622" i="106"/>
  <c r="N1622" i="106" s="1"/>
  <c r="M2627" i="106"/>
  <c r="N2627" i="106" s="1"/>
  <c r="M3212" i="106"/>
  <c r="N3212" i="106" s="1"/>
  <c r="M3639" i="106"/>
  <c r="N3639" i="106" s="1"/>
  <c r="M1695" i="106"/>
  <c r="N1695" i="106" s="1"/>
  <c r="M1841" i="106"/>
  <c r="N1841" i="106" s="1"/>
  <c r="M3321" i="106"/>
  <c r="N3321" i="106" s="1"/>
  <c r="M2116" i="106"/>
  <c r="N2116" i="106" s="1"/>
  <c r="M3449" i="106"/>
  <c r="N3449" i="106" s="1"/>
  <c r="M2664" i="106"/>
  <c r="N2664" i="106" s="1"/>
  <c r="M3657" i="106"/>
  <c r="N3657" i="106" s="1"/>
  <c r="M2737" i="106"/>
  <c r="N2737" i="106" s="1"/>
  <c r="M2883" i="106"/>
  <c r="N2883" i="106" s="1"/>
  <c r="M3176" i="106"/>
  <c r="N3176" i="106" s="1"/>
  <c r="M180" i="106"/>
  <c r="N180" i="106" s="1"/>
  <c r="M3694" i="106"/>
  <c r="N3694" i="106" s="1"/>
  <c r="M3767" i="106"/>
  <c r="N3767" i="106" s="1"/>
  <c r="M1549" i="106"/>
  <c r="N1549" i="106" s="1"/>
  <c r="M3620" i="106"/>
  <c r="N3620" i="106" s="1"/>
  <c r="M810" i="106"/>
  <c r="N810" i="106" s="1"/>
  <c r="M2591" i="106"/>
  <c r="N2591" i="106" s="1"/>
  <c r="M76" i="106"/>
  <c r="N76" i="106" s="1"/>
  <c r="M148" i="106"/>
  <c r="N148" i="106" s="1"/>
  <c r="M220" i="106"/>
  <c r="N220" i="106" s="1"/>
  <c r="M308" i="106"/>
  <c r="N308" i="106" s="1"/>
  <c r="M388" i="106"/>
  <c r="N388" i="106" s="1"/>
  <c r="M452" i="106"/>
  <c r="N452" i="106" s="1"/>
  <c r="M516" i="106"/>
  <c r="N516" i="106" s="1"/>
  <c r="M580" i="106"/>
  <c r="N580" i="106" s="1"/>
  <c r="M652" i="106"/>
  <c r="N652" i="106" s="1"/>
  <c r="M716" i="106"/>
  <c r="N716" i="106" s="1"/>
  <c r="M780" i="106"/>
  <c r="N780" i="106" s="1"/>
  <c r="M844" i="106"/>
  <c r="N844" i="106" s="1"/>
  <c r="M908" i="106"/>
  <c r="N908" i="106" s="1"/>
  <c r="M972" i="106"/>
  <c r="N972" i="106" s="1"/>
  <c r="M1036" i="106"/>
  <c r="N1036" i="106" s="1"/>
  <c r="M1100" i="106"/>
  <c r="N1100" i="106" s="1"/>
  <c r="M1164" i="106"/>
  <c r="N1164" i="106" s="1"/>
  <c r="M1228" i="106"/>
  <c r="N1228" i="106" s="1"/>
  <c r="M1292" i="106"/>
  <c r="N1292" i="106" s="1"/>
  <c r="M1356" i="106"/>
  <c r="N1356" i="106" s="1"/>
  <c r="M1420" i="106"/>
  <c r="N1420" i="106" s="1"/>
  <c r="M1484" i="106"/>
  <c r="N1484" i="106" s="1"/>
  <c r="M1548" i="106"/>
  <c r="N1548" i="106" s="1"/>
  <c r="M1612" i="106"/>
  <c r="N1612" i="106" s="1"/>
  <c r="M1684" i="106"/>
  <c r="N1684" i="106" s="1"/>
  <c r="M1764" i="106"/>
  <c r="N1764" i="106" s="1"/>
  <c r="M1828" i="106"/>
  <c r="N1828" i="106" s="1"/>
  <c r="M1900" i="106"/>
  <c r="N1900" i="106" s="1"/>
  <c r="M1980" i="106"/>
  <c r="N1980" i="106" s="1"/>
  <c r="M2052" i="106"/>
  <c r="N2052" i="106" s="1"/>
  <c r="M2124" i="106"/>
  <c r="N2124" i="106" s="1"/>
  <c r="M2204" i="106"/>
  <c r="N2204" i="106" s="1"/>
  <c r="M2276" i="106"/>
  <c r="N2276" i="106" s="1"/>
  <c r="M2340" i="106"/>
  <c r="N2340" i="106" s="1"/>
  <c r="M2420" i="106"/>
  <c r="N2420" i="106" s="1"/>
  <c r="M2492" i="106"/>
  <c r="N2492" i="106" s="1"/>
  <c r="M2564" i="106"/>
  <c r="N2564" i="106" s="1"/>
  <c r="M2628" i="106"/>
  <c r="N2628" i="106" s="1"/>
  <c r="M2692" i="106"/>
  <c r="N2692" i="106" s="1"/>
  <c r="M2756" i="106"/>
  <c r="N2756" i="106" s="1"/>
  <c r="M2820" i="106"/>
  <c r="N2820" i="106" s="1"/>
  <c r="M2884" i="106"/>
  <c r="N2884" i="106" s="1"/>
  <c r="M2948" i="106"/>
  <c r="N2948" i="106" s="1"/>
  <c r="M3020" i="106"/>
  <c r="N3020" i="106" s="1"/>
  <c r="M3084" i="106"/>
  <c r="N3084" i="106" s="1"/>
  <c r="M3172" i="106"/>
  <c r="N3172" i="106" s="1"/>
  <c r="M3268" i="106"/>
  <c r="N3268" i="106" s="1"/>
  <c r="M3356" i="106"/>
  <c r="N3356" i="106" s="1"/>
  <c r="M3444" i="106"/>
  <c r="N3444" i="106" s="1"/>
  <c r="M3524" i="106"/>
  <c r="N3524" i="106" s="1"/>
  <c r="M3636" i="106"/>
  <c r="N3636" i="106" s="1"/>
  <c r="M3716" i="106"/>
  <c r="N3716" i="106" s="1"/>
  <c r="M512" i="106"/>
  <c r="N512" i="106" s="1"/>
  <c r="M2153" i="106"/>
  <c r="N2153" i="106" s="1"/>
  <c r="M2634" i="106"/>
  <c r="N2634" i="106" s="1"/>
  <c r="M3189" i="106"/>
  <c r="N3189" i="106" s="1"/>
  <c r="M3472" i="106"/>
  <c r="N3472" i="106" s="1"/>
  <c r="M3769" i="106"/>
  <c r="N3769" i="106" s="1"/>
  <c r="M2206" i="106"/>
  <c r="N2206" i="106" s="1"/>
  <c r="M2718" i="106"/>
  <c r="N2718" i="106" s="1"/>
  <c r="M3404" i="106"/>
  <c r="N3404" i="106" s="1"/>
  <c r="M27" i="106"/>
  <c r="N27" i="106" s="1"/>
  <c r="M3330" i="106"/>
  <c r="N3330" i="106" s="1"/>
  <c r="M599" i="106"/>
  <c r="N599" i="106" s="1"/>
  <c r="M137" i="106"/>
  <c r="N137" i="106" s="1"/>
  <c r="M933" i="106"/>
  <c r="N933" i="106" s="1"/>
  <c r="M1445" i="106"/>
  <c r="N1445" i="106" s="1"/>
  <c r="M3143" i="106"/>
  <c r="N3143" i="106" s="1"/>
  <c r="M3658" i="106"/>
  <c r="N3658" i="106" s="1"/>
  <c r="M672" i="106"/>
  <c r="N672" i="106" s="1"/>
  <c r="M2048" i="106"/>
  <c r="N2048" i="106" s="1"/>
  <c r="M3248" i="106"/>
  <c r="N3248" i="106" s="1"/>
  <c r="M3504" i="106"/>
  <c r="N3504" i="106" s="1"/>
  <c r="M3712" i="106"/>
  <c r="N3712" i="106" s="1"/>
  <c r="M2334" i="106"/>
  <c r="N2334" i="106" s="1"/>
  <c r="M2846" i="106"/>
  <c r="N2846" i="106" s="1"/>
  <c r="M3294" i="106"/>
  <c r="N3294" i="106" s="1"/>
  <c r="M3066" i="106"/>
  <c r="N3066" i="106" s="1"/>
  <c r="M3660" i="106"/>
  <c r="N3660" i="106" s="1"/>
  <c r="M305" i="106"/>
  <c r="N305" i="106" s="1"/>
  <c r="M697" i="106"/>
  <c r="N697" i="106" s="1"/>
  <c r="M953" i="106"/>
  <c r="N953" i="106" s="1"/>
  <c r="M1201" i="106"/>
  <c r="N1201" i="106" s="1"/>
  <c r="M1433" i="106"/>
  <c r="N1433" i="106" s="1"/>
  <c r="M1673" i="106"/>
  <c r="N1673" i="106" s="1"/>
  <c r="M1929" i="106"/>
  <c r="N1929" i="106" s="1"/>
  <c r="M2745" i="106"/>
  <c r="N2745" i="106" s="1"/>
  <c r="M3153" i="106"/>
  <c r="N3153" i="106" s="1"/>
  <c r="M3297" i="106"/>
  <c r="N3297" i="106" s="1"/>
  <c r="M3425" i="106"/>
  <c r="N3425" i="106" s="1"/>
  <c r="M3553" i="106"/>
  <c r="N3553" i="106" s="1"/>
  <c r="M3681" i="106"/>
  <c r="N3681" i="106" s="1"/>
  <c r="M645" i="106"/>
  <c r="N645" i="106" s="1"/>
  <c r="M1157" i="106"/>
  <c r="N1157" i="106" s="1"/>
  <c r="M1988" i="106"/>
  <c r="N1988" i="106" s="1"/>
  <c r="M2602" i="106"/>
  <c r="N2602" i="106" s="1"/>
  <c r="M3106" i="106"/>
  <c r="N3106" i="106" s="1"/>
  <c r="M3568" i="106"/>
  <c r="N3568" i="106" s="1"/>
  <c r="M1924" i="106"/>
  <c r="N1924" i="106" s="1"/>
  <c r="M3276" i="106"/>
  <c r="N3276" i="106" s="1"/>
  <c r="M3604" i="106"/>
  <c r="N3604" i="106" s="1"/>
  <c r="M3249" i="106"/>
  <c r="N3249" i="106" s="1"/>
  <c r="M1769" i="106"/>
  <c r="N1769" i="106" s="1"/>
  <c r="M3567" i="106"/>
  <c r="N3567" i="106" s="1"/>
  <c r="M2314" i="106"/>
  <c r="N2314" i="106" s="1"/>
  <c r="M2826" i="106"/>
  <c r="N2826" i="106" s="1"/>
  <c r="M3477" i="106"/>
  <c r="N3477" i="106" s="1"/>
  <c r="M669" i="106"/>
  <c r="N669" i="106" s="1"/>
  <c r="M925" i="106"/>
  <c r="N925" i="106" s="1"/>
  <c r="M1181" i="106"/>
  <c r="N1181" i="106" s="1"/>
  <c r="M1437" i="106"/>
  <c r="N1437" i="106" s="1"/>
  <c r="M1661" i="106"/>
  <c r="N1661" i="106" s="1"/>
  <c r="M1917" i="106"/>
  <c r="N1917" i="106" s="1"/>
  <c r="M2181" i="106"/>
  <c r="N2181" i="106" s="1"/>
  <c r="M2309" i="106"/>
  <c r="N2309" i="106" s="1"/>
  <c r="M2437" i="106"/>
  <c r="N2437" i="106" s="1"/>
  <c r="M2565" i="106"/>
  <c r="N2565" i="106" s="1"/>
  <c r="M2693" i="106"/>
  <c r="N2693" i="106" s="1"/>
  <c r="M2821" i="106"/>
  <c r="N2821" i="106" s="1"/>
  <c r="M2949" i="106"/>
  <c r="N2949" i="106" s="1"/>
  <c r="M3077" i="106"/>
  <c r="N3077" i="106" s="1"/>
  <c r="M3205" i="106"/>
  <c r="N3205" i="106" s="1"/>
  <c r="M3333" i="106"/>
  <c r="N3333" i="106" s="1"/>
  <c r="M3461" i="106"/>
  <c r="N3461" i="106" s="1"/>
  <c r="M3589" i="106"/>
  <c r="N3589" i="106" s="1"/>
  <c r="M3717" i="106"/>
  <c r="N3717" i="106" s="1"/>
  <c r="U6" i="96"/>
  <c r="T6" i="96"/>
  <c r="M24" i="22" l="1"/>
  <c r="U13" i="2"/>
  <c r="N5" i="97" l="1"/>
  <c r="N6" i="97"/>
  <c r="N7" i="97"/>
  <c r="N8" i="97"/>
  <c r="N4" i="97"/>
  <c r="BL6" i="2"/>
  <c r="BE13" i="2"/>
  <c r="BI13" i="2" l="1"/>
  <c r="BG13" i="2"/>
  <c r="BH13" i="2"/>
  <c r="AC13" i="2"/>
  <c r="K4" i="112" l="1"/>
  <c r="J4" i="112"/>
  <c r="I4" i="112"/>
  <c r="H4" i="112"/>
  <c r="G4" i="112"/>
  <c r="F4" i="112"/>
  <c r="E4" i="112"/>
  <c r="D4" i="112"/>
  <c r="C4" i="112"/>
  <c r="B4" i="112"/>
  <c r="G8" i="97" l="1"/>
  <c r="D7" i="97"/>
  <c r="D6" i="97"/>
  <c r="D8" i="97"/>
  <c r="D19" i="4"/>
  <c r="C8" i="97"/>
  <c r="L8" i="97"/>
  <c r="M8" i="97"/>
  <c r="K17" i="111" l="1"/>
  <c r="L17" i="111" s="1"/>
  <c r="K49" i="111"/>
  <c r="L49" i="111" s="1"/>
  <c r="K81" i="111"/>
  <c r="L81" i="111" s="1"/>
  <c r="K113" i="111"/>
  <c r="L113" i="111" s="1"/>
  <c r="K145" i="111"/>
  <c r="L145" i="111" s="1"/>
  <c r="K177" i="111"/>
  <c r="L177" i="111" s="1"/>
  <c r="K209" i="111"/>
  <c r="L209" i="111" s="1"/>
  <c r="K241" i="111"/>
  <c r="L241" i="111" s="1"/>
  <c r="K65" i="111"/>
  <c r="L65" i="111" s="1"/>
  <c r="K129" i="111"/>
  <c r="L129" i="111" s="1"/>
  <c r="K193" i="111"/>
  <c r="L193" i="111" s="1"/>
  <c r="K257" i="111"/>
  <c r="L257" i="111" s="1"/>
  <c r="K66" i="111"/>
  <c r="L66" i="111" s="1"/>
  <c r="K130" i="111"/>
  <c r="L130" i="111" s="1"/>
  <c r="K194" i="111"/>
  <c r="L194" i="111" s="1"/>
  <c r="K258" i="111"/>
  <c r="L258" i="111" s="1"/>
  <c r="K33" i="111"/>
  <c r="L33" i="111" s="1"/>
  <c r="K97" i="111"/>
  <c r="L97" i="111" s="1"/>
  <c r="K161" i="111"/>
  <c r="L161" i="111" s="1"/>
  <c r="K225" i="111"/>
  <c r="L225" i="111" s="1"/>
  <c r="K18" i="111"/>
  <c r="L18" i="111" s="1"/>
  <c r="K146" i="111"/>
  <c r="L146" i="111" s="1"/>
  <c r="K30" i="111"/>
  <c r="L30" i="111" s="1"/>
  <c r="K158" i="111"/>
  <c r="L158" i="111" s="1"/>
  <c r="K178" i="111"/>
  <c r="L178" i="111" s="1"/>
  <c r="K242" i="111"/>
  <c r="L242" i="111" s="1"/>
  <c r="K34" i="111"/>
  <c r="L34" i="111" s="1"/>
  <c r="K162" i="111"/>
  <c r="L162" i="111" s="1"/>
  <c r="K50" i="111"/>
  <c r="L50" i="111" s="1"/>
  <c r="K114" i="111"/>
  <c r="L114" i="111" s="1"/>
  <c r="K82" i="111"/>
  <c r="L82" i="111" s="1"/>
  <c r="K210" i="111"/>
  <c r="L210" i="111" s="1"/>
  <c r="K94" i="111"/>
  <c r="L94" i="111" s="1"/>
  <c r="K222" i="111"/>
  <c r="L222" i="111" s="1"/>
  <c r="K98" i="111"/>
  <c r="L98" i="111" s="1"/>
  <c r="K226" i="111"/>
  <c r="L226" i="111" s="1"/>
  <c r="K190" i="111"/>
  <c r="L190" i="111" s="1"/>
  <c r="K116" i="111"/>
  <c r="L116" i="111" s="1"/>
  <c r="K254" i="111"/>
  <c r="L254" i="111" s="1"/>
  <c r="K14" i="111"/>
  <c r="L14" i="111" s="1"/>
  <c r="K219" i="111"/>
  <c r="L219" i="111" s="1"/>
  <c r="K155" i="111"/>
  <c r="L155" i="111" s="1"/>
  <c r="K91" i="111"/>
  <c r="L91" i="111" s="1"/>
  <c r="K27" i="111"/>
  <c r="L27" i="111" s="1"/>
  <c r="K23" i="111"/>
  <c r="L23" i="111" s="1"/>
  <c r="K262" i="111"/>
  <c r="L262" i="111" s="1"/>
  <c r="K134" i="111"/>
  <c r="L134" i="111" s="1"/>
  <c r="K22" i="111"/>
  <c r="L22" i="111" s="1"/>
  <c r="K26" i="111"/>
  <c r="L26" i="111" s="1"/>
  <c r="K218" i="111"/>
  <c r="L218" i="111" s="1"/>
  <c r="K185" i="111"/>
  <c r="L185" i="111" s="1"/>
  <c r="K57" i="111"/>
  <c r="L57" i="111" s="1"/>
  <c r="K156" i="111"/>
  <c r="L156" i="111" s="1"/>
  <c r="K216" i="111"/>
  <c r="L216" i="111" s="1"/>
  <c r="K152" i="111"/>
  <c r="L152" i="111" s="1"/>
  <c r="K88" i="111"/>
  <c r="L88" i="111" s="1"/>
  <c r="K24" i="111"/>
  <c r="L24" i="111" s="1"/>
  <c r="K138" i="111"/>
  <c r="L138" i="111" s="1"/>
  <c r="K111" i="111"/>
  <c r="L111" i="111" s="1"/>
  <c r="K159" i="111"/>
  <c r="L159" i="111" s="1"/>
  <c r="K133" i="111"/>
  <c r="L133" i="111" s="1"/>
  <c r="K260" i="111"/>
  <c r="L260" i="111" s="1"/>
  <c r="K79" i="111"/>
  <c r="L79" i="111" s="1"/>
  <c r="K42" i="111"/>
  <c r="L42" i="111" s="1"/>
  <c r="K259" i="111"/>
  <c r="L259" i="111" s="1"/>
  <c r="K67" i="111"/>
  <c r="L67" i="111" s="1"/>
  <c r="K86" i="111"/>
  <c r="L86" i="111" s="1"/>
  <c r="K9" i="111"/>
  <c r="L9" i="111" s="1"/>
  <c r="K128" i="111"/>
  <c r="L128" i="111" s="1"/>
  <c r="K69" i="111"/>
  <c r="L69" i="111" s="1"/>
  <c r="K15" i="111"/>
  <c r="L15" i="111" s="1"/>
  <c r="K238" i="111"/>
  <c r="L238" i="111" s="1"/>
  <c r="K235" i="111"/>
  <c r="L235" i="111" s="1"/>
  <c r="K90" i="111"/>
  <c r="L90" i="111" s="1"/>
  <c r="K174" i="111"/>
  <c r="L174" i="111" s="1"/>
  <c r="K53" i="111"/>
  <c r="L53" i="111" s="1"/>
  <c r="K245" i="111"/>
  <c r="L245" i="111" s="1"/>
  <c r="K217" i="111"/>
  <c r="L217" i="111" s="1"/>
  <c r="K104" i="111"/>
  <c r="L104" i="111" s="1"/>
  <c r="K164" i="111"/>
  <c r="L164" i="111" s="1"/>
  <c r="K31" i="111"/>
  <c r="L31" i="111" s="1"/>
  <c r="K132" i="111"/>
  <c r="L132" i="111" s="1"/>
  <c r="K99" i="111"/>
  <c r="L99" i="111" s="1"/>
  <c r="K201" i="111"/>
  <c r="L201" i="111" s="1"/>
  <c r="K96" i="111"/>
  <c r="L96" i="111" s="1"/>
  <c r="K142" i="111"/>
  <c r="L142" i="111" s="1"/>
  <c r="K12" i="111"/>
  <c r="L12" i="111" s="1"/>
  <c r="K206" i="111"/>
  <c r="L206" i="111" s="1"/>
  <c r="K76" i="111"/>
  <c r="L76" i="111" s="1"/>
  <c r="K102" i="111"/>
  <c r="L102" i="111" s="1"/>
  <c r="K126" i="111"/>
  <c r="L126" i="111" s="1"/>
  <c r="K211" i="111"/>
  <c r="L211" i="111" s="1"/>
  <c r="K147" i="111"/>
  <c r="L147" i="111" s="1"/>
  <c r="K83" i="111"/>
  <c r="L83" i="111" s="1"/>
  <c r="K19" i="111"/>
  <c r="L19" i="111" s="1"/>
  <c r="K7" i="111"/>
  <c r="L7" i="111" s="1"/>
  <c r="K246" i="111"/>
  <c r="L246" i="111" s="1"/>
  <c r="K118" i="111"/>
  <c r="L118" i="111" s="1"/>
  <c r="K6" i="111"/>
  <c r="L6" i="111" s="1"/>
  <c r="K10" i="111"/>
  <c r="L10" i="111" s="1"/>
  <c r="K202" i="111"/>
  <c r="L202" i="111" s="1"/>
  <c r="K169" i="111"/>
  <c r="L169" i="111" s="1"/>
  <c r="K41" i="111"/>
  <c r="L41" i="111" s="1"/>
  <c r="K140" i="111"/>
  <c r="L140" i="111" s="1"/>
  <c r="K208" i="111"/>
  <c r="L208" i="111" s="1"/>
  <c r="K144" i="111"/>
  <c r="L144" i="111" s="1"/>
  <c r="K80" i="111"/>
  <c r="L80" i="111" s="1"/>
  <c r="K16" i="111"/>
  <c r="L16" i="111" s="1"/>
  <c r="K124" i="111"/>
  <c r="L124" i="111" s="1"/>
  <c r="K253" i="111"/>
  <c r="L253" i="111" s="1"/>
  <c r="K100" i="111"/>
  <c r="L100" i="111" s="1"/>
  <c r="K148" i="111"/>
  <c r="L148" i="111" s="1"/>
  <c r="K119" i="111"/>
  <c r="L119" i="111" s="1"/>
  <c r="K221" i="111"/>
  <c r="L221" i="111" s="1"/>
  <c r="K68" i="111"/>
  <c r="L68" i="111" s="1"/>
  <c r="K165" i="111"/>
  <c r="L165" i="111" s="1"/>
  <c r="K195" i="111"/>
  <c r="L195" i="111" s="1"/>
  <c r="K3" i="111"/>
  <c r="L3" i="111" s="1"/>
  <c r="K214" i="111"/>
  <c r="L214" i="111" s="1"/>
  <c r="K141" i="111"/>
  <c r="L141" i="111" s="1"/>
  <c r="K192" i="111"/>
  <c r="L192" i="111" s="1"/>
  <c r="K229" i="111"/>
  <c r="L229" i="111" s="1"/>
  <c r="K228" i="111"/>
  <c r="L228" i="111" s="1"/>
  <c r="K95" i="111"/>
  <c r="L95" i="111" s="1"/>
  <c r="K196" i="111"/>
  <c r="L196" i="111" s="1"/>
  <c r="K107" i="111"/>
  <c r="L107" i="111" s="1"/>
  <c r="K199" i="111"/>
  <c r="L199" i="111" s="1"/>
  <c r="K232" i="111"/>
  <c r="L232" i="111" s="1"/>
  <c r="K167" i="111"/>
  <c r="L167" i="111" s="1"/>
  <c r="K5" i="111"/>
  <c r="L5" i="111" s="1"/>
  <c r="K151" i="111"/>
  <c r="L151" i="111" s="1"/>
  <c r="K227" i="111"/>
  <c r="L227" i="111" s="1"/>
  <c r="K71" i="111"/>
  <c r="L71" i="111" s="1"/>
  <c r="K46" i="111"/>
  <c r="L46" i="111" s="1"/>
  <c r="K39" i="111"/>
  <c r="L39" i="111" s="1"/>
  <c r="K170" i="111"/>
  <c r="L170" i="111" s="1"/>
  <c r="K32" i="111"/>
  <c r="L32" i="111" s="1"/>
  <c r="K125" i="111"/>
  <c r="L125" i="111" s="1"/>
  <c r="K20" i="111"/>
  <c r="L20" i="111" s="1"/>
  <c r="K62" i="111"/>
  <c r="L62" i="111" s="1"/>
  <c r="K180" i="111"/>
  <c r="L180" i="111" s="1"/>
  <c r="K60" i="111"/>
  <c r="L60" i="111" s="1"/>
  <c r="K52" i="111"/>
  <c r="L52" i="111" s="1"/>
  <c r="K135" i="111"/>
  <c r="L135" i="111" s="1"/>
  <c r="K203" i="111"/>
  <c r="L203" i="111" s="1"/>
  <c r="K139" i="111"/>
  <c r="L139" i="111" s="1"/>
  <c r="K75" i="111"/>
  <c r="L75" i="111" s="1"/>
  <c r="K11" i="111"/>
  <c r="L11" i="111" s="1"/>
  <c r="K230" i="111"/>
  <c r="L230" i="111" s="1"/>
  <c r="K110" i="111"/>
  <c r="L110" i="111" s="1"/>
  <c r="K191" i="111"/>
  <c r="L191" i="111" s="1"/>
  <c r="K252" i="111"/>
  <c r="L252" i="111" s="1"/>
  <c r="K250" i="111"/>
  <c r="L250" i="111" s="1"/>
  <c r="K188" i="111"/>
  <c r="L188" i="111" s="1"/>
  <c r="K153" i="111"/>
  <c r="L153" i="111" s="1"/>
  <c r="K25" i="111"/>
  <c r="L25" i="111" s="1"/>
  <c r="K63" i="111"/>
  <c r="L63" i="111" s="1"/>
  <c r="K200" i="111"/>
  <c r="L200" i="111" s="1"/>
  <c r="K136" i="111"/>
  <c r="L136" i="111" s="1"/>
  <c r="K72" i="111"/>
  <c r="L72" i="111" s="1"/>
  <c r="K8" i="111"/>
  <c r="L8" i="111" s="1"/>
  <c r="K77" i="111"/>
  <c r="L77" i="111" s="1"/>
  <c r="K239" i="111"/>
  <c r="L239" i="111" s="1"/>
  <c r="K61" i="111"/>
  <c r="L61" i="111" s="1"/>
  <c r="K109" i="111"/>
  <c r="L109" i="111" s="1"/>
  <c r="K261" i="111"/>
  <c r="L261" i="111" s="1"/>
  <c r="K108" i="111"/>
  <c r="L108" i="111" s="1"/>
  <c r="K207" i="111"/>
  <c r="L207" i="111" s="1"/>
  <c r="K29" i="111"/>
  <c r="L29" i="111" s="1"/>
  <c r="K220" i="111"/>
  <c r="L220" i="111" s="1"/>
  <c r="K131" i="111"/>
  <c r="L131" i="111" s="1"/>
  <c r="K127" i="111"/>
  <c r="L127" i="111" s="1"/>
  <c r="K205" i="111"/>
  <c r="L205" i="111" s="1"/>
  <c r="K186" i="111"/>
  <c r="L186" i="111" s="1"/>
  <c r="K137" i="111"/>
  <c r="L137" i="111" s="1"/>
  <c r="K256" i="111"/>
  <c r="L256" i="111" s="1"/>
  <c r="K64" i="111"/>
  <c r="L64" i="111" s="1"/>
  <c r="K47" i="111"/>
  <c r="L47" i="111" s="1"/>
  <c r="K247" i="111"/>
  <c r="L247" i="111" s="1"/>
  <c r="K166" i="111"/>
  <c r="L166" i="111" s="1"/>
  <c r="K171" i="111"/>
  <c r="L171" i="111" s="1"/>
  <c r="K168" i="111"/>
  <c r="L168" i="111" s="1"/>
  <c r="K183" i="111"/>
  <c r="L183" i="111" s="1"/>
  <c r="K38" i="111"/>
  <c r="L38" i="111" s="1"/>
  <c r="K74" i="111"/>
  <c r="L74" i="111" s="1"/>
  <c r="K35" i="111"/>
  <c r="L35" i="111" s="1"/>
  <c r="K150" i="111"/>
  <c r="L150" i="111" s="1"/>
  <c r="K73" i="111"/>
  <c r="L73" i="111" s="1"/>
  <c r="K160" i="111"/>
  <c r="L160" i="111" s="1"/>
  <c r="K154" i="111"/>
  <c r="L154" i="111" s="1"/>
  <c r="K173" i="111"/>
  <c r="L173" i="111" s="1"/>
  <c r="K117" i="111"/>
  <c r="L117" i="111" s="1"/>
  <c r="K149" i="111"/>
  <c r="L149" i="111" s="1"/>
  <c r="K28" i="111"/>
  <c r="L28" i="111" s="1"/>
  <c r="K251" i="111"/>
  <c r="L251" i="111" s="1"/>
  <c r="K187" i="111"/>
  <c r="L187" i="111" s="1"/>
  <c r="K123" i="111"/>
  <c r="L123" i="111" s="1"/>
  <c r="K59" i="111"/>
  <c r="L59" i="111" s="1"/>
  <c r="K234" i="111"/>
  <c r="L234" i="111" s="1"/>
  <c r="K255" i="111"/>
  <c r="L255" i="111" s="1"/>
  <c r="K198" i="111"/>
  <c r="L198" i="111" s="1"/>
  <c r="K78" i="111"/>
  <c r="L78" i="111" s="1"/>
  <c r="K13" i="111"/>
  <c r="L13" i="111" s="1"/>
  <c r="K101" i="111"/>
  <c r="L101" i="111" s="1"/>
  <c r="K122" i="111"/>
  <c r="L122" i="111" s="1"/>
  <c r="K37" i="111"/>
  <c r="L37" i="111" s="1"/>
  <c r="K249" i="111"/>
  <c r="L249" i="111" s="1"/>
  <c r="K121" i="111"/>
  <c r="L121" i="111" s="1"/>
  <c r="K244" i="111"/>
  <c r="L244" i="111" s="1"/>
  <c r="K248" i="111"/>
  <c r="L248" i="111" s="1"/>
  <c r="K184" i="111"/>
  <c r="L184" i="111" s="1"/>
  <c r="K120" i="111"/>
  <c r="L120" i="111" s="1"/>
  <c r="K56" i="111"/>
  <c r="L56" i="111" s="1"/>
  <c r="K213" i="111"/>
  <c r="L213" i="111" s="1"/>
  <c r="K189" i="111"/>
  <c r="L189" i="111" s="1"/>
  <c r="K36" i="111"/>
  <c r="L36" i="111" s="1"/>
  <c r="K237" i="111"/>
  <c r="L237" i="111" s="1"/>
  <c r="K84" i="111"/>
  <c r="L84" i="111" s="1"/>
  <c r="K236" i="111"/>
  <c r="L236" i="111" s="1"/>
  <c r="K55" i="111"/>
  <c r="L55" i="111" s="1"/>
  <c r="K157" i="111"/>
  <c r="L157" i="111" s="1"/>
  <c r="K4" i="111"/>
  <c r="L4" i="111" s="1"/>
  <c r="K87" i="111"/>
  <c r="L87" i="111" s="1"/>
  <c r="K106" i="111"/>
  <c r="L106" i="111" s="1"/>
  <c r="K243" i="111"/>
  <c r="L243" i="111" s="1"/>
  <c r="K179" i="111"/>
  <c r="L179" i="111" s="1"/>
  <c r="K115" i="111"/>
  <c r="L115" i="111" s="1"/>
  <c r="K51" i="111"/>
  <c r="L51" i="111" s="1"/>
  <c r="K103" i="111"/>
  <c r="L103" i="111" s="1"/>
  <c r="K182" i="111"/>
  <c r="L182" i="111" s="1"/>
  <c r="K70" i="111"/>
  <c r="L70" i="111" s="1"/>
  <c r="K85" i="111"/>
  <c r="L85" i="111" s="1"/>
  <c r="K58" i="111"/>
  <c r="L58" i="111" s="1"/>
  <c r="K21" i="111"/>
  <c r="L21" i="111" s="1"/>
  <c r="K233" i="111"/>
  <c r="L233" i="111" s="1"/>
  <c r="K105" i="111"/>
  <c r="L105" i="111" s="1"/>
  <c r="K215" i="111"/>
  <c r="L215" i="111" s="1"/>
  <c r="K240" i="111"/>
  <c r="L240" i="111" s="1"/>
  <c r="K176" i="111"/>
  <c r="L176" i="111" s="1"/>
  <c r="K112" i="111"/>
  <c r="L112" i="111" s="1"/>
  <c r="K48" i="111"/>
  <c r="L48" i="111" s="1"/>
  <c r="K181" i="111"/>
  <c r="L181" i="111" s="1"/>
  <c r="K175" i="111"/>
  <c r="L175" i="111" s="1"/>
  <c r="K223" i="111"/>
  <c r="L223" i="111" s="1"/>
  <c r="K45" i="111"/>
  <c r="L45" i="111" s="1"/>
  <c r="K197" i="111"/>
  <c r="L197" i="111" s="1"/>
  <c r="K44" i="111"/>
  <c r="L44" i="111" s="1"/>
  <c r="K143" i="111"/>
  <c r="L143" i="111" s="1"/>
  <c r="K92" i="111"/>
  <c r="L92" i="111" s="1"/>
  <c r="K43" i="111"/>
  <c r="L43" i="111" s="1"/>
  <c r="K54" i="111"/>
  <c r="L54" i="111" s="1"/>
  <c r="K89" i="111"/>
  <c r="L89" i="111" s="1"/>
  <c r="K40" i="111"/>
  <c r="L40" i="111" s="1"/>
  <c r="K212" i="111"/>
  <c r="L212" i="111" s="1"/>
  <c r="K204" i="111"/>
  <c r="L204" i="111" s="1"/>
  <c r="K163" i="111"/>
  <c r="L163" i="111" s="1"/>
  <c r="K231" i="111"/>
  <c r="L231" i="111" s="1"/>
  <c r="K224" i="111"/>
  <c r="L224" i="111" s="1"/>
  <c r="K172" i="111"/>
  <c r="L172" i="111" s="1"/>
  <c r="K93" i="111"/>
  <c r="L93" i="111" s="1"/>
  <c r="E8" i="97"/>
  <c r="F8" i="97" s="1"/>
  <c r="K8" i="97"/>
  <c r="J8" i="97"/>
  <c r="I8" i="97"/>
  <c r="G7" i="97"/>
  <c r="C7" i="97"/>
  <c r="J7" i="97" s="1"/>
  <c r="L7" i="97"/>
  <c r="M7" i="97"/>
  <c r="D20" i="4"/>
  <c r="T5" i="2"/>
  <c r="S5" i="2"/>
  <c r="K49" i="110" l="1"/>
  <c r="L49" i="110" s="1"/>
  <c r="K9" i="110"/>
  <c r="L9" i="110" s="1"/>
  <c r="K82" i="110"/>
  <c r="L82" i="110" s="1"/>
  <c r="K137" i="110"/>
  <c r="L137" i="110" s="1"/>
  <c r="K210" i="110"/>
  <c r="L210" i="110" s="1"/>
  <c r="K34" i="110"/>
  <c r="L34" i="110" s="1"/>
  <c r="K162" i="110"/>
  <c r="L162" i="110" s="1"/>
  <c r="K73" i="110"/>
  <c r="L73" i="110" s="1"/>
  <c r="K146" i="110"/>
  <c r="L146" i="110" s="1"/>
  <c r="K201" i="110"/>
  <c r="L201" i="110" s="1"/>
  <c r="K25" i="110"/>
  <c r="L25" i="110" s="1"/>
  <c r="K61" i="110"/>
  <c r="L61" i="110" s="1"/>
  <c r="K98" i="110"/>
  <c r="L98" i="110" s="1"/>
  <c r="K26" i="110"/>
  <c r="L26" i="110" s="1"/>
  <c r="K245" i="110"/>
  <c r="L245" i="110" s="1"/>
  <c r="K35" i="110"/>
  <c r="L35" i="110" s="1"/>
  <c r="K181" i="110"/>
  <c r="L181" i="110" s="1"/>
  <c r="K218" i="110"/>
  <c r="L218" i="110" s="1"/>
  <c r="K7" i="110"/>
  <c r="L7" i="110" s="1"/>
  <c r="K43" i="110"/>
  <c r="L43" i="110" s="1"/>
  <c r="K80" i="110"/>
  <c r="L80" i="110" s="1"/>
  <c r="K153" i="110"/>
  <c r="L153" i="110" s="1"/>
  <c r="K189" i="110"/>
  <c r="L189" i="110" s="1"/>
  <c r="K226" i="110"/>
  <c r="L226" i="110" s="1"/>
  <c r="K263" i="110"/>
  <c r="L263" i="110" s="1"/>
  <c r="K17" i="110"/>
  <c r="L17" i="110" s="1"/>
  <c r="K90" i="110"/>
  <c r="L90" i="110" s="1"/>
  <c r="K23" i="110"/>
  <c r="L23" i="110" s="1"/>
  <c r="K96" i="110"/>
  <c r="L96" i="110" s="1"/>
  <c r="K169" i="110"/>
  <c r="L169" i="110" s="1"/>
  <c r="K242" i="110"/>
  <c r="L242" i="110" s="1"/>
  <c r="K41" i="110"/>
  <c r="L41" i="110" s="1"/>
  <c r="K114" i="110"/>
  <c r="L114" i="110" s="1"/>
  <c r="K59" i="110"/>
  <c r="L59" i="110" s="1"/>
  <c r="K132" i="110"/>
  <c r="L132" i="110" s="1"/>
  <c r="K205" i="110"/>
  <c r="L205" i="110" s="1"/>
  <c r="K77" i="110"/>
  <c r="L77" i="110" s="1"/>
  <c r="K224" i="110"/>
  <c r="L224" i="110" s="1"/>
  <c r="K81" i="110"/>
  <c r="L81" i="110" s="1"/>
  <c r="K227" i="110"/>
  <c r="L227" i="110" s="1"/>
  <c r="K127" i="110"/>
  <c r="L127" i="110" s="1"/>
  <c r="K44" i="110"/>
  <c r="L44" i="110" s="1"/>
  <c r="K200" i="110"/>
  <c r="L200" i="110" s="1"/>
  <c r="K117" i="110"/>
  <c r="L117" i="110" s="1"/>
  <c r="K4" i="110"/>
  <c r="L4" i="110" s="1"/>
  <c r="K151" i="110"/>
  <c r="L151" i="110" s="1"/>
  <c r="K8" i="110"/>
  <c r="L8" i="110" s="1"/>
  <c r="K154" i="110"/>
  <c r="L154" i="110" s="1"/>
  <c r="K191" i="110"/>
  <c r="L191" i="110" s="1"/>
  <c r="K53" i="110"/>
  <c r="L53" i="110" s="1"/>
  <c r="K177" i="110"/>
  <c r="L177" i="110" s="1"/>
  <c r="K187" i="110"/>
  <c r="L187" i="110" s="1"/>
  <c r="K163" i="110"/>
  <c r="L163" i="110" s="1"/>
  <c r="K238" i="110"/>
  <c r="L238" i="110" s="1"/>
  <c r="K174" i="110"/>
  <c r="L174" i="110" s="1"/>
  <c r="K110" i="110"/>
  <c r="L110" i="110" s="1"/>
  <c r="K46" i="110"/>
  <c r="L46" i="110" s="1"/>
  <c r="K123" i="110"/>
  <c r="L123" i="110" s="1"/>
  <c r="K220" i="110"/>
  <c r="L220" i="110" s="1"/>
  <c r="K156" i="110"/>
  <c r="L156" i="110" s="1"/>
  <c r="K84" i="110"/>
  <c r="L84" i="110" s="1"/>
  <c r="K12" i="110"/>
  <c r="L12" i="110" s="1"/>
  <c r="K50" i="110"/>
  <c r="L50" i="110" s="1"/>
  <c r="K217" i="110"/>
  <c r="L217" i="110" s="1"/>
  <c r="K192" i="110"/>
  <c r="L192" i="110" s="1"/>
  <c r="K120" i="110"/>
  <c r="L120" i="110" s="1"/>
  <c r="K24" i="110"/>
  <c r="L24" i="110" s="1"/>
  <c r="K207" i="110"/>
  <c r="L207" i="110" s="1"/>
  <c r="K111" i="110"/>
  <c r="L111" i="110" s="1"/>
  <c r="K39" i="110"/>
  <c r="L39" i="110" s="1"/>
  <c r="K83" i="110"/>
  <c r="L83" i="110" s="1"/>
  <c r="K51" i="110"/>
  <c r="L51" i="110" s="1"/>
  <c r="K250" i="110"/>
  <c r="L250" i="110" s="1"/>
  <c r="K122" i="110"/>
  <c r="L122" i="110" s="1"/>
  <c r="K197" i="110"/>
  <c r="L197" i="110" s="1"/>
  <c r="K21" i="110"/>
  <c r="L21" i="110" s="1"/>
  <c r="K91" i="110"/>
  <c r="L91" i="110" s="1"/>
  <c r="K86" i="110"/>
  <c r="L86" i="110" s="1"/>
  <c r="K124" i="110"/>
  <c r="L124" i="110" s="1"/>
  <c r="K221" i="110"/>
  <c r="L221" i="110" s="1"/>
  <c r="K131" i="110"/>
  <c r="L131" i="110" s="1"/>
  <c r="K235" i="110"/>
  <c r="L235" i="110" s="1"/>
  <c r="K247" i="110"/>
  <c r="L247" i="110" s="1"/>
  <c r="K233" i="110"/>
  <c r="L233" i="110" s="1"/>
  <c r="K133" i="110"/>
  <c r="L133" i="110" s="1"/>
  <c r="K241" i="110"/>
  <c r="L241" i="110" s="1"/>
  <c r="K190" i="110"/>
  <c r="L190" i="110" s="1"/>
  <c r="K100" i="110"/>
  <c r="L100" i="110" s="1"/>
  <c r="K144" i="110"/>
  <c r="L144" i="110" s="1"/>
  <c r="K143" i="110"/>
  <c r="L143" i="110" s="1"/>
  <c r="K229" i="110"/>
  <c r="L229" i="110" s="1"/>
  <c r="K118" i="110"/>
  <c r="L118" i="110" s="1"/>
  <c r="K92" i="110"/>
  <c r="L92" i="110" s="1"/>
  <c r="K93" i="110"/>
  <c r="L93" i="110" s="1"/>
  <c r="K45" i="110"/>
  <c r="L45" i="110" s="1"/>
  <c r="K32" i="110"/>
  <c r="L32" i="110" s="1"/>
  <c r="K47" i="110"/>
  <c r="L47" i="110" s="1"/>
  <c r="K258" i="110"/>
  <c r="L258" i="110" s="1"/>
  <c r="K155" i="110"/>
  <c r="L155" i="110" s="1"/>
  <c r="K230" i="110"/>
  <c r="L230" i="110" s="1"/>
  <c r="K166" i="110"/>
  <c r="L166" i="110" s="1"/>
  <c r="K102" i="110"/>
  <c r="L102" i="110" s="1"/>
  <c r="K38" i="110"/>
  <c r="L38" i="110" s="1"/>
  <c r="K27" i="110"/>
  <c r="L27" i="110" s="1"/>
  <c r="K212" i="110"/>
  <c r="L212" i="110" s="1"/>
  <c r="K148" i="110"/>
  <c r="L148" i="110" s="1"/>
  <c r="K76" i="110"/>
  <c r="L76" i="110" s="1"/>
  <c r="K225" i="110"/>
  <c r="L225" i="110" s="1"/>
  <c r="K195" i="110"/>
  <c r="L195" i="110" s="1"/>
  <c r="K184" i="110"/>
  <c r="L184" i="110" s="1"/>
  <c r="K112" i="110"/>
  <c r="L112" i="110" s="1"/>
  <c r="K16" i="110"/>
  <c r="L16" i="110" s="1"/>
  <c r="K199" i="110"/>
  <c r="L199" i="110" s="1"/>
  <c r="K103" i="110"/>
  <c r="L103" i="110" s="1"/>
  <c r="K15" i="110"/>
  <c r="L15" i="110" s="1"/>
  <c r="K13" i="110"/>
  <c r="L13" i="110" s="1"/>
  <c r="K19" i="110"/>
  <c r="L19" i="110" s="1"/>
  <c r="K234" i="110"/>
  <c r="L234" i="110" s="1"/>
  <c r="K106" i="110"/>
  <c r="L106" i="110" s="1"/>
  <c r="K165" i="110"/>
  <c r="L165" i="110" s="1"/>
  <c r="K260" i="110"/>
  <c r="L260" i="110" s="1"/>
  <c r="K214" i="110"/>
  <c r="L214" i="110" s="1"/>
  <c r="K14" i="110"/>
  <c r="L14" i="110" s="1"/>
  <c r="K196" i="110"/>
  <c r="L196" i="110" s="1"/>
  <c r="K161" i="110"/>
  <c r="L161" i="110" s="1"/>
  <c r="K256" i="110"/>
  <c r="L256" i="110" s="1"/>
  <c r="K88" i="110"/>
  <c r="L88" i="110" s="1"/>
  <c r="K175" i="110"/>
  <c r="L175" i="110" s="1"/>
  <c r="K194" i="110"/>
  <c r="L194" i="110" s="1"/>
  <c r="K171" i="110"/>
  <c r="L171" i="110" s="1"/>
  <c r="K62" i="110"/>
  <c r="L62" i="110" s="1"/>
  <c r="K99" i="110"/>
  <c r="L99" i="110" s="1"/>
  <c r="K244" i="110"/>
  <c r="L244" i="110" s="1"/>
  <c r="K75" i="110"/>
  <c r="L75" i="110" s="1"/>
  <c r="K259" i="110"/>
  <c r="L259" i="110" s="1"/>
  <c r="K107" i="110"/>
  <c r="L107" i="110" s="1"/>
  <c r="K125" i="110"/>
  <c r="L125" i="110" s="1"/>
  <c r="K69" i="110"/>
  <c r="L69" i="110" s="1"/>
  <c r="K30" i="110"/>
  <c r="L30" i="110" s="1"/>
  <c r="K182" i="110"/>
  <c r="L182" i="110" s="1"/>
  <c r="K20" i="110"/>
  <c r="L20" i="110" s="1"/>
  <c r="K18" i="110"/>
  <c r="L18" i="110" s="1"/>
  <c r="K119" i="110"/>
  <c r="L119" i="110" s="1"/>
  <c r="K130" i="110"/>
  <c r="L130" i="110" s="1"/>
  <c r="K33" i="110"/>
  <c r="L33" i="110" s="1"/>
  <c r="K113" i="110"/>
  <c r="L113" i="110" s="1"/>
  <c r="K208" i="110"/>
  <c r="L208" i="110" s="1"/>
  <c r="K11" i="110"/>
  <c r="L11" i="110" s="1"/>
  <c r="K222" i="110"/>
  <c r="L222" i="110" s="1"/>
  <c r="K158" i="110"/>
  <c r="L158" i="110" s="1"/>
  <c r="K94" i="110"/>
  <c r="L94" i="110" s="1"/>
  <c r="K22" i="110"/>
  <c r="L22" i="110" s="1"/>
  <c r="K204" i="110"/>
  <c r="L204" i="110" s="1"/>
  <c r="K140" i="110"/>
  <c r="L140" i="110" s="1"/>
  <c r="K68" i="110"/>
  <c r="L68" i="110" s="1"/>
  <c r="K203" i="110"/>
  <c r="L203" i="110" s="1"/>
  <c r="K243" i="110"/>
  <c r="L243" i="110" s="1"/>
  <c r="K173" i="110"/>
  <c r="L173" i="110" s="1"/>
  <c r="K176" i="110"/>
  <c r="L176" i="110" s="1"/>
  <c r="K104" i="110"/>
  <c r="L104" i="110" s="1"/>
  <c r="K257" i="110"/>
  <c r="L257" i="110" s="1"/>
  <c r="K183" i="110"/>
  <c r="L183" i="110" s="1"/>
  <c r="K95" i="110"/>
  <c r="L95" i="110" s="1"/>
  <c r="K253" i="110"/>
  <c r="L253" i="110" s="1"/>
  <c r="K249" i="110"/>
  <c r="L249" i="110" s="1"/>
  <c r="K202" i="110"/>
  <c r="L202" i="110" s="1"/>
  <c r="K74" i="110"/>
  <c r="L74" i="110" s="1"/>
  <c r="K149" i="110"/>
  <c r="L149" i="110" s="1"/>
  <c r="K72" i="110"/>
  <c r="L72" i="110" s="1"/>
  <c r="K150" i="110"/>
  <c r="L150" i="110" s="1"/>
  <c r="K60" i="110"/>
  <c r="L60" i="110" s="1"/>
  <c r="K168" i="110"/>
  <c r="L168" i="110" s="1"/>
  <c r="K87" i="110"/>
  <c r="L87" i="110" s="1"/>
  <c r="K185" i="110"/>
  <c r="L185" i="110" s="1"/>
  <c r="K42" i="110"/>
  <c r="L42" i="110" s="1"/>
  <c r="K126" i="110"/>
  <c r="L126" i="110" s="1"/>
  <c r="K172" i="110"/>
  <c r="L172" i="110" s="1"/>
  <c r="K66" i="110"/>
  <c r="L66" i="110" s="1"/>
  <c r="K232" i="110"/>
  <c r="L232" i="110" s="1"/>
  <c r="K223" i="110"/>
  <c r="L223" i="110" s="1"/>
  <c r="K219" i="110"/>
  <c r="L219" i="110" s="1"/>
  <c r="K3" i="110"/>
  <c r="L3" i="110" s="1"/>
  <c r="K246" i="110"/>
  <c r="L246" i="110" s="1"/>
  <c r="K145" i="110"/>
  <c r="L145" i="110" s="1"/>
  <c r="K164" i="110"/>
  <c r="L164" i="110" s="1"/>
  <c r="K237" i="110"/>
  <c r="L237" i="110" s="1"/>
  <c r="K128" i="110"/>
  <c r="L128" i="110" s="1"/>
  <c r="K105" i="110"/>
  <c r="L105" i="110" s="1"/>
  <c r="K213" i="110"/>
  <c r="L213" i="110" s="1"/>
  <c r="K67" i="110"/>
  <c r="L67" i="110" s="1"/>
  <c r="K255" i="110"/>
  <c r="L255" i="110" s="1"/>
  <c r="K236" i="110"/>
  <c r="L236" i="110" s="1"/>
  <c r="K63" i="110"/>
  <c r="L63" i="110" s="1"/>
  <c r="K206" i="110"/>
  <c r="L206" i="110" s="1"/>
  <c r="K142" i="110"/>
  <c r="L142" i="110" s="1"/>
  <c r="K78" i="110"/>
  <c r="L78" i="110" s="1"/>
  <c r="K6" i="110"/>
  <c r="L6" i="110" s="1"/>
  <c r="K188" i="110"/>
  <c r="L188" i="110" s="1"/>
  <c r="K116" i="110"/>
  <c r="L116" i="110" s="1"/>
  <c r="K52" i="110"/>
  <c r="L52" i="110" s="1"/>
  <c r="K139" i="110"/>
  <c r="L139" i="110" s="1"/>
  <c r="K179" i="110"/>
  <c r="L179" i="110" s="1"/>
  <c r="K109" i="110"/>
  <c r="L109" i="110" s="1"/>
  <c r="K248" i="110"/>
  <c r="L248" i="110" s="1"/>
  <c r="K160" i="110"/>
  <c r="L160" i="110" s="1"/>
  <c r="K64" i="110"/>
  <c r="L64" i="110" s="1"/>
  <c r="K193" i="110"/>
  <c r="L193" i="110" s="1"/>
  <c r="K239" i="110"/>
  <c r="L239" i="110" s="1"/>
  <c r="K167" i="110"/>
  <c r="L167" i="110" s="1"/>
  <c r="K79" i="110"/>
  <c r="L79" i="110" s="1"/>
  <c r="K211" i="110"/>
  <c r="L211" i="110" s="1"/>
  <c r="K121" i="110"/>
  <c r="L121" i="110" s="1"/>
  <c r="K186" i="110"/>
  <c r="L186" i="110" s="1"/>
  <c r="K10" i="110"/>
  <c r="L10" i="110" s="1"/>
  <c r="K101" i="110"/>
  <c r="L101" i="110" s="1"/>
  <c r="K178" i="110"/>
  <c r="L178" i="110" s="1"/>
  <c r="K48" i="110"/>
  <c r="L48" i="110" s="1"/>
  <c r="K135" i="110"/>
  <c r="L135" i="110" s="1"/>
  <c r="K136" i="110"/>
  <c r="L136" i="110" s="1"/>
  <c r="K262" i="110"/>
  <c r="L262" i="110" s="1"/>
  <c r="K198" i="110"/>
  <c r="L198" i="110" s="1"/>
  <c r="K134" i="110"/>
  <c r="L134" i="110" s="1"/>
  <c r="K70" i="110"/>
  <c r="L70" i="110" s="1"/>
  <c r="K251" i="110"/>
  <c r="L251" i="110" s="1"/>
  <c r="K141" i="110"/>
  <c r="L141" i="110" s="1"/>
  <c r="K252" i="110"/>
  <c r="L252" i="110" s="1"/>
  <c r="K180" i="110"/>
  <c r="L180" i="110" s="1"/>
  <c r="K108" i="110"/>
  <c r="L108" i="110" s="1"/>
  <c r="K36" i="110"/>
  <c r="L36" i="110" s="1"/>
  <c r="K97" i="110"/>
  <c r="L97" i="110" s="1"/>
  <c r="K157" i="110"/>
  <c r="L157" i="110" s="1"/>
  <c r="K89" i="110"/>
  <c r="L89" i="110" s="1"/>
  <c r="K240" i="110"/>
  <c r="L240" i="110" s="1"/>
  <c r="K152" i="110"/>
  <c r="L152" i="110" s="1"/>
  <c r="K56" i="110"/>
  <c r="L56" i="110" s="1"/>
  <c r="K129" i="110"/>
  <c r="L129" i="110" s="1"/>
  <c r="K231" i="110"/>
  <c r="L231" i="110" s="1"/>
  <c r="K159" i="110"/>
  <c r="L159" i="110" s="1"/>
  <c r="K71" i="110"/>
  <c r="L71" i="110" s="1"/>
  <c r="K147" i="110"/>
  <c r="L147" i="110" s="1"/>
  <c r="K37" i="110"/>
  <c r="L37" i="110" s="1"/>
  <c r="K58" i="110"/>
  <c r="L58" i="110" s="1"/>
  <c r="K170" i="110"/>
  <c r="L170" i="110" s="1"/>
  <c r="K261" i="110"/>
  <c r="L261" i="110" s="1"/>
  <c r="K85" i="110"/>
  <c r="L85" i="110" s="1"/>
  <c r="K65" i="110"/>
  <c r="L65" i="110" s="1"/>
  <c r="K31" i="110"/>
  <c r="L31" i="110" s="1"/>
  <c r="K254" i="110"/>
  <c r="L254" i="110" s="1"/>
  <c r="K209" i="110"/>
  <c r="L209" i="110" s="1"/>
  <c r="K28" i="110"/>
  <c r="L28" i="110" s="1"/>
  <c r="K115" i="110"/>
  <c r="L115" i="110" s="1"/>
  <c r="K40" i="110"/>
  <c r="L40" i="110" s="1"/>
  <c r="K55" i="110"/>
  <c r="L55" i="110" s="1"/>
  <c r="K29" i="110"/>
  <c r="L29" i="110" s="1"/>
  <c r="K138" i="110"/>
  <c r="L138" i="110" s="1"/>
  <c r="K57" i="110"/>
  <c r="L57" i="110" s="1"/>
  <c r="K54" i="110"/>
  <c r="L54" i="110" s="1"/>
  <c r="K228" i="110"/>
  <c r="L228" i="110" s="1"/>
  <c r="K216" i="110"/>
  <c r="L216" i="110" s="1"/>
  <c r="K215" i="110"/>
  <c r="L215" i="110" s="1"/>
  <c r="K5" i="110"/>
  <c r="L5" i="110" s="1"/>
  <c r="E7" i="97"/>
  <c r="F7" i="97" s="1"/>
  <c r="K7" i="97"/>
  <c r="I7" i="97"/>
  <c r="AF13" i="2"/>
  <c r="AF12" i="2"/>
  <c r="AF11" i="2"/>
  <c r="AF10" i="2"/>
  <c r="AF9" i="2"/>
  <c r="AF8" i="2"/>
  <c r="AF7" i="2"/>
  <c r="AF6" i="2"/>
  <c r="AF5" i="2"/>
  <c r="AF4" i="2"/>
  <c r="X13" i="2"/>
  <c r="X12" i="2"/>
  <c r="X11" i="2"/>
  <c r="X10" i="2"/>
  <c r="X9" i="2"/>
  <c r="X8" i="2"/>
  <c r="X7" i="2"/>
  <c r="X6" i="2"/>
  <c r="X5" i="2"/>
  <c r="X4" i="2"/>
  <c r="P13" i="2"/>
  <c r="P12" i="2"/>
  <c r="P11" i="2"/>
  <c r="P10" i="2"/>
  <c r="P9" i="2"/>
  <c r="P8" i="2"/>
  <c r="P7" i="2"/>
  <c r="P6" i="2"/>
  <c r="P5" i="2"/>
  <c r="P4" i="2"/>
  <c r="X14" i="2" l="1"/>
  <c r="AF14" i="2"/>
  <c r="P14" i="2"/>
  <c r="H5" i="2"/>
  <c r="AL5" i="2" s="1"/>
  <c r="H6" i="2"/>
  <c r="AL6" i="2" s="1"/>
  <c r="H7" i="2"/>
  <c r="AL7" i="2" s="1"/>
  <c r="H8" i="2"/>
  <c r="AL8" i="2" s="1"/>
  <c r="H9" i="2"/>
  <c r="AL9" i="2" s="1"/>
  <c r="H10" i="2"/>
  <c r="AL10" i="2" s="1"/>
  <c r="H11" i="2"/>
  <c r="AL11" i="2" s="1"/>
  <c r="H12" i="2"/>
  <c r="AL12" i="2" s="1"/>
  <c r="H13" i="2"/>
  <c r="AL13" i="2" s="1"/>
  <c r="H4" i="2"/>
  <c r="AL4" i="2" s="1"/>
  <c r="AL14" i="2" l="1"/>
  <c r="D4" i="4"/>
  <c r="AC5" i="2"/>
  <c r="U4" i="2" l="1"/>
  <c r="AC4" i="2"/>
  <c r="T4" i="2"/>
  <c r="S4" i="2"/>
  <c r="AA4" i="2"/>
  <c r="AB4" i="2"/>
  <c r="AE4" i="2" l="1"/>
  <c r="W4" i="2"/>
  <c r="AD4" i="2"/>
  <c r="AG4" i="2" s="1"/>
  <c r="V4" i="2"/>
  <c r="Y4" i="2" s="1"/>
  <c r="H14" i="2"/>
  <c r="F3" i="108" l="1"/>
  <c r="G3" i="108" s="1"/>
  <c r="H3" i="108" s="1"/>
  <c r="I3" i="108" s="1"/>
  <c r="J3" i="108" s="1"/>
  <c r="K3" i="108" s="1"/>
  <c r="C9" i="108"/>
  <c r="C17" i="108"/>
  <c r="BL5" i="2" l="1"/>
  <c r="BL7" i="2"/>
  <c r="BL8" i="2"/>
  <c r="BL9" i="2"/>
  <c r="BL10" i="2"/>
  <c r="BL11" i="2"/>
  <c r="BL12" i="2"/>
  <c r="BL13" i="2"/>
  <c r="BK5" i="2"/>
  <c r="BK6" i="2"/>
  <c r="BK7" i="2"/>
  <c r="BK8" i="2"/>
  <c r="BK9" i="2"/>
  <c r="BK10" i="2"/>
  <c r="BK11" i="2"/>
  <c r="BK12" i="2"/>
  <c r="BK13" i="2"/>
  <c r="BL4" i="2"/>
  <c r="BK4" i="2"/>
  <c r="D4" i="96" l="1"/>
  <c r="D5" i="96"/>
  <c r="BI5" i="2" l="1"/>
  <c r="BI6" i="2"/>
  <c r="BI7" i="2"/>
  <c r="BI8" i="2"/>
  <c r="BI9" i="2"/>
  <c r="BI10" i="2"/>
  <c r="BI11" i="2"/>
  <c r="BI12" i="2"/>
  <c r="BI4" i="2"/>
  <c r="BE5" i="2"/>
  <c r="BE6" i="2"/>
  <c r="BE7" i="2"/>
  <c r="BE8" i="2"/>
  <c r="BE9" i="2"/>
  <c r="BE10" i="2"/>
  <c r="BE11" i="2"/>
  <c r="BE12" i="2"/>
  <c r="BE4" i="2"/>
  <c r="BM5" i="2"/>
  <c r="BM6" i="2"/>
  <c r="BM7" i="2"/>
  <c r="BM8" i="2"/>
  <c r="BM9" i="2"/>
  <c r="BM10" i="2"/>
  <c r="BM11" i="2"/>
  <c r="BM12" i="2"/>
  <c r="BM13" i="2"/>
  <c r="BM4" i="2"/>
  <c r="BH5" i="2"/>
  <c r="BH6" i="2"/>
  <c r="BH7" i="2"/>
  <c r="BH8" i="2"/>
  <c r="BH9" i="2"/>
  <c r="BH10" i="2"/>
  <c r="BH11" i="2"/>
  <c r="BH12" i="2"/>
  <c r="BH4" i="2"/>
  <c r="BG5" i="2"/>
  <c r="BG6" i="2"/>
  <c r="BG7" i="2"/>
  <c r="BG8" i="2"/>
  <c r="BG9" i="2"/>
  <c r="BG10" i="2"/>
  <c r="BG11" i="2"/>
  <c r="BG12" i="2"/>
  <c r="BG4" i="2"/>
  <c r="AC6" i="2"/>
  <c r="AC7" i="2"/>
  <c r="AC8" i="2"/>
  <c r="AC9" i="2"/>
  <c r="AC10" i="2"/>
  <c r="AC11" i="2"/>
  <c r="AC12" i="2"/>
  <c r="U5" i="2"/>
  <c r="U6" i="2"/>
  <c r="U7" i="2"/>
  <c r="U8" i="2"/>
  <c r="U9" i="2"/>
  <c r="U10" i="2"/>
  <c r="U11" i="2"/>
  <c r="U12" i="2"/>
  <c r="M5" i="2"/>
  <c r="M6" i="2"/>
  <c r="M7" i="2"/>
  <c r="M8" i="2"/>
  <c r="M9" i="2"/>
  <c r="M10" i="2"/>
  <c r="M11" i="2"/>
  <c r="M12" i="2"/>
  <c r="M13" i="2"/>
  <c r="M4" i="2"/>
  <c r="E5" i="2"/>
  <c r="E6" i="2"/>
  <c r="E7" i="2"/>
  <c r="E8" i="2"/>
  <c r="E9" i="2"/>
  <c r="E10" i="2"/>
  <c r="E11" i="2"/>
  <c r="E12" i="2"/>
  <c r="E13" i="2"/>
  <c r="E4" i="2"/>
  <c r="D13" i="2"/>
  <c r="K11" i="2"/>
  <c r="D4" i="2"/>
  <c r="K7" i="2"/>
  <c r="K13" i="2"/>
  <c r="K6" i="2"/>
  <c r="D8" i="2"/>
  <c r="C11" i="2"/>
  <c r="K12" i="2"/>
  <c r="K9" i="2"/>
  <c r="L5" i="2"/>
  <c r="D12" i="2"/>
  <c r="C7" i="2"/>
  <c r="C12" i="2"/>
  <c r="C13" i="2"/>
  <c r="D10" i="2"/>
  <c r="C10" i="2"/>
  <c r="D7" i="2"/>
  <c r="C4" i="2"/>
  <c r="D9" i="2"/>
  <c r="L7" i="2"/>
  <c r="L9" i="2"/>
  <c r="L11" i="2"/>
  <c r="D6" i="2"/>
  <c r="L10" i="2"/>
  <c r="C5" i="2"/>
  <c r="K5" i="2"/>
  <c r="L13" i="2"/>
  <c r="L12" i="2"/>
  <c r="C6" i="2"/>
  <c r="C9" i="2"/>
  <c r="L4" i="2"/>
  <c r="L6" i="2"/>
  <c r="D5" i="2"/>
  <c r="K8" i="2"/>
  <c r="C8" i="2"/>
  <c r="D11" i="2"/>
  <c r="K10" i="2"/>
  <c r="K4" i="2"/>
  <c r="L8" i="2"/>
  <c r="C18" i="22"/>
  <c r="C20" i="22"/>
  <c r="C19" i="22"/>
  <c r="S8" i="2"/>
  <c r="S12" i="2"/>
  <c r="T7" i="2"/>
  <c r="T9" i="2"/>
  <c r="S10" i="2"/>
  <c r="S13" i="2"/>
  <c r="T11" i="2"/>
  <c r="S11" i="2"/>
  <c r="T12" i="2"/>
  <c r="S9" i="2"/>
  <c r="T6" i="2"/>
  <c r="T8" i="2"/>
  <c r="S7" i="2"/>
  <c r="T10" i="2"/>
  <c r="T13" i="2"/>
  <c r="S6" i="2"/>
  <c r="AB8" i="2"/>
  <c r="AB6" i="2"/>
  <c r="AA8" i="2"/>
  <c r="AA11" i="2"/>
  <c r="AB12" i="2"/>
  <c r="AB7" i="2"/>
  <c r="AA5" i="2"/>
  <c r="AB9" i="2"/>
  <c r="AA13" i="2"/>
  <c r="AB13" i="2"/>
  <c r="AA12" i="2"/>
  <c r="AB10" i="2"/>
  <c r="AB5" i="2"/>
  <c r="AA7" i="2"/>
  <c r="AA6" i="2"/>
  <c r="AA10" i="2"/>
  <c r="AA9" i="2"/>
  <c r="AB11" i="2"/>
  <c r="W13" i="2" l="1"/>
  <c r="AE13" i="2"/>
  <c r="AE5" i="2"/>
  <c r="AE11" i="2"/>
  <c r="AE6" i="2"/>
  <c r="AE12" i="2"/>
  <c r="AE10" i="2"/>
  <c r="AE8" i="2"/>
  <c r="AE7" i="2"/>
  <c r="AE9" i="2"/>
  <c r="W9" i="2"/>
  <c r="W8" i="2"/>
  <c r="W6" i="2"/>
  <c r="W11" i="2"/>
  <c r="W5" i="2"/>
  <c r="W12" i="2"/>
  <c r="W7" i="2"/>
  <c r="W10" i="2"/>
  <c r="O6" i="2"/>
  <c r="O11" i="2"/>
  <c r="O9" i="2"/>
  <c r="O8" i="2"/>
  <c r="O4" i="2"/>
  <c r="O10" i="2"/>
  <c r="O5" i="2"/>
  <c r="O13" i="2"/>
  <c r="O12" i="2"/>
  <c r="O7" i="2"/>
  <c r="G5" i="2"/>
  <c r="G8" i="2"/>
  <c r="G4" i="2"/>
  <c r="G11" i="2"/>
  <c r="G10" i="2"/>
  <c r="G12" i="2"/>
  <c r="G6" i="2"/>
  <c r="G7" i="2"/>
  <c r="G9" i="2"/>
  <c r="G13" i="2"/>
  <c r="AH7" i="2"/>
  <c r="AH11" i="2"/>
  <c r="AH5" i="2"/>
  <c r="BC4" i="2"/>
  <c r="AH4" i="2"/>
  <c r="BC10" i="2"/>
  <c r="AH10" i="2"/>
  <c r="BC9" i="2"/>
  <c r="AH9" i="2"/>
  <c r="BC8" i="2"/>
  <c r="AH8" i="2"/>
  <c r="BC11" i="2"/>
  <c r="BC7" i="2"/>
  <c r="BC6" i="2"/>
  <c r="AH6" i="2"/>
  <c r="BC13" i="2"/>
  <c r="AH13" i="2"/>
  <c r="BC12" i="2"/>
  <c r="AH12" i="2"/>
  <c r="BC5" i="2"/>
  <c r="BJ8" i="2"/>
  <c r="BJ13" i="2"/>
  <c r="BJ9" i="2"/>
  <c r="BJ4" i="2"/>
  <c r="BJ10" i="2"/>
  <c r="BJ6" i="2"/>
  <c r="BJ12" i="2"/>
  <c r="BJ11" i="2"/>
  <c r="BJ7" i="2"/>
  <c r="BJ5" i="2"/>
  <c r="AO10" i="2"/>
  <c r="AO9" i="2"/>
  <c r="AY9" i="2"/>
  <c r="AY10" i="2"/>
  <c r="AY13" i="2"/>
  <c r="AY8" i="2"/>
  <c r="AY11" i="2"/>
  <c r="AY4" i="2"/>
  <c r="AT6" i="2"/>
  <c r="AO13" i="2"/>
  <c r="AT7" i="2"/>
  <c r="AT11" i="2"/>
  <c r="AY5" i="2"/>
  <c r="AT9" i="2"/>
  <c r="AY6" i="2"/>
  <c r="AS4" i="2"/>
  <c r="AX4" i="2"/>
  <c r="AS10" i="2"/>
  <c r="AX10" i="2"/>
  <c r="AS6" i="2"/>
  <c r="AX6" i="2"/>
  <c r="AS13" i="2"/>
  <c r="AX13" i="2"/>
  <c r="AS9" i="2"/>
  <c r="AX9" i="2"/>
  <c r="AX12" i="2"/>
  <c r="AS12" i="2"/>
  <c r="AS8" i="2"/>
  <c r="AX8" i="2"/>
  <c r="AX11" i="2"/>
  <c r="AS11" i="2"/>
  <c r="AX7" i="2"/>
  <c r="AS7" i="2"/>
  <c r="AX5" i="2"/>
  <c r="AS5" i="2"/>
  <c r="AO12" i="2"/>
  <c r="AT12" i="2"/>
  <c r="AY7" i="2"/>
  <c r="AT5" i="2"/>
  <c r="AY12" i="2"/>
  <c r="AT8" i="2"/>
  <c r="AT4" i="2"/>
  <c r="AO8" i="2"/>
  <c r="AT10" i="2"/>
  <c r="AT13" i="2"/>
  <c r="AO7" i="2"/>
  <c r="AO11" i="2"/>
  <c r="AO5" i="2"/>
  <c r="AO4" i="2"/>
  <c r="AO6" i="2"/>
  <c r="AN4" i="2"/>
  <c r="AN10" i="2"/>
  <c r="AN6" i="2"/>
  <c r="AN13" i="2"/>
  <c r="AN9" i="2"/>
  <c r="AN12" i="2"/>
  <c r="AN8" i="2"/>
  <c r="AN11" i="2"/>
  <c r="AN7" i="2"/>
  <c r="AN5" i="2"/>
  <c r="AD6" i="2"/>
  <c r="AD8" i="2"/>
  <c r="AD9" i="2"/>
  <c r="AD10" i="2"/>
  <c r="AG10" i="2" s="1"/>
  <c r="AD5" i="2"/>
  <c r="AG5" i="2" s="1"/>
  <c r="AD11" i="2"/>
  <c r="AD12" i="2"/>
  <c r="AD13" i="2"/>
  <c r="AD7" i="2"/>
  <c r="V10" i="2"/>
  <c r="V5" i="2"/>
  <c r="V11" i="2"/>
  <c r="V12" i="2"/>
  <c r="V13" i="2"/>
  <c r="V6" i="2"/>
  <c r="V7" i="2"/>
  <c r="V9" i="2"/>
  <c r="V8" i="2"/>
  <c r="AZ4" i="2"/>
  <c r="N11" i="2"/>
  <c r="N5" i="2"/>
  <c r="N13" i="2"/>
  <c r="N12" i="2"/>
  <c r="N6" i="2"/>
  <c r="N8" i="2"/>
  <c r="N10" i="2"/>
  <c r="N7" i="2"/>
  <c r="N9" i="2"/>
  <c r="N4" i="2"/>
  <c r="AE14" i="2" l="1"/>
  <c r="AI9" i="2"/>
  <c r="AJ9" i="2" s="1"/>
  <c r="AG9" i="2"/>
  <c r="W14" i="2"/>
  <c r="AI7" i="2"/>
  <c r="AJ7" i="2" s="1"/>
  <c r="AG7" i="2"/>
  <c r="AI8" i="2"/>
  <c r="AJ8" i="2" s="1"/>
  <c r="AG8" i="2"/>
  <c r="AI13" i="2"/>
  <c r="AJ13" i="2" s="1"/>
  <c r="AG13" i="2"/>
  <c r="AI6" i="2"/>
  <c r="AJ6" i="2" s="1"/>
  <c r="AG6" i="2"/>
  <c r="AI11" i="2"/>
  <c r="AJ11" i="2" s="1"/>
  <c r="AG11" i="2"/>
  <c r="AI12" i="2"/>
  <c r="AJ12" i="2" s="1"/>
  <c r="AG12" i="2"/>
  <c r="AZ7" i="2"/>
  <c r="BB7" i="2" s="1"/>
  <c r="Y7" i="2"/>
  <c r="AZ6" i="2"/>
  <c r="BB6" i="2" s="1"/>
  <c r="Y6" i="2"/>
  <c r="AZ11" i="2"/>
  <c r="BB11" i="2" s="1"/>
  <c r="Y11" i="2"/>
  <c r="AZ8" i="2"/>
  <c r="BB8" i="2" s="1"/>
  <c r="Y8" i="2"/>
  <c r="AZ5" i="2"/>
  <c r="BB5" i="2" s="1"/>
  <c r="Y5" i="2"/>
  <c r="AZ9" i="2"/>
  <c r="BB9" i="2" s="1"/>
  <c r="Y9" i="2"/>
  <c r="AZ13" i="2"/>
  <c r="BB13" i="2" s="1"/>
  <c r="Y13" i="2"/>
  <c r="AZ12" i="2"/>
  <c r="BB12" i="2" s="1"/>
  <c r="Y12" i="2"/>
  <c r="AZ10" i="2"/>
  <c r="BB10" i="2" s="1"/>
  <c r="Y10" i="2"/>
  <c r="AU9" i="2"/>
  <c r="AW9" i="2" s="1"/>
  <c r="Q9" i="2"/>
  <c r="AU5" i="2"/>
  <c r="AW5" i="2" s="1"/>
  <c r="Q5" i="2"/>
  <c r="AU4" i="2"/>
  <c r="Q4" i="2"/>
  <c r="AU13" i="2"/>
  <c r="AW13" i="2" s="1"/>
  <c r="Q13" i="2"/>
  <c r="AU7" i="2"/>
  <c r="AW7" i="2" s="1"/>
  <c r="Q7" i="2"/>
  <c r="AU11" i="2"/>
  <c r="AW11" i="2" s="1"/>
  <c r="Q11" i="2"/>
  <c r="AU10" i="2"/>
  <c r="AW10" i="2" s="1"/>
  <c r="Q10" i="2"/>
  <c r="O14" i="2"/>
  <c r="AU8" i="2"/>
  <c r="AW8" i="2" s="1"/>
  <c r="Q8" i="2"/>
  <c r="AU6" i="2"/>
  <c r="AW6" i="2" s="1"/>
  <c r="Q6" i="2"/>
  <c r="AU12" i="2"/>
  <c r="AW12" i="2" s="1"/>
  <c r="Q12" i="2"/>
  <c r="AI5" i="2"/>
  <c r="AJ5" i="2" s="1"/>
  <c r="G14" i="2"/>
  <c r="BB4" i="2"/>
  <c r="BN8" i="2"/>
  <c r="BJ14" i="2"/>
  <c r="AI4" i="2"/>
  <c r="BN4" i="2"/>
  <c r="BN10" i="2"/>
  <c r="AI10" i="2"/>
  <c r="AJ10" i="2" s="1"/>
  <c r="BN9" i="2"/>
  <c r="BN5" i="2"/>
  <c r="BN11" i="2"/>
  <c r="BN7" i="2"/>
  <c r="BN6" i="2"/>
  <c r="BN13" i="2"/>
  <c r="BN12" i="2"/>
  <c r="AV4" i="2"/>
  <c r="BA4" i="2"/>
  <c r="AV10" i="2"/>
  <c r="BA10" i="2"/>
  <c r="BA12" i="2"/>
  <c r="AV12" i="2"/>
  <c r="BA11" i="2"/>
  <c r="AV11" i="2"/>
  <c r="BA5" i="2"/>
  <c r="AV5" i="2"/>
  <c r="BA7" i="2"/>
  <c r="AV7" i="2"/>
  <c r="AV9" i="2"/>
  <c r="BA9" i="2"/>
  <c r="BA13" i="2"/>
  <c r="AV13" i="2"/>
  <c r="BA8" i="2"/>
  <c r="AV8" i="2"/>
  <c r="BA6" i="2"/>
  <c r="AV6" i="2"/>
  <c r="AD14" i="2"/>
  <c r="G6" i="96" s="1"/>
  <c r="V14" i="2"/>
  <c r="N14" i="2"/>
  <c r="P11" i="96"/>
  <c r="P12" i="96"/>
  <c r="P13" i="96"/>
  <c r="AG14" i="2" l="1"/>
  <c r="AZ14" i="2"/>
  <c r="BB14" i="2" s="1"/>
  <c r="Y14" i="2"/>
  <c r="Q14" i="2"/>
  <c r="AU14" i="2"/>
  <c r="AW14" i="2" s="1"/>
  <c r="G12" i="96"/>
  <c r="AI14" i="2"/>
  <c r="AJ4" i="2"/>
  <c r="G4" i="96"/>
  <c r="G9" i="96"/>
  <c r="G8" i="96"/>
  <c r="G7" i="96"/>
  <c r="G13" i="96"/>
  <c r="G5" i="96"/>
  <c r="G11" i="96"/>
  <c r="G10" i="96"/>
  <c r="BA14" i="2"/>
  <c r="Q24" i="22"/>
  <c r="AJ14" i="2" l="1"/>
  <c r="U10" i="22"/>
  <c r="G14" i="96"/>
  <c r="O23" i="22"/>
  <c r="N23" i="22"/>
  <c r="I23" i="22"/>
  <c r="H23" i="22"/>
  <c r="G23" i="22"/>
  <c r="P23" i="22" s="1"/>
  <c r="Q23" i="22"/>
  <c r="O28" i="22"/>
  <c r="N28" i="22"/>
  <c r="M28" i="22"/>
  <c r="K28" i="22"/>
  <c r="J28" i="22"/>
  <c r="L28" i="22"/>
  <c r="C7" i="22"/>
  <c r="L6" i="97"/>
  <c r="L5" i="97"/>
  <c r="L4" i="97"/>
  <c r="M5" i="97"/>
  <c r="M6" i="97"/>
  <c r="M9" i="97"/>
  <c r="M4" i="97"/>
  <c r="L9" i="97"/>
  <c r="D9" i="97"/>
  <c r="D5" i="97"/>
  <c r="D4" i="97"/>
  <c r="C5" i="97"/>
  <c r="C6" i="97"/>
  <c r="C4" i="97"/>
  <c r="D18" i="4"/>
  <c r="D17" i="4"/>
  <c r="D16" i="4"/>
  <c r="C19" i="23"/>
  <c r="I6" i="97" l="1"/>
  <c r="E6" i="97"/>
  <c r="E5" i="97"/>
  <c r="J23" i="22"/>
  <c r="E4" i="97"/>
  <c r="G6" i="97"/>
  <c r="L23" i="22"/>
  <c r="G5" i="97"/>
  <c r="H22" i="22"/>
  <c r="G4" i="97"/>
  <c r="J5" i="97"/>
  <c r="K5" i="97"/>
  <c r="J6" i="97"/>
  <c r="K6" i="97"/>
  <c r="K4" i="97"/>
  <c r="I4" i="97"/>
  <c r="J4" i="97"/>
  <c r="I5" i="97"/>
  <c r="Q22" i="22"/>
  <c r="G22" i="22"/>
  <c r="C9" i="97" s="1"/>
  <c r="I22" i="22"/>
  <c r="P22" i="22"/>
  <c r="K9" i="97" s="1"/>
  <c r="C18" i="23"/>
  <c r="K3" i="99" l="1"/>
  <c r="L3" i="99" s="1"/>
  <c r="K67" i="99"/>
  <c r="L67" i="99" s="1"/>
  <c r="K152" i="99"/>
  <c r="L152" i="99" s="1"/>
  <c r="K216" i="99"/>
  <c r="L216" i="99" s="1"/>
  <c r="K200" i="99"/>
  <c r="L200" i="99" s="1"/>
  <c r="K15" i="99"/>
  <c r="L15" i="99" s="1"/>
  <c r="K40" i="99"/>
  <c r="L40" i="99" s="1"/>
  <c r="K91" i="99"/>
  <c r="L91" i="99" s="1"/>
  <c r="K224" i="99"/>
  <c r="L224" i="99" s="1"/>
  <c r="K243" i="99"/>
  <c r="L243" i="99" s="1"/>
  <c r="K47" i="99"/>
  <c r="L47" i="99" s="1"/>
  <c r="K192" i="99"/>
  <c r="L192" i="99" s="1"/>
  <c r="K24" i="99"/>
  <c r="L24" i="99" s="1"/>
  <c r="K176" i="99"/>
  <c r="L176" i="99" s="1"/>
  <c r="K79" i="99"/>
  <c r="L79" i="99" s="1"/>
  <c r="K104" i="99"/>
  <c r="L104" i="99" s="1"/>
  <c r="K160" i="99"/>
  <c r="L160" i="99" s="1"/>
  <c r="K179" i="99"/>
  <c r="L179" i="99" s="1"/>
  <c r="K63" i="99"/>
  <c r="L63" i="99" s="1"/>
  <c r="K112" i="99"/>
  <c r="L112" i="99" s="1"/>
  <c r="K149" i="99"/>
  <c r="L149" i="99" s="1"/>
  <c r="K222" i="99"/>
  <c r="L222" i="99" s="1"/>
  <c r="K259" i="99"/>
  <c r="L259" i="99" s="1"/>
  <c r="K64" i="99"/>
  <c r="L64" i="99" s="1"/>
  <c r="K150" i="99"/>
  <c r="L150" i="99" s="1"/>
  <c r="K223" i="99"/>
  <c r="L223" i="99" s="1"/>
  <c r="K123" i="99"/>
  <c r="L123" i="99" s="1"/>
  <c r="K159" i="99"/>
  <c r="L159" i="99" s="1"/>
  <c r="K232" i="99"/>
  <c r="L232" i="99" s="1"/>
  <c r="K39" i="99"/>
  <c r="L39" i="99" s="1"/>
  <c r="K168" i="99"/>
  <c r="L168" i="99" s="1"/>
  <c r="K205" i="99"/>
  <c r="L205" i="99" s="1"/>
  <c r="K103" i="99"/>
  <c r="L103" i="99" s="1"/>
  <c r="K178" i="99"/>
  <c r="L178" i="99" s="1"/>
  <c r="K251" i="99"/>
  <c r="L251" i="99" s="1"/>
  <c r="K204" i="99"/>
  <c r="L204" i="99" s="1"/>
  <c r="K84" i="99"/>
  <c r="L84" i="99" s="1"/>
  <c r="K167" i="99"/>
  <c r="L167" i="99" s="1"/>
  <c r="K8" i="99"/>
  <c r="L8" i="99" s="1"/>
  <c r="K183" i="99"/>
  <c r="L183" i="99" s="1"/>
  <c r="K256" i="99"/>
  <c r="L256" i="99" s="1"/>
  <c r="K131" i="99"/>
  <c r="L131" i="99" s="1"/>
  <c r="K165" i="99"/>
  <c r="L165" i="99" s="1"/>
  <c r="K88" i="99"/>
  <c r="L88" i="99" s="1"/>
  <c r="K34" i="99"/>
  <c r="L34" i="99" s="1"/>
  <c r="K128" i="99"/>
  <c r="L128" i="99" s="1"/>
  <c r="K202" i="99"/>
  <c r="L202" i="99" s="1"/>
  <c r="K36" i="99"/>
  <c r="L36" i="99" s="1"/>
  <c r="K141" i="99"/>
  <c r="L141" i="99" s="1"/>
  <c r="K214" i="99"/>
  <c r="L214" i="99" s="1"/>
  <c r="K59" i="99"/>
  <c r="L59" i="99" s="1"/>
  <c r="K147" i="99"/>
  <c r="L147" i="99" s="1"/>
  <c r="K220" i="99"/>
  <c r="L220" i="99" s="1"/>
  <c r="K238" i="99"/>
  <c r="L238" i="99" s="1"/>
  <c r="K240" i="99"/>
  <c r="L240" i="99" s="1"/>
  <c r="K51" i="99"/>
  <c r="L51" i="99" s="1"/>
  <c r="K12" i="99"/>
  <c r="L12" i="99" s="1"/>
  <c r="K75" i="99"/>
  <c r="L75" i="99" s="1"/>
  <c r="K258" i="99"/>
  <c r="L258" i="99" s="1"/>
  <c r="K146" i="99"/>
  <c r="L146" i="99" s="1"/>
  <c r="K74" i="99"/>
  <c r="L74" i="99" s="1"/>
  <c r="K263" i="99"/>
  <c r="L263" i="99" s="1"/>
  <c r="K155" i="99"/>
  <c r="L155" i="99" s="1"/>
  <c r="K185" i="99"/>
  <c r="L185" i="99" s="1"/>
  <c r="K133" i="99"/>
  <c r="L133" i="99" s="1"/>
  <c r="K110" i="99"/>
  <c r="L110" i="99" s="1"/>
  <c r="K252" i="99"/>
  <c r="L252" i="99" s="1"/>
  <c r="K164" i="99"/>
  <c r="L164" i="99" s="1"/>
  <c r="K92" i="99"/>
  <c r="L92" i="99" s="1"/>
  <c r="K239" i="99"/>
  <c r="L239" i="99" s="1"/>
  <c r="K247" i="99"/>
  <c r="L247" i="99" s="1"/>
  <c r="K105" i="99"/>
  <c r="L105" i="99" s="1"/>
  <c r="K97" i="99"/>
  <c r="L97" i="99" s="1"/>
  <c r="K117" i="99"/>
  <c r="L117" i="99" s="1"/>
  <c r="K95" i="99"/>
  <c r="L95" i="99" s="1"/>
  <c r="K35" i="99"/>
  <c r="L35" i="99" s="1"/>
  <c r="K262" i="99"/>
  <c r="L262" i="99" s="1"/>
  <c r="K134" i="99"/>
  <c r="L134" i="99" s="1"/>
  <c r="K6" i="99"/>
  <c r="L6" i="99" s="1"/>
  <c r="K157" i="99"/>
  <c r="L157" i="99" s="1"/>
  <c r="K13" i="99"/>
  <c r="L13" i="99" s="1"/>
  <c r="K107" i="99"/>
  <c r="L107" i="99" s="1"/>
  <c r="K233" i="99"/>
  <c r="L233" i="99" s="1"/>
  <c r="K122" i="99"/>
  <c r="L122" i="99" s="1"/>
  <c r="K53" i="99"/>
  <c r="L53" i="99" s="1"/>
  <c r="K228" i="99"/>
  <c r="L228" i="99" s="1"/>
  <c r="K153" i="99"/>
  <c r="L153" i="99" s="1"/>
  <c r="K237" i="99"/>
  <c r="L237" i="99" s="1"/>
  <c r="K139" i="99"/>
  <c r="L139" i="99" s="1"/>
  <c r="K90" i="99"/>
  <c r="L90" i="99" s="1"/>
  <c r="K197" i="99"/>
  <c r="L197" i="99" s="1"/>
  <c r="K142" i="99"/>
  <c r="L142" i="99" s="1"/>
  <c r="K184" i="99"/>
  <c r="L184" i="99" s="1"/>
  <c r="K143" i="99"/>
  <c r="L143" i="99" s="1"/>
  <c r="K182" i="99"/>
  <c r="L182" i="99" s="1"/>
  <c r="K163" i="99"/>
  <c r="L163" i="99" s="1"/>
  <c r="K76" i="99"/>
  <c r="L76" i="99" s="1"/>
  <c r="K27" i="99"/>
  <c r="L27" i="99" s="1"/>
  <c r="K4" i="99"/>
  <c r="L4" i="99" s="1"/>
  <c r="K81" i="99"/>
  <c r="L81" i="99" s="1"/>
  <c r="K136" i="99"/>
  <c r="L136" i="99" s="1"/>
  <c r="K65" i="99"/>
  <c r="L65" i="99" s="1"/>
  <c r="K235" i="99"/>
  <c r="L235" i="99" s="1"/>
  <c r="K11" i="99"/>
  <c r="L11" i="99" s="1"/>
  <c r="K242" i="99"/>
  <c r="L242" i="99" s="1"/>
  <c r="K138" i="99"/>
  <c r="L138" i="99" s="1"/>
  <c r="K66" i="99"/>
  <c r="L66" i="99" s="1"/>
  <c r="K187" i="99"/>
  <c r="L187" i="99" s="1"/>
  <c r="K7" i="99"/>
  <c r="L7" i="99" s="1"/>
  <c r="K98" i="99"/>
  <c r="L98" i="99" s="1"/>
  <c r="K120" i="99"/>
  <c r="L120" i="99" s="1"/>
  <c r="K118" i="99"/>
  <c r="L118" i="99" s="1"/>
  <c r="K78" i="99"/>
  <c r="L78" i="99" s="1"/>
  <c r="K244" i="99"/>
  <c r="L244" i="99" s="1"/>
  <c r="K156" i="99"/>
  <c r="L156" i="99" s="1"/>
  <c r="K68" i="99"/>
  <c r="L68" i="99" s="1"/>
  <c r="K135" i="99"/>
  <c r="L135" i="99" s="1"/>
  <c r="K231" i="99"/>
  <c r="L231" i="99" s="1"/>
  <c r="K71" i="99"/>
  <c r="L71" i="99" s="1"/>
  <c r="K57" i="99"/>
  <c r="L57" i="99" s="1"/>
  <c r="K99" i="99"/>
  <c r="L99" i="99" s="1"/>
  <c r="K31" i="99"/>
  <c r="L31" i="99" s="1"/>
  <c r="K19" i="99"/>
  <c r="L19" i="99" s="1"/>
  <c r="K254" i="99"/>
  <c r="L254" i="99" s="1"/>
  <c r="K102" i="99"/>
  <c r="L102" i="99" s="1"/>
  <c r="K217" i="99"/>
  <c r="L217" i="99" s="1"/>
  <c r="K253" i="99"/>
  <c r="L253" i="99" s="1"/>
  <c r="K125" i="99"/>
  <c r="L125" i="99" s="1"/>
  <c r="K255" i="99"/>
  <c r="L255" i="99" s="1"/>
  <c r="K32" i="99"/>
  <c r="L32" i="99" s="1"/>
  <c r="K14" i="99"/>
  <c r="L14" i="99" s="1"/>
  <c r="K50" i="99"/>
  <c r="L50" i="99" s="1"/>
  <c r="K225" i="99"/>
  <c r="L225" i="99" s="1"/>
  <c r="K52" i="99"/>
  <c r="L52" i="99" s="1"/>
  <c r="K175" i="99"/>
  <c r="L175" i="99" s="1"/>
  <c r="K33" i="99"/>
  <c r="L33" i="99" s="1"/>
  <c r="K230" i="99"/>
  <c r="L230" i="99" s="1"/>
  <c r="K227" i="99"/>
  <c r="L227" i="99" s="1"/>
  <c r="K170" i="99"/>
  <c r="L170" i="99" s="1"/>
  <c r="K261" i="99"/>
  <c r="L261" i="99" s="1"/>
  <c r="K20" i="99"/>
  <c r="L20" i="99" s="1"/>
  <c r="K96" i="99"/>
  <c r="L96" i="99" s="1"/>
  <c r="K30" i="99"/>
  <c r="L30" i="99" s="1"/>
  <c r="K181" i="99"/>
  <c r="L181" i="99" s="1"/>
  <c r="K10" i="99"/>
  <c r="L10" i="99" s="1"/>
  <c r="K199" i="99"/>
  <c r="L199" i="99" s="1"/>
  <c r="K100" i="99"/>
  <c r="L100" i="99" s="1"/>
  <c r="K48" i="99"/>
  <c r="L48" i="99" s="1"/>
  <c r="K144" i="99"/>
  <c r="L144" i="99" s="1"/>
  <c r="K145" i="99"/>
  <c r="L145" i="99" s="1"/>
  <c r="K111" i="99"/>
  <c r="L111" i="99" s="1"/>
  <c r="K22" i="99"/>
  <c r="L22" i="99" s="1"/>
  <c r="K109" i="99"/>
  <c r="L109" i="99" s="1"/>
  <c r="K208" i="99"/>
  <c r="L208" i="99" s="1"/>
  <c r="K249" i="99"/>
  <c r="L249" i="99" s="1"/>
  <c r="K234" i="99"/>
  <c r="L234" i="99" s="1"/>
  <c r="K130" i="99"/>
  <c r="L130" i="99" s="1"/>
  <c r="K58" i="99"/>
  <c r="L58" i="99" s="1"/>
  <c r="K101" i="99"/>
  <c r="L101" i="99" s="1"/>
  <c r="K41" i="99"/>
  <c r="L41" i="99" s="1"/>
  <c r="K213" i="99"/>
  <c r="L213" i="99" s="1"/>
  <c r="K260" i="99"/>
  <c r="L260" i="99" s="1"/>
  <c r="K43" i="99"/>
  <c r="L43" i="99" s="1"/>
  <c r="K46" i="99"/>
  <c r="L46" i="99" s="1"/>
  <c r="K236" i="99"/>
  <c r="L236" i="99" s="1"/>
  <c r="K148" i="99"/>
  <c r="L148" i="99" s="1"/>
  <c r="K60" i="99"/>
  <c r="L60" i="99" s="1"/>
  <c r="K119" i="99"/>
  <c r="L119" i="99" s="1"/>
  <c r="K161" i="99"/>
  <c r="L161" i="99" s="1"/>
  <c r="K201" i="99"/>
  <c r="L201" i="99" s="1"/>
  <c r="K56" i="99"/>
  <c r="L56" i="99" s="1"/>
  <c r="K49" i="99"/>
  <c r="L49" i="99" s="1"/>
  <c r="K83" i="99"/>
  <c r="L83" i="99" s="1"/>
  <c r="K257" i="99"/>
  <c r="L257" i="99" s="1"/>
  <c r="K246" i="99"/>
  <c r="L246" i="99" s="1"/>
  <c r="K94" i="99"/>
  <c r="L94" i="99" s="1"/>
  <c r="K203" i="99"/>
  <c r="L203" i="99" s="1"/>
  <c r="K245" i="99"/>
  <c r="L245" i="99" s="1"/>
  <c r="K93" i="99"/>
  <c r="L93" i="99" s="1"/>
  <c r="K241" i="99"/>
  <c r="L241" i="99" s="1"/>
  <c r="K17" i="99"/>
  <c r="L17" i="99" s="1"/>
  <c r="K218" i="99"/>
  <c r="L218" i="99" s="1"/>
  <c r="K25" i="99"/>
  <c r="L25" i="99" s="1"/>
  <c r="K196" i="99"/>
  <c r="L196" i="99" s="1"/>
  <c r="K169" i="99"/>
  <c r="L169" i="99" s="1"/>
  <c r="K206" i="99"/>
  <c r="L206" i="99" s="1"/>
  <c r="K140" i="99"/>
  <c r="L140" i="99" s="1"/>
  <c r="K45" i="99"/>
  <c r="L45" i="99" s="1"/>
  <c r="K73" i="99"/>
  <c r="L73" i="99" s="1"/>
  <c r="K69" i="99"/>
  <c r="L69" i="99" s="1"/>
  <c r="K207" i="99"/>
  <c r="L207" i="99" s="1"/>
  <c r="K86" i="99"/>
  <c r="L86" i="99" s="1"/>
  <c r="K85" i="99"/>
  <c r="L85" i="99" s="1"/>
  <c r="K5" i="99"/>
  <c r="L5" i="99" s="1"/>
  <c r="K18" i="99"/>
  <c r="L18" i="99" s="1"/>
  <c r="K211" i="99"/>
  <c r="L211" i="99" s="1"/>
  <c r="K108" i="99"/>
  <c r="L108" i="99" s="1"/>
  <c r="K37" i="99"/>
  <c r="L37" i="99" s="1"/>
  <c r="K121" i="99"/>
  <c r="L121" i="99" s="1"/>
  <c r="K29" i="99"/>
  <c r="L29" i="99" s="1"/>
  <c r="K82" i="99"/>
  <c r="L82" i="99" s="1"/>
  <c r="K126" i="99"/>
  <c r="L126" i="99" s="1"/>
  <c r="K113" i="99"/>
  <c r="L113" i="99" s="1"/>
  <c r="K166" i="99"/>
  <c r="L166" i="99" s="1"/>
  <c r="K21" i="99"/>
  <c r="L21" i="99" s="1"/>
  <c r="K219" i="99"/>
  <c r="L219" i="99" s="1"/>
  <c r="K194" i="99"/>
  <c r="L194" i="99" s="1"/>
  <c r="K114" i="99"/>
  <c r="L114" i="99" s="1"/>
  <c r="K42" i="99"/>
  <c r="L42" i="99" s="1"/>
  <c r="K162" i="99"/>
  <c r="L162" i="99" s="1"/>
  <c r="K250" i="99"/>
  <c r="L250" i="99" s="1"/>
  <c r="K174" i="99"/>
  <c r="L174" i="99" s="1"/>
  <c r="K210" i="99"/>
  <c r="L210" i="99" s="1"/>
  <c r="K212" i="99"/>
  <c r="L212" i="99" s="1"/>
  <c r="K124" i="99"/>
  <c r="L124" i="99" s="1"/>
  <c r="K44" i="99"/>
  <c r="L44" i="99" s="1"/>
  <c r="K9" i="99"/>
  <c r="L9" i="99" s="1"/>
  <c r="K62" i="99"/>
  <c r="L62" i="99" s="1"/>
  <c r="K89" i="99"/>
  <c r="L89" i="99" s="1"/>
  <c r="K248" i="99"/>
  <c r="L248" i="99" s="1"/>
  <c r="K55" i="99"/>
  <c r="L55" i="99" s="1"/>
  <c r="K193" i="99"/>
  <c r="L193" i="99" s="1"/>
  <c r="K198" i="99"/>
  <c r="L198" i="99" s="1"/>
  <c r="K70" i="99"/>
  <c r="L70" i="99" s="1"/>
  <c r="K137" i="99"/>
  <c r="L137" i="99" s="1"/>
  <c r="K221" i="99"/>
  <c r="L221" i="99" s="1"/>
  <c r="K77" i="99"/>
  <c r="L77" i="99" s="1"/>
  <c r="K191" i="99"/>
  <c r="L191" i="99" s="1"/>
  <c r="K87" i="99"/>
  <c r="L87" i="99" s="1"/>
  <c r="K186" i="99"/>
  <c r="L186" i="99" s="1"/>
  <c r="K106" i="99"/>
  <c r="L106" i="99" s="1"/>
  <c r="K26" i="99"/>
  <c r="L26" i="99" s="1"/>
  <c r="K226" i="99"/>
  <c r="L226" i="99" s="1"/>
  <c r="K229" i="99"/>
  <c r="L229" i="99" s="1"/>
  <c r="K158" i="99"/>
  <c r="L158" i="99" s="1"/>
  <c r="K195" i="99"/>
  <c r="L195" i="99" s="1"/>
  <c r="K188" i="99"/>
  <c r="L188" i="99" s="1"/>
  <c r="K116" i="99"/>
  <c r="L116" i="99" s="1"/>
  <c r="K28" i="99"/>
  <c r="L28" i="99" s="1"/>
  <c r="K23" i="99"/>
  <c r="L23" i="99" s="1"/>
  <c r="K72" i="99"/>
  <c r="L72" i="99" s="1"/>
  <c r="K215" i="99"/>
  <c r="L215" i="99" s="1"/>
  <c r="K209" i="99"/>
  <c r="L209" i="99" s="1"/>
  <c r="K127" i="99"/>
  <c r="L127" i="99" s="1"/>
  <c r="K190" i="99"/>
  <c r="L190" i="99" s="1"/>
  <c r="K38" i="99"/>
  <c r="L38" i="99" s="1"/>
  <c r="K80" i="99"/>
  <c r="L80" i="99" s="1"/>
  <c r="K189" i="99"/>
  <c r="L189" i="99" s="1"/>
  <c r="K61" i="99"/>
  <c r="L61" i="99" s="1"/>
  <c r="K177" i="99"/>
  <c r="L177" i="99" s="1"/>
  <c r="K132" i="99"/>
  <c r="L132" i="99" s="1"/>
  <c r="K54" i="99"/>
  <c r="L54" i="99" s="1"/>
  <c r="K151" i="99"/>
  <c r="L151" i="99" s="1"/>
  <c r="K180" i="99"/>
  <c r="L180" i="99" s="1"/>
  <c r="K171" i="99"/>
  <c r="L171" i="99" s="1"/>
  <c r="K129" i="99"/>
  <c r="L129" i="99" s="1"/>
  <c r="K115" i="99"/>
  <c r="L115" i="99" s="1"/>
  <c r="K154" i="99"/>
  <c r="L154" i="99" s="1"/>
  <c r="K16" i="99"/>
  <c r="L16" i="99" s="1"/>
  <c r="K172" i="99"/>
  <c r="L172" i="99" s="1"/>
  <c r="K173" i="99"/>
  <c r="L173" i="99" s="1"/>
  <c r="K66" i="98"/>
  <c r="L66" i="98" s="1"/>
  <c r="K130" i="98"/>
  <c r="L130" i="98" s="1"/>
  <c r="K194" i="98"/>
  <c r="L194" i="98" s="1"/>
  <c r="K3" i="98"/>
  <c r="L3" i="98" s="1"/>
  <c r="K19" i="98"/>
  <c r="L19" i="98" s="1"/>
  <c r="K35" i="98"/>
  <c r="L35" i="98" s="1"/>
  <c r="K51" i="98"/>
  <c r="L51" i="98" s="1"/>
  <c r="K67" i="98"/>
  <c r="L67" i="98" s="1"/>
  <c r="K83" i="98"/>
  <c r="L83" i="98" s="1"/>
  <c r="K99" i="98"/>
  <c r="L99" i="98" s="1"/>
  <c r="K115" i="98"/>
  <c r="L115" i="98" s="1"/>
  <c r="K131" i="98"/>
  <c r="L131" i="98" s="1"/>
  <c r="K147" i="98"/>
  <c r="L147" i="98" s="1"/>
  <c r="K163" i="98"/>
  <c r="L163" i="98" s="1"/>
  <c r="K179" i="98"/>
  <c r="L179" i="98" s="1"/>
  <c r="K195" i="98"/>
  <c r="L195" i="98" s="1"/>
  <c r="K211" i="98"/>
  <c r="L211" i="98" s="1"/>
  <c r="K227" i="98"/>
  <c r="L227" i="98" s="1"/>
  <c r="K42" i="98"/>
  <c r="L42" i="98" s="1"/>
  <c r="K106" i="98"/>
  <c r="L106" i="98" s="1"/>
  <c r="K170" i="98"/>
  <c r="L170" i="98" s="1"/>
  <c r="K43" i="98"/>
  <c r="L43" i="98" s="1"/>
  <c r="K107" i="98"/>
  <c r="L107" i="98" s="1"/>
  <c r="K171" i="98"/>
  <c r="L171" i="98" s="1"/>
  <c r="K9" i="98"/>
  <c r="L9" i="98" s="1"/>
  <c r="K201" i="98"/>
  <c r="L201" i="98" s="1"/>
  <c r="K105" i="98"/>
  <c r="L105" i="98" s="1"/>
  <c r="K59" i="98"/>
  <c r="L59" i="98" s="1"/>
  <c r="K123" i="98"/>
  <c r="L123" i="98" s="1"/>
  <c r="K187" i="98"/>
  <c r="L187" i="98" s="1"/>
  <c r="K73" i="98"/>
  <c r="L73" i="98" s="1"/>
  <c r="K31" i="98"/>
  <c r="L31" i="98" s="1"/>
  <c r="K169" i="98"/>
  <c r="L169" i="98" s="1"/>
  <c r="K63" i="98"/>
  <c r="L63" i="98" s="1"/>
  <c r="K127" i="98"/>
  <c r="L127" i="98" s="1"/>
  <c r="K137" i="98"/>
  <c r="L137" i="98" s="1"/>
  <c r="K159" i="98"/>
  <c r="L159" i="98" s="1"/>
  <c r="K11" i="98"/>
  <c r="L11" i="98" s="1"/>
  <c r="K75" i="98"/>
  <c r="L75" i="98" s="1"/>
  <c r="K139" i="98"/>
  <c r="L139" i="98" s="1"/>
  <c r="K203" i="98"/>
  <c r="L203" i="98" s="1"/>
  <c r="K27" i="98"/>
  <c r="L27" i="98" s="1"/>
  <c r="K91" i="98"/>
  <c r="L91" i="98" s="1"/>
  <c r="K155" i="98"/>
  <c r="L155" i="98" s="1"/>
  <c r="K219" i="98"/>
  <c r="L219" i="98" s="1"/>
  <c r="K95" i="98"/>
  <c r="L95" i="98" s="1"/>
  <c r="K223" i="98"/>
  <c r="L223" i="98" s="1"/>
  <c r="K41" i="98"/>
  <c r="L41" i="98" s="1"/>
  <c r="K225" i="98"/>
  <c r="L225" i="98" s="1"/>
  <c r="K129" i="98"/>
  <c r="L129" i="98" s="1"/>
  <c r="K33" i="98"/>
  <c r="L33" i="98" s="1"/>
  <c r="K175" i="98"/>
  <c r="L175" i="98" s="1"/>
  <c r="K114" i="98"/>
  <c r="L114" i="98" s="1"/>
  <c r="K177" i="98"/>
  <c r="L177" i="98" s="1"/>
  <c r="K80" i="98"/>
  <c r="L80" i="98" s="1"/>
  <c r="K218" i="98"/>
  <c r="L218" i="98" s="1"/>
  <c r="K119" i="98"/>
  <c r="L119" i="98" s="1"/>
  <c r="K190" i="98"/>
  <c r="L190" i="98" s="1"/>
  <c r="K74" i="98"/>
  <c r="L74" i="98" s="1"/>
  <c r="K216" i="98"/>
  <c r="L216" i="98" s="1"/>
  <c r="K214" i="98"/>
  <c r="L214" i="98" s="1"/>
  <c r="K165" i="98"/>
  <c r="L165" i="98" s="1"/>
  <c r="K101" i="98"/>
  <c r="L101" i="98" s="1"/>
  <c r="K37" i="98"/>
  <c r="L37" i="98" s="1"/>
  <c r="K212" i="98"/>
  <c r="L212" i="98" s="1"/>
  <c r="K148" i="98"/>
  <c r="L148" i="98" s="1"/>
  <c r="K84" i="98"/>
  <c r="L84" i="98" s="1"/>
  <c r="K20" i="98"/>
  <c r="L20" i="98" s="1"/>
  <c r="K14" i="98"/>
  <c r="L14" i="98" s="1"/>
  <c r="K89" i="98"/>
  <c r="L89" i="98" s="1"/>
  <c r="K120" i="98"/>
  <c r="L120" i="98" s="1"/>
  <c r="K111" i="98"/>
  <c r="L111" i="98" s="1"/>
  <c r="K98" i="98"/>
  <c r="L98" i="98" s="1"/>
  <c r="K158" i="98"/>
  <c r="L158" i="98" s="1"/>
  <c r="K205" i="98"/>
  <c r="L205" i="98" s="1"/>
  <c r="K13" i="98"/>
  <c r="L13" i="98" s="1"/>
  <c r="K124" i="98"/>
  <c r="L124" i="98" s="1"/>
  <c r="K64" i="98"/>
  <c r="L64" i="98" s="1"/>
  <c r="K181" i="98"/>
  <c r="L181" i="98" s="1"/>
  <c r="K36" i="98"/>
  <c r="L36" i="98" s="1"/>
  <c r="K18" i="98"/>
  <c r="L18" i="98" s="1"/>
  <c r="K48" i="98"/>
  <c r="L48" i="98" s="1"/>
  <c r="K136" i="98"/>
  <c r="L136" i="98" s="1"/>
  <c r="K7" i="98"/>
  <c r="L7" i="98" s="1"/>
  <c r="K54" i="98"/>
  <c r="L54" i="98" s="1"/>
  <c r="K92" i="98"/>
  <c r="L92" i="98" s="1"/>
  <c r="K217" i="98"/>
  <c r="L217" i="98" s="1"/>
  <c r="K121" i="98"/>
  <c r="L121" i="98" s="1"/>
  <c r="K25" i="98"/>
  <c r="L25" i="98" s="1"/>
  <c r="K167" i="98"/>
  <c r="L167" i="98" s="1"/>
  <c r="K162" i="98"/>
  <c r="L162" i="98" s="1"/>
  <c r="K22" i="98"/>
  <c r="L22" i="98" s="1"/>
  <c r="K202" i="98"/>
  <c r="L202" i="98" s="1"/>
  <c r="K8" i="98"/>
  <c r="L8" i="98" s="1"/>
  <c r="K128" i="98"/>
  <c r="L128" i="98" s="1"/>
  <c r="K103" i="98"/>
  <c r="L103" i="98" s="1"/>
  <c r="K176" i="98"/>
  <c r="L176" i="98" s="1"/>
  <c r="K58" i="98"/>
  <c r="L58" i="98" s="1"/>
  <c r="K198" i="98"/>
  <c r="L198" i="98" s="1"/>
  <c r="K150" i="98"/>
  <c r="L150" i="98" s="1"/>
  <c r="K221" i="98"/>
  <c r="L221" i="98" s="1"/>
  <c r="K157" i="98"/>
  <c r="L157" i="98" s="1"/>
  <c r="K93" i="98"/>
  <c r="L93" i="98" s="1"/>
  <c r="K29" i="98"/>
  <c r="L29" i="98" s="1"/>
  <c r="K204" i="98"/>
  <c r="L204" i="98" s="1"/>
  <c r="K140" i="98"/>
  <c r="L140" i="98" s="1"/>
  <c r="K76" i="98"/>
  <c r="L76" i="98" s="1"/>
  <c r="K12" i="98"/>
  <c r="L12" i="98" s="1"/>
  <c r="K226" i="98"/>
  <c r="L226" i="98" s="1"/>
  <c r="K200" i="98"/>
  <c r="L200" i="98" s="1"/>
  <c r="K112" i="98"/>
  <c r="L112" i="98" s="1"/>
  <c r="K88" i="98"/>
  <c r="L88" i="98" s="1"/>
  <c r="K141" i="98"/>
  <c r="L141" i="98" s="1"/>
  <c r="K188" i="98"/>
  <c r="L188" i="98" s="1"/>
  <c r="K206" i="98"/>
  <c r="L206" i="98" s="1"/>
  <c r="K153" i="98"/>
  <c r="L153" i="98" s="1"/>
  <c r="K15" i="98"/>
  <c r="L15" i="98" s="1"/>
  <c r="K23" i="98"/>
  <c r="L23" i="98" s="1"/>
  <c r="K53" i="98"/>
  <c r="L53" i="98" s="1"/>
  <c r="K164" i="98"/>
  <c r="L164" i="98" s="1"/>
  <c r="K49" i="98"/>
  <c r="L49" i="98" s="1"/>
  <c r="K32" i="98"/>
  <c r="L32" i="98" s="1"/>
  <c r="K186" i="98"/>
  <c r="L186" i="98" s="1"/>
  <c r="K135" i="98"/>
  <c r="L135" i="98" s="1"/>
  <c r="K90" i="98"/>
  <c r="L90" i="98" s="1"/>
  <c r="K109" i="98"/>
  <c r="L109" i="98" s="1"/>
  <c r="K220" i="98"/>
  <c r="L220" i="98" s="1"/>
  <c r="K40" i="98"/>
  <c r="L40" i="98" s="1"/>
  <c r="K209" i="98"/>
  <c r="L209" i="98" s="1"/>
  <c r="K97" i="98"/>
  <c r="L97" i="98" s="1"/>
  <c r="K17" i="98"/>
  <c r="L17" i="98" s="1"/>
  <c r="K168" i="98"/>
  <c r="L168" i="98" s="1"/>
  <c r="K143" i="98"/>
  <c r="L143" i="98" s="1"/>
  <c r="K113" i="98"/>
  <c r="L113" i="98" s="1"/>
  <c r="K86" i="98"/>
  <c r="L86" i="98" s="1"/>
  <c r="K6" i="98"/>
  <c r="L6" i="98" s="1"/>
  <c r="K87" i="98"/>
  <c r="L87" i="98" s="1"/>
  <c r="K126" i="98"/>
  <c r="L126" i="98" s="1"/>
  <c r="K166" i="98"/>
  <c r="L166" i="98" s="1"/>
  <c r="K102" i="98"/>
  <c r="L102" i="98" s="1"/>
  <c r="K222" i="98"/>
  <c r="L222" i="98" s="1"/>
  <c r="K213" i="98"/>
  <c r="L213" i="98" s="1"/>
  <c r="K149" i="98"/>
  <c r="L149" i="98" s="1"/>
  <c r="K85" i="98"/>
  <c r="L85" i="98" s="1"/>
  <c r="K21" i="98"/>
  <c r="L21" i="98" s="1"/>
  <c r="K196" i="98"/>
  <c r="L196" i="98" s="1"/>
  <c r="K132" i="98"/>
  <c r="L132" i="98" s="1"/>
  <c r="K68" i="98"/>
  <c r="L68" i="98" s="1"/>
  <c r="K4" i="98"/>
  <c r="L4" i="98" s="1"/>
  <c r="K193" i="98"/>
  <c r="L193" i="98" s="1"/>
  <c r="K71" i="98"/>
  <c r="L71" i="98" s="1"/>
  <c r="K152" i="98"/>
  <c r="L152" i="98" s="1"/>
  <c r="K174" i="98"/>
  <c r="L174" i="98" s="1"/>
  <c r="K77" i="98"/>
  <c r="L77" i="98" s="1"/>
  <c r="K60" i="98"/>
  <c r="L60" i="98" s="1"/>
  <c r="K57" i="98"/>
  <c r="L57" i="98" s="1"/>
  <c r="K184" i="98"/>
  <c r="L184" i="98" s="1"/>
  <c r="K151" i="98"/>
  <c r="L151" i="98" s="1"/>
  <c r="K117" i="98"/>
  <c r="L117" i="98" s="1"/>
  <c r="K100" i="98"/>
  <c r="L100" i="98" s="1"/>
  <c r="K145" i="98"/>
  <c r="L145" i="98" s="1"/>
  <c r="K183" i="98"/>
  <c r="L183" i="98" s="1"/>
  <c r="K34" i="98"/>
  <c r="L34" i="98" s="1"/>
  <c r="K173" i="98"/>
  <c r="L173" i="98" s="1"/>
  <c r="K28" i="98"/>
  <c r="L28" i="98" s="1"/>
  <c r="K191" i="98"/>
  <c r="L191" i="98" s="1"/>
  <c r="K160" i="98"/>
  <c r="L160" i="98" s="1"/>
  <c r="K192" i="98"/>
  <c r="L192" i="98" s="1"/>
  <c r="K185" i="98"/>
  <c r="L185" i="98" s="1"/>
  <c r="K81" i="98"/>
  <c r="L81" i="98" s="1"/>
  <c r="K210" i="98"/>
  <c r="L210" i="98" s="1"/>
  <c r="K178" i="98"/>
  <c r="L178" i="98" s="1"/>
  <c r="K72" i="98"/>
  <c r="L72" i="98" s="1"/>
  <c r="K215" i="98"/>
  <c r="L215" i="98" s="1"/>
  <c r="K79" i="98"/>
  <c r="L79" i="98" s="1"/>
  <c r="K144" i="98"/>
  <c r="L144" i="98" s="1"/>
  <c r="K62" i="98"/>
  <c r="L62" i="98" s="1"/>
  <c r="K55" i="98"/>
  <c r="L55" i="98" s="1"/>
  <c r="K96" i="98"/>
  <c r="L96" i="98" s="1"/>
  <c r="K134" i="98"/>
  <c r="L134" i="98" s="1"/>
  <c r="K70" i="98"/>
  <c r="L70" i="98" s="1"/>
  <c r="K110" i="98"/>
  <c r="L110" i="98" s="1"/>
  <c r="K94" i="98"/>
  <c r="L94" i="98" s="1"/>
  <c r="K197" i="98"/>
  <c r="L197" i="98" s="1"/>
  <c r="K133" i="98"/>
  <c r="L133" i="98" s="1"/>
  <c r="K69" i="98"/>
  <c r="L69" i="98" s="1"/>
  <c r="K5" i="98"/>
  <c r="L5" i="98" s="1"/>
  <c r="K180" i="98"/>
  <c r="L180" i="98" s="1"/>
  <c r="K116" i="98"/>
  <c r="L116" i="98" s="1"/>
  <c r="K52" i="98"/>
  <c r="L52" i="98" s="1"/>
  <c r="K142" i="98"/>
  <c r="L142" i="98" s="1"/>
  <c r="K146" i="98"/>
  <c r="L146" i="98" s="1"/>
  <c r="K38" i="98"/>
  <c r="L38" i="98" s="1"/>
  <c r="K122" i="98"/>
  <c r="L122" i="98" s="1"/>
  <c r="K161" i="98"/>
  <c r="L161" i="98" s="1"/>
  <c r="K65" i="98"/>
  <c r="L65" i="98" s="1"/>
  <c r="K138" i="98"/>
  <c r="L138" i="98" s="1"/>
  <c r="K24" i="98"/>
  <c r="L24" i="98" s="1"/>
  <c r="K224" i="98"/>
  <c r="L224" i="98" s="1"/>
  <c r="K207" i="98"/>
  <c r="L207" i="98" s="1"/>
  <c r="K47" i="98"/>
  <c r="L47" i="98" s="1"/>
  <c r="K56" i="98"/>
  <c r="L56" i="98" s="1"/>
  <c r="K208" i="98"/>
  <c r="L208" i="98" s="1"/>
  <c r="K39" i="98"/>
  <c r="L39" i="98" s="1"/>
  <c r="K82" i="98"/>
  <c r="L82" i="98" s="1"/>
  <c r="K26" i="98"/>
  <c r="L26" i="98" s="1"/>
  <c r="K46" i="98"/>
  <c r="L46" i="98" s="1"/>
  <c r="K30" i="98"/>
  <c r="L30" i="98" s="1"/>
  <c r="K189" i="98"/>
  <c r="L189" i="98" s="1"/>
  <c r="K125" i="98"/>
  <c r="L125" i="98" s="1"/>
  <c r="K61" i="98"/>
  <c r="L61" i="98" s="1"/>
  <c r="K182" i="98"/>
  <c r="L182" i="98" s="1"/>
  <c r="K172" i="98"/>
  <c r="L172" i="98" s="1"/>
  <c r="K108" i="98"/>
  <c r="L108" i="98" s="1"/>
  <c r="K44" i="98"/>
  <c r="L44" i="98" s="1"/>
  <c r="K104" i="98"/>
  <c r="L104" i="98" s="1"/>
  <c r="K50" i="98"/>
  <c r="L50" i="98" s="1"/>
  <c r="K154" i="98"/>
  <c r="L154" i="98" s="1"/>
  <c r="K199" i="98"/>
  <c r="L199" i="98" s="1"/>
  <c r="K16" i="98"/>
  <c r="L16" i="98" s="1"/>
  <c r="K10" i="98"/>
  <c r="L10" i="98" s="1"/>
  <c r="K118" i="98"/>
  <c r="L118" i="98" s="1"/>
  <c r="K78" i="98"/>
  <c r="L78" i="98" s="1"/>
  <c r="K45" i="98"/>
  <c r="L45" i="98" s="1"/>
  <c r="K156" i="98"/>
  <c r="L156" i="98" s="1"/>
  <c r="K9" i="100"/>
  <c r="L9" i="100" s="1"/>
  <c r="K48" i="100"/>
  <c r="L48" i="100" s="1"/>
  <c r="K73" i="100"/>
  <c r="L73" i="100" s="1"/>
  <c r="K112" i="100"/>
  <c r="L112" i="100" s="1"/>
  <c r="K137" i="100"/>
  <c r="L137" i="100" s="1"/>
  <c r="K176" i="100"/>
  <c r="L176" i="100" s="1"/>
  <c r="K201" i="100"/>
  <c r="L201" i="100" s="1"/>
  <c r="K240" i="100"/>
  <c r="L240" i="100" s="1"/>
  <c r="K25" i="100"/>
  <c r="L25" i="100" s="1"/>
  <c r="K89" i="100"/>
  <c r="L89" i="100" s="1"/>
  <c r="K153" i="100"/>
  <c r="L153" i="100" s="1"/>
  <c r="K217" i="100"/>
  <c r="L217" i="100" s="1"/>
  <c r="K41" i="100"/>
  <c r="L41" i="100" s="1"/>
  <c r="K105" i="100"/>
  <c r="L105" i="100" s="1"/>
  <c r="K169" i="100"/>
  <c r="L169" i="100" s="1"/>
  <c r="K233" i="100"/>
  <c r="L233" i="100" s="1"/>
  <c r="K17" i="100"/>
  <c r="L17" i="100" s="1"/>
  <c r="K68" i="100"/>
  <c r="L68" i="100" s="1"/>
  <c r="K93" i="100"/>
  <c r="L93" i="100" s="1"/>
  <c r="K120" i="100"/>
  <c r="L120" i="100" s="1"/>
  <c r="K145" i="100"/>
  <c r="L145" i="100" s="1"/>
  <c r="K196" i="100"/>
  <c r="L196" i="100" s="1"/>
  <c r="K221" i="100"/>
  <c r="L221" i="100" s="1"/>
  <c r="K248" i="100"/>
  <c r="L248" i="100" s="1"/>
  <c r="K19" i="100"/>
  <c r="L19" i="100" s="1"/>
  <c r="K44" i="100"/>
  <c r="L44" i="100" s="1"/>
  <c r="K69" i="100"/>
  <c r="L69" i="100" s="1"/>
  <c r="K96" i="100"/>
  <c r="L96" i="100" s="1"/>
  <c r="K121" i="100"/>
  <c r="L121" i="100" s="1"/>
  <c r="K172" i="100"/>
  <c r="L172" i="100" s="1"/>
  <c r="K197" i="100"/>
  <c r="L197" i="100" s="1"/>
  <c r="K224" i="100"/>
  <c r="L224" i="100" s="1"/>
  <c r="K249" i="100"/>
  <c r="L249" i="100" s="1"/>
  <c r="K20" i="100"/>
  <c r="L20" i="100" s="1"/>
  <c r="K97" i="100"/>
  <c r="L97" i="100" s="1"/>
  <c r="K148" i="100"/>
  <c r="L148" i="100" s="1"/>
  <c r="K225" i="100"/>
  <c r="L225" i="100" s="1"/>
  <c r="K4" i="100"/>
  <c r="L4" i="100" s="1"/>
  <c r="K29" i="100"/>
  <c r="L29" i="100" s="1"/>
  <c r="K56" i="100"/>
  <c r="L56" i="100" s="1"/>
  <c r="K81" i="100"/>
  <c r="L81" i="100" s="1"/>
  <c r="K132" i="100"/>
  <c r="L132" i="100" s="1"/>
  <c r="K157" i="100"/>
  <c r="L157" i="100" s="1"/>
  <c r="K184" i="100"/>
  <c r="L184" i="100" s="1"/>
  <c r="K209" i="100"/>
  <c r="L209" i="100" s="1"/>
  <c r="K260" i="100"/>
  <c r="L260" i="100" s="1"/>
  <c r="K13" i="100"/>
  <c r="L13" i="100" s="1"/>
  <c r="K65" i="100"/>
  <c r="L65" i="100" s="1"/>
  <c r="K116" i="100"/>
  <c r="L116" i="100" s="1"/>
  <c r="K77" i="100"/>
  <c r="L77" i="100" s="1"/>
  <c r="K129" i="100"/>
  <c r="L129" i="100" s="1"/>
  <c r="K180" i="100"/>
  <c r="L180" i="100" s="1"/>
  <c r="K32" i="100"/>
  <c r="L32" i="100" s="1"/>
  <c r="K83" i="100"/>
  <c r="L83" i="100" s="1"/>
  <c r="K133" i="100"/>
  <c r="L133" i="100" s="1"/>
  <c r="K185" i="100"/>
  <c r="L185" i="100" s="1"/>
  <c r="K236" i="100"/>
  <c r="L236" i="100" s="1"/>
  <c r="K52" i="100"/>
  <c r="L52" i="100" s="1"/>
  <c r="K205" i="100"/>
  <c r="L205" i="100" s="1"/>
  <c r="K257" i="100"/>
  <c r="L257" i="100" s="1"/>
  <c r="K57" i="100"/>
  <c r="L57" i="100" s="1"/>
  <c r="K160" i="100"/>
  <c r="L160" i="100" s="1"/>
  <c r="K261" i="100"/>
  <c r="L261" i="100" s="1"/>
  <c r="K91" i="100"/>
  <c r="L91" i="100" s="1"/>
  <c r="K141" i="100"/>
  <c r="L141" i="100" s="1"/>
  <c r="K59" i="100"/>
  <c r="L59" i="100" s="1"/>
  <c r="K161" i="100"/>
  <c r="L161" i="100" s="1"/>
  <c r="K193" i="100"/>
  <c r="L193" i="100" s="1"/>
  <c r="K136" i="100"/>
  <c r="L136" i="100" s="1"/>
  <c r="K84" i="100"/>
  <c r="L84" i="100" s="1"/>
  <c r="K187" i="100"/>
  <c r="L187" i="100" s="1"/>
  <c r="K244" i="100"/>
  <c r="L244" i="100" s="1"/>
  <c r="K5" i="100"/>
  <c r="L5" i="100" s="1"/>
  <c r="K108" i="100"/>
  <c r="L108" i="100" s="1"/>
  <c r="K211" i="100"/>
  <c r="L211" i="100" s="1"/>
  <c r="K8" i="100"/>
  <c r="L8" i="100" s="1"/>
  <c r="K109" i="100"/>
  <c r="L109" i="100" s="1"/>
  <c r="K212" i="100"/>
  <c r="L212" i="100" s="1"/>
  <c r="K33" i="100"/>
  <c r="L33" i="100" s="1"/>
  <c r="K237" i="100"/>
  <c r="L237" i="100" s="1"/>
  <c r="K40" i="100"/>
  <c r="L40" i="100" s="1"/>
  <c r="K262" i="100"/>
  <c r="L262" i="100" s="1"/>
  <c r="K198" i="100"/>
  <c r="L198" i="100" s="1"/>
  <c r="K126" i="100"/>
  <c r="L126" i="100" s="1"/>
  <c r="K62" i="100"/>
  <c r="L62" i="100" s="1"/>
  <c r="K104" i="100"/>
  <c r="L104" i="100" s="1"/>
  <c r="K79" i="100"/>
  <c r="L79" i="100" s="1"/>
  <c r="K155" i="100"/>
  <c r="L155" i="100" s="1"/>
  <c r="K188" i="100"/>
  <c r="L188" i="100" s="1"/>
  <c r="K88" i="100"/>
  <c r="L88" i="100" s="1"/>
  <c r="K131" i="100"/>
  <c r="L131" i="100" s="1"/>
  <c r="K113" i="100"/>
  <c r="L113" i="100" s="1"/>
  <c r="K207" i="100"/>
  <c r="L207" i="100" s="1"/>
  <c r="K103" i="100"/>
  <c r="L103" i="100" s="1"/>
  <c r="K215" i="100"/>
  <c r="L215" i="100" s="1"/>
  <c r="K87" i="100"/>
  <c r="L87" i="100" s="1"/>
  <c r="K36" i="100"/>
  <c r="L36" i="100" s="1"/>
  <c r="K165" i="100"/>
  <c r="L165" i="100" s="1"/>
  <c r="K37" i="100"/>
  <c r="L37" i="100" s="1"/>
  <c r="K140" i="100"/>
  <c r="L140" i="100" s="1"/>
  <c r="K208" i="100"/>
  <c r="L208" i="100" s="1"/>
  <c r="K226" i="100"/>
  <c r="L226" i="100" s="1"/>
  <c r="K162" i="100"/>
  <c r="L162" i="100" s="1"/>
  <c r="K98" i="100"/>
  <c r="L98" i="100" s="1"/>
  <c r="K34" i="100"/>
  <c r="L34" i="100" s="1"/>
  <c r="K102" i="100"/>
  <c r="L102" i="100" s="1"/>
  <c r="K99" i="100"/>
  <c r="L99" i="100" s="1"/>
  <c r="K51" i="100"/>
  <c r="L51" i="100" s="1"/>
  <c r="K255" i="100"/>
  <c r="L255" i="100" s="1"/>
  <c r="K159" i="100"/>
  <c r="L159" i="100" s="1"/>
  <c r="K117" i="100"/>
  <c r="L117" i="100" s="1"/>
  <c r="K203" i="100"/>
  <c r="L203" i="100" s="1"/>
  <c r="K202" i="100"/>
  <c r="L202" i="100" s="1"/>
  <c r="K10" i="100"/>
  <c r="L10" i="100" s="1"/>
  <c r="K27" i="100"/>
  <c r="L27" i="100" s="1"/>
  <c r="K114" i="100"/>
  <c r="L114" i="100" s="1"/>
  <c r="K128" i="100"/>
  <c r="L128" i="100" s="1"/>
  <c r="K124" i="100"/>
  <c r="L124" i="100" s="1"/>
  <c r="K171" i="100"/>
  <c r="L171" i="100" s="1"/>
  <c r="K256" i="100"/>
  <c r="L256" i="100" s="1"/>
  <c r="K72" i="100"/>
  <c r="L72" i="100" s="1"/>
  <c r="K223" i="100"/>
  <c r="L223" i="100" s="1"/>
  <c r="K106" i="100"/>
  <c r="L106" i="100" s="1"/>
  <c r="K254" i="100"/>
  <c r="L254" i="100" s="1"/>
  <c r="K190" i="100"/>
  <c r="L190" i="100" s="1"/>
  <c r="K118" i="100"/>
  <c r="L118" i="100" s="1"/>
  <c r="K46" i="100"/>
  <c r="L46" i="100" s="1"/>
  <c r="K15" i="100"/>
  <c r="L15" i="100" s="1"/>
  <c r="K147" i="100"/>
  <c r="L147" i="100" s="1"/>
  <c r="K60" i="100"/>
  <c r="L60" i="100" s="1"/>
  <c r="K49" i="100"/>
  <c r="L49" i="100" s="1"/>
  <c r="K143" i="100"/>
  <c r="L143" i="100" s="1"/>
  <c r="K63" i="100"/>
  <c r="L63" i="100" s="1"/>
  <c r="K199" i="100"/>
  <c r="L199" i="100" s="1"/>
  <c r="K71" i="100"/>
  <c r="L71" i="100" s="1"/>
  <c r="K16" i="100"/>
  <c r="L16" i="100" s="1"/>
  <c r="K149" i="100"/>
  <c r="L149" i="100" s="1"/>
  <c r="K21" i="100"/>
  <c r="L21" i="100" s="1"/>
  <c r="K64" i="100"/>
  <c r="L64" i="100" s="1"/>
  <c r="K100" i="100"/>
  <c r="L100" i="100" s="1"/>
  <c r="K218" i="100"/>
  <c r="L218" i="100" s="1"/>
  <c r="K154" i="100"/>
  <c r="L154" i="100" s="1"/>
  <c r="K90" i="100"/>
  <c r="L90" i="100" s="1"/>
  <c r="K26" i="100"/>
  <c r="L26" i="100" s="1"/>
  <c r="K238" i="100"/>
  <c r="L238" i="100" s="1"/>
  <c r="K251" i="100"/>
  <c r="L251" i="100" s="1"/>
  <c r="K24" i="100"/>
  <c r="L24" i="100" s="1"/>
  <c r="K31" i="100"/>
  <c r="L31" i="100" s="1"/>
  <c r="K245" i="100"/>
  <c r="L245" i="100" s="1"/>
  <c r="K12" i="100"/>
  <c r="L12" i="100" s="1"/>
  <c r="K138" i="100"/>
  <c r="L138" i="100" s="1"/>
  <c r="K214" i="100"/>
  <c r="L214" i="100" s="1"/>
  <c r="K200" i="100"/>
  <c r="L200" i="100" s="1"/>
  <c r="K241" i="100"/>
  <c r="L241" i="100" s="1"/>
  <c r="K175" i="100"/>
  <c r="L175" i="100" s="1"/>
  <c r="K119" i="100"/>
  <c r="L119" i="100" s="1"/>
  <c r="K242" i="100"/>
  <c r="L242" i="100" s="1"/>
  <c r="K50" i="100"/>
  <c r="L50" i="100" s="1"/>
  <c r="K134" i="100"/>
  <c r="L134" i="100" s="1"/>
  <c r="K53" i="100"/>
  <c r="L53" i="100" s="1"/>
  <c r="K228" i="100"/>
  <c r="L228" i="100" s="1"/>
  <c r="K246" i="100"/>
  <c r="L246" i="100" s="1"/>
  <c r="K182" i="100"/>
  <c r="L182" i="100" s="1"/>
  <c r="K110" i="100"/>
  <c r="L110" i="100" s="1"/>
  <c r="K30" i="100"/>
  <c r="L30" i="100" s="1"/>
  <c r="K123" i="100"/>
  <c r="L123" i="100" s="1"/>
  <c r="K239" i="100"/>
  <c r="L239" i="100" s="1"/>
  <c r="K39" i="100"/>
  <c r="L39" i="100" s="1"/>
  <c r="K259" i="100"/>
  <c r="L259" i="100" s="1"/>
  <c r="K76" i="100"/>
  <c r="L76" i="100" s="1"/>
  <c r="K47" i="100"/>
  <c r="L47" i="100" s="1"/>
  <c r="K183" i="100"/>
  <c r="L183" i="100" s="1"/>
  <c r="K55" i="100"/>
  <c r="L55" i="100" s="1"/>
  <c r="K253" i="100"/>
  <c r="L253" i="100" s="1"/>
  <c r="K125" i="100"/>
  <c r="L125" i="100" s="1"/>
  <c r="K28" i="100"/>
  <c r="L28" i="100" s="1"/>
  <c r="K80" i="100"/>
  <c r="L80" i="100" s="1"/>
  <c r="K210" i="100"/>
  <c r="L210" i="100" s="1"/>
  <c r="K146" i="100"/>
  <c r="L146" i="100" s="1"/>
  <c r="K82" i="100"/>
  <c r="L82" i="100" s="1"/>
  <c r="K18" i="100"/>
  <c r="L18" i="100" s="1"/>
  <c r="K150" i="100"/>
  <c r="L150" i="100" s="1"/>
  <c r="K174" i="100"/>
  <c r="L174" i="100" s="1"/>
  <c r="K14" i="100"/>
  <c r="L14" i="100" s="1"/>
  <c r="K107" i="100"/>
  <c r="L107" i="100" s="1"/>
  <c r="K167" i="100"/>
  <c r="L167" i="100" s="1"/>
  <c r="K252" i="100"/>
  <c r="L252" i="100" s="1"/>
  <c r="K74" i="100"/>
  <c r="L74" i="100" s="1"/>
  <c r="K142" i="100"/>
  <c r="L142" i="100" s="1"/>
  <c r="K195" i="100"/>
  <c r="L195" i="100" s="1"/>
  <c r="K92" i="100"/>
  <c r="L92" i="100" s="1"/>
  <c r="K164" i="100"/>
  <c r="L164" i="100" s="1"/>
  <c r="K189" i="100"/>
  <c r="L189" i="100" s="1"/>
  <c r="K192" i="100"/>
  <c r="L192" i="100" s="1"/>
  <c r="K206" i="100"/>
  <c r="L206" i="100" s="1"/>
  <c r="K152" i="100"/>
  <c r="L152" i="100" s="1"/>
  <c r="K144" i="100"/>
  <c r="L144" i="100" s="1"/>
  <c r="K181" i="100"/>
  <c r="L181" i="100" s="1"/>
  <c r="K234" i="100"/>
  <c r="L234" i="100" s="1"/>
  <c r="K54" i="100"/>
  <c r="L54" i="100" s="1"/>
  <c r="K204" i="100"/>
  <c r="L204" i="100" s="1"/>
  <c r="K230" i="100"/>
  <c r="L230" i="100" s="1"/>
  <c r="K166" i="100"/>
  <c r="L166" i="100" s="1"/>
  <c r="K94" i="100"/>
  <c r="L94" i="100" s="1"/>
  <c r="K6" i="100"/>
  <c r="L6" i="100" s="1"/>
  <c r="K173" i="100"/>
  <c r="L173" i="100" s="1"/>
  <c r="K235" i="100"/>
  <c r="L235" i="100" s="1"/>
  <c r="K67" i="100"/>
  <c r="L67" i="100" s="1"/>
  <c r="K3" i="100"/>
  <c r="L3" i="100" s="1"/>
  <c r="K35" i="100"/>
  <c r="L35" i="100" s="1"/>
  <c r="K231" i="100"/>
  <c r="L231" i="100" s="1"/>
  <c r="K163" i="100"/>
  <c r="L163" i="100" s="1"/>
  <c r="K151" i="100"/>
  <c r="L151" i="100" s="1"/>
  <c r="K23" i="100"/>
  <c r="L23" i="100" s="1"/>
  <c r="K229" i="100"/>
  <c r="L229" i="100" s="1"/>
  <c r="K101" i="100"/>
  <c r="L101" i="100" s="1"/>
  <c r="K139" i="100"/>
  <c r="L139" i="100" s="1"/>
  <c r="K258" i="100"/>
  <c r="L258" i="100" s="1"/>
  <c r="K194" i="100"/>
  <c r="L194" i="100" s="1"/>
  <c r="K130" i="100"/>
  <c r="L130" i="100" s="1"/>
  <c r="K66" i="100"/>
  <c r="L66" i="100" s="1"/>
  <c r="K22" i="100"/>
  <c r="L22" i="100" s="1"/>
  <c r="K38" i="100"/>
  <c r="L38" i="100" s="1"/>
  <c r="K222" i="100"/>
  <c r="L222" i="100" s="1"/>
  <c r="K158" i="100"/>
  <c r="L158" i="100" s="1"/>
  <c r="K86" i="100"/>
  <c r="L86" i="100" s="1"/>
  <c r="K227" i="100"/>
  <c r="L227" i="100" s="1"/>
  <c r="K45" i="100"/>
  <c r="L45" i="100" s="1"/>
  <c r="K219" i="100"/>
  <c r="L219" i="100" s="1"/>
  <c r="K43" i="100"/>
  <c r="L43" i="100" s="1"/>
  <c r="K111" i="100"/>
  <c r="L111" i="100" s="1"/>
  <c r="K243" i="100"/>
  <c r="L243" i="100" s="1"/>
  <c r="K191" i="100"/>
  <c r="L191" i="100" s="1"/>
  <c r="K115" i="100"/>
  <c r="L115" i="100" s="1"/>
  <c r="K263" i="100"/>
  <c r="L263" i="100" s="1"/>
  <c r="K135" i="100"/>
  <c r="L135" i="100" s="1"/>
  <c r="K7" i="100"/>
  <c r="L7" i="100" s="1"/>
  <c r="K213" i="100"/>
  <c r="L213" i="100" s="1"/>
  <c r="K85" i="100"/>
  <c r="L85" i="100" s="1"/>
  <c r="K75" i="100"/>
  <c r="L75" i="100" s="1"/>
  <c r="K250" i="100"/>
  <c r="L250" i="100" s="1"/>
  <c r="K186" i="100"/>
  <c r="L186" i="100" s="1"/>
  <c r="K122" i="100"/>
  <c r="L122" i="100" s="1"/>
  <c r="K58" i="100"/>
  <c r="L58" i="100" s="1"/>
  <c r="K78" i="100"/>
  <c r="L78" i="100" s="1"/>
  <c r="K168" i="100"/>
  <c r="L168" i="100" s="1"/>
  <c r="K220" i="100"/>
  <c r="L220" i="100" s="1"/>
  <c r="K247" i="100"/>
  <c r="L247" i="100" s="1"/>
  <c r="K61" i="100"/>
  <c r="L61" i="100" s="1"/>
  <c r="K11" i="100"/>
  <c r="L11" i="100" s="1"/>
  <c r="K178" i="100"/>
  <c r="L178" i="100" s="1"/>
  <c r="K179" i="100"/>
  <c r="L179" i="100" s="1"/>
  <c r="K70" i="100"/>
  <c r="L70" i="100" s="1"/>
  <c r="K216" i="100"/>
  <c r="L216" i="100" s="1"/>
  <c r="K232" i="100"/>
  <c r="L232" i="100" s="1"/>
  <c r="K177" i="100"/>
  <c r="L177" i="100" s="1"/>
  <c r="K127" i="100"/>
  <c r="L127" i="100" s="1"/>
  <c r="K95" i="100"/>
  <c r="L95" i="100" s="1"/>
  <c r="K156" i="100"/>
  <c r="L156" i="100" s="1"/>
  <c r="K170" i="100"/>
  <c r="L170" i="100" s="1"/>
  <c r="K42" i="100"/>
  <c r="L42" i="100" s="1"/>
  <c r="E9" i="97"/>
  <c r="J22" i="22"/>
  <c r="BD6" i="2"/>
  <c r="BD10" i="2"/>
  <c r="BD8" i="2"/>
  <c r="BD9" i="2"/>
  <c r="BD4" i="2"/>
  <c r="BD13" i="2"/>
  <c r="BD7" i="2"/>
  <c r="BD12" i="2"/>
  <c r="BD5" i="2"/>
  <c r="BD11" i="2"/>
  <c r="I9" i="97"/>
  <c r="W13" i="96"/>
  <c r="W12" i="96"/>
  <c r="W11" i="96"/>
  <c r="W10" i="96"/>
  <c r="W9" i="96"/>
  <c r="W8" i="96"/>
  <c r="W7" i="96"/>
  <c r="W6" i="96"/>
  <c r="W5" i="96"/>
  <c r="W4" i="96"/>
  <c r="H8" i="97" l="1"/>
  <c r="H7" i="97"/>
  <c r="H6" i="97"/>
  <c r="H4" i="97"/>
  <c r="H5" i="97"/>
  <c r="I6" i="96"/>
  <c r="D6" i="96"/>
  <c r="I8" i="96"/>
  <c r="D8" i="96"/>
  <c r="I13" i="96"/>
  <c r="D13" i="96"/>
  <c r="I11" i="96"/>
  <c r="D11" i="96"/>
  <c r="D7" i="96"/>
  <c r="I4" i="96"/>
  <c r="I9" i="96"/>
  <c r="D9" i="96"/>
  <c r="D10" i="96"/>
  <c r="D12" i="96"/>
  <c r="K5" i="81" l="1"/>
  <c r="L5" i="81" s="1"/>
  <c r="K53" i="81"/>
  <c r="L53" i="81" s="1"/>
  <c r="K101" i="81"/>
  <c r="L101" i="81" s="1"/>
  <c r="K149" i="81"/>
  <c r="L149" i="81" s="1"/>
  <c r="K197" i="81"/>
  <c r="L197" i="81" s="1"/>
  <c r="K245" i="81"/>
  <c r="L245" i="81" s="1"/>
  <c r="K29" i="81"/>
  <c r="L29" i="81" s="1"/>
  <c r="K77" i="81"/>
  <c r="L77" i="81" s="1"/>
  <c r="K141" i="81"/>
  <c r="L141" i="81" s="1"/>
  <c r="K205" i="81"/>
  <c r="L205" i="81" s="1"/>
  <c r="K21" i="81"/>
  <c r="L21" i="81" s="1"/>
  <c r="K85" i="81"/>
  <c r="L85" i="81" s="1"/>
  <c r="K133" i="81"/>
  <c r="L133" i="81" s="1"/>
  <c r="K181" i="81"/>
  <c r="L181" i="81" s="1"/>
  <c r="K229" i="81"/>
  <c r="L229" i="81" s="1"/>
  <c r="K45" i="81"/>
  <c r="L45" i="81" s="1"/>
  <c r="K109" i="81"/>
  <c r="L109" i="81" s="1"/>
  <c r="K173" i="81"/>
  <c r="L173" i="81" s="1"/>
  <c r="K237" i="81"/>
  <c r="L237" i="81" s="1"/>
  <c r="K37" i="81"/>
  <c r="L37" i="81" s="1"/>
  <c r="K69" i="81"/>
  <c r="L69" i="81" s="1"/>
  <c r="K117" i="81"/>
  <c r="L117" i="81" s="1"/>
  <c r="K165" i="81"/>
  <c r="L165" i="81" s="1"/>
  <c r="K213" i="81"/>
  <c r="L213" i="81" s="1"/>
  <c r="K261" i="81"/>
  <c r="L261" i="81" s="1"/>
  <c r="K13" i="81"/>
  <c r="L13" i="81" s="1"/>
  <c r="K93" i="81"/>
  <c r="L93" i="81" s="1"/>
  <c r="K157" i="81"/>
  <c r="L157" i="81" s="1"/>
  <c r="K221" i="81"/>
  <c r="L221" i="81" s="1"/>
  <c r="K61" i="81"/>
  <c r="L61" i="81" s="1"/>
  <c r="K125" i="81"/>
  <c r="L125" i="81" s="1"/>
  <c r="K189" i="81"/>
  <c r="L189" i="81" s="1"/>
  <c r="K253" i="81"/>
  <c r="L253" i="81" s="1"/>
  <c r="K166" i="81"/>
  <c r="L166" i="81" s="1"/>
  <c r="K158" i="81"/>
  <c r="L158" i="81" s="1"/>
  <c r="K212" i="81"/>
  <c r="L212" i="81" s="1"/>
  <c r="K148" i="81"/>
  <c r="L148" i="81" s="1"/>
  <c r="K84" i="81"/>
  <c r="L84" i="81" s="1"/>
  <c r="K20" i="81"/>
  <c r="L20" i="81" s="1"/>
  <c r="K114" i="81"/>
  <c r="L114" i="81" s="1"/>
  <c r="K198" i="81"/>
  <c r="L198" i="81" s="1"/>
  <c r="K218" i="81"/>
  <c r="L218" i="81" s="1"/>
  <c r="K34" i="81"/>
  <c r="L34" i="81" s="1"/>
  <c r="K182" i="81"/>
  <c r="L182" i="81" s="1"/>
  <c r="K70" i="81"/>
  <c r="L70" i="81" s="1"/>
  <c r="K115" i="81"/>
  <c r="L115" i="81" s="1"/>
  <c r="K223" i="81"/>
  <c r="L223" i="81" s="1"/>
  <c r="K56" i="81"/>
  <c r="L56" i="81" s="1"/>
  <c r="K183" i="81"/>
  <c r="L183" i="81" s="1"/>
  <c r="K16" i="81"/>
  <c r="L16" i="81" s="1"/>
  <c r="K203" i="81"/>
  <c r="L203" i="81" s="1"/>
  <c r="K71" i="81"/>
  <c r="L71" i="81" s="1"/>
  <c r="K168" i="81"/>
  <c r="L168" i="81" s="1"/>
  <c r="K217" i="81"/>
  <c r="L217" i="81" s="1"/>
  <c r="K39" i="81"/>
  <c r="L39" i="81" s="1"/>
  <c r="K75" i="81"/>
  <c r="L75" i="81" s="1"/>
  <c r="K207" i="81"/>
  <c r="L207" i="81" s="1"/>
  <c r="K191" i="81"/>
  <c r="L191" i="81" s="1"/>
  <c r="K24" i="81"/>
  <c r="L24" i="81" s="1"/>
  <c r="K251" i="81"/>
  <c r="L251" i="81" s="1"/>
  <c r="K249" i="81"/>
  <c r="L249" i="81" s="1"/>
  <c r="K232" i="81"/>
  <c r="L232" i="81" s="1"/>
  <c r="K87" i="81"/>
  <c r="L87" i="81" s="1"/>
  <c r="K252" i="81"/>
  <c r="L252" i="81" s="1"/>
  <c r="K124" i="81"/>
  <c r="L124" i="81" s="1"/>
  <c r="K186" i="81"/>
  <c r="L186" i="81" s="1"/>
  <c r="K122" i="81"/>
  <c r="L122" i="81" s="1"/>
  <c r="K154" i="81"/>
  <c r="L154" i="81" s="1"/>
  <c r="K19" i="81"/>
  <c r="L19" i="81" s="1"/>
  <c r="K99" i="81"/>
  <c r="L99" i="81" s="1"/>
  <c r="K227" i="81"/>
  <c r="L227" i="81" s="1"/>
  <c r="K79" i="81"/>
  <c r="L79" i="81" s="1"/>
  <c r="K127" i="81"/>
  <c r="L127" i="81" s="1"/>
  <c r="K136" i="81"/>
  <c r="L136" i="81" s="1"/>
  <c r="K57" i="81"/>
  <c r="L57" i="81" s="1"/>
  <c r="K201" i="81"/>
  <c r="L201" i="81" s="1"/>
  <c r="K18" i="81"/>
  <c r="L18" i="81" s="1"/>
  <c r="K96" i="81"/>
  <c r="L96" i="81" s="1"/>
  <c r="K95" i="81"/>
  <c r="L95" i="81" s="1"/>
  <c r="K55" i="81"/>
  <c r="L55" i="81" s="1"/>
  <c r="K111" i="81"/>
  <c r="L111" i="81" s="1"/>
  <c r="K3" i="81"/>
  <c r="L3" i="81" s="1"/>
  <c r="K241" i="81"/>
  <c r="L241" i="81" s="1"/>
  <c r="K220" i="81"/>
  <c r="L220" i="81" s="1"/>
  <c r="K210" i="81"/>
  <c r="L210" i="81" s="1"/>
  <c r="K234" i="81"/>
  <c r="L234" i="81" s="1"/>
  <c r="K216" i="81"/>
  <c r="L216" i="81" s="1"/>
  <c r="K27" i="81"/>
  <c r="L27" i="81" s="1"/>
  <c r="K102" i="81"/>
  <c r="L102" i="81" s="1"/>
  <c r="K204" i="81"/>
  <c r="L204" i="81" s="1"/>
  <c r="K140" i="81"/>
  <c r="L140" i="81" s="1"/>
  <c r="K76" i="81"/>
  <c r="L76" i="81" s="1"/>
  <c r="K12" i="81"/>
  <c r="L12" i="81" s="1"/>
  <c r="K98" i="81"/>
  <c r="L98" i="81" s="1"/>
  <c r="K150" i="81"/>
  <c r="L150" i="81" s="1"/>
  <c r="K230" i="81"/>
  <c r="L230" i="81" s="1"/>
  <c r="K194" i="81"/>
  <c r="L194" i="81" s="1"/>
  <c r="K26" i="81"/>
  <c r="L26" i="81" s="1"/>
  <c r="K146" i="81"/>
  <c r="L146" i="81" s="1"/>
  <c r="K22" i="81"/>
  <c r="L22" i="81" s="1"/>
  <c r="K200" i="81"/>
  <c r="L200" i="81" s="1"/>
  <c r="K83" i="81"/>
  <c r="L83" i="81" s="1"/>
  <c r="K209" i="81"/>
  <c r="L209" i="81" s="1"/>
  <c r="K31" i="81"/>
  <c r="L31" i="81" s="1"/>
  <c r="K169" i="81"/>
  <c r="L169" i="81" s="1"/>
  <c r="K163" i="81"/>
  <c r="L163" i="81" s="1"/>
  <c r="K129" i="81"/>
  <c r="L129" i="81" s="1"/>
  <c r="K192" i="81"/>
  <c r="L192" i="81" s="1"/>
  <c r="K25" i="81"/>
  <c r="L25" i="81" s="1"/>
  <c r="K43" i="81"/>
  <c r="L43" i="81" s="1"/>
  <c r="K143" i="81"/>
  <c r="L143" i="81" s="1"/>
  <c r="K177" i="81"/>
  <c r="L177" i="81" s="1"/>
  <c r="K219" i="81"/>
  <c r="L219" i="81" s="1"/>
  <c r="K199" i="81"/>
  <c r="L199" i="81" s="1"/>
  <c r="K193" i="81"/>
  <c r="L193" i="81" s="1"/>
  <c r="K240" i="81"/>
  <c r="L240" i="81" s="1"/>
  <c r="K73" i="81"/>
  <c r="L73" i="81" s="1"/>
  <c r="K254" i="81"/>
  <c r="L254" i="81" s="1"/>
  <c r="K188" i="81"/>
  <c r="L188" i="81" s="1"/>
  <c r="K60" i="81"/>
  <c r="L60" i="81" s="1"/>
  <c r="K226" i="81"/>
  <c r="L226" i="81" s="1"/>
  <c r="K46" i="81"/>
  <c r="L46" i="81" s="1"/>
  <c r="K86" i="81"/>
  <c r="L86" i="81" s="1"/>
  <c r="K50" i="81"/>
  <c r="L50" i="81" s="1"/>
  <c r="K47" i="81"/>
  <c r="L47" i="81" s="1"/>
  <c r="K159" i="81"/>
  <c r="L159" i="81" s="1"/>
  <c r="K100" i="81"/>
  <c r="L100" i="81" s="1"/>
  <c r="K258" i="81"/>
  <c r="L258" i="81" s="1"/>
  <c r="K233" i="81"/>
  <c r="L233" i="81" s="1"/>
  <c r="K256" i="81"/>
  <c r="L256" i="81" s="1"/>
  <c r="K139" i="81"/>
  <c r="L139" i="81" s="1"/>
  <c r="K63" i="81"/>
  <c r="L63" i="81" s="1"/>
  <c r="K92" i="81"/>
  <c r="L92" i="81" s="1"/>
  <c r="K66" i="81"/>
  <c r="L66" i="81" s="1"/>
  <c r="K82" i="81"/>
  <c r="L82" i="81" s="1"/>
  <c r="K147" i="81"/>
  <c r="L147" i="81" s="1"/>
  <c r="K81" i="81"/>
  <c r="L81" i="81" s="1"/>
  <c r="K41" i="81"/>
  <c r="L41" i="81" s="1"/>
  <c r="K112" i="81"/>
  <c r="L112" i="81" s="1"/>
  <c r="K38" i="81"/>
  <c r="L38" i="81" s="1"/>
  <c r="K260" i="81"/>
  <c r="L260" i="81" s="1"/>
  <c r="K196" i="81"/>
  <c r="L196" i="81" s="1"/>
  <c r="K132" i="81"/>
  <c r="L132" i="81" s="1"/>
  <c r="K68" i="81"/>
  <c r="L68" i="81" s="1"/>
  <c r="K4" i="81"/>
  <c r="L4" i="81" s="1"/>
  <c r="K242" i="81"/>
  <c r="L242" i="81" s="1"/>
  <c r="K74" i="81"/>
  <c r="L74" i="81" s="1"/>
  <c r="K206" i="81"/>
  <c r="L206" i="81" s="1"/>
  <c r="K170" i="81"/>
  <c r="L170" i="81" s="1"/>
  <c r="K262" i="81"/>
  <c r="L262" i="81" s="1"/>
  <c r="K134" i="81"/>
  <c r="L134" i="81" s="1"/>
  <c r="K161" i="81"/>
  <c r="L161" i="81" s="1"/>
  <c r="K51" i="81"/>
  <c r="L51" i="81" s="1"/>
  <c r="K184" i="81"/>
  <c r="L184" i="81" s="1"/>
  <c r="K17" i="81"/>
  <c r="L17" i="81" s="1"/>
  <c r="K144" i="81"/>
  <c r="L144" i="81" s="1"/>
  <c r="K131" i="81"/>
  <c r="L131" i="81" s="1"/>
  <c r="K40" i="81"/>
  <c r="L40" i="81" s="1"/>
  <c r="K167" i="81"/>
  <c r="L167" i="81" s="1"/>
  <c r="K259" i="81"/>
  <c r="L259" i="81" s="1"/>
  <c r="K11" i="81"/>
  <c r="L11" i="81" s="1"/>
  <c r="K104" i="81"/>
  <c r="L104" i="81" s="1"/>
  <c r="K152" i="81"/>
  <c r="L152" i="81" s="1"/>
  <c r="K187" i="81"/>
  <c r="L187" i="81" s="1"/>
  <c r="K135" i="81"/>
  <c r="L135" i="81" s="1"/>
  <c r="K65" i="81"/>
  <c r="L65" i="81" s="1"/>
  <c r="K215" i="81"/>
  <c r="L215" i="81" s="1"/>
  <c r="K48" i="81"/>
  <c r="L48" i="81" s="1"/>
  <c r="K42" i="81"/>
  <c r="L42" i="81" s="1"/>
  <c r="K119" i="81"/>
  <c r="L119" i="81" s="1"/>
  <c r="K153" i="81"/>
  <c r="L153" i="81" s="1"/>
  <c r="K185" i="81"/>
  <c r="L185" i="81" s="1"/>
  <c r="K155" i="81"/>
  <c r="L155" i="81" s="1"/>
  <c r="K23" i="81"/>
  <c r="L23" i="81" s="1"/>
  <c r="K126" i="81"/>
  <c r="L126" i="81" s="1"/>
  <c r="K62" i="81"/>
  <c r="L62" i="81" s="1"/>
  <c r="K58" i="81"/>
  <c r="L58" i="81" s="1"/>
  <c r="K118" i="81"/>
  <c r="L118" i="81" s="1"/>
  <c r="K89" i="81"/>
  <c r="L89" i="81" s="1"/>
  <c r="K97" i="81"/>
  <c r="L97" i="81" s="1"/>
  <c r="K59" i="81"/>
  <c r="L59" i="81" s="1"/>
  <c r="K6" i="81"/>
  <c r="L6" i="81" s="1"/>
  <c r="K28" i="81"/>
  <c r="L28" i="81" s="1"/>
  <c r="K30" i="81"/>
  <c r="L30" i="81" s="1"/>
  <c r="K138" i="81"/>
  <c r="L138" i="81" s="1"/>
  <c r="K32" i="81"/>
  <c r="L32" i="81" s="1"/>
  <c r="K121" i="81"/>
  <c r="L121" i="81" s="1"/>
  <c r="K231" i="81"/>
  <c r="L231" i="81" s="1"/>
  <c r="K33" i="81"/>
  <c r="L33" i="81" s="1"/>
  <c r="K222" i="81"/>
  <c r="L222" i="81" s="1"/>
  <c r="K244" i="81"/>
  <c r="L244" i="81" s="1"/>
  <c r="K180" i="81"/>
  <c r="L180" i="81" s="1"/>
  <c r="K116" i="81"/>
  <c r="L116" i="81" s="1"/>
  <c r="K52" i="81"/>
  <c r="L52" i="81" s="1"/>
  <c r="K174" i="81"/>
  <c r="L174" i="81" s="1"/>
  <c r="K110" i="81"/>
  <c r="L110" i="81" s="1"/>
  <c r="K202" i="81"/>
  <c r="L202" i="81" s="1"/>
  <c r="K10" i="81"/>
  <c r="L10" i="81" s="1"/>
  <c r="K130" i="81"/>
  <c r="L130" i="81" s="1"/>
  <c r="K14" i="81"/>
  <c r="L14" i="81" s="1"/>
  <c r="K243" i="81"/>
  <c r="L243" i="81" s="1"/>
  <c r="K224" i="81"/>
  <c r="L224" i="81" s="1"/>
  <c r="K145" i="81"/>
  <c r="L145" i="81" s="1"/>
  <c r="K105" i="81"/>
  <c r="L105" i="81" s="1"/>
  <c r="K225" i="81"/>
  <c r="L225" i="81" s="1"/>
  <c r="K67" i="81"/>
  <c r="L67" i="81" s="1"/>
  <c r="K128" i="81"/>
  <c r="L128" i="81" s="1"/>
  <c r="K195" i="81"/>
  <c r="L195" i="81" s="1"/>
  <c r="K15" i="81"/>
  <c r="L15" i="81" s="1"/>
  <c r="K113" i="81"/>
  <c r="L113" i="81" s="1"/>
  <c r="K72" i="81"/>
  <c r="L72" i="81" s="1"/>
  <c r="K123" i="81"/>
  <c r="L123" i="81" s="1"/>
  <c r="K7" i="81"/>
  <c r="L7" i="81" s="1"/>
  <c r="K176" i="81"/>
  <c r="L176" i="81" s="1"/>
  <c r="K9" i="81"/>
  <c r="L9" i="81" s="1"/>
  <c r="K54" i="81"/>
  <c r="L54" i="81" s="1"/>
  <c r="K250" i="81"/>
  <c r="L250" i="81" s="1"/>
  <c r="K236" i="81"/>
  <c r="L236" i="81" s="1"/>
  <c r="K172" i="81"/>
  <c r="L172" i="81" s="1"/>
  <c r="K108" i="81"/>
  <c r="L108" i="81" s="1"/>
  <c r="K44" i="81"/>
  <c r="L44" i="81" s="1"/>
  <c r="K142" i="81"/>
  <c r="L142" i="81" s="1"/>
  <c r="K78" i="81"/>
  <c r="L78" i="81" s="1"/>
  <c r="K178" i="81"/>
  <c r="L178" i="81" s="1"/>
  <c r="K214" i="81"/>
  <c r="L214" i="81" s="1"/>
  <c r="K106" i="81"/>
  <c r="L106" i="81" s="1"/>
  <c r="K211" i="81"/>
  <c r="L211" i="81" s="1"/>
  <c r="K160" i="81"/>
  <c r="L160" i="81" s="1"/>
  <c r="K120" i="81"/>
  <c r="L120" i="81" s="1"/>
  <c r="K247" i="81"/>
  <c r="L247" i="81" s="1"/>
  <c r="K80" i="81"/>
  <c r="L80" i="81" s="1"/>
  <c r="K175" i="81"/>
  <c r="L175" i="81" s="1"/>
  <c r="K35" i="81"/>
  <c r="L35" i="81" s="1"/>
  <c r="K103" i="81"/>
  <c r="L103" i="81" s="1"/>
  <c r="K239" i="81"/>
  <c r="L239" i="81" s="1"/>
  <c r="K171" i="81"/>
  <c r="L171" i="81" s="1"/>
  <c r="K255" i="81"/>
  <c r="L255" i="81" s="1"/>
  <c r="K88" i="81"/>
  <c r="L88" i="81" s="1"/>
  <c r="K8" i="81"/>
  <c r="L8" i="81" s="1"/>
  <c r="K91" i="81"/>
  <c r="L91" i="81" s="1"/>
  <c r="K151" i="81"/>
  <c r="L151" i="81" s="1"/>
  <c r="K238" i="81"/>
  <c r="L238" i="81" s="1"/>
  <c r="K228" i="81"/>
  <c r="L228" i="81" s="1"/>
  <c r="K164" i="81"/>
  <c r="L164" i="81" s="1"/>
  <c r="K36" i="81"/>
  <c r="L36" i="81" s="1"/>
  <c r="K162" i="81"/>
  <c r="L162" i="81" s="1"/>
  <c r="K246" i="81"/>
  <c r="L246" i="81" s="1"/>
  <c r="K90" i="81"/>
  <c r="L90" i="81" s="1"/>
  <c r="K179" i="81"/>
  <c r="L179" i="81" s="1"/>
  <c r="K137" i="81"/>
  <c r="L137" i="81" s="1"/>
  <c r="K190" i="81"/>
  <c r="L190" i="81" s="1"/>
  <c r="K156" i="81"/>
  <c r="L156" i="81" s="1"/>
  <c r="K94" i="81"/>
  <c r="L94" i="81" s="1"/>
  <c r="K248" i="81"/>
  <c r="L248" i="81" s="1"/>
  <c r="K208" i="81"/>
  <c r="L208" i="81" s="1"/>
  <c r="K235" i="81"/>
  <c r="L235" i="81" s="1"/>
  <c r="K257" i="81"/>
  <c r="L257" i="81" s="1"/>
  <c r="K64" i="81"/>
  <c r="L64" i="81" s="1"/>
  <c r="K107" i="81"/>
  <c r="L107" i="81" s="1"/>
  <c r="K49" i="81"/>
  <c r="L49" i="81" s="1"/>
  <c r="K128" i="86"/>
  <c r="L128" i="86" s="1"/>
  <c r="K240" i="86"/>
  <c r="L240" i="86" s="1"/>
  <c r="K255" i="86"/>
  <c r="L255" i="86" s="1"/>
  <c r="K127" i="86"/>
  <c r="L127" i="86" s="1"/>
  <c r="K96" i="86"/>
  <c r="L96" i="86" s="1"/>
  <c r="K208" i="86"/>
  <c r="L208" i="86" s="1"/>
  <c r="K159" i="86"/>
  <c r="L159" i="86" s="1"/>
  <c r="K64" i="86"/>
  <c r="L64" i="86" s="1"/>
  <c r="K176" i="86"/>
  <c r="L176" i="86" s="1"/>
  <c r="K32" i="86"/>
  <c r="L32" i="86" s="1"/>
  <c r="K144" i="86"/>
  <c r="L144" i="86" s="1"/>
  <c r="K112" i="86"/>
  <c r="L112" i="86" s="1"/>
  <c r="K256" i="86"/>
  <c r="L256" i="86" s="1"/>
  <c r="K80" i="86"/>
  <c r="L80" i="86" s="1"/>
  <c r="K224" i="86"/>
  <c r="L224" i="86" s="1"/>
  <c r="K48" i="86"/>
  <c r="L48" i="86" s="1"/>
  <c r="K192" i="86"/>
  <c r="L192" i="86" s="1"/>
  <c r="K16" i="86"/>
  <c r="L16" i="86" s="1"/>
  <c r="K160" i="86"/>
  <c r="L160" i="86" s="1"/>
  <c r="K236" i="86"/>
  <c r="L236" i="86" s="1"/>
  <c r="K164" i="86"/>
  <c r="L164" i="86" s="1"/>
  <c r="K100" i="86"/>
  <c r="L100" i="86" s="1"/>
  <c r="K20" i="86"/>
  <c r="L20" i="86" s="1"/>
  <c r="K92" i="86"/>
  <c r="L92" i="86" s="1"/>
  <c r="K58" i="86"/>
  <c r="L58" i="86" s="1"/>
  <c r="K91" i="86"/>
  <c r="L91" i="86" s="1"/>
  <c r="K72" i="86"/>
  <c r="L72" i="86" s="1"/>
  <c r="K218" i="86"/>
  <c r="L218" i="86" s="1"/>
  <c r="K247" i="86"/>
  <c r="L247" i="86" s="1"/>
  <c r="K239" i="86"/>
  <c r="L239" i="86" s="1"/>
  <c r="K238" i="86"/>
  <c r="L238" i="86" s="1"/>
  <c r="K174" i="86"/>
  <c r="L174" i="86" s="1"/>
  <c r="K110" i="86"/>
  <c r="L110" i="86" s="1"/>
  <c r="K46" i="86"/>
  <c r="L46" i="86" s="1"/>
  <c r="K199" i="86"/>
  <c r="L199" i="86" s="1"/>
  <c r="K171" i="86"/>
  <c r="L171" i="86" s="1"/>
  <c r="K221" i="86"/>
  <c r="L221" i="86" s="1"/>
  <c r="K157" i="86"/>
  <c r="L157" i="86" s="1"/>
  <c r="K93" i="86"/>
  <c r="L93" i="86" s="1"/>
  <c r="K29" i="86"/>
  <c r="L29" i="86" s="1"/>
  <c r="K103" i="86"/>
  <c r="L103" i="86" s="1"/>
  <c r="K178" i="86"/>
  <c r="L178" i="86" s="1"/>
  <c r="K50" i="86"/>
  <c r="L50" i="86" s="1"/>
  <c r="K169" i="86"/>
  <c r="L169" i="86" s="1"/>
  <c r="K41" i="86"/>
  <c r="L41" i="86" s="1"/>
  <c r="K147" i="86"/>
  <c r="L147" i="86" s="1"/>
  <c r="K19" i="86"/>
  <c r="L19" i="86" s="1"/>
  <c r="K225" i="86"/>
  <c r="L225" i="86" s="1"/>
  <c r="K97" i="86"/>
  <c r="L97" i="86" s="1"/>
  <c r="K140" i="86"/>
  <c r="L140" i="86" s="1"/>
  <c r="K152" i="86"/>
  <c r="L152" i="86" s="1"/>
  <c r="K86" i="86"/>
  <c r="L86" i="86" s="1"/>
  <c r="K168" i="86"/>
  <c r="L168" i="86" s="1"/>
  <c r="K133" i="86"/>
  <c r="L133" i="86" s="1"/>
  <c r="K130" i="86"/>
  <c r="L130" i="86" s="1"/>
  <c r="K249" i="86"/>
  <c r="L249" i="86" s="1"/>
  <c r="K227" i="86"/>
  <c r="L227" i="86" s="1"/>
  <c r="K49" i="86"/>
  <c r="L49" i="86" s="1"/>
  <c r="K254" i="86"/>
  <c r="L254" i="86" s="1"/>
  <c r="K251" i="86"/>
  <c r="L251" i="86" s="1"/>
  <c r="K202" i="86"/>
  <c r="L202" i="86" s="1"/>
  <c r="K109" i="86"/>
  <c r="L109" i="86" s="1"/>
  <c r="K210" i="86"/>
  <c r="L210" i="86" s="1"/>
  <c r="K73" i="86"/>
  <c r="L73" i="86" s="1"/>
  <c r="K28" i="86"/>
  <c r="L28" i="86" s="1"/>
  <c r="K75" i="86"/>
  <c r="L75" i="86" s="1"/>
  <c r="K111" i="86"/>
  <c r="L111" i="86" s="1"/>
  <c r="K119" i="86"/>
  <c r="L119" i="86" s="1"/>
  <c r="K182" i="86"/>
  <c r="L182" i="86" s="1"/>
  <c r="K165" i="86"/>
  <c r="L165" i="86" s="1"/>
  <c r="K66" i="86"/>
  <c r="L66" i="86" s="1"/>
  <c r="K113" i="86"/>
  <c r="L113" i="86" s="1"/>
  <c r="K228" i="86"/>
  <c r="L228" i="86" s="1"/>
  <c r="K156" i="86"/>
  <c r="L156" i="86" s="1"/>
  <c r="K84" i="86"/>
  <c r="L84" i="86" s="1"/>
  <c r="K12" i="86"/>
  <c r="L12" i="86" s="1"/>
  <c r="K39" i="86"/>
  <c r="L39" i="86" s="1"/>
  <c r="K74" i="86"/>
  <c r="L74" i="86" s="1"/>
  <c r="K56" i="86"/>
  <c r="L56" i="86" s="1"/>
  <c r="K183" i="86"/>
  <c r="L183" i="86" s="1"/>
  <c r="K79" i="86"/>
  <c r="L79" i="86" s="1"/>
  <c r="K90" i="86"/>
  <c r="L90" i="86" s="1"/>
  <c r="K230" i="86"/>
  <c r="L230" i="86" s="1"/>
  <c r="K166" i="86"/>
  <c r="L166" i="86" s="1"/>
  <c r="K102" i="86"/>
  <c r="L102" i="86" s="1"/>
  <c r="K38" i="86"/>
  <c r="L38" i="86" s="1"/>
  <c r="K139" i="86"/>
  <c r="L139" i="86" s="1"/>
  <c r="K154" i="86"/>
  <c r="L154" i="86" s="1"/>
  <c r="K213" i="86"/>
  <c r="L213" i="86" s="1"/>
  <c r="K149" i="86"/>
  <c r="L149" i="86" s="1"/>
  <c r="K85" i="86"/>
  <c r="L85" i="86" s="1"/>
  <c r="K21" i="86"/>
  <c r="L21" i="86" s="1"/>
  <c r="K47" i="86"/>
  <c r="L47" i="86" s="1"/>
  <c r="K162" i="86"/>
  <c r="L162" i="86" s="1"/>
  <c r="K34" i="86"/>
  <c r="L34" i="86" s="1"/>
  <c r="K153" i="86"/>
  <c r="L153" i="86" s="1"/>
  <c r="K25" i="86"/>
  <c r="L25" i="86" s="1"/>
  <c r="K259" i="86"/>
  <c r="L259" i="86" s="1"/>
  <c r="K131" i="86"/>
  <c r="L131" i="86" s="1"/>
  <c r="K3" i="86"/>
  <c r="L3" i="86" s="1"/>
  <c r="K209" i="86"/>
  <c r="L209" i="86" s="1"/>
  <c r="K81" i="86"/>
  <c r="L81" i="86" s="1"/>
  <c r="K212" i="86"/>
  <c r="L212" i="86" s="1"/>
  <c r="K63" i="86"/>
  <c r="L63" i="86" s="1"/>
  <c r="K191" i="86"/>
  <c r="L191" i="86" s="1"/>
  <c r="K231" i="86"/>
  <c r="L231" i="86" s="1"/>
  <c r="K170" i="86"/>
  <c r="L170" i="86" s="1"/>
  <c r="K107" i="86"/>
  <c r="L107" i="86" s="1"/>
  <c r="K214" i="86"/>
  <c r="L214" i="86" s="1"/>
  <c r="K22" i="86"/>
  <c r="L22" i="86" s="1"/>
  <c r="K197" i="86"/>
  <c r="L197" i="86" s="1"/>
  <c r="K5" i="86"/>
  <c r="L5" i="86" s="1"/>
  <c r="K263" i="86"/>
  <c r="L263" i="86" s="1"/>
  <c r="K99" i="86"/>
  <c r="L99" i="86" s="1"/>
  <c r="K260" i="86"/>
  <c r="L260" i="86" s="1"/>
  <c r="K36" i="86"/>
  <c r="L36" i="86" s="1"/>
  <c r="K200" i="86"/>
  <c r="L200" i="86" s="1"/>
  <c r="K11" i="86"/>
  <c r="L11" i="86" s="1"/>
  <c r="K190" i="86"/>
  <c r="L190" i="86" s="1"/>
  <c r="K173" i="86"/>
  <c r="L173" i="86" s="1"/>
  <c r="K59" i="86"/>
  <c r="L59" i="86" s="1"/>
  <c r="K129" i="86"/>
  <c r="L129" i="86" s="1"/>
  <c r="K172" i="86"/>
  <c r="L172" i="86" s="1"/>
  <c r="K118" i="86"/>
  <c r="L118" i="86" s="1"/>
  <c r="K37" i="86"/>
  <c r="L37" i="86" s="1"/>
  <c r="K194" i="86"/>
  <c r="L194" i="86" s="1"/>
  <c r="K57" i="86"/>
  <c r="L57" i="86" s="1"/>
  <c r="K241" i="86"/>
  <c r="L241" i="86" s="1"/>
  <c r="K31" i="86"/>
  <c r="L31" i="86" s="1"/>
  <c r="K220" i="86"/>
  <c r="L220" i="86" s="1"/>
  <c r="K148" i="86"/>
  <c r="L148" i="86" s="1"/>
  <c r="K76" i="86"/>
  <c r="L76" i="86" s="1"/>
  <c r="K4" i="86"/>
  <c r="L4" i="86" s="1"/>
  <c r="K175" i="86"/>
  <c r="L175" i="86" s="1"/>
  <c r="K219" i="86"/>
  <c r="L219" i="86" s="1"/>
  <c r="K143" i="86"/>
  <c r="L143" i="86" s="1"/>
  <c r="K184" i="86"/>
  <c r="L184" i="86" s="1"/>
  <c r="K15" i="86"/>
  <c r="L15" i="86" s="1"/>
  <c r="K222" i="86"/>
  <c r="L222" i="86" s="1"/>
  <c r="K158" i="86"/>
  <c r="L158" i="86" s="1"/>
  <c r="K94" i="86"/>
  <c r="L94" i="86" s="1"/>
  <c r="K30" i="86"/>
  <c r="L30" i="86" s="1"/>
  <c r="K122" i="86"/>
  <c r="L122" i="86" s="1"/>
  <c r="K43" i="86"/>
  <c r="L43" i="86" s="1"/>
  <c r="K216" i="86"/>
  <c r="L216" i="86" s="1"/>
  <c r="K205" i="86"/>
  <c r="L205" i="86" s="1"/>
  <c r="K141" i="86"/>
  <c r="L141" i="86" s="1"/>
  <c r="K77" i="86"/>
  <c r="L77" i="86" s="1"/>
  <c r="K13" i="86"/>
  <c r="L13" i="86" s="1"/>
  <c r="K26" i="86"/>
  <c r="L26" i="86" s="1"/>
  <c r="K146" i="86"/>
  <c r="L146" i="86" s="1"/>
  <c r="K18" i="86"/>
  <c r="L18" i="86" s="1"/>
  <c r="K137" i="86"/>
  <c r="L137" i="86" s="1"/>
  <c r="K9" i="86"/>
  <c r="L9" i="86" s="1"/>
  <c r="K243" i="86"/>
  <c r="L243" i="86" s="1"/>
  <c r="K115" i="86"/>
  <c r="L115" i="86" s="1"/>
  <c r="K193" i="86"/>
  <c r="L193" i="86" s="1"/>
  <c r="K65" i="86"/>
  <c r="L65" i="86" s="1"/>
  <c r="K68" i="86"/>
  <c r="L68" i="86" s="1"/>
  <c r="K223" i="86"/>
  <c r="L223" i="86" s="1"/>
  <c r="K123" i="86"/>
  <c r="L123" i="86" s="1"/>
  <c r="K150" i="86"/>
  <c r="L150" i="86" s="1"/>
  <c r="K87" i="86"/>
  <c r="L87" i="86" s="1"/>
  <c r="K261" i="86"/>
  <c r="L261" i="86" s="1"/>
  <c r="K69" i="86"/>
  <c r="L69" i="86" s="1"/>
  <c r="K258" i="86"/>
  <c r="L258" i="86" s="1"/>
  <c r="K121" i="86"/>
  <c r="L121" i="86" s="1"/>
  <c r="K177" i="86"/>
  <c r="L177" i="86" s="1"/>
  <c r="K180" i="86"/>
  <c r="L180" i="86" s="1"/>
  <c r="K40" i="86"/>
  <c r="L40" i="86" s="1"/>
  <c r="K126" i="86"/>
  <c r="L126" i="86" s="1"/>
  <c r="K237" i="86"/>
  <c r="L237" i="86" s="1"/>
  <c r="K155" i="86"/>
  <c r="L155" i="86" s="1"/>
  <c r="K82" i="86"/>
  <c r="L82" i="86" s="1"/>
  <c r="K201" i="86"/>
  <c r="L201" i="86" s="1"/>
  <c r="K179" i="86"/>
  <c r="L179" i="86" s="1"/>
  <c r="K108" i="86"/>
  <c r="L108" i="86" s="1"/>
  <c r="K104" i="86"/>
  <c r="L104" i="86" s="1"/>
  <c r="K235" i="86"/>
  <c r="L235" i="86" s="1"/>
  <c r="K54" i="86"/>
  <c r="L54" i="86" s="1"/>
  <c r="K101" i="86"/>
  <c r="L101" i="86" s="1"/>
  <c r="K185" i="86"/>
  <c r="L185" i="86" s="1"/>
  <c r="K163" i="86"/>
  <c r="L163" i="86" s="1"/>
  <c r="K204" i="86"/>
  <c r="L204" i="86" s="1"/>
  <c r="K132" i="86"/>
  <c r="L132" i="86" s="1"/>
  <c r="K52" i="86"/>
  <c r="L52" i="86" s="1"/>
  <c r="K95" i="86"/>
  <c r="L95" i="86" s="1"/>
  <c r="K42" i="86"/>
  <c r="L42" i="86" s="1"/>
  <c r="K203" i="86"/>
  <c r="L203" i="86" s="1"/>
  <c r="K248" i="86"/>
  <c r="L248" i="86" s="1"/>
  <c r="K106" i="86"/>
  <c r="L106" i="86" s="1"/>
  <c r="K136" i="86"/>
  <c r="L136" i="86" s="1"/>
  <c r="K206" i="86"/>
  <c r="L206" i="86" s="1"/>
  <c r="K142" i="86"/>
  <c r="L142" i="86" s="1"/>
  <c r="K78" i="86"/>
  <c r="L78" i="86" s="1"/>
  <c r="K14" i="86"/>
  <c r="L14" i="86" s="1"/>
  <c r="K27" i="86"/>
  <c r="L27" i="86" s="1"/>
  <c r="K120" i="86"/>
  <c r="L120" i="86" s="1"/>
  <c r="K253" i="86"/>
  <c r="L253" i="86" s="1"/>
  <c r="K189" i="86"/>
  <c r="L189" i="86" s="1"/>
  <c r="K125" i="86"/>
  <c r="L125" i="86" s="1"/>
  <c r="K61" i="86"/>
  <c r="L61" i="86" s="1"/>
  <c r="K250" i="86"/>
  <c r="L250" i="86" s="1"/>
  <c r="K242" i="86"/>
  <c r="L242" i="86" s="1"/>
  <c r="K114" i="86"/>
  <c r="L114" i="86" s="1"/>
  <c r="K187" i="86"/>
  <c r="L187" i="86" s="1"/>
  <c r="K233" i="86"/>
  <c r="L233" i="86" s="1"/>
  <c r="K105" i="86"/>
  <c r="L105" i="86" s="1"/>
  <c r="K211" i="86"/>
  <c r="L211" i="86" s="1"/>
  <c r="K83" i="86"/>
  <c r="L83" i="86" s="1"/>
  <c r="K161" i="86"/>
  <c r="L161" i="86" s="1"/>
  <c r="K33" i="86"/>
  <c r="L33" i="86" s="1"/>
  <c r="K188" i="86"/>
  <c r="L188" i="86" s="1"/>
  <c r="K124" i="86"/>
  <c r="L124" i="86" s="1"/>
  <c r="K44" i="86"/>
  <c r="L44" i="86" s="1"/>
  <c r="K60" i="86"/>
  <c r="L60" i="86" s="1"/>
  <c r="K23" i="86"/>
  <c r="L23" i="86" s="1"/>
  <c r="K207" i="86"/>
  <c r="L207" i="86" s="1"/>
  <c r="K186" i="86"/>
  <c r="L186" i="86" s="1"/>
  <c r="K232" i="86"/>
  <c r="L232" i="86" s="1"/>
  <c r="K71" i="86"/>
  <c r="L71" i="86" s="1"/>
  <c r="K88" i="86"/>
  <c r="L88" i="86" s="1"/>
  <c r="K262" i="86"/>
  <c r="L262" i="86" s="1"/>
  <c r="K198" i="86"/>
  <c r="L198" i="86" s="1"/>
  <c r="K134" i="86"/>
  <c r="L134" i="86" s="1"/>
  <c r="K70" i="86"/>
  <c r="L70" i="86" s="1"/>
  <c r="K6" i="86"/>
  <c r="L6" i="86" s="1"/>
  <c r="K10" i="86"/>
  <c r="L10" i="86" s="1"/>
  <c r="K24" i="86"/>
  <c r="L24" i="86" s="1"/>
  <c r="K245" i="86"/>
  <c r="L245" i="86" s="1"/>
  <c r="K181" i="86"/>
  <c r="L181" i="86" s="1"/>
  <c r="K117" i="86"/>
  <c r="L117" i="86" s="1"/>
  <c r="K53" i="86"/>
  <c r="L53" i="86" s="1"/>
  <c r="K215" i="86"/>
  <c r="L215" i="86" s="1"/>
  <c r="K226" i="86"/>
  <c r="L226" i="86" s="1"/>
  <c r="K98" i="86"/>
  <c r="L98" i="86" s="1"/>
  <c r="K135" i="86"/>
  <c r="L135" i="86" s="1"/>
  <c r="K217" i="86"/>
  <c r="L217" i="86" s="1"/>
  <c r="K89" i="86"/>
  <c r="L89" i="86" s="1"/>
  <c r="K195" i="86"/>
  <c r="L195" i="86" s="1"/>
  <c r="K67" i="86"/>
  <c r="L67" i="86" s="1"/>
  <c r="K145" i="86"/>
  <c r="L145" i="86" s="1"/>
  <c r="K17" i="86"/>
  <c r="L17" i="86" s="1"/>
  <c r="K116" i="86"/>
  <c r="L116" i="86" s="1"/>
  <c r="K244" i="86"/>
  <c r="L244" i="86" s="1"/>
  <c r="K151" i="86"/>
  <c r="L151" i="86" s="1"/>
  <c r="K167" i="86"/>
  <c r="L167" i="86" s="1"/>
  <c r="K62" i="86"/>
  <c r="L62" i="86" s="1"/>
  <c r="K45" i="86"/>
  <c r="L45" i="86" s="1"/>
  <c r="K51" i="86"/>
  <c r="L51" i="86" s="1"/>
  <c r="K257" i="86"/>
  <c r="L257" i="86" s="1"/>
  <c r="K252" i="86"/>
  <c r="L252" i="86" s="1"/>
  <c r="K196" i="86"/>
  <c r="L196" i="86" s="1"/>
  <c r="K8" i="86"/>
  <c r="L8" i="86" s="1"/>
  <c r="K246" i="86"/>
  <c r="L246" i="86" s="1"/>
  <c r="K234" i="86"/>
  <c r="L234" i="86" s="1"/>
  <c r="K55" i="86"/>
  <c r="L55" i="86" s="1"/>
  <c r="K229" i="86"/>
  <c r="L229" i="86" s="1"/>
  <c r="K138" i="86"/>
  <c r="L138" i="86" s="1"/>
  <c r="K7" i="86"/>
  <c r="L7" i="86" s="1"/>
  <c r="K35" i="86"/>
  <c r="L35" i="86" s="1"/>
  <c r="K29" i="82"/>
  <c r="L29" i="82" s="1"/>
  <c r="K61" i="82"/>
  <c r="L61" i="82" s="1"/>
  <c r="K93" i="82"/>
  <c r="L93" i="82" s="1"/>
  <c r="K125" i="82"/>
  <c r="L125" i="82" s="1"/>
  <c r="K73" i="82"/>
  <c r="L73" i="82" s="1"/>
  <c r="K156" i="82"/>
  <c r="L156" i="82" s="1"/>
  <c r="K236" i="82"/>
  <c r="L236" i="82" s="1"/>
  <c r="K89" i="82"/>
  <c r="L89" i="82" s="1"/>
  <c r="K157" i="82"/>
  <c r="L157" i="82" s="1"/>
  <c r="K205" i="82"/>
  <c r="L205" i="82" s="1"/>
  <c r="K41" i="82"/>
  <c r="L41" i="82" s="1"/>
  <c r="K140" i="82"/>
  <c r="L140" i="82" s="1"/>
  <c r="K204" i="82"/>
  <c r="L204" i="82" s="1"/>
  <c r="K121" i="82"/>
  <c r="L121" i="82" s="1"/>
  <c r="K189" i="82"/>
  <c r="L189" i="82" s="1"/>
  <c r="K237" i="82"/>
  <c r="L237" i="82" s="1"/>
  <c r="K132" i="82"/>
  <c r="L132" i="82" s="1"/>
  <c r="K148" i="82"/>
  <c r="L148" i="82" s="1"/>
  <c r="K164" i="82"/>
  <c r="L164" i="82" s="1"/>
  <c r="K180" i="82"/>
  <c r="L180" i="82" s="1"/>
  <c r="K196" i="82"/>
  <c r="L196" i="82" s="1"/>
  <c r="K212" i="82"/>
  <c r="L212" i="82" s="1"/>
  <c r="K228" i="82"/>
  <c r="L228" i="82" s="1"/>
  <c r="K244" i="82"/>
  <c r="L244" i="82" s="1"/>
  <c r="K260" i="82"/>
  <c r="L260" i="82" s="1"/>
  <c r="K9" i="82"/>
  <c r="L9" i="82" s="1"/>
  <c r="K105" i="82"/>
  <c r="L105" i="82" s="1"/>
  <c r="K188" i="82"/>
  <c r="L188" i="82" s="1"/>
  <c r="K252" i="82"/>
  <c r="L252" i="82" s="1"/>
  <c r="K57" i="82"/>
  <c r="L57" i="82" s="1"/>
  <c r="K173" i="82"/>
  <c r="L173" i="82" s="1"/>
  <c r="K253" i="82"/>
  <c r="L253" i="82" s="1"/>
  <c r="K13" i="82"/>
  <c r="L13" i="82" s="1"/>
  <c r="K45" i="82"/>
  <c r="L45" i="82" s="1"/>
  <c r="K77" i="82"/>
  <c r="L77" i="82" s="1"/>
  <c r="K109" i="82"/>
  <c r="L109" i="82" s="1"/>
  <c r="K172" i="82"/>
  <c r="L172" i="82" s="1"/>
  <c r="K220" i="82"/>
  <c r="L220" i="82" s="1"/>
  <c r="K25" i="82"/>
  <c r="L25" i="82" s="1"/>
  <c r="K141" i="82"/>
  <c r="L141" i="82" s="1"/>
  <c r="K221" i="82"/>
  <c r="L221" i="82" s="1"/>
  <c r="K120" i="82"/>
  <c r="L120" i="82" s="1"/>
  <c r="K258" i="82"/>
  <c r="L258" i="82" s="1"/>
  <c r="K194" i="82"/>
  <c r="L194" i="82" s="1"/>
  <c r="K213" i="82"/>
  <c r="L213" i="82" s="1"/>
  <c r="K133" i="82"/>
  <c r="L133" i="82" s="1"/>
  <c r="K214" i="82"/>
  <c r="L214" i="82" s="1"/>
  <c r="K150" i="82"/>
  <c r="L150" i="82" s="1"/>
  <c r="K139" i="82"/>
  <c r="L139" i="82" s="1"/>
  <c r="K106" i="82"/>
  <c r="L106" i="82" s="1"/>
  <c r="K145" i="82"/>
  <c r="L145" i="82" s="1"/>
  <c r="K187" i="82"/>
  <c r="L187" i="82" s="1"/>
  <c r="K55" i="82"/>
  <c r="L55" i="82" s="1"/>
  <c r="K78" i="82"/>
  <c r="L78" i="82" s="1"/>
  <c r="K14" i="82"/>
  <c r="L14" i="82" s="1"/>
  <c r="K159" i="82"/>
  <c r="L159" i="82" s="1"/>
  <c r="K31" i="82"/>
  <c r="L31" i="82" s="1"/>
  <c r="K251" i="82"/>
  <c r="L251" i="82" s="1"/>
  <c r="K19" i="82"/>
  <c r="L19" i="82" s="1"/>
  <c r="K215" i="82"/>
  <c r="L215" i="82" s="1"/>
  <c r="K112" i="82"/>
  <c r="L112" i="82" s="1"/>
  <c r="K163" i="82"/>
  <c r="L163" i="82" s="1"/>
  <c r="K50" i="82"/>
  <c r="L50" i="82" s="1"/>
  <c r="K100" i="82"/>
  <c r="L100" i="82" s="1"/>
  <c r="K36" i="82"/>
  <c r="L36" i="82" s="1"/>
  <c r="K201" i="82"/>
  <c r="L201" i="82" s="1"/>
  <c r="K72" i="82"/>
  <c r="L72" i="82" s="1"/>
  <c r="K170" i="82"/>
  <c r="L170" i="82" s="1"/>
  <c r="K117" i="82"/>
  <c r="L117" i="82" s="1"/>
  <c r="K190" i="82"/>
  <c r="L190" i="82" s="1"/>
  <c r="K225" i="82"/>
  <c r="L225" i="82" s="1"/>
  <c r="K54" i="82"/>
  <c r="L54" i="82" s="1"/>
  <c r="K179" i="82"/>
  <c r="L179" i="82" s="1"/>
  <c r="K12" i="82"/>
  <c r="L12" i="82" s="1"/>
  <c r="K30" i="82"/>
  <c r="L30" i="82" s="1"/>
  <c r="K208" i="82"/>
  <c r="L208" i="82" s="1"/>
  <c r="K116" i="82"/>
  <c r="L116" i="82" s="1"/>
  <c r="K8" i="82"/>
  <c r="L8" i="82" s="1"/>
  <c r="K138" i="82"/>
  <c r="L138" i="82" s="1"/>
  <c r="K245" i="82"/>
  <c r="L245" i="82" s="1"/>
  <c r="K222" i="82"/>
  <c r="L222" i="82" s="1"/>
  <c r="K171" i="82"/>
  <c r="L171" i="82" s="1"/>
  <c r="K161" i="82"/>
  <c r="L161" i="82" s="1"/>
  <c r="K184" i="82"/>
  <c r="L184" i="82" s="1"/>
  <c r="K119" i="82"/>
  <c r="L119" i="82" s="1"/>
  <c r="K175" i="82"/>
  <c r="L175" i="82" s="1"/>
  <c r="K10" i="82"/>
  <c r="L10" i="82" s="1"/>
  <c r="K195" i="82"/>
  <c r="L195" i="82" s="1"/>
  <c r="K48" i="82"/>
  <c r="L48" i="82" s="1"/>
  <c r="K44" i="82"/>
  <c r="L44" i="82" s="1"/>
  <c r="K104" i="82"/>
  <c r="L104" i="82" s="1"/>
  <c r="K250" i="82"/>
  <c r="L250" i="82" s="1"/>
  <c r="K186" i="82"/>
  <c r="L186" i="82" s="1"/>
  <c r="K181" i="82"/>
  <c r="L181" i="82" s="1"/>
  <c r="K101" i="82"/>
  <c r="L101" i="82" s="1"/>
  <c r="K206" i="82"/>
  <c r="L206" i="82" s="1"/>
  <c r="K142" i="82"/>
  <c r="L142" i="82" s="1"/>
  <c r="K107" i="82"/>
  <c r="L107" i="82" s="1"/>
  <c r="K66" i="82"/>
  <c r="L66" i="82" s="1"/>
  <c r="K257" i="82"/>
  <c r="L257" i="82" s="1"/>
  <c r="K113" i="82"/>
  <c r="L113" i="82" s="1"/>
  <c r="K155" i="82"/>
  <c r="L155" i="82" s="1"/>
  <c r="K122" i="82"/>
  <c r="L122" i="82" s="1"/>
  <c r="K70" i="82"/>
  <c r="L70" i="82" s="1"/>
  <c r="K6" i="82"/>
  <c r="L6" i="82" s="1"/>
  <c r="K143" i="82"/>
  <c r="L143" i="82" s="1"/>
  <c r="K15" i="82"/>
  <c r="L15" i="82" s="1"/>
  <c r="K235" i="82"/>
  <c r="L235" i="82" s="1"/>
  <c r="K232" i="82"/>
  <c r="L232" i="82" s="1"/>
  <c r="K151" i="82"/>
  <c r="L151" i="82" s="1"/>
  <c r="K64" i="82"/>
  <c r="L64" i="82" s="1"/>
  <c r="K131" i="82"/>
  <c r="L131" i="82" s="1"/>
  <c r="K18" i="82"/>
  <c r="L18" i="82" s="1"/>
  <c r="K92" i="82"/>
  <c r="L92" i="82" s="1"/>
  <c r="K28" i="82"/>
  <c r="L28" i="82" s="1"/>
  <c r="K185" i="82"/>
  <c r="L185" i="82" s="1"/>
  <c r="K234" i="82"/>
  <c r="L234" i="82" s="1"/>
  <c r="K254" i="82"/>
  <c r="L254" i="82" s="1"/>
  <c r="K81" i="82"/>
  <c r="L81" i="82" s="1"/>
  <c r="K58" i="82"/>
  <c r="L58" i="82" s="1"/>
  <c r="K224" i="82"/>
  <c r="L224" i="82" s="1"/>
  <c r="K118" i="82"/>
  <c r="L118" i="82" s="1"/>
  <c r="K111" i="82"/>
  <c r="L111" i="82" s="1"/>
  <c r="K7" i="82"/>
  <c r="L7" i="82" s="1"/>
  <c r="K67" i="82"/>
  <c r="L67" i="82" s="1"/>
  <c r="K167" i="82"/>
  <c r="L167" i="82" s="1"/>
  <c r="K240" i="82"/>
  <c r="L240" i="82" s="1"/>
  <c r="K76" i="82"/>
  <c r="L76" i="82" s="1"/>
  <c r="K210" i="82"/>
  <c r="L210" i="82" s="1"/>
  <c r="K230" i="82"/>
  <c r="L230" i="82" s="1"/>
  <c r="K191" i="82"/>
  <c r="L191" i="82" s="1"/>
  <c r="K243" i="82"/>
  <c r="L243" i="82" s="1"/>
  <c r="K98" i="82"/>
  <c r="L98" i="82" s="1"/>
  <c r="K233" i="82"/>
  <c r="L233" i="82" s="1"/>
  <c r="K32" i="82"/>
  <c r="L32" i="82" s="1"/>
  <c r="K86" i="82"/>
  <c r="L86" i="82" s="1"/>
  <c r="K51" i="82"/>
  <c r="L51" i="82" s="1"/>
  <c r="K136" i="82"/>
  <c r="L136" i="82" s="1"/>
  <c r="K74" i="82"/>
  <c r="L74" i="82" s="1"/>
  <c r="K88" i="82"/>
  <c r="L88" i="82" s="1"/>
  <c r="K242" i="82"/>
  <c r="L242" i="82" s="1"/>
  <c r="K178" i="82"/>
  <c r="L178" i="82" s="1"/>
  <c r="K149" i="82"/>
  <c r="L149" i="82" s="1"/>
  <c r="K129" i="82"/>
  <c r="L129" i="82" s="1"/>
  <c r="K85" i="82"/>
  <c r="L85" i="82" s="1"/>
  <c r="K262" i="82"/>
  <c r="L262" i="82" s="1"/>
  <c r="K198" i="82"/>
  <c r="L198" i="82" s="1"/>
  <c r="K134" i="82"/>
  <c r="L134" i="82" s="1"/>
  <c r="K75" i="82"/>
  <c r="L75" i="82" s="1"/>
  <c r="K34" i="82"/>
  <c r="L34" i="82" s="1"/>
  <c r="K241" i="82"/>
  <c r="L241" i="82" s="1"/>
  <c r="K97" i="82"/>
  <c r="L97" i="82" s="1"/>
  <c r="K123" i="82"/>
  <c r="L123" i="82" s="1"/>
  <c r="K90" i="82"/>
  <c r="L90" i="82" s="1"/>
  <c r="K126" i="82"/>
  <c r="L126" i="82" s="1"/>
  <c r="K62" i="82"/>
  <c r="L62" i="82" s="1"/>
  <c r="K255" i="82"/>
  <c r="L255" i="82" s="1"/>
  <c r="K127" i="82"/>
  <c r="L127" i="82" s="1"/>
  <c r="K211" i="82"/>
  <c r="L211" i="82" s="1"/>
  <c r="K168" i="82"/>
  <c r="L168" i="82" s="1"/>
  <c r="K71" i="82"/>
  <c r="L71" i="82" s="1"/>
  <c r="K16" i="82"/>
  <c r="L16" i="82" s="1"/>
  <c r="K99" i="82"/>
  <c r="L99" i="82" s="1"/>
  <c r="K231" i="82"/>
  <c r="L231" i="82" s="1"/>
  <c r="K84" i="82"/>
  <c r="L84" i="82" s="1"/>
  <c r="K20" i="82"/>
  <c r="L20" i="82" s="1"/>
  <c r="K169" i="82"/>
  <c r="L169" i="82" s="1"/>
  <c r="K53" i="82"/>
  <c r="L53" i="82" s="1"/>
  <c r="K43" i="82"/>
  <c r="L43" i="82" s="1"/>
  <c r="K263" i="82"/>
  <c r="L263" i="82" s="1"/>
  <c r="K91" i="82"/>
  <c r="L91" i="82" s="1"/>
  <c r="K239" i="82"/>
  <c r="L239" i="82" s="1"/>
  <c r="K153" i="82"/>
  <c r="L153" i="82" s="1"/>
  <c r="K197" i="82"/>
  <c r="L197" i="82" s="1"/>
  <c r="K203" i="82"/>
  <c r="L203" i="82" s="1"/>
  <c r="K87" i="82"/>
  <c r="L87" i="82" s="1"/>
  <c r="K33" i="82"/>
  <c r="L33" i="82" s="1"/>
  <c r="K248" i="82"/>
  <c r="L248" i="82" s="1"/>
  <c r="K183" i="82"/>
  <c r="L183" i="82" s="1"/>
  <c r="K63" i="82"/>
  <c r="L63" i="82" s="1"/>
  <c r="K42" i="82"/>
  <c r="L42" i="82" s="1"/>
  <c r="K200" i="82"/>
  <c r="L200" i="82" s="1"/>
  <c r="K96" i="82"/>
  <c r="L96" i="82" s="1"/>
  <c r="K52" i="82"/>
  <c r="L52" i="82" s="1"/>
  <c r="K165" i="82"/>
  <c r="L165" i="82" s="1"/>
  <c r="K158" i="82"/>
  <c r="L158" i="82" s="1"/>
  <c r="K17" i="82"/>
  <c r="L17" i="82" s="1"/>
  <c r="K219" i="82"/>
  <c r="L219" i="82" s="1"/>
  <c r="K22" i="82"/>
  <c r="L22" i="82" s="1"/>
  <c r="K160" i="82"/>
  <c r="L160" i="82" s="1"/>
  <c r="K217" i="82"/>
  <c r="L217" i="82" s="1"/>
  <c r="K56" i="82"/>
  <c r="L56" i="82" s="1"/>
  <c r="K226" i="82"/>
  <c r="L226" i="82" s="1"/>
  <c r="K162" i="82"/>
  <c r="L162" i="82" s="1"/>
  <c r="K69" i="82"/>
  <c r="L69" i="82" s="1"/>
  <c r="K37" i="82"/>
  <c r="L37" i="82" s="1"/>
  <c r="K261" i="82"/>
  <c r="L261" i="82" s="1"/>
  <c r="K246" i="82"/>
  <c r="L246" i="82" s="1"/>
  <c r="K182" i="82"/>
  <c r="L182" i="82" s="1"/>
  <c r="K259" i="82"/>
  <c r="L259" i="82" s="1"/>
  <c r="K11" i="82"/>
  <c r="L11" i="82" s="1"/>
  <c r="K199" i="82"/>
  <c r="L199" i="82" s="1"/>
  <c r="K209" i="82"/>
  <c r="L209" i="82" s="1"/>
  <c r="K65" i="82"/>
  <c r="L65" i="82" s="1"/>
  <c r="K59" i="82"/>
  <c r="L59" i="82" s="1"/>
  <c r="K26" i="82"/>
  <c r="L26" i="82" s="1"/>
  <c r="K176" i="82"/>
  <c r="L176" i="82" s="1"/>
  <c r="K110" i="82"/>
  <c r="L110" i="82" s="1"/>
  <c r="K46" i="82"/>
  <c r="L46" i="82" s="1"/>
  <c r="K223" i="82"/>
  <c r="L223" i="82" s="1"/>
  <c r="K95" i="82"/>
  <c r="L95" i="82" s="1"/>
  <c r="K147" i="82"/>
  <c r="L147" i="82" s="1"/>
  <c r="K114" i="82"/>
  <c r="L114" i="82" s="1"/>
  <c r="K35" i="82"/>
  <c r="L35" i="82" s="1"/>
  <c r="K103" i="82"/>
  <c r="L103" i="82" s="1"/>
  <c r="K192" i="82"/>
  <c r="L192" i="82" s="1"/>
  <c r="K68" i="82"/>
  <c r="L68" i="82" s="1"/>
  <c r="K4" i="82"/>
  <c r="L4" i="82" s="1"/>
  <c r="K137" i="82"/>
  <c r="L137" i="82" s="1"/>
  <c r="K40" i="82"/>
  <c r="L40" i="82" s="1"/>
  <c r="K218" i="82"/>
  <c r="L218" i="82" s="1"/>
  <c r="K154" i="82"/>
  <c r="L154" i="82" s="1"/>
  <c r="K21" i="82"/>
  <c r="L21" i="82" s="1"/>
  <c r="K229" i="82"/>
  <c r="L229" i="82" s="1"/>
  <c r="K5" i="82"/>
  <c r="L5" i="82" s="1"/>
  <c r="K238" i="82"/>
  <c r="L238" i="82" s="1"/>
  <c r="K174" i="82"/>
  <c r="L174" i="82" s="1"/>
  <c r="K227" i="82"/>
  <c r="L227" i="82" s="1"/>
  <c r="K216" i="82"/>
  <c r="L216" i="82" s="1"/>
  <c r="K135" i="82"/>
  <c r="L135" i="82" s="1"/>
  <c r="K193" i="82"/>
  <c r="L193" i="82" s="1"/>
  <c r="K49" i="82"/>
  <c r="L49" i="82" s="1"/>
  <c r="K27" i="82"/>
  <c r="L27" i="82" s="1"/>
  <c r="K247" i="82"/>
  <c r="L247" i="82" s="1"/>
  <c r="K128" i="82"/>
  <c r="L128" i="82" s="1"/>
  <c r="K102" i="82"/>
  <c r="L102" i="82" s="1"/>
  <c r="K38" i="82"/>
  <c r="L38" i="82" s="1"/>
  <c r="K207" i="82"/>
  <c r="L207" i="82" s="1"/>
  <c r="K79" i="82"/>
  <c r="L79" i="82" s="1"/>
  <c r="K115" i="82"/>
  <c r="L115" i="82" s="1"/>
  <c r="K82" i="82"/>
  <c r="L82" i="82" s="1"/>
  <c r="K256" i="82"/>
  <c r="L256" i="82" s="1"/>
  <c r="K3" i="82"/>
  <c r="L3" i="82" s="1"/>
  <c r="K130" i="82"/>
  <c r="L130" i="82" s="1"/>
  <c r="K39" i="82"/>
  <c r="L39" i="82" s="1"/>
  <c r="K144" i="82"/>
  <c r="L144" i="82" s="1"/>
  <c r="K124" i="82"/>
  <c r="L124" i="82" s="1"/>
  <c r="K60" i="82"/>
  <c r="L60" i="82" s="1"/>
  <c r="K249" i="82"/>
  <c r="L249" i="82" s="1"/>
  <c r="K24" i="82"/>
  <c r="L24" i="82" s="1"/>
  <c r="K146" i="82"/>
  <c r="L146" i="82" s="1"/>
  <c r="K166" i="82"/>
  <c r="L166" i="82" s="1"/>
  <c r="K152" i="82"/>
  <c r="L152" i="82" s="1"/>
  <c r="K177" i="82"/>
  <c r="L177" i="82" s="1"/>
  <c r="K80" i="82"/>
  <c r="L80" i="82" s="1"/>
  <c r="K94" i="82"/>
  <c r="L94" i="82" s="1"/>
  <c r="K83" i="82"/>
  <c r="L83" i="82" s="1"/>
  <c r="K202" i="82"/>
  <c r="L202" i="82" s="1"/>
  <c r="K23" i="82"/>
  <c r="L23" i="82" s="1"/>
  <c r="K47" i="82"/>
  <c r="L47" i="82" s="1"/>
  <c r="K108" i="82"/>
  <c r="L108" i="82" s="1"/>
  <c r="K8" i="87"/>
  <c r="L8" i="87" s="1"/>
  <c r="K24" i="87"/>
  <c r="L24" i="87" s="1"/>
  <c r="K40" i="87"/>
  <c r="L40" i="87" s="1"/>
  <c r="K56" i="87"/>
  <c r="L56" i="87" s="1"/>
  <c r="K72" i="87"/>
  <c r="L72" i="87" s="1"/>
  <c r="K88" i="87"/>
  <c r="L88" i="87" s="1"/>
  <c r="K104" i="87"/>
  <c r="L104" i="87" s="1"/>
  <c r="K120" i="87"/>
  <c r="L120" i="87" s="1"/>
  <c r="K136" i="87"/>
  <c r="L136" i="87" s="1"/>
  <c r="K152" i="87"/>
  <c r="L152" i="87" s="1"/>
  <c r="K168" i="87"/>
  <c r="L168" i="87" s="1"/>
  <c r="K184" i="87"/>
  <c r="L184" i="87" s="1"/>
  <c r="K200" i="87"/>
  <c r="L200" i="87" s="1"/>
  <c r="K216" i="87"/>
  <c r="L216" i="87" s="1"/>
  <c r="K232" i="87"/>
  <c r="L232" i="87" s="1"/>
  <c r="K248" i="87"/>
  <c r="L248" i="87" s="1"/>
  <c r="K9" i="87"/>
  <c r="L9" i="87" s="1"/>
  <c r="K25" i="87"/>
  <c r="L25" i="87" s="1"/>
  <c r="K41" i="87"/>
  <c r="L41" i="87" s="1"/>
  <c r="K57" i="87"/>
  <c r="L57" i="87" s="1"/>
  <c r="K73" i="87"/>
  <c r="L73" i="87" s="1"/>
  <c r="K89" i="87"/>
  <c r="L89" i="87" s="1"/>
  <c r="K105" i="87"/>
  <c r="L105" i="87" s="1"/>
  <c r="K121" i="87"/>
  <c r="L121" i="87" s="1"/>
  <c r="K137" i="87"/>
  <c r="L137" i="87" s="1"/>
  <c r="K153" i="87"/>
  <c r="L153" i="87" s="1"/>
  <c r="K169" i="87"/>
  <c r="L169" i="87" s="1"/>
  <c r="K185" i="87"/>
  <c r="L185" i="87" s="1"/>
  <c r="K201" i="87"/>
  <c r="L201" i="87" s="1"/>
  <c r="K217" i="87"/>
  <c r="L217" i="87" s="1"/>
  <c r="K233" i="87"/>
  <c r="L233" i="87" s="1"/>
  <c r="K249" i="87"/>
  <c r="L249" i="87" s="1"/>
  <c r="K17" i="87"/>
  <c r="L17" i="87" s="1"/>
  <c r="K49" i="87"/>
  <c r="L49" i="87" s="1"/>
  <c r="K81" i="87"/>
  <c r="L81" i="87" s="1"/>
  <c r="K113" i="87"/>
  <c r="L113" i="87" s="1"/>
  <c r="K145" i="87"/>
  <c r="L145" i="87" s="1"/>
  <c r="K177" i="87"/>
  <c r="L177" i="87" s="1"/>
  <c r="K209" i="87"/>
  <c r="L209" i="87" s="1"/>
  <c r="K241" i="87"/>
  <c r="L241" i="87" s="1"/>
  <c r="K65" i="87"/>
  <c r="L65" i="87" s="1"/>
  <c r="K193" i="87"/>
  <c r="L193" i="87" s="1"/>
  <c r="K37" i="87"/>
  <c r="L37" i="87" s="1"/>
  <c r="K165" i="87"/>
  <c r="L165" i="87" s="1"/>
  <c r="K135" i="87"/>
  <c r="L135" i="87" s="1"/>
  <c r="K149" i="87"/>
  <c r="L149" i="87" s="1"/>
  <c r="K69" i="87"/>
  <c r="L69" i="87" s="1"/>
  <c r="K117" i="87"/>
  <c r="L117" i="87" s="1"/>
  <c r="K197" i="87"/>
  <c r="L197" i="87" s="1"/>
  <c r="K245" i="87"/>
  <c r="L245" i="87" s="1"/>
  <c r="K213" i="87"/>
  <c r="L213" i="87" s="1"/>
  <c r="K97" i="87"/>
  <c r="L97" i="87" s="1"/>
  <c r="K225" i="87"/>
  <c r="L225" i="87" s="1"/>
  <c r="K21" i="87"/>
  <c r="L21" i="87" s="1"/>
  <c r="K191" i="87"/>
  <c r="L191" i="87" s="1"/>
  <c r="K33" i="87"/>
  <c r="L33" i="87" s="1"/>
  <c r="K161" i="87"/>
  <c r="L161" i="87" s="1"/>
  <c r="K85" i="87"/>
  <c r="L85" i="87" s="1"/>
  <c r="K55" i="87"/>
  <c r="L55" i="87" s="1"/>
  <c r="K263" i="87"/>
  <c r="L263" i="87" s="1"/>
  <c r="K101" i="87"/>
  <c r="L101" i="87" s="1"/>
  <c r="K129" i="87"/>
  <c r="L129" i="87" s="1"/>
  <c r="K257" i="87"/>
  <c r="L257" i="87" s="1"/>
  <c r="K5" i="87"/>
  <c r="L5" i="87" s="1"/>
  <c r="K53" i="87"/>
  <c r="L53" i="87" s="1"/>
  <c r="K133" i="87"/>
  <c r="L133" i="87" s="1"/>
  <c r="K181" i="87"/>
  <c r="L181" i="87" s="1"/>
  <c r="K261" i="87"/>
  <c r="L261" i="87" s="1"/>
  <c r="K7" i="87"/>
  <c r="L7" i="87" s="1"/>
  <c r="K183" i="87"/>
  <c r="L183" i="87" s="1"/>
  <c r="K63" i="87"/>
  <c r="L63" i="87" s="1"/>
  <c r="K229" i="87"/>
  <c r="L229" i="87" s="1"/>
  <c r="K255" i="87"/>
  <c r="L255" i="87" s="1"/>
  <c r="K151" i="87"/>
  <c r="L151" i="87" s="1"/>
  <c r="K31" i="87"/>
  <c r="L31" i="87" s="1"/>
  <c r="K98" i="87"/>
  <c r="L98" i="87" s="1"/>
  <c r="K47" i="87"/>
  <c r="L47" i="87" s="1"/>
  <c r="K160" i="87"/>
  <c r="L160" i="87" s="1"/>
  <c r="K32" i="87"/>
  <c r="L32" i="87" s="1"/>
  <c r="K214" i="87"/>
  <c r="L214" i="87" s="1"/>
  <c r="K150" i="87"/>
  <c r="L150" i="87" s="1"/>
  <c r="K86" i="87"/>
  <c r="L86" i="87" s="1"/>
  <c r="K22" i="87"/>
  <c r="L22" i="87" s="1"/>
  <c r="K172" i="87"/>
  <c r="L172" i="87" s="1"/>
  <c r="K44" i="87"/>
  <c r="L44" i="87" s="1"/>
  <c r="K29" i="87"/>
  <c r="L29" i="87" s="1"/>
  <c r="K234" i="87"/>
  <c r="L234" i="87" s="1"/>
  <c r="K106" i="87"/>
  <c r="L106" i="87" s="1"/>
  <c r="K45" i="87"/>
  <c r="L45" i="87" s="1"/>
  <c r="K237" i="87"/>
  <c r="L237" i="87" s="1"/>
  <c r="K171" i="87"/>
  <c r="L171" i="87" s="1"/>
  <c r="K43" i="87"/>
  <c r="L43" i="87" s="1"/>
  <c r="K260" i="87"/>
  <c r="L260" i="87" s="1"/>
  <c r="K132" i="87"/>
  <c r="L132" i="87" s="1"/>
  <c r="K4" i="87"/>
  <c r="L4" i="87" s="1"/>
  <c r="K227" i="87"/>
  <c r="L227" i="87" s="1"/>
  <c r="K99" i="87"/>
  <c r="L99" i="87" s="1"/>
  <c r="K103" i="87"/>
  <c r="L103" i="87" s="1"/>
  <c r="K240" i="87"/>
  <c r="L240" i="87" s="1"/>
  <c r="K190" i="87"/>
  <c r="L190" i="87" s="1"/>
  <c r="K252" i="87"/>
  <c r="L252" i="87" s="1"/>
  <c r="K186" i="87"/>
  <c r="L186" i="87" s="1"/>
  <c r="K123" i="87"/>
  <c r="L123" i="87" s="1"/>
  <c r="K111" i="87"/>
  <c r="L111" i="87" s="1"/>
  <c r="K38" i="87"/>
  <c r="L38" i="87" s="1"/>
  <c r="K10" i="87"/>
  <c r="L10" i="87" s="1"/>
  <c r="K109" i="87"/>
  <c r="L109" i="87" s="1"/>
  <c r="K131" i="87"/>
  <c r="L131" i="87" s="1"/>
  <c r="K30" i="87"/>
  <c r="L30" i="87" s="1"/>
  <c r="K122" i="87"/>
  <c r="L122" i="87" s="1"/>
  <c r="K187" i="87"/>
  <c r="L187" i="87" s="1"/>
  <c r="K148" i="87"/>
  <c r="L148" i="87" s="1"/>
  <c r="K247" i="87"/>
  <c r="L247" i="87" s="1"/>
  <c r="K127" i="87"/>
  <c r="L127" i="87" s="1"/>
  <c r="K23" i="87"/>
  <c r="L23" i="87" s="1"/>
  <c r="K34" i="87"/>
  <c r="L34" i="87" s="1"/>
  <c r="K15" i="87"/>
  <c r="L15" i="87" s="1"/>
  <c r="K144" i="87"/>
  <c r="L144" i="87" s="1"/>
  <c r="K16" i="87"/>
  <c r="L16" i="87" s="1"/>
  <c r="K206" i="87"/>
  <c r="L206" i="87" s="1"/>
  <c r="K142" i="87"/>
  <c r="L142" i="87" s="1"/>
  <c r="K78" i="87"/>
  <c r="L78" i="87" s="1"/>
  <c r="K14" i="87"/>
  <c r="L14" i="87" s="1"/>
  <c r="K156" i="87"/>
  <c r="L156" i="87" s="1"/>
  <c r="K28" i="87"/>
  <c r="L28" i="87" s="1"/>
  <c r="K218" i="87"/>
  <c r="L218" i="87" s="1"/>
  <c r="K90" i="87"/>
  <c r="L90" i="87" s="1"/>
  <c r="K210" i="87"/>
  <c r="L210" i="87" s="1"/>
  <c r="K189" i="87"/>
  <c r="L189" i="87" s="1"/>
  <c r="K155" i="87"/>
  <c r="L155" i="87" s="1"/>
  <c r="K27" i="87"/>
  <c r="L27" i="87" s="1"/>
  <c r="K244" i="87"/>
  <c r="L244" i="87" s="1"/>
  <c r="K116" i="87"/>
  <c r="L116" i="87" s="1"/>
  <c r="K211" i="87"/>
  <c r="L211" i="87" s="1"/>
  <c r="K83" i="87"/>
  <c r="L83" i="87" s="1"/>
  <c r="K223" i="87"/>
  <c r="L223" i="87" s="1"/>
  <c r="K112" i="87"/>
  <c r="L112" i="87" s="1"/>
  <c r="K126" i="87"/>
  <c r="L126" i="87" s="1"/>
  <c r="K124" i="87"/>
  <c r="L124" i="87" s="1"/>
  <c r="K194" i="87"/>
  <c r="L194" i="87" s="1"/>
  <c r="K58" i="87"/>
  <c r="L58" i="87" s="1"/>
  <c r="K178" i="87"/>
  <c r="L178" i="87" s="1"/>
  <c r="K82" i="87"/>
  <c r="L82" i="87" s="1"/>
  <c r="K93" i="87"/>
  <c r="L93" i="87" s="1"/>
  <c r="K251" i="87"/>
  <c r="L251" i="87" s="1"/>
  <c r="K84" i="87"/>
  <c r="L84" i="87" s="1"/>
  <c r="K179" i="87"/>
  <c r="L179" i="87" s="1"/>
  <c r="K71" i="87"/>
  <c r="L71" i="87" s="1"/>
  <c r="K192" i="87"/>
  <c r="L192" i="87" s="1"/>
  <c r="K166" i="87"/>
  <c r="L166" i="87" s="1"/>
  <c r="K76" i="87"/>
  <c r="L76" i="87" s="1"/>
  <c r="K75" i="87"/>
  <c r="L75" i="87" s="1"/>
  <c r="K164" i="87"/>
  <c r="L164" i="87" s="1"/>
  <c r="K159" i="87"/>
  <c r="L159" i="87" s="1"/>
  <c r="K79" i="87"/>
  <c r="L79" i="87" s="1"/>
  <c r="K94" i="87"/>
  <c r="L94" i="87" s="1"/>
  <c r="K250" i="87"/>
  <c r="L250" i="87" s="1"/>
  <c r="K231" i="87"/>
  <c r="L231" i="87" s="1"/>
  <c r="K119" i="87"/>
  <c r="L119" i="87" s="1"/>
  <c r="K239" i="87"/>
  <c r="L239" i="87" s="1"/>
  <c r="K256" i="87"/>
  <c r="L256" i="87" s="1"/>
  <c r="K128" i="87"/>
  <c r="L128" i="87" s="1"/>
  <c r="K262" i="87"/>
  <c r="L262" i="87" s="1"/>
  <c r="K198" i="87"/>
  <c r="L198" i="87" s="1"/>
  <c r="K134" i="87"/>
  <c r="L134" i="87" s="1"/>
  <c r="K70" i="87"/>
  <c r="L70" i="87" s="1"/>
  <c r="K6" i="87"/>
  <c r="L6" i="87" s="1"/>
  <c r="K140" i="87"/>
  <c r="L140" i="87" s="1"/>
  <c r="K12" i="87"/>
  <c r="L12" i="87" s="1"/>
  <c r="K258" i="87"/>
  <c r="L258" i="87" s="1"/>
  <c r="K202" i="87"/>
  <c r="L202" i="87" s="1"/>
  <c r="K74" i="87"/>
  <c r="L74" i="87" s="1"/>
  <c r="K242" i="87"/>
  <c r="L242" i="87" s="1"/>
  <c r="K146" i="87"/>
  <c r="L146" i="87" s="1"/>
  <c r="K125" i="87"/>
  <c r="L125" i="87" s="1"/>
  <c r="K139" i="87"/>
  <c r="L139" i="87" s="1"/>
  <c r="K11" i="87"/>
  <c r="L11" i="87" s="1"/>
  <c r="K228" i="87"/>
  <c r="L228" i="87" s="1"/>
  <c r="K100" i="87"/>
  <c r="L100" i="87" s="1"/>
  <c r="K195" i="87"/>
  <c r="L195" i="87" s="1"/>
  <c r="K67" i="87"/>
  <c r="L67" i="87" s="1"/>
  <c r="K207" i="87"/>
  <c r="L207" i="87" s="1"/>
  <c r="K254" i="87"/>
  <c r="L254" i="87" s="1"/>
  <c r="K62" i="87"/>
  <c r="L62" i="87" s="1"/>
  <c r="K205" i="87"/>
  <c r="L205" i="87" s="1"/>
  <c r="K212" i="87"/>
  <c r="L212" i="87" s="1"/>
  <c r="K51" i="87"/>
  <c r="L51" i="87" s="1"/>
  <c r="K167" i="87"/>
  <c r="L167" i="87" s="1"/>
  <c r="K226" i="87"/>
  <c r="L226" i="87" s="1"/>
  <c r="K64" i="87"/>
  <c r="L64" i="87" s="1"/>
  <c r="K230" i="87"/>
  <c r="L230" i="87" s="1"/>
  <c r="K204" i="87"/>
  <c r="L204" i="87" s="1"/>
  <c r="K157" i="87"/>
  <c r="L157" i="87" s="1"/>
  <c r="K138" i="87"/>
  <c r="L138" i="87" s="1"/>
  <c r="K259" i="87"/>
  <c r="L259" i="87" s="1"/>
  <c r="K39" i="87"/>
  <c r="L39" i="87" s="1"/>
  <c r="K162" i="87"/>
  <c r="L162" i="87" s="1"/>
  <c r="K176" i="87"/>
  <c r="L176" i="87" s="1"/>
  <c r="K158" i="87"/>
  <c r="L158" i="87" s="1"/>
  <c r="K60" i="87"/>
  <c r="L60" i="87" s="1"/>
  <c r="K77" i="87"/>
  <c r="L77" i="87" s="1"/>
  <c r="K115" i="87"/>
  <c r="L115" i="87" s="1"/>
  <c r="K215" i="87"/>
  <c r="L215" i="87" s="1"/>
  <c r="K95" i="87"/>
  <c r="L95" i="87" s="1"/>
  <c r="K175" i="87"/>
  <c r="L175" i="87" s="1"/>
  <c r="K224" i="87"/>
  <c r="L224" i="87" s="1"/>
  <c r="K96" i="87"/>
  <c r="L96" i="87" s="1"/>
  <c r="K246" i="87"/>
  <c r="L246" i="87" s="1"/>
  <c r="K182" i="87"/>
  <c r="L182" i="87" s="1"/>
  <c r="K118" i="87"/>
  <c r="L118" i="87" s="1"/>
  <c r="K54" i="87"/>
  <c r="L54" i="87" s="1"/>
  <c r="K236" i="87"/>
  <c r="L236" i="87" s="1"/>
  <c r="K108" i="87"/>
  <c r="L108" i="87" s="1"/>
  <c r="K130" i="87"/>
  <c r="L130" i="87" s="1"/>
  <c r="K253" i="87"/>
  <c r="L253" i="87" s="1"/>
  <c r="K170" i="87"/>
  <c r="L170" i="87" s="1"/>
  <c r="K42" i="87"/>
  <c r="L42" i="87" s="1"/>
  <c r="K114" i="87"/>
  <c r="L114" i="87" s="1"/>
  <c r="K173" i="87"/>
  <c r="L173" i="87" s="1"/>
  <c r="K18" i="87"/>
  <c r="L18" i="87" s="1"/>
  <c r="K13" i="87"/>
  <c r="L13" i="87" s="1"/>
  <c r="K235" i="87"/>
  <c r="L235" i="87" s="1"/>
  <c r="K107" i="87"/>
  <c r="L107" i="87" s="1"/>
  <c r="K196" i="87"/>
  <c r="L196" i="87" s="1"/>
  <c r="K68" i="87"/>
  <c r="L68" i="87" s="1"/>
  <c r="K163" i="87"/>
  <c r="L163" i="87" s="1"/>
  <c r="K35" i="87"/>
  <c r="L35" i="87" s="1"/>
  <c r="K199" i="87"/>
  <c r="L199" i="87" s="1"/>
  <c r="K87" i="87"/>
  <c r="L87" i="87" s="1"/>
  <c r="K143" i="87"/>
  <c r="L143" i="87" s="1"/>
  <c r="K208" i="87"/>
  <c r="L208" i="87" s="1"/>
  <c r="K80" i="87"/>
  <c r="L80" i="87" s="1"/>
  <c r="K238" i="87"/>
  <c r="L238" i="87" s="1"/>
  <c r="K174" i="87"/>
  <c r="L174" i="87" s="1"/>
  <c r="K110" i="87"/>
  <c r="L110" i="87" s="1"/>
  <c r="K46" i="87"/>
  <c r="L46" i="87" s="1"/>
  <c r="K220" i="87"/>
  <c r="L220" i="87" s="1"/>
  <c r="K92" i="87"/>
  <c r="L92" i="87" s="1"/>
  <c r="K66" i="87"/>
  <c r="L66" i="87" s="1"/>
  <c r="K221" i="87"/>
  <c r="L221" i="87" s="1"/>
  <c r="K154" i="87"/>
  <c r="L154" i="87" s="1"/>
  <c r="K26" i="87"/>
  <c r="L26" i="87" s="1"/>
  <c r="K50" i="87"/>
  <c r="L50" i="87" s="1"/>
  <c r="K141" i="87"/>
  <c r="L141" i="87" s="1"/>
  <c r="K219" i="87"/>
  <c r="L219" i="87" s="1"/>
  <c r="K91" i="87"/>
  <c r="L91" i="87" s="1"/>
  <c r="K180" i="87"/>
  <c r="L180" i="87" s="1"/>
  <c r="K52" i="87"/>
  <c r="L52" i="87" s="1"/>
  <c r="K147" i="87"/>
  <c r="L147" i="87" s="1"/>
  <c r="K19" i="87"/>
  <c r="L19" i="87" s="1"/>
  <c r="K102" i="87"/>
  <c r="L102" i="87" s="1"/>
  <c r="K203" i="87"/>
  <c r="L203" i="87" s="1"/>
  <c r="K36" i="87"/>
  <c r="L36" i="87" s="1"/>
  <c r="K3" i="87"/>
  <c r="L3" i="87" s="1"/>
  <c r="K48" i="87"/>
  <c r="L48" i="87" s="1"/>
  <c r="K222" i="87"/>
  <c r="L222" i="87" s="1"/>
  <c r="K188" i="87"/>
  <c r="L188" i="87" s="1"/>
  <c r="K61" i="87"/>
  <c r="L61" i="87" s="1"/>
  <c r="K59" i="87"/>
  <c r="L59" i="87" s="1"/>
  <c r="K20" i="87"/>
  <c r="L20" i="87" s="1"/>
  <c r="K243" i="87"/>
  <c r="L243" i="87" s="1"/>
  <c r="K9" i="84"/>
  <c r="L9" i="84" s="1"/>
  <c r="K25" i="84"/>
  <c r="L25" i="84" s="1"/>
  <c r="K41" i="84"/>
  <c r="L41" i="84" s="1"/>
  <c r="K57" i="84"/>
  <c r="L57" i="84" s="1"/>
  <c r="K73" i="84"/>
  <c r="L73" i="84" s="1"/>
  <c r="K89" i="84"/>
  <c r="L89" i="84" s="1"/>
  <c r="K105" i="84"/>
  <c r="L105" i="84" s="1"/>
  <c r="K121" i="84"/>
  <c r="L121" i="84" s="1"/>
  <c r="K137" i="84"/>
  <c r="L137" i="84" s="1"/>
  <c r="K153" i="84"/>
  <c r="L153" i="84" s="1"/>
  <c r="K169" i="84"/>
  <c r="L169" i="84" s="1"/>
  <c r="K185" i="84"/>
  <c r="L185" i="84" s="1"/>
  <c r="K201" i="84"/>
  <c r="L201" i="84" s="1"/>
  <c r="K217" i="84"/>
  <c r="L217" i="84" s="1"/>
  <c r="K233" i="84"/>
  <c r="L233" i="84" s="1"/>
  <c r="K249" i="84"/>
  <c r="L249" i="84" s="1"/>
  <c r="K15" i="84"/>
  <c r="L15" i="84" s="1"/>
  <c r="K31" i="84"/>
  <c r="L31" i="84" s="1"/>
  <c r="K47" i="84"/>
  <c r="L47" i="84" s="1"/>
  <c r="K63" i="84"/>
  <c r="L63" i="84" s="1"/>
  <c r="K79" i="84"/>
  <c r="L79" i="84" s="1"/>
  <c r="K95" i="84"/>
  <c r="L95" i="84" s="1"/>
  <c r="K111" i="84"/>
  <c r="L111" i="84" s="1"/>
  <c r="K127" i="84"/>
  <c r="L127" i="84" s="1"/>
  <c r="K143" i="84"/>
  <c r="L143" i="84" s="1"/>
  <c r="K159" i="84"/>
  <c r="L159" i="84" s="1"/>
  <c r="K175" i="84"/>
  <c r="L175" i="84" s="1"/>
  <c r="K191" i="84"/>
  <c r="L191" i="84" s="1"/>
  <c r="K207" i="84"/>
  <c r="L207" i="84" s="1"/>
  <c r="K223" i="84"/>
  <c r="L223" i="84" s="1"/>
  <c r="K239" i="84"/>
  <c r="L239" i="84" s="1"/>
  <c r="K255" i="84"/>
  <c r="L255" i="84" s="1"/>
  <c r="K17" i="84"/>
  <c r="L17" i="84" s="1"/>
  <c r="K49" i="84"/>
  <c r="L49" i="84" s="1"/>
  <c r="K81" i="84"/>
  <c r="L81" i="84" s="1"/>
  <c r="K113" i="84"/>
  <c r="L113" i="84" s="1"/>
  <c r="K145" i="84"/>
  <c r="L145" i="84" s="1"/>
  <c r="K177" i="84"/>
  <c r="L177" i="84" s="1"/>
  <c r="K209" i="84"/>
  <c r="L209" i="84" s="1"/>
  <c r="K241" i="84"/>
  <c r="L241" i="84" s="1"/>
  <c r="K27" i="84"/>
  <c r="L27" i="84" s="1"/>
  <c r="K155" i="84"/>
  <c r="L155" i="84" s="1"/>
  <c r="K35" i="84"/>
  <c r="L35" i="84" s="1"/>
  <c r="K163" i="84"/>
  <c r="L163" i="84" s="1"/>
  <c r="K75" i="84"/>
  <c r="L75" i="84" s="1"/>
  <c r="K235" i="84"/>
  <c r="L235" i="84" s="1"/>
  <c r="K18" i="84"/>
  <c r="L18" i="84" s="1"/>
  <c r="K50" i="84"/>
  <c r="L50" i="84" s="1"/>
  <c r="K82" i="84"/>
  <c r="L82" i="84" s="1"/>
  <c r="K114" i="84"/>
  <c r="L114" i="84" s="1"/>
  <c r="K146" i="84"/>
  <c r="L146" i="84" s="1"/>
  <c r="K178" i="84"/>
  <c r="L178" i="84" s="1"/>
  <c r="K210" i="84"/>
  <c r="L210" i="84" s="1"/>
  <c r="K242" i="84"/>
  <c r="L242" i="84" s="1"/>
  <c r="K59" i="84"/>
  <c r="L59" i="84" s="1"/>
  <c r="K123" i="84"/>
  <c r="L123" i="84" s="1"/>
  <c r="K219" i="84"/>
  <c r="L219" i="84" s="1"/>
  <c r="K67" i="84"/>
  <c r="L67" i="84" s="1"/>
  <c r="K195" i="84"/>
  <c r="L195" i="84" s="1"/>
  <c r="K107" i="84"/>
  <c r="L107" i="84" s="1"/>
  <c r="K203" i="84"/>
  <c r="L203" i="84" s="1"/>
  <c r="K19" i="84"/>
  <c r="L19" i="84" s="1"/>
  <c r="K51" i="84"/>
  <c r="L51" i="84" s="1"/>
  <c r="K83" i="84"/>
  <c r="L83" i="84" s="1"/>
  <c r="K115" i="84"/>
  <c r="L115" i="84" s="1"/>
  <c r="K147" i="84"/>
  <c r="L147" i="84" s="1"/>
  <c r="K179" i="84"/>
  <c r="L179" i="84" s="1"/>
  <c r="K211" i="84"/>
  <c r="L211" i="84" s="1"/>
  <c r="K243" i="84"/>
  <c r="L243" i="84" s="1"/>
  <c r="K91" i="84"/>
  <c r="L91" i="84" s="1"/>
  <c r="K187" i="84"/>
  <c r="L187" i="84" s="1"/>
  <c r="K251" i="84"/>
  <c r="L251" i="84" s="1"/>
  <c r="K99" i="84"/>
  <c r="L99" i="84" s="1"/>
  <c r="K259" i="84"/>
  <c r="L259" i="84" s="1"/>
  <c r="K11" i="84"/>
  <c r="L11" i="84" s="1"/>
  <c r="K139" i="84"/>
  <c r="L139" i="84" s="1"/>
  <c r="K33" i="84"/>
  <c r="L33" i="84" s="1"/>
  <c r="K65" i="84"/>
  <c r="L65" i="84" s="1"/>
  <c r="K97" i="84"/>
  <c r="L97" i="84" s="1"/>
  <c r="K129" i="84"/>
  <c r="L129" i="84" s="1"/>
  <c r="K161" i="84"/>
  <c r="L161" i="84" s="1"/>
  <c r="K193" i="84"/>
  <c r="L193" i="84" s="1"/>
  <c r="K225" i="84"/>
  <c r="L225" i="84" s="1"/>
  <c r="K257" i="84"/>
  <c r="L257" i="84" s="1"/>
  <c r="K34" i="84"/>
  <c r="L34" i="84" s="1"/>
  <c r="K66" i="84"/>
  <c r="L66" i="84" s="1"/>
  <c r="K98" i="84"/>
  <c r="L98" i="84" s="1"/>
  <c r="K130" i="84"/>
  <c r="L130" i="84" s="1"/>
  <c r="K162" i="84"/>
  <c r="L162" i="84" s="1"/>
  <c r="K194" i="84"/>
  <c r="L194" i="84" s="1"/>
  <c r="K226" i="84"/>
  <c r="L226" i="84" s="1"/>
  <c r="K258" i="84"/>
  <c r="L258" i="84" s="1"/>
  <c r="K3" i="84"/>
  <c r="L3" i="84" s="1"/>
  <c r="K131" i="84"/>
  <c r="L131" i="84" s="1"/>
  <c r="K227" i="84"/>
  <c r="L227" i="84" s="1"/>
  <c r="K43" i="84"/>
  <c r="L43" i="84" s="1"/>
  <c r="K171" i="84"/>
  <c r="L171" i="84" s="1"/>
  <c r="K253" i="84"/>
  <c r="L253" i="84" s="1"/>
  <c r="K29" i="84"/>
  <c r="L29" i="84" s="1"/>
  <c r="K110" i="84"/>
  <c r="L110" i="84" s="1"/>
  <c r="K199" i="84"/>
  <c r="L199" i="84" s="1"/>
  <c r="K71" i="84"/>
  <c r="L71" i="84" s="1"/>
  <c r="K202" i="84"/>
  <c r="L202" i="84" s="1"/>
  <c r="K236" i="84"/>
  <c r="L236" i="84" s="1"/>
  <c r="K5" i="84"/>
  <c r="L5" i="84" s="1"/>
  <c r="K102" i="84"/>
  <c r="L102" i="84" s="1"/>
  <c r="K149" i="84"/>
  <c r="L149" i="84" s="1"/>
  <c r="K10" i="84"/>
  <c r="L10" i="84" s="1"/>
  <c r="K124" i="84"/>
  <c r="L124" i="84" s="1"/>
  <c r="K172" i="84"/>
  <c r="L172" i="84" s="1"/>
  <c r="K248" i="84"/>
  <c r="L248" i="84" s="1"/>
  <c r="K184" i="84"/>
  <c r="L184" i="84" s="1"/>
  <c r="K120" i="84"/>
  <c r="L120" i="84" s="1"/>
  <c r="K56" i="84"/>
  <c r="L56" i="84" s="1"/>
  <c r="K244" i="84"/>
  <c r="L244" i="84" s="1"/>
  <c r="K116" i="84"/>
  <c r="L116" i="84" s="1"/>
  <c r="K157" i="84"/>
  <c r="L157" i="84" s="1"/>
  <c r="K94" i="84"/>
  <c r="L94" i="84" s="1"/>
  <c r="K109" i="84"/>
  <c r="L109" i="84" s="1"/>
  <c r="K142" i="84"/>
  <c r="L142" i="84" s="1"/>
  <c r="K60" i="84"/>
  <c r="L60" i="84" s="1"/>
  <c r="K229" i="84"/>
  <c r="L229" i="84" s="1"/>
  <c r="K250" i="84"/>
  <c r="L250" i="84" s="1"/>
  <c r="K96" i="84"/>
  <c r="L96" i="84" s="1"/>
  <c r="K196" i="84"/>
  <c r="L196" i="84" s="1"/>
  <c r="K70" i="84"/>
  <c r="L70" i="84" s="1"/>
  <c r="K69" i="84"/>
  <c r="L69" i="84" s="1"/>
  <c r="K262" i="84"/>
  <c r="L262" i="84" s="1"/>
  <c r="K200" i="84"/>
  <c r="L200" i="84" s="1"/>
  <c r="K8" i="84"/>
  <c r="L8" i="84" s="1"/>
  <c r="K45" i="84"/>
  <c r="L45" i="84" s="1"/>
  <c r="K221" i="84"/>
  <c r="L221" i="84" s="1"/>
  <c r="K215" i="84"/>
  <c r="L215" i="84" s="1"/>
  <c r="K37" i="84"/>
  <c r="L37" i="84" s="1"/>
  <c r="K181" i="84"/>
  <c r="L181" i="84" s="1"/>
  <c r="K64" i="84"/>
  <c r="L64" i="84" s="1"/>
  <c r="K189" i="84"/>
  <c r="L189" i="84" s="1"/>
  <c r="K13" i="84"/>
  <c r="L13" i="84" s="1"/>
  <c r="K38" i="84"/>
  <c r="L38" i="84" s="1"/>
  <c r="K183" i="84"/>
  <c r="L183" i="84" s="1"/>
  <c r="K55" i="84"/>
  <c r="L55" i="84" s="1"/>
  <c r="K182" i="84"/>
  <c r="L182" i="84" s="1"/>
  <c r="K218" i="84"/>
  <c r="L218" i="84" s="1"/>
  <c r="K234" i="84"/>
  <c r="L234" i="84" s="1"/>
  <c r="K46" i="84"/>
  <c r="L46" i="84" s="1"/>
  <c r="K117" i="84"/>
  <c r="L117" i="84" s="1"/>
  <c r="K246" i="84"/>
  <c r="L246" i="84" s="1"/>
  <c r="K170" i="84"/>
  <c r="L170" i="84" s="1"/>
  <c r="K154" i="84"/>
  <c r="L154" i="84" s="1"/>
  <c r="K240" i="84"/>
  <c r="L240" i="84" s="1"/>
  <c r="K176" i="84"/>
  <c r="L176" i="84" s="1"/>
  <c r="K112" i="84"/>
  <c r="L112" i="84" s="1"/>
  <c r="K48" i="84"/>
  <c r="L48" i="84" s="1"/>
  <c r="K228" i="84"/>
  <c r="L228" i="84" s="1"/>
  <c r="K100" i="84"/>
  <c r="L100" i="84" s="1"/>
  <c r="K151" i="84"/>
  <c r="L151" i="84" s="1"/>
  <c r="K21" i="84"/>
  <c r="L21" i="84" s="1"/>
  <c r="K224" i="84"/>
  <c r="L224" i="84" s="1"/>
  <c r="K32" i="84"/>
  <c r="L32" i="84" s="1"/>
  <c r="K231" i="84"/>
  <c r="L231" i="84" s="1"/>
  <c r="K54" i="84"/>
  <c r="L54" i="84" s="1"/>
  <c r="K204" i="84"/>
  <c r="L204" i="84" s="1"/>
  <c r="K150" i="84"/>
  <c r="L150" i="84" s="1"/>
  <c r="K86" i="84"/>
  <c r="L86" i="84" s="1"/>
  <c r="K53" i="84"/>
  <c r="L53" i="84" s="1"/>
  <c r="K148" i="84"/>
  <c r="L148" i="84" s="1"/>
  <c r="K87" i="84"/>
  <c r="L87" i="84" s="1"/>
  <c r="K14" i="84"/>
  <c r="L14" i="84" s="1"/>
  <c r="K30" i="84"/>
  <c r="L30" i="84" s="1"/>
  <c r="K214" i="84"/>
  <c r="L214" i="84" s="1"/>
  <c r="K192" i="84"/>
  <c r="L192" i="84" s="1"/>
  <c r="K173" i="84"/>
  <c r="L173" i="84" s="1"/>
  <c r="K188" i="84"/>
  <c r="L188" i="84" s="1"/>
  <c r="K167" i="84"/>
  <c r="L167" i="84" s="1"/>
  <c r="K39" i="84"/>
  <c r="L39" i="84" s="1"/>
  <c r="K126" i="84"/>
  <c r="L126" i="84" s="1"/>
  <c r="K198" i="84"/>
  <c r="L198" i="84" s="1"/>
  <c r="K205" i="84"/>
  <c r="L205" i="84" s="1"/>
  <c r="K261" i="84"/>
  <c r="L261" i="84" s="1"/>
  <c r="K106" i="84"/>
  <c r="L106" i="84" s="1"/>
  <c r="K12" i="84"/>
  <c r="L12" i="84" s="1"/>
  <c r="K85" i="84"/>
  <c r="L85" i="84" s="1"/>
  <c r="K190" i="84"/>
  <c r="L190" i="84" s="1"/>
  <c r="K77" i="84"/>
  <c r="L77" i="84" s="1"/>
  <c r="K134" i="84"/>
  <c r="L134" i="84" s="1"/>
  <c r="K232" i="84"/>
  <c r="L232" i="84" s="1"/>
  <c r="K168" i="84"/>
  <c r="L168" i="84" s="1"/>
  <c r="K104" i="84"/>
  <c r="L104" i="84" s="1"/>
  <c r="K40" i="84"/>
  <c r="L40" i="84" s="1"/>
  <c r="K212" i="84"/>
  <c r="L212" i="84" s="1"/>
  <c r="K84" i="84"/>
  <c r="L84" i="84" s="1"/>
  <c r="K23" i="84"/>
  <c r="L23" i="84" s="1"/>
  <c r="K156" i="84"/>
  <c r="L156" i="84" s="1"/>
  <c r="K238" i="84"/>
  <c r="L238" i="84" s="1"/>
  <c r="K245" i="84"/>
  <c r="L245" i="84" s="1"/>
  <c r="K78" i="84"/>
  <c r="L78" i="84" s="1"/>
  <c r="K160" i="84"/>
  <c r="L160" i="84" s="1"/>
  <c r="K68" i="84"/>
  <c r="L68" i="84" s="1"/>
  <c r="K237" i="84"/>
  <c r="L237" i="84" s="1"/>
  <c r="K140" i="84"/>
  <c r="L140" i="84" s="1"/>
  <c r="K6" i="84"/>
  <c r="L6" i="84" s="1"/>
  <c r="K72" i="84"/>
  <c r="L72" i="84" s="1"/>
  <c r="K28" i="84"/>
  <c r="L28" i="84" s="1"/>
  <c r="K128" i="84"/>
  <c r="L128" i="84" s="1"/>
  <c r="K132" i="84"/>
  <c r="L132" i="84" s="1"/>
  <c r="K141" i="84"/>
  <c r="L141" i="84" s="1"/>
  <c r="K22" i="84"/>
  <c r="L22" i="84" s="1"/>
  <c r="K263" i="84"/>
  <c r="L263" i="84" s="1"/>
  <c r="K135" i="84"/>
  <c r="L135" i="84" s="1"/>
  <c r="K7" i="84"/>
  <c r="L7" i="84" s="1"/>
  <c r="K92" i="84"/>
  <c r="L92" i="84" s="1"/>
  <c r="K108" i="84"/>
  <c r="L108" i="84" s="1"/>
  <c r="K165" i="84"/>
  <c r="L165" i="84" s="1"/>
  <c r="K230" i="84"/>
  <c r="L230" i="84" s="1"/>
  <c r="K166" i="84"/>
  <c r="L166" i="84" s="1"/>
  <c r="K252" i="84"/>
  <c r="L252" i="84" s="1"/>
  <c r="K138" i="84"/>
  <c r="L138" i="84" s="1"/>
  <c r="K186" i="84"/>
  <c r="L186" i="84" s="1"/>
  <c r="K197" i="84"/>
  <c r="L197" i="84" s="1"/>
  <c r="K44" i="84"/>
  <c r="L44" i="84" s="1"/>
  <c r="K216" i="84"/>
  <c r="L216" i="84" s="1"/>
  <c r="K152" i="84"/>
  <c r="L152" i="84" s="1"/>
  <c r="K88" i="84"/>
  <c r="L88" i="84" s="1"/>
  <c r="K24" i="84"/>
  <c r="L24" i="84" s="1"/>
  <c r="K180" i="84"/>
  <c r="L180" i="84" s="1"/>
  <c r="K52" i="84"/>
  <c r="L52" i="84" s="1"/>
  <c r="K125" i="84"/>
  <c r="L125" i="84" s="1"/>
  <c r="K247" i="84"/>
  <c r="L247" i="84" s="1"/>
  <c r="K119" i="84"/>
  <c r="L119" i="84" s="1"/>
  <c r="K254" i="84"/>
  <c r="L254" i="84" s="1"/>
  <c r="K74" i="84"/>
  <c r="L74" i="84" s="1"/>
  <c r="K90" i="84"/>
  <c r="L90" i="84" s="1"/>
  <c r="K101" i="84"/>
  <c r="L101" i="84" s="1"/>
  <c r="K174" i="84"/>
  <c r="L174" i="84" s="1"/>
  <c r="K222" i="84"/>
  <c r="L222" i="84" s="1"/>
  <c r="K58" i="84"/>
  <c r="L58" i="84" s="1"/>
  <c r="K158" i="84"/>
  <c r="L158" i="84" s="1"/>
  <c r="K118" i="84"/>
  <c r="L118" i="84" s="1"/>
  <c r="K76" i="84"/>
  <c r="L76" i="84" s="1"/>
  <c r="K133" i="84"/>
  <c r="L133" i="84" s="1"/>
  <c r="K26" i="84"/>
  <c r="L26" i="84" s="1"/>
  <c r="K208" i="84"/>
  <c r="L208" i="84" s="1"/>
  <c r="K144" i="84"/>
  <c r="L144" i="84" s="1"/>
  <c r="K80" i="84"/>
  <c r="L80" i="84" s="1"/>
  <c r="K16" i="84"/>
  <c r="L16" i="84" s="1"/>
  <c r="K164" i="84"/>
  <c r="L164" i="84" s="1"/>
  <c r="K36" i="84"/>
  <c r="L36" i="84" s="1"/>
  <c r="K61" i="84"/>
  <c r="L61" i="84" s="1"/>
  <c r="K103" i="84"/>
  <c r="L103" i="84" s="1"/>
  <c r="K213" i="84"/>
  <c r="L213" i="84" s="1"/>
  <c r="K62" i="84"/>
  <c r="L62" i="84" s="1"/>
  <c r="K136" i="84"/>
  <c r="L136" i="84" s="1"/>
  <c r="K20" i="84"/>
  <c r="L20" i="84" s="1"/>
  <c r="K220" i="84"/>
  <c r="L220" i="84" s="1"/>
  <c r="K93" i="84"/>
  <c r="L93" i="84" s="1"/>
  <c r="K122" i="84"/>
  <c r="L122" i="84" s="1"/>
  <c r="K42" i="84"/>
  <c r="L42" i="84" s="1"/>
  <c r="K206" i="84"/>
  <c r="L206" i="84" s="1"/>
  <c r="K256" i="84"/>
  <c r="L256" i="84" s="1"/>
  <c r="K260" i="84"/>
  <c r="L260" i="84" s="1"/>
  <c r="K4" i="84"/>
  <c r="L4" i="84" s="1"/>
  <c r="K31" i="85"/>
  <c r="L31" i="85" s="1"/>
  <c r="K63" i="85"/>
  <c r="L63" i="85" s="1"/>
  <c r="K95" i="85"/>
  <c r="L95" i="85" s="1"/>
  <c r="K127" i="85"/>
  <c r="L127" i="85" s="1"/>
  <c r="K159" i="85"/>
  <c r="L159" i="85" s="1"/>
  <c r="K191" i="85"/>
  <c r="L191" i="85" s="1"/>
  <c r="K223" i="85"/>
  <c r="L223" i="85" s="1"/>
  <c r="K255" i="85"/>
  <c r="L255" i="85" s="1"/>
  <c r="K88" i="85"/>
  <c r="L88" i="85" s="1"/>
  <c r="K56" i="85"/>
  <c r="L56" i="85" s="1"/>
  <c r="K184" i="85"/>
  <c r="L184" i="85" s="1"/>
  <c r="K8" i="85"/>
  <c r="L8" i="85" s="1"/>
  <c r="K40" i="85"/>
  <c r="L40" i="85" s="1"/>
  <c r="K72" i="85"/>
  <c r="L72" i="85" s="1"/>
  <c r="K104" i="85"/>
  <c r="L104" i="85" s="1"/>
  <c r="K136" i="85"/>
  <c r="L136" i="85" s="1"/>
  <c r="K168" i="85"/>
  <c r="L168" i="85" s="1"/>
  <c r="K200" i="85"/>
  <c r="L200" i="85" s="1"/>
  <c r="K232" i="85"/>
  <c r="L232" i="85" s="1"/>
  <c r="K120" i="85"/>
  <c r="L120" i="85" s="1"/>
  <c r="K248" i="85"/>
  <c r="L248" i="85" s="1"/>
  <c r="K15" i="85"/>
  <c r="L15" i="85" s="1"/>
  <c r="K47" i="85"/>
  <c r="L47" i="85" s="1"/>
  <c r="K79" i="85"/>
  <c r="L79" i="85" s="1"/>
  <c r="K111" i="85"/>
  <c r="L111" i="85" s="1"/>
  <c r="K143" i="85"/>
  <c r="L143" i="85" s="1"/>
  <c r="K175" i="85"/>
  <c r="L175" i="85" s="1"/>
  <c r="K207" i="85"/>
  <c r="L207" i="85" s="1"/>
  <c r="K239" i="85"/>
  <c r="L239" i="85" s="1"/>
  <c r="K16" i="85"/>
  <c r="L16" i="85" s="1"/>
  <c r="K48" i="85"/>
  <c r="L48" i="85" s="1"/>
  <c r="K80" i="85"/>
  <c r="L80" i="85" s="1"/>
  <c r="K112" i="85"/>
  <c r="L112" i="85" s="1"/>
  <c r="K144" i="85"/>
  <c r="L144" i="85" s="1"/>
  <c r="K176" i="85"/>
  <c r="L176" i="85" s="1"/>
  <c r="K208" i="85"/>
  <c r="L208" i="85" s="1"/>
  <c r="K240" i="85"/>
  <c r="L240" i="85" s="1"/>
  <c r="K24" i="85"/>
  <c r="L24" i="85" s="1"/>
  <c r="K152" i="85"/>
  <c r="L152" i="85" s="1"/>
  <c r="K216" i="85"/>
  <c r="L216" i="85" s="1"/>
  <c r="K188" i="85"/>
  <c r="L188" i="85" s="1"/>
  <c r="K108" i="85"/>
  <c r="L108" i="85" s="1"/>
  <c r="K20" i="85"/>
  <c r="L20" i="85" s="1"/>
  <c r="K96" i="85"/>
  <c r="L96" i="85" s="1"/>
  <c r="K174" i="85"/>
  <c r="L174" i="85" s="1"/>
  <c r="K46" i="85"/>
  <c r="L46" i="85" s="1"/>
  <c r="K22" i="85"/>
  <c r="L22" i="85" s="1"/>
  <c r="K61" i="85"/>
  <c r="L61" i="85" s="1"/>
  <c r="K138" i="85"/>
  <c r="L138" i="85" s="1"/>
  <c r="K171" i="85"/>
  <c r="L171" i="85" s="1"/>
  <c r="K234" i="85"/>
  <c r="L234" i="85" s="1"/>
  <c r="K261" i="85"/>
  <c r="L261" i="85" s="1"/>
  <c r="K5" i="85"/>
  <c r="L5" i="85" s="1"/>
  <c r="K198" i="85"/>
  <c r="L198" i="85" s="1"/>
  <c r="K189" i="85"/>
  <c r="L189" i="85" s="1"/>
  <c r="K187" i="85"/>
  <c r="L187" i="85" s="1"/>
  <c r="K140" i="85"/>
  <c r="L140" i="85" s="1"/>
  <c r="K173" i="85"/>
  <c r="L173" i="85" s="1"/>
  <c r="K231" i="85"/>
  <c r="L231" i="85" s="1"/>
  <c r="K103" i="85"/>
  <c r="L103" i="85" s="1"/>
  <c r="K218" i="85"/>
  <c r="L218" i="85" s="1"/>
  <c r="K257" i="85"/>
  <c r="L257" i="85" s="1"/>
  <c r="K193" i="85"/>
  <c r="L193" i="85" s="1"/>
  <c r="K129" i="85"/>
  <c r="L129" i="85" s="1"/>
  <c r="K65" i="85"/>
  <c r="L65" i="85" s="1"/>
  <c r="K259" i="85"/>
  <c r="L259" i="85" s="1"/>
  <c r="K131" i="85"/>
  <c r="L131" i="85" s="1"/>
  <c r="K3" i="85"/>
  <c r="L3" i="85" s="1"/>
  <c r="K258" i="85"/>
  <c r="L258" i="85" s="1"/>
  <c r="K130" i="85"/>
  <c r="L130" i="85" s="1"/>
  <c r="K244" i="85"/>
  <c r="L244" i="85" s="1"/>
  <c r="K164" i="85"/>
  <c r="L164" i="85" s="1"/>
  <c r="K254" i="85"/>
  <c r="L254" i="85" s="1"/>
  <c r="K213" i="85"/>
  <c r="L213" i="85" s="1"/>
  <c r="K91" i="85"/>
  <c r="L91" i="85" s="1"/>
  <c r="K77" i="85"/>
  <c r="L77" i="85" s="1"/>
  <c r="K55" i="85"/>
  <c r="L55" i="85" s="1"/>
  <c r="K169" i="85"/>
  <c r="L169" i="85" s="1"/>
  <c r="K41" i="85"/>
  <c r="L41" i="85" s="1"/>
  <c r="K82" i="85"/>
  <c r="L82" i="85" s="1"/>
  <c r="K212" i="85"/>
  <c r="L212" i="85" s="1"/>
  <c r="K237" i="85"/>
  <c r="L237" i="85" s="1"/>
  <c r="K209" i="85"/>
  <c r="L209" i="85" s="1"/>
  <c r="K163" i="85"/>
  <c r="L163" i="85" s="1"/>
  <c r="K162" i="85"/>
  <c r="L162" i="85" s="1"/>
  <c r="K190" i="85"/>
  <c r="L190" i="85" s="1"/>
  <c r="K11" i="85"/>
  <c r="L11" i="85" s="1"/>
  <c r="K247" i="85"/>
  <c r="L247" i="85" s="1"/>
  <c r="K147" i="85"/>
  <c r="L147" i="85" s="1"/>
  <c r="K260" i="85"/>
  <c r="L260" i="85" s="1"/>
  <c r="K180" i="85"/>
  <c r="L180" i="85" s="1"/>
  <c r="K100" i="85"/>
  <c r="L100" i="85" s="1"/>
  <c r="K4" i="85"/>
  <c r="L4" i="85" s="1"/>
  <c r="K64" i="85"/>
  <c r="L64" i="85" s="1"/>
  <c r="K158" i="85"/>
  <c r="L158" i="85" s="1"/>
  <c r="K30" i="85"/>
  <c r="L30" i="85" s="1"/>
  <c r="K251" i="85"/>
  <c r="L251" i="85" s="1"/>
  <c r="K29" i="85"/>
  <c r="L29" i="85" s="1"/>
  <c r="K27" i="85"/>
  <c r="L27" i="85" s="1"/>
  <c r="K154" i="85"/>
  <c r="L154" i="85" s="1"/>
  <c r="K68" i="85"/>
  <c r="L68" i="85" s="1"/>
  <c r="K229" i="85"/>
  <c r="L229" i="85" s="1"/>
  <c r="K122" i="85"/>
  <c r="L122" i="85" s="1"/>
  <c r="K166" i="85"/>
  <c r="L166" i="85" s="1"/>
  <c r="K149" i="85"/>
  <c r="L149" i="85" s="1"/>
  <c r="K42" i="85"/>
  <c r="L42" i="85" s="1"/>
  <c r="K219" i="85"/>
  <c r="L219" i="85" s="1"/>
  <c r="K141" i="85"/>
  <c r="L141" i="85" s="1"/>
  <c r="K170" i="85"/>
  <c r="L170" i="85" s="1"/>
  <c r="K215" i="85"/>
  <c r="L215" i="85" s="1"/>
  <c r="K87" i="85"/>
  <c r="L87" i="85" s="1"/>
  <c r="K107" i="85"/>
  <c r="L107" i="85" s="1"/>
  <c r="K249" i="85"/>
  <c r="L249" i="85" s="1"/>
  <c r="K185" i="85"/>
  <c r="L185" i="85" s="1"/>
  <c r="K121" i="85"/>
  <c r="L121" i="85" s="1"/>
  <c r="K57" i="85"/>
  <c r="L57" i="85" s="1"/>
  <c r="K243" i="85"/>
  <c r="L243" i="85" s="1"/>
  <c r="K115" i="85"/>
  <c r="L115" i="85" s="1"/>
  <c r="K242" i="85"/>
  <c r="L242" i="85" s="1"/>
  <c r="K114" i="85"/>
  <c r="L114" i="85" s="1"/>
  <c r="K76" i="85"/>
  <c r="L76" i="85" s="1"/>
  <c r="K126" i="85"/>
  <c r="L126" i="85" s="1"/>
  <c r="K156" i="85"/>
  <c r="L156" i="85" s="1"/>
  <c r="K26" i="85"/>
  <c r="L26" i="85" s="1"/>
  <c r="K203" i="85"/>
  <c r="L203" i="85" s="1"/>
  <c r="K183" i="85"/>
  <c r="L183" i="85" s="1"/>
  <c r="K105" i="85"/>
  <c r="L105" i="85" s="1"/>
  <c r="K211" i="85"/>
  <c r="L211" i="85" s="1"/>
  <c r="K210" i="85"/>
  <c r="L210" i="85" s="1"/>
  <c r="K182" i="85"/>
  <c r="L182" i="85" s="1"/>
  <c r="K253" i="85"/>
  <c r="L253" i="85" s="1"/>
  <c r="K135" i="85"/>
  <c r="L135" i="85" s="1"/>
  <c r="K145" i="85"/>
  <c r="L145" i="85" s="1"/>
  <c r="K35" i="85"/>
  <c r="L35" i="85" s="1"/>
  <c r="K116" i="85"/>
  <c r="L116" i="85" s="1"/>
  <c r="K54" i="85"/>
  <c r="L54" i="85" s="1"/>
  <c r="K93" i="85"/>
  <c r="L93" i="85" s="1"/>
  <c r="K86" i="85"/>
  <c r="L86" i="85" s="1"/>
  <c r="K37" i="85"/>
  <c r="L37" i="85" s="1"/>
  <c r="K221" i="85"/>
  <c r="L221" i="85" s="1"/>
  <c r="K235" i="85"/>
  <c r="L235" i="85" s="1"/>
  <c r="K137" i="85"/>
  <c r="L137" i="85" s="1"/>
  <c r="K19" i="85"/>
  <c r="L19" i="85" s="1"/>
  <c r="K146" i="85"/>
  <c r="L146" i="85" s="1"/>
  <c r="K252" i="85"/>
  <c r="L252" i="85" s="1"/>
  <c r="K172" i="85"/>
  <c r="L172" i="85" s="1"/>
  <c r="K92" i="85"/>
  <c r="L92" i="85" s="1"/>
  <c r="K32" i="85"/>
  <c r="L32" i="85" s="1"/>
  <c r="K142" i="85"/>
  <c r="L142" i="85" s="1"/>
  <c r="K14" i="85"/>
  <c r="L14" i="85" s="1"/>
  <c r="K106" i="85"/>
  <c r="L106" i="85" s="1"/>
  <c r="K245" i="85"/>
  <c r="L245" i="85" s="1"/>
  <c r="K13" i="85"/>
  <c r="L13" i="85" s="1"/>
  <c r="K10" i="85"/>
  <c r="L10" i="85" s="1"/>
  <c r="K43" i="85"/>
  <c r="L43" i="85" s="1"/>
  <c r="K197" i="85"/>
  <c r="L197" i="85" s="1"/>
  <c r="K134" i="85"/>
  <c r="L134" i="85" s="1"/>
  <c r="K117" i="85"/>
  <c r="L117" i="85" s="1"/>
  <c r="K202" i="85"/>
  <c r="L202" i="85" s="1"/>
  <c r="K109" i="85"/>
  <c r="L109" i="85" s="1"/>
  <c r="K199" i="85"/>
  <c r="L199" i="85" s="1"/>
  <c r="K71" i="85"/>
  <c r="L71" i="85" s="1"/>
  <c r="K90" i="85"/>
  <c r="L90" i="85" s="1"/>
  <c r="K241" i="85"/>
  <c r="L241" i="85" s="1"/>
  <c r="K177" i="85"/>
  <c r="L177" i="85" s="1"/>
  <c r="K113" i="85"/>
  <c r="L113" i="85" s="1"/>
  <c r="K49" i="85"/>
  <c r="L49" i="85" s="1"/>
  <c r="K227" i="85"/>
  <c r="L227" i="85" s="1"/>
  <c r="K99" i="85"/>
  <c r="L99" i="85" s="1"/>
  <c r="K226" i="85"/>
  <c r="L226" i="85" s="1"/>
  <c r="K98" i="85"/>
  <c r="L98" i="85" s="1"/>
  <c r="K256" i="85"/>
  <c r="L256" i="85" s="1"/>
  <c r="K165" i="85"/>
  <c r="L165" i="85" s="1"/>
  <c r="K59" i="85"/>
  <c r="L59" i="85" s="1"/>
  <c r="K38" i="85"/>
  <c r="L38" i="85" s="1"/>
  <c r="K85" i="85"/>
  <c r="L85" i="85" s="1"/>
  <c r="K262" i="85"/>
  <c r="L262" i="85" s="1"/>
  <c r="K233" i="85"/>
  <c r="L233" i="85" s="1"/>
  <c r="K83" i="85"/>
  <c r="L83" i="85" s="1"/>
  <c r="K160" i="85"/>
  <c r="L160" i="85" s="1"/>
  <c r="K78" i="85"/>
  <c r="L78" i="85" s="1"/>
  <c r="K12" i="85"/>
  <c r="L12" i="85" s="1"/>
  <c r="K139" i="85"/>
  <c r="L139" i="85" s="1"/>
  <c r="K81" i="85"/>
  <c r="L81" i="85" s="1"/>
  <c r="K34" i="85"/>
  <c r="L34" i="85" s="1"/>
  <c r="K62" i="85"/>
  <c r="L62" i="85" s="1"/>
  <c r="K155" i="85"/>
  <c r="L155" i="85" s="1"/>
  <c r="K196" i="85"/>
  <c r="L196" i="85" s="1"/>
  <c r="K205" i="85"/>
  <c r="L205" i="85" s="1"/>
  <c r="K119" i="85"/>
  <c r="L119" i="85" s="1"/>
  <c r="K201" i="85"/>
  <c r="L201" i="85" s="1"/>
  <c r="K9" i="85"/>
  <c r="L9" i="85" s="1"/>
  <c r="K18" i="85"/>
  <c r="L18" i="85" s="1"/>
  <c r="K236" i="85"/>
  <c r="L236" i="85" s="1"/>
  <c r="K148" i="85"/>
  <c r="L148" i="85" s="1"/>
  <c r="K60" i="85"/>
  <c r="L60" i="85" s="1"/>
  <c r="K224" i="85"/>
  <c r="L224" i="85" s="1"/>
  <c r="K238" i="85"/>
  <c r="L238" i="85" s="1"/>
  <c r="K110" i="85"/>
  <c r="L110" i="85" s="1"/>
  <c r="K181" i="85"/>
  <c r="L181" i="85" s="1"/>
  <c r="K28" i="85"/>
  <c r="L28" i="85" s="1"/>
  <c r="K246" i="85"/>
  <c r="L246" i="85" s="1"/>
  <c r="K133" i="85"/>
  <c r="L133" i="85" s="1"/>
  <c r="K186" i="85"/>
  <c r="L186" i="85" s="1"/>
  <c r="K6" i="85"/>
  <c r="L6" i="85" s="1"/>
  <c r="K53" i="85"/>
  <c r="L53" i="85" s="1"/>
  <c r="K74" i="85"/>
  <c r="L74" i="85" s="1"/>
  <c r="K230" i="85"/>
  <c r="L230" i="85" s="1"/>
  <c r="K45" i="85"/>
  <c r="L45" i="85" s="1"/>
  <c r="K167" i="85"/>
  <c r="L167" i="85" s="1"/>
  <c r="K39" i="85"/>
  <c r="L39" i="85" s="1"/>
  <c r="K225" i="85"/>
  <c r="L225" i="85" s="1"/>
  <c r="K161" i="85"/>
  <c r="L161" i="85" s="1"/>
  <c r="K97" i="85"/>
  <c r="L97" i="85" s="1"/>
  <c r="K33" i="85"/>
  <c r="L33" i="85" s="1"/>
  <c r="K195" i="85"/>
  <c r="L195" i="85" s="1"/>
  <c r="K67" i="85"/>
  <c r="L67" i="85" s="1"/>
  <c r="K194" i="85"/>
  <c r="L194" i="85" s="1"/>
  <c r="K66" i="85"/>
  <c r="L66" i="85" s="1"/>
  <c r="K228" i="85"/>
  <c r="L228" i="85" s="1"/>
  <c r="K132" i="85"/>
  <c r="L132" i="85" s="1"/>
  <c r="K52" i="85"/>
  <c r="L52" i="85" s="1"/>
  <c r="K192" i="85"/>
  <c r="L192" i="85" s="1"/>
  <c r="K222" i="85"/>
  <c r="L222" i="85" s="1"/>
  <c r="K94" i="85"/>
  <c r="L94" i="85" s="1"/>
  <c r="K214" i="85"/>
  <c r="L214" i="85" s="1"/>
  <c r="K157" i="85"/>
  <c r="L157" i="85" s="1"/>
  <c r="K150" i="85"/>
  <c r="L150" i="85" s="1"/>
  <c r="K101" i="85"/>
  <c r="L101" i="85" s="1"/>
  <c r="K75" i="85"/>
  <c r="L75" i="85" s="1"/>
  <c r="K123" i="85"/>
  <c r="L123" i="85" s="1"/>
  <c r="K21" i="85"/>
  <c r="L21" i="85" s="1"/>
  <c r="K102" i="85"/>
  <c r="L102" i="85" s="1"/>
  <c r="K250" i="85"/>
  <c r="L250" i="85" s="1"/>
  <c r="K151" i="85"/>
  <c r="L151" i="85" s="1"/>
  <c r="K23" i="85"/>
  <c r="L23" i="85" s="1"/>
  <c r="K217" i="85"/>
  <c r="L217" i="85" s="1"/>
  <c r="K153" i="85"/>
  <c r="L153" i="85" s="1"/>
  <c r="K89" i="85"/>
  <c r="L89" i="85" s="1"/>
  <c r="K25" i="85"/>
  <c r="L25" i="85" s="1"/>
  <c r="K179" i="85"/>
  <c r="L179" i="85" s="1"/>
  <c r="K51" i="85"/>
  <c r="L51" i="85" s="1"/>
  <c r="K178" i="85"/>
  <c r="L178" i="85" s="1"/>
  <c r="K50" i="85"/>
  <c r="L50" i="85" s="1"/>
  <c r="K220" i="85"/>
  <c r="L220" i="85" s="1"/>
  <c r="K124" i="85"/>
  <c r="L124" i="85" s="1"/>
  <c r="K44" i="85"/>
  <c r="L44" i="85" s="1"/>
  <c r="K206" i="85"/>
  <c r="L206" i="85" s="1"/>
  <c r="K125" i="85"/>
  <c r="L125" i="85" s="1"/>
  <c r="K118" i="85"/>
  <c r="L118" i="85" s="1"/>
  <c r="K69" i="85"/>
  <c r="L69" i="85" s="1"/>
  <c r="K58" i="85"/>
  <c r="L58" i="85" s="1"/>
  <c r="K70" i="85"/>
  <c r="L70" i="85" s="1"/>
  <c r="K7" i="85"/>
  <c r="L7" i="85" s="1"/>
  <c r="K17" i="85"/>
  <c r="L17" i="85" s="1"/>
  <c r="K204" i="85"/>
  <c r="L204" i="85" s="1"/>
  <c r="K36" i="85"/>
  <c r="L36" i="85" s="1"/>
  <c r="K128" i="85"/>
  <c r="L128" i="85" s="1"/>
  <c r="K84" i="85"/>
  <c r="L84" i="85" s="1"/>
  <c r="K73" i="85"/>
  <c r="L73" i="85" s="1"/>
  <c r="U4" i="96"/>
  <c r="T4" i="96"/>
  <c r="C4" i="96"/>
  <c r="E4" i="96" s="1"/>
  <c r="U10" i="96"/>
  <c r="T10" i="96"/>
  <c r="C10" i="96"/>
  <c r="E10" i="96" s="1"/>
  <c r="U7" i="96"/>
  <c r="T7" i="96"/>
  <c r="C7" i="96"/>
  <c r="E7" i="96" s="1"/>
  <c r="U8" i="96"/>
  <c r="T8" i="96"/>
  <c r="C8" i="96"/>
  <c r="E8" i="96" s="1"/>
  <c r="C5" i="96"/>
  <c r="E5" i="96" s="1"/>
  <c r="U5" i="96"/>
  <c r="T5" i="96"/>
  <c r="C6" i="96"/>
  <c r="E6" i="96" s="1"/>
  <c r="U12" i="96"/>
  <c r="T12" i="96"/>
  <c r="C12" i="96"/>
  <c r="E12" i="96" s="1"/>
  <c r="U13" i="96"/>
  <c r="T13" i="96"/>
  <c r="C13" i="96"/>
  <c r="E13" i="96" s="1"/>
  <c r="C9" i="96"/>
  <c r="E9" i="96" s="1"/>
  <c r="U9" i="96"/>
  <c r="T9" i="96"/>
  <c r="U11" i="96"/>
  <c r="T11" i="96"/>
  <c r="C11" i="96"/>
  <c r="E11" i="96" s="1"/>
  <c r="F4" i="97"/>
  <c r="F9" i="97"/>
  <c r="F6" i="97"/>
  <c r="F5" i="97"/>
  <c r="I7" i="96"/>
  <c r="I5" i="96"/>
  <c r="I12" i="96"/>
  <c r="I10" i="96"/>
  <c r="C2" i="93"/>
  <c r="F28" i="22" s="1"/>
  <c r="C3" i="94"/>
  <c r="C4" i="94"/>
  <c r="C5" i="94"/>
  <c r="C6" i="94"/>
  <c r="C7" i="94"/>
  <c r="C8" i="94"/>
  <c r="C9" i="94"/>
  <c r="C2" i="94"/>
  <c r="H28" i="22" s="1"/>
  <c r="C3" i="108" s="1"/>
  <c r="D9" i="94"/>
  <c r="C3" i="93"/>
  <c r="C4" i="93"/>
  <c r="C5" i="93"/>
  <c r="C6" i="93"/>
  <c r="C7" i="93"/>
  <c r="C8" i="93"/>
  <c r="C9" i="93"/>
  <c r="C10" i="93"/>
  <c r="C11" i="93"/>
  <c r="C12" i="93"/>
  <c r="C13" i="93"/>
  <c r="C14" i="93"/>
  <c r="C15" i="93"/>
  <c r="C16" i="93"/>
  <c r="C17" i="93"/>
  <c r="C18" i="93"/>
  <c r="C19" i="93"/>
  <c r="C20" i="93"/>
  <c r="C21" i="93"/>
  <c r="C22" i="93"/>
  <c r="C23" i="93"/>
  <c r="C24" i="93"/>
  <c r="C25" i="93"/>
  <c r="C26" i="93"/>
  <c r="C27" i="93"/>
  <c r="C28" i="93"/>
  <c r="C29" i="93"/>
  <c r="C30" i="93"/>
  <c r="C31" i="93"/>
  <c r="C32" i="93"/>
  <c r="C33" i="93"/>
  <c r="C34" i="93"/>
  <c r="C35" i="93"/>
  <c r="C36" i="93"/>
  <c r="C37" i="93"/>
  <c r="C38" i="93"/>
  <c r="C39" i="93"/>
  <c r="C40" i="93"/>
  <c r="C41" i="93"/>
  <c r="C42" i="93"/>
  <c r="C43" i="93"/>
  <c r="C44" i="93"/>
  <c r="C45" i="93"/>
  <c r="D45" i="93" s="1"/>
  <c r="O22" i="22"/>
  <c r="N22" i="22"/>
  <c r="K54" i="77" l="1"/>
  <c r="L54" i="77" s="1"/>
  <c r="K118" i="77"/>
  <c r="L118" i="77" s="1"/>
  <c r="K166" i="77"/>
  <c r="L166" i="77" s="1"/>
  <c r="K230" i="77"/>
  <c r="L230" i="77" s="1"/>
  <c r="K8" i="77"/>
  <c r="L8" i="77" s="1"/>
  <c r="K88" i="77"/>
  <c r="L88" i="77" s="1"/>
  <c r="K152" i="77"/>
  <c r="L152" i="77" s="1"/>
  <c r="K216" i="77"/>
  <c r="L216" i="77" s="1"/>
  <c r="K22" i="77"/>
  <c r="L22" i="77" s="1"/>
  <c r="K102" i="77"/>
  <c r="L102" i="77" s="1"/>
  <c r="K182" i="77"/>
  <c r="L182" i="77" s="1"/>
  <c r="K24" i="77"/>
  <c r="L24" i="77" s="1"/>
  <c r="K72" i="77"/>
  <c r="L72" i="77" s="1"/>
  <c r="K136" i="77"/>
  <c r="L136" i="77" s="1"/>
  <c r="K200" i="77"/>
  <c r="L200" i="77" s="1"/>
  <c r="K6" i="77"/>
  <c r="L6" i="77" s="1"/>
  <c r="K70" i="77"/>
  <c r="L70" i="77" s="1"/>
  <c r="K134" i="77"/>
  <c r="L134" i="77" s="1"/>
  <c r="K198" i="77"/>
  <c r="L198" i="77" s="1"/>
  <c r="K40" i="77"/>
  <c r="L40" i="77" s="1"/>
  <c r="K104" i="77"/>
  <c r="L104" i="77" s="1"/>
  <c r="K168" i="77"/>
  <c r="L168" i="77" s="1"/>
  <c r="K232" i="77"/>
  <c r="L232" i="77" s="1"/>
  <c r="K38" i="77"/>
  <c r="L38" i="77" s="1"/>
  <c r="K86" i="77"/>
  <c r="L86" i="77" s="1"/>
  <c r="K150" i="77"/>
  <c r="L150" i="77" s="1"/>
  <c r="K214" i="77"/>
  <c r="L214" i="77" s="1"/>
  <c r="K56" i="77"/>
  <c r="L56" i="77" s="1"/>
  <c r="K120" i="77"/>
  <c r="L120" i="77" s="1"/>
  <c r="K184" i="77"/>
  <c r="L184" i="77" s="1"/>
  <c r="K202" i="77"/>
  <c r="L202" i="77" s="1"/>
  <c r="K138" i="77"/>
  <c r="L138" i="77" s="1"/>
  <c r="K74" i="77"/>
  <c r="L74" i="77" s="1"/>
  <c r="K10" i="77"/>
  <c r="L10" i="77" s="1"/>
  <c r="K193" i="77"/>
  <c r="L193" i="77" s="1"/>
  <c r="K17" i="77"/>
  <c r="L17" i="77" s="1"/>
  <c r="K192" i="77"/>
  <c r="L192" i="77" s="1"/>
  <c r="K64" i="77"/>
  <c r="L64" i="77" s="1"/>
  <c r="K225" i="77"/>
  <c r="L225" i="77" s="1"/>
  <c r="K65" i="77"/>
  <c r="L65" i="77" s="1"/>
  <c r="K142" i="77"/>
  <c r="L142" i="77" s="1"/>
  <c r="K14" i="77"/>
  <c r="L14" i="77" s="1"/>
  <c r="K137" i="77"/>
  <c r="L137" i="77" s="1"/>
  <c r="K35" i="77"/>
  <c r="L35" i="77" s="1"/>
  <c r="K243" i="77"/>
  <c r="L243" i="77" s="1"/>
  <c r="K237" i="77"/>
  <c r="L237" i="77" s="1"/>
  <c r="K203" i="77"/>
  <c r="L203" i="77" s="1"/>
  <c r="K213" i="77"/>
  <c r="L213" i="77" s="1"/>
  <c r="K205" i="77"/>
  <c r="L205" i="77" s="1"/>
  <c r="K139" i="77"/>
  <c r="L139" i="77" s="1"/>
  <c r="K236" i="77"/>
  <c r="L236" i="77" s="1"/>
  <c r="K172" i="77"/>
  <c r="L172" i="77" s="1"/>
  <c r="K108" i="77"/>
  <c r="L108" i="77" s="1"/>
  <c r="K44" i="77"/>
  <c r="L44" i="77" s="1"/>
  <c r="K199" i="77"/>
  <c r="L199" i="77" s="1"/>
  <c r="K71" i="77"/>
  <c r="L71" i="77" s="1"/>
  <c r="K221" i="77"/>
  <c r="L221" i="77" s="1"/>
  <c r="K242" i="77"/>
  <c r="L242" i="77" s="1"/>
  <c r="K129" i="77"/>
  <c r="L129" i="77" s="1"/>
  <c r="K16" i="77"/>
  <c r="L16" i="77" s="1"/>
  <c r="K94" i="77"/>
  <c r="L94" i="77" s="1"/>
  <c r="K245" i="77"/>
  <c r="L245" i="77" s="1"/>
  <c r="K207" i="77"/>
  <c r="L207" i="77" s="1"/>
  <c r="K59" i="77"/>
  <c r="L59" i="77" s="1"/>
  <c r="K148" i="77"/>
  <c r="L148" i="77" s="1"/>
  <c r="K151" i="77"/>
  <c r="L151" i="77" s="1"/>
  <c r="K77" i="77"/>
  <c r="L77" i="77" s="1"/>
  <c r="K3" i="77"/>
  <c r="L3" i="77" s="1"/>
  <c r="K187" i="77"/>
  <c r="L187" i="77" s="1"/>
  <c r="K124" i="77"/>
  <c r="L124" i="77" s="1"/>
  <c r="K47" i="77"/>
  <c r="L47" i="77" s="1"/>
  <c r="K82" i="77"/>
  <c r="L82" i="77" s="1"/>
  <c r="K217" i="77"/>
  <c r="L217" i="77" s="1"/>
  <c r="K83" i="77"/>
  <c r="L83" i="77" s="1"/>
  <c r="K52" i="77"/>
  <c r="L52" i="77" s="1"/>
  <c r="K194" i="77"/>
  <c r="L194" i="77" s="1"/>
  <c r="K130" i="77"/>
  <c r="L130" i="77" s="1"/>
  <c r="K66" i="77"/>
  <c r="L66" i="77" s="1"/>
  <c r="K169" i="77"/>
  <c r="L169" i="77" s="1"/>
  <c r="K176" i="77"/>
  <c r="L176" i="77" s="1"/>
  <c r="K48" i="77"/>
  <c r="L48" i="77" s="1"/>
  <c r="K209" i="77"/>
  <c r="L209" i="77" s="1"/>
  <c r="K57" i="77"/>
  <c r="L57" i="77" s="1"/>
  <c r="K126" i="77"/>
  <c r="L126" i="77" s="1"/>
  <c r="K97" i="77"/>
  <c r="L97" i="77" s="1"/>
  <c r="K223" i="77"/>
  <c r="L223" i="77" s="1"/>
  <c r="K163" i="77"/>
  <c r="L163" i="77" s="1"/>
  <c r="K189" i="77"/>
  <c r="L189" i="77" s="1"/>
  <c r="K155" i="77"/>
  <c r="L155" i="77" s="1"/>
  <c r="K149" i="77"/>
  <c r="L149" i="77" s="1"/>
  <c r="K157" i="77"/>
  <c r="L157" i="77" s="1"/>
  <c r="K107" i="77"/>
  <c r="L107" i="77" s="1"/>
  <c r="K228" i="77"/>
  <c r="L228" i="77" s="1"/>
  <c r="K164" i="77"/>
  <c r="L164" i="77" s="1"/>
  <c r="K100" i="77"/>
  <c r="L100" i="77" s="1"/>
  <c r="K36" i="77"/>
  <c r="L36" i="77" s="1"/>
  <c r="K183" i="77"/>
  <c r="L183" i="77" s="1"/>
  <c r="K55" i="77"/>
  <c r="L55" i="77" s="1"/>
  <c r="K227" i="77"/>
  <c r="L227" i="77" s="1"/>
  <c r="K173" i="77"/>
  <c r="L173" i="77" s="1"/>
  <c r="K178" i="77"/>
  <c r="L178" i="77" s="1"/>
  <c r="K50" i="77"/>
  <c r="L50" i="77" s="1"/>
  <c r="K144" i="77"/>
  <c r="L144" i="77" s="1"/>
  <c r="K161" i="77"/>
  <c r="L161" i="77" s="1"/>
  <c r="K91" i="77"/>
  <c r="L91" i="77" s="1"/>
  <c r="K61" i="77"/>
  <c r="L61" i="77" s="1"/>
  <c r="K84" i="77"/>
  <c r="L84" i="77" s="1"/>
  <c r="K23" i="77"/>
  <c r="L23" i="77" s="1"/>
  <c r="K115" i="77"/>
  <c r="L115" i="77" s="1"/>
  <c r="K90" i="77"/>
  <c r="L90" i="77" s="1"/>
  <c r="K73" i="77"/>
  <c r="L73" i="77" s="1"/>
  <c r="K224" i="77"/>
  <c r="L224" i="77" s="1"/>
  <c r="K174" i="77"/>
  <c r="L174" i="77" s="1"/>
  <c r="K201" i="77"/>
  <c r="L201" i="77" s="1"/>
  <c r="K131" i="77"/>
  <c r="L131" i="77" s="1"/>
  <c r="K53" i="77"/>
  <c r="L53" i="77" s="1"/>
  <c r="K127" i="77"/>
  <c r="L127" i="77" s="1"/>
  <c r="K231" i="77"/>
  <c r="L231" i="77" s="1"/>
  <c r="K18" i="77"/>
  <c r="L18" i="77" s="1"/>
  <c r="K49" i="77"/>
  <c r="L49" i="77" s="1"/>
  <c r="K208" i="77"/>
  <c r="L208" i="77" s="1"/>
  <c r="K177" i="77"/>
  <c r="L177" i="77" s="1"/>
  <c r="K235" i="77"/>
  <c r="L235" i="77" s="1"/>
  <c r="K63" i="77"/>
  <c r="L63" i="77" s="1"/>
  <c r="K180" i="77"/>
  <c r="L180" i="77" s="1"/>
  <c r="K87" i="77"/>
  <c r="L87" i="77" s="1"/>
  <c r="K186" i="77"/>
  <c r="L186" i="77" s="1"/>
  <c r="K122" i="77"/>
  <c r="L122" i="77" s="1"/>
  <c r="K58" i="77"/>
  <c r="L58" i="77" s="1"/>
  <c r="K153" i="77"/>
  <c r="L153" i="77" s="1"/>
  <c r="K160" i="77"/>
  <c r="L160" i="77" s="1"/>
  <c r="K32" i="77"/>
  <c r="L32" i="77" s="1"/>
  <c r="K185" i="77"/>
  <c r="L185" i="77" s="1"/>
  <c r="K41" i="77"/>
  <c r="L41" i="77" s="1"/>
  <c r="K238" i="77"/>
  <c r="L238" i="77" s="1"/>
  <c r="K110" i="77"/>
  <c r="L110" i="77" s="1"/>
  <c r="K33" i="77"/>
  <c r="L33" i="77" s="1"/>
  <c r="K159" i="77"/>
  <c r="L159" i="77" s="1"/>
  <c r="K99" i="77"/>
  <c r="L99" i="77" s="1"/>
  <c r="K141" i="77"/>
  <c r="L141" i="77" s="1"/>
  <c r="K123" i="77"/>
  <c r="L123" i="77" s="1"/>
  <c r="K85" i="77"/>
  <c r="L85" i="77" s="1"/>
  <c r="K109" i="77"/>
  <c r="L109" i="77" s="1"/>
  <c r="K75" i="77"/>
  <c r="L75" i="77" s="1"/>
  <c r="K220" i="77"/>
  <c r="L220" i="77" s="1"/>
  <c r="K156" i="77"/>
  <c r="L156" i="77" s="1"/>
  <c r="K92" i="77"/>
  <c r="L92" i="77" s="1"/>
  <c r="K28" i="77"/>
  <c r="L28" i="77" s="1"/>
  <c r="K167" i="77"/>
  <c r="L167" i="77" s="1"/>
  <c r="K39" i="77"/>
  <c r="L39" i="77" s="1"/>
  <c r="K229" i="77"/>
  <c r="L229" i="77" s="1"/>
  <c r="K179" i="77"/>
  <c r="L179" i="77" s="1"/>
  <c r="K125" i="77"/>
  <c r="L125" i="77" s="1"/>
  <c r="K114" i="77"/>
  <c r="L114" i="77" s="1"/>
  <c r="K25" i="77"/>
  <c r="L25" i="77" s="1"/>
  <c r="K222" i="77"/>
  <c r="L222" i="77" s="1"/>
  <c r="K95" i="77"/>
  <c r="L95" i="77" s="1"/>
  <c r="K19" i="77"/>
  <c r="L19" i="77" s="1"/>
  <c r="K93" i="77"/>
  <c r="L93" i="77" s="1"/>
  <c r="K21" i="77"/>
  <c r="L21" i="77" s="1"/>
  <c r="K211" i="77"/>
  <c r="L211" i="77" s="1"/>
  <c r="K212" i="77"/>
  <c r="L212" i="77" s="1"/>
  <c r="K20" i="77"/>
  <c r="L20" i="77" s="1"/>
  <c r="K165" i="77"/>
  <c r="L165" i="77" s="1"/>
  <c r="K239" i="77"/>
  <c r="L239" i="77" s="1"/>
  <c r="K154" i="77"/>
  <c r="L154" i="77" s="1"/>
  <c r="K241" i="77"/>
  <c r="L241" i="77" s="1"/>
  <c r="K96" i="77"/>
  <c r="L96" i="77" s="1"/>
  <c r="K105" i="77"/>
  <c r="L105" i="77" s="1"/>
  <c r="K46" i="77"/>
  <c r="L46" i="77" s="1"/>
  <c r="K15" i="77"/>
  <c r="L15" i="77" s="1"/>
  <c r="K188" i="77"/>
  <c r="L188" i="77" s="1"/>
  <c r="K103" i="77"/>
  <c r="L103" i="77" s="1"/>
  <c r="K210" i="77"/>
  <c r="L210" i="77" s="1"/>
  <c r="K80" i="77"/>
  <c r="L80" i="77" s="1"/>
  <c r="K158" i="77"/>
  <c r="L158" i="77" s="1"/>
  <c r="K171" i="77"/>
  <c r="L171" i="77" s="1"/>
  <c r="K116" i="77"/>
  <c r="L116" i="77" s="1"/>
  <c r="K234" i="77"/>
  <c r="L234" i="77" s="1"/>
  <c r="K170" i="77"/>
  <c r="L170" i="77" s="1"/>
  <c r="K106" i="77"/>
  <c r="L106" i="77" s="1"/>
  <c r="K42" i="77"/>
  <c r="L42" i="77" s="1"/>
  <c r="K113" i="77"/>
  <c r="L113" i="77" s="1"/>
  <c r="K128" i="77"/>
  <c r="L128" i="77" s="1"/>
  <c r="K145" i="77"/>
  <c r="L145" i="77" s="1"/>
  <c r="K9" i="77"/>
  <c r="L9" i="77" s="1"/>
  <c r="K206" i="77"/>
  <c r="L206" i="77" s="1"/>
  <c r="K78" i="77"/>
  <c r="L78" i="77" s="1"/>
  <c r="K197" i="77"/>
  <c r="L197" i="77" s="1"/>
  <c r="K31" i="77"/>
  <c r="L31" i="77" s="1"/>
  <c r="K181" i="77"/>
  <c r="L181" i="77" s="1"/>
  <c r="K143" i="77"/>
  <c r="L143" i="77" s="1"/>
  <c r="K45" i="77"/>
  <c r="L45" i="77" s="1"/>
  <c r="K43" i="77"/>
  <c r="L43" i="77" s="1"/>
  <c r="K147" i="77"/>
  <c r="L147" i="77" s="1"/>
  <c r="K13" i="77"/>
  <c r="L13" i="77" s="1"/>
  <c r="K27" i="77"/>
  <c r="L27" i="77" s="1"/>
  <c r="K204" i="77"/>
  <c r="L204" i="77" s="1"/>
  <c r="K140" i="77"/>
  <c r="L140" i="77" s="1"/>
  <c r="K76" i="77"/>
  <c r="L76" i="77" s="1"/>
  <c r="K12" i="77"/>
  <c r="L12" i="77" s="1"/>
  <c r="K135" i="77"/>
  <c r="L135" i="77" s="1"/>
  <c r="K7" i="77"/>
  <c r="L7" i="77" s="1"/>
  <c r="K101" i="77"/>
  <c r="L101" i="77" s="1"/>
  <c r="K51" i="77"/>
  <c r="L51" i="77" s="1"/>
  <c r="K175" i="77"/>
  <c r="L175" i="77" s="1"/>
  <c r="K29" i="77"/>
  <c r="L29" i="77" s="1"/>
  <c r="K226" i="77"/>
  <c r="L226" i="77" s="1"/>
  <c r="K162" i="77"/>
  <c r="L162" i="77" s="1"/>
  <c r="K98" i="77"/>
  <c r="L98" i="77" s="1"/>
  <c r="K34" i="77"/>
  <c r="L34" i="77" s="1"/>
  <c r="K89" i="77"/>
  <c r="L89" i="77" s="1"/>
  <c r="K240" i="77"/>
  <c r="L240" i="77" s="1"/>
  <c r="K112" i="77"/>
  <c r="L112" i="77" s="1"/>
  <c r="K121" i="77"/>
  <c r="L121" i="77" s="1"/>
  <c r="K190" i="77"/>
  <c r="L190" i="77" s="1"/>
  <c r="K62" i="77"/>
  <c r="L62" i="77" s="1"/>
  <c r="K233" i="77"/>
  <c r="L233" i="77" s="1"/>
  <c r="K133" i="77"/>
  <c r="L133" i="77" s="1"/>
  <c r="K195" i="77"/>
  <c r="L195" i="77" s="1"/>
  <c r="K117" i="77"/>
  <c r="L117" i="77" s="1"/>
  <c r="K79" i="77"/>
  <c r="L79" i="77" s="1"/>
  <c r="K11" i="77"/>
  <c r="L11" i="77" s="1"/>
  <c r="K67" i="77"/>
  <c r="L67" i="77" s="1"/>
  <c r="K191" i="77"/>
  <c r="L191" i="77" s="1"/>
  <c r="K219" i="77"/>
  <c r="L219" i="77" s="1"/>
  <c r="K196" i="77"/>
  <c r="L196" i="77" s="1"/>
  <c r="K132" i="77"/>
  <c r="L132" i="77" s="1"/>
  <c r="K68" i="77"/>
  <c r="L68" i="77" s="1"/>
  <c r="K4" i="77"/>
  <c r="L4" i="77" s="1"/>
  <c r="K119" i="77"/>
  <c r="L119" i="77" s="1"/>
  <c r="K37" i="77"/>
  <c r="L37" i="77" s="1"/>
  <c r="K111" i="77"/>
  <c r="L111" i="77" s="1"/>
  <c r="K218" i="77"/>
  <c r="L218" i="77" s="1"/>
  <c r="K26" i="77"/>
  <c r="L26" i="77" s="1"/>
  <c r="K69" i="77"/>
  <c r="L69" i="77" s="1"/>
  <c r="K60" i="77"/>
  <c r="L60" i="77" s="1"/>
  <c r="K146" i="77"/>
  <c r="L146" i="77" s="1"/>
  <c r="K81" i="77"/>
  <c r="L81" i="77" s="1"/>
  <c r="K30" i="77"/>
  <c r="L30" i="77" s="1"/>
  <c r="K5" i="77"/>
  <c r="L5" i="77" s="1"/>
  <c r="K244" i="77"/>
  <c r="L244" i="77" s="1"/>
  <c r="K215" i="77"/>
  <c r="L215" i="77" s="1"/>
  <c r="K45" i="76"/>
  <c r="L45" i="76" s="1"/>
  <c r="K93" i="76"/>
  <c r="L93" i="76" s="1"/>
  <c r="K157" i="76"/>
  <c r="L157" i="76" s="1"/>
  <c r="K221" i="76"/>
  <c r="L221" i="76" s="1"/>
  <c r="K31" i="76"/>
  <c r="L31" i="76" s="1"/>
  <c r="K95" i="76"/>
  <c r="L95" i="76" s="1"/>
  <c r="K175" i="76"/>
  <c r="L175" i="76" s="1"/>
  <c r="K255" i="76"/>
  <c r="L255" i="76" s="1"/>
  <c r="K96" i="76"/>
  <c r="L96" i="76" s="1"/>
  <c r="K176" i="76"/>
  <c r="L176" i="76" s="1"/>
  <c r="K240" i="76"/>
  <c r="L240" i="76" s="1"/>
  <c r="K61" i="76"/>
  <c r="L61" i="76" s="1"/>
  <c r="K125" i="76"/>
  <c r="L125" i="76" s="1"/>
  <c r="K189" i="76"/>
  <c r="L189" i="76" s="1"/>
  <c r="K253" i="76"/>
  <c r="L253" i="76" s="1"/>
  <c r="K47" i="76"/>
  <c r="L47" i="76" s="1"/>
  <c r="K111" i="76"/>
  <c r="L111" i="76" s="1"/>
  <c r="K159" i="76"/>
  <c r="L159" i="76" s="1"/>
  <c r="K207" i="76"/>
  <c r="L207" i="76" s="1"/>
  <c r="K144" i="76"/>
  <c r="L144" i="76" s="1"/>
  <c r="K208" i="76"/>
  <c r="L208" i="76" s="1"/>
  <c r="K29" i="76"/>
  <c r="L29" i="76" s="1"/>
  <c r="K109" i="76"/>
  <c r="L109" i="76" s="1"/>
  <c r="K173" i="76"/>
  <c r="L173" i="76" s="1"/>
  <c r="K237" i="76"/>
  <c r="L237" i="76" s="1"/>
  <c r="K15" i="76"/>
  <c r="L15" i="76" s="1"/>
  <c r="K79" i="76"/>
  <c r="L79" i="76" s="1"/>
  <c r="K143" i="76"/>
  <c r="L143" i="76" s="1"/>
  <c r="K223" i="76"/>
  <c r="L223" i="76" s="1"/>
  <c r="K128" i="76"/>
  <c r="L128" i="76" s="1"/>
  <c r="K192" i="76"/>
  <c r="L192" i="76" s="1"/>
  <c r="K256" i="76"/>
  <c r="L256" i="76" s="1"/>
  <c r="K13" i="76"/>
  <c r="L13" i="76" s="1"/>
  <c r="K77" i="76"/>
  <c r="L77" i="76" s="1"/>
  <c r="K141" i="76"/>
  <c r="L141" i="76" s="1"/>
  <c r="K205" i="76"/>
  <c r="L205" i="76" s="1"/>
  <c r="K63" i="76"/>
  <c r="L63" i="76" s="1"/>
  <c r="K127" i="76"/>
  <c r="L127" i="76" s="1"/>
  <c r="K191" i="76"/>
  <c r="L191" i="76" s="1"/>
  <c r="K239" i="76"/>
  <c r="L239" i="76" s="1"/>
  <c r="K112" i="76"/>
  <c r="L112" i="76" s="1"/>
  <c r="K160" i="76"/>
  <c r="L160" i="76" s="1"/>
  <c r="K224" i="76"/>
  <c r="L224" i="76" s="1"/>
  <c r="K73" i="76"/>
  <c r="L73" i="76" s="1"/>
  <c r="K261" i="76"/>
  <c r="L261" i="76" s="1"/>
  <c r="K105" i="76"/>
  <c r="L105" i="76" s="1"/>
  <c r="K7" i="76"/>
  <c r="L7" i="76" s="1"/>
  <c r="K103" i="76"/>
  <c r="L103" i="76" s="1"/>
  <c r="K209" i="76"/>
  <c r="L209" i="76" s="1"/>
  <c r="K236" i="76"/>
  <c r="L236" i="76" s="1"/>
  <c r="K172" i="76"/>
  <c r="L172" i="76" s="1"/>
  <c r="K108" i="76"/>
  <c r="L108" i="76" s="1"/>
  <c r="K44" i="76"/>
  <c r="L44" i="76" s="1"/>
  <c r="K201" i="76"/>
  <c r="L201" i="76" s="1"/>
  <c r="K184" i="76"/>
  <c r="L184" i="76" s="1"/>
  <c r="K115" i="76"/>
  <c r="L115" i="76" s="1"/>
  <c r="K97" i="76"/>
  <c r="L97" i="76" s="1"/>
  <c r="K227" i="76"/>
  <c r="L227" i="76" s="1"/>
  <c r="K123" i="76"/>
  <c r="L123" i="76" s="1"/>
  <c r="K250" i="76"/>
  <c r="L250" i="76" s="1"/>
  <c r="K186" i="76"/>
  <c r="L186" i="76" s="1"/>
  <c r="K122" i="76"/>
  <c r="L122" i="76" s="1"/>
  <c r="K34" i="76"/>
  <c r="L34" i="76" s="1"/>
  <c r="K135" i="76"/>
  <c r="L135" i="76" s="1"/>
  <c r="K246" i="76"/>
  <c r="L246" i="76" s="1"/>
  <c r="K182" i="76"/>
  <c r="L182" i="76" s="1"/>
  <c r="K118" i="76"/>
  <c r="L118" i="76" s="1"/>
  <c r="K54" i="76"/>
  <c r="L54" i="76" s="1"/>
  <c r="K58" i="76"/>
  <c r="L58" i="76" s="1"/>
  <c r="K80" i="76"/>
  <c r="L80" i="76" s="1"/>
  <c r="K197" i="76"/>
  <c r="L197" i="76" s="1"/>
  <c r="K87" i="76"/>
  <c r="L87" i="76" s="1"/>
  <c r="K212" i="76"/>
  <c r="L212" i="76" s="1"/>
  <c r="K20" i="76"/>
  <c r="L20" i="76" s="1"/>
  <c r="K53" i="76"/>
  <c r="L53" i="76" s="1"/>
  <c r="K211" i="76"/>
  <c r="L211" i="76" s="1"/>
  <c r="K241" i="76"/>
  <c r="L241" i="76" s="1"/>
  <c r="K67" i="76"/>
  <c r="L67" i="76" s="1"/>
  <c r="K98" i="76"/>
  <c r="L98" i="76" s="1"/>
  <c r="K27" i="76"/>
  <c r="L27" i="76" s="1"/>
  <c r="K75" i="76"/>
  <c r="L75" i="76" s="1"/>
  <c r="K52" i="76"/>
  <c r="L52" i="76" s="1"/>
  <c r="K136" i="76"/>
  <c r="L136" i="76" s="1"/>
  <c r="K243" i="76"/>
  <c r="L243" i="76" s="1"/>
  <c r="K130" i="76"/>
  <c r="L130" i="76" s="1"/>
  <c r="K126" i="76"/>
  <c r="L126" i="76" s="1"/>
  <c r="K11" i="76"/>
  <c r="L11" i="76" s="1"/>
  <c r="K62" i="76"/>
  <c r="L62" i="76" s="1"/>
  <c r="K49" i="76"/>
  <c r="L49" i="76" s="1"/>
  <c r="K247" i="76"/>
  <c r="L247" i="76" s="1"/>
  <c r="K24" i="76"/>
  <c r="L24" i="76" s="1"/>
  <c r="K257" i="76"/>
  <c r="L257" i="76" s="1"/>
  <c r="K245" i="76"/>
  <c r="L245" i="76" s="1"/>
  <c r="K89" i="76"/>
  <c r="L89" i="76" s="1"/>
  <c r="K72" i="76"/>
  <c r="L72" i="76" s="1"/>
  <c r="K228" i="76"/>
  <c r="L228" i="76" s="1"/>
  <c r="K164" i="76"/>
  <c r="L164" i="76" s="1"/>
  <c r="K100" i="76"/>
  <c r="L100" i="76" s="1"/>
  <c r="K36" i="76"/>
  <c r="L36" i="76" s="1"/>
  <c r="K165" i="76"/>
  <c r="L165" i="76" s="1"/>
  <c r="K251" i="76"/>
  <c r="L251" i="76" s="1"/>
  <c r="K99" i="76"/>
  <c r="L99" i="76" s="1"/>
  <c r="K40" i="76"/>
  <c r="L40" i="76" s="1"/>
  <c r="K85" i="76"/>
  <c r="L85" i="76" s="1"/>
  <c r="K219" i="76"/>
  <c r="L219" i="76" s="1"/>
  <c r="K107" i="76"/>
  <c r="L107" i="76" s="1"/>
  <c r="K242" i="76"/>
  <c r="L242" i="76" s="1"/>
  <c r="K178" i="76"/>
  <c r="L178" i="76" s="1"/>
  <c r="K114" i="76"/>
  <c r="L114" i="76" s="1"/>
  <c r="K18" i="76"/>
  <c r="L18" i="76" s="1"/>
  <c r="K121" i="76"/>
  <c r="L121" i="76" s="1"/>
  <c r="K238" i="76"/>
  <c r="L238" i="76" s="1"/>
  <c r="K174" i="76"/>
  <c r="L174" i="76" s="1"/>
  <c r="K110" i="76"/>
  <c r="L110" i="76" s="1"/>
  <c r="K74" i="76"/>
  <c r="L74" i="76" s="1"/>
  <c r="K46" i="76"/>
  <c r="L46" i="76" s="1"/>
  <c r="K43" i="76"/>
  <c r="L43" i="76" s="1"/>
  <c r="K193" i="76"/>
  <c r="L193" i="76" s="1"/>
  <c r="K217" i="76"/>
  <c r="L217" i="76" s="1"/>
  <c r="K216" i="76"/>
  <c r="L216" i="76" s="1"/>
  <c r="K84" i="76"/>
  <c r="L84" i="76" s="1"/>
  <c r="K19" i="76"/>
  <c r="L19" i="76" s="1"/>
  <c r="K226" i="76"/>
  <c r="L226" i="76" s="1"/>
  <c r="K249" i="76"/>
  <c r="L249" i="76" s="1"/>
  <c r="K158" i="76"/>
  <c r="L158" i="76" s="1"/>
  <c r="K30" i="76"/>
  <c r="L30" i="76" s="1"/>
  <c r="K104" i="76"/>
  <c r="L104" i="76" s="1"/>
  <c r="K153" i="76"/>
  <c r="L153" i="76" s="1"/>
  <c r="K124" i="76"/>
  <c r="L124" i="76" s="1"/>
  <c r="K41" i="76"/>
  <c r="L41" i="76" s="1"/>
  <c r="K155" i="76"/>
  <c r="L155" i="76" s="1"/>
  <c r="K3" i="76"/>
  <c r="L3" i="76" s="1"/>
  <c r="K66" i="76"/>
  <c r="L66" i="76" s="1"/>
  <c r="K198" i="76"/>
  <c r="L198" i="76" s="1"/>
  <c r="K6" i="76"/>
  <c r="L6" i="76" s="1"/>
  <c r="K16" i="76"/>
  <c r="L16" i="76" s="1"/>
  <c r="K119" i="76"/>
  <c r="L119" i="76" s="1"/>
  <c r="K117" i="76"/>
  <c r="L117" i="76" s="1"/>
  <c r="K180" i="76"/>
  <c r="L180" i="76" s="1"/>
  <c r="K9" i="76"/>
  <c r="L9" i="76" s="1"/>
  <c r="K139" i="76"/>
  <c r="L139" i="76" s="1"/>
  <c r="K194" i="76"/>
  <c r="L194" i="76" s="1"/>
  <c r="K254" i="76"/>
  <c r="L254" i="76" s="1"/>
  <c r="K42" i="76"/>
  <c r="L42" i="76" s="1"/>
  <c r="K25" i="76"/>
  <c r="L25" i="76" s="1"/>
  <c r="K233" i="76"/>
  <c r="L233" i="76" s="1"/>
  <c r="K232" i="76"/>
  <c r="L232" i="76" s="1"/>
  <c r="K231" i="76"/>
  <c r="L231" i="76" s="1"/>
  <c r="K56" i="76"/>
  <c r="L56" i="76" s="1"/>
  <c r="K69" i="76"/>
  <c r="L69" i="76" s="1"/>
  <c r="K220" i="76"/>
  <c r="L220" i="76" s="1"/>
  <c r="K156" i="76"/>
  <c r="L156" i="76" s="1"/>
  <c r="K92" i="76"/>
  <c r="L92" i="76" s="1"/>
  <c r="K28" i="76"/>
  <c r="L28" i="76" s="1"/>
  <c r="K151" i="76"/>
  <c r="L151" i="76" s="1"/>
  <c r="K235" i="76"/>
  <c r="L235" i="76" s="1"/>
  <c r="K83" i="76"/>
  <c r="L83" i="76" s="1"/>
  <c r="K21" i="76"/>
  <c r="L21" i="76" s="1"/>
  <c r="K203" i="76"/>
  <c r="L203" i="76" s="1"/>
  <c r="K91" i="76"/>
  <c r="L91" i="76" s="1"/>
  <c r="K234" i="76"/>
  <c r="L234" i="76" s="1"/>
  <c r="K170" i="76"/>
  <c r="L170" i="76" s="1"/>
  <c r="K106" i="76"/>
  <c r="L106" i="76" s="1"/>
  <c r="K263" i="76"/>
  <c r="L263" i="76" s="1"/>
  <c r="K230" i="76"/>
  <c r="L230" i="76" s="1"/>
  <c r="K166" i="76"/>
  <c r="L166" i="76" s="1"/>
  <c r="K102" i="76"/>
  <c r="L102" i="76" s="1"/>
  <c r="K59" i="76"/>
  <c r="L59" i="76" s="1"/>
  <c r="K10" i="76"/>
  <c r="L10" i="76" s="1"/>
  <c r="K38" i="76"/>
  <c r="L38" i="76" s="1"/>
  <c r="K86" i="76"/>
  <c r="L86" i="76" s="1"/>
  <c r="K248" i="76"/>
  <c r="L248" i="76" s="1"/>
  <c r="K148" i="76"/>
  <c r="L148" i="76" s="1"/>
  <c r="K137" i="76"/>
  <c r="L137" i="76" s="1"/>
  <c r="K187" i="76"/>
  <c r="L187" i="76" s="1"/>
  <c r="K162" i="76"/>
  <c r="L162" i="76" s="1"/>
  <c r="K222" i="76"/>
  <c r="L222" i="76" s="1"/>
  <c r="K94" i="76"/>
  <c r="L94" i="76" s="1"/>
  <c r="K32" i="76"/>
  <c r="L32" i="76" s="1"/>
  <c r="K252" i="76"/>
  <c r="L252" i="76" s="1"/>
  <c r="K60" i="76"/>
  <c r="L60" i="76" s="1"/>
  <c r="K259" i="76"/>
  <c r="L259" i="76" s="1"/>
  <c r="K202" i="76"/>
  <c r="L202" i="76" s="1"/>
  <c r="K262" i="76"/>
  <c r="L262" i="76" s="1"/>
  <c r="K23" i="76"/>
  <c r="L23" i="76" s="1"/>
  <c r="K116" i="76"/>
  <c r="L116" i="76" s="1"/>
  <c r="K113" i="76"/>
  <c r="L113" i="76" s="1"/>
  <c r="K131" i="76"/>
  <c r="L131" i="76" s="1"/>
  <c r="K50" i="76"/>
  <c r="L50" i="76" s="1"/>
  <c r="K145" i="76"/>
  <c r="L145" i="76" s="1"/>
  <c r="K64" i="76"/>
  <c r="L64" i="76" s="1"/>
  <c r="K183" i="76"/>
  <c r="L183" i="76" s="1"/>
  <c r="K71" i="76"/>
  <c r="L71" i="76" s="1"/>
  <c r="K168" i="76"/>
  <c r="L168" i="76" s="1"/>
  <c r="K181" i="76"/>
  <c r="L181" i="76" s="1"/>
  <c r="K152" i="76"/>
  <c r="L152" i="76" s="1"/>
  <c r="K204" i="76"/>
  <c r="L204" i="76" s="1"/>
  <c r="K140" i="76"/>
  <c r="L140" i="76" s="1"/>
  <c r="K76" i="76"/>
  <c r="L76" i="76" s="1"/>
  <c r="K12" i="76"/>
  <c r="L12" i="76" s="1"/>
  <c r="K101" i="76"/>
  <c r="L101" i="76" s="1"/>
  <c r="K37" i="76"/>
  <c r="L37" i="76" s="1"/>
  <c r="K195" i="76"/>
  <c r="L195" i="76" s="1"/>
  <c r="K225" i="76"/>
  <c r="L225" i="76" s="1"/>
  <c r="K8" i="76"/>
  <c r="L8" i="76" s="1"/>
  <c r="K179" i="76"/>
  <c r="L179" i="76" s="1"/>
  <c r="K51" i="76"/>
  <c r="L51" i="76" s="1"/>
  <c r="K218" i="76"/>
  <c r="L218" i="76" s="1"/>
  <c r="K154" i="76"/>
  <c r="L154" i="76" s="1"/>
  <c r="K90" i="76"/>
  <c r="L90" i="76" s="1"/>
  <c r="K213" i="76"/>
  <c r="L213" i="76" s="1"/>
  <c r="K26" i="76"/>
  <c r="L26" i="76" s="1"/>
  <c r="K214" i="76"/>
  <c r="L214" i="76" s="1"/>
  <c r="K150" i="76"/>
  <c r="L150" i="76" s="1"/>
  <c r="K22" i="76"/>
  <c r="L22" i="76" s="1"/>
  <c r="K48" i="76"/>
  <c r="L48" i="76" s="1"/>
  <c r="K169" i="76"/>
  <c r="L169" i="76" s="1"/>
  <c r="K55" i="76"/>
  <c r="L55" i="76" s="1"/>
  <c r="K129" i="76"/>
  <c r="L129" i="76" s="1"/>
  <c r="K167" i="76"/>
  <c r="L167" i="76" s="1"/>
  <c r="K88" i="76"/>
  <c r="L88" i="76" s="1"/>
  <c r="K260" i="76"/>
  <c r="L260" i="76" s="1"/>
  <c r="K196" i="76"/>
  <c r="L196" i="76" s="1"/>
  <c r="K132" i="76"/>
  <c r="L132" i="76" s="1"/>
  <c r="K68" i="76"/>
  <c r="L68" i="76" s="1"/>
  <c r="K4" i="76"/>
  <c r="L4" i="76" s="1"/>
  <c r="K65" i="76"/>
  <c r="L65" i="76" s="1"/>
  <c r="K5" i="76"/>
  <c r="L5" i="76" s="1"/>
  <c r="K171" i="76"/>
  <c r="L171" i="76" s="1"/>
  <c r="K200" i="76"/>
  <c r="L200" i="76" s="1"/>
  <c r="K57" i="76"/>
  <c r="L57" i="76" s="1"/>
  <c r="K163" i="76"/>
  <c r="L163" i="76" s="1"/>
  <c r="K35" i="76"/>
  <c r="L35" i="76" s="1"/>
  <c r="K210" i="76"/>
  <c r="L210" i="76" s="1"/>
  <c r="K146" i="76"/>
  <c r="L146" i="76" s="1"/>
  <c r="K82" i="76"/>
  <c r="L82" i="76" s="1"/>
  <c r="K199" i="76"/>
  <c r="L199" i="76" s="1"/>
  <c r="K206" i="76"/>
  <c r="L206" i="76" s="1"/>
  <c r="K142" i="76"/>
  <c r="L142" i="76" s="1"/>
  <c r="K78" i="76"/>
  <c r="L78" i="76" s="1"/>
  <c r="K14" i="76"/>
  <c r="L14" i="76" s="1"/>
  <c r="K133" i="76"/>
  <c r="L133" i="76" s="1"/>
  <c r="K39" i="76"/>
  <c r="L39" i="76" s="1"/>
  <c r="K81" i="76"/>
  <c r="L81" i="76" s="1"/>
  <c r="K188" i="76"/>
  <c r="L188" i="76" s="1"/>
  <c r="K229" i="76"/>
  <c r="L229" i="76" s="1"/>
  <c r="K177" i="76"/>
  <c r="L177" i="76" s="1"/>
  <c r="K161" i="76"/>
  <c r="L161" i="76" s="1"/>
  <c r="K17" i="76"/>
  <c r="L17" i="76" s="1"/>
  <c r="K147" i="76"/>
  <c r="L147" i="76" s="1"/>
  <c r="K138" i="76"/>
  <c r="L138" i="76" s="1"/>
  <c r="K185" i="76"/>
  <c r="L185" i="76" s="1"/>
  <c r="K134" i="76"/>
  <c r="L134" i="76" s="1"/>
  <c r="K70" i="76"/>
  <c r="L70" i="76" s="1"/>
  <c r="K33" i="76"/>
  <c r="L33" i="76" s="1"/>
  <c r="K244" i="76"/>
  <c r="L244" i="76" s="1"/>
  <c r="K215" i="76"/>
  <c r="L215" i="76" s="1"/>
  <c r="K120" i="76"/>
  <c r="L120" i="76" s="1"/>
  <c r="K258" i="76"/>
  <c r="L258" i="76" s="1"/>
  <c r="K149" i="76"/>
  <c r="L149" i="76" s="1"/>
  <c r="K190" i="76"/>
  <c r="L190" i="76" s="1"/>
  <c r="K10" i="80"/>
  <c r="L10" i="80" s="1"/>
  <c r="K58" i="80"/>
  <c r="L58" i="80" s="1"/>
  <c r="K106" i="80"/>
  <c r="L106" i="80" s="1"/>
  <c r="K154" i="80"/>
  <c r="L154" i="80" s="1"/>
  <c r="K186" i="80"/>
  <c r="L186" i="80" s="1"/>
  <c r="K234" i="80"/>
  <c r="L234" i="80" s="1"/>
  <c r="K65" i="80"/>
  <c r="L65" i="80" s="1"/>
  <c r="K129" i="80"/>
  <c r="L129" i="80" s="1"/>
  <c r="K193" i="80"/>
  <c r="L193" i="80" s="1"/>
  <c r="K257" i="80"/>
  <c r="L257" i="80" s="1"/>
  <c r="K34" i="80"/>
  <c r="L34" i="80" s="1"/>
  <c r="K50" i="80"/>
  <c r="L50" i="80" s="1"/>
  <c r="K66" i="80"/>
  <c r="L66" i="80" s="1"/>
  <c r="K82" i="80"/>
  <c r="L82" i="80" s="1"/>
  <c r="K98" i="80"/>
  <c r="L98" i="80" s="1"/>
  <c r="K130" i="80"/>
  <c r="L130" i="80" s="1"/>
  <c r="K146" i="80"/>
  <c r="L146" i="80" s="1"/>
  <c r="K162" i="80"/>
  <c r="L162" i="80" s="1"/>
  <c r="K194" i="80"/>
  <c r="L194" i="80" s="1"/>
  <c r="K210" i="80"/>
  <c r="L210" i="80" s="1"/>
  <c r="K242" i="80"/>
  <c r="L242" i="80" s="1"/>
  <c r="K26" i="80"/>
  <c r="L26" i="80" s="1"/>
  <c r="K74" i="80"/>
  <c r="L74" i="80" s="1"/>
  <c r="K122" i="80"/>
  <c r="L122" i="80" s="1"/>
  <c r="K170" i="80"/>
  <c r="L170" i="80" s="1"/>
  <c r="K218" i="80"/>
  <c r="L218" i="80" s="1"/>
  <c r="K250" i="80"/>
  <c r="L250" i="80" s="1"/>
  <c r="K17" i="80"/>
  <c r="L17" i="80" s="1"/>
  <c r="K81" i="80"/>
  <c r="L81" i="80" s="1"/>
  <c r="K145" i="80"/>
  <c r="L145" i="80" s="1"/>
  <c r="K209" i="80"/>
  <c r="L209" i="80" s="1"/>
  <c r="K9" i="80"/>
  <c r="L9" i="80" s="1"/>
  <c r="K25" i="80"/>
  <c r="L25" i="80" s="1"/>
  <c r="K41" i="80"/>
  <c r="L41" i="80" s="1"/>
  <c r="K57" i="80"/>
  <c r="L57" i="80" s="1"/>
  <c r="K73" i="80"/>
  <c r="L73" i="80" s="1"/>
  <c r="K89" i="80"/>
  <c r="L89" i="80" s="1"/>
  <c r="K105" i="80"/>
  <c r="L105" i="80" s="1"/>
  <c r="K121" i="80"/>
  <c r="L121" i="80" s="1"/>
  <c r="K137" i="80"/>
  <c r="L137" i="80" s="1"/>
  <c r="K153" i="80"/>
  <c r="L153" i="80" s="1"/>
  <c r="K169" i="80"/>
  <c r="L169" i="80" s="1"/>
  <c r="K185" i="80"/>
  <c r="L185" i="80" s="1"/>
  <c r="K201" i="80"/>
  <c r="L201" i="80" s="1"/>
  <c r="K217" i="80"/>
  <c r="L217" i="80" s="1"/>
  <c r="K233" i="80"/>
  <c r="L233" i="80" s="1"/>
  <c r="K249" i="80"/>
  <c r="L249" i="80" s="1"/>
  <c r="K42" i="80"/>
  <c r="L42" i="80" s="1"/>
  <c r="K90" i="80"/>
  <c r="L90" i="80" s="1"/>
  <c r="K138" i="80"/>
  <c r="L138" i="80" s="1"/>
  <c r="K202" i="80"/>
  <c r="L202" i="80" s="1"/>
  <c r="K223" i="80"/>
  <c r="L223" i="80" s="1"/>
  <c r="K49" i="80"/>
  <c r="L49" i="80" s="1"/>
  <c r="K113" i="80"/>
  <c r="L113" i="80" s="1"/>
  <c r="K177" i="80"/>
  <c r="L177" i="80" s="1"/>
  <c r="K241" i="80"/>
  <c r="L241" i="80" s="1"/>
  <c r="K18" i="80"/>
  <c r="L18" i="80" s="1"/>
  <c r="K114" i="80"/>
  <c r="L114" i="80" s="1"/>
  <c r="K178" i="80"/>
  <c r="L178" i="80" s="1"/>
  <c r="K226" i="80"/>
  <c r="L226" i="80" s="1"/>
  <c r="K258" i="80"/>
  <c r="L258" i="80" s="1"/>
  <c r="K15" i="80"/>
  <c r="L15" i="80" s="1"/>
  <c r="K31" i="80"/>
  <c r="L31" i="80" s="1"/>
  <c r="K47" i="80"/>
  <c r="L47" i="80" s="1"/>
  <c r="K79" i="80"/>
  <c r="L79" i="80" s="1"/>
  <c r="K95" i="80"/>
  <c r="L95" i="80" s="1"/>
  <c r="K111" i="80"/>
  <c r="L111" i="80" s="1"/>
  <c r="K143" i="80"/>
  <c r="L143" i="80" s="1"/>
  <c r="K159" i="80"/>
  <c r="L159" i="80" s="1"/>
  <c r="K175" i="80"/>
  <c r="L175" i="80" s="1"/>
  <c r="K207" i="80"/>
  <c r="L207" i="80" s="1"/>
  <c r="K239" i="80"/>
  <c r="L239" i="80" s="1"/>
  <c r="K33" i="80"/>
  <c r="L33" i="80" s="1"/>
  <c r="K97" i="80"/>
  <c r="L97" i="80" s="1"/>
  <c r="K161" i="80"/>
  <c r="L161" i="80" s="1"/>
  <c r="K225" i="80"/>
  <c r="L225" i="80" s="1"/>
  <c r="K167" i="80"/>
  <c r="L167" i="80" s="1"/>
  <c r="K172" i="80"/>
  <c r="L172" i="80" s="1"/>
  <c r="K68" i="80"/>
  <c r="L68" i="80" s="1"/>
  <c r="K211" i="80"/>
  <c r="L211" i="80" s="1"/>
  <c r="K147" i="80"/>
  <c r="L147" i="80" s="1"/>
  <c r="K83" i="80"/>
  <c r="L83" i="80" s="1"/>
  <c r="K19" i="80"/>
  <c r="L19" i="80" s="1"/>
  <c r="K64" i="80"/>
  <c r="L64" i="80" s="1"/>
  <c r="K176" i="80"/>
  <c r="L176" i="80" s="1"/>
  <c r="K229" i="80"/>
  <c r="L229" i="80" s="1"/>
  <c r="K165" i="80"/>
  <c r="L165" i="80" s="1"/>
  <c r="K101" i="80"/>
  <c r="L101" i="80" s="1"/>
  <c r="K37" i="80"/>
  <c r="L37" i="80" s="1"/>
  <c r="K136" i="80"/>
  <c r="L136" i="80" s="1"/>
  <c r="K180" i="80"/>
  <c r="L180" i="80" s="1"/>
  <c r="K184" i="80"/>
  <c r="L184" i="80" s="1"/>
  <c r="K152" i="80"/>
  <c r="L152" i="80" s="1"/>
  <c r="K144" i="80"/>
  <c r="L144" i="80" s="1"/>
  <c r="K128" i="80"/>
  <c r="L128" i="80" s="1"/>
  <c r="K40" i="80"/>
  <c r="L40" i="80" s="1"/>
  <c r="K183" i="80"/>
  <c r="L183" i="80" s="1"/>
  <c r="K132" i="80"/>
  <c r="L132" i="80" s="1"/>
  <c r="K187" i="80"/>
  <c r="L187" i="80" s="1"/>
  <c r="K59" i="80"/>
  <c r="L59" i="80" s="1"/>
  <c r="K112" i="80"/>
  <c r="L112" i="80" s="1"/>
  <c r="K205" i="80"/>
  <c r="L205" i="80" s="1"/>
  <c r="K13" i="80"/>
  <c r="L13" i="80" s="1"/>
  <c r="K70" i="80"/>
  <c r="L70" i="80" s="1"/>
  <c r="K163" i="80"/>
  <c r="L163" i="80" s="1"/>
  <c r="K181" i="80"/>
  <c r="L181" i="80" s="1"/>
  <c r="K248" i="80"/>
  <c r="L248" i="80" s="1"/>
  <c r="K206" i="80"/>
  <c r="L206" i="80" s="1"/>
  <c r="K140" i="80"/>
  <c r="L140" i="80" s="1"/>
  <c r="K84" i="80"/>
  <c r="L84" i="80" s="1"/>
  <c r="K155" i="80"/>
  <c r="L155" i="80" s="1"/>
  <c r="K45" i="80"/>
  <c r="L45" i="80" s="1"/>
  <c r="K198" i="80"/>
  <c r="L198" i="80" s="1"/>
  <c r="K7" i="80"/>
  <c r="L7" i="80" s="1"/>
  <c r="K151" i="80"/>
  <c r="L151" i="80" s="1"/>
  <c r="K119" i="80"/>
  <c r="L119" i="80" s="1"/>
  <c r="K260" i="80"/>
  <c r="L260" i="80" s="1"/>
  <c r="K156" i="80"/>
  <c r="L156" i="80" s="1"/>
  <c r="K60" i="80"/>
  <c r="L60" i="80" s="1"/>
  <c r="K203" i="80"/>
  <c r="L203" i="80" s="1"/>
  <c r="K139" i="80"/>
  <c r="L139" i="80" s="1"/>
  <c r="K75" i="80"/>
  <c r="L75" i="80" s="1"/>
  <c r="K11" i="80"/>
  <c r="L11" i="80" s="1"/>
  <c r="K216" i="80"/>
  <c r="L216" i="80" s="1"/>
  <c r="K164" i="80"/>
  <c r="L164" i="80" s="1"/>
  <c r="K221" i="80"/>
  <c r="L221" i="80" s="1"/>
  <c r="K157" i="80"/>
  <c r="L157" i="80" s="1"/>
  <c r="K93" i="80"/>
  <c r="L93" i="80" s="1"/>
  <c r="K29" i="80"/>
  <c r="L29" i="80" s="1"/>
  <c r="K86" i="80"/>
  <c r="L86" i="80" s="1"/>
  <c r="K142" i="80"/>
  <c r="L142" i="80" s="1"/>
  <c r="K134" i="80"/>
  <c r="L134" i="80" s="1"/>
  <c r="K12" i="80"/>
  <c r="L12" i="80" s="1"/>
  <c r="K94" i="80"/>
  <c r="L94" i="80" s="1"/>
  <c r="K52" i="80"/>
  <c r="L52" i="80" s="1"/>
  <c r="K246" i="80"/>
  <c r="L246" i="80" s="1"/>
  <c r="K236" i="80"/>
  <c r="L236" i="80" s="1"/>
  <c r="K123" i="80"/>
  <c r="L123" i="80" s="1"/>
  <c r="K24" i="80"/>
  <c r="L24" i="80" s="1"/>
  <c r="K141" i="80"/>
  <c r="L141" i="80" s="1"/>
  <c r="K22" i="80"/>
  <c r="L22" i="80" s="1"/>
  <c r="K78" i="80"/>
  <c r="L78" i="80" s="1"/>
  <c r="K182" i="80"/>
  <c r="L182" i="80" s="1"/>
  <c r="K127" i="80"/>
  <c r="L127" i="80" s="1"/>
  <c r="K92" i="80"/>
  <c r="L92" i="80" s="1"/>
  <c r="K99" i="80"/>
  <c r="L99" i="80" s="1"/>
  <c r="K228" i="80"/>
  <c r="L228" i="80" s="1"/>
  <c r="K117" i="80"/>
  <c r="L117" i="80" s="1"/>
  <c r="K38" i="80"/>
  <c r="L38" i="80" s="1"/>
  <c r="K46" i="80"/>
  <c r="L46" i="80" s="1"/>
  <c r="K104" i="80"/>
  <c r="L104" i="80" s="1"/>
  <c r="K255" i="80"/>
  <c r="L255" i="80" s="1"/>
  <c r="K188" i="80"/>
  <c r="L188" i="80" s="1"/>
  <c r="K219" i="80"/>
  <c r="L219" i="80" s="1"/>
  <c r="K109" i="80"/>
  <c r="L109" i="80" s="1"/>
  <c r="K230" i="80"/>
  <c r="L230" i="80" s="1"/>
  <c r="K199" i="80"/>
  <c r="L199" i="80" s="1"/>
  <c r="K63" i="80"/>
  <c r="L63" i="80" s="1"/>
  <c r="K252" i="80"/>
  <c r="L252" i="80" s="1"/>
  <c r="K148" i="80"/>
  <c r="L148" i="80" s="1"/>
  <c r="K44" i="80"/>
  <c r="L44" i="80" s="1"/>
  <c r="K259" i="80"/>
  <c r="L259" i="80" s="1"/>
  <c r="K195" i="80"/>
  <c r="L195" i="80" s="1"/>
  <c r="K131" i="80"/>
  <c r="L131" i="80" s="1"/>
  <c r="K67" i="80"/>
  <c r="L67" i="80" s="1"/>
  <c r="K3" i="80"/>
  <c r="L3" i="80" s="1"/>
  <c r="K76" i="80"/>
  <c r="L76" i="80" s="1"/>
  <c r="K126" i="80"/>
  <c r="L126" i="80" s="1"/>
  <c r="K213" i="80"/>
  <c r="L213" i="80" s="1"/>
  <c r="K149" i="80"/>
  <c r="L149" i="80" s="1"/>
  <c r="K85" i="80"/>
  <c r="L85" i="80" s="1"/>
  <c r="K21" i="80"/>
  <c r="L21" i="80" s="1"/>
  <c r="K72" i="80"/>
  <c r="L72" i="80" s="1"/>
  <c r="K116" i="80"/>
  <c r="L116" i="80" s="1"/>
  <c r="K120" i="80"/>
  <c r="L120" i="80" s="1"/>
  <c r="K80" i="80"/>
  <c r="L80" i="80" s="1"/>
  <c r="K14" i="80"/>
  <c r="L14" i="80" s="1"/>
  <c r="K232" i="80"/>
  <c r="L232" i="80" s="1"/>
  <c r="K28" i="80"/>
  <c r="L28" i="80" s="1"/>
  <c r="K251" i="80"/>
  <c r="L251" i="80" s="1"/>
  <c r="K231" i="80"/>
  <c r="L231" i="80" s="1"/>
  <c r="K77" i="80"/>
  <c r="L77" i="80" s="1"/>
  <c r="K30" i="80"/>
  <c r="L30" i="80" s="1"/>
  <c r="K247" i="80"/>
  <c r="L247" i="80" s="1"/>
  <c r="K227" i="80"/>
  <c r="L227" i="80" s="1"/>
  <c r="K245" i="80"/>
  <c r="L245" i="80" s="1"/>
  <c r="K200" i="80"/>
  <c r="L200" i="80" s="1"/>
  <c r="K160" i="80"/>
  <c r="L160" i="80" s="1"/>
  <c r="K87" i="80"/>
  <c r="L87" i="80" s="1"/>
  <c r="K91" i="80"/>
  <c r="L91" i="80" s="1"/>
  <c r="K190" i="80"/>
  <c r="L190" i="80" s="1"/>
  <c r="K237" i="80"/>
  <c r="L237" i="80" s="1"/>
  <c r="K150" i="80"/>
  <c r="L150" i="80" s="1"/>
  <c r="K240" i="80"/>
  <c r="L240" i="80" s="1"/>
  <c r="K158" i="80"/>
  <c r="L158" i="80" s="1"/>
  <c r="K96" i="80"/>
  <c r="L96" i="80" s="1"/>
  <c r="K54" i="80"/>
  <c r="L54" i="80" s="1"/>
  <c r="K23" i="80"/>
  <c r="L23" i="80" s="1"/>
  <c r="K191" i="80"/>
  <c r="L191" i="80" s="1"/>
  <c r="K220" i="80"/>
  <c r="L220" i="80" s="1"/>
  <c r="K124" i="80"/>
  <c r="L124" i="80" s="1"/>
  <c r="K20" i="80"/>
  <c r="L20" i="80" s="1"/>
  <c r="K243" i="80"/>
  <c r="L243" i="80" s="1"/>
  <c r="K179" i="80"/>
  <c r="L179" i="80" s="1"/>
  <c r="K115" i="80"/>
  <c r="L115" i="80" s="1"/>
  <c r="K51" i="80"/>
  <c r="L51" i="80" s="1"/>
  <c r="K71" i="80"/>
  <c r="L71" i="80" s="1"/>
  <c r="K100" i="80"/>
  <c r="L100" i="80" s="1"/>
  <c r="K261" i="80"/>
  <c r="L261" i="80" s="1"/>
  <c r="K197" i="80"/>
  <c r="L197" i="80" s="1"/>
  <c r="K133" i="80"/>
  <c r="L133" i="80" s="1"/>
  <c r="K69" i="80"/>
  <c r="L69" i="80" s="1"/>
  <c r="K5" i="80"/>
  <c r="L5" i="80" s="1"/>
  <c r="K8" i="80"/>
  <c r="L8" i="80" s="1"/>
  <c r="K166" i="80"/>
  <c r="L166" i="80" s="1"/>
  <c r="K56" i="80"/>
  <c r="L56" i="80" s="1"/>
  <c r="K256" i="80"/>
  <c r="L256" i="80" s="1"/>
  <c r="K16" i="80"/>
  <c r="L16" i="80" s="1"/>
  <c r="K168" i="80"/>
  <c r="L168" i="80" s="1"/>
  <c r="K215" i="80"/>
  <c r="L215" i="80" s="1"/>
  <c r="K103" i="80"/>
  <c r="L103" i="80" s="1"/>
  <c r="K135" i="80"/>
  <c r="L135" i="80" s="1"/>
  <c r="K212" i="80"/>
  <c r="L212" i="80" s="1"/>
  <c r="K108" i="80"/>
  <c r="L108" i="80" s="1"/>
  <c r="K4" i="80"/>
  <c r="L4" i="80" s="1"/>
  <c r="K235" i="80"/>
  <c r="L235" i="80" s="1"/>
  <c r="K171" i="80"/>
  <c r="L171" i="80" s="1"/>
  <c r="K107" i="80"/>
  <c r="L107" i="80" s="1"/>
  <c r="K43" i="80"/>
  <c r="L43" i="80" s="1"/>
  <c r="K55" i="80"/>
  <c r="L55" i="80" s="1"/>
  <c r="K254" i="80"/>
  <c r="L254" i="80" s="1"/>
  <c r="K62" i="80"/>
  <c r="L62" i="80" s="1"/>
  <c r="K253" i="80"/>
  <c r="L253" i="80" s="1"/>
  <c r="K189" i="80"/>
  <c r="L189" i="80" s="1"/>
  <c r="K125" i="80"/>
  <c r="L125" i="80" s="1"/>
  <c r="K61" i="80"/>
  <c r="L61" i="80" s="1"/>
  <c r="K214" i="80"/>
  <c r="L214" i="80" s="1"/>
  <c r="K102" i="80"/>
  <c r="L102" i="80" s="1"/>
  <c r="K110" i="80"/>
  <c r="L110" i="80" s="1"/>
  <c r="K6" i="80"/>
  <c r="L6" i="80" s="1"/>
  <c r="K238" i="80"/>
  <c r="L238" i="80" s="1"/>
  <c r="K222" i="80"/>
  <c r="L222" i="80" s="1"/>
  <c r="K204" i="80"/>
  <c r="L204" i="80" s="1"/>
  <c r="K224" i="80"/>
  <c r="L224" i="80" s="1"/>
  <c r="K118" i="80"/>
  <c r="L118" i="80" s="1"/>
  <c r="K196" i="80"/>
  <c r="L196" i="80" s="1"/>
  <c r="K35" i="80"/>
  <c r="L35" i="80" s="1"/>
  <c r="K36" i="80"/>
  <c r="L36" i="80" s="1"/>
  <c r="K53" i="80"/>
  <c r="L53" i="80" s="1"/>
  <c r="K208" i="80"/>
  <c r="L208" i="80" s="1"/>
  <c r="K174" i="80"/>
  <c r="L174" i="80" s="1"/>
  <c r="K39" i="80"/>
  <c r="L39" i="80" s="1"/>
  <c r="K27" i="80"/>
  <c r="L27" i="80" s="1"/>
  <c r="K173" i="80"/>
  <c r="L173" i="80" s="1"/>
  <c r="K244" i="80"/>
  <c r="L244" i="80" s="1"/>
  <c r="K32" i="80"/>
  <c r="L32" i="80" s="1"/>
  <c r="K192" i="80"/>
  <c r="L192" i="80" s="1"/>
  <c r="K88" i="80"/>
  <c r="L88" i="80" s="1"/>
  <c r="K48" i="80"/>
  <c r="L48" i="80" s="1"/>
  <c r="K17" i="83"/>
  <c r="L17" i="83" s="1"/>
  <c r="K33" i="83"/>
  <c r="L33" i="83" s="1"/>
  <c r="K49" i="83"/>
  <c r="L49" i="83" s="1"/>
  <c r="K65" i="83"/>
  <c r="L65" i="83" s="1"/>
  <c r="K81" i="83"/>
  <c r="L81" i="83" s="1"/>
  <c r="K97" i="83"/>
  <c r="L97" i="83" s="1"/>
  <c r="K113" i="83"/>
  <c r="L113" i="83" s="1"/>
  <c r="K129" i="83"/>
  <c r="L129" i="83" s="1"/>
  <c r="K145" i="83"/>
  <c r="L145" i="83" s="1"/>
  <c r="K161" i="83"/>
  <c r="L161" i="83" s="1"/>
  <c r="K177" i="83"/>
  <c r="L177" i="83" s="1"/>
  <c r="K193" i="83"/>
  <c r="L193" i="83" s="1"/>
  <c r="K209" i="83"/>
  <c r="L209" i="83" s="1"/>
  <c r="K225" i="83"/>
  <c r="L225" i="83" s="1"/>
  <c r="K241" i="83"/>
  <c r="L241" i="83" s="1"/>
  <c r="K257" i="83"/>
  <c r="L257" i="83" s="1"/>
  <c r="K30" i="83"/>
  <c r="L30" i="83" s="1"/>
  <c r="K126" i="83"/>
  <c r="L126" i="83" s="1"/>
  <c r="K222" i="83"/>
  <c r="L222" i="83" s="1"/>
  <c r="K46" i="83"/>
  <c r="L46" i="83" s="1"/>
  <c r="K174" i="83"/>
  <c r="L174" i="83" s="1"/>
  <c r="K62" i="83"/>
  <c r="L62" i="83" s="1"/>
  <c r="K158" i="83"/>
  <c r="L158" i="83" s="1"/>
  <c r="K254" i="83"/>
  <c r="L254" i="83" s="1"/>
  <c r="K110" i="83"/>
  <c r="L110" i="83" s="1"/>
  <c r="K206" i="83"/>
  <c r="L206" i="83" s="1"/>
  <c r="K94" i="83"/>
  <c r="L94" i="83" s="1"/>
  <c r="K190" i="83"/>
  <c r="L190" i="83" s="1"/>
  <c r="K78" i="83"/>
  <c r="L78" i="83" s="1"/>
  <c r="K238" i="83"/>
  <c r="L238" i="83" s="1"/>
  <c r="K8" i="83"/>
  <c r="L8" i="83" s="1"/>
  <c r="K40" i="83"/>
  <c r="L40" i="83" s="1"/>
  <c r="K72" i="83"/>
  <c r="L72" i="83" s="1"/>
  <c r="K104" i="83"/>
  <c r="L104" i="83" s="1"/>
  <c r="K136" i="83"/>
  <c r="L136" i="83" s="1"/>
  <c r="K168" i="83"/>
  <c r="L168" i="83" s="1"/>
  <c r="K200" i="83"/>
  <c r="L200" i="83" s="1"/>
  <c r="K232" i="83"/>
  <c r="L232" i="83" s="1"/>
  <c r="K14" i="83"/>
  <c r="L14" i="83" s="1"/>
  <c r="K142" i="83"/>
  <c r="L142" i="83" s="1"/>
  <c r="K184" i="83"/>
  <c r="L184" i="83" s="1"/>
  <c r="K96" i="83"/>
  <c r="L96" i="83" s="1"/>
  <c r="K16" i="83"/>
  <c r="L16" i="83" s="1"/>
  <c r="K170" i="83"/>
  <c r="L170" i="83" s="1"/>
  <c r="K42" i="83"/>
  <c r="L42" i="83" s="1"/>
  <c r="K137" i="83"/>
  <c r="L137" i="83" s="1"/>
  <c r="K210" i="83"/>
  <c r="L210" i="83" s="1"/>
  <c r="K89" i="83"/>
  <c r="L89" i="83" s="1"/>
  <c r="K235" i="83"/>
  <c r="L235" i="83" s="1"/>
  <c r="K201" i="83"/>
  <c r="L201" i="83" s="1"/>
  <c r="K105" i="83"/>
  <c r="L105" i="83" s="1"/>
  <c r="K166" i="83"/>
  <c r="L166" i="83" s="1"/>
  <c r="K38" i="83"/>
  <c r="L38" i="83" s="1"/>
  <c r="K101" i="83"/>
  <c r="L101" i="83" s="1"/>
  <c r="K66" i="83"/>
  <c r="L66" i="83" s="1"/>
  <c r="K35" i="83"/>
  <c r="L35" i="83" s="1"/>
  <c r="K51" i="83"/>
  <c r="L51" i="83" s="1"/>
  <c r="K18" i="83"/>
  <c r="L18" i="83" s="1"/>
  <c r="K233" i="83"/>
  <c r="L233" i="83" s="1"/>
  <c r="K236" i="83"/>
  <c r="L236" i="83" s="1"/>
  <c r="K172" i="83"/>
  <c r="L172" i="83" s="1"/>
  <c r="K108" i="83"/>
  <c r="L108" i="83" s="1"/>
  <c r="K44" i="83"/>
  <c r="L44" i="83" s="1"/>
  <c r="K181" i="83"/>
  <c r="L181" i="83" s="1"/>
  <c r="K255" i="83"/>
  <c r="L255" i="83" s="1"/>
  <c r="K191" i="83"/>
  <c r="L191" i="83" s="1"/>
  <c r="K127" i="83"/>
  <c r="L127" i="83" s="1"/>
  <c r="K63" i="83"/>
  <c r="L63" i="83" s="1"/>
  <c r="K237" i="83"/>
  <c r="L237" i="83" s="1"/>
  <c r="K109" i="83"/>
  <c r="L109" i="83" s="1"/>
  <c r="K240" i="83"/>
  <c r="L240" i="83" s="1"/>
  <c r="K152" i="83"/>
  <c r="L152" i="83" s="1"/>
  <c r="K3" i="83"/>
  <c r="L3" i="83" s="1"/>
  <c r="K34" i="83"/>
  <c r="L34" i="83" s="1"/>
  <c r="K246" i="83"/>
  <c r="L246" i="83" s="1"/>
  <c r="K5" i="83"/>
  <c r="L5" i="83" s="1"/>
  <c r="K148" i="83"/>
  <c r="L148" i="83" s="1"/>
  <c r="K75" i="83"/>
  <c r="L75" i="83" s="1"/>
  <c r="K231" i="83"/>
  <c r="L231" i="83" s="1"/>
  <c r="K103" i="83"/>
  <c r="L103" i="83" s="1"/>
  <c r="K61" i="83"/>
  <c r="L61" i="83" s="1"/>
  <c r="K165" i="83"/>
  <c r="L165" i="83" s="1"/>
  <c r="K188" i="83"/>
  <c r="L188" i="83" s="1"/>
  <c r="K207" i="83"/>
  <c r="L207" i="83" s="1"/>
  <c r="K141" i="83"/>
  <c r="L141" i="83" s="1"/>
  <c r="K123" i="83"/>
  <c r="L123" i="83" s="1"/>
  <c r="K116" i="83"/>
  <c r="L116" i="83" s="1"/>
  <c r="K71" i="83"/>
  <c r="L71" i="83" s="1"/>
  <c r="K256" i="83"/>
  <c r="L256" i="83" s="1"/>
  <c r="K176" i="83"/>
  <c r="L176" i="83" s="1"/>
  <c r="K88" i="83"/>
  <c r="L88" i="83" s="1"/>
  <c r="K154" i="83"/>
  <c r="L154" i="83" s="1"/>
  <c r="K26" i="83"/>
  <c r="L26" i="83" s="1"/>
  <c r="K9" i="83"/>
  <c r="L9" i="83" s="1"/>
  <c r="K178" i="83"/>
  <c r="L178" i="83" s="1"/>
  <c r="K67" i="83"/>
  <c r="L67" i="83" s="1"/>
  <c r="K213" i="83"/>
  <c r="L213" i="83" s="1"/>
  <c r="K73" i="83"/>
  <c r="L73" i="83" s="1"/>
  <c r="K194" i="83"/>
  <c r="L194" i="83" s="1"/>
  <c r="K19" i="83"/>
  <c r="L19" i="83" s="1"/>
  <c r="K150" i="83"/>
  <c r="L150" i="83" s="1"/>
  <c r="K22" i="83"/>
  <c r="L22" i="83" s="1"/>
  <c r="K59" i="83"/>
  <c r="L59" i="83" s="1"/>
  <c r="K197" i="83"/>
  <c r="L197" i="83" s="1"/>
  <c r="K249" i="83"/>
  <c r="L249" i="83" s="1"/>
  <c r="K219" i="83"/>
  <c r="L219" i="83" s="1"/>
  <c r="K169" i="83"/>
  <c r="L169" i="83" s="1"/>
  <c r="K228" i="83"/>
  <c r="L228" i="83" s="1"/>
  <c r="K164" i="83"/>
  <c r="L164" i="83" s="1"/>
  <c r="K100" i="83"/>
  <c r="L100" i="83" s="1"/>
  <c r="K36" i="83"/>
  <c r="L36" i="83" s="1"/>
  <c r="K139" i="83"/>
  <c r="L139" i="83" s="1"/>
  <c r="K247" i="83"/>
  <c r="L247" i="83" s="1"/>
  <c r="K183" i="83"/>
  <c r="L183" i="83" s="1"/>
  <c r="K119" i="83"/>
  <c r="L119" i="83" s="1"/>
  <c r="K55" i="83"/>
  <c r="L55" i="83" s="1"/>
  <c r="K221" i="83"/>
  <c r="L221" i="83" s="1"/>
  <c r="K93" i="83"/>
  <c r="L93" i="83" s="1"/>
  <c r="K64" i="83"/>
  <c r="L64" i="83" s="1"/>
  <c r="K122" i="83"/>
  <c r="L122" i="83" s="1"/>
  <c r="K82" i="83"/>
  <c r="L82" i="83" s="1"/>
  <c r="K118" i="83"/>
  <c r="L118" i="83" s="1"/>
  <c r="K179" i="83"/>
  <c r="L179" i="83" s="1"/>
  <c r="K185" i="83"/>
  <c r="L185" i="83" s="1"/>
  <c r="K212" i="83"/>
  <c r="L212" i="83" s="1"/>
  <c r="K20" i="83"/>
  <c r="L20" i="83" s="1"/>
  <c r="K167" i="83"/>
  <c r="L167" i="83" s="1"/>
  <c r="K39" i="83"/>
  <c r="L39" i="83" s="1"/>
  <c r="K189" i="83"/>
  <c r="L189" i="83" s="1"/>
  <c r="K74" i="83"/>
  <c r="L74" i="83" s="1"/>
  <c r="K27" i="83"/>
  <c r="L27" i="83" s="1"/>
  <c r="K43" i="83"/>
  <c r="L43" i="83" s="1"/>
  <c r="K70" i="83"/>
  <c r="L70" i="83" s="1"/>
  <c r="K60" i="83"/>
  <c r="L60" i="83" s="1"/>
  <c r="K143" i="83"/>
  <c r="L143" i="83" s="1"/>
  <c r="K13" i="83"/>
  <c r="L13" i="83" s="1"/>
  <c r="K192" i="83"/>
  <c r="L192" i="83" s="1"/>
  <c r="K24" i="83"/>
  <c r="L24" i="83" s="1"/>
  <c r="K58" i="83"/>
  <c r="L58" i="83" s="1"/>
  <c r="K54" i="83"/>
  <c r="L54" i="83" s="1"/>
  <c r="K57" i="83"/>
  <c r="L57" i="83" s="1"/>
  <c r="K244" i="83"/>
  <c r="L244" i="83" s="1"/>
  <c r="K203" i="83"/>
  <c r="L203" i="83" s="1"/>
  <c r="K263" i="83"/>
  <c r="L263" i="83" s="1"/>
  <c r="K135" i="83"/>
  <c r="L135" i="83" s="1"/>
  <c r="K248" i="83"/>
  <c r="L248" i="83" s="1"/>
  <c r="K160" i="83"/>
  <c r="L160" i="83" s="1"/>
  <c r="K80" i="83"/>
  <c r="L80" i="83" s="1"/>
  <c r="K138" i="83"/>
  <c r="L138" i="83" s="1"/>
  <c r="K10" i="83"/>
  <c r="L10" i="83" s="1"/>
  <c r="K114" i="83"/>
  <c r="L114" i="83" s="1"/>
  <c r="K25" i="83"/>
  <c r="L25" i="83" s="1"/>
  <c r="K171" i="83"/>
  <c r="L171" i="83" s="1"/>
  <c r="K162" i="83"/>
  <c r="L162" i="83" s="1"/>
  <c r="K262" i="83"/>
  <c r="L262" i="83" s="1"/>
  <c r="K134" i="83"/>
  <c r="L134" i="83" s="1"/>
  <c r="K6" i="83"/>
  <c r="L6" i="83" s="1"/>
  <c r="K37" i="83"/>
  <c r="L37" i="83" s="1"/>
  <c r="K91" i="83"/>
  <c r="L91" i="83" s="1"/>
  <c r="K227" i="83"/>
  <c r="L227" i="83" s="1"/>
  <c r="K69" i="83"/>
  <c r="L69" i="83" s="1"/>
  <c r="K41" i="83"/>
  <c r="L41" i="83" s="1"/>
  <c r="K220" i="83"/>
  <c r="L220" i="83" s="1"/>
  <c r="K156" i="83"/>
  <c r="L156" i="83" s="1"/>
  <c r="K92" i="83"/>
  <c r="L92" i="83" s="1"/>
  <c r="K28" i="83"/>
  <c r="L28" i="83" s="1"/>
  <c r="K117" i="83"/>
  <c r="L117" i="83" s="1"/>
  <c r="K239" i="83"/>
  <c r="L239" i="83" s="1"/>
  <c r="K175" i="83"/>
  <c r="L175" i="83" s="1"/>
  <c r="K111" i="83"/>
  <c r="L111" i="83" s="1"/>
  <c r="K47" i="83"/>
  <c r="L47" i="83" s="1"/>
  <c r="K205" i="83"/>
  <c r="L205" i="83" s="1"/>
  <c r="K77" i="83"/>
  <c r="L77" i="83" s="1"/>
  <c r="K250" i="83"/>
  <c r="L250" i="83" s="1"/>
  <c r="K259" i="83"/>
  <c r="L259" i="83" s="1"/>
  <c r="K149" i="83"/>
  <c r="L149" i="83" s="1"/>
  <c r="K251" i="83"/>
  <c r="L251" i="83" s="1"/>
  <c r="K211" i="83"/>
  <c r="L211" i="83" s="1"/>
  <c r="K84" i="83"/>
  <c r="L84" i="83" s="1"/>
  <c r="K202" i="83"/>
  <c r="L202" i="83" s="1"/>
  <c r="K153" i="83"/>
  <c r="L153" i="83" s="1"/>
  <c r="K99" i="83"/>
  <c r="L99" i="83" s="1"/>
  <c r="K124" i="83"/>
  <c r="L124" i="83" s="1"/>
  <c r="K79" i="83"/>
  <c r="L79" i="83" s="1"/>
  <c r="K243" i="83"/>
  <c r="L243" i="83" s="1"/>
  <c r="K131" i="83"/>
  <c r="L131" i="83" s="1"/>
  <c r="K182" i="83"/>
  <c r="L182" i="83" s="1"/>
  <c r="K98" i="83"/>
  <c r="L98" i="83" s="1"/>
  <c r="K52" i="83"/>
  <c r="L52" i="83" s="1"/>
  <c r="K199" i="83"/>
  <c r="L199" i="83" s="1"/>
  <c r="K125" i="83"/>
  <c r="L125" i="83" s="1"/>
  <c r="K224" i="83"/>
  <c r="L224" i="83" s="1"/>
  <c r="K144" i="83"/>
  <c r="L144" i="83" s="1"/>
  <c r="K56" i="83"/>
  <c r="L56" i="83" s="1"/>
  <c r="K234" i="83"/>
  <c r="L234" i="83" s="1"/>
  <c r="K106" i="83"/>
  <c r="L106" i="83" s="1"/>
  <c r="K50" i="83"/>
  <c r="L50" i="83" s="1"/>
  <c r="K217" i="83"/>
  <c r="L217" i="83" s="1"/>
  <c r="K107" i="83"/>
  <c r="L107" i="83" s="1"/>
  <c r="K261" i="83"/>
  <c r="L261" i="83" s="1"/>
  <c r="K230" i="83"/>
  <c r="L230" i="83" s="1"/>
  <c r="K102" i="83"/>
  <c r="L102" i="83" s="1"/>
  <c r="K229" i="83"/>
  <c r="L229" i="83" s="1"/>
  <c r="K115" i="83"/>
  <c r="L115" i="83" s="1"/>
  <c r="K258" i="83"/>
  <c r="L258" i="83" s="1"/>
  <c r="K147" i="83"/>
  <c r="L147" i="83" s="1"/>
  <c r="K163" i="83"/>
  <c r="L163" i="83" s="1"/>
  <c r="K204" i="83"/>
  <c r="L204" i="83" s="1"/>
  <c r="K140" i="83"/>
  <c r="L140" i="83" s="1"/>
  <c r="K76" i="83"/>
  <c r="L76" i="83" s="1"/>
  <c r="K12" i="83"/>
  <c r="L12" i="83" s="1"/>
  <c r="K53" i="83"/>
  <c r="L53" i="83" s="1"/>
  <c r="K223" i="83"/>
  <c r="L223" i="83" s="1"/>
  <c r="K159" i="83"/>
  <c r="L159" i="83" s="1"/>
  <c r="K95" i="83"/>
  <c r="L95" i="83" s="1"/>
  <c r="K31" i="83"/>
  <c r="L31" i="83" s="1"/>
  <c r="K173" i="83"/>
  <c r="L173" i="83" s="1"/>
  <c r="K45" i="83"/>
  <c r="L45" i="83" s="1"/>
  <c r="K216" i="83"/>
  <c r="L216" i="83" s="1"/>
  <c r="K128" i="83"/>
  <c r="L128" i="83" s="1"/>
  <c r="K48" i="83"/>
  <c r="L48" i="83" s="1"/>
  <c r="K218" i="83"/>
  <c r="L218" i="83" s="1"/>
  <c r="K90" i="83"/>
  <c r="L90" i="83" s="1"/>
  <c r="K133" i="83"/>
  <c r="L133" i="83" s="1"/>
  <c r="K195" i="83"/>
  <c r="L195" i="83" s="1"/>
  <c r="K85" i="83"/>
  <c r="L85" i="83" s="1"/>
  <c r="K155" i="83"/>
  <c r="L155" i="83" s="1"/>
  <c r="K214" i="83"/>
  <c r="L214" i="83" s="1"/>
  <c r="K86" i="83"/>
  <c r="L86" i="83" s="1"/>
  <c r="K187" i="83"/>
  <c r="L187" i="83" s="1"/>
  <c r="K226" i="83"/>
  <c r="L226" i="83" s="1"/>
  <c r="K83" i="83"/>
  <c r="L83" i="83" s="1"/>
  <c r="K121" i="83"/>
  <c r="L121" i="83" s="1"/>
  <c r="K260" i="83"/>
  <c r="L260" i="83" s="1"/>
  <c r="K196" i="83"/>
  <c r="L196" i="83" s="1"/>
  <c r="K132" i="83"/>
  <c r="L132" i="83" s="1"/>
  <c r="K68" i="83"/>
  <c r="L68" i="83" s="1"/>
  <c r="K4" i="83"/>
  <c r="L4" i="83" s="1"/>
  <c r="K11" i="83"/>
  <c r="L11" i="83" s="1"/>
  <c r="K215" i="83"/>
  <c r="L215" i="83" s="1"/>
  <c r="K151" i="83"/>
  <c r="L151" i="83" s="1"/>
  <c r="K87" i="83"/>
  <c r="L87" i="83" s="1"/>
  <c r="K23" i="83"/>
  <c r="L23" i="83" s="1"/>
  <c r="K157" i="83"/>
  <c r="L157" i="83" s="1"/>
  <c r="K29" i="83"/>
  <c r="L29" i="83" s="1"/>
  <c r="K208" i="83"/>
  <c r="L208" i="83" s="1"/>
  <c r="K120" i="83"/>
  <c r="L120" i="83" s="1"/>
  <c r="K32" i="83"/>
  <c r="L32" i="83" s="1"/>
  <c r="K198" i="83"/>
  <c r="L198" i="83" s="1"/>
  <c r="K130" i="83"/>
  <c r="L130" i="83" s="1"/>
  <c r="K242" i="83"/>
  <c r="L242" i="83" s="1"/>
  <c r="K252" i="83"/>
  <c r="L252" i="83" s="1"/>
  <c r="K245" i="83"/>
  <c r="L245" i="83" s="1"/>
  <c r="K15" i="83"/>
  <c r="L15" i="83" s="1"/>
  <c r="K112" i="83"/>
  <c r="L112" i="83" s="1"/>
  <c r="K186" i="83"/>
  <c r="L186" i="83" s="1"/>
  <c r="K21" i="83"/>
  <c r="L21" i="83" s="1"/>
  <c r="K146" i="83"/>
  <c r="L146" i="83" s="1"/>
  <c r="K180" i="83"/>
  <c r="L180" i="83" s="1"/>
  <c r="K7" i="83"/>
  <c r="L7" i="83" s="1"/>
  <c r="K253" i="83"/>
  <c r="L253" i="83" s="1"/>
  <c r="D8" i="94"/>
  <c r="Q12" i="96"/>
  <c r="R12" i="96"/>
  <c r="S12" i="96"/>
  <c r="D40" i="93"/>
  <c r="D32" i="93"/>
  <c r="D24" i="93"/>
  <c r="D16" i="93"/>
  <c r="D8" i="93"/>
  <c r="D5" i="94"/>
  <c r="K8" i="96"/>
  <c r="D43" i="93"/>
  <c r="D35" i="93"/>
  <c r="D27" i="93"/>
  <c r="D19" i="93"/>
  <c r="D11" i="93"/>
  <c r="D39" i="93"/>
  <c r="D31" i="93"/>
  <c r="D23" i="93"/>
  <c r="D15" i="93"/>
  <c r="D7" i="93"/>
  <c r="D29" i="93"/>
  <c r="D5" i="93"/>
  <c r="D4" i="94"/>
  <c r="D38" i="93"/>
  <c r="D13" i="93"/>
  <c r="D14" i="93"/>
  <c r="D22" i="93"/>
  <c r="D6" i="93"/>
  <c r="D37" i="93"/>
  <c r="D21" i="93"/>
  <c r="D30" i="93"/>
  <c r="D3" i="94"/>
  <c r="S7" i="96"/>
  <c r="R7" i="96"/>
  <c r="Q7" i="96"/>
  <c r="S9" i="96"/>
  <c r="R9" i="96"/>
  <c r="Q9" i="96"/>
  <c r="S4" i="96"/>
  <c r="R4" i="96"/>
  <c r="Q4" i="96"/>
  <c r="S6" i="96"/>
  <c r="R6" i="96"/>
  <c r="Q6" i="96"/>
  <c r="S5" i="96"/>
  <c r="R5" i="96"/>
  <c r="Q5" i="96"/>
  <c r="S13" i="96"/>
  <c r="R13" i="96"/>
  <c r="Q13" i="96"/>
  <c r="S10" i="96"/>
  <c r="R10" i="96"/>
  <c r="Q10" i="96"/>
  <c r="S11" i="96"/>
  <c r="R11" i="96"/>
  <c r="Q11" i="96"/>
  <c r="S8" i="96"/>
  <c r="R8" i="96"/>
  <c r="Q8" i="96"/>
  <c r="D42" i="93"/>
  <c r="D34" i="93"/>
  <c r="D26" i="93"/>
  <c r="D18" i="93"/>
  <c r="D10" i="93"/>
  <c r="D17" i="93"/>
  <c r="D41" i="93"/>
  <c r="D25" i="93"/>
  <c r="D9" i="93"/>
  <c r="D44" i="93"/>
  <c r="D36" i="93"/>
  <c r="D28" i="93"/>
  <c r="D20" i="93"/>
  <c r="D12" i="93"/>
  <c r="D4" i="93"/>
  <c r="D33" i="93"/>
  <c r="D3" i="93"/>
  <c r="D2" i="93"/>
  <c r="G28" i="22" s="1"/>
  <c r="D7" i="94"/>
  <c r="D2" i="94"/>
  <c r="I28" i="22" s="1"/>
  <c r="D6" i="94"/>
  <c r="L22" i="22"/>
  <c r="K24" i="22"/>
  <c r="K23" i="22"/>
  <c r="D5" i="4"/>
  <c r="D6" i="4"/>
  <c r="D7" i="4"/>
  <c r="D8" i="4"/>
  <c r="D9" i="4"/>
  <c r="D10" i="4"/>
  <c r="D11" i="4"/>
  <c r="D12" i="4"/>
  <c r="D13" i="4"/>
  <c r="D14" i="4"/>
  <c r="D3" i="4"/>
  <c r="AB238" i="105" l="1"/>
  <c r="AC238" i="105" s="1"/>
  <c r="AB310" i="105"/>
  <c r="AC310" i="105" s="1"/>
  <c r="AB366" i="105"/>
  <c r="AC366" i="105" s="1"/>
  <c r="AB494" i="105"/>
  <c r="AC494" i="105" s="1"/>
  <c r="AB70" i="105"/>
  <c r="AC70" i="105" s="1"/>
  <c r="AB382" i="105"/>
  <c r="AC382" i="105" s="1"/>
  <c r="AB14" i="105"/>
  <c r="AC14" i="105" s="1"/>
  <c r="AB44" i="105"/>
  <c r="AC44" i="105" s="1"/>
  <c r="AB100" i="105"/>
  <c r="AC100" i="105" s="1"/>
  <c r="AB128" i="105"/>
  <c r="AC128" i="105" s="1"/>
  <c r="AB142" i="105"/>
  <c r="AC142" i="105" s="1"/>
  <c r="AB228" i="105"/>
  <c r="AC228" i="105" s="1"/>
  <c r="AB256" i="105"/>
  <c r="AC256" i="105" s="1"/>
  <c r="AB342" i="105"/>
  <c r="AC342" i="105" s="1"/>
  <c r="AB356" i="105"/>
  <c r="AC356" i="105" s="1"/>
  <c r="AB384" i="105"/>
  <c r="AC384" i="105" s="1"/>
  <c r="AB484" i="105"/>
  <c r="AC484" i="105" s="1"/>
  <c r="AB512" i="105"/>
  <c r="AC512" i="105" s="1"/>
  <c r="AB598" i="105"/>
  <c r="AC598" i="105" s="1"/>
  <c r="AB726" i="105"/>
  <c r="AC726" i="105" s="1"/>
  <c r="AB854" i="105"/>
  <c r="AC854" i="105" s="1"/>
  <c r="AB982" i="105"/>
  <c r="AC982" i="105" s="1"/>
  <c r="AB1110" i="105"/>
  <c r="AC1110" i="105" s="1"/>
  <c r="AB1238" i="105"/>
  <c r="AC1238" i="105" s="1"/>
  <c r="AB1366" i="105"/>
  <c r="AC1366" i="105" s="1"/>
  <c r="AB1494" i="105"/>
  <c r="AC1494" i="105" s="1"/>
  <c r="AB1622" i="105"/>
  <c r="AC1622" i="105" s="1"/>
  <c r="AB1750" i="105"/>
  <c r="AC1750" i="105" s="1"/>
  <c r="AB1878" i="105"/>
  <c r="AC1878" i="105" s="1"/>
  <c r="AB174" i="105"/>
  <c r="AC174" i="105" s="1"/>
  <c r="AB302" i="105"/>
  <c r="AC302" i="105" s="1"/>
  <c r="AB430" i="105"/>
  <c r="AC430" i="105" s="1"/>
  <c r="AB558" i="105"/>
  <c r="AC558" i="105" s="1"/>
  <c r="AB36" i="105"/>
  <c r="AC36" i="105" s="1"/>
  <c r="AB64" i="105"/>
  <c r="AC64" i="105" s="1"/>
  <c r="AB236" i="105"/>
  <c r="AC236" i="105" s="1"/>
  <c r="AB292" i="105"/>
  <c r="AC292" i="105" s="1"/>
  <c r="AB320" i="105"/>
  <c r="AC320" i="105" s="1"/>
  <c r="AB406" i="105"/>
  <c r="AC406" i="105" s="1"/>
  <c r="AB548" i="105"/>
  <c r="AC548" i="105" s="1"/>
  <c r="AB662" i="105"/>
  <c r="AC662" i="105" s="1"/>
  <c r="AB718" i="105"/>
  <c r="AC718" i="105" s="1"/>
  <c r="AB804" i="105"/>
  <c r="AC804" i="105" s="1"/>
  <c r="AB918" i="105"/>
  <c r="AC918" i="105" s="1"/>
  <c r="AB974" i="105"/>
  <c r="AC974" i="105" s="1"/>
  <c r="AB1060" i="105"/>
  <c r="AC1060" i="105" s="1"/>
  <c r="AB1174" i="105"/>
  <c r="AC1174" i="105" s="1"/>
  <c r="AB1230" i="105"/>
  <c r="AC1230" i="105" s="1"/>
  <c r="AB1316" i="105"/>
  <c r="AC1316" i="105" s="1"/>
  <c r="AB1430" i="105"/>
  <c r="AC1430" i="105" s="1"/>
  <c r="AB1486" i="105"/>
  <c r="AC1486" i="105" s="1"/>
  <c r="AB1572" i="105"/>
  <c r="AC1572" i="105" s="1"/>
  <c r="AB1686" i="105"/>
  <c r="AC1686" i="105" s="1"/>
  <c r="AB1742" i="105"/>
  <c r="AC1742" i="105" s="1"/>
  <c r="AB1828" i="105"/>
  <c r="AC1828" i="105" s="1"/>
  <c r="AB1942" i="105"/>
  <c r="AC1942" i="105" s="1"/>
  <c r="AB1998" i="105"/>
  <c r="AC1998" i="105" s="1"/>
  <c r="AB38" i="105"/>
  <c r="AC38" i="105" s="1"/>
  <c r="AB124" i="105"/>
  <c r="AC124" i="105" s="1"/>
  <c r="AB264" i="105"/>
  <c r="AC264" i="105" s="1"/>
  <c r="AB294" i="105"/>
  <c r="AC294" i="105" s="1"/>
  <c r="AB550" i="105"/>
  <c r="AC550" i="105" s="1"/>
  <c r="AB806" i="105"/>
  <c r="AC806" i="105" s="1"/>
  <c r="AB1062" i="105"/>
  <c r="AC1062" i="105" s="1"/>
  <c r="AB1318" i="105"/>
  <c r="AC1318" i="105" s="1"/>
  <c r="AB1574" i="105"/>
  <c r="AC1574" i="105" s="1"/>
  <c r="AB1830" i="105"/>
  <c r="AC1830" i="105" s="1"/>
  <c r="AB16" i="105"/>
  <c r="AC16" i="105" s="1"/>
  <c r="AB102" i="105"/>
  <c r="AC102" i="105" s="1"/>
  <c r="AB188" i="105"/>
  <c r="AC188" i="105" s="1"/>
  <c r="AB272" i="105"/>
  <c r="AC272" i="105" s="1"/>
  <c r="AB414" i="105"/>
  <c r="AC414" i="105" s="1"/>
  <c r="AB614" i="105"/>
  <c r="AC614" i="105" s="1"/>
  <c r="AB870" i="105"/>
  <c r="AC870" i="105" s="1"/>
  <c r="AB1126" i="105"/>
  <c r="AC1126" i="105" s="1"/>
  <c r="AB1382" i="105"/>
  <c r="AC1382" i="105" s="1"/>
  <c r="AB1638" i="105"/>
  <c r="AC1638" i="105" s="1"/>
  <c r="AB1894" i="105"/>
  <c r="AC1894" i="105" s="1"/>
  <c r="AB108" i="105"/>
  <c r="AC108" i="105" s="1"/>
  <c r="AB164" i="105"/>
  <c r="AC164" i="105" s="1"/>
  <c r="AB192" i="105"/>
  <c r="AC192" i="105" s="1"/>
  <c r="AB248" i="105"/>
  <c r="AC248" i="105" s="1"/>
  <c r="AB420" i="105"/>
  <c r="AC420" i="105" s="1"/>
  <c r="AB448" i="105"/>
  <c r="AC448" i="105" s="1"/>
  <c r="AB534" i="105"/>
  <c r="AC534" i="105" s="1"/>
  <c r="AB590" i="105"/>
  <c r="AC590" i="105" s="1"/>
  <c r="AB676" i="105"/>
  <c r="AC676" i="105" s="1"/>
  <c r="AB790" i="105"/>
  <c r="AC790" i="105" s="1"/>
  <c r="AB846" i="105"/>
  <c r="AC846" i="105" s="1"/>
  <c r="AB932" i="105"/>
  <c r="AC932" i="105" s="1"/>
  <c r="AB1046" i="105"/>
  <c r="AC1046" i="105" s="1"/>
  <c r="AB1102" i="105"/>
  <c r="AC1102" i="105" s="1"/>
  <c r="AB1188" i="105"/>
  <c r="AC1188" i="105" s="1"/>
  <c r="AB1302" i="105"/>
  <c r="AC1302" i="105" s="1"/>
  <c r="AB1358" i="105"/>
  <c r="AC1358" i="105" s="1"/>
  <c r="AB1444" i="105"/>
  <c r="AC1444" i="105" s="1"/>
  <c r="AB1558" i="105"/>
  <c r="AC1558" i="105" s="1"/>
  <c r="AB1614" i="105"/>
  <c r="AC1614" i="105" s="1"/>
  <c r="AB1700" i="105"/>
  <c r="AC1700" i="105" s="1"/>
  <c r="AB1814" i="105"/>
  <c r="AC1814" i="105" s="1"/>
  <c r="AB1870" i="105"/>
  <c r="AC1870" i="105" s="1"/>
  <c r="AB1956" i="105"/>
  <c r="AC1956" i="105" s="1"/>
  <c r="AB60" i="105"/>
  <c r="AC60" i="105" s="1"/>
  <c r="AB116" i="105"/>
  <c r="AC116" i="105" s="1"/>
  <c r="AB173" i="105"/>
  <c r="AC173" i="105" s="1"/>
  <c r="AB286" i="105"/>
  <c r="AC286" i="105" s="1"/>
  <c r="AB343" i="105"/>
  <c r="AC343" i="105" s="1"/>
  <c r="AB572" i="105"/>
  <c r="AC572" i="105" s="1"/>
  <c r="AB685" i="105"/>
  <c r="AC685" i="105" s="1"/>
  <c r="AB742" i="105"/>
  <c r="AC742" i="105" s="1"/>
  <c r="AB855" i="105"/>
  <c r="AC855" i="105" s="1"/>
  <c r="AB1027" i="105"/>
  <c r="AC1027" i="105" s="1"/>
  <c r="AB1084" i="105"/>
  <c r="AC1084" i="105" s="1"/>
  <c r="AB1197" i="105"/>
  <c r="AC1197" i="105" s="1"/>
  <c r="AB1254" i="105"/>
  <c r="AC1254" i="105" s="1"/>
  <c r="AB1367" i="105"/>
  <c r="AC1367" i="105" s="1"/>
  <c r="AB1539" i="105"/>
  <c r="AC1539" i="105" s="1"/>
  <c r="AB1596" i="105"/>
  <c r="AC1596" i="105" s="1"/>
  <c r="AB1709" i="105"/>
  <c r="AC1709" i="105" s="1"/>
  <c r="AB1766" i="105"/>
  <c r="AC1766" i="105" s="1"/>
  <c r="AB1879" i="105"/>
  <c r="AC1879" i="105" s="1"/>
  <c r="AB1992" i="105"/>
  <c r="AC1992" i="105" s="1"/>
  <c r="K8" i="88"/>
  <c r="L8" i="88" s="1"/>
  <c r="K24" i="88"/>
  <c r="L24" i="88" s="1"/>
  <c r="K40" i="88"/>
  <c r="L40" i="88" s="1"/>
  <c r="K56" i="88"/>
  <c r="L56" i="88" s="1"/>
  <c r="K72" i="88"/>
  <c r="L72" i="88" s="1"/>
  <c r="K88" i="88"/>
  <c r="L88" i="88" s="1"/>
  <c r="K104" i="88"/>
  <c r="L104" i="88" s="1"/>
  <c r="K120" i="88"/>
  <c r="L120" i="88" s="1"/>
  <c r="K136" i="88"/>
  <c r="L136" i="88" s="1"/>
  <c r="K152" i="88"/>
  <c r="L152" i="88" s="1"/>
  <c r="K168" i="88"/>
  <c r="L168" i="88" s="1"/>
  <c r="K184" i="88"/>
  <c r="L184" i="88" s="1"/>
  <c r="K200" i="88"/>
  <c r="L200" i="88" s="1"/>
  <c r="K216" i="88"/>
  <c r="L216" i="88" s="1"/>
  <c r="K232" i="88"/>
  <c r="L232" i="88" s="1"/>
  <c r="K248" i="88"/>
  <c r="L248" i="88" s="1"/>
  <c r="AB62" i="105"/>
  <c r="AC62" i="105" s="1"/>
  <c r="AB176" i="105"/>
  <c r="AC176" i="105" s="1"/>
  <c r="AB232" i="105"/>
  <c r="AC232" i="105" s="1"/>
  <c r="AB348" i="105"/>
  <c r="AC348" i="105" s="1"/>
  <c r="AB404" i="105"/>
  <c r="AC404" i="105" s="1"/>
  <c r="AB461" i="105"/>
  <c r="AC461" i="105" s="1"/>
  <c r="AB574" i="105"/>
  <c r="AC574" i="105" s="1"/>
  <c r="AB631" i="105"/>
  <c r="AC631" i="105" s="1"/>
  <c r="AB688" i="105"/>
  <c r="AC688" i="105" s="1"/>
  <c r="AB744" i="105"/>
  <c r="AC744" i="105" s="1"/>
  <c r="AB803" i="105"/>
  <c r="AC803" i="105" s="1"/>
  <c r="AB860" i="105"/>
  <c r="AC860" i="105" s="1"/>
  <c r="AB916" i="105"/>
  <c r="AC916" i="105" s="1"/>
  <c r="AB973" i="105"/>
  <c r="AC973" i="105" s="1"/>
  <c r="AB1030" i="105"/>
  <c r="AC1030" i="105" s="1"/>
  <c r="AB1086" i="105"/>
  <c r="AC1086" i="105" s="1"/>
  <c r="AB1143" i="105"/>
  <c r="AC1143" i="105" s="1"/>
  <c r="AB1200" i="105"/>
  <c r="AC1200" i="105" s="1"/>
  <c r="AB1256" i="105"/>
  <c r="AC1256" i="105" s="1"/>
  <c r="AB1315" i="105"/>
  <c r="AC1315" i="105" s="1"/>
  <c r="AB1372" i="105"/>
  <c r="AC1372" i="105" s="1"/>
  <c r="AB1428" i="105"/>
  <c r="AC1428" i="105" s="1"/>
  <c r="AB1485" i="105"/>
  <c r="AC1485" i="105" s="1"/>
  <c r="AB1542" i="105"/>
  <c r="AC1542" i="105" s="1"/>
  <c r="AB1598" i="105"/>
  <c r="AC1598" i="105" s="1"/>
  <c r="AB1655" i="105"/>
  <c r="AC1655" i="105" s="1"/>
  <c r="AB1712" i="105"/>
  <c r="AC1712" i="105" s="1"/>
  <c r="AB1768" i="105"/>
  <c r="AC1768" i="105" s="1"/>
  <c r="AB1827" i="105"/>
  <c r="AC1827" i="105" s="1"/>
  <c r="AB1884" i="105"/>
  <c r="AC1884" i="105" s="1"/>
  <c r="AB1940" i="105"/>
  <c r="AC1940" i="105" s="1"/>
  <c r="AB1997" i="105"/>
  <c r="AC1997" i="105" s="1"/>
  <c r="K9" i="88"/>
  <c r="L9" i="88" s="1"/>
  <c r="K25" i="88"/>
  <c r="L25" i="88" s="1"/>
  <c r="K41" i="88"/>
  <c r="L41" i="88" s="1"/>
  <c r="K57" i="88"/>
  <c r="L57" i="88" s="1"/>
  <c r="K73" i="88"/>
  <c r="L73" i="88" s="1"/>
  <c r="K89" i="88"/>
  <c r="L89" i="88" s="1"/>
  <c r="K105" i="88"/>
  <c r="L105" i="88" s="1"/>
  <c r="K121" i="88"/>
  <c r="L121" i="88" s="1"/>
  <c r="K137" i="88"/>
  <c r="L137" i="88" s="1"/>
  <c r="K153" i="88"/>
  <c r="L153" i="88" s="1"/>
  <c r="K169" i="88"/>
  <c r="L169" i="88" s="1"/>
  <c r="K185" i="88"/>
  <c r="L185" i="88" s="1"/>
  <c r="K201" i="88"/>
  <c r="L201" i="88" s="1"/>
  <c r="K217" i="88"/>
  <c r="L217" i="88" s="1"/>
  <c r="K233" i="88"/>
  <c r="L233" i="88" s="1"/>
  <c r="K249" i="88"/>
  <c r="L249" i="88" s="1"/>
  <c r="AB20" i="105"/>
  <c r="AC20" i="105" s="1"/>
  <c r="AB77" i="105"/>
  <c r="AC77" i="105" s="1"/>
  <c r="AB134" i="105"/>
  <c r="AC134" i="105" s="1"/>
  <c r="AB190" i="105"/>
  <c r="AC190" i="105" s="1"/>
  <c r="AB247" i="105"/>
  <c r="AC247" i="105" s="1"/>
  <c r="AB476" i="105"/>
  <c r="AC476" i="105" s="1"/>
  <c r="AB532" i="105"/>
  <c r="AC532" i="105" s="1"/>
  <c r="AB589" i="105"/>
  <c r="AC589" i="105" s="1"/>
  <c r="AB646" i="105"/>
  <c r="AC646" i="105" s="1"/>
  <c r="AB702" i="105"/>
  <c r="AC702" i="105" s="1"/>
  <c r="AB759" i="105"/>
  <c r="AC759" i="105" s="1"/>
  <c r="AB816" i="105"/>
  <c r="AC816" i="105" s="1"/>
  <c r="AB872" i="105"/>
  <c r="AC872" i="105" s="1"/>
  <c r="AB931" i="105"/>
  <c r="AC931" i="105" s="1"/>
  <c r="AB988" i="105"/>
  <c r="AC988" i="105" s="1"/>
  <c r="AB1044" i="105"/>
  <c r="AC1044" i="105" s="1"/>
  <c r="AB1101" i="105"/>
  <c r="AC1101" i="105" s="1"/>
  <c r="AB1158" i="105"/>
  <c r="AC1158" i="105" s="1"/>
  <c r="AB1214" i="105"/>
  <c r="AC1214" i="105" s="1"/>
  <c r="AB1271" i="105"/>
  <c r="AC1271" i="105" s="1"/>
  <c r="AB1328" i="105"/>
  <c r="AC1328" i="105" s="1"/>
  <c r="AB1384" i="105"/>
  <c r="AC1384" i="105" s="1"/>
  <c r="AB1443" i="105"/>
  <c r="AC1443" i="105" s="1"/>
  <c r="AB1500" i="105"/>
  <c r="AC1500" i="105" s="1"/>
  <c r="AB1556" i="105"/>
  <c r="AC1556" i="105" s="1"/>
  <c r="AB1613" i="105"/>
  <c r="AC1613" i="105" s="1"/>
  <c r="AB1670" i="105"/>
  <c r="AC1670" i="105" s="1"/>
  <c r="AB1726" i="105"/>
  <c r="AC1726" i="105" s="1"/>
  <c r="AB1783" i="105"/>
  <c r="AC1783" i="105" s="1"/>
  <c r="AB1840" i="105"/>
  <c r="AC1840" i="105" s="1"/>
  <c r="AB1896" i="105"/>
  <c r="AC1896" i="105" s="1"/>
  <c r="AB1955" i="105"/>
  <c r="AC1955" i="105" s="1"/>
  <c r="AB30" i="105"/>
  <c r="AC30" i="105" s="1"/>
  <c r="AB144" i="105"/>
  <c r="AC144" i="105" s="1"/>
  <c r="AB200" i="105"/>
  <c r="AC200" i="105" s="1"/>
  <c r="AB259" i="105"/>
  <c r="AC259" i="105" s="1"/>
  <c r="AB316" i="105"/>
  <c r="AC316" i="105" s="1"/>
  <c r="AB429" i="105"/>
  <c r="AC429" i="105" s="1"/>
  <c r="AB486" i="105"/>
  <c r="AC486" i="105" s="1"/>
  <c r="AB542" i="105"/>
  <c r="AC542" i="105" s="1"/>
  <c r="AB599" i="105"/>
  <c r="AC599" i="105" s="1"/>
  <c r="AB656" i="105"/>
  <c r="AC656" i="105" s="1"/>
  <c r="AB771" i="105"/>
  <c r="AC771" i="105" s="1"/>
  <c r="AB828" i="105"/>
  <c r="AC828" i="105" s="1"/>
  <c r="AB941" i="105"/>
  <c r="AC941" i="105" s="1"/>
  <c r="AB998" i="105"/>
  <c r="AC998" i="105" s="1"/>
  <c r="AB1054" i="105"/>
  <c r="AC1054" i="105" s="1"/>
  <c r="AB1111" i="105"/>
  <c r="AC1111" i="105" s="1"/>
  <c r="AB1224" i="105"/>
  <c r="AC1224" i="105" s="1"/>
  <c r="AB1283" i="105"/>
  <c r="AC1283" i="105" s="1"/>
  <c r="AB1340" i="105"/>
  <c r="AC1340" i="105" s="1"/>
  <c r="AB1396" i="105"/>
  <c r="AC1396" i="105" s="1"/>
  <c r="AB1453" i="105"/>
  <c r="AC1453" i="105" s="1"/>
  <c r="AB1510" i="105"/>
  <c r="AC1510" i="105" s="1"/>
  <c r="AB1623" i="105"/>
  <c r="AC1623" i="105" s="1"/>
  <c r="AB1680" i="105"/>
  <c r="AC1680" i="105" s="1"/>
  <c r="AB1795" i="105"/>
  <c r="AC1795" i="105" s="1"/>
  <c r="AB1852" i="105"/>
  <c r="AC1852" i="105" s="1"/>
  <c r="AB1965" i="105"/>
  <c r="AC1965" i="105" s="1"/>
  <c r="K16" i="88"/>
  <c r="L16" i="88" s="1"/>
  <c r="K32" i="88"/>
  <c r="L32" i="88" s="1"/>
  <c r="K48" i="88"/>
  <c r="L48" i="88" s="1"/>
  <c r="K64" i="88"/>
  <c r="L64" i="88" s="1"/>
  <c r="K80" i="88"/>
  <c r="L80" i="88" s="1"/>
  <c r="K96" i="88"/>
  <c r="L96" i="88" s="1"/>
  <c r="K112" i="88"/>
  <c r="L112" i="88" s="1"/>
  <c r="K128" i="88"/>
  <c r="L128" i="88" s="1"/>
  <c r="K144" i="88"/>
  <c r="L144" i="88" s="1"/>
  <c r="K160" i="88"/>
  <c r="L160" i="88" s="1"/>
  <c r="K176" i="88"/>
  <c r="L176" i="88" s="1"/>
  <c r="K192" i="88"/>
  <c r="L192" i="88" s="1"/>
  <c r="K208" i="88"/>
  <c r="L208" i="88" s="1"/>
  <c r="K224" i="88"/>
  <c r="L224" i="88" s="1"/>
  <c r="K240" i="88"/>
  <c r="L240" i="88" s="1"/>
  <c r="K256" i="88"/>
  <c r="L256" i="88" s="1"/>
  <c r="AB48" i="105"/>
  <c r="AC48" i="105" s="1"/>
  <c r="AB163" i="105"/>
  <c r="AC163" i="105" s="1"/>
  <c r="AB276" i="105"/>
  <c r="AC276" i="105" s="1"/>
  <c r="AB390" i="105"/>
  <c r="AC390" i="105" s="1"/>
  <c r="AB503" i="105"/>
  <c r="AC503" i="105" s="1"/>
  <c r="AB616" i="105"/>
  <c r="AC616" i="105" s="1"/>
  <c r="AB732" i="105"/>
  <c r="AC732" i="105" s="1"/>
  <c r="AB845" i="105"/>
  <c r="AC845" i="105" s="1"/>
  <c r="AB958" i="105"/>
  <c r="AC958" i="105" s="1"/>
  <c r="AB1072" i="105"/>
  <c r="AC1072" i="105" s="1"/>
  <c r="AB1187" i="105"/>
  <c r="AC1187" i="105" s="1"/>
  <c r="AB1300" i="105"/>
  <c r="AC1300" i="105" s="1"/>
  <c r="AB1414" i="105"/>
  <c r="AC1414" i="105" s="1"/>
  <c r="AB1527" i="105"/>
  <c r="AC1527" i="105" s="1"/>
  <c r="AB1640" i="105"/>
  <c r="AC1640" i="105" s="1"/>
  <c r="AB1756" i="105"/>
  <c r="AC1756" i="105" s="1"/>
  <c r="AB1869" i="105"/>
  <c r="AC1869" i="105" s="1"/>
  <c r="AB52" i="105"/>
  <c r="AC52" i="105" s="1"/>
  <c r="AB166" i="105"/>
  <c r="AC166" i="105" s="1"/>
  <c r="AB279" i="105"/>
  <c r="AC279" i="105" s="1"/>
  <c r="AB392" i="105"/>
  <c r="AC392" i="105" s="1"/>
  <c r="AB508" i="105"/>
  <c r="AC508" i="105" s="1"/>
  <c r="AB621" i="105"/>
  <c r="AC621" i="105" s="1"/>
  <c r="AB734" i="105"/>
  <c r="AC734" i="105" s="1"/>
  <c r="AB848" i="105"/>
  <c r="AC848" i="105" s="1"/>
  <c r="AB963" i="105"/>
  <c r="AC963" i="105" s="1"/>
  <c r="AB1190" i="105"/>
  <c r="AC1190" i="105" s="1"/>
  <c r="AB1303" i="105"/>
  <c r="AC1303" i="105" s="1"/>
  <c r="AB1416" i="105"/>
  <c r="AC1416" i="105" s="1"/>
  <c r="AB1532" i="105"/>
  <c r="AC1532" i="105" s="1"/>
  <c r="AB1645" i="105"/>
  <c r="AC1645" i="105" s="1"/>
  <c r="AB1758" i="105"/>
  <c r="AC1758" i="105" s="1"/>
  <c r="AB1872" i="105"/>
  <c r="AC1872" i="105" s="1"/>
  <c r="AB1987" i="105"/>
  <c r="AC1987" i="105" s="1"/>
  <c r="K6" i="88"/>
  <c r="L6" i="88" s="1"/>
  <c r="K38" i="88"/>
  <c r="L38" i="88" s="1"/>
  <c r="K70" i="88"/>
  <c r="L70" i="88" s="1"/>
  <c r="K102" i="88"/>
  <c r="L102" i="88" s="1"/>
  <c r="K134" i="88"/>
  <c r="L134" i="88" s="1"/>
  <c r="K166" i="88"/>
  <c r="L166" i="88" s="1"/>
  <c r="K198" i="88"/>
  <c r="L198" i="88" s="1"/>
  <c r="K230" i="88"/>
  <c r="L230" i="88" s="1"/>
  <c r="AB80" i="105"/>
  <c r="AC80" i="105" s="1"/>
  <c r="AB195" i="105"/>
  <c r="AC195" i="105" s="1"/>
  <c r="AB308" i="105"/>
  <c r="AC308" i="105" s="1"/>
  <c r="AB422" i="105"/>
  <c r="AC422" i="105" s="1"/>
  <c r="AB535" i="105"/>
  <c r="AC535" i="105" s="1"/>
  <c r="AB648" i="105"/>
  <c r="AC648" i="105" s="1"/>
  <c r="AB764" i="105"/>
  <c r="AC764" i="105" s="1"/>
  <c r="AB877" i="105"/>
  <c r="AC877" i="105" s="1"/>
  <c r="AB990" i="105"/>
  <c r="AC990" i="105" s="1"/>
  <c r="AB1104" i="105"/>
  <c r="AC1104" i="105" s="1"/>
  <c r="AB1219" i="105"/>
  <c r="AC1219" i="105" s="1"/>
  <c r="AB1332" i="105"/>
  <c r="AC1332" i="105" s="1"/>
  <c r="AB1446" i="105"/>
  <c r="AC1446" i="105" s="1"/>
  <c r="AB1559" i="105"/>
  <c r="AC1559" i="105" s="1"/>
  <c r="AB1672" i="105"/>
  <c r="AC1672" i="105" s="1"/>
  <c r="AB1788" i="105"/>
  <c r="AC1788" i="105" s="1"/>
  <c r="AB1901" i="105"/>
  <c r="AC1901" i="105" s="1"/>
  <c r="K14" i="88"/>
  <c r="L14" i="88" s="1"/>
  <c r="K46" i="88"/>
  <c r="L46" i="88" s="1"/>
  <c r="K78" i="88"/>
  <c r="L78" i="88" s="1"/>
  <c r="K110" i="88"/>
  <c r="L110" i="88" s="1"/>
  <c r="K142" i="88"/>
  <c r="L142" i="88" s="1"/>
  <c r="K174" i="88"/>
  <c r="L174" i="88" s="1"/>
  <c r="K206" i="88"/>
  <c r="L206" i="88" s="1"/>
  <c r="K238" i="88"/>
  <c r="L238" i="88" s="1"/>
  <c r="AB109" i="105"/>
  <c r="AC109" i="105" s="1"/>
  <c r="AB222" i="105"/>
  <c r="AC222" i="105" s="1"/>
  <c r="AB336" i="105"/>
  <c r="AC336" i="105" s="1"/>
  <c r="AB564" i="105"/>
  <c r="AC564" i="105" s="1"/>
  <c r="AB678" i="105"/>
  <c r="AC678" i="105" s="1"/>
  <c r="AB791" i="105"/>
  <c r="AC791" i="105" s="1"/>
  <c r="AB1020" i="105"/>
  <c r="AC1020" i="105" s="1"/>
  <c r="AB1133" i="105"/>
  <c r="AC1133" i="105" s="1"/>
  <c r="AB1246" i="105"/>
  <c r="AC1246" i="105" s="1"/>
  <c r="AB1475" i="105"/>
  <c r="AC1475" i="105" s="1"/>
  <c r="AB1588" i="105"/>
  <c r="AC1588" i="105" s="1"/>
  <c r="AB1702" i="105"/>
  <c r="AC1702" i="105" s="1"/>
  <c r="AB1815" i="105"/>
  <c r="AC1815" i="105" s="1"/>
  <c r="AB1928" i="105"/>
  <c r="AC1928" i="105" s="1"/>
  <c r="AB23" i="105"/>
  <c r="AC23" i="105" s="1"/>
  <c r="AB252" i="105"/>
  <c r="AC252" i="105" s="1"/>
  <c r="AB478" i="105"/>
  <c r="AC478" i="105" s="1"/>
  <c r="AB707" i="105"/>
  <c r="AC707" i="105" s="1"/>
  <c r="AB934" i="105"/>
  <c r="AC934" i="105" s="1"/>
  <c r="AB1160" i="105"/>
  <c r="AC1160" i="105" s="1"/>
  <c r="AB1389" i="105"/>
  <c r="AC1389" i="105" s="1"/>
  <c r="AB1616" i="105"/>
  <c r="AC1616" i="105" s="1"/>
  <c r="AB1844" i="105"/>
  <c r="AC1844" i="105" s="1"/>
  <c r="K22" i="88"/>
  <c r="L22" i="88" s="1"/>
  <c r="K81" i="88"/>
  <c r="L81" i="88" s="1"/>
  <c r="K126" i="88"/>
  <c r="L126" i="88" s="1"/>
  <c r="K178" i="88"/>
  <c r="L178" i="88" s="1"/>
  <c r="K225" i="88"/>
  <c r="L225" i="88" s="1"/>
  <c r="AB1244" i="105"/>
  <c r="AC1244" i="105" s="1"/>
  <c r="K94" i="88"/>
  <c r="L94" i="88" s="1"/>
  <c r="K246" i="88"/>
  <c r="L246" i="88" s="1"/>
  <c r="AB902" i="105"/>
  <c r="AC902" i="105" s="1"/>
  <c r="K118" i="88"/>
  <c r="L118" i="88" s="1"/>
  <c r="AB262" i="105"/>
  <c r="AC262" i="105" s="1"/>
  <c r="AB488" i="105"/>
  <c r="AC488" i="105" s="1"/>
  <c r="AB717" i="105"/>
  <c r="AC717" i="105" s="1"/>
  <c r="AB944" i="105"/>
  <c r="AC944" i="105" s="1"/>
  <c r="AB1172" i="105"/>
  <c r="AC1172" i="105" s="1"/>
  <c r="AB1399" i="105"/>
  <c r="AC1399" i="105" s="1"/>
  <c r="AB1628" i="105"/>
  <c r="AC1628" i="105" s="1"/>
  <c r="AB1854" i="105"/>
  <c r="AC1854" i="105" s="1"/>
  <c r="K30" i="88"/>
  <c r="L30" i="88" s="1"/>
  <c r="K129" i="88"/>
  <c r="L129" i="88" s="1"/>
  <c r="K182" i="88"/>
  <c r="L182" i="88" s="1"/>
  <c r="K241" i="88"/>
  <c r="L241" i="88" s="1"/>
  <c r="AB104" i="105"/>
  <c r="AC104" i="105" s="1"/>
  <c r="AB333" i="105"/>
  <c r="AC333" i="105" s="1"/>
  <c r="AB560" i="105"/>
  <c r="AC560" i="105" s="1"/>
  <c r="AB788" i="105"/>
  <c r="AC788" i="105" s="1"/>
  <c r="AB1015" i="105"/>
  <c r="AC1015" i="105" s="1"/>
  <c r="AB1470" i="105"/>
  <c r="AC1470" i="105" s="1"/>
  <c r="AB1699" i="105"/>
  <c r="AC1699" i="105" s="1"/>
  <c r="AB1926" i="105"/>
  <c r="AC1926" i="105" s="1"/>
  <c r="K49" i="88"/>
  <c r="L49" i="88" s="1"/>
  <c r="K193" i="88"/>
  <c r="L193" i="88" s="1"/>
  <c r="K62" i="88"/>
  <c r="L62" i="88" s="1"/>
  <c r="K161" i="88"/>
  <c r="L161" i="88" s="1"/>
  <c r="AB220" i="105"/>
  <c r="AC220" i="105" s="1"/>
  <c r="AB675" i="105"/>
  <c r="AC675" i="105" s="1"/>
  <c r="AB1128" i="105"/>
  <c r="AC1128" i="105" s="1"/>
  <c r="AB1812" i="105"/>
  <c r="AC1812" i="105" s="1"/>
  <c r="K18" i="88"/>
  <c r="L18" i="88" s="1"/>
  <c r="K177" i="88"/>
  <c r="L177" i="88" s="1"/>
  <c r="AB92" i="105"/>
  <c r="AC92" i="105" s="1"/>
  <c r="AB318" i="105"/>
  <c r="AC318" i="105" s="1"/>
  <c r="AB547" i="105"/>
  <c r="AC547" i="105" s="1"/>
  <c r="AB774" i="105"/>
  <c r="AC774" i="105" s="1"/>
  <c r="AB1000" i="105"/>
  <c r="AC1000" i="105" s="1"/>
  <c r="AB1229" i="105"/>
  <c r="AC1229" i="105" s="1"/>
  <c r="AB1456" i="105"/>
  <c r="AC1456" i="105" s="1"/>
  <c r="AB1684" i="105"/>
  <c r="AC1684" i="105" s="1"/>
  <c r="AB1911" i="105"/>
  <c r="AC1911" i="105" s="1"/>
  <c r="K33" i="88"/>
  <c r="L33" i="88" s="1"/>
  <c r="K86" i="88"/>
  <c r="L86" i="88" s="1"/>
  <c r="K145" i="88"/>
  <c r="L145" i="88" s="1"/>
  <c r="K190" i="88"/>
  <c r="L190" i="88" s="1"/>
  <c r="K242" i="88"/>
  <c r="L242" i="88" s="1"/>
  <c r="K214" i="88"/>
  <c r="L214" i="88" s="1"/>
  <c r="AB1584" i="105"/>
  <c r="AC1584" i="105" s="1"/>
  <c r="AB136" i="105"/>
  <c r="AC136" i="105" s="1"/>
  <c r="AB365" i="105"/>
  <c r="AC365" i="105" s="1"/>
  <c r="AB592" i="105"/>
  <c r="AC592" i="105" s="1"/>
  <c r="AB820" i="105"/>
  <c r="AC820" i="105" s="1"/>
  <c r="AB1047" i="105"/>
  <c r="AC1047" i="105" s="1"/>
  <c r="AB1276" i="105"/>
  <c r="AC1276" i="105" s="1"/>
  <c r="AB1731" i="105"/>
  <c r="AC1731" i="105" s="1"/>
  <c r="AB1958" i="105"/>
  <c r="AC1958" i="105" s="1"/>
  <c r="K50" i="88"/>
  <c r="L50" i="88" s="1"/>
  <c r="K97" i="88"/>
  <c r="L97" i="88" s="1"/>
  <c r="K150" i="88"/>
  <c r="L150" i="88" s="1"/>
  <c r="K209" i="88"/>
  <c r="L209" i="88" s="1"/>
  <c r="K254" i="88"/>
  <c r="L254" i="88" s="1"/>
  <c r="AB148" i="105"/>
  <c r="AC148" i="105" s="1"/>
  <c r="AB375" i="105"/>
  <c r="AC375" i="105" s="1"/>
  <c r="AB604" i="105"/>
  <c r="AC604" i="105" s="1"/>
  <c r="AB830" i="105"/>
  <c r="AC830" i="105" s="1"/>
  <c r="AB1059" i="105"/>
  <c r="AC1059" i="105" s="1"/>
  <c r="AB1286" i="105"/>
  <c r="AC1286" i="105" s="1"/>
  <c r="AB1512" i="105"/>
  <c r="AC1512" i="105" s="1"/>
  <c r="AB1741" i="105"/>
  <c r="AC1741" i="105" s="1"/>
  <c r="AB1968" i="105"/>
  <c r="AC1968" i="105" s="1"/>
  <c r="K54" i="88"/>
  <c r="L54" i="88" s="1"/>
  <c r="K113" i="88"/>
  <c r="L113" i="88" s="1"/>
  <c r="K158" i="88"/>
  <c r="L158" i="88" s="1"/>
  <c r="K210" i="88"/>
  <c r="L210" i="88" s="1"/>
  <c r="K257" i="88"/>
  <c r="L257" i="88" s="1"/>
  <c r="AB205" i="105"/>
  <c r="AC205" i="105" s="1"/>
  <c r="AB432" i="105"/>
  <c r="AC432" i="105" s="1"/>
  <c r="AB660" i="105"/>
  <c r="AC660" i="105" s="1"/>
  <c r="AB887" i="105"/>
  <c r="AC887" i="105" s="1"/>
  <c r="AB1116" i="105"/>
  <c r="AC1116" i="105" s="1"/>
  <c r="AB1342" i="105"/>
  <c r="AC1342" i="105" s="1"/>
  <c r="AB1571" i="105"/>
  <c r="AC1571" i="105" s="1"/>
  <c r="AB1798" i="105"/>
  <c r="AC1798" i="105" s="1"/>
  <c r="K17" i="88"/>
  <c r="L17" i="88" s="1"/>
  <c r="K114" i="88"/>
  <c r="L114" i="88" s="1"/>
  <c r="AB446" i="105"/>
  <c r="AC446" i="105" s="1"/>
  <c r="AB1357" i="105"/>
  <c r="AC1357" i="105" s="1"/>
  <c r="K65" i="88"/>
  <c r="L65" i="88" s="1"/>
  <c r="K222" i="88"/>
  <c r="L222" i="88" s="1"/>
  <c r="AB1502" i="105"/>
  <c r="AC1502" i="105" s="1"/>
  <c r="K35" i="88"/>
  <c r="L35" i="88" s="1"/>
  <c r="AB1415" i="105"/>
  <c r="AC1415" i="105" s="1"/>
  <c r="AB135" i="105"/>
  <c r="AC135" i="105" s="1"/>
  <c r="AB1040" i="105"/>
  <c r="AC1040" i="105" s="1"/>
  <c r="AB296" i="105"/>
  <c r="AC296" i="105" s="1"/>
  <c r="K84" i="88"/>
  <c r="L84" i="88" s="1"/>
  <c r="K187" i="88"/>
  <c r="L187" i="88" s="1"/>
  <c r="K107" i="88"/>
  <c r="L107" i="88" s="1"/>
  <c r="K11" i="88"/>
  <c r="L11" i="88" s="1"/>
  <c r="K170" i="88"/>
  <c r="L170" i="88" s="1"/>
  <c r="K42" i="88"/>
  <c r="L42" i="88" s="1"/>
  <c r="AB559" i="105"/>
  <c r="AC559" i="105" s="1"/>
  <c r="AB1716" i="105"/>
  <c r="AC1716" i="105" s="1"/>
  <c r="K180" i="88"/>
  <c r="L180" i="88" s="1"/>
  <c r="AB579" i="105"/>
  <c r="AC579" i="105" s="1"/>
  <c r="AB1966" i="105"/>
  <c r="AC1966" i="105" s="1"/>
  <c r="AB1109" i="105"/>
  <c r="AC1109" i="105" s="1"/>
  <c r="K207" i="88"/>
  <c r="L207" i="88" s="1"/>
  <c r="AB1986" i="105"/>
  <c r="AC1986" i="105" s="1"/>
  <c r="AB1818" i="105"/>
  <c r="AC1818" i="105" s="1"/>
  <c r="AB1550" i="105"/>
  <c r="AC1550" i="105" s="1"/>
  <c r="AB1138" i="105"/>
  <c r="AC1138" i="105" s="1"/>
  <c r="AB981" i="105"/>
  <c r="AC981" i="105" s="1"/>
  <c r="AB681" i="105"/>
  <c r="AC681" i="105" s="1"/>
  <c r="AB395" i="105"/>
  <c r="AC395" i="105" s="1"/>
  <c r="K55" i="88"/>
  <c r="L55" i="88" s="1"/>
  <c r="AB919" i="105"/>
  <c r="AC919" i="105" s="1"/>
  <c r="AB1637" i="105"/>
  <c r="AC1637" i="105" s="1"/>
  <c r="AB692" i="105"/>
  <c r="AC692" i="105" s="1"/>
  <c r="AB105" i="105"/>
  <c r="AC105" i="105" s="1"/>
  <c r="K172" i="88"/>
  <c r="L172" i="88" s="1"/>
  <c r="AB1843" i="105"/>
  <c r="AC1843" i="105" s="1"/>
  <c r="AB691" i="105"/>
  <c r="AC691" i="105" s="1"/>
  <c r="AB1949" i="105"/>
  <c r="AC1949" i="105" s="1"/>
  <c r="AB1204" i="105"/>
  <c r="AC1204" i="105" s="1"/>
  <c r="AB618" i="105"/>
  <c r="AC618" i="105" s="1"/>
  <c r="AB143" i="105"/>
  <c r="AC143" i="105" s="1"/>
  <c r="K63" i="88"/>
  <c r="L63" i="88" s="1"/>
  <c r="AB727" i="105"/>
  <c r="AC727" i="105" s="1"/>
  <c r="AB1652" i="105"/>
  <c r="AC1652" i="105" s="1"/>
  <c r="K116" i="88"/>
  <c r="L116" i="88" s="1"/>
  <c r="AB1603" i="105"/>
  <c r="AC1603" i="105" s="1"/>
  <c r="AB267" i="105"/>
  <c r="AC267" i="105" s="1"/>
  <c r="AB1392" i="105"/>
  <c r="AC1392" i="105" s="1"/>
  <c r="AB396" i="105"/>
  <c r="AC396" i="105" s="1"/>
  <c r="AB1905" i="105"/>
  <c r="AC1905" i="105" s="1"/>
  <c r="AB1777" i="105"/>
  <c r="AC1777" i="105" s="1"/>
  <c r="AB1649" i="105"/>
  <c r="AC1649" i="105" s="1"/>
  <c r="AB1521" i="105"/>
  <c r="AC1521" i="105" s="1"/>
  <c r="AB1393" i="105"/>
  <c r="AC1393" i="105" s="1"/>
  <c r="AB1265" i="105"/>
  <c r="AC1265" i="105" s="1"/>
  <c r="AB1137" i="105"/>
  <c r="AC1137" i="105" s="1"/>
  <c r="AB1009" i="105"/>
  <c r="AC1009" i="105" s="1"/>
  <c r="AB881" i="105"/>
  <c r="AC881" i="105" s="1"/>
  <c r="AB753" i="105"/>
  <c r="AC753" i="105" s="1"/>
  <c r="AB625" i="105"/>
  <c r="AC625" i="105" s="1"/>
  <c r="AB465" i="105"/>
  <c r="AC465" i="105" s="1"/>
  <c r="AB281" i="105"/>
  <c r="AC281" i="105" s="1"/>
  <c r="AB73" i="105"/>
  <c r="AC73" i="105" s="1"/>
  <c r="AB1846" i="105"/>
  <c r="AC1846" i="105" s="1"/>
  <c r="AB1546" i="105"/>
  <c r="AC1546" i="105" s="1"/>
  <c r="AB1344" i="105"/>
  <c r="AC1344" i="105" s="1"/>
  <c r="AB965" i="105"/>
  <c r="AC965" i="105" s="1"/>
  <c r="AB776" i="105"/>
  <c r="AC776" i="105" s="1"/>
  <c r="AB492" i="105"/>
  <c r="AC492" i="105" s="1"/>
  <c r="K253" i="88"/>
  <c r="L253" i="88" s="1"/>
  <c r="K189" i="88"/>
  <c r="L189" i="88" s="1"/>
  <c r="K125" i="88"/>
  <c r="L125" i="88" s="1"/>
  <c r="K61" i="88"/>
  <c r="L61" i="88" s="1"/>
  <c r="K223" i="88"/>
  <c r="L223" i="88" s="1"/>
  <c r="AB291" i="105"/>
  <c r="AC291" i="105" s="1"/>
  <c r="AB798" i="105"/>
  <c r="AC798" i="105" s="1"/>
  <c r="AB1752" i="105"/>
  <c r="AC1752" i="105" s="1"/>
  <c r="AB1496" i="105"/>
  <c r="AC1496" i="105" s="1"/>
  <c r="AB1240" i="105"/>
  <c r="AC1240" i="105" s="1"/>
  <c r="AB984" i="105"/>
  <c r="AC984" i="105" s="1"/>
  <c r="AB728" i="105"/>
  <c r="AC728" i="105" s="1"/>
  <c r="AB496" i="105"/>
  <c r="AC496" i="105" s="1"/>
  <c r="AB288" i="105"/>
  <c r="AC288" i="105" s="1"/>
  <c r="AB56" i="105"/>
  <c r="AC56" i="105" s="1"/>
  <c r="AB1861" i="105"/>
  <c r="AC1861" i="105" s="1"/>
  <c r="AB1576" i="105"/>
  <c r="AC1576" i="105" s="1"/>
  <c r="AB1294" i="105"/>
  <c r="AC1294" i="105" s="1"/>
  <c r="AB852" i="105"/>
  <c r="AC852" i="105" s="1"/>
  <c r="AB584" i="105"/>
  <c r="AC584" i="105" s="1"/>
  <c r="AB177" i="105"/>
  <c r="AC177" i="105" s="1"/>
  <c r="AB526" i="105"/>
  <c r="AC526" i="105" s="1"/>
  <c r="AB86" i="105"/>
  <c r="AC86" i="105" s="1"/>
  <c r="AB1650" i="105"/>
  <c r="AC1650" i="105" s="1"/>
  <c r="AB1478" i="105"/>
  <c r="AC1478" i="105" s="1"/>
  <c r="AB1162" i="105"/>
  <c r="AC1162" i="105" s="1"/>
  <c r="AB752" i="105"/>
  <c r="AC752" i="105" s="1"/>
  <c r="AB408" i="105"/>
  <c r="AC408" i="105" s="1"/>
  <c r="AB59" i="105"/>
  <c r="AC59" i="105" s="1"/>
  <c r="AB1989" i="105"/>
  <c r="AC1989" i="105" s="1"/>
  <c r="AB1853" i="105"/>
  <c r="AC1853" i="105" s="1"/>
  <c r="AB1757" i="105"/>
  <c r="AC1757" i="105" s="1"/>
  <c r="AB1597" i="105"/>
  <c r="AC1597" i="105" s="1"/>
  <c r="AB1501" i="105"/>
  <c r="AC1501" i="105" s="1"/>
  <c r="AB1341" i="105"/>
  <c r="AC1341" i="105" s="1"/>
  <c r="AB1245" i="105"/>
  <c r="AC1245" i="105" s="1"/>
  <c r="AB1085" i="105"/>
  <c r="AC1085" i="105" s="1"/>
  <c r="AB989" i="105"/>
  <c r="AC989" i="105" s="1"/>
  <c r="AB829" i="105"/>
  <c r="AC829" i="105" s="1"/>
  <c r="AB733" i="105"/>
  <c r="AC733" i="105" s="1"/>
  <c r="AB573" i="105"/>
  <c r="AC573" i="105" s="1"/>
  <c r="AB93" i="105"/>
  <c r="AC93" i="105" s="1"/>
  <c r="AB1792" i="105"/>
  <c r="AC1792" i="105" s="1"/>
  <c r="AB1445" i="105"/>
  <c r="AC1445" i="105" s="1"/>
  <c r="AB1082" i="105"/>
  <c r="AC1082" i="105" s="1"/>
  <c r="AB894" i="105"/>
  <c r="AC894" i="105" s="1"/>
  <c r="AB563" i="105"/>
  <c r="AC563" i="105" s="1"/>
  <c r="AB327" i="105"/>
  <c r="AC327" i="105" s="1"/>
  <c r="AB1644" i="105"/>
  <c r="AC1644" i="105" s="1"/>
  <c r="AB1132" i="105"/>
  <c r="AC1132" i="105" s="1"/>
  <c r="AB620" i="105"/>
  <c r="AC620" i="105" s="1"/>
  <c r="AB1914" i="105"/>
  <c r="AC1914" i="105" s="1"/>
  <c r="AB1394" i="105"/>
  <c r="AC1394" i="105" s="1"/>
  <c r="AB1222" i="105"/>
  <c r="AC1222" i="105" s="1"/>
  <c r="AB906" i="105"/>
  <c r="AC906" i="105" s="1"/>
  <c r="AB499" i="105"/>
  <c r="AC499" i="105" s="1"/>
  <c r="AB1991" i="105"/>
  <c r="AC1991" i="105" s="1"/>
  <c r="AB1903" i="105"/>
  <c r="AC1903" i="105" s="1"/>
  <c r="AB1831" i="105"/>
  <c r="AC1831" i="105" s="1"/>
  <c r="AB1735" i="105"/>
  <c r="AC1735" i="105" s="1"/>
  <c r="AB1647" i="105"/>
  <c r="AC1647" i="105" s="1"/>
  <c r="AB1575" i="105"/>
  <c r="AC1575" i="105" s="1"/>
  <c r="AB1479" i="105"/>
  <c r="AC1479" i="105" s="1"/>
  <c r="AB1391" i="105"/>
  <c r="AC1391" i="105" s="1"/>
  <c r="AB1319" i="105"/>
  <c r="AC1319" i="105" s="1"/>
  <c r="AB1223" i="105"/>
  <c r="AC1223" i="105" s="1"/>
  <c r="AB1135" i="105"/>
  <c r="AC1135" i="105" s="1"/>
  <c r="AB1063" i="105"/>
  <c r="AC1063" i="105" s="1"/>
  <c r="AB967" i="105"/>
  <c r="AC967" i="105" s="1"/>
  <c r="AB879" i="105"/>
  <c r="AC879" i="105" s="1"/>
  <c r="AB807" i="105"/>
  <c r="AC807" i="105" s="1"/>
  <c r="AB711" i="105"/>
  <c r="AC711" i="105" s="1"/>
  <c r="AB623" i="105"/>
  <c r="AC623" i="105" s="1"/>
  <c r="AB495" i="105"/>
  <c r="AC495" i="105" s="1"/>
  <c r="AB335" i="105"/>
  <c r="AC335" i="105" s="1"/>
  <c r="AB199" i="105"/>
  <c r="AC199" i="105" s="1"/>
  <c r="AB47" i="105"/>
  <c r="AC47" i="105" s="1"/>
  <c r="AB1874" i="105"/>
  <c r="AC1874" i="105" s="1"/>
  <c r="AB1646" i="105"/>
  <c r="AC1646" i="105" s="1"/>
  <c r="AB1476" i="105"/>
  <c r="AC1476" i="105" s="1"/>
  <c r="AB1248" i="105"/>
  <c r="AC1248" i="105" s="1"/>
  <c r="AB1033" i="105"/>
  <c r="AC1033" i="105" s="1"/>
  <c r="AB850" i="105"/>
  <c r="AC850" i="105" s="1"/>
  <c r="AB622" i="105"/>
  <c r="AC622" i="105" s="1"/>
  <c r="AB374" i="105"/>
  <c r="AC374" i="105" s="1"/>
  <c r="AB1677" i="105"/>
  <c r="AC1677" i="105" s="1"/>
  <c r="AB653" i="105"/>
  <c r="AC653" i="105" s="1"/>
  <c r="AB501" i="105"/>
  <c r="AC501" i="105" s="1"/>
  <c r="AB405" i="105"/>
  <c r="AC405" i="105" s="1"/>
  <c r="AB317" i="105"/>
  <c r="AC317" i="105" s="1"/>
  <c r="AB245" i="105"/>
  <c r="AC245" i="105" s="1"/>
  <c r="AB149" i="105"/>
  <c r="AC149" i="105" s="1"/>
  <c r="AB61" i="105"/>
  <c r="AC61" i="105" s="1"/>
  <c r="AB1769" i="105"/>
  <c r="AC1769" i="105" s="1"/>
  <c r="AB1257" i="105"/>
  <c r="AC1257" i="105" s="1"/>
  <c r="AB745" i="105"/>
  <c r="AC745" i="105" s="1"/>
  <c r="AB202" i="105"/>
  <c r="AC202" i="105" s="1"/>
  <c r="AB1996" i="105"/>
  <c r="AC1996" i="105" s="1"/>
  <c r="AB1740" i="105"/>
  <c r="AC1740" i="105" s="1"/>
  <c r="AB1484" i="105"/>
  <c r="AC1484" i="105" s="1"/>
  <c r="AB1228" i="105"/>
  <c r="AC1228" i="105" s="1"/>
  <c r="AB972" i="105"/>
  <c r="AC972" i="105" s="1"/>
  <c r="AB716" i="105"/>
  <c r="AC716" i="105" s="1"/>
  <c r="AB460" i="105"/>
  <c r="AC460" i="105" s="1"/>
  <c r="AB196" i="105"/>
  <c r="AC196" i="105" s="1"/>
  <c r="AB12" i="105"/>
  <c r="AC12" i="105" s="1"/>
  <c r="AB1654" i="105"/>
  <c r="AC1654" i="105" s="1"/>
  <c r="AB1354" i="105"/>
  <c r="AC1354" i="105" s="1"/>
  <c r="AB986" i="105"/>
  <c r="AC986" i="105" s="1"/>
  <c r="AB630" i="105"/>
  <c r="AC630" i="105" s="1"/>
  <c r="AB300" i="105"/>
  <c r="AC300" i="105" s="1"/>
  <c r="AB113" i="105"/>
  <c r="AC113" i="105" s="1"/>
  <c r="AB1907" i="105"/>
  <c r="AC1907" i="105" s="1"/>
  <c r="AB1819" i="105"/>
  <c r="AC1819" i="105" s="1"/>
  <c r="AB1747" i="105"/>
  <c r="AC1747" i="105" s="1"/>
  <c r="AB1651" i="105"/>
  <c r="AC1651" i="105" s="1"/>
  <c r="AB1563" i="105"/>
  <c r="AC1563" i="105" s="1"/>
  <c r="AB1491" i="105"/>
  <c r="AC1491" i="105" s="1"/>
  <c r="AB1395" i="105"/>
  <c r="AC1395" i="105" s="1"/>
  <c r="AB1307" i="105"/>
  <c r="AC1307" i="105" s="1"/>
  <c r="AB1235" i="105"/>
  <c r="AC1235" i="105" s="1"/>
  <c r="AB1139" i="105"/>
  <c r="AC1139" i="105" s="1"/>
  <c r="AB1051" i="105"/>
  <c r="AC1051" i="105" s="1"/>
  <c r="AB979" i="105"/>
  <c r="AC979" i="105" s="1"/>
  <c r="AB883" i="105"/>
  <c r="AC883" i="105" s="1"/>
  <c r="AB795" i="105"/>
  <c r="AC795" i="105" s="1"/>
  <c r="AB723" i="105"/>
  <c r="AC723" i="105" s="1"/>
  <c r="AB627" i="105"/>
  <c r="AC627" i="105" s="1"/>
  <c r="AB539" i="105"/>
  <c r="AC539" i="105" s="1"/>
  <c r="AB411" i="105"/>
  <c r="AC411" i="105" s="1"/>
  <c r="AB283" i="105"/>
  <c r="AC283" i="105" s="1"/>
  <c r="AB187" i="105"/>
  <c r="AC187" i="105" s="1"/>
  <c r="AB19" i="105"/>
  <c r="AC19" i="105" s="1"/>
  <c r="AB1710" i="105"/>
  <c r="AC1710" i="105" s="1"/>
  <c r="AB1540" i="105"/>
  <c r="AC1540" i="105" s="1"/>
  <c r="AB1312" i="105"/>
  <c r="AC1312" i="105" s="1"/>
  <c r="AB1097" i="105"/>
  <c r="AC1097" i="105" s="1"/>
  <c r="AB914" i="105"/>
  <c r="AC914" i="105" s="1"/>
  <c r="AB686" i="105"/>
  <c r="AC686" i="105" s="1"/>
  <c r="AB314" i="105"/>
  <c r="AC314" i="105" s="1"/>
  <c r="AB50" i="105"/>
  <c r="AC50" i="105" s="1"/>
  <c r="AB34" i="105"/>
  <c r="AC34" i="105" s="1"/>
  <c r="AB562" i="105"/>
  <c r="AC562" i="105" s="1"/>
  <c r="AB306" i="105"/>
  <c r="AC306" i="105" s="1"/>
  <c r="AB106" i="105"/>
  <c r="AC106" i="105" s="1"/>
  <c r="AB1913" i="105"/>
  <c r="AC1913" i="105" s="1"/>
  <c r="AB1657" i="105"/>
  <c r="AC1657" i="105" s="1"/>
  <c r="AB1401" i="105"/>
  <c r="AC1401" i="105" s="1"/>
  <c r="AB1145" i="105"/>
  <c r="AC1145" i="105" s="1"/>
  <c r="AB889" i="105"/>
  <c r="AC889" i="105" s="1"/>
  <c r="AB633" i="105"/>
  <c r="AC633" i="105" s="1"/>
  <c r="AB378" i="105"/>
  <c r="AC378" i="105" s="1"/>
  <c r="AB329" i="105"/>
  <c r="AC329" i="105" s="1"/>
  <c r="AB1826" i="105"/>
  <c r="AC1826" i="105" s="1"/>
  <c r="AB1570" i="105"/>
  <c r="AC1570" i="105" s="1"/>
  <c r="AB1314" i="105"/>
  <c r="AC1314" i="105" s="1"/>
  <c r="AB1058" i="105"/>
  <c r="AC1058" i="105" s="1"/>
  <c r="AB802" i="105"/>
  <c r="AC802" i="105" s="1"/>
  <c r="AB426" i="105"/>
  <c r="AC426" i="105" s="1"/>
  <c r="AB519" i="105"/>
  <c r="AC519" i="105" s="1"/>
  <c r="AB87" i="105"/>
  <c r="AC87" i="105" s="1"/>
  <c r="K79" i="88"/>
  <c r="L79" i="88" s="1"/>
  <c r="K155" i="88"/>
  <c r="L155" i="88" s="1"/>
  <c r="K122" i="88"/>
  <c r="L122" i="88" s="1"/>
  <c r="AB263" i="105"/>
  <c r="AC263" i="105" s="1"/>
  <c r="AB1706" i="105"/>
  <c r="AC1706" i="105" s="1"/>
  <c r="AB1472" i="105"/>
  <c r="AC1472" i="105" s="1"/>
  <c r="AB634" i="105"/>
  <c r="AC634" i="105" s="1"/>
  <c r="AB1274" i="105"/>
  <c r="AC1274" i="105" s="1"/>
  <c r="K92" i="88"/>
  <c r="L92" i="88" s="1"/>
  <c r="AB1155" i="105"/>
  <c r="AC1155" i="105" s="1"/>
  <c r="AB936" i="105"/>
  <c r="AC936" i="105" s="1"/>
  <c r="K194" i="88"/>
  <c r="L194" i="88" s="1"/>
  <c r="AB1321" i="105"/>
  <c r="AC1321" i="105" s="1"/>
  <c r="AB1075" i="105"/>
  <c r="AC1075" i="105" s="1"/>
  <c r="K175" i="88"/>
  <c r="L175" i="88" s="1"/>
  <c r="AB1310" i="105"/>
  <c r="AC1310" i="105" s="1"/>
  <c r="AB1857" i="105"/>
  <c r="AC1857" i="105" s="1"/>
  <c r="AB1473" i="105"/>
  <c r="AC1473" i="105" s="1"/>
  <c r="AB1089" i="105"/>
  <c r="AC1089" i="105" s="1"/>
  <c r="AB705" i="105"/>
  <c r="AC705" i="105" s="1"/>
  <c r="AB185" i="105"/>
  <c r="AC185" i="105" s="1"/>
  <c r="AB1438" i="105"/>
  <c r="AC1438" i="105" s="1"/>
  <c r="AB666" i="105"/>
  <c r="AC666" i="105" s="1"/>
  <c r="K165" i="88"/>
  <c r="L165" i="88" s="1"/>
  <c r="K135" i="88"/>
  <c r="L135" i="88" s="1"/>
  <c r="AB1400" i="105"/>
  <c r="AC1400" i="105" s="1"/>
  <c r="AB632" i="105"/>
  <c r="AC632" i="105" s="1"/>
  <c r="AB1993" i="105"/>
  <c r="AC1993" i="105" s="1"/>
  <c r="AB1216" i="105"/>
  <c r="AC1216" i="105" s="1"/>
  <c r="AB63" i="105"/>
  <c r="AC63" i="105" s="1"/>
  <c r="AB1605" i="105"/>
  <c r="AC1605" i="105" s="1"/>
  <c r="AB596" i="105"/>
  <c r="AC596" i="105" s="1"/>
  <c r="AB1685" i="105"/>
  <c r="AC1685" i="105" s="1"/>
  <c r="AB1301" i="105"/>
  <c r="AC1301" i="105" s="1"/>
  <c r="AB917" i="105"/>
  <c r="AC917" i="105" s="1"/>
  <c r="AB477" i="105"/>
  <c r="AC477" i="105" s="1"/>
  <c r="AB1350" i="105"/>
  <c r="AC1350" i="105" s="1"/>
  <c r="AB464" i="105"/>
  <c r="AC464" i="105" s="1"/>
  <c r="AB892" i="105"/>
  <c r="AC892" i="105" s="1"/>
  <c r="AB1349" i="105"/>
  <c r="AC1349" i="105" s="1"/>
  <c r="AB344" i="105"/>
  <c r="AC344" i="105" s="1"/>
  <c r="AB1967" i="105"/>
  <c r="AC1967" i="105" s="1"/>
  <c r="AB1711" i="105"/>
  <c r="AC1711" i="105" s="1"/>
  <c r="AB1455" i="105"/>
  <c r="AC1455" i="105" s="1"/>
  <c r="AB1199" i="105"/>
  <c r="AC1199" i="105" s="1"/>
  <c r="AB943" i="105"/>
  <c r="AC943" i="105" s="1"/>
  <c r="AB687" i="105"/>
  <c r="AC687" i="105" s="1"/>
  <c r="AB295" i="105"/>
  <c r="AC295" i="105" s="1"/>
  <c r="AB1774" i="105"/>
  <c r="AC1774" i="105" s="1"/>
  <c r="AB1161" i="105"/>
  <c r="AC1161" i="105" s="1"/>
  <c r="AB580" i="105"/>
  <c r="AC580" i="105" s="1"/>
  <c r="AB1293" i="105"/>
  <c r="AC1293" i="105" s="1"/>
  <c r="AB381" i="105"/>
  <c r="AC381" i="105" s="1"/>
  <c r="AB125" i="105"/>
  <c r="AC125" i="105" s="1"/>
  <c r="AB1074" i="105"/>
  <c r="AC1074" i="105" s="1"/>
  <c r="AB1420" i="105"/>
  <c r="AC1420" i="105" s="1"/>
  <c r="AB652" i="105"/>
  <c r="AC652" i="105" s="1"/>
  <c r="AB1882" i="105"/>
  <c r="AC1882" i="105" s="1"/>
  <c r="AB858" i="105"/>
  <c r="AC858" i="105" s="1"/>
  <c r="AB1787" i="105"/>
  <c r="AC1787" i="105" s="1"/>
  <c r="AB1531" i="105"/>
  <c r="AC1531" i="105" s="1"/>
  <c r="AB1275" i="105"/>
  <c r="AC1275" i="105" s="1"/>
  <c r="AB1019" i="105"/>
  <c r="AC1019" i="105" s="1"/>
  <c r="AB763" i="105"/>
  <c r="AC763" i="105" s="1"/>
  <c r="AB483" i="105"/>
  <c r="AC483" i="105" s="1"/>
  <c r="AB123" i="105"/>
  <c r="AC123" i="105" s="1"/>
  <c r="AB1225" i="105"/>
  <c r="AC1225" i="105" s="1"/>
  <c r="AB644" i="105"/>
  <c r="AC644" i="105" s="1"/>
  <c r="AB1561" i="105"/>
  <c r="AC1561" i="105" s="1"/>
  <c r="AB546" i="105"/>
  <c r="AC546" i="105" s="1"/>
  <c r="AB1730" i="105"/>
  <c r="AC1730" i="105" s="1"/>
  <c r="AB706" i="105"/>
  <c r="AC706" i="105" s="1"/>
  <c r="K47" i="88"/>
  <c r="L47" i="88" s="1"/>
  <c r="AB983" i="105"/>
  <c r="AC983" i="105" s="1"/>
  <c r="K252" i="88"/>
  <c r="L252" i="88" s="1"/>
  <c r="AB1459" i="105"/>
  <c r="AC1459" i="105" s="1"/>
  <c r="AB1360" i="105"/>
  <c r="AC1360" i="105" s="1"/>
  <c r="AB75" i="105"/>
  <c r="AC75" i="105" s="1"/>
  <c r="AB1630" i="105"/>
  <c r="AC1630" i="105" s="1"/>
  <c r="AB1553" i="105"/>
  <c r="AC1553" i="105" s="1"/>
  <c r="AB1041" i="105"/>
  <c r="AC1041" i="105" s="1"/>
  <c r="AB513" i="105"/>
  <c r="AC513" i="105" s="1"/>
  <c r="AB1577" i="105"/>
  <c r="AC1577" i="105" s="1"/>
  <c r="AB536" i="105"/>
  <c r="AC536" i="105" s="1"/>
  <c r="K141" i="88"/>
  <c r="L141" i="88" s="1"/>
  <c r="K31" i="88"/>
  <c r="L31" i="88" s="1"/>
  <c r="K12" i="88"/>
  <c r="L12" i="88" s="1"/>
  <c r="AB1304" i="105"/>
  <c r="AC1304" i="105" s="1"/>
  <c r="AB96" i="105"/>
  <c r="AC96" i="105" s="1"/>
  <c r="AB882" i="105"/>
  <c r="AC882" i="105" s="1"/>
  <c r="AB1920" i="105"/>
  <c r="AC1920" i="105" s="1"/>
  <c r="AB208" i="105"/>
  <c r="AC208" i="105" s="1"/>
  <c r="AB1781" i="105"/>
  <c r="AC1781" i="105" s="1"/>
  <c r="AB1269" i="105"/>
  <c r="AC1269" i="105" s="1"/>
  <c r="AB757" i="105"/>
  <c r="AC757" i="105" s="1"/>
  <c r="AB1477" i="105"/>
  <c r="AC1477" i="105" s="1"/>
  <c r="AB363" i="105"/>
  <c r="AC363" i="105" s="1"/>
  <c r="AB1212" i="105"/>
  <c r="AC1212" i="105" s="1"/>
  <c r="AB1253" i="105"/>
  <c r="AC1253" i="105" s="1"/>
  <c r="AB1759" i="105"/>
  <c r="AC1759" i="105" s="1"/>
  <c r="AB1423" i="105"/>
  <c r="AC1423" i="105" s="1"/>
  <c r="AB1079" i="105"/>
  <c r="AC1079" i="105" s="1"/>
  <c r="AB735" i="105"/>
  <c r="AC735" i="105" s="1"/>
  <c r="AB239" i="105"/>
  <c r="AC239" i="105" s="1"/>
  <c r="AB1504" i="105"/>
  <c r="AC1504" i="105" s="1"/>
  <c r="AB708" i="105"/>
  <c r="AC708" i="105" s="1"/>
  <c r="AB421" i="105"/>
  <c r="AC421" i="105" s="1"/>
  <c r="AB85" i="105"/>
  <c r="AC85" i="105" s="1"/>
  <c r="AB337" i="105"/>
  <c r="AC337" i="105" s="1"/>
  <c r="AB1308" i="105"/>
  <c r="AC1308" i="105" s="1"/>
  <c r="AB268" i="105"/>
  <c r="AC268" i="105" s="1"/>
  <c r="AB1098" i="105"/>
  <c r="AC1098" i="105" s="1"/>
  <c r="AB1675" i="105"/>
  <c r="AC1675" i="105" s="1"/>
  <c r="AB1163" i="105"/>
  <c r="AC1163" i="105" s="1"/>
  <c r="AB651" i="105"/>
  <c r="AC651" i="105" s="1"/>
  <c r="AB211" i="105"/>
  <c r="AC211" i="105" s="1"/>
  <c r="AB1353" i="105"/>
  <c r="AC1353" i="105" s="1"/>
  <c r="AB470" i="105"/>
  <c r="AC470" i="105" s="1"/>
  <c r="AB138" i="105"/>
  <c r="AC138" i="105" s="1"/>
  <c r="AB1209" i="105"/>
  <c r="AC1209" i="105" s="1"/>
  <c r="AB393" i="105"/>
  <c r="AC393" i="105" s="1"/>
  <c r="AB1378" i="105"/>
  <c r="AC1378" i="105" s="1"/>
  <c r="AB82" i="105"/>
  <c r="AC82" i="105" s="1"/>
  <c r="AB1751" i="105"/>
  <c r="AC1751" i="105" s="1"/>
  <c r="K195" i="88"/>
  <c r="L195" i="88" s="1"/>
  <c r="K58" i="88"/>
  <c r="L58" i="88" s="1"/>
  <c r="AB1764" i="105"/>
  <c r="AC1764" i="105" s="1"/>
  <c r="K212" i="88"/>
  <c r="L212" i="88" s="1"/>
  <c r="AB1203" i="105"/>
  <c r="AC1203" i="105" s="1"/>
  <c r="AB1264" i="105"/>
  <c r="AC1264" i="105" s="1"/>
  <c r="AB754" i="105"/>
  <c r="AC754" i="105" s="1"/>
  <c r="K98" i="88"/>
  <c r="L98" i="88" s="1"/>
  <c r="AB1236" i="105"/>
  <c r="AC1236" i="105" s="1"/>
  <c r="K130" i="88"/>
  <c r="L130" i="88" s="1"/>
  <c r="AB903" i="105"/>
  <c r="AC903" i="105" s="1"/>
  <c r="AB638" i="105"/>
  <c r="AC638" i="105" s="1"/>
  <c r="K15" i="88"/>
  <c r="L15" i="88" s="1"/>
  <c r="AB1793" i="105"/>
  <c r="AC1793" i="105" s="1"/>
  <c r="AB1281" i="105"/>
  <c r="AC1281" i="105" s="1"/>
  <c r="AB473" i="105"/>
  <c r="AC473" i="105" s="1"/>
  <c r="AB1565" i="105"/>
  <c r="AC1565" i="105" s="1"/>
  <c r="AB510" i="105"/>
  <c r="AC510" i="105" s="1"/>
  <c r="K69" i="88"/>
  <c r="L69" i="88" s="1"/>
  <c r="AB1016" i="105"/>
  <c r="AC1016" i="105" s="1"/>
  <c r="AB88" i="105"/>
  <c r="AC88" i="105" s="1"/>
  <c r="AB868" i="105"/>
  <c r="AC868" i="105" s="1"/>
  <c r="AB896" i="105"/>
  <c r="AC896" i="105" s="1"/>
  <c r="AB1629" i="105"/>
  <c r="AC1629" i="105" s="1"/>
  <c r="AB1005" i="105"/>
  <c r="AC1005" i="105" s="1"/>
  <c r="AB221" i="105"/>
  <c r="AC221" i="105" s="1"/>
  <c r="AB910" i="105"/>
  <c r="AC910" i="105" s="1"/>
  <c r="AB636" i="105"/>
  <c r="AC636" i="105" s="1"/>
  <c r="AB925" i="105"/>
  <c r="AC925" i="105" s="1"/>
  <c r="AB1919" i="105"/>
  <c r="AC1919" i="105" s="1"/>
  <c r="AB1487" i="105"/>
  <c r="AC1487" i="105" s="1"/>
  <c r="AB1071" i="105"/>
  <c r="AC1071" i="105" s="1"/>
  <c r="AB719" i="105"/>
  <c r="AC719" i="105" s="1"/>
  <c r="AB223" i="105"/>
  <c r="AC223" i="105" s="1"/>
  <c r="AB1490" i="105"/>
  <c r="AC1490" i="105" s="1"/>
  <c r="AB409" i="105"/>
  <c r="AC409" i="105" s="1"/>
  <c r="AB1805" i="105"/>
  <c r="AC1805" i="105" s="1"/>
  <c r="AB413" i="105"/>
  <c r="AC413" i="105" s="1"/>
  <c r="AB157" i="105"/>
  <c r="AC157" i="105" s="1"/>
  <c r="AB818" i="105"/>
  <c r="AC818" i="105" s="1"/>
  <c r="AB1804" i="105"/>
  <c r="AC1804" i="105" s="1"/>
  <c r="AB780" i="105"/>
  <c r="AC780" i="105" s="1"/>
  <c r="AB1738" i="105"/>
  <c r="AC1738" i="105" s="1"/>
  <c r="AB152" i="105"/>
  <c r="AC152" i="105" s="1"/>
  <c r="AB1835" i="105"/>
  <c r="AC1835" i="105" s="1"/>
  <c r="AB1579" i="105"/>
  <c r="AC1579" i="105" s="1"/>
  <c r="AB1243" i="105"/>
  <c r="AC1243" i="105" s="1"/>
  <c r="AB891" i="105"/>
  <c r="AC891" i="105" s="1"/>
  <c r="AB555" i="105"/>
  <c r="AC555" i="105" s="1"/>
  <c r="AB27" i="105"/>
  <c r="AC27" i="105" s="1"/>
  <c r="AB1156" i="105"/>
  <c r="AC1156" i="105" s="1"/>
  <c r="AB110" i="105"/>
  <c r="AC110" i="105" s="1"/>
  <c r="AB1689" i="105"/>
  <c r="AC1689" i="105" s="1"/>
  <c r="AB665" i="105"/>
  <c r="AC665" i="105" s="1"/>
  <c r="AB361" i="105"/>
  <c r="AC361" i="105" s="1"/>
  <c r="AB1346" i="105"/>
  <c r="AC1346" i="105" s="1"/>
  <c r="AB578" i="105"/>
  <c r="AC578" i="105" s="1"/>
  <c r="K19" i="88"/>
  <c r="L19" i="88" s="1"/>
  <c r="AB1159" i="105"/>
  <c r="AC1159" i="105" s="1"/>
  <c r="AB1924" i="105"/>
  <c r="AC1924" i="105" s="1"/>
  <c r="AB976" i="105"/>
  <c r="AC976" i="105" s="1"/>
  <c r="AB243" i="105"/>
  <c r="AC243" i="105" s="1"/>
  <c r="K68" i="88"/>
  <c r="L68" i="88" s="1"/>
  <c r="K179" i="88"/>
  <c r="L179" i="88" s="1"/>
  <c r="K91" i="88"/>
  <c r="L91" i="88" s="1"/>
  <c r="K3" i="88"/>
  <c r="L3" i="88" s="1"/>
  <c r="K154" i="88"/>
  <c r="L154" i="88" s="1"/>
  <c r="K26" i="88"/>
  <c r="L26" i="88" s="1"/>
  <c r="AB479" i="105"/>
  <c r="AC479" i="105" s="1"/>
  <c r="AB1621" i="105"/>
  <c r="AC1621" i="105" s="1"/>
  <c r="K140" i="88"/>
  <c r="L140" i="88" s="1"/>
  <c r="K183" i="88"/>
  <c r="L183" i="88" s="1"/>
  <c r="AB491" i="105"/>
  <c r="AC491" i="105" s="1"/>
  <c r="AB1850" i="105"/>
  <c r="AC1850" i="105" s="1"/>
  <c r="AB1032" i="105"/>
  <c r="AC1032" i="105" s="1"/>
  <c r="K111" i="88"/>
  <c r="L111" i="88" s="1"/>
  <c r="AB1954" i="105"/>
  <c r="AC1954" i="105" s="1"/>
  <c r="AB1722" i="105"/>
  <c r="AC1722" i="105" s="1"/>
  <c r="AB1534" i="105"/>
  <c r="AC1534" i="105" s="1"/>
  <c r="AB1124" i="105"/>
  <c r="AC1124" i="105" s="1"/>
  <c r="AB966" i="105"/>
  <c r="AC966" i="105" s="1"/>
  <c r="AB669" i="105"/>
  <c r="AC669" i="105" s="1"/>
  <c r="AB358" i="105"/>
  <c r="AC358" i="105" s="1"/>
  <c r="AB511" i="105"/>
  <c r="AC511" i="105" s="1"/>
  <c r="AB1480" i="105"/>
  <c r="AC1480" i="105" s="1"/>
  <c r="AB628" i="105"/>
  <c r="AC628" i="105" s="1"/>
  <c r="K148" i="88"/>
  <c r="L148" i="88" s="1"/>
  <c r="K255" i="88"/>
  <c r="L255" i="88" s="1"/>
  <c r="AB1587" i="105"/>
  <c r="AC1587" i="105" s="1"/>
  <c r="AB451" i="105"/>
  <c r="AC451" i="105" s="1"/>
  <c r="AB1833" i="105"/>
  <c r="AC1833" i="105" s="1"/>
  <c r="AB1125" i="105"/>
  <c r="AC1125" i="105" s="1"/>
  <c r="AB606" i="105"/>
  <c r="AC606" i="105" s="1"/>
  <c r="AB115" i="105"/>
  <c r="AC115" i="105" s="1"/>
  <c r="AB663" i="105"/>
  <c r="AC663" i="105" s="1"/>
  <c r="AB1606" i="105"/>
  <c r="AC1606" i="105" s="1"/>
  <c r="K76" i="88"/>
  <c r="L76" i="88" s="1"/>
  <c r="AB1411" i="105"/>
  <c r="AC1411" i="105" s="1"/>
  <c r="AB131" i="105"/>
  <c r="AC131" i="105" s="1"/>
  <c r="AB1252" i="105"/>
  <c r="AC1252" i="105" s="1"/>
  <c r="AB400" i="105"/>
  <c r="AC400" i="105" s="1"/>
  <c r="AB1889" i="105"/>
  <c r="AC1889" i="105" s="1"/>
  <c r="AB1761" i="105"/>
  <c r="AC1761" i="105" s="1"/>
  <c r="AB1633" i="105"/>
  <c r="AC1633" i="105" s="1"/>
  <c r="AB1505" i="105"/>
  <c r="AC1505" i="105" s="1"/>
  <c r="AB1377" i="105"/>
  <c r="AC1377" i="105" s="1"/>
  <c r="AB1249" i="105"/>
  <c r="AC1249" i="105" s="1"/>
  <c r="AB1121" i="105"/>
  <c r="AC1121" i="105" s="1"/>
  <c r="AB993" i="105"/>
  <c r="AC993" i="105" s="1"/>
  <c r="AB865" i="105"/>
  <c r="AC865" i="105" s="1"/>
  <c r="AB737" i="105"/>
  <c r="AC737" i="105" s="1"/>
  <c r="AB609" i="105"/>
  <c r="AC609" i="105" s="1"/>
  <c r="AB449" i="105"/>
  <c r="AC449" i="105" s="1"/>
  <c r="AB257" i="105"/>
  <c r="AC257" i="105" s="1"/>
  <c r="AB41" i="105"/>
  <c r="AC41" i="105" s="1"/>
  <c r="AB1800" i="105"/>
  <c r="AC1800" i="105" s="1"/>
  <c r="AB1530" i="105"/>
  <c r="AC1530" i="105" s="1"/>
  <c r="AB1296" i="105"/>
  <c r="AC1296" i="105" s="1"/>
  <c r="AB948" i="105"/>
  <c r="AC948" i="105" s="1"/>
  <c r="AB712" i="105"/>
  <c r="AC712" i="105" s="1"/>
  <c r="AB431" i="105"/>
  <c r="AC431" i="105" s="1"/>
  <c r="K245" i="88"/>
  <c r="L245" i="88" s="1"/>
  <c r="K181" i="88"/>
  <c r="L181" i="88" s="1"/>
  <c r="K117" i="88"/>
  <c r="L117" i="88" s="1"/>
  <c r="K53" i="88"/>
  <c r="L53" i="88" s="1"/>
  <c r="K199" i="88"/>
  <c r="L199" i="88" s="1"/>
  <c r="K52" i="88"/>
  <c r="L52" i="88" s="1"/>
  <c r="AB518" i="105"/>
  <c r="AC518" i="105" s="1"/>
  <c r="AB1976" i="105"/>
  <c r="AC1976" i="105" s="1"/>
  <c r="AB1720" i="105"/>
  <c r="AC1720" i="105" s="1"/>
  <c r="AB1464" i="105"/>
  <c r="AC1464" i="105" s="1"/>
  <c r="AB1208" i="105"/>
  <c r="AC1208" i="105" s="1"/>
  <c r="AB952" i="105"/>
  <c r="AC952" i="105" s="1"/>
  <c r="AB696" i="105"/>
  <c r="AC696" i="105" s="1"/>
  <c r="AB480" i="105"/>
  <c r="AC480" i="105" s="1"/>
  <c r="AB224" i="105"/>
  <c r="AC224" i="105" s="1"/>
  <c r="AB40" i="105"/>
  <c r="AC40" i="105" s="1"/>
  <c r="AB1829" i="105"/>
  <c r="AC1829" i="105" s="1"/>
  <c r="AB1562" i="105"/>
  <c r="AC1562" i="105" s="1"/>
  <c r="AB1278" i="105"/>
  <c r="AC1278" i="105" s="1"/>
  <c r="AB837" i="105"/>
  <c r="AC837" i="105" s="1"/>
  <c r="AB551" i="105"/>
  <c r="AC551" i="105" s="1"/>
  <c r="AB158" i="105"/>
  <c r="AC158" i="105" s="1"/>
  <c r="AB462" i="105"/>
  <c r="AC462" i="105" s="1"/>
  <c r="AB54" i="105"/>
  <c r="AC54" i="105" s="1"/>
  <c r="AB1636" i="105"/>
  <c r="AC1636" i="105" s="1"/>
  <c r="AB1462" i="105"/>
  <c r="AC1462" i="105" s="1"/>
  <c r="AB1146" i="105"/>
  <c r="AC1146" i="105" s="1"/>
  <c r="AB626" i="105"/>
  <c r="AC626" i="105" s="1"/>
  <c r="AB312" i="105"/>
  <c r="AC312" i="105" s="1"/>
  <c r="AB1973" i="105"/>
  <c r="AC1973" i="105" s="1"/>
  <c r="AB1845" i="105"/>
  <c r="AC1845" i="105" s="1"/>
  <c r="AB1725" i="105"/>
  <c r="AC1725" i="105" s="1"/>
  <c r="AB1589" i="105"/>
  <c r="AC1589" i="105" s="1"/>
  <c r="AB1469" i="105"/>
  <c r="AC1469" i="105" s="1"/>
  <c r="AB1333" i="105"/>
  <c r="AC1333" i="105" s="1"/>
  <c r="AB1213" i="105"/>
  <c r="AC1213" i="105" s="1"/>
  <c r="AB1077" i="105"/>
  <c r="AC1077" i="105" s="1"/>
  <c r="AB957" i="105"/>
  <c r="AC957" i="105" s="1"/>
  <c r="AB821" i="105"/>
  <c r="AC821" i="105" s="1"/>
  <c r="AB701" i="105"/>
  <c r="AC701" i="105" s="1"/>
  <c r="AB557" i="105"/>
  <c r="AC557" i="105" s="1"/>
  <c r="AB45" i="105"/>
  <c r="AC45" i="105" s="1"/>
  <c r="AB1744" i="105"/>
  <c r="AC1744" i="105" s="1"/>
  <c r="AB1381" i="105"/>
  <c r="AC1381" i="105" s="1"/>
  <c r="AB1065" i="105"/>
  <c r="AC1065" i="105" s="1"/>
  <c r="AB874" i="105"/>
  <c r="AC874" i="105" s="1"/>
  <c r="AB502" i="105"/>
  <c r="AC502" i="105" s="1"/>
  <c r="AB204" i="105"/>
  <c r="AC204" i="105" s="1"/>
  <c r="AB1516" i="105"/>
  <c r="AC1516" i="105" s="1"/>
  <c r="AB1004" i="105"/>
  <c r="AC1004" i="105" s="1"/>
  <c r="AB500" i="105"/>
  <c r="AC500" i="105" s="1"/>
  <c r="AB1834" i="105"/>
  <c r="AC1834" i="105" s="1"/>
  <c r="AB1380" i="105"/>
  <c r="AC1380" i="105" s="1"/>
  <c r="AB1206" i="105"/>
  <c r="AC1206" i="105" s="1"/>
  <c r="AB890" i="105"/>
  <c r="AC890" i="105" s="1"/>
  <c r="AB481" i="105"/>
  <c r="AC481" i="105" s="1"/>
  <c r="AB1983" i="105"/>
  <c r="AC1983" i="105" s="1"/>
  <c r="AB1895" i="105"/>
  <c r="AC1895" i="105" s="1"/>
  <c r="AB1823" i="105"/>
  <c r="AC1823" i="105" s="1"/>
  <c r="AB1727" i="105"/>
  <c r="AC1727" i="105" s="1"/>
  <c r="AB1639" i="105"/>
  <c r="AC1639" i="105" s="1"/>
  <c r="AB1567" i="105"/>
  <c r="AC1567" i="105" s="1"/>
  <c r="AB1471" i="105"/>
  <c r="AC1471" i="105" s="1"/>
  <c r="AB1383" i="105"/>
  <c r="AC1383" i="105" s="1"/>
  <c r="AB1311" i="105"/>
  <c r="AC1311" i="105" s="1"/>
  <c r="AB1215" i="105"/>
  <c r="AC1215" i="105" s="1"/>
  <c r="AB1127" i="105"/>
  <c r="AC1127" i="105" s="1"/>
  <c r="AB1055" i="105"/>
  <c r="AC1055" i="105" s="1"/>
  <c r="AB959" i="105"/>
  <c r="AC959" i="105" s="1"/>
  <c r="AB871" i="105"/>
  <c r="AC871" i="105" s="1"/>
  <c r="AB799" i="105"/>
  <c r="AC799" i="105" s="1"/>
  <c r="AB703" i="105"/>
  <c r="AC703" i="105" s="1"/>
  <c r="AB615" i="105"/>
  <c r="AC615" i="105" s="1"/>
  <c r="AB487" i="105"/>
  <c r="AC487" i="105" s="1"/>
  <c r="AB319" i="105"/>
  <c r="AC319" i="105" s="1"/>
  <c r="AB191" i="105"/>
  <c r="AC191" i="105" s="1"/>
  <c r="AB31" i="105"/>
  <c r="AC31" i="105" s="1"/>
  <c r="AB1860" i="105"/>
  <c r="AC1860" i="105" s="1"/>
  <c r="AB1632" i="105"/>
  <c r="AC1632" i="105" s="1"/>
  <c r="AB1417" i="105"/>
  <c r="AC1417" i="105" s="1"/>
  <c r="AB1234" i="105"/>
  <c r="AC1234" i="105" s="1"/>
  <c r="AB1006" i="105"/>
  <c r="AC1006" i="105" s="1"/>
  <c r="AB836" i="105"/>
  <c r="AC836" i="105" s="1"/>
  <c r="AB608" i="105"/>
  <c r="AC608" i="105" s="1"/>
  <c r="AB290" i="105"/>
  <c r="AC290" i="105" s="1"/>
  <c r="AB1549" i="105"/>
  <c r="AC1549" i="105" s="1"/>
  <c r="AB565" i="105"/>
  <c r="AC565" i="105" s="1"/>
  <c r="AB485" i="105"/>
  <c r="AC485" i="105" s="1"/>
  <c r="AB397" i="105"/>
  <c r="AC397" i="105" s="1"/>
  <c r="AB309" i="105"/>
  <c r="AC309" i="105" s="1"/>
  <c r="AB229" i="105"/>
  <c r="AC229" i="105" s="1"/>
  <c r="AB141" i="105"/>
  <c r="AC141" i="105" s="1"/>
  <c r="AB53" i="105"/>
  <c r="AC53" i="105" s="1"/>
  <c r="AB1714" i="105"/>
  <c r="AC1714" i="105" s="1"/>
  <c r="AB1202" i="105"/>
  <c r="AC1202" i="105" s="1"/>
  <c r="AB690" i="105"/>
  <c r="AC690" i="105" s="1"/>
  <c r="AB153" i="105"/>
  <c r="AC153" i="105" s="1"/>
  <c r="AB1964" i="105"/>
  <c r="AC1964" i="105" s="1"/>
  <c r="AB1708" i="105"/>
  <c r="AC1708" i="105" s="1"/>
  <c r="AB1452" i="105"/>
  <c r="AC1452" i="105" s="1"/>
  <c r="AB1196" i="105"/>
  <c r="AC1196" i="105" s="1"/>
  <c r="AB940" i="105"/>
  <c r="AC940" i="105" s="1"/>
  <c r="AB684" i="105"/>
  <c r="AC684" i="105" s="1"/>
  <c r="AB452" i="105"/>
  <c r="AC452" i="105" s="1"/>
  <c r="AB156" i="105"/>
  <c r="AC156" i="105" s="1"/>
  <c r="AB1988" i="105"/>
  <c r="AC1988" i="105" s="1"/>
  <c r="AB1626" i="105"/>
  <c r="AC1626" i="105" s="1"/>
  <c r="AB1270" i="105"/>
  <c r="AC1270" i="105" s="1"/>
  <c r="AB970" i="105"/>
  <c r="AC970" i="105" s="1"/>
  <c r="AB602" i="105"/>
  <c r="AC602" i="105" s="1"/>
  <c r="AB284" i="105"/>
  <c r="AC284" i="105" s="1"/>
  <c r="AB33" i="105"/>
  <c r="AC33" i="105" s="1"/>
  <c r="AB1995" i="105"/>
  <c r="AC1995" i="105" s="1"/>
  <c r="AB1899" i="105"/>
  <c r="AC1899" i="105" s="1"/>
  <c r="AB1811" i="105"/>
  <c r="AC1811" i="105" s="1"/>
  <c r="AB1739" i="105"/>
  <c r="AC1739" i="105" s="1"/>
  <c r="AB1643" i="105"/>
  <c r="AC1643" i="105" s="1"/>
  <c r="AB1555" i="105"/>
  <c r="AC1555" i="105" s="1"/>
  <c r="AB1483" i="105"/>
  <c r="AC1483" i="105" s="1"/>
  <c r="AB1387" i="105"/>
  <c r="AC1387" i="105" s="1"/>
  <c r="AB1299" i="105"/>
  <c r="AC1299" i="105" s="1"/>
  <c r="AB1227" i="105"/>
  <c r="AC1227" i="105" s="1"/>
  <c r="AB1131" i="105"/>
  <c r="AC1131" i="105" s="1"/>
  <c r="AB1043" i="105"/>
  <c r="AC1043" i="105" s="1"/>
  <c r="AB971" i="105"/>
  <c r="AC971" i="105" s="1"/>
  <c r="AB875" i="105"/>
  <c r="AC875" i="105" s="1"/>
  <c r="AB787" i="105"/>
  <c r="AC787" i="105" s="1"/>
  <c r="AB715" i="105"/>
  <c r="AC715" i="105" s="1"/>
  <c r="AB619" i="105"/>
  <c r="AC619" i="105" s="1"/>
  <c r="AB531" i="105"/>
  <c r="AC531" i="105" s="1"/>
  <c r="AB403" i="105"/>
  <c r="AC403" i="105" s="1"/>
  <c r="AB275" i="105"/>
  <c r="AC275" i="105" s="1"/>
  <c r="AB155" i="105"/>
  <c r="AC155" i="105" s="1"/>
  <c r="AB1970" i="105"/>
  <c r="AC1970" i="105" s="1"/>
  <c r="AB1696" i="105"/>
  <c r="AC1696" i="105" s="1"/>
  <c r="AB1481" i="105"/>
  <c r="AC1481" i="105" s="1"/>
  <c r="AB1298" i="105"/>
  <c r="AC1298" i="105" s="1"/>
  <c r="AB1070" i="105"/>
  <c r="AC1070" i="105" s="1"/>
  <c r="AB900" i="105"/>
  <c r="AC900" i="105" s="1"/>
  <c r="AB672" i="105"/>
  <c r="AC672" i="105" s="1"/>
  <c r="AB298" i="105"/>
  <c r="AC298" i="105" s="1"/>
  <c r="AB490" i="105"/>
  <c r="AC490" i="105" s="1"/>
  <c r="AB530" i="105"/>
  <c r="AC530" i="105" s="1"/>
  <c r="AB274" i="105"/>
  <c r="AC274" i="105" s="1"/>
  <c r="AB90" i="105"/>
  <c r="AC90" i="105" s="1"/>
  <c r="AB1881" i="105"/>
  <c r="AC1881" i="105" s="1"/>
  <c r="AB1625" i="105"/>
  <c r="AC1625" i="105" s="1"/>
  <c r="AB1369" i="105"/>
  <c r="AC1369" i="105" s="1"/>
  <c r="AB1113" i="105"/>
  <c r="AC1113" i="105" s="1"/>
  <c r="AB857" i="105"/>
  <c r="AC857" i="105" s="1"/>
  <c r="AB601" i="105"/>
  <c r="AC601" i="105" s="1"/>
  <c r="AB225" i="105"/>
  <c r="AC225" i="105" s="1"/>
  <c r="AB553" i="105"/>
  <c r="AC553" i="105" s="1"/>
  <c r="AB297" i="105"/>
  <c r="AC297" i="105" s="1"/>
  <c r="AB1794" i="105"/>
  <c r="AC1794" i="105" s="1"/>
  <c r="AB1538" i="105"/>
  <c r="AC1538" i="105" s="1"/>
  <c r="AB1282" i="105"/>
  <c r="AC1282" i="105" s="1"/>
  <c r="AB1026" i="105"/>
  <c r="AC1026" i="105" s="1"/>
  <c r="AB770" i="105"/>
  <c r="AC770" i="105" s="1"/>
  <c r="AB354" i="105"/>
  <c r="AC354" i="105" s="1"/>
  <c r="AB506" i="105"/>
  <c r="AC506" i="105" s="1"/>
  <c r="AB1544" i="105"/>
  <c r="AC1544" i="105" s="1"/>
  <c r="K67" i="88"/>
  <c r="L67" i="88" s="1"/>
  <c r="K231" i="88"/>
  <c r="L231" i="88" s="1"/>
  <c r="K127" i="88"/>
  <c r="L127" i="88" s="1"/>
  <c r="AB1309" i="105"/>
  <c r="AC1309" i="105" s="1"/>
  <c r="AB387" i="105"/>
  <c r="AC387" i="105" s="1"/>
  <c r="AB1981" i="105"/>
  <c r="AC1981" i="105" s="1"/>
  <c r="AB1093" i="105"/>
  <c r="AC1093" i="105" s="1"/>
  <c r="AB66" i="105"/>
  <c r="AC66" i="105" s="1"/>
  <c r="AB444" i="105"/>
  <c r="AC444" i="105" s="1"/>
  <c r="AB323" i="105"/>
  <c r="AC323" i="105" s="1"/>
  <c r="AB515" i="105"/>
  <c r="AC515" i="105" s="1"/>
  <c r="AB1943" i="105"/>
  <c r="AC1943" i="105" s="1"/>
  <c r="AB1982" i="105"/>
  <c r="AC1982" i="105" s="1"/>
  <c r="AB1729" i="105"/>
  <c r="AC1729" i="105" s="1"/>
  <c r="AB1345" i="105"/>
  <c r="AC1345" i="105" s="1"/>
  <c r="AB961" i="105"/>
  <c r="AC961" i="105" s="1"/>
  <c r="AB577" i="105"/>
  <c r="AC577" i="105" s="1"/>
  <c r="AB1978" i="105"/>
  <c r="AC1978" i="105" s="1"/>
  <c r="AB1232" i="105"/>
  <c r="AC1232" i="105" s="1"/>
  <c r="AB161" i="105"/>
  <c r="AC161" i="105" s="1"/>
  <c r="K101" i="88"/>
  <c r="L101" i="88" s="1"/>
  <c r="AB1912" i="105"/>
  <c r="AC1912" i="105" s="1"/>
  <c r="AB1144" i="105"/>
  <c r="AC1144" i="105" s="1"/>
  <c r="AB424" i="105"/>
  <c r="AC424" i="105" s="1"/>
  <c r="AB1765" i="105"/>
  <c r="AC1765" i="105" s="1"/>
  <c r="AB756" i="105"/>
  <c r="AC756" i="105" s="1"/>
  <c r="AB1990" i="105"/>
  <c r="AC1990" i="105" s="1"/>
  <c r="AB1038" i="105"/>
  <c r="AC1038" i="105" s="1"/>
  <c r="AB1813" i="105"/>
  <c r="AC1813" i="105" s="1"/>
  <c r="AB1429" i="105"/>
  <c r="AC1429" i="105" s="1"/>
  <c r="AB1045" i="105"/>
  <c r="AC1045" i="105" s="1"/>
  <c r="AB661" i="105"/>
  <c r="AC661" i="105" s="1"/>
  <c r="AB1522" i="105"/>
  <c r="AC1522" i="105" s="1"/>
  <c r="AB1034" i="105"/>
  <c r="AC1034" i="105" s="1"/>
  <c r="AB126" i="105"/>
  <c r="AC126" i="105" s="1"/>
  <c r="AB1916" i="105"/>
  <c r="AC1916" i="105" s="1"/>
  <c r="AB364" i="105"/>
  <c r="AC364" i="105" s="1"/>
  <c r="AB1064" i="105"/>
  <c r="AC1064" i="105" s="1"/>
  <c r="AB1871" i="105"/>
  <c r="AC1871" i="105" s="1"/>
  <c r="AB1615" i="105"/>
  <c r="AC1615" i="105" s="1"/>
  <c r="AB1279" i="105"/>
  <c r="AC1279" i="105" s="1"/>
  <c r="AB1023" i="105"/>
  <c r="AC1023" i="105" s="1"/>
  <c r="AB767" i="105"/>
  <c r="AC767" i="105" s="1"/>
  <c r="AB447" i="105"/>
  <c r="AC447" i="105" s="1"/>
  <c r="AB1961" i="105"/>
  <c r="AC1961" i="105" s="1"/>
  <c r="AB1604" i="105"/>
  <c r="AC1604" i="105" s="1"/>
  <c r="AB978" i="105"/>
  <c r="AC978" i="105" s="1"/>
  <c r="AB254" i="105"/>
  <c r="AC254" i="105" s="1"/>
  <c r="AB541" i="105"/>
  <c r="AC541" i="105" s="1"/>
  <c r="AB285" i="105"/>
  <c r="AC285" i="105" s="1"/>
  <c r="AB29" i="105"/>
  <c r="AC29" i="105" s="1"/>
  <c r="AB561" i="105"/>
  <c r="AC561" i="105" s="1"/>
  <c r="AB1676" i="105"/>
  <c r="AC1676" i="105" s="1"/>
  <c r="AB908" i="105"/>
  <c r="AC908" i="105" s="1"/>
  <c r="AB132" i="105"/>
  <c r="AC132" i="105" s="1"/>
  <c r="AB1226" i="105"/>
  <c r="AC1226" i="105" s="1"/>
  <c r="AB249" i="105"/>
  <c r="AC249" i="105" s="1"/>
  <c r="AB1963" i="105"/>
  <c r="AC1963" i="105" s="1"/>
  <c r="AB1707" i="105"/>
  <c r="AC1707" i="105" s="1"/>
  <c r="AB1627" i="105"/>
  <c r="AC1627" i="105" s="1"/>
  <c r="AB1371" i="105"/>
  <c r="AC1371" i="105" s="1"/>
  <c r="AB1195" i="105"/>
  <c r="AC1195" i="105" s="1"/>
  <c r="AB939" i="105"/>
  <c r="AC939" i="105" s="1"/>
  <c r="AB683" i="105"/>
  <c r="AC683" i="105" s="1"/>
  <c r="AB355" i="105"/>
  <c r="AC355" i="105" s="1"/>
  <c r="AB1838" i="105"/>
  <c r="AC1838" i="105" s="1"/>
  <c r="AB1440" i="105"/>
  <c r="AC1440" i="105" s="1"/>
  <c r="AB1042" i="105"/>
  <c r="AC1042" i="105" s="1"/>
  <c r="AB198" i="105"/>
  <c r="AC198" i="105" s="1"/>
  <c r="AB466" i="105"/>
  <c r="AC466" i="105" s="1"/>
  <c r="AB58" i="105"/>
  <c r="AC58" i="105" s="1"/>
  <c r="AB1305" i="105"/>
  <c r="AC1305" i="105" s="1"/>
  <c r="AB793" i="105"/>
  <c r="AC793" i="105" s="1"/>
  <c r="AB489" i="105"/>
  <c r="AC489" i="105" s="1"/>
  <c r="AB1474" i="105"/>
  <c r="AC1474" i="105" s="1"/>
  <c r="AB962" i="105"/>
  <c r="AC962" i="105" s="1"/>
  <c r="K163" i="88"/>
  <c r="L163" i="88" s="1"/>
  <c r="AB351" i="105"/>
  <c r="AC351" i="105" s="1"/>
  <c r="K132" i="88"/>
  <c r="L132" i="88" s="1"/>
  <c r="K123" i="88"/>
  <c r="L123" i="88" s="1"/>
  <c r="AB139" i="105"/>
  <c r="AC139" i="105" s="1"/>
  <c r="AB1864" i="105"/>
  <c r="AC1864" i="105" s="1"/>
  <c r="AB514" i="105"/>
  <c r="AC514" i="105" s="1"/>
  <c r="AB1778" i="105"/>
  <c r="AC1778" i="105" s="1"/>
  <c r="AB762" i="105"/>
  <c r="AC762" i="105" s="1"/>
  <c r="K247" i="88"/>
  <c r="L247" i="88" s="1"/>
  <c r="AB1175" i="105"/>
  <c r="AC1175" i="105" s="1"/>
  <c r="K188" i="88"/>
  <c r="L188" i="88" s="1"/>
  <c r="AB523" i="105"/>
  <c r="AC523" i="105" s="1"/>
  <c r="K34" i="88"/>
  <c r="L34" i="88" s="1"/>
  <c r="AB1809" i="105"/>
  <c r="AC1809" i="105" s="1"/>
  <c r="AB1297" i="105"/>
  <c r="AC1297" i="105" s="1"/>
  <c r="AB785" i="105"/>
  <c r="AC785" i="105" s="1"/>
  <c r="AB97" i="105"/>
  <c r="AC97" i="105" s="1"/>
  <c r="AB996" i="105"/>
  <c r="AC996" i="105" s="1"/>
  <c r="K13" i="88"/>
  <c r="L13" i="88" s="1"/>
  <c r="AB1816" i="105"/>
  <c r="AC1816" i="105" s="1"/>
  <c r="AB1048" i="105"/>
  <c r="AC1048" i="105" s="1"/>
  <c r="AB352" i="105"/>
  <c r="AC352" i="105" s="1"/>
  <c r="AB1402" i="105"/>
  <c r="AC1402" i="105" s="1"/>
  <c r="AB1193" i="105"/>
  <c r="AC1193" i="105" s="1"/>
  <c r="AB1525" i="105"/>
  <c r="AC1525" i="105" s="1"/>
  <c r="AB1013" i="105"/>
  <c r="AC1013" i="105" s="1"/>
  <c r="AB237" i="105"/>
  <c r="AC237" i="105" s="1"/>
  <c r="AB926" i="105"/>
  <c r="AC926" i="105" s="1"/>
  <c r="AB1950" i="105"/>
  <c r="AC1950" i="105" s="1"/>
  <c r="AB704" i="105"/>
  <c r="AC704" i="105" s="1"/>
  <c r="AB1935" i="105"/>
  <c r="AC1935" i="105" s="1"/>
  <c r="AB1591" i="105"/>
  <c r="AC1591" i="105" s="1"/>
  <c r="AB1247" i="105"/>
  <c r="AC1247" i="105" s="1"/>
  <c r="AB911" i="105"/>
  <c r="AC911" i="105" s="1"/>
  <c r="AB567" i="105"/>
  <c r="AC567" i="105" s="1"/>
  <c r="AB1902" i="105"/>
  <c r="AC1902" i="105" s="1"/>
  <c r="AB1106" i="105"/>
  <c r="AC1106" i="105" s="1"/>
  <c r="AB909" i="105"/>
  <c r="AC909" i="105" s="1"/>
  <c r="AB341" i="105"/>
  <c r="AC341" i="105" s="1"/>
  <c r="AB1897" i="105"/>
  <c r="AC1897" i="105" s="1"/>
  <c r="AB873" i="105"/>
  <c r="AC873" i="105" s="1"/>
  <c r="AB1052" i="105"/>
  <c r="AC1052" i="105" s="1"/>
  <c r="AB68" i="105"/>
  <c r="AC68" i="105" s="1"/>
  <c r="AB730" i="105"/>
  <c r="AC730" i="105" s="1"/>
  <c r="AB1851" i="105"/>
  <c r="AC1851" i="105" s="1"/>
  <c r="AB1419" i="105"/>
  <c r="AC1419" i="105" s="1"/>
  <c r="AB1083" i="105"/>
  <c r="AC1083" i="105" s="1"/>
  <c r="AB827" i="105"/>
  <c r="AC827" i="105" s="1"/>
  <c r="AB443" i="105"/>
  <c r="AC443" i="105" s="1"/>
  <c r="AB1796" i="105"/>
  <c r="AC1796" i="105" s="1"/>
  <c r="AB942" i="105"/>
  <c r="AC942" i="105" s="1"/>
  <c r="AB250" i="105"/>
  <c r="AC250" i="105" s="1"/>
  <c r="AB1721" i="105"/>
  <c r="AC1721" i="105" s="1"/>
  <c r="AB697" i="105"/>
  <c r="AC697" i="105" s="1"/>
  <c r="AB610" i="105"/>
  <c r="AC610" i="105" s="1"/>
  <c r="K83" i="88"/>
  <c r="L83" i="88" s="1"/>
  <c r="AB1130" i="105"/>
  <c r="AC1130" i="105" s="1"/>
  <c r="K27" i="88"/>
  <c r="L27" i="88" s="1"/>
  <c r="K186" i="88"/>
  <c r="L186" i="88" s="1"/>
  <c r="AB1832" i="105"/>
  <c r="AC1832" i="105" s="1"/>
  <c r="AB698" i="105"/>
  <c r="AC698" i="105" s="1"/>
  <c r="AB1031" i="105"/>
  <c r="AC1031" i="105" s="1"/>
  <c r="AB670" i="105"/>
  <c r="AC670" i="105" s="1"/>
  <c r="AB1733" i="105"/>
  <c r="AC1733" i="105" s="1"/>
  <c r="K156" i="88"/>
  <c r="L156" i="88" s="1"/>
  <c r="AB419" i="105"/>
  <c r="AC419" i="105" s="1"/>
  <c r="AB1537" i="105"/>
  <c r="AC1537" i="105" s="1"/>
  <c r="AB1025" i="105"/>
  <c r="AC1025" i="105" s="1"/>
  <c r="AB641" i="105"/>
  <c r="AC641" i="105" s="1"/>
  <c r="AB1862" i="105"/>
  <c r="AC1862" i="105" s="1"/>
  <c r="AB980" i="105"/>
  <c r="AC980" i="105" s="1"/>
  <c r="K133" i="88"/>
  <c r="L133" i="88" s="1"/>
  <c r="AB1272" i="105"/>
  <c r="AC1272" i="105" s="1"/>
  <c r="AB520" i="105"/>
  <c r="AC520" i="105" s="1"/>
  <c r="AB1608" i="105"/>
  <c r="AC1608" i="105" s="1"/>
  <c r="AB194" i="105"/>
  <c r="AC194" i="105" s="1"/>
  <c r="AB118" i="105"/>
  <c r="AC118" i="105" s="1"/>
  <c r="AB1181" i="105"/>
  <c r="AC1181" i="105" s="1"/>
  <c r="AB1517" i="105"/>
  <c r="AC1517" i="105" s="1"/>
  <c r="AB1117" i="105"/>
  <c r="AC1117" i="105" s="1"/>
  <c r="AB605" i="105"/>
  <c r="AC605" i="105" s="1"/>
  <c r="AB1178" i="105"/>
  <c r="AC1178" i="105" s="1"/>
  <c r="AB1148" i="105"/>
  <c r="AC1148" i="105" s="1"/>
  <c r="AB1237" i="105"/>
  <c r="AC1237" i="105" s="1"/>
  <c r="AB1743" i="105"/>
  <c r="AC1743" i="105" s="1"/>
  <c r="AB1327" i="105"/>
  <c r="AC1327" i="105" s="1"/>
  <c r="AB975" i="105"/>
  <c r="AC975" i="105" s="1"/>
  <c r="AB639" i="105"/>
  <c r="AC639" i="105" s="1"/>
  <c r="AB55" i="105"/>
  <c r="AC55" i="105" s="1"/>
  <c r="AB1092" i="105"/>
  <c r="AC1092" i="105" s="1"/>
  <c r="AB325" i="105"/>
  <c r="AC325" i="105" s="1"/>
  <c r="AB1330" i="105"/>
  <c r="AC1330" i="105" s="1"/>
  <c r="AB1548" i="105"/>
  <c r="AC1548" i="105" s="1"/>
  <c r="AB516" i="105"/>
  <c r="AC516" i="105" s="1"/>
  <c r="AB1370" i="105"/>
  <c r="AC1370" i="105" s="1"/>
  <c r="AB368" i="105"/>
  <c r="AC368" i="105" s="1"/>
  <c r="AB1659" i="105"/>
  <c r="AC1659" i="105" s="1"/>
  <c r="AB1323" i="105"/>
  <c r="AC1323" i="105" s="1"/>
  <c r="AB987" i="105"/>
  <c r="AC987" i="105" s="1"/>
  <c r="AB635" i="105"/>
  <c r="AC635" i="105" s="1"/>
  <c r="AB203" i="105"/>
  <c r="AC203" i="105" s="1"/>
  <c r="AB1326" i="105"/>
  <c r="AC1326" i="105" s="1"/>
  <c r="AB713" i="105"/>
  <c r="AC713" i="105" s="1"/>
  <c r="AB338" i="105"/>
  <c r="AC338" i="105" s="1"/>
  <c r="AB1433" i="105"/>
  <c r="AC1433" i="105" s="1"/>
  <c r="AB450" i="105"/>
  <c r="AC450" i="105" s="1"/>
  <c r="AB1090" i="105"/>
  <c r="AC1090" i="105" s="1"/>
  <c r="K82" i="88"/>
  <c r="L82" i="88" s="1"/>
  <c r="K146" i="88"/>
  <c r="L146" i="88" s="1"/>
  <c r="AB775" i="105"/>
  <c r="AC775" i="105" s="1"/>
  <c r="AB1748" i="105"/>
  <c r="AC1748" i="105" s="1"/>
  <c r="AB709" i="105"/>
  <c r="AC709" i="105" s="1"/>
  <c r="AB193" i="105"/>
  <c r="AC193" i="105" s="1"/>
  <c r="K244" i="88"/>
  <c r="L244" i="88" s="1"/>
  <c r="K215" i="88"/>
  <c r="L215" i="88" s="1"/>
  <c r="K251" i="88"/>
  <c r="L251" i="88" s="1"/>
  <c r="K171" i="88"/>
  <c r="L171" i="88" s="1"/>
  <c r="K75" i="88"/>
  <c r="L75" i="88" s="1"/>
  <c r="K191" i="88"/>
  <c r="L191" i="88" s="1"/>
  <c r="K138" i="88"/>
  <c r="L138" i="88" s="1"/>
  <c r="K10" i="88"/>
  <c r="L10" i="88" s="1"/>
  <c r="AB1927" i="105"/>
  <c r="AC1927" i="105" s="1"/>
  <c r="AB407" i="105"/>
  <c r="AC407" i="105" s="1"/>
  <c r="AB1590" i="105"/>
  <c r="AC1590" i="105" s="1"/>
  <c r="K100" i="88"/>
  <c r="L100" i="88" s="1"/>
  <c r="AB435" i="105"/>
  <c r="AC435" i="105" s="1"/>
  <c r="AB1802" i="105"/>
  <c r="AC1802" i="105" s="1"/>
  <c r="AB922" i="105"/>
  <c r="AC922" i="105" s="1"/>
  <c r="K87" i="88"/>
  <c r="L87" i="88" s="1"/>
  <c r="AB1922" i="105"/>
  <c r="AC1922" i="105" s="1"/>
  <c r="AB1705" i="105"/>
  <c r="AC1705" i="105" s="1"/>
  <c r="AB1514" i="105"/>
  <c r="AC1514" i="105" s="1"/>
  <c r="AB1108" i="105"/>
  <c r="AC1108" i="105" s="1"/>
  <c r="AB950" i="105"/>
  <c r="AC950" i="105" s="1"/>
  <c r="AB650" i="105"/>
  <c r="AC650" i="105" s="1"/>
  <c r="AB339" i="105"/>
  <c r="AC339" i="105" s="1"/>
  <c r="AB471" i="105"/>
  <c r="AC471" i="105" s="1"/>
  <c r="AB1338" i="105"/>
  <c r="AC1338" i="105" s="1"/>
  <c r="AB597" i="105"/>
  <c r="AC597" i="105" s="1"/>
  <c r="K124" i="88"/>
  <c r="L124" i="88" s="1"/>
  <c r="K66" i="88"/>
  <c r="L66" i="88" s="1"/>
  <c r="AB1347" i="105"/>
  <c r="AC1347" i="105" s="1"/>
  <c r="AB371" i="105"/>
  <c r="AC371" i="105" s="1"/>
  <c r="AB1786" i="105"/>
  <c r="AC1786" i="105" s="1"/>
  <c r="AB1078" i="105"/>
  <c r="AC1078" i="105" s="1"/>
  <c r="AB576" i="105"/>
  <c r="AC576" i="105" s="1"/>
  <c r="AB99" i="105"/>
  <c r="AC99" i="105" s="1"/>
  <c r="AB527" i="105"/>
  <c r="AC527" i="105" s="1"/>
  <c r="AB1448" i="105"/>
  <c r="AC1448" i="105" s="1"/>
  <c r="AB1331" i="105"/>
  <c r="AC1331" i="105" s="1"/>
  <c r="AB67" i="105"/>
  <c r="AC67" i="105" s="1"/>
  <c r="AB1189" i="105"/>
  <c r="AC1189" i="105" s="1"/>
  <c r="AB304" i="105"/>
  <c r="AC304" i="105" s="1"/>
  <c r="AB1873" i="105"/>
  <c r="AC1873" i="105" s="1"/>
  <c r="AB1745" i="105"/>
  <c r="AC1745" i="105" s="1"/>
  <c r="AB1617" i="105"/>
  <c r="AC1617" i="105" s="1"/>
  <c r="AB1489" i="105"/>
  <c r="AC1489" i="105" s="1"/>
  <c r="AB1361" i="105"/>
  <c r="AC1361" i="105" s="1"/>
  <c r="AB1233" i="105"/>
  <c r="AC1233" i="105" s="1"/>
  <c r="AB1105" i="105"/>
  <c r="AC1105" i="105" s="1"/>
  <c r="AB977" i="105"/>
  <c r="AC977" i="105" s="1"/>
  <c r="AB849" i="105"/>
  <c r="AC849" i="105" s="1"/>
  <c r="AB721" i="105"/>
  <c r="AC721" i="105" s="1"/>
  <c r="AB593" i="105"/>
  <c r="AC593" i="105" s="1"/>
  <c r="AB441" i="105"/>
  <c r="AC441" i="105" s="1"/>
  <c r="AB209" i="105"/>
  <c r="AC209" i="105" s="1"/>
  <c r="AB1994" i="105"/>
  <c r="AC1994" i="105" s="1"/>
  <c r="AB1736" i="105"/>
  <c r="AC1736" i="105" s="1"/>
  <c r="AB1450" i="105"/>
  <c r="AC1450" i="105" s="1"/>
  <c r="AB1280" i="105"/>
  <c r="AC1280" i="105" s="1"/>
  <c r="AB933" i="105"/>
  <c r="AC933" i="105" s="1"/>
  <c r="AB680" i="105"/>
  <c r="AC680" i="105" s="1"/>
  <c r="AB180" i="105"/>
  <c r="AC180" i="105" s="1"/>
  <c r="AB912" i="105"/>
  <c r="AC912" i="105" s="1"/>
  <c r="K237" i="88"/>
  <c r="L237" i="88" s="1"/>
  <c r="K173" i="88"/>
  <c r="L173" i="88" s="1"/>
  <c r="K109" i="88"/>
  <c r="L109" i="88" s="1"/>
  <c r="K45" i="88"/>
  <c r="L45" i="88" s="1"/>
  <c r="K159" i="88"/>
  <c r="L159" i="88" s="1"/>
  <c r="K44" i="88"/>
  <c r="L44" i="88" s="1"/>
  <c r="AB1944" i="105"/>
  <c r="AC1944" i="105" s="1"/>
  <c r="AB1688" i="105"/>
  <c r="AC1688" i="105" s="1"/>
  <c r="AB1432" i="105"/>
  <c r="AC1432" i="105" s="1"/>
  <c r="AB1176" i="105"/>
  <c r="AC1176" i="105" s="1"/>
  <c r="AB920" i="105"/>
  <c r="AC920" i="105" s="1"/>
  <c r="AB664" i="105"/>
  <c r="AC664" i="105" s="1"/>
  <c r="AB472" i="105"/>
  <c r="AC472" i="105" s="1"/>
  <c r="AB216" i="105"/>
  <c r="AC216" i="105" s="1"/>
  <c r="AB32" i="105"/>
  <c r="AC32" i="105" s="1"/>
  <c r="AB1780" i="105"/>
  <c r="AC1780" i="105" s="1"/>
  <c r="AB1466" i="105"/>
  <c r="AC1466" i="105" s="1"/>
  <c r="AB1258" i="105"/>
  <c r="AC1258" i="105" s="1"/>
  <c r="AB805" i="105"/>
  <c r="AC805" i="105" s="1"/>
  <c r="AB410" i="105"/>
  <c r="AC410" i="105" s="1"/>
  <c r="AB89" i="105"/>
  <c r="AC89" i="105" s="1"/>
  <c r="AB398" i="105"/>
  <c r="AC398" i="105" s="1"/>
  <c r="AB22" i="105"/>
  <c r="AC22" i="105" s="1"/>
  <c r="AB1620" i="105"/>
  <c r="AC1620" i="105" s="1"/>
  <c r="AB1352" i="105"/>
  <c r="AC1352" i="105" s="1"/>
  <c r="AB1066" i="105"/>
  <c r="AC1066" i="105" s="1"/>
  <c r="AB612" i="105"/>
  <c r="AC612" i="105" s="1"/>
  <c r="AB278" i="105"/>
  <c r="AC278" i="105" s="1"/>
  <c r="AB1957" i="105"/>
  <c r="AC1957" i="105" s="1"/>
  <c r="AB1837" i="105"/>
  <c r="AC1837" i="105" s="1"/>
  <c r="AB1717" i="105"/>
  <c r="AC1717" i="105" s="1"/>
  <c r="AB1581" i="105"/>
  <c r="AC1581" i="105" s="1"/>
  <c r="AB1461" i="105"/>
  <c r="AC1461" i="105" s="1"/>
  <c r="AB1325" i="105"/>
  <c r="AC1325" i="105" s="1"/>
  <c r="AB1205" i="105"/>
  <c r="AC1205" i="105" s="1"/>
  <c r="AB1069" i="105"/>
  <c r="AC1069" i="105" s="1"/>
  <c r="AB949" i="105"/>
  <c r="AC949" i="105" s="1"/>
  <c r="AB813" i="105"/>
  <c r="AC813" i="105" s="1"/>
  <c r="AB693" i="105"/>
  <c r="AC693" i="105" s="1"/>
  <c r="AB493" i="105"/>
  <c r="AC493" i="105" s="1"/>
  <c r="AB1952" i="105"/>
  <c r="AC1952" i="105" s="1"/>
  <c r="AB1648" i="105"/>
  <c r="AC1648" i="105" s="1"/>
  <c r="AB1365" i="105"/>
  <c r="AC1365" i="105" s="1"/>
  <c r="AB1053" i="105"/>
  <c r="AC1053" i="105" s="1"/>
  <c r="AB862" i="105"/>
  <c r="AC862" i="105" s="1"/>
  <c r="AB482" i="105"/>
  <c r="AC482" i="105" s="1"/>
  <c r="AB172" i="105"/>
  <c r="AC172" i="105" s="1"/>
  <c r="AB1980" i="105"/>
  <c r="AC1980" i="105" s="1"/>
  <c r="AB1468" i="105"/>
  <c r="AC1468" i="105" s="1"/>
  <c r="AB956" i="105"/>
  <c r="AC956" i="105" s="1"/>
  <c r="AB436" i="105"/>
  <c r="AC436" i="105" s="1"/>
  <c r="AB1806" i="105"/>
  <c r="AC1806" i="105" s="1"/>
  <c r="AB1364" i="105"/>
  <c r="AC1364" i="105" s="1"/>
  <c r="AB1096" i="105"/>
  <c r="AC1096" i="105" s="1"/>
  <c r="AB810" i="105"/>
  <c r="AC810" i="105" s="1"/>
  <c r="AB362" i="105"/>
  <c r="AC362" i="105" s="1"/>
  <c r="AB1975" i="105"/>
  <c r="AC1975" i="105" s="1"/>
  <c r="AB1887" i="105"/>
  <c r="AC1887" i="105" s="1"/>
  <c r="AB1807" i="105"/>
  <c r="AC1807" i="105" s="1"/>
  <c r="AB1719" i="105"/>
  <c r="AC1719" i="105" s="1"/>
  <c r="AB1631" i="105"/>
  <c r="AC1631" i="105" s="1"/>
  <c r="AB1551" i="105"/>
  <c r="AC1551" i="105" s="1"/>
  <c r="AB1463" i="105"/>
  <c r="AC1463" i="105" s="1"/>
  <c r="AB1375" i="105"/>
  <c r="AC1375" i="105" s="1"/>
  <c r="AB1295" i="105"/>
  <c r="AC1295" i="105" s="1"/>
  <c r="AB1207" i="105"/>
  <c r="AC1207" i="105" s="1"/>
  <c r="AB1119" i="105"/>
  <c r="AC1119" i="105" s="1"/>
  <c r="AB1039" i="105"/>
  <c r="AC1039" i="105" s="1"/>
  <c r="AB951" i="105"/>
  <c r="AC951" i="105" s="1"/>
  <c r="AB863" i="105"/>
  <c r="AC863" i="105" s="1"/>
  <c r="AB783" i="105"/>
  <c r="AC783" i="105" s="1"/>
  <c r="AB695" i="105"/>
  <c r="AC695" i="105" s="1"/>
  <c r="AB607" i="105"/>
  <c r="AC607" i="105" s="1"/>
  <c r="AB463" i="105"/>
  <c r="AC463" i="105" s="1"/>
  <c r="AB311" i="105"/>
  <c r="AC311" i="105" s="1"/>
  <c r="AB183" i="105"/>
  <c r="AC183" i="105" s="1"/>
  <c r="AB15" i="105"/>
  <c r="AC15" i="105" s="1"/>
  <c r="AB1801" i="105"/>
  <c r="AC1801" i="105" s="1"/>
  <c r="AB1618" i="105"/>
  <c r="AC1618" i="105" s="1"/>
  <c r="AB1390" i="105"/>
  <c r="AC1390" i="105" s="1"/>
  <c r="AB1220" i="105"/>
  <c r="AC1220" i="105" s="1"/>
  <c r="AB992" i="105"/>
  <c r="AC992" i="105" s="1"/>
  <c r="AB777" i="105"/>
  <c r="AC777" i="105" s="1"/>
  <c r="AB594" i="105"/>
  <c r="AC594" i="105" s="1"/>
  <c r="AB273" i="105"/>
  <c r="AC273" i="105" s="1"/>
  <c r="AB1421" i="105"/>
  <c r="AC1421" i="105" s="1"/>
  <c r="AB549" i="105"/>
  <c r="AC549" i="105" s="1"/>
  <c r="AB469" i="105"/>
  <c r="AC469" i="105" s="1"/>
  <c r="AB389" i="105"/>
  <c r="AC389" i="105" s="1"/>
  <c r="AB293" i="105"/>
  <c r="AC293" i="105" s="1"/>
  <c r="AB213" i="105"/>
  <c r="AC213" i="105" s="1"/>
  <c r="AB133" i="105"/>
  <c r="AC133" i="105" s="1"/>
  <c r="AB37" i="105"/>
  <c r="AC37" i="105" s="1"/>
  <c r="AB1641" i="105"/>
  <c r="AC1641" i="105" s="1"/>
  <c r="AB1129" i="105"/>
  <c r="AC1129" i="105" s="1"/>
  <c r="AB617" i="105"/>
  <c r="AC617" i="105" s="1"/>
  <c r="AB1948" i="105"/>
  <c r="AC1948" i="105" s="1"/>
  <c r="AB1692" i="105"/>
  <c r="AC1692" i="105" s="1"/>
  <c r="AB1436" i="105"/>
  <c r="AC1436" i="105" s="1"/>
  <c r="AB1180" i="105"/>
  <c r="AC1180" i="105" s="1"/>
  <c r="AB924" i="105"/>
  <c r="AC924" i="105" s="1"/>
  <c r="AB668" i="105"/>
  <c r="AC668" i="105" s="1"/>
  <c r="AB412" i="105"/>
  <c r="AC412" i="105" s="1"/>
  <c r="AB140" i="105"/>
  <c r="AC140" i="105" s="1"/>
  <c r="AB1910" i="105"/>
  <c r="AC1910" i="105" s="1"/>
  <c r="AB1610" i="105"/>
  <c r="AC1610" i="105" s="1"/>
  <c r="AB1242" i="105"/>
  <c r="AC1242" i="105" s="1"/>
  <c r="AB886" i="105"/>
  <c r="AC886" i="105" s="1"/>
  <c r="AB586" i="105"/>
  <c r="AC586" i="105" s="1"/>
  <c r="AB266" i="105"/>
  <c r="AC266" i="105" s="1"/>
  <c r="AB1979" i="105"/>
  <c r="AC1979" i="105" s="1"/>
  <c r="AB1891" i="105"/>
  <c r="AC1891" i="105" s="1"/>
  <c r="AB1803" i="105"/>
  <c r="AC1803" i="105" s="1"/>
  <c r="AB1723" i="105"/>
  <c r="AC1723" i="105" s="1"/>
  <c r="AB1635" i="105"/>
  <c r="AC1635" i="105" s="1"/>
  <c r="AB1547" i="105"/>
  <c r="AC1547" i="105" s="1"/>
  <c r="AB1467" i="105"/>
  <c r="AC1467" i="105" s="1"/>
  <c r="AB1379" i="105"/>
  <c r="AC1379" i="105" s="1"/>
  <c r="AB1291" i="105"/>
  <c r="AC1291" i="105" s="1"/>
  <c r="AB1211" i="105"/>
  <c r="AC1211" i="105" s="1"/>
  <c r="AB1123" i="105"/>
  <c r="AC1123" i="105" s="1"/>
  <c r="AB1035" i="105"/>
  <c r="AC1035" i="105" s="1"/>
  <c r="AB955" i="105"/>
  <c r="AC955" i="105" s="1"/>
  <c r="AB867" i="105"/>
  <c r="AC867" i="105" s="1"/>
  <c r="AB779" i="105"/>
  <c r="AC779" i="105" s="1"/>
  <c r="AB699" i="105"/>
  <c r="AC699" i="105" s="1"/>
  <c r="AB611" i="105"/>
  <c r="AC611" i="105" s="1"/>
  <c r="AB507" i="105"/>
  <c r="AC507" i="105" s="1"/>
  <c r="AB379" i="105"/>
  <c r="AC379" i="105" s="1"/>
  <c r="AB251" i="105"/>
  <c r="AC251" i="105" s="1"/>
  <c r="AB147" i="105"/>
  <c r="AC147" i="105" s="1"/>
  <c r="AB1865" i="105"/>
  <c r="AC1865" i="105" s="1"/>
  <c r="AB1682" i="105"/>
  <c r="AC1682" i="105" s="1"/>
  <c r="AB1454" i="105"/>
  <c r="AC1454" i="105" s="1"/>
  <c r="AB1284" i="105"/>
  <c r="AC1284" i="105" s="1"/>
  <c r="AB1056" i="105"/>
  <c r="AC1056" i="105" s="1"/>
  <c r="AB841" i="105"/>
  <c r="AC841" i="105" s="1"/>
  <c r="AB658" i="105"/>
  <c r="AC658" i="105" s="1"/>
  <c r="AB217" i="105"/>
  <c r="AC217" i="105" s="1"/>
  <c r="AB418" i="105"/>
  <c r="AC418" i="105" s="1"/>
  <c r="AB498" i="105"/>
  <c r="AC498" i="105" s="1"/>
  <c r="AB242" i="105"/>
  <c r="AC242" i="105" s="1"/>
  <c r="AB74" i="105"/>
  <c r="AC74" i="105" s="1"/>
  <c r="AB1849" i="105"/>
  <c r="AC1849" i="105" s="1"/>
  <c r="AB1593" i="105"/>
  <c r="AC1593" i="105" s="1"/>
  <c r="AB1337" i="105"/>
  <c r="AC1337" i="105" s="1"/>
  <c r="AB1081" i="105"/>
  <c r="AC1081" i="105" s="1"/>
  <c r="AB825" i="105"/>
  <c r="AC825" i="105" s="1"/>
  <c r="AB569" i="105"/>
  <c r="AC569" i="105" s="1"/>
  <c r="AB137" i="105"/>
  <c r="AC137" i="105" s="1"/>
  <c r="AB521" i="105"/>
  <c r="AC521" i="105" s="1"/>
  <c r="AB265" i="105"/>
  <c r="AC265" i="105" s="1"/>
  <c r="AB1762" i="105"/>
  <c r="AC1762" i="105" s="1"/>
  <c r="AB1506" i="105"/>
  <c r="AC1506" i="105" s="1"/>
  <c r="AB1250" i="105"/>
  <c r="AC1250" i="105" s="1"/>
  <c r="AB994" i="105"/>
  <c r="AC994" i="105" s="1"/>
  <c r="AB738" i="105"/>
  <c r="AC738" i="105" s="1"/>
  <c r="AB330" i="105"/>
  <c r="AC330" i="105" s="1"/>
  <c r="AB234" i="105"/>
  <c r="AC234" i="105" s="1"/>
  <c r="AB677" i="105"/>
  <c r="AC677" i="105" s="1"/>
  <c r="K220" i="88"/>
  <c r="L220" i="88" s="1"/>
  <c r="K243" i="88"/>
  <c r="L243" i="88" s="1"/>
  <c r="K119" i="88"/>
  <c r="L119" i="88" s="1"/>
  <c r="K250" i="88"/>
  <c r="L250" i="88" s="1"/>
  <c r="AB1671" i="105"/>
  <c r="AC1671" i="105" s="1"/>
  <c r="AB797" i="105"/>
  <c r="AC797" i="105" s="1"/>
  <c r="K39" i="88"/>
  <c r="L39" i="88" s="1"/>
  <c r="AB1693" i="105"/>
  <c r="AC1693" i="105" s="1"/>
  <c r="AB904" i="105"/>
  <c r="AC904" i="105" s="1"/>
  <c r="AB391" i="105"/>
  <c r="AC391" i="105" s="1"/>
  <c r="AB1678" i="105"/>
  <c r="AC1678" i="105" s="1"/>
  <c r="AB49" i="105"/>
  <c r="AC49" i="105" s="1"/>
  <c r="AB383" i="105"/>
  <c r="AC383" i="105" s="1"/>
  <c r="AB1140" i="105"/>
  <c r="AC1140" i="105" s="1"/>
  <c r="AB1985" i="105"/>
  <c r="AC1985" i="105" s="1"/>
  <c r="AB1601" i="105"/>
  <c r="AC1601" i="105" s="1"/>
  <c r="AB1217" i="105"/>
  <c r="AC1217" i="105" s="1"/>
  <c r="AB833" i="105"/>
  <c r="AC833" i="105" s="1"/>
  <c r="AB401" i="105"/>
  <c r="AC401" i="105" s="1"/>
  <c r="AB1704" i="105"/>
  <c r="AC1704" i="105" s="1"/>
  <c r="AB884" i="105"/>
  <c r="AC884" i="105" s="1"/>
  <c r="K229" i="88"/>
  <c r="L229" i="88" s="1"/>
  <c r="K37" i="88"/>
  <c r="L37" i="88" s="1"/>
  <c r="K36" i="88"/>
  <c r="L36" i="88" s="1"/>
  <c r="AB1656" i="105"/>
  <c r="AC1656" i="105" s="1"/>
  <c r="AB888" i="105"/>
  <c r="AC888" i="105" s="1"/>
  <c r="AB168" i="105"/>
  <c r="AC168" i="105" s="1"/>
  <c r="AB1449" i="105"/>
  <c r="AC1449" i="105" s="1"/>
  <c r="AB350" i="105"/>
  <c r="AC350" i="105" s="1"/>
  <c r="AB334" i="105"/>
  <c r="AC334" i="105" s="1"/>
  <c r="AB1320" i="105"/>
  <c r="AC1320" i="105" s="1"/>
  <c r="AB255" i="105"/>
  <c r="AC255" i="105" s="1"/>
  <c r="AB1941" i="105"/>
  <c r="AC1941" i="105" s="1"/>
  <c r="AB1557" i="105"/>
  <c r="AC1557" i="105" s="1"/>
  <c r="AB1173" i="105"/>
  <c r="AC1173" i="105" s="1"/>
  <c r="AB789" i="105"/>
  <c r="AC789" i="105" s="1"/>
  <c r="AB1918" i="105"/>
  <c r="AC1918" i="105" s="1"/>
  <c r="AB832" i="105"/>
  <c r="AC832" i="105" s="1"/>
  <c r="AB1404" i="105"/>
  <c r="AC1404" i="105" s="1"/>
  <c r="AB1790" i="105"/>
  <c r="AC1790" i="105" s="1"/>
  <c r="AB782" i="105"/>
  <c r="AC782" i="105" s="1"/>
  <c r="AB1791" i="105"/>
  <c r="AC1791" i="105" s="1"/>
  <c r="AB1535" i="105"/>
  <c r="AC1535" i="105" s="1"/>
  <c r="AB1359" i="105"/>
  <c r="AC1359" i="105" s="1"/>
  <c r="AB1103" i="105"/>
  <c r="AC1103" i="105" s="1"/>
  <c r="AB847" i="105"/>
  <c r="AC847" i="105" s="1"/>
  <c r="AB591" i="105"/>
  <c r="AC591" i="105" s="1"/>
  <c r="AB175" i="105"/>
  <c r="AC175" i="105" s="1"/>
  <c r="AB1376" i="105"/>
  <c r="AC1376" i="105" s="1"/>
  <c r="AB750" i="105"/>
  <c r="AC750" i="105" s="1"/>
  <c r="AB453" i="105"/>
  <c r="AC453" i="105" s="1"/>
  <c r="AB197" i="105"/>
  <c r="AC197" i="105" s="1"/>
  <c r="AB1586" i="105"/>
  <c r="AC1586" i="105" s="1"/>
  <c r="AB1932" i="105"/>
  <c r="AC1932" i="105" s="1"/>
  <c r="AB1164" i="105"/>
  <c r="AC1164" i="105" s="1"/>
  <c r="AB388" i="105"/>
  <c r="AC388" i="105" s="1"/>
  <c r="AB1526" i="105"/>
  <c r="AC1526" i="105" s="1"/>
  <c r="AB505" i="105"/>
  <c r="AC505" i="105" s="1"/>
  <c r="AB1883" i="105"/>
  <c r="AC1883" i="105" s="1"/>
  <c r="AB1451" i="105"/>
  <c r="AC1451" i="105" s="1"/>
  <c r="AB1115" i="105"/>
  <c r="AC1115" i="105" s="1"/>
  <c r="AB859" i="105"/>
  <c r="AC859" i="105" s="1"/>
  <c r="AB603" i="105"/>
  <c r="AC603" i="105" s="1"/>
  <c r="AB235" i="105"/>
  <c r="AC235" i="105" s="1"/>
  <c r="AB1668" i="105"/>
  <c r="AC1668" i="105" s="1"/>
  <c r="AB814" i="105"/>
  <c r="AC814" i="105" s="1"/>
  <c r="AB394" i="105"/>
  <c r="AC394" i="105" s="1"/>
  <c r="AB210" i="105"/>
  <c r="AC210" i="105" s="1"/>
  <c r="AB1817" i="105"/>
  <c r="AC1817" i="105" s="1"/>
  <c r="AB1049" i="105"/>
  <c r="AC1049" i="105" s="1"/>
  <c r="AB98" i="105"/>
  <c r="AC98" i="105" s="1"/>
  <c r="AB233" i="105"/>
  <c r="AC233" i="105" s="1"/>
  <c r="AB1218" i="105"/>
  <c r="AC1218" i="105" s="1"/>
  <c r="AB282" i="105"/>
  <c r="AC282" i="105" s="1"/>
  <c r="AB162" i="105"/>
  <c r="AC162" i="105" s="1"/>
  <c r="AB1194" i="105"/>
  <c r="AC1194" i="105" s="1"/>
  <c r="K43" i="88"/>
  <c r="L43" i="88" s="1"/>
  <c r="K74" i="88"/>
  <c r="L74" i="88" s="1"/>
  <c r="AB1974" i="105"/>
  <c r="AC1974" i="105" s="1"/>
  <c r="AB1266" i="105"/>
  <c r="AC1266" i="105" s="1"/>
  <c r="AB1578" i="105"/>
  <c r="AC1578" i="105" s="1"/>
  <c r="AB794" i="105"/>
  <c r="AC794" i="105" s="1"/>
  <c r="AB880" i="105"/>
  <c r="AC880" i="105" s="1"/>
  <c r="K236" i="88"/>
  <c r="L236" i="88" s="1"/>
  <c r="AB899" i="105"/>
  <c r="AC899" i="105" s="1"/>
  <c r="AB360" i="105"/>
  <c r="AC360" i="105" s="1"/>
  <c r="AB119" i="105"/>
  <c r="AC119" i="105" s="1"/>
  <c r="AB778" i="105"/>
  <c r="AC778" i="105" s="1"/>
  <c r="AB1937" i="105"/>
  <c r="AC1937" i="105" s="1"/>
  <c r="AB1425" i="105"/>
  <c r="AC1425" i="105" s="1"/>
  <c r="AB913" i="105"/>
  <c r="AC913" i="105" s="1"/>
  <c r="AB353" i="105"/>
  <c r="AC353" i="105" s="1"/>
  <c r="AB1386" i="105"/>
  <c r="AC1386" i="105" s="1"/>
  <c r="AB39" i="105"/>
  <c r="AC39" i="105" s="1"/>
  <c r="K77" i="88"/>
  <c r="L77" i="88" s="1"/>
  <c r="AB1560" i="105"/>
  <c r="AC1560" i="105" s="1"/>
  <c r="AB544" i="105"/>
  <c r="AC544" i="105" s="1"/>
  <c r="AB1718" i="105"/>
  <c r="AC1718" i="105" s="1"/>
  <c r="AB214" i="105"/>
  <c r="AC214" i="105" s="1"/>
  <c r="AB1509" i="105"/>
  <c r="AC1509" i="105" s="1"/>
  <c r="AB504" i="105"/>
  <c r="AC504" i="105" s="1"/>
  <c r="AB1909" i="105"/>
  <c r="AC1909" i="105" s="1"/>
  <c r="AB1397" i="105"/>
  <c r="AC1397" i="105" s="1"/>
  <c r="AB885" i="105"/>
  <c r="AC885" i="105" s="1"/>
  <c r="AB1856" i="105"/>
  <c r="AC1856" i="105" s="1"/>
  <c r="AB720" i="105"/>
  <c r="AC720" i="105" s="1"/>
  <c r="AB1724" i="105"/>
  <c r="AC1724" i="105" s="1"/>
  <c r="AB1664" i="105"/>
  <c r="AC1664" i="105" s="1"/>
  <c r="AB120" i="105"/>
  <c r="AC120" i="105" s="1"/>
  <c r="AB1847" i="105"/>
  <c r="AC1847" i="105" s="1"/>
  <c r="AB1503" i="105"/>
  <c r="AC1503" i="105" s="1"/>
  <c r="AB1167" i="105"/>
  <c r="AC1167" i="105" s="1"/>
  <c r="AB823" i="105"/>
  <c r="AC823" i="105" s="1"/>
  <c r="AB367" i="105"/>
  <c r="AC367" i="105" s="1"/>
  <c r="AB1732" i="105"/>
  <c r="AC1732" i="105" s="1"/>
  <c r="AB878" i="105"/>
  <c r="AC878" i="105" s="1"/>
  <c r="AB1933" i="105"/>
  <c r="AC1933" i="105" s="1"/>
  <c r="AB261" i="105"/>
  <c r="AC261" i="105" s="1"/>
  <c r="AB1820" i="105"/>
  <c r="AC1820" i="105" s="1"/>
  <c r="AB796" i="105"/>
  <c r="AC796" i="105" s="1"/>
  <c r="AB1398" i="105"/>
  <c r="AC1398" i="105" s="1"/>
  <c r="AB385" i="105"/>
  <c r="AC385" i="105" s="1"/>
  <c r="AB1931" i="105"/>
  <c r="AC1931" i="105" s="1"/>
  <c r="AB1595" i="105"/>
  <c r="AC1595" i="105" s="1"/>
  <c r="AB1251" i="105"/>
  <c r="AC1251" i="105" s="1"/>
  <c r="AB907" i="105"/>
  <c r="AC907" i="105" s="1"/>
  <c r="AB571" i="105"/>
  <c r="AC571" i="105" s="1"/>
  <c r="AB43" i="105"/>
  <c r="AC43" i="105" s="1"/>
  <c r="AB1170" i="105"/>
  <c r="AC1170" i="105" s="1"/>
  <c r="AB130" i="105"/>
  <c r="AC130" i="105" s="1"/>
  <c r="AB1977" i="105"/>
  <c r="AC1977" i="105" s="1"/>
  <c r="AB953" i="105"/>
  <c r="AC953" i="105" s="1"/>
  <c r="AB1122" i="105"/>
  <c r="AC1122" i="105" s="1"/>
  <c r="AB159" i="105"/>
  <c r="AC159" i="105" s="1"/>
  <c r="K115" i="88"/>
  <c r="L115" i="88" s="1"/>
  <c r="AB647" i="105"/>
  <c r="AC647" i="105" s="1"/>
  <c r="AB51" i="105"/>
  <c r="AC51" i="105" s="1"/>
  <c r="AB997" i="105"/>
  <c r="AC997" i="105" s="1"/>
  <c r="AB212" i="105"/>
  <c r="AC212" i="105" s="1"/>
  <c r="K204" i="88"/>
  <c r="L204" i="88" s="1"/>
  <c r="AB2000" i="105"/>
  <c r="AC2000" i="105" s="1"/>
  <c r="AB740" i="105"/>
  <c r="AC740" i="105" s="1"/>
  <c r="AB1667" i="105"/>
  <c r="AC1667" i="105" s="1"/>
  <c r="AB1665" i="105"/>
  <c r="AC1665" i="105" s="1"/>
  <c r="AB1153" i="105"/>
  <c r="AC1153" i="105" s="1"/>
  <c r="AB769" i="105"/>
  <c r="AC769" i="105" s="1"/>
  <c r="AB81" i="105"/>
  <c r="AC81" i="105" s="1"/>
  <c r="AB822" i="105"/>
  <c r="AC822" i="105" s="1"/>
  <c r="K197" i="88"/>
  <c r="L197" i="88" s="1"/>
  <c r="K7" i="88"/>
  <c r="L7" i="88" s="1"/>
  <c r="K4" i="88"/>
  <c r="L4" i="88" s="1"/>
  <c r="AB1784" i="105"/>
  <c r="AC1784" i="105" s="1"/>
  <c r="AB760" i="105"/>
  <c r="AC760" i="105" s="1"/>
  <c r="AB1876" i="105"/>
  <c r="AC1876" i="105" s="1"/>
  <c r="AB694" i="105"/>
  <c r="AC694" i="105" s="1"/>
  <c r="AB1493" i="105"/>
  <c r="AC1493" i="105" s="1"/>
  <c r="AB127" i="105"/>
  <c r="AC127" i="105" s="1"/>
  <c r="AB1773" i="105"/>
  <c r="AC1773" i="105" s="1"/>
  <c r="AB1261" i="105"/>
  <c r="AC1261" i="105" s="1"/>
  <c r="AB749" i="105"/>
  <c r="AC749" i="105" s="1"/>
  <c r="AB1460" i="105"/>
  <c r="AC1460" i="105" s="1"/>
  <c r="AB345" i="105"/>
  <c r="AC345" i="105" s="1"/>
  <c r="AB1934" i="105"/>
  <c r="AC1934" i="105" s="1"/>
  <c r="AB640" i="105"/>
  <c r="AC640" i="105" s="1"/>
  <c r="AB1999" i="105"/>
  <c r="AC1999" i="105" s="1"/>
  <c r="AB1663" i="105"/>
  <c r="AC1663" i="105" s="1"/>
  <c r="AB1407" i="105"/>
  <c r="AC1407" i="105" s="1"/>
  <c r="AB1151" i="105"/>
  <c r="AC1151" i="105" s="1"/>
  <c r="AB815" i="105"/>
  <c r="AC815" i="105" s="1"/>
  <c r="AB359" i="105"/>
  <c r="AC359" i="105" s="1"/>
  <c r="AB1673" i="105"/>
  <c r="AC1673" i="105" s="1"/>
  <c r="AB864" i="105"/>
  <c r="AC864" i="105" s="1"/>
  <c r="AB509" i="105"/>
  <c r="AC509" i="105" s="1"/>
  <c r="AB69" i="105"/>
  <c r="AC69" i="105" s="1"/>
  <c r="AB321" i="105"/>
  <c r="AC321" i="105" s="1"/>
  <c r="AB1292" i="105"/>
  <c r="AC1292" i="105" s="1"/>
  <c r="AB260" i="105"/>
  <c r="AC260" i="105" s="1"/>
  <c r="AB1014" i="105"/>
  <c r="AC1014" i="105" s="1"/>
  <c r="AB1915" i="105"/>
  <c r="AC1915" i="105" s="1"/>
  <c r="AB1499" i="105"/>
  <c r="AC1499" i="105" s="1"/>
  <c r="AB1067" i="105"/>
  <c r="AC1067" i="105" s="1"/>
  <c r="AB731" i="105"/>
  <c r="AC731" i="105" s="1"/>
  <c r="AB299" i="105"/>
  <c r="AC299" i="105" s="1"/>
  <c r="AB1554" i="105"/>
  <c r="AC1554" i="105" s="1"/>
  <c r="AB332" i="105"/>
  <c r="AC332" i="105" s="1"/>
  <c r="AB122" i="105"/>
  <c r="AC122" i="105" s="1"/>
  <c r="AB921" i="105"/>
  <c r="AC921" i="105" s="1"/>
  <c r="AB1858" i="105"/>
  <c r="AC1858" i="105" s="1"/>
  <c r="AB834" i="105"/>
  <c r="AC834" i="105" s="1"/>
  <c r="AB35" i="105"/>
  <c r="AC35" i="105" s="1"/>
  <c r="K227" i="88"/>
  <c r="L227" i="88" s="1"/>
  <c r="K147" i="88"/>
  <c r="L147" i="88" s="1"/>
  <c r="AB455" i="105"/>
  <c r="AC455" i="105" s="1"/>
  <c r="AB1434" i="105"/>
  <c r="AC1434" i="105" s="1"/>
  <c r="AB613" i="105"/>
  <c r="AC613" i="105" s="1"/>
  <c r="K196" i="88"/>
  <c r="L196" i="88" s="1"/>
  <c r="K235" i="88"/>
  <c r="L235" i="88" s="1"/>
  <c r="K139" i="88"/>
  <c r="L139" i="88" s="1"/>
  <c r="K59" i="88"/>
  <c r="L59" i="88" s="1"/>
  <c r="K234" i="88"/>
  <c r="L234" i="88" s="1"/>
  <c r="K106" i="88"/>
  <c r="L106" i="88" s="1"/>
  <c r="K162" i="88"/>
  <c r="L162" i="88" s="1"/>
  <c r="AB1495" i="105"/>
  <c r="AC1495" i="105" s="1"/>
  <c r="AB215" i="105"/>
  <c r="AC215" i="105" s="1"/>
  <c r="AB1150" i="105"/>
  <c r="AC1150" i="105" s="1"/>
  <c r="AB1859" i="105"/>
  <c r="AC1859" i="105" s="1"/>
  <c r="AB307" i="105"/>
  <c r="AC307" i="105" s="1"/>
  <c r="AB1662" i="105"/>
  <c r="AC1662" i="105" s="1"/>
  <c r="AB682" i="105"/>
  <c r="AC682" i="105" s="1"/>
  <c r="AB1962" i="105"/>
  <c r="AC1962" i="105" s="1"/>
  <c r="AB1674" i="105"/>
  <c r="AC1674" i="105" s="1"/>
  <c r="AB1424" i="105"/>
  <c r="AC1424" i="105" s="1"/>
  <c r="AB1076" i="105"/>
  <c r="AC1076" i="105" s="1"/>
  <c r="AB840" i="105"/>
  <c r="AC840" i="105" s="1"/>
  <c r="AB554" i="105"/>
  <c r="AC554" i="105" s="1"/>
  <c r="AB46" i="105"/>
  <c r="AC46" i="105" s="1"/>
  <c r="AB167" i="105"/>
  <c r="AC167" i="105" s="1"/>
  <c r="AB1166" i="105"/>
  <c r="AC1166" i="105" s="1"/>
  <c r="AB313" i="105"/>
  <c r="AC313" i="105" s="1"/>
  <c r="K60" i="88"/>
  <c r="L60" i="88" s="1"/>
  <c r="AB1091" i="105"/>
  <c r="AC1091" i="105" s="1"/>
  <c r="AB171" i="105"/>
  <c r="AC171" i="105" s="1"/>
  <c r="AB1642" i="105"/>
  <c r="AC1642" i="105" s="1"/>
  <c r="AB826" i="105"/>
  <c r="AC826" i="105" s="1"/>
  <c r="AB456" i="105"/>
  <c r="AC456" i="105" s="1"/>
  <c r="AB25" i="105"/>
  <c r="AC25" i="105" s="1"/>
  <c r="K99" i="88"/>
  <c r="L99" i="88" s="1"/>
  <c r="AB1543" i="105"/>
  <c r="AC1543" i="105" s="1"/>
  <c r="AB207" i="105"/>
  <c r="AC207" i="105" s="1"/>
  <c r="AB1182" i="105"/>
  <c r="AC1182" i="105" s="1"/>
  <c r="AB835" i="105"/>
  <c r="AC835" i="105" s="1"/>
  <c r="AB1821" i="105"/>
  <c r="AC1821" i="105" s="1"/>
  <c r="AB1094" i="105"/>
  <c r="AC1094" i="105" s="1"/>
  <c r="K151" i="88"/>
  <c r="L151" i="88" s="1"/>
  <c r="AB1168" i="105"/>
  <c r="AC1168" i="105" s="1"/>
  <c r="AB1969" i="105"/>
  <c r="AC1969" i="105" s="1"/>
  <c r="AB1841" i="105"/>
  <c r="AC1841" i="105" s="1"/>
  <c r="AB1713" i="105"/>
  <c r="AC1713" i="105" s="1"/>
  <c r="AB1585" i="105"/>
  <c r="AC1585" i="105" s="1"/>
  <c r="AB1457" i="105"/>
  <c r="AC1457" i="105" s="1"/>
  <c r="AB1329" i="105"/>
  <c r="AC1329" i="105" s="1"/>
  <c r="AB1201" i="105"/>
  <c r="AC1201" i="105" s="1"/>
  <c r="AB1073" i="105"/>
  <c r="AC1073" i="105" s="1"/>
  <c r="AB945" i="105"/>
  <c r="AC945" i="105" s="1"/>
  <c r="AB817" i="105"/>
  <c r="AC817" i="105" s="1"/>
  <c r="AB689" i="105"/>
  <c r="AC689" i="105" s="1"/>
  <c r="AB545" i="105"/>
  <c r="AC545" i="105" s="1"/>
  <c r="AB377" i="105"/>
  <c r="AC377" i="105" s="1"/>
  <c r="AB129" i="105"/>
  <c r="AC129" i="105" s="1"/>
  <c r="AB1908" i="105"/>
  <c r="AC1908" i="105" s="1"/>
  <c r="AB1690" i="105"/>
  <c r="AC1690" i="105" s="1"/>
  <c r="AB1422" i="105"/>
  <c r="AC1422" i="105" s="1"/>
  <c r="AB1136" i="105"/>
  <c r="AC1136" i="105" s="1"/>
  <c r="AB869" i="105"/>
  <c r="AC869" i="105" s="1"/>
  <c r="AB570" i="105"/>
  <c r="AC570" i="105" s="1"/>
  <c r="AB94" i="105"/>
  <c r="AC94" i="105" s="1"/>
  <c r="K221" i="88"/>
  <c r="L221" i="88" s="1"/>
  <c r="K157" i="88"/>
  <c r="L157" i="88" s="1"/>
  <c r="K93" i="88"/>
  <c r="L93" i="88" s="1"/>
  <c r="K29" i="88"/>
  <c r="L29" i="88" s="1"/>
  <c r="K95" i="88"/>
  <c r="L95" i="88" s="1"/>
  <c r="K28" i="88"/>
  <c r="L28" i="88" s="1"/>
  <c r="AB1880" i="105"/>
  <c r="AC1880" i="105" s="1"/>
  <c r="AB1624" i="105"/>
  <c r="AC1624" i="105" s="1"/>
  <c r="AB1368" i="105"/>
  <c r="AC1368" i="105" s="1"/>
  <c r="AB1112" i="105"/>
  <c r="AC1112" i="105" s="1"/>
  <c r="AB856" i="105"/>
  <c r="AC856" i="105" s="1"/>
  <c r="AB600" i="105"/>
  <c r="AC600" i="105" s="1"/>
  <c r="AB416" i="105"/>
  <c r="AC416" i="105" s="1"/>
  <c r="AB160" i="105"/>
  <c r="AC160" i="105" s="1"/>
  <c r="AB1960" i="105"/>
  <c r="AC1960" i="105" s="1"/>
  <c r="AB1749" i="105"/>
  <c r="AC1749" i="105" s="1"/>
  <c r="AB1437" i="105"/>
  <c r="AC1437" i="105" s="1"/>
  <c r="AB1152" i="105"/>
  <c r="AC1152" i="105" s="1"/>
  <c r="AB741" i="105"/>
  <c r="AC741" i="105" s="1"/>
  <c r="AB246" i="105"/>
  <c r="AC246" i="105" s="1"/>
  <c r="AB270" i="105"/>
  <c r="AC270" i="105" s="1"/>
  <c r="AB1972" i="105"/>
  <c r="AC1972" i="105" s="1"/>
  <c r="AB1573" i="105"/>
  <c r="AC1573" i="105" s="1"/>
  <c r="AB1306" i="105"/>
  <c r="AC1306" i="105" s="1"/>
  <c r="AB1022" i="105"/>
  <c r="AC1022" i="105" s="1"/>
  <c r="AB581" i="105"/>
  <c r="AC581" i="105" s="1"/>
  <c r="AB241" i="105"/>
  <c r="AC241" i="105" s="1"/>
  <c r="AB1925" i="105"/>
  <c r="AC1925" i="105" s="1"/>
  <c r="AB1797" i="105"/>
  <c r="AC1797" i="105" s="1"/>
  <c r="AB1669" i="105"/>
  <c r="AC1669" i="105" s="1"/>
  <c r="AB1541" i="105"/>
  <c r="AC1541" i="105" s="1"/>
  <c r="AB1413" i="105"/>
  <c r="AC1413" i="105" s="1"/>
  <c r="AB1285" i="105"/>
  <c r="AC1285" i="105" s="1"/>
  <c r="AB1157" i="105"/>
  <c r="AC1157" i="105" s="1"/>
  <c r="AB1029" i="105"/>
  <c r="AC1029" i="105" s="1"/>
  <c r="AB901" i="105"/>
  <c r="AC901" i="105" s="1"/>
  <c r="AB773" i="105"/>
  <c r="AC773" i="105" s="1"/>
  <c r="AB645" i="105"/>
  <c r="AC645" i="105" s="1"/>
  <c r="AB349" i="105"/>
  <c r="AC349" i="105" s="1"/>
  <c r="AB1898" i="105"/>
  <c r="AC1898" i="105" s="1"/>
  <c r="AB1508" i="105"/>
  <c r="AC1508" i="105" s="1"/>
  <c r="AB1334" i="105"/>
  <c r="AC1334" i="105" s="1"/>
  <c r="AB1018" i="105"/>
  <c r="AC1018" i="105" s="1"/>
  <c r="AB784" i="105"/>
  <c r="AC784" i="105" s="1"/>
  <c r="AB440" i="105"/>
  <c r="AC440" i="105" s="1"/>
  <c r="AB103" i="105"/>
  <c r="AC103" i="105" s="1"/>
  <c r="AB1900" i="105"/>
  <c r="AC1900" i="105" s="1"/>
  <c r="AB1388" i="105"/>
  <c r="AC1388" i="105" s="1"/>
  <c r="AB876" i="105"/>
  <c r="AC876" i="105" s="1"/>
  <c r="AB244" i="105"/>
  <c r="AC244" i="105" s="1"/>
  <c r="AB1770" i="105"/>
  <c r="AC1770" i="105" s="1"/>
  <c r="AB1317" i="105"/>
  <c r="AC1317" i="105" s="1"/>
  <c r="AB1050" i="105"/>
  <c r="AC1050" i="105" s="1"/>
  <c r="AB766" i="105"/>
  <c r="AC766" i="105" s="1"/>
  <c r="AB326" i="105"/>
  <c r="AC326" i="105" s="1"/>
  <c r="AB1959" i="105"/>
  <c r="AC1959" i="105" s="1"/>
  <c r="AB1863" i="105"/>
  <c r="AC1863" i="105" s="1"/>
  <c r="AB1775" i="105"/>
  <c r="AC1775" i="105" s="1"/>
  <c r="AB1703" i="105"/>
  <c r="AC1703" i="105" s="1"/>
  <c r="AB1607" i="105"/>
  <c r="AC1607" i="105" s="1"/>
  <c r="AB1519" i="105"/>
  <c r="AC1519" i="105" s="1"/>
  <c r="AB1447" i="105"/>
  <c r="AC1447" i="105" s="1"/>
  <c r="AB1351" i="105"/>
  <c r="AC1351" i="105" s="1"/>
  <c r="AB1263" i="105"/>
  <c r="AC1263" i="105" s="1"/>
  <c r="AB1191" i="105"/>
  <c r="AC1191" i="105" s="1"/>
  <c r="AB1095" i="105"/>
  <c r="AC1095" i="105" s="1"/>
  <c r="AB1007" i="105"/>
  <c r="AC1007" i="105" s="1"/>
  <c r="AB935" i="105"/>
  <c r="AC935" i="105" s="1"/>
  <c r="AB839" i="105"/>
  <c r="AC839" i="105" s="1"/>
  <c r="AB751" i="105"/>
  <c r="AC751" i="105" s="1"/>
  <c r="AB679" i="105"/>
  <c r="AC679" i="105" s="1"/>
  <c r="AB583" i="105"/>
  <c r="AC583" i="105" s="1"/>
  <c r="AB439" i="105"/>
  <c r="AC439" i="105" s="1"/>
  <c r="AB287" i="105"/>
  <c r="AC287" i="105" s="1"/>
  <c r="AB111" i="105"/>
  <c r="AC111" i="105" s="1"/>
  <c r="AB1946" i="105"/>
  <c r="AC1946" i="105" s="1"/>
  <c r="AB1760" i="105"/>
  <c r="AC1760" i="105" s="1"/>
  <c r="AB1545" i="105"/>
  <c r="AC1545" i="105" s="1"/>
  <c r="AB1362" i="105"/>
  <c r="AC1362" i="105" s="1"/>
  <c r="AB1134" i="105"/>
  <c r="AC1134" i="105" s="1"/>
  <c r="AB964" i="105"/>
  <c r="AC964" i="105" s="1"/>
  <c r="AB736" i="105"/>
  <c r="AC736" i="105" s="1"/>
  <c r="AB529" i="105"/>
  <c r="AC529" i="105" s="1"/>
  <c r="AB240" i="105"/>
  <c r="AC240" i="105" s="1"/>
  <c r="AB1165" i="105"/>
  <c r="AC1165" i="105" s="1"/>
  <c r="AB533" i="105"/>
  <c r="AC533" i="105" s="1"/>
  <c r="AB445" i="105"/>
  <c r="AC445" i="105" s="1"/>
  <c r="AB373" i="105"/>
  <c r="AC373" i="105" s="1"/>
  <c r="AB277" i="105"/>
  <c r="AC277" i="105" s="1"/>
  <c r="AB189" i="105"/>
  <c r="AC189" i="105" s="1"/>
  <c r="AB117" i="105"/>
  <c r="AC117" i="105" s="1"/>
  <c r="AB21" i="105"/>
  <c r="AC21" i="105" s="1"/>
  <c r="AB1513" i="105"/>
  <c r="AC1513" i="105" s="1"/>
  <c r="AB1001" i="105"/>
  <c r="AC1001" i="105" s="1"/>
  <c r="AB438" i="105"/>
  <c r="AC438" i="105" s="1"/>
  <c r="AB1868" i="105"/>
  <c r="AC1868" i="105" s="1"/>
  <c r="AB1612" i="105"/>
  <c r="AC1612" i="105" s="1"/>
  <c r="AB1356" i="105"/>
  <c r="AC1356" i="105" s="1"/>
  <c r="AB1100" i="105"/>
  <c r="AC1100" i="105" s="1"/>
  <c r="AB844" i="105"/>
  <c r="AC844" i="105" s="1"/>
  <c r="AB588" i="105"/>
  <c r="AC588" i="105" s="1"/>
  <c r="AB340" i="105"/>
  <c r="AC340" i="105" s="1"/>
  <c r="AB84" i="105"/>
  <c r="AC84" i="105" s="1"/>
  <c r="AB1866" i="105"/>
  <c r="AC1866" i="105" s="1"/>
  <c r="AB1498" i="105"/>
  <c r="AC1498" i="105" s="1"/>
  <c r="AB1142" i="105"/>
  <c r="AC1142" i="105" s="1"/>
  <c r="AB842" i="105"/>
  <c r="AC842" i="105" s="1"/>
  <c r="AB454" i="105"/>
  <c r="AC454" i="105" s="1"/>
  <c r="AB218" i="105"/>
  <c r="AC218" i="105" s="1"/>
  <c r="AB1947" i="105"/>
  <c r="AC1947" i="105" s="1"/>
  <c r="AB1875" i="105"/>
  <c r="AC1875" i="105" s="1"/>
  <c r="AB1779" i="105"/>
  <c r="AC1779" i="105" s="1"/>
  <c r="AB1691" i="105"/>
  <c r="AC1691" i="105" s="1"/>
  <c r="AB1619" i="105"/>
  <c r="AC1619" i="105" s="1"/>
  <c r="AB1523" i="105"/>
  <c r="AC1523" i="105" s="1"/>
  <c r="AB1435" i="105"/>
  <c r="AC1435" i="105" s="1"/>
  <c r="AB1363" i="105"/>
  <c r="AC1363" i="105" s="1"/>
  <c r="AB1267" i="105"/>
  <c r="AC1267" i="105" s="1"/>
  <c r="AB1179" i="105"/>
  <c r="AC1179" i="105" s="1"/>
  <c r="AB1107" i="105"/>
  <c r="AC1107" i="105" s="1"/>
  <c r="AB1011" i="105"/>
  <c r="AC1011" i="105" s="1"/>
  <c r="AB923" i="105"/>
  <c r="AC923" i="105" s="1"/>
  <c r="AB851" i="105"/>
  <c r="AC851" i="105" s="1"/>
  <c r="AB755" i="105"/>
  <c r="AC755" i="105" s="1"/>
  <c r="AB667" i="105"/>
  <c r="AC667" i="105" s="1"/>
  <c r="AB595" i="105"/>
  <c r="AC595" i="105" s="1"/>
  <c r="AB475" i="105"/>
  <c r="AC475" i="105" s="1"/>
  <c r="AB347" i="105"/>
  <c r="AC347" i="105" s="1"/>
  <c r="AB227" i="105"/>
  <c r="AC227" i="105" s="1"/>
  <c r="AB107" i="105"/>
  <c r="AC107" i="105" s="1"/>
  <c r="AB1824" i="105"/>
  <c r="AC1824" i="105" s="1"/>
  <c r="AB1609" i="105"/>
  <c r="AC1609" i="105" s="1"/>
  <c r="AB1426" i="105"/>
  <c r="AC1426" i="105" s="1"/>
  <c r="AB1198" i="105"/>
  <c r="AC1198" i="105" s="1"/>
  <c r="AB1028" i="105"/>
  <c r="AC1028" i="105" s="1"/>
  <c r="AB800" i="105"/>
  <c r="AC800" i="105" s="1"/>
  <c r="AB585" i="105"/>
  <c r="AC585" i="105" s="1"/>
  <c r="AB182" i="105"/>
  <c r="AC182" i="105" s="1"/>
  <c r="AB346" i="105"/>
  <c r="AC346" i="105" s="1"/>
  <c r="AB434" i="105"/>
  <c r="AC434" i="105" s="1"/>
  <c r="AB178" i="105"/>
  <c r="AC178" i="105" s="1"/>
  <c r="AB42" i="105"/>
  <c r="AC42" i="105" s="1"/>
  <c r="AB1785" i="105"/>
  <c r="AC1785" i="105" s="1"/>
  <c r="AB1529" i="105"/>
  <c r="AC1529" i="105" s="1"/>
  <c r="AB1273" i="105"/>
  <c r="AC1273" i="105" s="1"/>
  <c r="AB1017" i="105"/>
  <c r="AC1017" i="105" s="1"/>
  <c r="AB761" i="105"/>
  <c r="AC761" i="105" s="1"/>
  <c r="AB522" i="105"/>
  <c r="AC522" i="105" s="1"/>
  <c r="AB57" i="105"/>
  <c r="AC57" i="105" s="1"/>
  <c r="AB457" i="105"/>
  <c r="AC457" i="105" s="1"/>
  <c r="AB201" i="105"/>
  <c r="AC201" i="105" s="1"/>
  <c r="AB1698" i="105"/>
  <c r="AC1698" i="105" s="1"/>
  <c r="AB1442" i="105"/>
  <c r="AC1442" i="105" s="1"/>
  <c r="AB1186" i="105"/>
  <c r="AC1186" i="105" s="1"/>
  <c r="AB930" i="105"/>
  <c r="AC930" i="105" s="1"/>
  <c r="AB674" i="105"/>
  <c r="AC674" i="105" s="1"/>
  <c r="AB258" i="105"/>
  <c r="AC258" i="105" s="1"/>
  <c r="K211" i="88"/>
  <c r="L211" i="88" s="1"/>
  <c r="AB399" i="105"/>
  <c r="AC399" i="105" s="1"/>
  <c r="AB1290" i="105"/>
  <c r="AC1290" i="105" s="1"/>
  <c r="AB582" i="105"/>
  <c r="AC582" i="105" s="1"/>
  <c r="K164" i="88"/>
  <c r="L164" i="88" s="1"/>
  <c r="K219" i="88"/>
  <c r="L219" i="88" s="1"/>
  <c r="K131" i="88"/>
  <c r="L131" i="88" s="1"/>
  <c r="K51" i="88"/>
  <c r="L51" i="88" s="1"/>
  <c r="K218" i="88"/>
  <c r="L218" i="88" s="1"/>
  <c r="K90" i="88"/>
  <c r="L90" i="88" s="1"/>
  <c r="K143" i="88"/>
  <c r="L143" i="88" s="1"/>
  <c r="AB1431" i="105"/>
  <c r="AC1431" i="105" s="1"/>
  <c r="AB79" i="105"/>
  <c r="AC79" i="105" s="1"/>
  <c r="AB724" i="105"/>
  <c r="AC724" i="105" s="1"/>
  <c r="AB1715" i="105"/>
  <c r="AC1715" i="105" s="1"/>
  <c r="AB179" i="105"/>
  <c r="AC179" i="105" s="1"/>
  <c r="AB1536" i="105"/>
  <c r="AC1536" i="105" s="1"/>
  <c r="AB654" i="105"/>
  <c r="AC654" i="105" s="1"/>
  <c r="AB1929" i="105"/>
  <c r="AC1929" i="105" s="1"/>
  <c r="AB1658" i="105"/>
  <c r="AC1658" i="105" s="1"/>
  <c r="AB1408" i="105"/>
  <c r="AC1408" i="105" s="1"/>
  <c r="AB1061" i="105"/>
  <c r="AC1061" i="105" s="1"/>
  <c r="AB808" i="105"/>
  <c r="AC808" i="105" s="1"/>
  <c r="AB538" i="105"/>
  <c r="AC538" i="105" s="1"/>
  <c r="AB24" i="105"/>
  <c r="AC24" i="105" s="1"/>
  <c r="AB1687" i="105"/>
  <c r="AC1687" i="105" s="1"/>
  <c r="AB1904" i="105"/>
  <c r="AC1904" i="105" s="1"/>
  <c r="AB1024" i="105"/>
  <c r="AC1024" i="105" s="1"/>
  <c r="AB280" i="105"/>
  <c r="AC280" i="105" s="1"/>
  <c r="K239" i="88"/>
  <c r="L239" i="88" s="1"/>
  <c r="AB947" i="105"/>
  <c r="AC947" i="105" s="1"/>
  <c r="AB91" i="105"/>
  <c r="AC91" i="105" s="1"/>
  <c r="AB1600" i="105"/>
  <c r="AC1600" i="105" s="1"/>
  <c r="AB809" i="105"/>
  <c r="AC809" i="105" s="1"/>
  <c r="AB380" i="105"/>
  <c r="AC380" i="105" s="1"/>
  <c r="AB1239" i="105"/>
  <c r="AC1239" i="105" s="1"/>
  <c r="AB151" i="105"/>
  <c r="AC151" i="105" s="1"/>
  <c r="AB1118" i="105"/>
  <c r="AC1118" i="105" s="1"/>
  <c r="K228" i="88"/>
  <c r="L228" i="88" s="1"/>
  <c r="AB1971" i="105"/>
  <c r="AC1971" i="105" s="1"/>
  <c r="AB643" i="105"/>
  <c r="AC643" i="105" s="1"/>
  <c r="AB1694" i="105"/>
  <c r="AC1694" i="105" s="1"/>
  <c r="AB968" i="105"/>
  <c r="AC968" i="105" s="1"/>
  <c r="K103" i="88"/>
  <c r="L103" i="88" s="1"/>
  <c r="AB372" i="105"/>
  <c r="AC372" i="105" s="1"/>
  <c r="AB1953" i="105"/>
  <c r="AC1953" i="105" s="1"/>
  <c r="AB1825" i="105"/>
  <c r="AC1825" i="105" s="1"/>
  <c r="AB1697" i="105"/>
  <c r="AC1697" i="105" s="1"/>
  <c r="AB1569" i="105"/>
  <c r="AC1569" i="105" s="1"/>
  <c r="AB1441" i="105"/>
  <c r="AC1441" i="105" s="1"/>
  <c r="AB1313" i="105"/>
  <c r="AC1313" i="105" s="1"/>
  <c r="AB1185" i="105"/>
  <c r="AC1185" i="105" s="1"/>
  <c r="AB1057" i="105"/>
  <c r="AC1057" i="105" s="1"/>
  <c r="AB929" i="105"/>
  <c r="AC929" i="105" s="1"/>
  <c r="AB801" i="105"/>
  <c r="AC801" i="105" s="1"/>
  <c r="AB673" i="105"/>
  <c r="AC673" i="105" s="1"/>
  <c r="AB537" i="105"/>
  <c r="AC537" i="105" s="1"/>
  <c r="AB369" i="105"/>
  <c r="AC369" i="105" s="1"/>
  <c r="AB121" i="105"/>
  <c r="AC121" i="105" s="1"/>
  <c r="AB1893" i="105"/>
  <c r="AC1893" i="105" s="1"/>
  <c r="AB1594" i="105"/>
  <c r="AC1594" i="105" s="1"/>
  <c r="AB1406" i="105"/>
  <c r="AC1406" i="105" s="1"/>
  <c r="AB1010" i="105"/>
  <c r="AC1010" i="105" s="1"/>
  <c r="AB853" i="105"/>
  <c r="AC853" i="105" s="1"/>
  <c r="AB552" i="105"/>
  <c r="AC552" i="105" s="1"/>
  <c r="AB65" i="105"/>
  <c r="AC65" i="105" s="1"/>
  <c r="K213" i="88"/>
  <c r="L213" i="88" s="1"/>
  <c r="K149" i="88"/>
  <c r="L149" i="88" s="1"/>
  <c r="K85" i="88"/>
  <c r="L85" i="88" s="1"/>
  <c r="K21" i="88"/>
  <c r="L21" i="88" s="1"/>
  <c r="K71" i="88"/>
  <c r="L71" i="88" s="1"/>
  <c r="K20" i="88"/>
  <c r="L20" i="88" s="1"/>
  <c r="AB1848" i="105"/>
  <c r="AC1848" i="105" s="1"/>
  <c r="AB1592" i="105"/>
  <c r="AC1592" i="105" s="1"/>
  <c r="AB1336" i="105"/>
  <c r="AC1336" i="105" s="1"/>
  <c r="AB1080" i="105"/>
  <c r="AC1080" i="105" s="1"/>
  <c r="AB824" i="105"/>
  <c r="AC824" i="105" s="1"/>
  <c r="AB568" i="105"/>
  <c r="AC568" i="105" s="1"/>
  <c r="AB376" i="105"/>
  <c r="AC376" i="105" s="1"/>
  <c r="AB112" i="105"/>
  <c r="AC112" i="105" s="1"/>
  <c r="AB1906" i="105"/>
  <c r="AC1906" i="105" s="1"/>
  <c r="AB1734" i="105"/>
  <c r="AC1734" i="105" s="1"/>
  <c r="AB1418" i="105"/>
  <c r="AC1418" i="105" s="1"/>
  <c r="AB1008" i="105"/>
  <c r="AC1008" i="105" s="1"/>
  <c r="AB725" i="105"/>
  <c r="AC725" i="105" s="1"/>
  <c r="AB231" i="105"/>
  <c r="AC231" i="105" s="1"/>
  <c r="AB206" i="105"/>
  <c r="AC206" i="105" s="1"/>
  <c r="AB1938" i="105"/>
  <c r="AC1938" i="105" s="1"/>
  <c r="AB1524" i="105"/>
  <c r="AC1524" i="105" s="1"/>
  <c r="AB1210" i="105"/>
  <c r="AC1210" i="105" s="1"/>
  <c r="AB1002" i="105"/>
  <c r="AC1002" i="105" s="1"/>
  <c r="AB528" i="105"/>
  <c r="AC528" i="105" s="1"/>
  <c r="AB226" i="105"/>
  <c r="AC226" i="105" s="1"/>
  <c r="AB1917" i="105"/>
  <c r="AC1917" i="105" s="1"/>
  <c r="AB1789" i="105"/>
  <c r="AC1789" i="105" s="1"/>
  <c r="AB1661" i="105"/>
  <c r="AC1661" i="105" s="1"/>
  <c r="AB1533" i="105"/>
  <c r="AC1533" i="105" s="1"/>
  <c r="AB1405" i="105"/>
  <c r="AC1405" i="105" s="1"/>
  <c r="AB1277" i="105"/>
  <c r="AC1277" i="105" s="1"/>
  <c r="AB1149" i="105"/>
  <c r="AC1149" i="105" s="1"/>
  <c r="AB1021" i="105"/>
  <c r="AC1021" i="105" s="1"/>
  <c r="AB893" i="105"/>
  <c r="AC893" i="105" s="1"/>
  <c r="AB765" i="105"/>
  <c r="AC765" i="105" s="1"/>
  <c r="AB637" i="105"/>
  <c r="AC637" i="105" s="1"/>
  <c r="AB301" i="105"/>
  <c r="AC301" i="105" s="1"/>
  <c r="AB1886" i="105"/>
  <c r="AC1886" i="105" s="1"/>
  <c r="AB1492" i="105"/>
  <c r="AC1492" i="105" s="1"/>
  <c r="AB1288" i="105"/>
  <c r="AC1288" i="105" s="1"/>
  <c r="AB938" i="105"/>
  <c r="AC938" i="105" s="1"/>
  <c r="AB768" i="105"/>
  <c r="AC768" i="105" s="1"/>
  <c r="AB423" i="105"/>
  <c r="AC423" i="105" s="1"/>
  <c r="AB78" i="105"/>
  <c r="AC78" i="105" s="1"/>
  <c r="AB1772" i="105"/>
  <c r="AC1772" i="105" s="1"/>
  <c r="AB1260" i="105"/>
  <c r="AC1260" i="105" s="1"/>
  <c r="AB748" i="105"/>
  <c r="AC748" i="105" s="1"/>
  <c r="AB1984" i="105"/>
  <c r="AC1984" i="105" s="1"/>
  <c r="AB1728" i="105"/>
  <c r="AC1728" i="105" s="1"/>
  <c r="AB1268" i="105"/>
  <c r="AC1268" i="105" s="1"/>
  <c r="AB954" i="105"/>
  <c r="AC954" i="105" s="1"/>
  <c r="AB746" i="105"/>
  <c r="AC746" i="105" s="1"/>
  <c r="AB145" i="105"/>
  <c r="AC145" i="105" s="1"/>
  <c r="AB1951" i="105"/>
  <c r="AC1951" i="105" s="1"/>
  <c r="AB1855" i="105"/>
  <c r="AC1855" i="105" s="1"/>
  <c r="AB1767" i="105"/>
  <c r="AC1767" i="105" s="1"/>
  <c r="AB1695" i="105"/>
  <c r="AC1695" i="105" s="1"/>
  <c r="AB1599" i="105"/>
  <c r="AC1599" i="105" s="1"/>
  <c r="AB1511" i="105"/>
  <c r="AC1511" i="105" s="1"/>
  <c r="AB1439" i="105"/>
  <c r="AC1439" i="105" s="1"/>
  <c r="AB1343" i="105"/>
  <c r="AC1343" i="105" s="1"/>
  <c r="AB1255" i="105"/>
  <c r="AC1255" i="105" s="1"/>
  <c r="AB1183" i="105"/>
  <c r="AC1183" i="105" s="1"/>
  <c r="AB1087" i="105"/>
  <c r="AC1087" i="105" s="1"/>
  <c r="AB999" i="105"/>
  <c r="AC999" i="105" s="1"/>
  <c r="AB927" i="105"/>
  <c r="AC927" i="105" s="1"/>
  <c r="AB831" i="105"/>
  <c r="AC831" i="105" s="1"/>
  <c r="AB743" i="105"/>
  <c r="AC743" i="105" s="1"/>
  <c r="AB671" i="105"/>
  <c r="AC671" i="105" s="1"/>
  <c r="AB575" i="105"/>
  <c r="AC575" i="105" s="1"/>
  <c r="AB415" i="105"/>
  <c r="AC415" i="105" s="1"/>
  <c r="AB271" i="105"/>
  <c r="AC271" i="105" s="1"/>
  <c r="AB95" i="105"/>
  <c r="AC95" i="105" s="1"/>
  <c r="AB1930" i="105"/>
  <c r="AC1930" i="105" s="1"/>
  <c r="AB1746" i="105"/>
  <c r="AC1746" i="105" s="1"/>
  <c r="AB1518" i="105"/>
  <c r="AC1518" i="105" s="1"/>
  <c r="AB1348" i="105"/>
  <c r="AC1348" i="105" s="1"/>
  <c r="AB1120" i="105"/>
  <c r="AC1120" i="105" s="1"/>
  <c r="AB905" i="105"/>
  <c r="AC905" i="105" s="1"/>
  <c r="AB722" i="105"/>
  <c r="AC722" i="105" s="1"/>
  <c r="AB458" i="105"/>
  <c r="AC458" i="105" s="1"/>
  <c r="AB18" i="105"/>
  <c r="AC18" i="105" s="1"/>
  <c r="AB1037" i="105"/>
  <c r="AC1037" i="105" s="1"/>
  <c r="AB525" i="105"/>
  <c r="AC525" i="105" s="1"/>
  <c r="AB437" i="105"/>
  <c r="AC437" i="105" s="1"/>
  <c r="AB357" i="105"/>
  <c r="AC357" i="105" s="1"/>
  <c r="AB269" i="105"/>
  <c r="AC269" i="105" s="1"/>
  <c r="AB181" i="105"/>
  <c r="AC181" i="105" s="1"/>
  <c r="AB101" i="105"/>
  <c r="AC101" i="105" s="1"/>
  <c r="AB13" i="105"/>
  <c r="AC13" i="105" s="1"/>
  <c r="AB1458" i="105"/>
  <c r="AC1458" i="105" s="1"/>
  <c r="AB946" i="105"/>
  <c r="AC946" i="105" s="1"/>
  <c r="AB386" i="105"/>
  <c r="AC386" i="105" s="1"/>
  <c r="AB1836" i="105"/>
  <c r="AC1836" i="105" s="1"/>
  <c r="AB1580" i="105"/>
  <c r="AC1580" i="105" s="1"/>
  <c r="AB1324" i="105"/>
  <c r="AC1324" i="105" s="1"/>
  <c r="AB1068" i="105"/>
  <c r="AC1068" i="105" s="1"/>
  <c r="AB812" i="105"/>
  <c r="AC812" i="105" s="1"/>
  <c r="AB556" i="105"/>
  <c r="AC556" i="105" s="1"/>
  <c r="AB324" i="105"/>
  <c r="AC324" i="105" s="1"/>
  <c r="AB76" i="105"/>
  <c r="AC76" i="105" s="1"/>
  <c r="AB1782" i="105"/>
  <c r="AC1782" i="105" s="1"/>
  <c r="AB1482" i="105"/>
  <c r="AC1482" i="105" s="1"/>
  <c r="AB1114" i="105"/>
  <c r="AC1114" i="105" s="1"/>
  <c r="AB758" i="105"/>
  <c r="AC758" i="105" s="1"/>
  <c r="AB433" i="105"/>
  <c r="AC433" i="105" s="1"/>
  <c r="AB184" i="105"/>
  <c r="AC184" i="105" s="1"/>
  <c r="AB1939" i="105"/>
  <c r="AC1939" i="105" s="1"/>
  <c r="AB1867" i="105"/>
  <c r="AC1867" i="105" s="1"/>
  <c r="AB1771" i="105"/>
  <c r="AC1771" i="105" s="1"/>
  <c r="AB1683" i="105"/>
  <c r="AC1683" i="105" s="1"/>
  <c r="AB1611" i="105"/>
  <c r="AC1611" i="105" s="1"/>
  <c r="AB1515" i="105"/>
  <c r="AC1515" i="105" s="1"/>
  <c r="AB1427" i="105"/>
  <c r="AC1427" i="105" s="1"/>
  <c r="AB1355" i="105"/>
  <c r="AC1355" i="105" s="1"/>
  <c r="AB1259" i="105"/>
  <c r="AC1259" i="105" s="1"/>
  <c r="AB1171" i="105"/>
  <c r="AC1171" i="105" s="1"/>
  <c r="AB1099" i="105"/>
  <c r="AC1099" i="105" s="1"/>
  <c r="AB1003" i="105"/>
  <c r="AC1003" i="105" s="1"/>
  <c r="AB915" i="105"/>
  <c r="AC915" i="105" s="1"/>
  <c r="AB843" i="105"/>
  <c r="AC843" i="105" s="1"/>
  <c r="AB747" i="105"/>
  <c r="AC747" i="105" s="1"/>
  <c r="AB659" i="105"/>
  <c r="AC659" i="105" s="1"/>
  <c r="AB587" i="105"/>
  <c r="AC587" i="105" s="1"/>
  <c r="AB459" i="105"/>
  <c r="AC459" i="105" s="1"/>
  <c r="AB331" i="105"/>
  <c r="AC331" i="105" s="1"/>
  <c r="AB219" i="105"/>
  <c r="AC219" i="105" s="1"/>
  <c r="AB83" i="105"/>
  <c r="AC83" i="105" s="1"/>
  <c r="AB1810" i="105"/>
  <c r="AC1810" i="105" s="1"/>
  <c r="AB1582" i="105"/>
  <c r="AC1582" i="105" s="1"/>
  <c r="AB1412" i="105"/>
  <c r="AC1412" i="105" s="1"/>
  <c r="AB1184" i="105"/>
  <c r="AC1184" i="105" s="1"/>
  <c r="AB969" i="105"/>
  <c r="AC969" i="105" s="1"/>
  <c r="AB786" i="105"/>
  <c r="AC786" i="105" s="1"/>
  <c r="AB540" i="105"/>
  <c r="AC540" i="105" s="1"/>
  <c r="AB146" i="105"/>
  <c r="AC146" i="105" s="1"/>
  <c r="AB322" i="105"/>
  <c r="AC322" i="105" s="1"/>
  <c r="AB402" i="105"/>
  <c r="AC402" i="105" s="1"/>
  <c r="AB154" i="105"/>
  <c r="AC154" i="105" s="1"/>
  <c r="AB26" i="105"/>
  <c r="AC26" i="105" s="1"/>
  <c r="AB1753" i="105"/>
  <c r="AC1753" i="105" s="1"/>
  <c r="AB1497" i="105"/>
  <c r="AC1497" i="105" s="1"/>
  <c r="AB1241" i="105"/>
  <c r="AC1241" i="105" s="1"/>
  <c r="AB985" i="105"/>
  <c r="AC985" i="105" s="1"/>
  <c r="AB729" i="105"/>
  <c r="AC729" i="105" s="1"/>
  <c r="AB497" i="105"/>
  <c r="AC497" i="105" s="1"/>
  <c r="AB17" i="105"/>
  <c r="AC17" i="105" s="1"/>
  <c r="AB425" i="105"/>
  <c r="AC425" i="105" s="1"/>
  <c r="AB169" i="105"/>
  <c r="AC169" i="105" s="1"/>
  <c r="AB1666" i="105"/>
  <c r="AC1666" i="105" s="1"/>
  <c r="AB1410" i="105"/>
  <c r="AC1410" i="105" s="1"/>
  <c r="AB1154" i="105"/>
  <c r="AC1154" i="105" s="1"/>
  <c r="AB898" i="105"/>
  <c r="AC898" i="105" s="1"/>
  <c r="AB642" i="105"/>
  <c r="AC642" i="105" s="1"/>
  <c r="AB186" i="105"/>
  <c r="AC186" i="105" s="1"/>
  <c r="AB1799" i="105"/>
  <c r="AC1799" i="105" s="1"/>
  <c r="AB566" i="105"/>
  <c r="AC566" i="105" s="1"/>
  <c r="K203" i="88"/>
  <c r="L203" i="88" s="1"/>
  <c r="K202" i="88"/>
  <c r="L202" i="88" s="1"/>
  <c r="AB468" i="105"/>
  <c r="AC468" i="105" s="1"/>
  <c r="AB303" i="105"/>
  <c r="AC303" i="105" s="1"/>
  <c r="AB1012" i="105"/>
  <c r="AC1012" i="105" s="1"/>
  <c r="AB1287" i="105"/>
  <c r="AC1287" i="105" s="1"/>
  <c r="AB230" i="105"/>
  <c r="AC230" i="105" s="1"/>
  <c r="K167" i="88"/>
  <c r="L167" i="88" s="1"/>
  <c r="AB1488" i="105"/>
  <c r="AC1488" i="105" s="1"/>
  <c r="AB1088" i="105"/>
  <c r="AC1088" i="105" s="1"/>
  <c r="AB1923" i="105"/>
  <c r="AC1923" i="105" s="1"/>
  <c r="AB1681" i="105"/>
  <c r="AC1681" i="105" s="1"/>
  <c r="AB1169" i="105"/>
  <c r="AC1169" i="105" s="1"/>
  <c r="AB657" i="105"/>
  <c r="AC657" i="105" s="1"/>
  <c r="AB1877" i="105"/>
  <c r="AC1877" i="105" s="1"/>
  <c r="AB838" i="105"/>
  <c r="AC838" i="105" s="1"/>
  <c r="K205" i="88"/>
  <c r="L205" i="88" s="1"/>
  <c r="AB792" i="105"/>
  <c r="AC792" i="105" s="1"/>
  <c r="AB1892" i="105"/>
  <c r="AC1892" i="105" s="1"/>
  <c r="AB710" i="105"/>
  <c r="AC710" i="105" s="1"/>
  <c r="AB150" i="105"/>
  <c r="AC150" i="105" s="1"/>
  <c r="AB960" i="105"/>
  <c r="AC960" i="105" s="1"/>
  <c r="AB1653" i="105"/>
  <c r="AC1653" i="105" s="1"/>
  <c r="AB1141" i="105"/>
  <c r="AC1141" i="105" s="1"/>
  <c r="AB629" i="105"/>
  <c r="AC629" i="105" s="1"/>
  <c r="AB1192" i="105"/>
  <c r="AC1192" i="105" s="1"/>
  <c r="AB700" i="105"/>
  <c r="AC700" i="105" s="1"/>
  <c r="AB937" i="105"/>
  <c r="AC937" i="105" s="1"/>
  <c r="AB1679" i="105"/>
  <c r="AC1679" i="105" s="1"/>
  <c r="AB1335" i="105"/>
  <c r="AC1335" i="105" s="1"/>
  <c r="AB991" i="105"/>
  <c r="AC991" i="105" s="1"/>
  <c r="AB655" i="105"/>
  <c r="AC655" i="105" s="1"/>
  <c r="AB71" i="105"/>
  <c r="AC71" i="105" s="1"/>
  <c r="AB1289" i="105"/>
  <c r="AC1289" i="105" s="1"/>
  <c r="AB442" i="105"/>
  <c r="AC442" i="105" s="1"/>
  <c r="AB517" i="105"/>
  <c r="AC517" i="105" s="1"/>
  <c r="AB165" i="105"/>
  <c r="AC165" i="105" s="1"/>
  <c r="AB1385" i="105"/>
  <c r="AC1385" i="105" s="1"/>
  <c r="AB1564" i="105"/>
  <c r="AC1564" i="105" s="1"/>
  <c r="AB524" i="105"/>
  <c r="AC524" i="105" s="1"/>
  <c r="AB1754" i="105"/>
  <c r="AC1754" i="105" s="1"/>
  <c r="AB170" i="105"/>
  <c r="AC170" i="105" s="1"/>
  <c r="AB1763" i="105"/>
  <c r="AC1763" i="105" s="1"/>
  <c r="AB1507" i="105"/>
  <c r="AC1507" i="105" s="1"/>
  <c r="AB1339" i="105"/>
  <c r="AC1339" i="105" s="1"/>
  <c r="AB995" i="105"/>
  <c r="AC995" i="105" s="1"/>
  <c r="AB739" i="105"/>
  <c r="AC739" i="105" s="1"/>
  <c r="AB315" i="105"/>
  <c r="AC315" i="105" s="1"/>
  <c r="AB1568" i="105"/>
  <c r="AC1568" i="105" s="1"/>
  <c r="AB772" i="105"/>
  <c r="AC772" i="105" s="1"/>
  <c r="AB370" i="105"/>
  <c r="AC370" i="105" s="1"/>
  <c r="AB1465" i="105"/>
  <c r="AC1465" i="105" s="1"/>
  <c r="AB474" i="105"/>
  <c r="AC474" i="105" s="1"/>
  <c r="AB1890" i="105"/>
  <c r="AC1890" i="105" s="1"/>
  <c r="AB1634" i="105"/>
  <c r="AC1634" i="105" s="1"/>
  <c r="AB866" i="105"/>
  <c r="AC866" i="105" s="1"/>
  <c r="AB428" i="105"/>
  <c r="AC428" i="105" s="1"/>
  <c r="K108" i="88"/>
  <c r="L108" i="88" s="1"/>
  <c r="K23" i="88"/>
  <c r="L23" i="88" s="1"/>
  <c r="AB1221" i="105"/>
  <c r="AC1221" i="105" s="1"/>
  <c r="K226" i="88"/>
  <c r="L226" i="88" s="1"/>
  <c r="AB1566" i="105"/>
  <c r="AC1566" i="105" s="1"/>
  <c r="AB417" i="105"/>
  <c r="AC417" i="105" s="1"/>
  <c r="AB1701" i="105"/>
  <c r="AC1701" i="105" s="1"/>
  <c r="AB819" i="105"/>
  <c r="AC819" i="105" s="1"/>
  <c r="AB289" i="105"/>
  <c r="AC289" i="105" s="1"/>
  <c r="AB1552" i="105"/>
  <c r="AC1552" i="105" s="1"/>
  <c r="AB1921" i="105"/>
  <c r="AC1921" i="105" s="1"/>
  <c r="AB1409" i="105"/>
  <c r="AC1409" i="105" s="1"/>
  <c r="AB897" i="105"/>
  <c r="AC897" i="105" s="1"/>
  <c r="AB305" i="105"/>
  <c r="AC305" i="105" s="1"/>
  <c r="AB1374" i="105"/>
  <c r="AC1374" i="105" s="1"/>
  <c r="K5" i="88"/>
  <c r="L5" i="88" s="1"/>
  <c r="AB1936" i="105"/>
  <c r="AC1936" i="105" s="1"/>
  <c r="AB1822" i="105"/>
  <c r="AC1822" i="105" s="1"/>
  <c r="AB1528" i="105"/>
  <c r="AC1528" i="105" s="1"/>
  <c r="AB328" i="105"/>
  <c r="AC328" i="105" s="1"/>
  <c r="AB1322" i="105"/>
  <c r="AC1322" i="105" s="1"/>
  <c r="AB1776" i="105"/>
  <c r="AC1776" i="105" s="1"/>
  <c r="AB467" i="105"/>
  <c r="AC467" i="105" s="1"/>
  <c r="AB1885" i="105"/>
  <c r="AC1885" i="105" s="1"/>
  <c r="AB1373" i="105"/>
  <c r="AC1373" i="105" s="1"/>
  <c r="AB861" i="105"/>
  <c r="AC861" i="105" s="1"/>
  <c r="AB1808" i="105"/>
  <c r="AC1808" i="105" s="1"/>
  <c r="AB624" i="105"/>
  <c r="AC624" i="105" s="1"/>
  <c r="AB1660" i="105"/>
  <c r="AC1660" i="105" s="1"/>
  <c r="AB1520" i="105"/>
  <c r="AC1520" i="105" s="1"/>
  <c r="AB72" i="105"/>
  <c r="AC72" i="105" s="1"/>
  <c r="AB1839" i="105"/>
  <c r="AC1839" i="105" s="1"/>
  <c r="AB1583" i="105"/>
  <c r="AC1583" i="105" s="1"/>
  <c r="AB1231" i="105"/>
  <c r="AC1231" i="105" s="1"/>
  <c r="AB895" i="105"/>
  <c r="AC895" i="105" s="1"/>
  <c r="AB543" i="105"/>
  <c r="AC543" i="105" s="1"/>
  <c r="AB1888" i="105"/>
  <c r="AC1888" i="105" s="1"/>
  <c r="AB1262" i="105"/>
  <c r="AC1262" i="105" s="1"/>
  <c r="AB649" i="105"/>
  <c r="AC649" i="105" s="1"/>
  <c r="AB781" i="105"/>
  <c r="AC781" i="105" s="1"/>
  <c r="AB253" i="105"/>
  <c r="AC253" i="105" s="1"/>
  <c r="AB1842" i="105"/>
  <c r="AC1842" i="105" s="1"/>
  <c r="AB1036" i="105"/>
  <c r="AC1036" i="105" s="1"/>
  <c r="AB28" i="105"/>
  <c r="AC28" i="105" s="1"/>
  <c r="AB714" i="105"/>
  <c r="AC714" i="105" s="1"/>
  <c r="AB1755" i="105"/>
  <c r="AC1755" i="105" s="1"/>
  <c r="AB1403" i="105"/>
  <c r="AC1403" i="105" s="1"/>
  <c r="AB1147" i="105"/>
  <c r="AC1147" i="105" s="1"/>
  <c r="AB811" i="105"/>
  <c r="AC811" i="105" s="1"/>
  <c r="AB427" i="105"/>
  <c r="AC427" i="105" s="1"/>
  <c r="AB1737" i="105"/>
  <c r="AC1737" i="105" s="1"/>
  <c r="AB928" i="105"/>
  <c r="AC928" i="105" s="1"/>
  <c r="AB114" i="105"/>
  <c r="AC114" i="105" s="1"/>
  <c r="AB1945" i="105"/>
  <c r="AC1945" i="105" s="1"/>
  <c r="AB1177" i="105"/>
  <c r="AC1177" i="105" s="1"/>
  <c r="AB1602" i="105"/>
  <c r="AC1602" i="105" s="1"/>
  <c r="J5" i="96"/>
  <c r="J9" i="96"/>
  <c r="J6" i="96"/>
  <c r="J10" i="96"/>
  <c r="J13" i="96"/>
  <c r="J11" i="96"/>
  <c r="J8" i="96"/>
  <c r="J12" i="96"/>
  <c r="J4" i="96"/>
  <c r="J7" i="96"/>
  <c r="G9" i="97"/>
  <c r="X6" i="96"/>
  <c r="V6" i="96" s="1"/>
  <c r="X9" i="96"/>
  <c r="V9" i="96" s="1"/>
  <c r="X12" i="96"/>
  <c r="V12" i="96" s="1"/>
  <c r="X5" i="96"/>
  <c r="V5" i="96" s="1"/>
  <c r="X8" i="96"/>
  <c r="V8" i="96" s="1"/>
  <c r="X11" i="96"/>
  <c r="V11" i="96" s="1"/>
  <c r="X13" i="96"/>
  <c r="V13" i="96" s="1"/>
  <c r="X4" i="96"/>
  <c r="V4" i="96" s="1"/>
  <c r="X7" i="96"/>
  <c r="V7" i="96" s="1"/>
  <c r="X10" i="96"/>
  <c r="V10" i="96" s="1"/>
  <c r="K22" i="22"/>
  <c r="C10" i="23"/>
  <c r="C3" i="22"/>
  <c r="M23" i="22" l="1"/>
  <c r="K6" i="96"/>
  <c r="M22" i="22"/>
  <c r="H9" i="97" s="1"/>
  <c r="F4" i="2"/>
  <c r="I4" i="2" s="1"/>
  <c r="F7" i="2"/>
  <c r="I7" i="2" s="1"/>
  <c r="F8" i="2"/>
  <c r="I8" i="2" s="1"/>
  <c r="F9" i="2"/>
  <c r="I9" i="2" s="1"/>
  <c r="F10" i="2"/>
  <c r="I10" i="2" s="1"/>
  <c r="F11" i="2"/>
  <c r="I11" i="2" s="1"/>
  <c r="F13" i="2"/>
  <c r="I13" i="2" s="1"/>
  <c r="G2" i="1"/>
  <c r="G3" i="1"/>
  <c r="AQ9" i="2" l="1"/>
  <c r="AP9" i="2"/>
  <c r="AR9" i="2" s="1"/>
  <c r="AQ8" i="2"/>
  <c r="AP8" i="2"/>
  <c r="AR8" i="2" s="1"/>
  <c r="AQ13" i="2"/>
  <c r="AP13" i="2"/>
  <c r="AR13" i="2" s="1"/>
  <c r="AQ4" i="2"/>
  <c r="AP4" i="2"/>
  <c r="AR4" i="2" s="1"/>
  <c r="AQ7" i="2"/>
  <c r="AP7" i="2"/>
  <c r="AR7" i="2" s="1"/>
  <c r="AQ11" i="2"/>
  <c r="AP11" i="2"/>
  <c r="AR11" i="2" s="1"/>
  <c r="AQ10" i="2"/>
  <c r="AP10" i="2"/>
  <c r="AR10" i="2" s="1"/>
  <c r="F11" i="96"/>
  <c r="F13" i="96"/>
  <c r="F6" i="96"/>
  <c r="F7" i="96"/>
  <c r="F5" i="96"/>
  <c r="F9" i="96"/>
  <c r="F12" i="96"/>
  <c r="F4" i="96"/>
  <c r="F10" i="96"/>
  <c r="K12" i="96"/>
  <c r="K13" i="96"/>
  <c r="K4" i="96"/>
  <c r="K7" i="96"/>
  <c r="K9" i="96"/>
  <c r="K10" i="96"/>
  <c r="K11" i="96"/>
  <c r="K5" i="96"/>
  <c r="F5" i="2"/>
  <c r="I5" i="2" s="1"/>
  <c r="F12" i="2"/>
  <c r="I12" i="2" s="1"/>
  <c r="F6" i="2"/>
  <c r="I6" i="2" s="1"/>
  <c r="I14" i="2" l="1"/>
  <c r="AQ6" i="2"/>
  <c r="AP6" i="2"/>
  <c r="AR6" i="2" s="1"/>
  <c r="AW4" i="2"/>
  <c r="AQ5" i="2"/>
  <c r="AP5" i="2"/>
  <c r="AR5" i="2" s="1"/>
  <c r="AV14" i="2"/>
  <c r="AQ12" i="2"/>
  <c r="AP12" i="2"/>
  <c r="AR12" i="2" s="1"/>
  <c r="M8" i="96" s="1"/>
  <c r="P9" i="96"/>
  <c r="P5" i="96"/>
  <c r="P7" i="96"/>
  <c r="P6" i="96"/>
  <c r="P4" i="96"/>
  <c r="M7" i="96"/>
  <c r="M9" i="96"/>
  <c r="M4" i="96"/>
  <c r="M11" i="96"/>
  <c r="M13" i="96"/>
  <c r="M6" i="96"/>
  <c r="C24" i="22"/>
  <c r="F14" i="2"/>
  <c r="M5" i="96" l="1"/>
  <c r="AQ14" i="2"/>
  <c r="AP14" i="2"/>
  <c r="U7" i="22" s="1"/>
  <c r="P8" i="96"/>
  <c r="Y10" i="96"/>
  <c r="O7" i="96"/>
  <c r="O9" i="96"/>
  <c r="Y4" i="96"/>
  <c r="L4" i="96"/>
  <c r="M10" i="96"/>
  <c r="M12" i="96"/>
  <c r="O4" i="96"/>
  <c r="L5" i="96"/>
  <c r="L8" i="96"/>
  <c r="U5" i="22"/>
  <c r="C23" i="22"/>
  <c r="C4" i="108" s="1"/>
  <c r="C9" i="22"/>
  <c r="F5" i="108" s="1"/>
  <c r="BN14" i="2"/>
  <c r="C12" i="22" s="1"/>
  <c r="U3" i="22"/>
  <c r="F9" i="108" l="1"/>
  <c r="F11" i="108"/>
  <c r="AR14" i="2"/>
  <c r="P10" i="96" s="1"/>
  <c r="C11" i="22"/>
  <c r="U11" i="22"/>
  <c r="L7" i="96"/>
  <c r="Y7" i="96"/>
  <c r="L10" i="96"/>
  <c r="O12" i="96"/>
  <c r="O10" i="96"/>
  <c r="Y6" i="96"/>
  <c r="L6" i="96"/>
  <c r="Y13" i="96"/>
  <c r="L13" i="96"/>
  <c r="Y9" i="96"/>
  <c r="L9" i="96"/>
  <c r="Y11" i="96"/>
  <c r="L11" i="96"/>
  <c r="Y12" i="96"/>
  <c r="L12" i="96"/>
  <c r="H4" i="96"/>
  <c r="Y5" i="96"/>
  <c r="Y8" i="96"/>
  <c r="H7" i="96"/>
  <c r="H10" i="96"/>
  <c r="O11" i="96"/>
  <c r="H11" i="96"/>
  <c r="H8" i="96"/>
  <c r="O8" i="96"/>
  <c r="O13" i="96"/>
  <c r="H13" i="96"/>
  <c r="O5" i="96"/>
  <c r="H5" i="96"/>
  <c r="O6" i="96"/>
  <c r="H6" i="96"/>
  <c r="H9" i="96"/>
  <c r="H12" i="96"/>
  <c r="U6" i="22"/>
  <c r="U4" i="22"/>
  <c r="U8" i="22"/>
  <c r="C25" i="22"/>
  <c r="C10" i="22"/>
  <c r="C21" i="22" s="1"/>
  <c r="C31" i="22"/>
  <c r="G5" i="108" l="1"/>
  <c r="G11" i="108" s="1"/>
  <c r="C32" i="22"/>
  <c r="C16" i="22"/>
  <c r="F6" i="108"/>
  <c r="F8" i="108" s="1"/>
  <c r="F21" i="108"/>
  <c r="F12" i="108"/>
  <c r="U9" i="22"/>
  <c r="U12" i="22"/>
  <c r="L14" i="96"/>
  <c r="U14" i="22" s="1"/>
  <c r="Y14" i="96"/>
  <c r="U15" i="22" s="1"/>
  <c r="O14" i="96"/>
  <c r="N9" i="96" l="1"/>
  <c r="N10" i="96"/>
  <c r="N11" i="96"/>
  <c r="N6" i="96"/>
  <c r="N7" i="96"/>
  <c r="N13" i="96"/>
  <c r="N4" i="96"/>
  <c r="N5" i="96"/>
  <c r="N8" i="96"/>
  <c r="N12" i="96"/>
  <c r="BO5" i="2"/>
  <c r="BP10" i="2"/>
  <c r="BP5" i="2"/>
  <c r="BP4" i="2"/>
  <c r="BP9" i="2"/>
  <c r="BP7" i="2"/>
  <c r="BP12" i="2"/>
  <c r="BP6" i="2"/>
  <c r="BP11" i="2"/>
  <c r="BP13" i="2"/>
  <c r="BP8" i="2"/>
  <c r="BO6" i="2"/>
  <c r="BO7" i="2"/>
  <c r="BO8" i="2"/>
  <c r="BO9" i="2"/>
  <c r="BO13" i="2"/>
  <c r="BO11" i="2"/>
  <c r="BO12" i="2"/>
  <c r="BO4" i="2"/>
  <c r="BO10" i="2"/>
  <c r="F14" i="108"/>
  <c r="F19" i="108" s="1"/>
  <c r="G9" i="108"/>
  <c r="H5" i="108" s="1"/>
  <c r="H11" i="108" s="1"/>
  <c r="F10" i="108"/>
  <c r="F15" i="108"/>
  <c r="F8" i="96"/>
  <c r="BR7" i="2" l="1"/>
  <c r="BS7" i="2" s="1"/>
  <c r="BQ7" i="2"/>
  <c r="BR9" i="2"/>
  <c r="BS9" i="2" s="1"/>
  <c r="BQ9" i="2"/>
  <c r="BP14" i="2"/>
  <c r="C26" i="22" s="1"/>
  <c r="C27" i="22" s="1"/>
  <c r="BR4" i="2"/>
  <c r="BS4" i="2" s="1"/>
  <c r="BQ4" i="2"/>
  <c r="BR12" i="2"/>
  <c r="BS12" i="2" s="1"/>
  <c r="BQ12" i="2"/>
  <c r="BR8" i="2"/>
  <c r="BS8" i="2" s="1"/>
  <c r="BQ8" i="2"/>
  <c r="BR13" i="2"/>
  <c r="BS13" i="2" s="1"/>
  <c r="BQ13" i="2"/>
  <c r="BR5" i="2"/>
  <c r="BS5" i="2" s="1"/>
  <c r="BQ5" i="2"/>
  <c r="BR10" i="2"/>
  <c r="BS10" i="2" s="1"/>
  <c r="BQ10" i="2"/>
  <c r="BR11" i="2"/>
  <c r="BS11" i="2" s="1"/>
  <c r="BQ11" i="2"/>
  <c r="BR6" i="2"/>
  <c r="BS6" i="2" s="1"/>
  <c r="BQ6" i="2"/>
  <c r="BO14" i="2"/>
  <c r="G12" i="108"/>
  <c r="G21" i="108"/>
  <c r="F20" i="108"/>
  <c r="F22" i="108" s="1"/>
  <c r="F23" i="108" s="1"/>
  <c r="F16" i="108"/>
  <c r="H9" i="108"/>
  <c r="H21" i="108" s="1"/>
  <c r="C28" i="22" l="1"/>
  <c r="BQ14" i="2"/>
  <c r="F17" i="108"/>
  <c r="F24" i="108" s="1"/>
  <c r="F27" i="108" s="1"/>
  <c r="I5" i="108"/>
  <c r="I9" i="108" s="1"/>
  <c r="I21" i="108" s="1"/>
  <c r="H12" i="108"/>
  <c r="I11" i="108" l="1"/>
  <c r="J5" i="108" s="1"/>
  <c r="J9" i="108" s="1"/>
  <c r="J21" i="108" s="1"/>
  <c r="F26" i="108"/>
  <c r="J11" i="108" l="1"/>
  <c r="K5" i="108" s="1"/>
  <c r="K11" i="108" s="1"/>
  <c r="I12" i="108"/>
  <c r="J12" i="108" l="1"/>
  <c r="K9" i="108"/>
  <c r="K21" i="108" l="1"/>
  <c r="K12" i="108"/>
  <c r="H7" i="108" l="1"/>
  <c r="I7" i="108"/>
  <c r="F7" i="108"/>
  <c r="G6" i="108" s="1"/>
  <c r="J7" i="108"/>
  <c r="K7" i="108"/>
  <c r="G7" i="108"/>
  <c r="G14" i="108" l="1"/>
  <c r="G19" i="108" s="1"/>
  <c r="G8" i="108"/>
  <c r="G15" i="108" l="1"/>
  <c r="G10" i="108"/>
  <c r="G16" i="108" l="1"/>
  <c r="G17" i="108" s="1"/>
  <c r="G20" i="108"/>
  <c r="G22" i="108" s="1"/>
  <c r="G23" i="108" s="1"/>
  <c r="H6" i="108"/>
  <c r="G24" i="108" l="1"/>
  <c r="G26" i="108" s="1"/>
  <c r="H14" i="108"/>
  <c r="H19" i="108" s="1"/>
  <c r="H8" i="108"/>
  <c r="G27" i="108" l="1"/>
  <c r="H15" i="108"/>
  <c r="H10" i="108"/>
  <c r="H16" i="108" l="1"/>
  <c r="H17" i="108" s="1"/>
  <c r="H20" i="108"/>
  <c r="H22" i="108" s="1"/>
  <c r="H23" i="108" s="1"/>
  <c r="I6" i="108"/>
  <c r="H24" i="108" l="1"/>
  <c r="H26" i="108" s="1"/>
  <c r="I14" i="108"/>
  <c r="I19" i="108" s="1"/>
  <c r="I8" i="108"/>
  <c r="H27" i="108" l="1"/>
  <c r="I15" i="108"/>
  <c r="I10" i="108"/>
  <c r="I16" i="108" l="1"/>
  <c r="I17" i="108" s="1"/>
  <c r="I20" i="108"/>
  <c r="I22" i="108" s="1"/>
  <c r="I23" i="108" s="1"/>
  <c r="J6" i="108"/>
  <c r="I24" i="108" l="1"/>
  <c r="I26" i="108" s="1"/>
  <c r="J14" i="108"/>
  <c r="J19" i="108" s="1"/>
  <c r="J8" i="108"/>
  <c r="I27" i="108" l="1"/>
  <c r="J10" i="108"/>
  <c r="J15" i="108"/>
  <c r="J16" i="108" l="1"/>
  <c r="J17" i="108" s="1"/>
  <c r="J20" i="108"/>
  <c r="J22" i="108" s="1"/>
  <c r="J23" i="108" s="1"/>
  <c r="K6" i="108"/>
  <c r="J24" i="108" l="1"/>
  <c r="J27" i="108" s="1"/>
  <c r="K14" i="108"/>
  <c r="K8" i="108"/>
  <c r="J26" i="108" l="1"/>
  <c r="K10" i="108"/>
  <c r="K15" i="108"/>
  <c r="K20" i="108" s="1"/>
  <c r="K19" i="108"/>
  <c r="K16" i="108" l="1"/>
  <c r="K17" i="108" s="1"/>
  <c r="K22" i="108"/>
  <c r="K23" i="108" s="1"/>
  <c r="K24" i="108" l="1"/>
  <c r="K26" i="108" s="1"/>
  <c r="K27" i="108" l="1"/>
</calcChain>
</file>

<file path=xl/connections.xml><?xml version="1.0" encoding="utf-8"?>
<connections xmlns="http://schemas.openxmlformats.org/spreadsheetml/2006/main">
  <connection id="1" name="Connection" type="4" refreshedVersion="0" background="1" saveData="1">
    <webPr url="http://ichart.finance.yahoo.com/table.csv?s=BOQ.AX&amp;a=02&amp;b=09&amp;c=2014&amp;d=02&amp;e=09&amp;f=2015&amp;g=d&amp;ignore=.csv" htmlTables="1" htmlFormat="all"/>
  </connection>
  <connection id="2" name="Connection1" type="4" refreshedVersion="0" background="1" saveData="1">
    <webPr url="http://ichart.finance.yahoo.com/table.csv?s=CRZ.AX&amp;a=02&amp;b=09&amp;c=2014&amp;d=02&amp;e=09&amp;f=2015&amp;g=d&amp;ignore=.csv" htmlTables="1" htmlFormat="all"/>
  </connection>
  <connection id="3" name="Connection10" type="4" refreshedVersion="0" background="1" saveData="1">
    <webPr url="http://ichart.finance.yahoo.com/table.csv?s=TLS.AX&amp;a=02&amp;b=09&amp;c=2014&amp;d=02&amp;e=09&amp;f=2015&amp;g=d&amp;ignore=.csv" htmlTables="1" htmlFormat="all"/>
  </connection>
  <connection id="4" name="Connection100" type="4" refreshedVersion="5" background="1" saveData="1">
    <webPr xl2000="1" url="http://ichart.finance.yahoo.com/table.csv?s=JBH.AX&amp;a=02&amp;b=13&amp;c=2014&amp;d=02&amp;e=13&amp;f=2015&amp;g=d&amp;ignore=.csv" htmlTables="1" htmlFormat="all"/>
  </connection>
  <connection id="5" name="Connection101" type="4" refreshedVersion="5" background="1" saveData="1">
    <webPr xl2000="1" url="http://ichart.finance.yahoo.com/table.csv?s=MQG.AX&amp;a=02&amp;b=13&amp;c=2014&amp;d=02&amp;e=13&amp;f=2015&amp;g=d&amp;ignore=.csv" htmlTables="1" htmlFormat="all"/>
  </connection>
  <connection id="6" name="Connection102" type="4" refreshedVersion="5" background="1" saveData="1">
    <webPr xl2000="1" url="http://ichart.finance.yahoo.com/table.csv?s=NAB.AX&amp;a=02&amp;b=13&amp;c=2014&amp;d=02&amp;e=13&amp;f=2015&amp;g=d&amp;ignore=.csv" htmlTables="1" htmlFormat="all"/>
  </connection>
  <connection id="7" name="Connection103" type="4" refreshedVersion="5" background="1" saveData="1">
    <webPr xl2000="1" url="http://ichart.finance.yahoo.com/table.csv?s=REA.AX&amp;a=02&amp;b=13&amp;c=2014&amp;d=02&amp;e=13&amp;f=2015&amp;g=d&amp;ignore=.csv" htmlTables="1" htmlFormat="all"/>
  </connection>
  <connection id="8" name="Connection104" type="4" refreshedVersion="5" background="1" saveData="1">
    <webPr xl2000="1" url="http://ichart.finance.yahoo.com/table.csv?s=SEK.AX&amp;a=02&amp;b=13&amp;c=2014&amp;d=02&amp;e=13&amp;f=2015&amp;g=d&amp;ignore=.csv" htmlTables="1" htmlFormat="all"/>
  </connection>
  <connection id="9" name="Connection105" type="4" refreshedVersion="5" background="1" saveData="1">
    <webPr xl2000="1" url="http://ichart.finance.yahoo.com/table.csv?s=SYD.AX&amp;a=02&amp;b=13&amp;c=2014&amp;d=02&amp;e=13&amp;f=2015&amp;g=d&amp;ignore=.csv" htmlTables="1" htmlFormat="all"/>
  </connection>
  <connection id="10" name="Connection106" type="4" refreshedVersion="5" background="1" saveData="1">
    <webPr xl2000="1" url="http://ichart.finance.yahoo.com/table.csv?s=TLS.AX&amp;a=02&amp;b=13&amp;c=2014&amp;d=02&amp;e=13&amp;f=2015&amp;g=d&amp;ignore=.csv" htmlTables="1" htmlFormat="all"/>
  </connection>
  <connection id="11" name="Connection107" type="4" refreshedVersion="5" background="1" saveData="1">
    <webPr xl2000="1" url="http://ichart.finance.yahoo.com/table.csv?s=WES.AX&amp;a=02&amp;b=13&amp;c=2014&amp;d=02&amp;e=13&amp;f=2015&amp;g=d&amp;ignore=.csv" htmlTables="1" htmlFormat="all"/>
  </connection>
  <connection id="12" name="Connection108" type="4" refreshedVersion="5" background="1" saveData="1">
    <webPr xl2000="1" url="http://ichart.finance.yahoo.com/table.csv?s=^AXJO&amp;a=02&amp;b=13&amp;c=2014&amp;d=02&amp;e=13&amp;f=2015&amp;g=d&amp;ignore=.csv" htmlTables="1" htmlFormat="all"/>
  </connection>
  <connection id="13" name="Connection109" type="4" refreshedVersion="5" background="1" saveData="1">
    <webPr xl2000="1" url="http://ichart.finance.yahoo.com/table.csv?s=GMA.AX&amp;a=02&amp;b=13&amp;c=2014&amp;d=02&amp;e=13&amp;f=2015&amp;g=d&amp;ignore=.csv" htmlTables="1" htmlFormat="all"/>
  </connection>
  <connection id="14" name="Connection11" type="4" refreshedVersion="0" background="1" saveData="1">
    <webPr url="http://ichart.finance.yahoo.com/table.csv?s=WES.AX&amp;a=02&amp;b=09&amp;c=2014&amp;d=02&amp;e=09&amp;f=2015&amp;g=d&amp;ignore=.csv" htmlTables="1" htmlFormat="all"/>
  </connection>
  <connection id="15" name="Connection110" type="4" refreshedVersion="5" background="1" saveData="1">
    <webPr xl2000="1" url="http://ichart.finance.yahoo.com/table.csv?s=CBA.AX&amp;a=02&amp;b=13&amp;c=2014&amp;d=02&amp;e=13&amp;f=2015&amp;g=d&amp;ignore=.csv" htmlTables="1" htmlFormat="all"/>
  </connection>
  <connection id="16" name="Connection111" type="4" refreshedVersion="5" background="1" saveData="1">
    <webPr xl2000="1" url="http://ichart.finance.yahoo.com/table.csv?s=MTS.AX&amp;a=02&amp;b=13&amp;c=2014&amp;d=02&amp;e=13&amp;f=2015&amp;g=d&amp;ignore=.csv" htmlTables="1" htmlFormat="all"/>
  </connection>
  <connection id="17" name="Connection112" type="4" refreshedVersion="5" background="1" saveData="1">
    <webPr xl2000="1" url="http://ichart.finance.yahoo.com/table.csv?s=MYR.AX&amp;a=02&amp;b=13&amp;c=2014&amp;d=02&amp;e=13&amp;f=2015&amp;g=d&amp;ignore=.csv" htmlTables="1" htmlFormat="all"/>
  </connection>
  <connection id="18" name="Connection113" type="4" refreshedVersion="5" background="1" saveData="1">
    <webPr xl2000="1" url="http://ichart.finance.yahoo.com/table.csv?s=NST.AX&amp;a=02&amp;b=13&amp;c=2014&amp;d=02&amp;e=13&amp;f=2015&amp;g=d&amp;ignore=.csv" htmlTables="1" htmlFormat="all"/>
  </connection>
  <connection id="19" name="Connection114" type="4" refreshedVersion="5" background="1" saveData="1">
    <webPr xl2000="1" url="http://www.afr.com/rw/AFR/Web/Tables/Share_Tables_Daily/2015-03-14/GGsoda150314.csv" htmlTables="1" htmlFormat="all"/>
  </connection>
  <connection id="20" name="Connection115" type="4" refreshedVersion="5" background="1" saveData="1">
    <webPr xl2000="1" url="http://www.afr.com/rw/AFR/Web/Tables/Share_Tables_Daily/2015-03-13/GGsoda150313.csv" htmlTables="1" htmlFormat="all"/>
  </connection>
  <connection id="21" name="Connection116" type="4" refreshedVersion="5" background="1" saveData="1">
    <webPr xl2000="1" url="http://www.afr.com/rw/AFR/Web/Tables/Share_Tables_Daily/2015-02-28/GGsoda150228.csv" htmlTables="1" htmlFormat="all"/>
  </connection>
  <connection id="22" name="Connection117" type="4" refreshedVersion="5" background="1" saveData="1">
    <webPr xl2000="1" url="http://www.afr.com/rw/AFR/Web/Tables/Share_Tables_Daily/2014-07-01/GGsoda140701.csv" htmlTables="1" htmlFormat="all"/>
  </connection>
  <connection id="23" name="Connection118" type="4" refreshedVersion="5" background="1" saveData="1">
    <webPr xl2000="1" url="http://www.rba.gov.au/statistics/tables/csv/f11.1-data.csv" htmlTables="1" htmlFormat="all"/>
  </connection>
  <connection id="24" name="Connection119" type="4" refreshedVersion="5" background="1" saveData="1">
    <webPr xl2000="1" url="http://www.rba.gov.au/statistics/tables/csv/f2-data.csv" htmlTables="1" htmlFormat="all"/>
  </connection>
  <connection id="25" name="Connection12" type="4" refreshedVersion="0" background="1" saveData="1">
    <webPr url="http://ichart.finance.yahoo.com/table.csv?s=^AXJO&amp;a=02&amp;b=09&amp;c=2014&amp;d=02&amp;e=09&amp;f=2015&amp;g=d&amp;ignore=.csv" htmlTables="1" htmlFormat="all"/>
  </connection>
  <connection id="26" name="Connection120" type="4" refreshedVersion="5" background="1" saveData="1">
    <webPr xl2000="1" url="http://ichart.finance.yahoo.com/table.csv?s=BOQ.AX&amp;a=02&amp;b=16&amp;c=2014&amp;d=02&amp;e=16&amp;f=2015&amp;g=d&amp;ignore=.csv" htmlTables="1" htmlFormat="all"/>
  </connection>
  <connection id="27" name="Connection121" type="4" refreshedVersion="5" background="1" saveData="1">
    <webPr xl2000="1" url="http://ichart.finance.yahoo.com/table.csv?s=CRZ.AX&amp;a=02&amp;b=16&amp;c=2014&amp;d=02&amp;e=16&amp;f=2015&amp;g=d&amp;ignore=.csv" htmlTables="1" htmlFormat="all"/>
  </connection>
  <connection id="28" name="Connection122" type="4" refreshedVersion="5" background="1" saveData="1">
    <webPr xl2000="1" url="http://ichart.finance.yahoo.com/table.csv?s=CTX.AX&amp;a=02&amp;b=16&amp;c=2014&amp;d=02&amp;e=16&amp;f=2015&amp;g=d&amp;ignore=.csv" htmlTables="1" htmlFormat="all"/>
  </connection>
  <connection id="29" name="Connection123" type="4" refreshedVersion="5" background="1" saveData="1">
    <webPr xl2000="1" url="http://ichart.finance.yahoo.com/table.csv?s=IRE.AX&amp;a=02&amp;b=16&amp;c=2014&amp;d=02&amp;e=16&amp;f=2015&amp;g=d&amp;ignore=.csv" htmlTables="1" htmlFormat="all"/>
  </connection>
  <connection id="30" name="Connection124" type="4" refreshedVersion="5" background="1" saveData="1">
    <webPr xl2000="1" url="http://ichart.finance.yahoo.com/table.csv?s=JBH.AX&amp;a=02&amp;b=16&amp;c=2014&amp;d=02&amp;e=16&amp;f=2015&amp;g=d&amp;ignore=.csv" htmlTables="1" htmlFormat="all"/>
  </connection>
  <connection id="31" name="Connection125" type="4" refreshedVersion="5" background="1" saveData="1">
    <webPr xl2000="1" url="http://ichart.finance.yahoo.com/table.csv?s=MQG.AX&amp;a=02&amp;b=16&amp;c=2014&amp;d=02&amp;e=16&amp;f=2015&amp;g=d&amp;ignore=.csv" htmlTables="1" htmlFormat="all"/>
  </connection>
  <connection id="32" name="Connection126" type="4" refreshedVersion="5" background="1" saveData="1">
    <webPr xl2000="1" url="http://ichart.finance.yahoo.com/table.csv?s=NAB.AX&amp;a=02&amp;b=16&amp;c=2014&amp;d=02&amp;e=16&amp;f=2015&amp;g=d&amp;ignore=.csv" htmlTables="1" htmlFormat="all"/>
  </connection>
  <connection id="33" name="Connection127" type="4" refreshedVersion="5" background="1" saveData="1">
    <webPr xl2000="1" url="http://ichart.finance.yahoo.com/table.csv?s=REA.AX&amp;a=02&amp;b=16&amp;c=2014&amp;d=02&amp;e=16&amp;f=2015&amp;g=d&amp;ignore=.csv" htmlTables="1" htmlFormat="all"/>
  </connection>
  <connection id="34" name="Connection128" type="4" refreshedVersion="5" background="1" saveData="1">
    <webPr xl2000="1" url="http://ichart.finance.yahoo.com/table.csv?s=SEK.AX&amp;a=02&amp;b=16&amp;c=2014&amp;d=02&amp;e=16&amp;f=2015&amp;g=d&amp;ignore=.csv" htmlTables="1" htmlFormat="all"/>
  </connection>
  <connection id="35" name="Connection129" type="4" refreshedVersion="5" background="1" saveData="1">
    <webPr xl2000="1" url="http://ichart.finance.yahoo.com/table.csv?s=SYD.AX&amp;a=02&amp;b=16&amp;c=2014&amp;d=02&amp;e=16&amp;f=2015&amp;g=d&amp;ignore=.csv" htmlTables="1" htmlFormat="all"/>
  </connection>
  <connection id="36" name="Connection13" type="4" refreshedVersion="0" background="1" saveData="1">
    <webPr url="http://ichart.finance.yahoo.com/table.csv?s=GMA.AX&amp;a=02&amp;b=09&amp;c=2014&amp;d=02&amp;e=09&amp;f=2015&amp;g=d&amp;ignore=.csv" htmlTables="1" htmlFormat="all"/>
  </connection>
  <connection id="37" name="Connection130" type="4" refreshedVersion="5" background="1" saveData="1">
    <webPr xl2000="1" url="http://ichart.finance.yahoo.com/table.csv?s=TLS.AX&amp;a=02&amp;b=16&amp;c=2014&amp;d=02&amp;e=16&amp;f=2015&amp;g=d&amp;ignore=.csv" htmlTables="1" htmlFormat="all"/>
  </connection>
  <connection id="38" name="Connection131" type="4" refreshedVersion="5" background="1" saveData="1">
    <webPr xl2000="1" url="http://ichart.finance.yahoo.com/table.csv?s=WES.AX&amp;a=02&amp;b=16&amp;c=2014&amp;d=02&amp;e=16&amp;f=2015&amp;g=d&amp;ignore=.csv" htmlTables="1" htmlFormat="all"/>
  </connection>
  <connection id="39" name="Connection132" type="4" refreshedVersion="5" background="1" saveData="1">
    <webPr xl2000="1" url="http://ichart.finance.yahoo.com/table.csv?s=^AXJO&amp;a=02&amp;b=16&amp;c=2014&amp;d=02&amp;e=16&amp;f=2015&amp;g=d&amp;ignore=.csv" htmlTables="1" htmlFormat="all"/>
  </connection>
  <connection id="40" name="Connection133" type="4" refreshedVersion="5" background="1" saveData="1">
    <webPr xl2000="1" url="http://ichart.finance.yahoo.com/table.csv?s=GMA.AX&amp;a=02&amp;b=16&amp;c=2014&amp;d=02&amp;e=16&amp;f=2015&amp;g=d&amp;ignore=.csv" htmlTables="1" htmlFormat="all"/>
  </connection>
  <connection id="41" name="Connection134" type="4" refreshedVersion="5" background="1" saveData="1">
    <webPr xl2000="1" url="http://ichart.finance.yahoo.com/table.csv?s=CBA.AX&amp;a=02&amp;b=16&amp;c=2014&amp;d=02&amp;e=16&amp;f=2015&amp;g=d&amp;ignore=.csv" htmlTables="1" htmlFormat="all"/>
  </connection>
  <connection id="42" name="Connection135" type="4" refreshedVersion="5" background="1" saveData="1">
    <webPr xl2000="1" url="http://ichart.finance.yahoo.com/table.csv?s=MTS.AX&amp;a=02&amp;b=16&amp;c=2014&amp;d=02&amp;e=16&amp;f=2015&amp;g=d&amp;ignore=.csv" htmlTables="1" htmlFormat="all"/>
  </connection>
  <connection id="43" name="Connection136" type="4" refreshedVersion="5" background="1" saveData="1">
    <webPr xl2000="1" url="http://ichart.finance.yahoo.com/table.csv?s=MYR.AX&amp;a=02&amp;b=16&amp;c=2014&amp;d=02&amp;e=16&amp;f=2015&amp;g=d&amp;ignore=.csv" htmlTables="1" htmlFormat="all"/>
  </connection>
  <connection id="44" name="Connection137" type="4" refreshedVersion="5" background="1" saveData="1">
    <webPr xl2000="1" url="http://ichart.finance.yahoo.com/table.csv?s=NST.AX&amp;a=02&amp;b=16&amp;c=2014&amp;d=02&amp;e=16&amp;f=2015&amp;g=d&amp;ignore=.csv" htmlTables="1" htmlFormat="all"/>
  </connection>
  <connection id="45" name="Connection138" type="4" refreshedVersion="5" background="1" saveData="1">
    <webPr xl2000="1" url="http://www.afr.com/rw/AFR/Web/Tables/Share_Tables_Daily/2015-03-17/GGsoda150317.csv" htmlTables="1" htmlFormat="all"/>
  </connection>
  <connection id="46" name="Connection139" type="4" refreshedVersion="5" background="1" saveData="1">
    <webPr xl2000="1" url="http://www.afr.com/rw/AFR/Web/Tables/Share_Tables_Daily/2015-03-14/GGsoda150314.csv" htmlTables="1" htmlFormat="all"/>
  </connection>
  <connection id="47" name="Connection14" type="4" refreshedVersion="0" background="1" saveData="1">
    <webPr url="http://ichart.finance.yahoo.com/table.csv?s=CBA.AX&amp;a=02&amp;b=09&amp;c=2014&amp;d=02&amp;e=09&amp;f=2015&amp;g=d&amp;ignore=.csv" htmlTables="1" htmlFormat="all"/>
  </connection>
  <connection id="48" name="Connection140" type="4" refreshedVersion="5" background="1" saveData="1">
    <webPr xl2000="1" url="http://www.afr.com/rw/AFR/Web/Tables/Share_Tables_Daily/2015-02-28/GGsoda150228.csv" htmlTables="1" htmlFormat="all"/>
  </connection>
  <connection id="49" name="Connection141" type="4" refreshedVersion="5" background="1" saveData="1">
    <webPr xl2000="1" url="http://www.afr.com/rw/AFR/Web/Tables/Share_Tables_Daily/2014-07-01/GGsoda140701.csv" htmlTables="1" htmlFormat="all"/>
  </connection>
  <connection id="50" name="Connection142" type="4" refreshedVersion="5" background="1" saveData="1">
    <webPr xl2000="1" url="http://www.rba.gov.au/statistics/tables/csv/f11.1-data.csv" htmlTables="1" htmlFormat="all"/>
  </connection>
  <connection id="51" name="Connection143" type="4" refreshedVersion="5" background="1" saveData="1">
    <webPr xl2000="1" url="http://www.rba.gov.au/statistics/tables/csv/f2-data.csv" htmlTables="1" htmlFormat="all"/>
  </connection>
  <connection id="52" name="Connection144" type="4" refreshedVersion="5" background="1" saveData="1">
    <webPr xl2000="1" url="http://ichart.finance.yahoo.com/table.csv?s=BOQ.AX&amp;a=02&amp;b=16&amp;c=2014&amp;d=02&amp;e=16&amp;f=2015&amp;g=d&amp;ignore=.csv" htmlTables="1" htmlFormat="all"/>
  </connection>
  <connection id="53" name="Connection145" type="4" refreshedVersion="5" background="1" saveData="1">
    <webPr xl2000="1" url="http://ichart.finance.yahoo.com/table.csv?s=CRZ.AX&amp;a=02&amp;b=16&amp;c=2014&amp;d=02&amp;e=16&amp;f=2015&amp;g=d&amp;ignore=.csv" htmlTables="1" htmlFormat="all"/>
  </connection>
  <connection id="54" name="Connection146" type="4" refreshedVersion="5" background="1" saveData="1">
    <webPr xl2000="1" url="http://ichart.finance.yahoo.com/table.csv?s=CTX.AX&amp;a=02&amp;b=16&amp;c=2014&amp;d=02&amp;e=16&amp;f=2015&amp;g=d&amp;ignore=.csv" htmlTables="1" htmlFormat="all"/>
  </connection>
  <connection id="55" name="Connection147" type="4" refreshedVersion="5" background="1" saveData="1">
    <webPr xl2000="1" url="http://ichart.finance.yahoo.com/table.csv?s=IRE.AX&amp;a=02&amp;b=16&amp;c=2014&amp;d=02&amp;e=16&amp;f=2015&amp;g=d&amp;ignore=.csv" htmlTables="1" htmlFormat="all"/>
  </connection>
  <connection id="56" name="Connection148" type="4" refreshedVersion="5" background="1" saveData="1">
    <webPr xl2000="1" url="http://ichart.finance.yahoo.com/table.csv?s=JBH.AX&amp;a=02&amp;b=16&amp;c=2014&amp;d=02&amp;e=16&amp;f=2015&amp;g=d&amp;ignore=.csv" htmlTables="1" htmlFormat="all"/>
  </connection>
  <connection id="57" name="Connection149" type="4" refreshedVersion="5" background="1" saveData="1">
    <webPr xl2000="1" url="http://ichart.finance.yahoo.com/table.csv?s=MQG.AX&amp;a=02&amp;b=16&amp;c=2014&amp;d=02&amp;e=16&amp;f=2015&amp;g=d&amp;ignore=.csv" htmlTables="1" htmlFormat="all"/>
  </connection>
  <connection id="58" name="Connection15" type="4" refreshedVersion="0" background="1" saveData="1">
    <webPr url="http://ichart.finance.yahoo.com/table.csv?s=MTS.AX&amp;a=02&amp;b=09&amp;c=2014&amp;d=02&amp;e=09&amp;f=2015&amp;g=d&amp;ignore=.csv" htmlTables="1" htmlFormat="all"/>
  </connection>
  <connection id="59" name="Connection150" type="4" refreshedVersion="5" background="1" saveData="1">
    <webPr xl2000="1" url="http://ichart.finance.yahoo.com/table.csv?s=NAB.AX&amp;a=02&amp;b=16&amp;c=2014&amp;d=02&amp;e=16&amp;f=2015&amp;g=d&amp;ignore=.csv" htmlTables="1" htmlFormat="all"/>
  </connection>
  <connection id="60" name="Connection151" type="4" refreshedVersion="5" background="1" saveData="1">
    <webPr xl2000="1" url="http://ichart.finance.yahoo.com/table.csv?s=REA.AX&amp;a=02&amp;b=16&amp;c=2014&amp;d=02&amp;e=16&amp;f=2015&amp;g=d&amp;ignore=.csv" htmlTables="1" htmlFormat="all"/>
  </connection>
  <connection id="61" name="Connection152" type="4" refreshedVersion="5" background="1" saveData="1">
    <webPr xl2000="1" url="http://ichart.finance.yahoo.com/table.csv?s=SEK.AX&amp;a=02&amp;b=16&amp;c=2014&amp;d=02&amp;e=16&amp;f=2015&amp;g=d&amp;ignore=.csv" htmlTables="1" htmlFormat="all"/>
  </connection>
  <connection id="62" name="Connection153" type="4" refreshedVersion="5" background="1" saveData="1">
    <webPr xl2000="1" url="http://ichart.finance.yahoo.com/table.csv?s=SYD.AX&amp;a=02&amp;b=16&amp;c=2014&amp;d=02&amp;e=16&amp;f=2015&amp;g=d&amp;ignore=.csv" htmlTables="1" htmlFormat="all"/>
  </connection>
  <connection id="63" name="Connection154" type="4" refreshedVersion="5" background="1" saveData="1">
    <webPr xl2000="1" url="http://ichart.finance.yahoo.com/table.csv?s=TLS.AX&amp;a=02&amp;b=16&amp;c=2014&amp;d=02&amp;e=16&amp;f=2015&amp;g=d&amp;ignore=.csv" htmlTables="1" htmlFormat="all"/>
  </connection>
  <connection id="64" name="Connection155" type="4" refreshedVersion="5" background="1" saveData="1">
    <webPr xl2000="1" url="http://ichart.finance.yahoo.com/table.csv?s=WES.AX&amp;a=02&amp;b=16&amp;c=2014&amp;d=02&amp;e=16&amp;f=2015&amp;g=d&amp;ignore=.csv" htmlTables="1" htmlFormat="all"/>
  </connection>
  <connection id="65" name="Connection156" type="4" refreshedVersion="5" background="1" saveData="1">
    <webPr xl2000="1" url="http://ichart.finance.yahoo.com/table.csv?s=^AXJO&amp;a=02&amp;b=16&amp;c=2014&amp;d=02&amp;e=16&amp;f=2015&amp;g=d&amp;ignore=.csv" htmlTables="1" htmlFormat="all"/>
  </connection>
  <connection id="66" name="Connection157" type="4" refreshedVersion="5" background="1" saveData="1">
    <webPr xl2000="1" url="http://ichart.finance.yahoo.com/table.csv?s=GMA.AX&amp;a=02&amp;b=16&amp;c=2014&amp;d=02&amp;e=16&amp;f=2015&amp;g=d&amp;ignore=.csv" htmlTables="1" htmlFormat="all"/>
  </connection>
  <connection id="67" name="Connection158" type="4" refreshedVersion="5" background="1" saveData="1">
    <webPr xl2000="1" url="http://ichart.finance.yahoo.com/table.csv?s=CBA.AX&amp;a=02&amp;b=16&amp;c=2014&amp;d=02&amp;e=16&amp;f=2015&amp;g=d&amp;ignore=.csv" htmlTables="1" htmlFormat="all"/>
  </connection>
  <connection id="68" name="Connection159" type="4" refreshedVersion="5" background="1" saveData="1">
    <webPr xl2000="1" url="http://ichart.finance.yahoo.com/table.csv?s=MTS.AX&amp;a=02&amp;b=16&amp;c=2014&amp;d=02&amp;e=16&amp;f=2015&amp;g=d&amp;ignore=.csv" htmlTables="1" htmlFormat="all"/>
  </connection>
  <connection id="69" name="Connection16" type="4" refreshedVersion="5" background="1" saveData="1">
    <webPr xl2000="1" url="http://ichart.finance.yahoo.com/table.csv?s=MYR.AX&amp;a=02&amp;b=09&amp;c=2014&amp;d=02&amp;e=09&amp;f=2015&amp;g=d&amp;ignore=.csv" htmlTables="1" htmlFormat="all"/>
  </connection>
  <connection id="70" name="Connection160" type="4" refreshedVersion="5" background="1" saveData="1">
    <webPr xl2000="1" url="http://ichart.finance.yahoo.com/table.csv?s=MYR.AX&amp;a=02&amp;b=16&amp;c=2014&amp;d=02&amp;e=16&amp;f=2015&amp;g=d&amp;ignore=.csv" htmlTables="1" htmlFormat="all"/>
  </connection>
  <connection id="71" name="Connection161" type="4" refreshedVersion="5" background="1" saveData="1">
    <webPr xl2000="1" url="http://ichart.finance.yahoo.com/table.csv?s=NST.AX&amp;a=02&amp;b=16&amp;c=2014&amp;d=02&amp;e=16&amp;f=2015&amp;g=d&amp;ignore=.csv" htmlTables="1" htmlFormat="all"/>
  </connection>
  <connection id="72" name="Connection162" type="4" refreshedVersion="5" background="1" saveData="1">
    <webPr xl2000="1" url="http://www.afr.com/rw/AFR/Web/Tables/Share_Tables_Daily/2015-03-17/GGsoda150317.csv" htmlTables="1" htmlFormat="all"/>
  </connection>
  <connection id="73" name="Connection163" type="4" refreshedVersion="5" background="1" saveData="1">
    <webPr xl2000="1" url="http://www.afr.com/rw/AFR/Web/Tables/Share_Tables_Daily/2015-03-14/GGsoda150314.csv" htmlTables="1" htmlFormat="all"/>
  </connection>
  <connection id="74" name="Connection164" type="4" refreshedVersion="5" background="1" saveData="1">
    <webPr xl2000="1" url="http://www.afr.com/rw/AFR/Web/Tables/Share_Tables_Daily/2015-02-28/GGsoda150228.csv" htmlTables="1" htmlFormat="all"/>
  </connection>
  <connection id="75" name="Connection165" type="4" refreshedVersion="5" background="1" saveData="1">
    <webPr xl2000="1" url="http://www.afr.com/rw/AFR/Web/Tables/Share_Tables_Daily/2014-07-01/GGsoda140701.csv" htmlTables="1" htmlFormat="all"/>
  </connection>
  <connection id="76" name="Connection166" type="4" refreshedVersion="5" background="1" saveData="1">
    <webPr xl2000="1" url="http://www.rba.gov.au/statistics/tables/csv/f11.1-data.csv" htmlTables="1" htmlFormat="all"/>
  </connection>
  <connection id="77" name="Connection167" type="4" refreshedVersion="5" background="1" saveData="1">
    <webPr xl2000="1" url="http://www.rba.gov.au/statistics/tables/csv/f2-data.csv" htmlTables="1" htmlFormat="all"/>
  </connection>
  <connection id="78" name="Connection168" type="4" refreshedVersion="5" background="1" saveData="1">
    <webPr xl2000="1" url="http://ichart.finance.yahoo.com/table.csv?s=BOQ.AX&amp;a=02&amp;b=17&amp;c=2014&amp;d=02&amp;e=17&amp;f=2015&amp;g=d&amp;ignore=.csv" htmlTables="1" htmlFormat="all"/>
  </connection>
  <connection id="79" name="Connection169" type="4" refreshedVersion="5" background="1" saveData="1">
    <webPr xl2000="1" url="http://ichart.finance.yahoo.com/table.csv?s=CRZ.AX&amp;a=02&amp;b=17&amp;c=2014&amp;d=02&amp;e=17&amp;f=2015&amp;g=d&amp;ignore=.csv" htmlTables="1" htmlFormat="all"/>
  </connection>
  <connection id="80" name="Connection17" type="4" refreshedVersion="0" background="1" saveData="1">
    <webPr url="http://ichart.finance.yahoo.com/table.csv?s=NST.AX&amp;a=02&amp;b=09&amp;c=2014&amp;d=02&amp;e=09&amp;f=2015&amp;g=d&amp;ignore=.csv" htmlTables="1" htmlFormat="all"/>
  </connection>
  <connection id="81" name="Connection170" type="4" refreshedVersion="5" background="1" saveData="1">
    <webPr xl2000="1" url="http://ichart.finance.yahoo.com/table.csv?s=CTX.AX&amp;a=02&amp;b=17&amp;c=2014&amp;d=02&amp;e=17&amp;f=2015&amp;g=d&amp;ignore=.csv" htmlTables="1" htmlFormat="all"/>
  </connection>
  <connection id="82" name="Connection171" type="4" refreshedVersion="5" background="1" saveData="1">
    <webPr xl2000="1" url="http://ichart.finance.yahoo.com/table.csv?s=IRE.AX&amp;a=02&amp;b=17&amp;c=2014&amp;d=02&amp;e=17&amp;f=2015&amp;g=d&amp;ignore=.csv" htmlTables="1" htmlFormat="all"/>
  </connection>
  <connection id="83" name="Connection172" type="4" refreshedVersion="5" background="1" saveData="1">
    <webPr xl2000="1" url="http://ichart.finance.yahoo.com/table.csv?s=JBH.AX&amp;a=02&amp;b=17&amp;c=2014&amp;d=02&amp;e=17&amp;f=2015&amp;g=d&amp;ignore=.csv" htmlTables="1" htmlFormat="all"/>
  </connection>
  <connection id="84" name="Connection173" type="4" refreshedVersion="5" background="1" saveData="1">
    <webPr xl2000="1" url="http://ichart.finance.yahoo.com/table.csv?s=MQG.AX&amp;a=02&amp;b=17&amp;c=2014&amp;d=02&amp;e=17&amp;f=2015&amp;g=d&amp;ignore=.csv" htmlTables="1" htmlFormat="all"/>
  </connection>
  <connection id="85" name="Connection174" type="4" refreshedVersion="5" background="1" saveData="1">
    <webPr xl2000="1" url="http://ichart.finance.yahoo.com/table.csv?s=NAB.AX&amp;a=02&amp;b=17&amp;c=2014&amp;d=02&amp;e=17&amp;f=2015&amp;g=d&amp;ignore=.csv" htmlTables="1" htmlFormat="all"/>
  </connection>
  <connection id="86" name="Connection175" type="4" refreshedVersion="5" background="1" saveData="1">
    <webPr xl2000="1" url="http://ichart.finance.yahoo.com/table.csv?s=REA.AX&amp;a=02&amp;b=17&amp;c=2014&amp;d=02&amp;e=17&amp;f=2015&amp;g=d&amp;ignore=.csv" htmlTables="1" htmlFormat="all"/>
  </connection>
  <connection id="87" name="Connection176" type="4" refreshedVersion="5" background="1" saveData="1">
    <webPr xl2000="1" url="http://ichart.finance.yahoo.com/table.csv?s=SEK.AX&amp;a=02&amp;b=17&amp;c=2014&amp;d=02&amp;e=17&amp;f=2015&amp;g=d&amp;ignore=.csv" htmlTables="1" htmlFormat="all"/>
  </connection>
  <connection id="88" name="Connection177" type="4" refreshedVersion="5" background="1" saveData="1">
    <webPr xl2000="1" url="http://ichart.finance.yahoo.com/table.csv?s=SYD.AX&amp;a=02&amp;b=17&amp;c=2014&amp;d=02&amp;e=17&amp;f=2015&amp;g=d&amp;ignore=.csv" htmlTables="1" htmlFormat="all"/>
  </connection>
  <connection id="89" name="Connection178" type="4" refreshedVersion="5" background="1" saveData="1">
    <webPr xl2000="1" url="http://ichart.finance.yahoo.com/table.csv?s=TLS.AX&amp;a=02&amp;b=17&amp;c=2014&amp;d=02&amp;e=17&amp;f=2015&amp;g=d&amp;ignore=.csv" htmlTables="1" htmlFormat="all"/>
  </connection>
  <connection id="90" name="Connection179" type="4" refreshedVersion="5" background="1" saveData="1">
    <webPr xl2000="1" url="http://ichart.finance.yahoo.com/table.csv?s=WES.AX&amp;a=02&amp;b=17&amp;c=2014&amp;d=02&amp;e=17&amp;f=2015&amp;g=d&amp;ignore=.csv" htmlTables="1" htmlFormat="all"/>
  </connection>
  <connection id="91" name="Connection18" type="4" refreshedVersion="0" background="1" saveData="1">
    <webPr url="http://www.afr.com/rw/AFR/Web/Tables/Share_Tables_Daily/2015-03-10/GGsoda150310.csv" htmlTables="1" htmlFormat="all"/>
  </connection>
  <connection id="92" name="Connection180" type="4" refreshedVersion="5" background="1" saveData="1">
    <webPr xl2000="1" url="http://ichart.finance.yahoo.com/table.csv?s=^AXJO&amp;a=02&amp;b=17&amp;c=2014&amp;d=02&amp;e=17&amp;f=2015&amp;g=d&amp;ignore=.csv" htmlTables="1" htmlFormat="all"/>
  </connection>
  <connection id="93" name="Connection181" type="4" refreshedVersion="5" background="1" saveData="1">
    <webPr xl2000="1" url="http://ichart.finance.yahoo.com/table.csv?s=GMA.AX&amp;a=02&amp;b=17&amp;c=2014&amp;d=02&amp;e=17&amp;f=2015&amp;g=d&amp;ignore=.csv" htmlTables="1" htmlFormat="all"/>
  </connection>
  <connection id="94" name="Connection182" type="4" refreshedVersion="5" background="1" saveData="1">
    <webPr xl2000="1" url="http://ichart.finance.yahoo.com/table.csv?s=CBA.AX&amp;a=02&amp;b=17&amp;c=2014&amp;d=02&amp;e=17&amp;f=2015&amp;g=d&amp;ignore=.csv" htmlTables="1" htmlFormat="all"/>
  </connection>
  <connection id="95" name="Connection183" type="4" refreshedVersion="5" background="1" saveData="1">
    <webPr xl2000="1" url="http://ichart.finance.yahoo.com/table.csv?s=MTS.AX&amp;a=02&amp;b=17&amp;c=2014&amp;d=02&amp;e=17&amp;f=2015&amp;g=d&amp;ignore=.csv" htmlTables="1" htmlFormat="all"/>
  </connection>
  <connection id="96" name="Connection184" type="4" refreshedVersion="5" background="1" saveData="1">
    <webPr xl2000="1" url="http://ichart.finance.yahoo.com/table.csv?s=MYR.AX&amp;a=02&amp;b=17&amp;c=2014&amp;d=02&amp;e=17&amp;f=2015&amp;g=d&amp;ignore=.csv" htmlTables="1" htmlFormat="all"/>
  </connection>
  <connection id="97" name="Connection185" type="4" refreshedVersion="5" background="1" saveData="1">
    <webPr xl2000="1" url="http://ichart.finance.yahoo.com/table.csv?s=NST.AX&amp;a=02&amp;b=17&amp;c=2014&amp;d=02&amp;e=17&amp;f=2015&amp;g=d&amp;ignore=.csv" htmlTables="1" htmlFormat="all"/>
  </connection>
  <connection id="98" name="Connection186" type="4" refreshedVersion="5" background="1" saveData="1">
    <webPr xl2000="1" url="http://www.afr.com/rw/AFR/Web/Tables/Share_Tables_Daily/2015-03-18/GGsoda150318.csv" htmlTables="1" htmlFormat="all"/>
  </connection>
  <connection id="99" name="Connection187" type="4" refreshedVersion="5" background="1" saveData="1">
    <webPr xl2000="1" url="http://www.afr.com/rw/AFR/Web/Tables/Share_Tables_Daily/2015-03-17/GGsoda150317.csv" htmlTables="1" htmlFormat="all"/>
  </connection>
  <connection id="100" name="Connection188" type="4" refreshedVersion="5" background="1" saveData="1">
    <webPr xl2000="1" url="http://www.afr.com/rw/AFR/Web/Tables/Share_Tables_Daily/2015-02-28/GGsoda150228.csv" htmlTables="1" htmlFormat="all"/>
  </connection>
  <connection id="101" name="Connection189" type="4" refreshedVersion="5" background="1" saveData="1">
    <webPr xl2000="1" url="http://www.afr.com/rw/AFR/Web/Tables/Share_Tables_Daily/2014-07-01/GGsoda140701.csv" htmlTables="1" htmlFormat="all"/>
  </connection>
  <connection id="102" name="Connection19" type="4" refreshedVersion="0" background="1" saveData="1">
    <webPr url="http://www.afr.com/rw/AFR/Web/Tables/Share_Tables_Daily/2015-03-07/GGsoda150307.csv" htmlTables="1" htmlFormat="all"/>
  </connection>
  <connection id="103" name="Connection190" type="4" refreshedVersion="5" background="1" saveData="1">
    <webPr xl2000="1" url="http://www.rba.gov.au/statistics/tables/csv/f11.1-data.csv" htmlTables="1" htmlFormat="all"/>
  </connection>
  <connection id="104" name="Connection191" type="4" refreshedVersion="5" background="1" saveData="1">
    <webPr xl2000="1" url="http://www.rba.gov.au/statistics/tables/csv/f2-data.csv" htmlTables="1" htmlFormat="all"/>
  </connection>
  <connection id="105" name="Connection192" type="4" refreshedVersion="5" background="1" saveData="1">
    <webPr xl2000="1" url="http://ichart.finance.yahoo.com/table.csv?s=BOQ.AX&amp;a=02&amp;b=18&amp;c=2014&amp;d=02&amp;e=18&amp;f=2015&amp;g=d&amp;ignore=.csv" htmlTables="1" htmlFormat="all"/>
  </connection>
  <connection id="106" name="Connection193" type="4" refreshedVersion="5" background="1" saveData="1">
    <webPr xl2000="1" url="http://ichart.finance.yahoo.com/table.csv?s=CRZ.AX&amp;a=02&amp;b=18&amp;c=2014&amp;d=02&amp;e=18&amp;f=2015&amp;g=d&amp;ignore=.csv" htmlTables="1" htmlFormat="all"/>
  </connection>
  <connection id="107" name="Connection194" type="4" refreshedVersion="5" background="1" saveData="1">
    <webPr xl2000="1" url="http://ichart.finance.yahoo.com/table.csv?s=CTX.AX&amp;a=02&amp;b=18&amp;c=2014&amp;d=02&amp;e=18&amp;f=2015&amp;g=d&amp;ignore=.csv" htmlTables="1" htmlFormat="all"/>
  </connection>
  <connection id="108" name="Connection195" type="4" refreshedVersion="5" background="1" saveData="1">
    <webPr xl2000="1" url="http://ichart.finance.yahoo.com/table.csv?s=IRE.AX&amp;a=02&amp;b=18&amp;c=2014&amp;d=02&amp;e=18&amp;f=2015&amp;g=d&amp;ignore=.csv" htmlTables="1" htmlFormat="all"/>
  </connection>
  <connection id="109" name="Connection196" type="4" refreshedVersion="5" background="1" saveData="1">
    <webPr xl2000="1" url="http://ichart.finance.yahoo.com/table.csv?s=JBH.AX&amp;a=02&amp;b=18&amp;c=2014&amp;d=02&amp;e=18&amp;f=2015&amp;g=d&amp;ignore=.csv" htmlTables="1" htmlFormat="all"/>
  </connection>
  <connection id="110" name="Connection197" type="4" refreshedVersion="5" background="1" saveData="1">
    <webPr xl2000="1" url="http://ichart.finance.yahoo.com/table.csv?s=MQG.AX&amp;a=02&amp;b=18&amp;c=2014&amp;d=02&amp;e=18&amp;f=2015&amp;g=d&amp;ignore=.csv" htmlTables="1" htmlFormat="all"/>
  </connection>
  <connection id="111" name="Connection198" type="4" refreshedVersion="5" background="1" saveData="1">
    <webPr xl2000="1" url="http://ichart.finance.yahoo.com/table.csv?s=NAB.AX&amp;a=02&amp;b=18&amp;c=2014&amp;d=02&amp;e=18&amp;f=2015&amp;g=d&amp;ignore=.csv" htmlTables="1" htmlFormat="all"/>
  </connection>
  <connection id="112" name="Connection199" type="4" refreshedVersion="5" background="1" saveData="1">
    <webPr xl2000="1" url="http://ichart.finance.yahoo.com/table.csv?s=REA.AX&amp;a=02&amp;b=18&amp;c=2014&amp;d=02&amp;e=18&amp;f=2015&amp;g=d&amp;ignore=.csv" htmlTables="1" htmlFormat="all"/>
  </connection>
  <connection id="113" name="Connection2" type="4" refreshedVersion="0" background="1" saveData="1">
    <webPr url="http://ichart.finance.yahoo.com/table.csv?s=CTX.AX&amp;a=02&amp;b=09&amp;c=2014&amp;d=02&amp;e=09&amp;f=2015&amp;g=d&amp;ignore=.csv" htmlTables="1" htmlFormat="all"/>
  </connection>
  <connection id="114" name="Connection20" type="4" refreshedVersion="0" background="1" saveData="1">
    <webPr url="http://www.afr.com/rw/AFR/Web/Tables/Share_Tables_Daily/2015-02-28/GGsoda150228.csv" htmlTables="1" htmlFormat="all"/>
  </connection>
  <connection id="115" name="Connection200" type="4" refreshedVersion="5" background="1" saveData="1">
    <webPr xl2000="1" url="http://ichart.finance.yahoo.com/table.csv?s=SEK.AX&amp;a=02&amp;b=18&amp;c=2014&amp;d=02&amp;e=18&amp;f=2015&amp;g=d&amp;ignore=.csv" htmlTables="1" htmlFormat="all"/>
  </connection>
  <connection id="116" name="Connection201" type="4" refreshedVersion="5" background="1" saveData="1">
    <webPr xl2000="1" url="http://ichart.finance.yahoo.com/table.csv?s=SYD.AX&amp;a=02&amp;b=18&amp;c=2014&amp;d=02&amp;e=18&amp;f=2015&amp;g=d&amp;ignore=.csv" htmlTables="1" htmlFormat="all"/>
  </connection>
  <connection id="117" name="Connection202" type="4" refreshedVersion="5" background="1" saveData="1">
    <webPr xl2000="1" url="http://ichart.finance.yahoo.com/table.csv?s=TLS.AX&amp;a=02&amp;b=18&amp;c=2014&amp;d=02&amp;e=18&amp;f=2015&amp;g=d&amp;ignore=.csv" htmlTables="1" htmlFormat="all"/>
  </connection>
  <connection id="118" name="Connection203" type="4" refreshedVersion="5" background="1" saveData="1">
    <webPr xl2000="1" url="http://ichart.finance.yahoo.com/table.csv?s=WES.AX&amp;a=02&amp;b=18&amp;c=2014&amp;d=02&amp;e=18&amp;f=2015&amp;g=d&amp;ignore=.csv" htmlTables="1" htmlFormat="all"/>
  </connection>
  <connection id="119" name="Connection204" type="4" refreshedVersion="5" background="1" saveData="1">
    <webPr xl2000="1" url="http://ichart.finance.yahoo.com/table.csv?s=^AXJO&amp;a=02&amp;b=18&amp;c=2014&amp;d=02&amp;e=18&amp;f=2015&amp;g=d&amp;ignore=.csv" htmlTables="1" htmlFormat="all"/>
  </connection>
  <connection id="120" name="Connection205" type="4" refreshedVersion="5" background="1" saveData="1">
    <webPr xl2000="1" url="http://ichart.finance.yahoo.com/table.csv?s=GMA.AX&amp;a=02&amp;b=18&amp;c=2014&amp;d=02&amp;e=18&amp;f=2015&amp;g=d&amp;ignore=.csv" htmlTables="1" htmlFormat="all"/>
  </connection>
  <connection id="121" name="Connection206" type="4" refreshedVersion="5" background="1" saveData="1">
    <webPr xl2000="1" url="http://ichart.finance.yahoo.com/table.csv?s=CBA.AX&amp;a=02&amp;b=18&amp;c=2014&amp;d=02&amp;e=18&amp;f=2015&amp;g=d&amp;ignore=.csv" htmlTables="1" htmlFormat="all"/>
  </connection>
  <connection id="122" name="Connection207" type="4" refreshedVersion="5" background="1" saveData="1">
    <webPr xl2000="1" url="http://ichart.finance.yahoo.com/table.csv?s=MTS.AX&amp;a=02&amp;b=18&amp;c=2014&amp;d=02&amp;e=18&amp;f=2015&amp;g=d&amp;ignore=.csv" htmlTables="1" htmlFormat="all"/>
  </connection>
  <connection id="123" name="Connection208" type="4" refreshedVersion="5" background="1" saveData="1">
    <webPr xl2000="1" url="http://ichart.finance.yahoo.com/table.csv?s=MYR.AX&amp;a=02&amp;b=18&amp;c=2014&amp;d=02&amp;e=18&amp;f=2015&amp;g=d&amp;ignore=.csv" htmlTables="1" htmlFormat="all"/>
  </connection>
  <connection id="124" name="Connection209" type="4" refreshedVersion="5" background="1" saveData="1">
    <webPr xl2000="1" url="http://ichart.finance.yahoo.com/table.csv?s=NST.AX&amp;a=02&amp;b=18&amp;c=2014&amp;d=02&amp;e=18&amp;f=2015&amp;g=d&amp;ignore=.csv" htmlTables="1" htmlFormat="all"/>
  </connection>
  <connection id="125" name="Connection21" type="4" refreshedVersion="0" background="1" saveData="1">
    <webPr url="http://www.afr.com/rw/AFR/Web/Tables/Share_Tables_Daily/2014-07-01/GGsoda140701.csv" htmlTables="1" htmlFormat="all"/>
  </connection>
  <connection id="126" name="Connection210" type="4" refreshedVersion="5" background="1" saveData="1">
    <webPr xl2000="1" url="http://www.afr.com/rw/AFR/Web/Tables/Share_Tables_Daily/2015-03-19/GGsoda150319.csv" htmlTables="1" htmlFormat="all"/>
  </connection>
  <connection id="127" name="Connection211" type="4" refreshedVersion="5" background="1" saveData="1">
    <webPr xl2000="1" url="http://www.afr.com/rw/AFR/Web/Tables/Share_Tables_Daily/2015-03-18/GGsoda150318.csv" htmlTables="1" htmlFormat="all"/>
  </connection>
  <connection id="128" name="Connection212" type="4" refreshedVersion="5" background="1" saveData="1">
    <webPr xl2000="1" url="http://www.afr.com/rw/AFR/Web/Tables/Share_Tables_Daily/2015-02-28/GGsoda150228.csv" htmlTables="1" htmlFormat="all"/>
  </connection>
  <connection id="129" name="Connection213" type="4" refreshedVersion="5" background="1" saveData="1">
    <webPr xl2000="1" url="http://www.afr.com/rw/AFR/Web/Tables/Share_Tables_Daily/2014-07-01/GGsoda140701.csv" htmlTables="1" htmlFormat="all"/>
  </connection>
  <connection id="130" name="Connection214" type="4" refreshedVersion="5" background="1" saveData="1">
    <webPr xl2000="1" url="http://www.rba.gov.au/statistics/tables/csv/f11.1-data.csv" htmlTables="1" htmlFormat="all"/>
  </connection>
  <connection id="131" name="Connection215" type="4" refreshedVersion="5" background="1" saveData="1">
    <webPr xl2000="1" url="http://www.rba.gov.au/statistics/tables/csv/f2-data.csv" htmlTables="1" htmlFormat="all"/>
  </connection>
  <connection id="132" name="Connection216" type="4" refreshedVersion="5" background="1" saveData="1">
    <webPr xl2000="1" url="http://ichart.finance.yahoo.com/table.csv?s=BOQ.AX&amp;a=02&amp;b=18&amp;c=2014&amp;d=02&amp;e=18&amp;f=2015&amp;g=d&amp;ignore=.csv" htmlTables="1" htmlFormat="all"/>
  </connection>
  <connection id="133" name="Connection217" type="4" refreshedVersion="5" background="1" saveData="1">
    <webPr xl2000="1" url="http://ichart.finance.yahoo.com/table.csv?s=CRZ.AX&amp;a=02&amp;b=18&amp;c=2014&amp;d=02&amp;e=18&amp;f=2015&amp;g=d&amp;ignore=.csv" htmlTables="1" htmlFormat="all"/>
  </connection>
  <connection id="134" name="Connection218" type="4" refreshedVersion="5" background="1" saveData="1">
    <webPr xl2000="1" url="http://ichart.finance.yahoo.com/table.csv?s=CTX.AX&amp;a=02&amp;b=18&amp;c=2014&amp;d=02&amp;e=18&amp;f=2015&amp;g=d&amp;ignore=.csv" htmlTables="1" htmlFormat="all"/>
  </connection>
  <connection id="135" name="Connection219" type="4" refreshedVersion="5" background="1" saveData="1">
    <webPr xl2000="1" url="http://ichart.finance.yahoo.com/table.csv?s=IRE.AX&amp;a=02&amp;b=18&amp;c=2014&amp;d=02&amp;e=18&amp;f=2015&amp;g=d&amp;ignore=.csv" htmlTables="1" htmlFormat="all"/>
  </connection>
  <connection id="136" name="Connection22" type="4" refreshedVersion="0" background="1" saveData="1">
    <webPr url="http://www.rba.gov.au/statistics/tables/csv/f11.1-data.csv" htmlTables="1" htmlFormat="all"/>
  </connection>
  <connection id="137" name="Connection220" type="4" refreshedVersion="5" background="1" saveData="1">
    <webPr xl2000="1" url="http://ichart.finance.yahoo.com/table.csv?s=JBH.AX&amp;a=02&amp;b=18&amp;c=2014&amp;d=02&amp;e=18&amp;f=2015&amp;g=d&amp;ignore=.csv" htmlTables="1" htmlFormat="all"/>
  </connection>
  <connection id="138" name="Connection221" type="4" refreshedVersion="5" background="1" saveData="1">
    <webPr xl2000="1" url="http://ichart.finance.yahoo.com/table.csv?s=MQG.AX&amp;a=02&amp;b=18&amp;c=2014&amp;d=02&amp;e=18&amp;f=2015&amp;g=d&amp;ignore=.csv" htmlTables="1" htmlFormat="all"/>
  </connection>
  <connection id="139" name="Connection222" type="4" refreshedVersion="5" background="1" saveData="1">
    <webPr xl2000="1" url="http://ichart.finance.yahoo.com/table.csv?s=NAB.AX&amp;a=02&amp;b=18&amp;c=2014&amp;d=02&amp;e=18&amp;f=2015&amp;g=d&amp;ignore=.csv" htmlTables="1" htmlFormat="all"/>
  </connection>
  <connection id="140" name="Connection223" type="4" refreshedVersion="5" background="1" saveData="1">
    <webPr xl2000="1" url="http://ichart.finance.yahoo.com/table.csv?s=REA.AX&amp;a=02&amp;b=18&amp;c=2014&amp;d=02&amp;e=18&amp;f=2015&amp;g=d&amp;ignore=.csv" htmlTables="1" htmlFormat="all"/>
  </connection>
  <connection id="141" name="Connection224" type="4" refreshedVersion="5" background="1" saveData="1">
    <webPr xl2000="1" url="http://ichart.finance.yahoo.com/table.csv?s=SEK.AX&amp;a=02&amp;b=18&amp;c=2014&amp;d=02&amp;e=18&amp;f=2015&amp;g=d&amp;ignore=.csv" htmlTables="1" htmlFormat="all"/>
  </connection>
  <connection id="142" name="Connection225" type="4" refreshedVersion="5" background="1" saveData="1">
    <webPr xl2000="1" url="http://ichart.finance.yahoo.com/table.csv?s=SYD.AX&amp;a=02&amp;b=18&amp;c=2014&amp;d=02&amp;e=18&amp;f=2015&amp;g=d&amp;ignore=.csv" htmlTables="1" htmlFormat="all"/>
  </connection>
  <connection id="143" name="Connection226" type="4" refreshedVersion="5" background="1" saveData="1">
    <webPr xl2000="1" url="http://ichart.finance.yahoo.com/table.csv?s=TLS.AX&amp;a=02&amp;b=18&amp;c=2014&amp;d=02&amp;e=18&amp;f=2015&amp;g=d&amp;ignore=.csv" htmlTables="1" htmlFormat="all"/>
  </connection>
  <connection id="144" name="Connection227" type="4" refreshedVersion="5" background="1" saveData="1">
    <webPr xl2000="1" url="http://ichart.finance.yahoo.com/table.csv?s=WES.AX&amp;a=02&amp;b=18&amp;c=2014&amp;d=02&amp;e=18&amp;f=2015&amp;g=d&amp;ignore=.csv" htmlTables="1" htmlFormat="all"/>
  </connection>
  <connection id="145" name="Connection228" type="4" refreshedVersion="5" background="1" saveData="1">
    <webPr xl2000="1" url="http://ichart.finance.yahoo.com/table.csv?s=^AXJO&amp;a=02&amp;b=18&amp;c=2014&amp;d=02&amp;e=18&amp;f=2015&amp;g=d&amp;ignore=.csv" htmlTables="1" htmlFormat="all"/>
  </connection>
  <connection id="146" name="Connection229" type="4" refreshedVersion="5" background="1" saveData="1">
    <webPr xl2000="1" url="http://ichart.finance.yahoo.com/table.csv?s=GMA.AX&amp;a=02&amp;b=18&amp;c=2014&amp;d=02&amp;e=18&amp;f=2015&amp;g=d&amp;ignore=.csv" htmlTables="1" htmlFormat="all"/>
  </connection>
  <connection id="147" name="Connection23" type="4" refreshedVersion="0" background="1" saveData="1">
    <webPr url="http://www.rba.gov.au/statistics/tables/csv/f2-data.csv" htmlTables="1" htmlFormat="all"/>
  </connection>
  <connection id="148" name="Connection230" type="4" refreshedVersion="5" background="1" saveData="1">
    <webPr xl2000="1" url="http://ichart.finance.yahoo.com/table.csv?s=CBA.AX&amp;a=02&amp;b=18&amp;c=2014&amp;d=02&amp;e=18&amp;f=2015&amp;g=d&amp;ignore=.csv" htmlTables="1" htmlFormat="all"/>
  </connection>
  <connection id="149" name="Connection231" type="4" refreshedVersion="5" background="1" saveData="1">
    <webPr xl2000="1" url="http://ichart.finance.yahoo.com/table.csv?s=MTS.AX&amp;a=02&amp;b=18&amp;c=2014&amp;d=02&amp;e=18&amp;f=2015&amp;g=d&amp;ignore=.csv" htmlTables="1" htmlFormat="all"/>
  </connection>
  <connection id="150" name="Connection232" type="4" refreshedVersion="5" background="1" saveData="1">
    <webPr xl2000="1" url="http://ichart.finance.yahoo.com/table.csv?s=MYR.AX&amp;a=02&amp;b=18&amp;c=2014&amp;d=02&amp;e=18&amp;f=2015&amp;g=d&amp;ignore=.csv" htmlTables="1" htmlFormat="all"/>
  </connection>
  <connection id="151" name="Connection233" type="4" refreshedVersion="5" background="1" saveData="1">
    <webPr xl2000="1" url="http://ichart.finance.yahoo.com/table.csv?s=NST.AX&amp;a=02&amp;b=18&amp;c=2014&amp;d=02&amp;e=18&amp;f=2015&amp;g=d&amp;ignore=.csv" htmlTables="1" htmlFormat="all"/>
  </connection>
  <connection id="152" name="Connection234" type="4" refreshedVersion="5" background="1" saveData="1">
    <webPr xl2000="1" url="http://www.afr.com/rw/AFR/Web/Tables/Share_Tables_Daily/2015-03-19/GGsoda150319.csv" htmlTables="1" htmlFormat="all"/>
  </connection>
  <connection id="153" name="Connection235" type="4" refreshedVersion="5" background="1" saveData="1">
    <webPr xl2000="1" url="http://www.afr.com/rw/AFR/Web/Tables/Share_Tables_Daily/2015-03-18/GGsoda150318.csv" htmlTables="1" htmlFormat="all"/>
  </connection>
  <connection id="154" name="Connection236" type="4" refreshedVersion="5" background="1" saveData="1">
    <webPr xl2000="1" url="http://www.afr.com/rw/AFR/Web/Tables/Share_Tables_Daily/2015-02-28/GGsoda150228.csv" htmlTables="1" htmlFormat="all"/>
  </connection>
  <connection id="155" name="Connection237" type="4" refreshedVersion="5" background="1" saveData="1">
    <webPr xl2000="1" url="http://www.afr.com/rw/AFR/Web/Tables/Share_Tables_Daily/2014-07-01/GGsoda140701.csv" htmlTables="1" htmlFormat="all"/>
  </connection>
  <connection id="156" name="Connection238" type="4" refreshedVersion="5" background="1" saveData="1">
    <webPr xl2000="1" url="http://www.rba.gov.au/statistics/tables/csv/f11.1-data.csv" htmlTables="1" htmlFormat="all"/>
  </connection>
  <connection id="157" name="Connection239" type="4" refreshedVersion="5" background="1" saveData="1">
    <webPr xl2000="1" url="http://www.rba.gov.au/statistics/tables/csv/f2-data.csv" htmlTables="1" htmlFormat="all"/>
  </connection>
  <connection id="158" name="Connection24" type="4" refreshedVersion="0" background="1" saveData="1">
    <webPr url="http://ichart.finance.yahoo.com/table.csv?s=BOQ.AX&amp;a=02&amp;b=10&amp;c=2014&amp;d=02&amp;e=10&amp;f=2015&amp;g=d&amp;ignore=.csv" htmlTables="1" htmlFormat="all"/>
  </connection>
  <connection id="159" name="Connection240" type="4" refreshedVersion="5" background="1" saveData="1">
    <webPr xl2000="1" url="http://ichart.finance.yahoo.com/table.csv?s=BOQ.AX&amp;a=02&amp;b=19&amp;c=2014&amp;d=02&amp;e=19&amp;f=2015&amp;g=d&amp;ignore=.csv" htmlTables="1" htmlFormat="all"/>
  </connection>
  <connection id="160" name="Connection241" type="4" refreshedVersion="5" background="1" saveData="1">
    <webPr xl2000="1" url="http://ichart.finance.yahoo.com/table.csv?s=CRZ.AX&amp;a=02&amp;b=19&amp;c=2014&amp;d=02&amp;e=19&amp;f=2015&amp;g=d&amp;ignore=.csv" htmlTables="1" htmlFormat="all"/>
  </connection>
  <connection id="161" name="Connection242" type="4" refreshedVersion="5" background="1" saveData="1">
    <webPr xl2000="1" url="http://ichart.finance.yahoo.com/table.csv?s=CTX.AX&amp;a=02&amp;b=19&amp;c=2014&amp;d=02&amp;e=19&amp;f=2015&amp;g=d&amp;ignore=.csv" htmlTables="1" htmlFormat="all"/>
  </connection>
  <connection id="162" name="Connection243" type="4" refreshedVersion="5" background="1" saveData="1">
    <webPr xl2000="1" url="http://ichart.finance.yahoo.com/table.csv?s=IRE.AX&amp;a=02&amp;b=19&amp;c=2014&amp;d=02&amp;e=19&amp;f=2015&amp;g=d&amp;ignore=.csv" htmlTables="1" htmlFormat="all"/>
  </connection>
  <connection id="163" name="Connection244" type="4" refreshedVersion="5" background="1" saveData="1">
    <webPr xl2000="1" url="http://ichart.finance.yahoo.com/table.csv?s=JBH.AX&amp;a=02&amp;b=19&amp;c=2014&amp;d=02&amp;e=19&amp;f=2015&amp;g=d&amp;ignore=.csv" htmlTables="1" htmlFormat="all"/>
  </connection>
  <connection id="164" name="Connection245" type="4" refreshedVersion="5" background="1" saveData="1">
    <webPr xl2000="1" url="http://ichart.finance.yahoo.com/table.csv?s=MQG.AX&amp;a=02&amp;b=19&amp;c=2014&amp;d=02&amp;e=19&amp;f=2015&amp;g=d&amp;ignore=.csv" htmlTables="1" htmlFormat="all"/>
  </connection>
  <connection id="165" name="Connection246" type="4" refreshedVersion="5" background="1" saveData="1">
    <webPr xl2000="1" url="http://ichart.finance.yahoo.com/table.csv?s=NAB.AX&amp;a=02&amp;b=19&amp;c=2014&amp;d=02&amp;e=19&amp;f=2015&amp;g=d&amp;ignore=.csv" htmlTables="1" htmlFormat="all"/>
  </connection>
  <connection id="166" name="Connection247" type="4" refreshedVersion="5" background="1" saveData="1">
    <webPr xl2000="1" url="http://ichart.finance.yahoo.com/table.csv?s=REA.AX&amp;a=02&amp;b=19&amp;c=2014&amp;d=02&amp;e=19&amp;f=2015&amp;g=d&amp;ignore=.csv" htmlTables="1" htmlFormat="all"/>
  </connection>
  <connection id="167" name="Connection248" type="4" refreshedVersion="5" background="1" saveData="1">
    <webPr xl2000="1" url="http://ichart.finance.yahoo.com/table.csv?s=SEK.AX&amp;a=02&amp;b=19&amp;c=2014&amp;d=02&amp;e=19&amp;f=2015&amp;g=d&amp;ignore=.csv" htmlTables="1" htmlFormat="all"/>
  </connection>
  <connection id="168" name="Connection249" type="4" refreshedVersion="5" background="1" saveData="1">
    <webPr xl2000="1" url="http://ichart.finance.yahoo.com/table.csv?s=SYD.AX&amp;a=02&amp;b=19&amp;c=2014&amp;d=02&amp;e=19&amp;f=2015&amp;g=d&amp;ignore=.csv" htmlTables="1" htmlFormat="all"/>
  </connection>
  <connection id="169" name="Connection25" type="4" refreshedVersion="0" background="1" saveData="1">
    <webPr url="http://ichart.finance.yahoo.com/table.csv?s=CRZ.AX&amp;a=02&amp;b=10&amp;c=2014&amp;d=02&amp;e=10&amp;f=2015&amp;g=d&amp;ignore=.csv" htmlTables="1" htmlFormat="all"/>
  </connection>
  <connection id="170" name="Connection250" type="4" refreshedVersion="5" background="1" saveData="1">
    <webPr xl2000="1" url="http://ichart.finance.yahoo.com/table.csv?s=TLS.AX&amp;a=02&amp;b=19&amp;c=2014&amp;d=02&amp;e=19&amp;f=2015&amp;g=d&amp;ignore=.csv" htmlTables="1" htmlFormat="all"/>
  </connection>
  <connection id="171" name="Connection251" type="4" refreshedVersion="5" background="1" saveData="1">
    <webPr xl2000="1" url="http://ichart.finance.yahoo.com/table.csv?s=WES.AX&amp;a=02&amp;b=19&amp;c=2014&amp;d=02&amp;e=19&amp;f=2015&amp;g=d&amp;ignore=.csv" htmlTables="1" htmlFormat="all"/>
  </connection>
  <connection id="172" name="Connection252" type="4" refreshedVersion="5" background="1" saveData="1">
    <webPr xl2000="1" url="http://ichart.finance.yahoo.com/table.csv?s=^AXJO&amp;a=02&amp;b=19&amp;c=2014&amp;d=02&amp;e=19&amp;f=2015&amp;g=d&amp;ignore=.csv" htmlTables="1" htmlFormat="all"/>
  </connection>
  <connection id="173" name="Connection253" type="4" refreshedVersion="5" background="1" saveData="1">
    <webPr xl2000="1" url="http://ichart.finance.yahoo.com/table.csv?s=GMA.AX&amp;a=02&amp;b=19&amp;c=2014&amp;d=02&amp;e=19&amp;f=2015&amp;g=d&amp;ignore=.csv" htmlTables="1" htmlFormat="all"/>
  </connection>
  <connection id="174" name="Connection254" type="4" refreshedVersion="5" background="1" saveData="1">
    <webPr xl2000="1" url="http://ichart.finance.yahoo.com/table.csv?s=CBA.AX&amp;a=02&amp;b=19&amp;c=2014&amp;d=02&amp;e=19&amp;f=2015&amp;g=d&amp;ignore=.csv" htmlTables="1" htmlFormat="all"/>
  </connection>
  <connection id="175" name="Connection255" type="4" refreshedVersion="5" background="1" saveData="1">
    <webPr xl2000="1" url="http://ichart.finance.yahoo.com/table.csv?s=MTS.AX&amp;a=02&amp;b=19&amp;c=2014&amp;d=02&amp;e=19&amp;f=2015&amp;g=d&amp;ignore=.csv" htmlTables="1" htmlFormat="all"/>
  </connection>
  <connection id="176" name="Connection256" type="4" refreshedVersion="5" background="1" saveData="1">
    <webPr xl2000="1" url="http://ichart.finance.yahoo.com/table.csv?s=MYR.AX&amp;a=02&amp;b=19&amp;c=2014&amp;d=02&amp;e=19&amp;f=2015&amp;g=d&amp;ignore=.csv" htmlTables="1" htmlFormat="all"/>
  </connection>
  <connection id="177" name="Connection257" type="4" refreshedVersion="5" background="1" saveData="1">
    <webPr xl2000="1" url="http://ichart.finance.yahoo.com/table.csv?s=NST.AX&amp;a=02&amp;b=19&amp;c=2014&amp;d=02&amp;e=19&amp;f=2015&amp;g=d&amp;ignore=.csv" htmlTables="1" htmlFormat="all"/>
  </connection>
  <connection id="178" name="Connection258" type="4" refreshedVersion="5" background="1" saveData="1">
    <webPr xl2000="1" url="http://www.afr.com/rw/AFR/Web/Tables/Share_Tables_Daily/2015-03-20/GGsoda150320.csv" htmlTables="1" htmlFormat="all"/>
  </connection>
  <connection id="179" name="Connection259" type="4" refreshedVersion="5" background="1" saveData="1">
    <webPr xl2000="1" url="http://www.afr.com/rw/AFR/Web/Tables/Share_Tables_Daily/2015-03-19/GGsoda150319.csv" htmlTables="1" htmlFormat="all"/>
  </connection>
  <connection id="180" name="Connection26" type="4" refreshedVersion="0" background="1" saveData="1">
    <webPr url="http://ichart.finance.yahoo.com/table.csv?s=CTX.AX&amp;a=02&amp;b=10&amp;c=2014&amp;d=02&amp;e=10&amp;f=2015&amp;g=d&amp;ignore=.csv" htmlTables="1" htmlFormat="all"/>
  </connection>
  <connection id="181" name="Connection260" type="4" refreshedVersion="5" background="1" saveData="1">
    <webPr xl2000="1" url="http://www.afr.com/rw/AFR/Web/Tables/Share_Tables_Daily/2015-02-28/GGsoda150228.csv" htmlTables="1" htmlFormat="all"/>
  </connection>
  <connection id="182" name="Connection261" type="4" refreshedVersion="5" background="1" saveData="1">
    <webPr xl2000="1" url="http://www.afr.com/rw/AFR/Web/Tables/Share_Tables_Daily/2014-07-01/GGsoda140701.csv" htmlTables="1" htmlFormat="all"/>
  </connection>
  <connection id="183" name="Connection262" type="4" refreshedVersion="5" background="1" saveData="1">
    <webPr xl2000="1" url="http://www.rba.gov.au/statistics/tables/csv/f11.1-data.csv" htmlTables="1" htmlFormat="all"/>
  </connection>
  <connection id="184" name="Connection263" type="4" refreshedVersion="5" background="1" saveData="1">
    <webPr xl2000="1" url="http://www.rba.gov.au/statistics/tables/csv/f2-data.csv" htmlTables="1" htmlFormat="all"/>
  </connection>
  <connection id="185" name="Connection264" type="4" refreshedVersion="5" background="1" saveData="1">
    <webPr xl2000="1" url="http://ichart.finance.yahoo.com/table.csv?s=BOQ.AX&amp;a=02&amp;b=19&amp;c=2014&amp;d=02&amp;e=19&amp;f=2015&amp;g=d&amp;ignore=.csv" htmlTables="1" htmlFormat="all"/>
  </connection>
  <connection id="186" name="Connection265" type="4" refreshedVersion="5" background="1" saveData="1">
    <webPr xl2000="1" url="http://ichart.finance.yahoo.com/table.csv?s=CRZ.AX&amp;a=02&amp;b=19&amp;c=2014&amp;d=02&amp;e=19&amp;f=2015&amp;g=d&amp;ignore=.csv" htmlTables="1" htmlFormat="all"/>
  </connection>
  <connection id="187" name="Connection266" type="4" refreshedVersion="5" background="1" saveData="1">
    <webPr xl2000="1" url="http://ichart.finance.yahoo.com/table.csv?s=CTX.AX&amp;a=02&amp;b=19&amp;c=2014&amp;d=02&amp;e=19&amp;f=2015&amp;g=d&amp;ignore=.csv" htmlTables="1" htmlFormat="all"/>
  </connection>
  <connection id="188" name="Connection267" type="4" refreshedVersion="5" background="1" saveData="1">
    <webPr xl2000="1" url="http://ichart.finance.yahoo.com/table.csv?s=IRE.AX&amp;a=02&amp;b=19&amp;c=2014&amp;d=02&amp;e=19&amp;f=2015&amp;g=d&amp;ignore=.csv" htmlTables="1" htmlFormat="all"/>
  </connection>
  <connection id="189" name="Connection268" type="4" refreshedVersion="5" background="1" saveData="1">
    <webPr xl2000="1" url="http://ichart.finance.yahoo.com/table.csv?s=JBH.AX&amp;a=02&amp;b=19&amp;c=2014&amp;d=02&amp;e=19&amp;f=2015&amp;g=d&amp;ignore=.csv" htmlTables="1" htmlFormat="all"/>
  </connection>
  <connection id="190" name="Connection269" type="4" refreshedVersion="5" background="1" saveData="1">
    <webPr xl2000="1" url="http://ichart.finance.yahoo.com/table.csv?s=MQG.AX&amp;a=02&amp;b=19&amp;c=2014&amp;d=02&amp;e=19&amp;f=2015&amp;g=d&amp;ignore=.csv" htmlTables="1" htmlFormat="all"/>
  </connection>
  <connection id="191" name="Connection27" type="4" refreshedVersion="0" background="1" saveData="1">
    <webPr url="http://ichart.finance.yahoo.com/table.csv?s=IRE.AX&amp;a=02&amp;b=10&amp;c=2014&amp;d=02&amp;e=10&amp;f=2015&amp;g=d&amp;ignore=.csv" htmlTables="1" htmlFormat="all"/>
  </connection>
  <connection id="192" name="Connection270" type="4" refreshedVersion="5" background="1" saveData="1">
    <webPr xl2000="1" url="http://ichart.finance.yahoo.com/table.csv?s=NAB.AX&amp;a=02&amp;b=19&amp;c=2014&amp;d=02&amp;e=19&amp;f=2015&amp;g=d&amp;ignore=.csv" htmlTables="1" htmlFormat="all"/>
  </connection>
  <connection id="193" name="Connection271" type="4" refreshedVersion="5" background="1" saveData="1">
    <webPr xl2000="1" url="http://ichart.finance.yahoo.com/table.csv?s=REA.AX&amp;a=02&amp;b=19&amp;c=2014&amp;d=02&amp;e=19&amp;f=2015&amp;g=d&amp;ignore=.csv" htmlTables="1" htmlFormat="all"/>
  </connection>
  <connection id="194" name="Connection272" type="4" refreshedVersion="5" background="1" saveData="1">
    <webPr xl2000="1" url="http://ichart.finance.yahoo.com/table.csv?s=SEK.AX&amp;a=02&amp;b=19&amp;c=2014&amp;d=02&amp;e=19&amp;f=2015&amp;g=d&amp;ignore=.csv" htmlTables="1" htmlFormat="all"/>
  </connection>
  <connection id="195" name="Connection273" type="4" refreshedVersion="5" background="1" saveData="1">
    <webPr xl2000="1" url="http://ichart.finance.yahoo.com/table.csv?s=SYD.AX&amp;a=02&amp;b=19&amp;c=2014&amp;d=02&amp;e=19&amp;f=2015&amp;g=d&amp;ignore=.csv" htmlTables="1" htmlFormat="all"/>
  </connection>
  <connection id="196" name="Connection274" type="4" refreshedVersion="5" background="1" saveData="1">
    <webPr xl2000="1" url="http://ichart.finance.yahoo.com/table.csv?s=TLS.AX&amp;a=02&amp;b=19&amp;c=2014&amp;d=02&amp;e=19&amp;f=2015&amp;g=d&amp;ignore=.csv" htmlTables="1" htmlFormat="all"/>
  </connection>
  <connection id="197" name="Connection275" type="4" refreshedVersion="5" background="1" saveData="1">
    <webPr xl2000="1" url="http://ichart.finance.yahoo.com/table.csv?s=WES.AX&amp;a=02&amp;b=19&amp;c=2014&amp;d=02&amp;e=19&amp;f=2015&amp;g=d&amp;ignore=.csv" htmlTables="1" htmlFormat="all"/>
  </connection>
  <connection id="198" name="Connection276" type="4" refreshedVersion="5" background="1" saveData="1">
    <webPr xl2000="1" url="http://ichart.finance.yahoo.com/table.csv?s=^AXJO&amp;a=02&amp;b=19&amp;c=2014&amp;d=02&amp;e=19&amp;f=2015&amp;g=d&amp;ignore=.csv" htmlTables="1" htmlFormat="all"/>
  </connection>
  <connection id="199" name="Connection277" type="4" refreshedVersion="5" background="1" saveData="1">
    <webPr xl2000="1" url="http://ichart.finance.yahoo.com/table.csv?s=GMA.AX&amp;a=02&amp;b=19&amp;c=2014&amp;d=02&amp;e=19&amp;f=2015&amp;g=d&amp;ignore=.csv" htmlTables="1" htmlFormat="all"/>
  </connection>
  <connection id="200" name="Connection278" type="4" refreshedVersion="5" background="1" saveData="1">
    <webPr xl2000="1" url="http://ichart.finance.yahoo.com/table.csv?s=CBA.AX&amp;a=02&amp;b=19&amp;c=2014&amp;d=02&amp;e=19&amp;f=2015&amp;g=d&amp;ignore=.csv" htmlTables="1" htmlFormat="all"/>
  </connection>
  <connection id="201" name="Connection279" type="4" refreshedVersion="5" background="1" saveData="1">
    <webPr xl2000="1" url="http://ichart.finance.yahoo.com/table.csv?s=MTS.AX&amp;a=02&amp;b=19&amp;c=2014&amp;d=02&amp;e=19&amp;f=2015&amp;g=d&amp;ignore=.csv" htmlTables="1" htmlFormat="all"/>
  </connection>
  <connection id="202" name="Connection28" type="4" refreshedVersion="0" background="1" saveData="1">
    <webPr url="http://ichart.finance.yahoo.com/table.csv?s=JBH.AX&amp;a=02&amp;b=10&amp;c=2014&amp;d=02&amp;e=10&amp;f=2015&amp;g=d&amp;ignore=.csv" htmlTables="1" htmlFormat="all"/>
  </connection>
  <connection id="203" name="Connection280" type="4" refreshedVersion="5" background="1" saveData="1">
    <webPr xl2000="1" url="http://ichart.finance.yahoo.com/table.csv?s=MYR.AX&amp;a=02&amp;b=19&amp;c=2014&amp;d=02&amp;e=19&amp;f=2015&amp;g=d&amp;ignore=.csv" htmlTables="1" htmlFormat="all"/>
  </connection>
  <connection id="204" name="Connection281" type="4" refreshedVersion="5" background="1" saveData="1">
    <webPr xl2000="1" url="http://ichart.finance.yahoo.com/table.csv?s=NST.AX&amp;a=02&amp;b=19&amp;c=2014&amp;d=02&amp;e=19&amp;f=2015&amp;g=d&amp;ignore=.csv" htmlTables="1" htmlFormat="all"/>
  </connection>
  <connection id="205" name="Connection282" type="4" refreshedVersion="5" background="1" saveData="1">
    <webPr xl2000="1" url="http://www.afr.com/rw/AFR/Web/Tables/Share_Tables_Daily/2015-03-20/GGsoda150320.csv" htmlTables="1" htmlFormat="all"/>
  </connection>
  <connection id="206" name="Connection283" type="4" refreshedVersion="5" background="1" saveData="1">
    <webPr xl2000="1" url="http://www.afr.com/rw/AFR/Web/Tables/Share_Tables_Daily/2015-03-19/GGsoda150319.csv" htmlTables="1" htmlFormat="all"/>
  </connection>
  <connection id="207" name="Connection284" type="4" refreshedVersion="5" background="1" saveData="1">
    <webPr xl2000="1" url="http://www.afr.com/rw/AFR/Web/Tables/Share_Tables_Daily/2015-02-28/GGsoda150228.csv" htmlTables="1" htmlFormat="all"/>
  </connection>
  <connection id="208" name="Connection285" type="4" refreshedVersion="5" background="1" saveData="1">
    <webPr xl2000="1" url="http://www.afr.com/rw/AFR/Web/Tables/Share_Tables_Daily/2014-07-01/GGsoda140701.csv" htmlTables="1" htmlFormat="all"/>
  </connection>
  <connection id="209" name="Connection286" type="4" refreshedVersion="5" background="1" saveData="1">
    <webPr xl2000="1" url="http://www.rba.gov.au/statistics/tables/csv/f11.1-data.csv" htmlTables="1" htmlFormat="all"/>
  </connection>
  <connection id="210" name="Connection287" type="4" refreshedVersion="5" background="1" saveData="1">
    <webPr xl2000="1" url="http://www.rba.gov.au/statistics/tables/csv/f2-data.csv" htmlTables="1" htmlFormat="all"/>
  </connection>
  <connection id="211" name="Connection288" type="4" refreshedVersion="5" background="1" saveData="1">
    <webPr xl2000="1" url="http://ichart.finance.yahoo.com/table.csv?s=BOQ.AX&amp;a=02&amp;b=20&amp;c=2014&amp;d=02&amp;e=20&amp;f=2015&amp;g=d&amp;ignore=.csv" htmlTables="1" htmlFormat="all"/>
  </connection>
  <connection id="212" name="Connection289" type="4" refreshedVersion="5" background="1" saveData="1">
    <webPr xl2000="1" url="http://ichart.finance.yahoo.com/table.csv?s=CRZ.AX&amp;a=02&amp;b=20&amp;c=2014&amp;d=02&amp;e=20&amp;f=2015&amp;g=d&amp;ignore=.csv" htmlTables="1" htmlFormat="all"/>
  </connection>
  <connection id="213" name="Connection29" type="4" refreshedVersion="0" background="1" saveData="1">
    <webPr url="http://ichart.finance.yahoo.com/table.csv?s=MQG.AX&amp;a=02&amp;b=10&amp;c=2014&amp;d=02&amp;e=10&amp;f=2015&amp;g=d&amp;ignore=.csv" htmlTables="1" htmlFormat="all"/>
  </connection>
  <connection id="214" name="Connection290" type="4" refreshedVersion="5" background="1" saveData="1">
    <webPr xl2000="1" url="http://ichart.finance.yahoo.com/table.csv?s=CTX.AX&amp;a=02&amp;b=20&amp;c=2014&amp;d=02&amp;e=20&amp;f=2015&amp;g=d&amp;ignore=.csv" htmlTables="1" htmlFormat="all"/>
  </connection>
  <connection id="215" name="Connection291" type="4" refreshedVersion="5" background="1" saveData="1">
    <webPr xl2000="1" url="http://ichart.finance.yahoo.com/table.csv?s=IRE.AX&amp;a=02&amp;b=20&amp;c=2014&amp;d=02&amp;e=20&amp;f=2015&amp;g=d&amp;ignore=.csv" htmlTables="1" htmlFormat="all"/>
  </connection>
  <connection id="216" name="Connection292" type="4" refreshedVersion="5" background="1" saveData="1">
    <webPr xl2000="1" url="http://ichart.finance.yahoo.com/table.csv?s=JBH.AX&amp;a=02&amp;b=20&amp;c=2014&amp;d=02&amp;e=20&amp;f=2015&amp;g=d&amp;ignore=.csv" htmlTables="1" htmlFormat="all"/>
  </connection>
  <connection id="217" name="Connection293" type="4" refreshedVersion="5" background="1" saveData="1">
    <webPr xl2000="1" url="http://ichart.finance.yahoo.com/table.csv?s=MQG.AX&amp;a=02&amp;b=20&amp;c=2014&amp;d=02&amp;e=20&amp;f=2015&amp;g=d&amp;ignore=.csv" htmlTables="1" htmlFormat="all"/>
  </connection>
  <connection id="218" name="Connection294" type="4" refreshedVersion="5" background="1" saveData="1">
    <webPr xl2000="1" url="http://ichart.finance.yahoo.com/table.csv?s=NAB.AX&amp;a=02&amp;b=20&amp;c=2014&amp;d=02&amp;e=20&amp;f=2015&amp;g=d&amp;ignore=.csv" htmlTables="1" htmlFormat="all"/>
  </connection>
  <connection id="219" name="Connection295" type="4" refreshedVersion="5" background="1" saveData="1">
    <webPr xl2000="1" url="http://ichart.finance.yahoo.com/table.csv?s=REA.AX&amp;a=02&amp;b=20&amp;c=2014&amp;d=02&amp;e=20&amp;f=2015&amp;g=d&amp;ignore=.csv" htmlTables="1" htmlFormat="all"/>
  </connection>
  <connection id="220" name="Connection296" type="4" refreshedVersion="5" background="1" saveData="1">
    <webPr xl2000="1" url="http://ichart.finance.yahoo.com/table.csv?s=SEK.AX&amp;a=02&amp;b=20&amp;c=2014&amp;d=02&amp;e=20&amp;f=2015&amp;g=d&amp;ignore=.csv" htmlTables="1" htmlFormat="all"/>
  </connection>
  <connection id="221" name="Connection297" type="4" refreshedVersion="5" background="1" saveData="1">
    <webPr xl2000="1" url="http://ichart.finance.yahoo.com/table.csv?s=SYD.AX&amp;a=02&amp;b=20&amp;c=2014&amp;d=02&amp;e=20&amp;f=2015&amp;g=d&amp;ignore=.csv" htmlTables="1" htmlFormat="all"/>
  </connection>
  <connection id="222" name="Connection298" type="4" refreshedVersion="5" background="1" saveData="1">
    <webPr xl2000="1" url="http://ichart.finance.yahoo.com/table.csv?s=TLS.AX&amp;a=02&amp;b=20&amp;c=2014&amp;d=02&amp;e=20&amp;f=2015&amp;g=d&amp;ignore=.csv" htmlTables="1" htmlFormat="all"/>
  </connection>
  <connection id="223" name="Connection299" type="4" refreshedVersion="5" background="1" saveData="1">
    <webPr xl2000="1" url="http://ichart.finance.yahoo.com/table.csv?s=WES.AX&amp;a=02&amp;b=20&amp;c=2014&amp;d=02&amp;e=20&amp;f=2015&amp;g=d&amp;ignore=.csv" htmlTables="1" htmlFormat="all"/>
  </connection>
  <connection id="224" name="Connection3" type="4" refreshedVersion="0" background="1" saveData="1">
    <webPr url="http://ichart.finance.yahoo.com/table.csv?s=IRE.AX&amp;a=02&amp;b=09&amp;c=2014&amp;d=02&amp;e=09&amp;f=2015&amp;g=d&amp;ignore=.csv" htmlTables="1" htmlFormat="all"/>
  </connection>
  <connection id="225" name="Connection30" type="4" refreshedVersion="0" background="1" saveData="1">
    <webPr url="http://ichart.finance.yahoo.com/table.csv?s=NAB.AX&amp;a=02&amp;b=10&amp;c=2014&amp;d=02&amp;e=10&amp;f=2015&amp;g=d&amp;ignore=.csv" htmlTables="1" htmlFormat="all"/>
  </connection>
  <connection id="226" name="Connection300" type="4" refreshedVersion="5" background="1" saveData="1">
    <webPr xl2000="1" url="http://ichart.finance.yahoo.com/table.csv?s=^AXJO&amp;a=02&amp;b=20&amp;c=2014&amp;d=02&amp;e=20&amp;f=2015&amp;g=d&amp;ignore=.csv" htmlTables="1" htmlFormat="all"/>
  </connection>
  <connection id="227" name="Connection301" type="4" refreshedVersion="5" background="1" saveData="1">
    <webPr xl2000="1" url="http://ichart.finance.yahoo.com/table.csv?s=GMA.AX&amp;a=02&amp;b=20&amp;c=2014&amp;d=02&amp;e=20&amp;f=2015&amp;g=d&amp;ignore=.csv" htmlTables="1" htmlFormat="all"/>
  </connection>
  <connection id="228" name="Connection302" type="4" refreshedVersion="5" background="1" saveData="1">
    <webPr xl2000="1" url="http://ichart.finance.yahoo.com/table.csv?s=CBA.AX&amp;a=02&amp;b=20&amp;c=2014&amp;d=02&amp;e=20&amp;f=2015&amp;g=d&amp;ignore=.csv" htmlTables="1" htmlFormat="all"/>
  </connection>
  <connection id="229" name="Connection303" type="4" refreshedVersion="5" background="1" saveData="1">
    <webPr xl2000="1" url="http://ichart.finance.yahoo.com/table.csv?s=MTS.AX&amp;a=02&amp;b=20&amp;c=2014&amp;d=02&amp;e=20&amp;f=2015&amp;g=d&amp;ignore=.csv" htmlTables="1" htmlFormat="all"/>
  </connection>
  <connection id="230" name="Connection304" type="4" refreshedVersion="5" background="1" saveData="1">
    <webPr xl2000="1" url="http://ichart.finance.yahoo.com/table.csv?s=MYR.AX&amp;a=02&amp;b=20&amp;c=2014&amp;d=02&amp;e=20&amp;f=2015&amp;g=d&amp;ignore=.csv" htmlTables="1" htmlFormat="all"/>
  </connection>
  <connection id="231" name="Connection305" type="4" refreshedVersion="5" background="1" saveData="1">
    <webPr xl2000="1" url="http://ichart.finance.yahoo.com/table.csv?s=NST.AX&amp;a=02&amp;b=20&amp;c=2014&amp;d=02&amp;e=20&amp;f=2015&amp;g=d&amp;ignore=.csv" htmlTables="1" htmlFormat="all"/>
  </connection>
  <connection id="232" name="Connection306" type="4" refreshedVersion="5" background="1" saveData="1">
    <webPr xl2000="1" url="http://www.afr.com/rw/AFR/Web/Tables/Share_Tables_Daily/2015-03-21/GGsoda150321.csv" htmlTables="1" htmlFormat="all"/>
  </connection>
  <connection id="233" name="Connection307" type="4" refreshedVersion="5" background="1" saveData="1">
    <webPr xl2000="1" url="http://www.afr.com/rw/AFR/Web/Tables/Share_Tables_Daily/2015-03-20/GGsoda150320.csv" htmlTables="1" htmlFormat="all"/>
  </connection>
  <connection id="234" name="Connection308" type="4" refreshedVersion="5" background="1" saveData="1">
    <webPr xl2000="1" url="http://www.afr.com/rw/AFR/Web/Tables/Share_Tables_Daily/2015-02-28/GGsoda150228.csv" htmlTables="1" htmlFormat="all"/>
  </connection>
  <connection id="235" name="Connection309" type="4" refreshedVersion="5" background="1" saveData="1">
    <webPr xl2000="1" url="http://www.afr.com/rw/AFR/Web/Tables/Share_Tables_Daily/2014-07-01/GGsoda140701.csv" htmlTables="1" htmlFormat="all"/>
  </connection>
  <connection id="236" name="Connection31" type="4" refreshedVersion="0" background="1" saveData="1">
    <webPr url="http://ichart.finance.yahoo.com/table.csv?s=REA.AX&amp;a=02&amp;b=10&amp;c=2014&amp;d=02&amp;e=10&amp;f=2015&amp;g=d&amp;ignore=.csv" htmlTables="1" htmlFormat="all"/>
  </connection>
  <connection id="237" name="Connection310" type="4" refreshedVersion="5" background="1" saveData="1">
    <webPr xl2000="1" url="http://www.rba.gov.au/statistics/tables/csv/f11.1-data.csv" htmlTables="1" htmlFormat="all"/>
  </connection>
  <connection id="238" name="Connection311" type="4" refreshedVersion="5" background="1" saveData="1">
    <webPr xl2000="1" url="http://www.rba.gov.au/statistics/tables/csv/f2-data.csv" htmlTables="1" htmlFormat="all"/>
  </connection>
  <connection id="239" name="Connection312" type="4" refreshedVersion="5" background="1" saveData="1">
    <webPr xl2000="1" url="http://ichart.finance.yahoo.com/table.csv?s=BOQ.AX&amp;a=02&amp;b=23&amp;c=2014&amp;d=02&amp;e=23&amp;f=2015&amp;g=d&amp;ignore=.csv" htmlTables="1" htmlFormat="all"/>
  </connection>
  <connection id="240" name="Connection313" type="4" refreshedVersion="5" background="1" saveData="1">
    <webPr xl2000="1" url="http://ichart.finance.yahoo.com/table.csv?s=CRZ.AX&amp;a=02&amp;b=23&amp;c=2014&amp;d=02&amp;e=23&amp;f=2015&amp;g=d&amp;ignore=.csv" htmlTables="1" htmlFormat="all"/>
  </connection>
  <connection id="241" name="Connection314" type="4" refreshedVersion="5" background="1" saveData="1">
    <webPr xl2000="1" url="http://ichart.finance.yahoo.com/table.csv?s=CTX.AX&amp;a=02&amp;b=23&amp;c=2014&amp;d=02&amp;e=23&amp;f=2015&amp;g=d&amp;ignore=.csv" htmlTables="1" htmlFormat="all"/>
  </connection>
  <connection id="242" name="Connection315" type="4" refreshedVersion="5" background="1" saveData="1">
    <webPr xl2000="1" url="http://ichart.finance.yahoo.com/table.csv?s=IRE.AX&amp;a=02&amp;b=23&amp;c=2014&amp;d=02&amp;e=23&amp;f=2015&amp;g=d&amp;ignore=.csv" htmlTables="1" htmlFormat="all"/>
  </connection>
  <connection id="243" name="Connection316" type="4" refreshedVersion="5" background="1" saveData="1">
    <webPr xl2000="1" url="http://ichart.finance.yahoo.com/table.csv?s=JBH.AX&amp;a=02&amp;b=23&amp;c=2014&amp;d=02&amp;e=23&amp;f=2015&amp;g=d&amp;ignore=.csv" htmlTables="1" htmlFormat="all"/>
  </connection>
  <connection id="244" name="Connection317" type="4" refreshedVersion="5" background="1" saveData="1">
    <webPr xl2000="1" url="http://ichart.finance.yahoo.com/table.csv?s=MQG.AX&amp;a=02&amp;b=23&amp;c=2014&amp;d=02&amp;e=23&amp;f=2015&amp;g=d&amp;ignore=.csv" htmlTables="1" htmlFormat="all"/>
  </connection>
  <connection id="245" name="Connection318" type="4" refreshedVersion="5" background="1" saveData="1">
    <webPr xl2000="1" url="http://ichart.finance.yahoo.com/table.csv?s=NAB.AX&amp;a=02&amp;b=23&amp;c=2014&amp;d=02&amp;e=23&amp;f=2015&amp;g=d&amp;ignore=.csv" htmlTables="1" htmlFormat="all"/>
  </connection>
  <connection id="246" name="Connection319" type="4" refreshedVersion="5" background="1" saveData="1">
    <webPr xl2000="1" url="http://ichart.finance.yahoo.com/table.csv?s=REA.AX&amp;a=02&amp;b=23&amp;c=2014&amp;d=02&amp;e=23&amp;f=2015&amp;g=d&amp;ignore=.csv" htmlTables="1" htmlFormat="all"/>
  </connection>
  <connection id="247" name="Connection32" type="4" refreshedVersion="0" background="1" saveData="1">
    <webPr url="http://ichart.finance.yahoo.com/table.csv?s=SEK.AX&amp;a=02&amp;b=10&amp;c=2014&amp;d=02&amp;e=10&amp;f=2015&amp;g=d&amp;ignore=.csv" htmlTables="1" htmlFormat="all"/>
  </connection>
  <connection id="248" name="Connection320" type="4" refreshedVersion="5" background="1" saveData="1">
    <webPr xl2000="1" url="http://ichart.finance.yahoo.com/table.csv?s=SEK.AX&amp;a=02&amp;b=23&amp;c=2014&amp;d=02&amp;e=23&amp;f=2015&amp;g=d&amp;ignore=.csv" htmlTables="1" htmlFormat="all"/>
  </connection>
  <connection id="249" name="Connection321" type="4" refreshedVersion="5" background="1" saveData="1">
    <webPr xl2000="1" url="http://ichart.finance.yahoo.com/table.csv?s=SYD.AX&amp;a=02&amp;b=23&amp;c=2014&amp;d=02&amp;e=23&amp;f=2015&amp;g=d&amp;ignore=.csv" htmlTables="1" htmlFormat="all"/>
  </connection>
  <connection id="250" name="Connection322" type="4" refreshedVersion="5" background="1" saveData="1">
    <webPr xl2000="1" url="http://ichart.finance.yahoo.com/table.csv?s=TLS.AX&amp;a=02&amp;b=23&amp;c=2014&amp;d=02&amp;e=23&amp;f=2015&amp;g=d&amp;ignore=.csv" htmlTables="1" htmlFormat="all"/>
  </connection>
  <connection id="251" name="Connection323" type="4" refreshedVersion="5" background="1" saveData="1">
    <webPr xl2000="1" url="http://ichart.finance.yahoo.com/table.csv?s=WES.AX&amp;a=02&amp;b=23&amp;c=2014&amp;d=02&amp;e=23&amp;f=2015&amp;g=d&amp;ignore=.csv" htmlTables="1" htmlFormat="all"/>
  </connection>
  <connection id="252" name="Connection324" type="4" refreshedVersion="5" background="1" saveData="1">
    <webPr xl2000="1" url="http://ichart.finance.yahoo.com/table.csv?s=^AXJO&amp;a=02&amp;b=23&amp;c=2014&amp;d=02&amp;e=23&amp;f=2015&amp;g=d&amp;ignore=.csv" htmlTables="1" htmlFormat="all"/>
  </connection>
  <connection id="253" name="Connection325" type="4" refreshedVersion="5" background="1" saveData="1">
    <webPr xl2000="1" url="http://ichart.finance.yahoo.com/table.csv?s=GMA.AX&amp;a=02&amp;b=23&amp;c=2014&amp;d=02&amp;e=23&amp;f=2015&amp;g=d&amp;ignore=.csv" htmlTables="1" htmlFormat="all"/>
  </connection>
  <connection id="254" name="Connection326" type="4" refreshedVersion="5" background="1" saveData="1">
    <webPr xl2000="1" url="http://ichart.finance.yahoo.com/table.csv?s=CBA.AX&amp;a=02&amp;b=23&amp;c=2014&amp;d=02&amp;e=23&amp;f=2015&amp;g=d&amp;ignore=.csv" htmlTables="1" htmlFormat="all"/>
  </connection>
  <connection id="255" name="Connection327" type="4" refreshedVersion="5" background="1" saveData="1">
    <webPr xl2000="1" url="http://ichart.finance.yahoo.com/table.csv?s=MTS.AX&amp;a=02&amp;b=23&amp;c=2014&amp;d=02&amp;e=23&amp;f=2015&amp;g=d&amp;ignore=.csv" htmlTables="1" htmlFormat="all"/>
  </connection>
  <connection id="256" name="Connection328" type="4" refreshedVersion="5" background="1" saveData="1">
    <webPr xl2000="1" url="http://ichart.finance.yahoo.com/table.csv?s=MYR.AX&amp;a=02&amp;b=23&amp;c=2014&amp;d=02&amp;e=23&amp;f=2015&amp;g=d&amp;ignore=.csv" htmlTables="1" htmlFormat="all"/>
  </connection>
  <connection id="257" name="Connection329" type="4" refreshedVersion="5" background="1" saveData="1">
    <webPr xl2000="1" url="http://ichart.finance.yahoo.com/table.csv?s=NST.AX&amp;a=02&amp;b=23&amp;c=2014&amp;d=02&amp;e=23&amp;f=2015&amp;g=d&amp;ignore=.csv" htmlTables="1" htmlFormat="all"/>
  </connection>
  <connection id="258" name="Connection33" type="4" refreshedVersion="0" background="1" saveData="1">
    <webPr url="http://ichart.finance.yahoo.com/table.csv?s=SYD.AX&amp;a=02&amp;b=10&amp;c=2014&amp;d=02&amp;e=10&amp;f=2015&amp;g=d&amp;ignore=.csv" htmlTables="1" htmlFormat="all"/>
  </connection>
  <connection id="259" name="Connection330" type="4" refreshedVersion="5" background="1" saveData="1">
    <webPr xl2000="1" url="http://www.afr.com/rw/AFR/Web/Tables/Share_Tables_Daily/2015-03-24/GGsoda150324.csv" htmlTables="1" htmlFormat="all"/>
  </connection>
  <connection id="260" name="Connection331" type="4" refreshedVersion="5" background="1" saveData="1">
    <webPr xl2000="1" url="http://www.afr.com/rw/AFR/Web/Tables/Share_Tables_Daily/2015-03-21/GGsoda150321.csv" htmlTables="1" htmlFormat="all"/>
  </connection>
  <connection id="261" name="Connection332" type="4" refreshedVersion="5" background="1" saveData="1">
    <webPr xl2000="1" url="http://www.afr.com/rw/AFR/Web/Tables/Share_Tables_Daily/2015-02-28/GGsoda150228.csv" htmlTables="1" htmlFormat="all"/>
  </connection>
  <connection id="262" name="Connection333" type="4" refreshedVersion="5" background="1" saveData="1">
    <webPr xl2000="1" url="http://www.afr.com/rw/AFR/Web/Tables/Share_Tables_Daily/2014-07-01/GGsoda140701.csv" htmlTables="1" htmlFormat="all"/>
  </connection>
  <connection id="263" name="Connection334" type="4" refreshedVersion="5" background="1" saveData="1">
    <webPr xl2000="1" url="http://www.rba.gov.au/statistics/tables/csv/f11.1-data.csv" htmlTables="1" htmlFormat="all"/>
  </connection>
  <connection id="264" name="Connection335" type="4" refreshedVersion="5" background="1" saveData="1">
    <webPr xl2000="1" url="http://www.rba.gov.au/statistics/tables/csv/f2-data.csv" htmlTables="1" htmlFormat="all"/>
  </connection>
  <connection id="265" name="Connection336" type="4" refreshedVersion="5" background="1" saveData="1">
    <webPr xl2000="1" url="http://ichart.finance.yahoo.com/table.csv?s=BOQ.AX&amp;a=02&amp;b=23&amp;c=2014&amp;d=02&amp;e=23&amp;f=2015&amp;g=d&amp;ignore=.csv" htmlTables="1" htmlFormat="all"/>
  </connection>
  <connection id="266" name="Connection337" type="4" refreshedVersion="5" background="1" saveData="1">
    <webPr xl2000="1" url="http://ichart.finance.yahoo.com/table.csv?s=CRZ.AX&amp;a=02&amp;b=23&amp;c=2014&amp;d=02&amp;e=23&amp;f=2015&amp;g=d&amp;ignore=.csv" htmlTables="1" htmlFormat="all"/>
  </connection>
  <connection id="267" name="Connection338" type="4" refreshedVersion="5" background="1" saveData="1">
    <webPr xl2000="1" url="http://ichart.finance.yahoo.com/table.csv?s=CTX.AX&amp;a=02&amp;b=23&amp;c=2014&amp;d=02&amp;e=23&amp;f=2015&amp;g=d&amp;ignore=.csv" htmlTables="1" htmlFormat="all"/>
  </connection>
  <connection id="268" name="Connection339" type="4" refreshedVersion="5" background="1" saveData="1">
    <webPr xl2000="1" url="http://ichart.finance.yahoo.com/table.csv?s=IRE.AX&amp;a=02&amp;b=23&amp;c=2014&amp;d=02&amp;e=23&amp;f=2015&amp;g=d&amp;ignore=.csv" htmlTables="1" htmlFormat="all"/>
  </connection>
  <connection id="269" name="Connection34" type="4" refreshedVersion="0" background="1" saveData="1">
    <webPr url="http://ichart.finance.yahoo.com/table.csv?s=TLS.AX&amp;a=02&amp;b=10&amp;c=2014&amp;d=02&amp;e=10&amp;f=2015&amp;g=d&amp;ignore=.csv" htmlTables="1" htmlFormat="all"/>
  </connection>
  <connection id="270" name="Connection340" type="4" refreshedVersion="5" background="1" saveData="1">
    <webPr xl2000="1" url="http://ichart.finance.yahoo.com/table.csv?s=JBH.AX&amp;a=02&amp;b=23&amp;c=2014&amp;d=02&amp;e=23&amp;f=2015&amp;g=d&amp;ignore=.csv" htmlTables="1" htmlFormat="all"/>
  </connection>
  <connection id="271" name="Connection341" type="4" refreshedVersion="5" background="1" saveData="1">
    <webPr xl2000="1" url="http://ichart.finance.yahoo.com/table.csv?s=MQG.AX&amp;a=02&amp;b=23&amp;c=2014&amp;d=02&amp;e=23&amp;f=2015&amp;g=d&amp;ignore=.csv" htmlTables="1" htmlFormat="all"/>
  </connection>
  <connection id="272" name="Connection342" type="4" refreshedVersion="5" background="1" saveData="1">
    <webPr xl2000="1" url="http://ichart.finance.yahoo.com/table.csv?s=NAB.AX&amp;a=02&amp;b=23&amp;c=2014&amp;d=02&amp;e=23&amp;f=2015&amp;g=d&amp;ignore=.csv" htmlTables="1" htmlFormat="all"/>
  </connection>
  <connection id="273" name="Connection343" type="4" refreshedVersion="5" background="1" saveData="1">
    <webPr xl2000="1" url="http://ichart.finance.yahoo.com/table.csv?s=REA.AX&amp;a=02&amp;b=23&amp;c=2014&amp;d=02&amp;e=23&amp;f=2015&amp;g=d&amp;ignore=.csv" htmlTables="1" htmlFormat="all"/>
  </connection>
  <connection id="274" name="Connection344" type="4" refreshedVersion="5" background="1" saveData="1">
    <webPr xl2000="1" url="http://ichart.finance.yahoo.com/table.csv?s=SEK.AX&amp;a=02&amp;b=23&amp;c=2014&amp;d=02&amp;e=23&amp;f=2015&amp;g=d&amp;ignore=.csv" htmlTables="1" htmlFormat="all"/>
  </connection>
  <connection id="275" name="Connection345" type="4" refreshedVersion="5" background="1" saveData="1">
    <webPr xl2000="1" url="http://ichart.finance.yahoo.com/table.csv?s=SYD.AX&amp;a=02&amp;b=23&amp;c=2014&amp;d=02&amp;e=23&amp;f=2015&amp;g=d&amp;ignore=.csv" htmlTables="1" htmlFormat="all"/>
  </connection>
  <connection id="276" name="Connection346" type="4" refreshedVersion="5" background="1" saveData="1">
    <webPr xl2000="1" url="http://ichart.finance.yahoo.com/table.csv?s=TLS.AX&amp;a=02&amp;b=23&amp;c=2014&amp;d=02&amp;e=23&amp;f=2015&amp;g=d&amp;ignore=.csv" htmlTables="1" htmlFormat="all"/>
  </connection>
  <connection id="277" name="Connection347" type="4" refreshedVersion="5" background="1" saveData="1">
    <webPr xl2000="1" url="http://ichart.finance.yahoo.com/table.csv?s=WES.AX&amp;a=02&amp;b=23&amp;c=2014&amp;d=02&amp;e=23&amp;f=2015&amp;g=d&amp;ignore=.csv" htmlTables="1" htmlFormat="all"/>
  </connection>
  <connection id="278" name="Connection348" type="4" refreshedVersion="5" background="1" saveData="1">
    <webPr xl2000="1" url="http://ichart.finance.yahoo.com/table.csv?s=^AXJO&amp;a=02&amp;b=23&amp;c=2014&amp;d=02&amp;e=23&amp;f=2015&amp;g=d&amp;ignore=.csv" htmlTables="1" htmlFormat="all"/>
  </connection>
  <connection id="279" name="Connection349" type="4" refreshedVersion="5" background="1" saveData="1">
    <webPr xl2000="1" url="http://ichart.finance.yahoo.com/table.csv?s=GMA.AX&amp;a=02&amp;b=23&amp;c=2014&amp;d=02&amp;e=23&amp;f=2015&amp;g=d&amp;ignore=.csv" htmlTables="1" htmlFormat="all"/>
  </connection>
  <connection id="280" name="Connection35" type="4" refreshedVersion="5" background="1" saveData="1">
    <webPr xl2000="1" url="http://ichart.finance.yahoo.com/table.csv?s=WES.AX&amp;a=02&amp;b=10&amp;c=2014&amp;d=02&amp;e=10&amp;f=2015&amp;g=d&amp;ignore=.csv" htmlTables="1" htmlFormat="all"/>
  </connection>
  <connection id="281" name="Connection350" type="4" refreshedVersion="5" background="1" saveData="1">
    <webPr xl2000="1" url="http://ichart.finance.yahoo.com/table.csv?s=CBA.AX&amp;a=02&amp;b=23&amp;c=2014&amp;d=02&amp;e=23&amp;f=2015&amp;g=d&amp;ignore=.csv" htmlTables="1" htmlFormat="all"/>
  </connection>
  <connection id="282" name="Connection351" type="4" refreshedVersion="5" background="1" saveData="1">
    <webPr xl2000="1" url="http://ichart.finance.yahoo.com/table.csv?s=MTS.AX&amp;a=02&amp;b=23&amp;c=2014&amp;d=02&amp;e=23&amp;f=2015&amp;g=d&amp;ignore=.csv" htmlTables="1" htmlFormat="all"/>
  </connection>
  <connection id="283" name="Connection352" type="4" refreshedVersion="5" background="1" saveData="1">
    <webPr xl2000="1" url="http://ichart.finance.yahoo.com/table.csv?s=MYR.AX&amp;a=02&amp;b=23&amp;c=2014&amp;d=02&amp;e=23&amp;f=2015&amp;g=d&amp;ignore=.csv" htmlTables="1" htmlFormat="all"/>
  </connection>
  <connection id="284" name="Connection353" type="4" refreshedVersion="5" background="1" saveData="1">
    <webPr xl2000="1" url="http://ichart.finance.yahoo.com/table.csv?s=NST.AX&amp;a=02&amp;b=23&amp;c=2014&amp;d=02&amp;e=23&amp;f=2015&amp;g=d&amp;ignore=.csv" htmlTables="1" htmlFormat="all"/>
  </connection>
  <connection id="285" name="Connection354" type="4" refreshedVersion="5" background="1" saveData="1">
    <webPr xl2000="1" url="http://www.afr.com/rw/AFR/Web/Tables/Share_Tables_Daily/2015-03-24/GGsoda150324.csv" htmlTables="1" htmlFormat="all"/>
  </connection>
  <connection id="286" name="Connection355" type="4" refreshedVersion="5" background="1" saveData="1">
    <webPr xl2000="1" url="http://www.afr.com/rw/AFR/Web/Tables/Share_Tables_Daily/2015-03-21/GGsoda150321.csv" htmlTables="1" htmlFormat="all"/>
  </connection>
  <connection id="287" name="Connection356" type="4" refreshedVersion="5" background="1" saveData="1">
    <webPr xl2000="1" url="http://www.afr.com/rw/AFR/Web/Tables/Share_Tables_Daily/2015-02-28/GGsoda150228.csv" htmlTables="1" htmlFormat="all"/>
  </connection>
  <connection id="288" name="Connection357" type="4" refreshedVersion="5" background="1" saveData="1">
    <webPr xl2000="1" url="http://www.afr.com/rw/AFR/Web/Tables/Share_Tables_Daily/2014-07-01/GGsoda140701.csv" htmlTables="1" htmlFormat="all"/>
  </connection>
  <connection id="289" name="Connection358" type="4" refreshedVersion="5" background="1" saveData="1">
    <webPr xl2000="1" url="http://www.rba.gov.au/statistics/tables/csv/f11.1-data.csv" htmlTables="1" htmlFormat="all"/>
  </connection>
  <connection id="290" name="Connection359" type="4" refreshedVersion="5" background="1" saveData="1">
    <webPr xl2000="1" url="http://www.rba.gov.au/statistics/tables/csv/f2-data.csv" htmlTables="1" htmlFormat="all"/>
  </connection>
  <connection id="291" name="Connection36" type="4" refreshedVersion="0" background="1" saveData="1">
    <webPr url="http://ichart.finance.yahoo.com/table.csv?s=^AXJO&amp;a=02&amp;b=10&amp;c=2014&amp;d=02&amp;e=10&amp;f=2015&amp;g=d&amp;ignore=.csv" htmlTables="1" htmlFormat="all"/>
  </connection>
  <connection id="292" name="Connection360" type="4" refreshedVersion="5" background="1" saveData="1">
    <webPr xl2000="1" url="http://ichart.finance.yahoo.com/table.csv?s=BOQ.AX&amp;a=02&amp;b=24&amp;c=2014&amp;d=02&amp;e=24&amp;f=2015&amp;g=d&amp;ignore=.csv" htmlTables="1" htmlFormat="all"/>
  </connection>
  <connection id="293" name="Connection361" type="4" refreshedVersion="5" background="1" saveData="1">
    <webPr xl2000="1" url="http://ichart.finance.yahoo.com/table.csv?s=CRZ.AX&amp;a=02&amp;b=24&amp;c=2014&amp;d=02&amp;e=24&amp;f=2015&amp;g=d&amp;ignore=.csv" htmlTables="1" htmlFormat="all"/>
  </connection>
  <connection id="294" name="Connection362" type="4" refreshedVersion="5" background="1" saveData="1">
    <webPr xl2000="1" url="http://ichart.finance.yahoo.com/table.csv?s=CTX.AX&amp;a=02&amp;b=24&amp;c=2014&amp;d=02&amp;e=24&amp;f=2015&amp;g=d&amp;ignore=.csv" htmlTables="1" htmlFormat="all"/>
  </connection>
  <connection id="295" name="Connection363" type="4" refreshedVersion="5" background="1" saveData="1">
    <webPr xl2000="1" url="http://ichart.finance.yahoo.com/table.csv?s=IRE.AX&amp;a=02&amp;b=24&amp;c=2014&amp;d=02&amp;e=24&amp;f=2015&amp;g=d&amp;ignore=.csv" htmlTables="1" htmlFormat="all"/>
  </connection>
  <connection id="296" name="Connection364" type="4" refreshedVersion="5" background="1" saveData="1">
    <webPr xl2000="1" url="http://ichart.finance.yahoo.com/table.csv?s=JBH.AX&amp;a=02&amp;b=24&amp;c=2014&amp;d=02&amp;e=24&amp;f=2015&amp;g=d&amp;ignore=.csv" htmlTables="1" htmlFormat="all"/>
  </connection>
  <connection id="297" name="Connection365" type="4" refreshedVersion="5" background="1" saveData="1">
    <webPr xl2000="1" url="http://ichart.finance.yahoo.com/table.csv?s=MQG.AX&amp;a=02&amp;b=24&amp;c=2014&amp;d=02&amp;e=24&amp;f=2015&amp;g=d&amp;ignore=.csv" htmlTables="1" htmlFormat="all"/>
  </connection>
  <connection id="298" name="Connection366" type="4" refreshedVersion="5" background="1" saveData="1">
    <webPr xl2000="1" url="http://ichart.finance.yahoo.com/table.csv?s=NAB.AX&amp;a=02&amp;b=24&amp;c=2014&amp;d=02&amp;e=24&amp;f=2015&amp;g=d&amp;ignore=.csv" htmlTables="1" htmlFormat="all"/>
  </connection>
  <connection id="299" name="Connection367" type="4" refreshedVersion="5" background="1" saveData="1">
    <webPr xl2000="1" url="http://ichart.finance.yahoo.com/table.csv?s=REA.AX&amp;a=02&amp;b=24&amp;c=2014&amp;d=02&amp;e=24&amp;f=2015&amp;g=d&amp;ignore=.csv" htmlTables="1" htmlFormat="all"/>
  </connection>
  <connection id="300" name="Connection368" type="4" refreshedVersion="5" background="1" saveData="1">
    <webPr xl2000="1" url="http://ichart.finance.yahoo.com/table.csv?s=SEK.AX&amp;a=02&amp;b=24&amp;c=2014&amp;d=02&amp;e=24&amp;f=2015&amp;g=d&amp;ignore=.csv" htmlTables="1" htmlFormat="all"/>
  </connection>
  <connection id="301" name="Connection369" type="4" refreshedVersion="5" background="1" saveData="1">
    <webPr xl2000="1" url="http://ichart.finance.yahoo.com/table.csv?s=SYD.AX&amp;a=02&amp;b=24&amp;c=2014&amp;d=02&amp;e=24&amp;f=2015&amp;g=d&amp;ignore=.csv" htmlTables="1" htmlFormat="all"/>
  </connection>
  <connection id="302" name="Connection37" type="4" refreshedVersion="5" background="1" saveData="1">
    <webPr xl2000="1" url="http://ichart.finance.yahoo.com/table.csv?s=GMA.AX&amp;a=02&amp;b=10&amp;c=2014&amp;d=02&amp;e=10&amp;f=2015&amp;g=d&amp;ignore=.csv" htmlTables="1" htmlFormat="all"/>
  </connection>
  <connection id="303" name="Connection370" type="4" refreshedVersion="5" background="1" saveData="1">
    <webPr xl2000="1" url="http://ichart.finance.yahoo.com/table.csv?s=TLS.AX&amp;a=02&amp;b=24&amp;c=2014&amp;d=02&amp;e=24&amp;f=2015&amp;g=d&amp;ignore=.csv" htmlTables="1" htmlFormat="all"/>
  </connection>
  <connection id="304" name="Connection371" type="4" refreshedVersion="5" background="1" saveData="1">
    <webPr xl2000="1" url="http://ichart.finance.yahoo.com/table.csv?s=WES.AX&amp;a=02&amp;b=24&amp;c=2014&amp;d=02&amp;e=24&amp;f=2015&amp;g=d&amp;ignore=.csv" htmlTables="1" htmlFormat="all"/>
  </connection>
  <connection id="305" name="Connection372" type="4" refreshedVersion="5" background="1" saveData="1">
    <webPr xl2000="1" url="http://ichart.finance.yahoo.com/table.csv?s=^AXJO&amp;a=02&amp;b=24&amp;c=2014&amp;d=02&amp;e=24&amp;f=2015&amp;g=d&amp;ignore=.csv" htmlTables="1" htmlFormat="all"/>
  </connection>
  <connection id="306" name="Connection373" type="4" refreshedVersion="5" background="1" saveData="1">
    <webPr xl2000="1" url="http://ichart.finance.yahoo.com/table.csv?s=GMA.AX&amp;a=02&amp;b=24&amp;c=2014&amp;d=02&amp;e=24&amp;f=2015&amp;g=d&amp;ignore=.csv" htmlTables="1" htmlFormat="all"/>
  </connection>
  <connection id="307" name="Connection374" type="4" refreshedVersion="5" background="1" saveData="1">
    <webPr xl2000="1" url="http://ichart.finance.yahoo.com/table.csv?s=CBA.AX&amp;a=02&amp;b=24&amp;c=2014&amp;d=02&amp;e=24&amp;f=2015&amp;g=d&amp;ignore=.csv" htmlTables="1" htmlFormat="all"/>
  </connection>
  <connection id="308" name="Connection375" type="4" refreshedVersion="5" background="1" saveData="1">
    <webPr xl2000="1" url="http://ichart.finance.yahoo.com/table.csv?s=MTS.AX&amp;a=02&amp;b=24&amp;c=2014&amp;d=02&amp;e=24&amp;f=2015&amp;g=d&amp;ignore=.csv" htmlTables="1" htmlFormat="all"/>
  </connection>
  <connection id="309" name="Connection376" type="4" refreshedVersion="5" background="1" saveData="1">
    <webPr xl2000="1" url="http://ichart.finance.yahoo.com/table.csv?s=MYR.AX&amp;a=02&amp;b=24&amp;c=2014&amp;d=02&amp;e=24&amp;f=2015&amp;g=d&amp;ignore=.csv" htmlTables="1" htmlFormat="all"/>
  </connection>
  <connection id="310" name="Connection377" type="4" refreshedVersion="5" background="1" saveData="1">
    <webPr xl2000="1" url="http://ichart.finance.yahoo.com/table.csv?s=NST.AX&amp;a=02&amp;b=24&amp;c=2014&amp;d=02&amp;e=24&amp;f=2015&amp;g=d&amp;ignore=.csv" htmlTables="1" htmlFormat="all"/>
  </connection>
  <connection id="311" name="Connection378" type="4" refreshedVersion="5" background="1" saveData="1">
    <webPr xl2000="1" url="http://www.afr.com/rw/AFR/Web/Tables/Share_Tables_Daily/2015-03-25/GGsoda150325.csv" htmlTables="1" htmlFormat="all"/>
  </connection>
  <connection id="312" name="Connection379" type="4" refreshedVersion="5" background="1" saveData="1">
    <webPr xl2000="1" url="http://www.afr.com/rw/AFR/Web/Tables/Share_Tables_Daily/2015-03-24/GGsoda150324.csv" htmlTables="1" htmlFormat="all"/>
  </connection>
  <connection id="313" name="Connection38" type="4" refreshedVersion="0" background="1" saveData="1">
    <webPr url="http://ichart.finance.yahoo.com/table.csv?s=CBA.AX&amp;a=02&amp;b=10&amp;c=2014&amp;d=02&amp;e=10&amp;f=2015&amp;g=d&amp;ignore=.csv" htmlTables="1" htmlFormat="all"/>
  </connection>
  <connection id="314" name="Connection380" type="4" refreshedVersion="5" background="1" saveData="1">
    <webPr xl2000="1" url="http://www.afr.com/rw/AFR/Web/Tables/Share_Tables_Daily/2015-02-28/GGsoda150228.csv" htmlTables="1" htmlFormat="all"/>
  </connection>
  <connection id="315" name="Connection381" type="4" refreshedVersion="5" background="1" saveData="1">
    <webPr xl2000="1" url="http://www.afr.com/rw/AFR/Web/Tables/Share_Tables_Daily/2014-07-01/GGsoda140701.csv" htmlTables="1" htmlFormat="all"/>
  </connection>
  <connection id="316" name="Connection382" type="4" refreshedVersion="5" background="1" saveData="1">
    <webPr xl2000="1" url="http://www.rba.gov.au/statistics/tables/csv/f11.1-data.csv" htmlTables="1" htmlFormat="all"/>
  </connection>
  <connection id="317" name="Connection383" type="4" refreshedVersion="5" background="1" saveData="1">
    <webPr xl2000="1" url="http://www.rba.gov.au/statistics/tables/csv/f2-data.csv" htmlTables="1" htmlFormat="all"/>
  </connection>
  <connection id="318" name="Connection384" type="4" refreshedVersion="5" background="1" saveData="1">
    <webPr xl2000="1" url="http://ichart.finance.yahoo.com/table.csv?s=BOQ.AX&amp;a=02&amp;b=24&amp;c=2014&amp;d=02&amp;e=24&amp;f=2015&amp;g=d&amp;ignore=.csv" htmlTables="1" htmlFormat="all"/>
  </connection>
  <connection id="319" name="Connection385" type="4" refreshedVersion="5" background="1" saveData="1">
    <webPr xl2000="1" url="http://ichart.finance.yahoo.com/table.csv?s=CRZ.AX&amp;a=02&amp;b=24&amp;c=2014&amp;d=02&amp;e=24&amp;f=2015&amp;g=d&amp;ignore=.csv" htmlTables="1" htmlFormat="all"/>
  </connection>
  <connection id="320" name="Connection386" type="4" refreshedVersion="5" background="1" saveData="1">
    <webPr xl2000="1" url="http://ichart.finance.yahoo.com/table.csv?s=CTX.AX&amp;a=02&amp;b=24&amp;c=2014&amp;d=02&amp;e=24&amp;f=2015&amp;g=d&amp;ignore=.csv" htmlTables="1" htmlFormat="all"/>
  </connection>
  <connection id="321" name="Connection387" type="4" refreshedVersion="5" background="1" saveData="1">
    <webPr xl2000="1" url="http://ichart.finance.yahoo.com/table.csv?s=IRE.AX&amp;a=02&amp;b=24&amp;c=2014&amp;d=02&amp;e=24&amp;f=2015&amp;g=d&amp;ignore=.csv" htmlTables="1" htmlFormat="all"/>
  </connection>
  <connection id="322" name="Connection388" type="4" refreshedVersion="5" background="1" saveData="1">
    <webPr xl2000="1" url="http://ichart.finance.yahoo.com/table.csv?s=JBH.AX&amp;a=02&amp;b=24&amp;c=2014&amp;d=02&amp;e=24&amp;f=2015&amp;g=d&amp;ignore=.csv" htmlTables="1" htmlFormat="all"/>
  </connection>
  <connection id="323" name="Connection389" type="4" refreshedVersion="5" background="1" saveData="1">
    <webPr xl2000="1" url="http://ichart.finance.yahoo.com/table.csv?s=MQG.AX&amp;a=02&amp;b=24&amp;c=2014&amp;d=02&amp;e=24&amp;f=2015&amp;g=d&amp;ignore=.csv" htmlTables="1" htmlFormat="all"/>
  </connection>
  <connection id="324" name="Connection39" type="4" refreshedVersion="5" background="1" saveData="1">
    <webPr xl2000="1" url="http://ichart.finance.yahoo.com/table.csv?s=MTS.AX&amp;a=02&amp;b=10&amp;c=2014&amp;d=02&amp;e=10&amp;f=2015&amp;g=d&amp;ignore=.csv" htmlTables="1" htmlFormat="all"/>
  </connection>
  <connection id="325" name="Connection390" type="4" refreshedVersion="5" background="1" saveData="1">
    <webPr xl2000="1" url="http://ichart.finance.yahoo.com/table.csv?s=NAB.AX&amp;a=02&amp;b=24&amp;c=2014&amp;d=02&amp;e=24&amp;f=2015&amp;g=d&amp;ignore=.csv" htmlTables="1" htmlFormat="all"/>
  </connection>
  <connection id="326" name="Connection391" type="4" refreshedVersion="5" background="1" saveData="1">
    <webPr xl2000="1" url="http://ichart.finance.yahoo.com/table.csv?s=REA.AX&amp;a=02&amp;b=24&amp;c=2014&amp;d=02&amp;e=24&amp;f=2015&amp;g=d&amp;ignore=.csv" htmlTables="1" htmlFormat="all"/>
  </connection>
  <connection id="327" name="Connection392" type="4" refreshedVersion="5" background="1" saveData="1">
    <webPr xl2000="1" url="http://ichart.finance.yahoo.com/table.csv?s=SEK.AX&amp;a=02&amp;b=24&amp;c=2014&amp;d=02&amp;e=24&amp;f=2015&amp;g=d&amp;ignore=.csv" htmlTables="1" htmlFormat="all"/>
  </connection>
  <connection id="328" name="Connection393" type="4" refreshedVersion="5" background="1" saveData="1">
    <webPr xl2000="1" url="http://ichart.finance.yahoo.com/table.csv?s=SYD.AX&amp;a=02&amp;b=24&amp;c=2014&amp;d=02&amp;e=24&amp;f=2015&amp;g=d&amp;ignore=.csv" htmlTables="1" htmlFormat="all"/>
  </connection>
  <connection id="329" name="Connection394" type="4" refreshedVersion="5" background="1" saveData="1">
    <webPr xl2000="1" url="http://ichart.finance.yahoo.com/table.csv?s=TLS.AX&amp;a=02&amp;b=24&amp;c=2014&amp;d=02&amp;e=24&amp;f=2015&amp;g=d&amp;ignore=.csv" htmlTables="1" htmlFormat="all"/>
  </connection>
  <connection id="330" name="Connection395" type="4" refreshedVersion="5" background="1" saveData="1">
    <webPr xl2000="1" url="http://ichart.finance.yahoo.com/table.csv?s=WES.AX&amp;a=02&amp;b=24&amp;c=2014&amp;d=02&amp;e=24&amp;f=2015&amp;g=d&amp;ignore=.csv" htmlTables="1" htmlFormat="all"/>
  </connection>
  <connection id="331" name="Connection396" type="4" refreshedVersion="5" background="1" saveData="1">
    <webPr xl2000="1" url="http://ichart.finance.yahoo.com/table.csv?s=^AXJO&amp;a=02&amp;b=24&amp;c=2014&amp;d=02&amp;e=24&amp;f=2015&amp;g=d&amp;ignore=.csv" htmlTables="1" htmlFormat="all"/>
  </connection>
  <connection id="332" name="Connection397" type="4" refreshedVersion="5" background="1" saveData="1">
    <webPr xl2000="1" url="http://ichart.finance.yahoo.com/table.csv?s=GMA.AX&amp;a=02&amp;b=24&amp;c=2014&amp;d=02&amp;e=24&amp;f=2015&amp;g=d&amp;ignore=.csv" htmlTables="1" htmlFormat="all"/>
  </connection>
  <connection id="333" name="Connection398" type="4" refreshedVersion="5" background="1" saveData="1">
    <webPr xl2000="1" url="http://ichart.finance.yahoo.com/table.csv?s=CBA.AX&amp;a=02&amp;b=24&amp;c=2014&amp;d=02&amp;e=24&amp;f=2015&amp;g=d&amp;ignore=.csv" htmlTables="1" htmlFormat="all"/>
  </connection>
  <connection id="334" name="Connection399" type="4" refreshedVersion="5" background="1" saveData="1">
    <webPr xl2000="1" url="http://ichart.finance.yahoo.com/table.csv?s=MTS.AX&amp;a=02&amp;b=24&amp;c=2014&amp;d=02&amp;e=24&amp;f=2015&amp;g=d&amp;ignore=.csv" htmlTables="1" htmlFormat="all"/>
  </connection>
  <connection id="335" name="Connection4" type="4" refreshedVersion="0" background="1" saveData="1">
    <webPr url="http://ichart.finance.yahoo.com/table.csv?s=JBH.AX&amp;a=02&amp;b=09&amp;c=2014&amp;d=02&amp;e=09&amp;f=2015&amp;g=d&amp;ignore=.csv" htmlTables="1" htmlFormat="all"/>
  </connection>
  <connection id="336" name="Connection40" type="4" refreshedVersion="5" background="1" saveData="1">
    <webPr xl2000="1" url="http://ichart.finance.yahoo.com/table.csv?s=MYR.AX&amp;a=02&amp;b=10&amp;c=2014&amp;d=02&amp;e=10&amp;f=2015&amp;g=d&amp;ignore=.csv" htmlTables="1" htmlFormat="all"/>
  </connection>
  <connection id="337" name="Connection400" type="4" refreshedVersion="5" background="1" saveData="1">
    <webPr xl2000="1" url="http://ichart.finance.yahoo.com/table.csv?s=MYR.AX&amp;a=02&amp;b=24&amp;c=2014&amp;d=02&amp;e=24&amp;f=2015&amp;g=d&amp;ignore=.csv" htmlTables="1" htmlFormat="all"/>
  </connection>
  <connection id="338" name="Connection401" type="4" refreshedVersion="5" background="1" saveData="1">
    <webPr xl2000="1" url="http://ichart.finance.yahoo.com/table.csv?s=NST.AX&amp;a=02&amp;b=24&amp;c=2014&amp;d=02&amp;e=24&amp;f=2015&amp;g=d&amp;ignore=.csv" htmlTables="1" htmlFormat="all"/>
  </connection>
  <connection id="339" name="Connection402" type="4" refreshedVersion="5" background="1" saveData="1">
    <webPr xl2000="1" url="http://www.afr.com/rw/AFR/Web/Tables/Share_Tables_Daily/2015-03-25/GGsoda150325.csv" htmlTables="1" htmlFormat="all"/>
  </connection>
  <connection id="340" name="Connection403" type="4" refreshedVersion="5" background="1" saveData="1">
    <webPr xl2000="1" url="http://www.afr.com/rw/AFR/Web/Tables/Share_Tables_Daily/2015-03-24/GGsoda150324.csv" htmlTables="1" htmlFormat="all"/>
  </connection>
  <connection id="341" name="Connection404" type="4" refreshedVersion="5" background="1" saveData="1">
    <webPr xl2000="1" url="http://www.afr.com/rw/AFR/Web/Tables/Share_Tables_Daily/2015-02-28/GGsoda150228.csv" htmlTables="1" htmlFormat="all"/>
  </connection>
  <connection id="342" name="Connection405" type="4" refreshedVersion="5" background="1" saveData="1">
    <webPr xl2000="1" url="http://www.afr.com/rw/AFR/Web/Tables/Share_Tables_Daily/2014-07-01/GGsoda140701.csv" htmlTables="1" htmlFormat="all"/>
  </connection>
  <connection id="343" name="Connection406" type="4" refreshedVersion="5" background="1" saveData="1">
    <webPr xl2000="1" url="http://www.rba.gov.au/statistics/tables/csv/f11.1-data.csv" htmlTables="1" htmlFormat="all"/>
  </connection>
  <connection id="344" name="Connection407" type="4" refreshedVersion="5" background="1" saveData="1">
    <webPr xl2000="1" url="http://www.rba.gov.au/statistics/tables/csv/f2-data.csv" htmlTables="1" htmlFormat="all"/>
  </connection>
  <connection id="345" name="Connection408" type="4" refreshedVersion="5" background="1" saveData="1">
    <webPr xl2000="1" url="http://ichart.finance.yahoo.com/table.csv?s=BOQ.AX&amp;a=02&amp;b=25&amp;c=2014&amp;d=02&amp;e=25&amp;f=2015&amp;g=d&amp;ignore=.csv" htmlTables="1" htmlFormat="all"/>
  </connection>
  <connection id="346" name="Connection409" type="4" refreshedVersion="5" background="1" saveData="1">
    <webPr xl2000="1" url="http://ichart.finance.yahoo.com/table.csv?s=CRZ.AX&amp;a=02&amp;b=25&amp;c=2014&amp;d=02&amp;e=25&amp;f=2015&amp;g=d&amp;ignore=.csv" htmlTables="1" htmlFormat="all"/>
  </connection>
  <connection id="347" name="Connection41" type="4" refreshedVersion="0" background="1" saveData="1">
    <webPr url="http://ichart.finance.yahoo.com/table.csv?s=NST.AX&amp;a=02&amp;b=10&amp;c=2014&amp;d=02&amp;e=10&amp;f=2015&amp;g=d&amp;ignore=.csv" htmlTables="1" htmlFormat="all"/>
  </connection>
  <connection id="348" name="Connection410" type="4" refreshedVersion="5" background="1" saveData="1">
    <webPr xl2000="1" url="http://ichart.finance.yahoo.com/table.csv?s=CTX.AX&amp;a=02&amp;b=25&amp;c=2014&amp;d=02&amp;e=25&amp;f=2015&amp;g=d&amp;ignore=.csv" htmlTables="1" htmlFormat="all"/>
  </connection>
  <connection id="349" name="Connection411" type="4" refreshedVersion="5" background="1" saveData="1">
    <webPr xl2000="1" url="http://ichart.finance.yahoo.com/table.csv?s=IRE.AX&amp;a=02&amp;b=25&amp;c=2014&amp;d=02&amp;e=25&amp;f=2015&amp;g=d&amp;ignore=.csv" htmlTables="1" htmlFormat="all"/>
  </connection>
  <connection id="350" name="Connection412" type="4" refreshedVersion="5" background="1" saveData="1">
    <webPr xl2000="1" url="http://ichart.finance.yahoo.com/table.csv?s=JBH.AX&amp;a=02&amp;b=25&amp;c=2014&amp;d=02&amp;e=25&amp;f=2015&amp;g=d&amp;ignore=.csv" htmlTables="1" htmlFormat="all"/>
  </connection>
  <connection id="351" name="Connection413" type="4" refreshedVersion="5" background="1" saveData="1">
    <webPr xl2000="1" url="http://ichart.finance.yahoo.com/table.csv?s=MQG.AX&amp;a=02&amp;b=25&amp;c=2014&amp;d=02&amp;e=25&amp;f=2015&amp;g=d&amp;ignore=.csv" htmlTables="1" htmlFormat="all"/>
  </connection>
  <connection id="352" name="Connection414" type="4" refreshedVersion="5" background="1" saveData="1">
    <webPr xl2000="1" url="http://ichart.finance.yahoo.com/table.csv?s=NAB.AX&amp;a=02&amp;b=25&amp;c=2014&amp;d=02&amp;e=25&amp;f=2015&amp;g=d&amp;ignore=.csv" htmlTables="1" htmlFormat="all"/>
  </connection>
  <connection id="353" name="Connection415" type="4" refreshedVersion="5" background="1" saveData="1">
    <webPr xl2000="1" url="http://ichart.finance.yahoo.com/table.csv?s=REA.AX&amp;a=02&amp;b=25&amp;c=2014&amp;d=02&amp;e=25&amp;f=2015&amp;g=d&amp;ignore=.csv" htmlTables="1" htmlFormat="all"/>
  </connection>
  <connection id="354" name="Connection416" type="4" refreshedVersion="5" background="1" saveData="1">
    <webPr xl2000="1" url="http://ichart.finance.yahoo.com/table.csv?s=SEK.AX&amp;a=02&amp;b=25&amp;c=2014&amp;d=02&amp;e=25&amp;f=2015&amp;g=d&amp;ignore=.csv" htmlTables="1" htmlFormat="all"/>
  </connection>
  <connection id="355" name="Connection417" type="4" refreshedVersion="5" background="1" saveData="1">
    <webPr xl2000="1" url="http://ichart.finance.yahoo.com/table.csv?s=SYD.AX&amp;a=02&amp;b=25&amp;c=2014&amp;d=02&amp;e=25&amp;f=2015&amp;g=d&amp;ignore=.csv" htmlTables="1" htmlFormat="all"/>
  </connection>
  <connection id="356" name="Connection418" type="4" refreshedVersion="5" background="1" saveData="1">
    <webPr xl2000="1" url="http://ichart.finance.yahoo.com/table.csv?s=TLS.AX&amp;a=02&amp;b=25&amp;c=2014&amp;d=02&amp;e=25&amp;f=2015&amp;g=d&amp;ignore=.csv" htmlTables="1" htmlFormat="all"/>
  </connection>
  <connection id="357" name="Connection419" type="4" refreshedVersion="5" background="1" saveData="1">
    <webPr xl2000="1" url="http://ichart.finance.yahoo.com/table.csv?s=WES.AX&amp;a=02&amp;b=25&amp;c=2014&amp;d=02&amp;e=25&amp;f=2015&amp;g=d&amp;ignore=.csv" htmlTables="1" htmlFormat="all"/>
  </connection>
  <connection id="358" name="Connection42" type="4" refreshedVersion="0" background="1" saveData="1">
    <webPr url="http://www.afr.com/rw/AFR/Web/Tables/Share_Tables_Daily/2015-03-11/GGsoda150311.csv" htmlTables="1" htmlFormat="all"/>
  </connection>
  <connection id="359" name="Connection420" type="4" refreshedVersion="5" background="1" saveData="1">
    <webPr xl2000="1" url="http://ichart.finance.yahoo.com/table.csv?s=^AXJO&amp;a=02&amp;b=25&amp;c=2014&amp;d=02&amp;e=25&amp;f=2015&amp;g=d&amp;ignore=.csv" htmlTables="1" htmlFormat="all"/>
  </connection>
  <connection id="360" name="Connection421" type="4" refreshedVersion="5" background="1" saveData="1">
    <webPr xl2000="1" url="http://ichart.finance.yahoo.com/table.csv?s=GMA.AX&amp;a=02&amp;b=25&amp;c=2014&amp;d=02&amp;e=25&amp;f=2015&amp;g=d&amp;ignore=.csv" htmlTables="1" htmlFormat="all"/>
  </connection>
  <connection id="361" name="Connection422" type="4" refreshedVersion="5" background="1" saveData="1">
    <webPr xl2000="1" url="http://ichart.finance.yahoo.com/table.csv?s=CBA.AX&amp;a=02&amp;b=25&amp;c=2014&amp;d=02&amp;e=25&amp;f=2015&amp;g=d&amp;ignore=.csv" htmlTables="1" htmlFormat="all"/>
  </connection>
  <connection id="362" name="Connection423" type="4" refreshedVersion="5" background="1" saveData="1">
    <webPr xl2000="1" url="http://ichart.finance.yahoo.com/table.csv?s=MTS.AX&amp;a=02&amp;b=25&amp;c=2014&amp;d=02&amp;e=25&amp;f=2015&amp;g=d&amp;ignore=.csv" htmlTables="1" htmlFormat="all"/>
  </connection>
  <connection id="363" name="Connection424" type="4" refreshedVersion="5" background="1" saveData="1">
    <webPr xl2000="1" url="http://ichart.finance.yahoo.com/table.csv?s=MYR.AX&amp;a=02&amp;b=25&amp;c=2014&amp;d=02&amp;e=25&amp;f=2015&amp;g=d&amp;ignore=.csv" htmlTables="1" htmlFormat="all"/>
  </connection>
  <connection id="364" name="Connection425" type="4" refreshedVersion="5" background="1" saveData="1">
    <webPr xl2000="1" url="http://ichart.finance.yahoo.com/table.csv?s=NST.AX&amp;a=02&amp;b=25&amp;c=2014&amp;d=02&amp;e=25&amp;f=2015&amp;g=d&amp;ignore=.csv" htmlTables="1" htmlFormat="all"/>
  </connection>
  <connection id="365" name="Connection426" type="4" refreshedVersion="5" background="1" saveData="1">
    <webPr xl2000="1" url="http://www.afr.com/rw/AFR/Web/Tables/Share_Tables_Daily/2015-03-26/GGsoda150326.csv" htmlTables="1" htmlFormat="all"/>
  </connection>
  <connection id="366" name="Connection427" type="4" refreshedVersion="5" background="1" saveData="1">
    <webPr xl2000="1" url="http://www.afr.com/rw/AFR/Web/Tables/Share_Tables_Daily/2015-03-25/GGsoda150325.csv" htmlTables="1" htmlFormat="all"/>
  </connection>
  <connection id="367" name="Connection428" type="4" refreshedVersion="5" background="1" saveData="1">
    <webPr xl2000="1" url="http://www.afr.com/rw/AFR/Web/Tables/Share_Tables_Daily/2015-02-28/GGsoda150228.csv" htmlTables="1" htmlFormat="all"/>
  </connection>
  <connection id="368" name="Connection429" type="4" refreshedVersion="5" background="1" saveData="1">
    <webPr xl2000="1" url="http://www.afr.com/rw/AFR/Web/Tables/Share_Tables_Daily/2014-07-01/GGsoda140701.csv" htmlTables="1" htmlFormat="all"/>
  </connection>
  <connection id="369" name="Connection43" type="4" refreshedVersion="0" background="1" saveData="1">
    <webPr url="http://www.afr.com/rw/AFR/Web/Tables/Share_Tables_Daily/2015-03-10/GGsoda150310.csv" htmlTables="1" htmlFormat="all"/>
  </connection>
  <connection id="370" name="Connection430" type="4" refreshedVersion="5" background="1" saveData="1">
    <webPr xl2000="1" url="http://www.rba.gov.au/statistics/tables/csv/f11.1-data.csv" htmlTables="1" htmlFormat="all"/>
  </connection>
  <connection id="371" name="Connection431" type="4" refreshedVersion="5" background="1" saveData="1">
    <webPr xl2000="1" url="http://www.rba.gov.au/statistics/tables/csv/f2-data.csv" htmlTables="1" htmlFormat="all"/>
  </connection>
  <connection id="372" name="Connection432" type="4" refreshedVersion="5" background="1" saveData="1">
    <webPr xl2000="1" url="http://ichart.finance.yahoo.com/table.csv?s=BOQ.AX&amp;a=02&amp;b=25&amp;c=2014&amp;d=02&amp;e=25&amp;f=2015&amp;g=d&amp;ignore=.csv" htmlTables="1" htmlFormat="all"/>
  </connection>
  <connection id="373" name="Connection433" type="4" refreshedVersion="5" background="1" saveData="1">
    <webPr xl2000="1" url="http://ichart.finance.yahoo.com/table.csv?s=CRZ.AX&amp;a=02&amp;b=25&amp;c=2014&amp;d=02&amp;e=25&amp;f=2015&amp;g=d&amp;ignore=.csv" htmlTables="1" htmlFormat="all"/>
  </connection>
  <connection id="374" name="Connection434" type="4" refreshedVersion="5" background="1" saveData="1">
    <webPr xl2000="1" url="http://ichart.finance.yahoo.com/table.csv?s=CTX.AX&amp;a=02&amp;b=25&amp;c=2014&amp;d=02&amp;e=25&amp;f=2015&amp;g=d&amp;ignore=.csv" htmlTables="1" htmlFormat="all"/>
  </connection>
  <connection id="375" name="Connection435" type="4" refreshedVersion="5" background="1" saveData="1">
    <webPr xl2000="1" url="http://ichart.finance.yahoo.com/table.csv?s=IRE.AX&amp;a=02&amp;b=25&amp;c=2014&amp;d=02&amp;e=25&amp;f=2015&amp;g=d&amp;ignore=.csv" htmlTables="1" htmlFormat="all"/>
  </connection>
  <connection id="376" name="Connection436" type="4" refreshedVersion="5" background="1" saveData="1">
    <webPr xl2000="1" url="http://ichart.finance.yahoo.com/table.csv?s=JBH.AX&amp;a=02&amp;b=25&amp;c=2014&amp;d=02&amp;e=25&amp;f=2015&amp;g=d&amp;ignore=.csv" htmlTables="1" htmlFormat="all"/>
  </connection>
  <connection id="377" name="Connection437" type="4" refreshedVersion="5" background="1" saveData="1">
    <webPr xl2000="1" url="http://ichart.finance.yahoo.com/table.csv?s=MQG.AX&amp;a=02&amp;b=25&amp;c=2014&amp;d=02&amp;e=25&amp;f=2015&amp;g=d&amp;ignore=.csv" htmlTables="1" htmlFormat="all"/>
  </connection>
  <connection id="378" name="Connection438" type="4" refreshedVersion="5" background="1" saveData="1">
    <webPr xl2000="1" url="http://ichart.finance.yahoo.com/table.csv?s=NAB.AX&amp;a=02&amp;b=25&amp;c=2014&amp;d=02&amp;e=25&amp;f=2015&amp;g=d&amp;ignore=.csv" htmlTables="1" htmlFormat="all"/>
  </connection>
  <connection id="379" name="Connection439" type="4" refreshedVersion="5" background="1" saveData="1">
    <webPr xl2000="1" url="http://ichart.finance.yahoo.com/table.csv?s=REA.AX&amp;a=02&amp;b=25&amp;c=2014&amp;d=02&amp;e=25&amp;f=2015&amp;g=d&amp;ignore=.csv" htmlTables="1" htmlFormat="all"/>
  </connection>
  <connection id="380" name="Connection44" type="4" refreshedVersion="0" background="1" saveData="1">
    <webPr url="http://www.afr.com/rw/AFR/Web/Tables/Share_Tables_Daily/2015-02-28/GGsoda150228.csv" htmlTables="1" htmlFormat="all"/>
  </connection>
  <connection id="381" name="Connection440" type="4" refreshedVersion="5" background="1" saveData="1">
    <webPr xl2000="1" url="http://ichart.finance.yahoo.com/table.csv?s=SEK.AX&amp;a=02&amp;b=25&amp;c=2014&amp;d=02&amp;e=25&amp;f=2015&amp;g=d&amp;ignore=.csv" htmlTables="1" htmlFormat="all"/>
  </connection>
  <connection id="382" name="Connection441" type="4" refreshedVersion="5" background="1" saveData="1">
    <webPr xl2000="1" url="http://ichart.finance.yahoo.com/table.csv?s=SYD.AX&amp;a=02&amp;b=25&amp;c=2014&amp;d=02&amp;e=25&amp;f=2015&amp;g=d&amp;ignore=.csv" htmlTables="1" htmlFormat="all"/>
  </connection>
  <connection id="383" name="Connection442" type="4" refreshedVersion="5" background="1" saveData="1">
    <webPr xl2000="1" url="http://ichart.finance.yahoo.com/table.csv?s=TLS.AX&amp;a=02&amp;b=25&amp;c=2014&amp;d=02&amp;e=25&amp;f=2015&amp;g=d&amp;ignore=.csv" htmlTables="1" htmlFormat="all"/>
  </connection>
  <connection id="384" name="Connection443" type="4" refreshedVersion="5" background="1" saveData="1">
    <webPr xl2000="1" url="http://ichart.finance.yahoo.com/table.csv?s=WES.AX&amp;a=02&amp;b=25&amp;c=2014&amp;d=02&amp;e=25&amp;f=2015&amp;g=d&amp;ignore=.csv" htmlTables="1" htmlFormat="all"/>
  </connection>
  <connection id="385" name="Connection444" type="4" refreshedVersion="5" background="1" saveData="1">
    <webPr xl2000="1" url="http://ichart.finance.yahoo.com/table.csv?s=^AXJO&amp;a=02&amp;b=25&amp;c=2014&amp;d=02&amp;e=25&amp;f=2015&amp;g=d&amp;ignore=.csv" htmlTables="1" htmlFormat="all"/>
  </connection>
  <connection id="386" name="Connection445" type="4" refreshedVersion="5" background="1" saveData="1">
    <webPr xl2000="1" url="http://ichart.finance.yahoo.com/table.csv?s=GMA.AX&amp;a=02&amp;b=25&amp;c=2014&amp;d=02&amp;e=25&amp;f=2015&amp;g=d&amp;ignore=.csv" htmlTables="1" htmlFormat="all"/>
  </connection>
  <connection id="387" name="Connection446" type="4" refreshedVersion="5" background="1" saveData="1">
    <webPr xl2000="1" url="http://ichart.finance.yahoo.com/table.csv?s=CBA.AX&amp;a=02&amp;b=25&amp;c=2014&amp;d=02&amp;e=25&amp;f=2015&amp;g=d&amp;ignore=.csv" htmlTables="1" htmlFormat="all"/>
  </connection>
  <connection id="388" name="Connection447" type="4" refreshedVersion="5" background="1" saveData="1">
    <webPr xl2000="1" url="http://ichart.finance.yahoo.com/table.csv?s=MTS.AX&amp;a=02&amp;b=25&amp;c=2014&amp;d=02&amp;e=25&amp;f=2015&amp;g=d&amp;ignore=.csv" htmlTables="1" htmlFormat="all"/>
  </connection>
  <connection id="389" name="Connection448" type="4" refreshedVersion="5" background="1" saveData="1">
    <webPr xl2000="1" url="http://ichart.finance.yahoo.com/table.csv?s=MYR.AX&amp;a=02&amp;b=25&amp;c=2014&amp;d=02&amp;e=25&amp;f=2015&amp;g=d&amp;ignore=.csv" htmlTables="1" htmlFormat="all"/>
  </connection>
  <connection id="390" name="Connection449" type="4" refreshedVersion="5" background="1" saveData="1">
    <webPr xl2000="1" url="http://ichart.finance.yahoo.com/table.csv?s=NST.AX&amp;a=02&amp;b=25&amp;c=2014&amp;d=02&amp;e=25&amp;f=2015&amp;g=d&amp;ignore=.csv" htmlTables="1" htmlFormat="all"/>
  </connection>
  <connection id="391" name="Connection45" type="4" refreshedVersion="0" background="1" saveData="1">
    <webPr url="http://www.afr.com/rw/AFR/Web/Tables/Share_Tables_Daily/2014-07-01/GGsoda140701.csv" htmlTables="1" htmlFormat="all"/>
  </connection>
  <connection id="392" name="Connection450" type="4" refreshedVersion="5" background="1" saveData="1">
    <webPr xl2000="1" url="http://www.afr.com/rw/AFR/Web/Tables/Share_Tables_Daily/2015-03-26/GGsoda150326.csv" htmlTables="1" htmlFormat="all"/>
  </connection>
  <connection id="393" name="Connection451" type="4" refreshedVersion="5" background="1" saveData="1">
    <webPr xl2000="1" url="http://www.afr.com/rw/AFR/Web/Tables/Share_Tables_Daily/2015-03-25/GGsoda150325.csv" htmlTables="1" htmlFormat="all"/>
  </connection>
  <connection id="394" name="Connection452" type="4" refreshedVersion="5" background="1" saveData="1">
    <webPr xl2000="1" url="http://www.afr.com/rw/AFR/Web/Tables/Share_Tables_Daily/2015-02-28/GGsoda150228.csv" htmlTables="1" htmlFormat="all"/>
  </connection>
  <connection id="395" name="Connection453" type="4" refreshedVersion="5" background="1" saveData="1">
    <webPr xl2000="1" url="http://www.afr.com/rw/AFR/Web/Tables/Share_Tables_Daily/2014-07-01/GGsoda140701.csv" htmlTables="1" htmlFormat="all"/>
  </connection>
  <connection id="396" name="Connection454" type="4" refreshedVersion="5" background="1" saveData="1">
    <webPr xl2000="1" url="http://www.rba.gov.au/statistics/tables/csv/f11.1-data.csv" htmlTables="1" htmlFormat="all"/>
  </connection>
  <connection id="397" name="Connection455" type="4" refreshedVersion="5" background="1" saveData="1">
    <webPr xl2000="1" url="http://www.rba.gov.au/statistics/tables/csv/f2-data.csv" htmlTables="1" htmlFormat="all"/>
  </connection>
  <connection id="398" name="Connection456" type="4" refreshedVersion="5" background="1" saveData="1">
    <webPr xl2000="1" url="http://ichart.finance.yahoo.com/table.csv?s=BOQ.AX&amp;a=02&amp;b=26&amp;c=2014&amp;d=02&amp;e=26&amp;f=2015&amp;g=d&amp;ignore=.csv" htmlTables="1" htmlFormat="all"/>
  </connection>
  <connection id="399" name="Connection457" type="4" refreshedVersion="5" background="1" saveData="1">
    <webPr xl2000="1" url="http://ichart.finance.yahoo.com/table.csv?s=CRZ.AX&amp;a=02&amp;b=26&amp;c=2014&amp;d=02&amp;e=26&amp;f=2015&amp;g=d&amp;ignore=.csv" htmlTables="1" htmlFormat="all"/>
  </connection>
  <connection id="400" name="Connection458" type="4" refreshedVersion="5" background="1" saveData="1">
    <webPr xl2000="1" url="http://ichart.finance.yahoo.com/table.csv?s=CTX.AX&amp;a=02&amp;b=26&amp;c=2014&amp;d=02&amp;e=26&amp;f=2015&amp;g=d&amp;ignore=.csv" htmlTables="1" htmlFormat="all"/>
  </connection>
  <connection id="401" name="Connection459" type="4" refreshedVersion="5" background="1" saveData="1">
    <webPr xl2000="1" url="http://ichart.finance.yahoo.com/table.csv?s=IRE.AX&amp;a=02&amp;b=26&amp;c=2014&amp;d=02&amp;e=26&amp;f=2015&amp;g=d&amp;ignore=.csv" htmlTables="1" htmlFormat="all"/>
  </connection>
  <connection id="402" name="Connection46" type="4" refreshedVersion="5" background="1" saveData="1">
    <webPr xl2000="1" url="http://www.rba.gov.au/statistics/tables/csv/f11.1-data.csv" htmlTables="1" htmlFormat="all"/>
  </connection>
  <connection id="403" name="Connection460" type="4" refreshedVersion="5" background="1" saveData="1">
    <webPr xl2000="1" url="http://ichart.finance.yahoo.com/table.csv?s=JBH.AX&amp;a=02&amp;b=26&amp;c=2014&amp;d=02&amp;e=26&amp;f=2015&amp;g=d&amp;ignore=.csv" htmlTables="1" htmlFormat="all"/>
  </connection>
  <connection id="404" name="Connection461" type="4" refreshedVersion="5" background="1" saveData="1">
    <webPr xl2000="1" url="http://ichart.finance.yahoo.com/table.csv?s=MQG.AX&amp;a=02&amp;b=26&amp;c=2014&amp;d=02&amp;e=26&amp;f=2015&amp;g=d&amp;ignore=.csv" htmlTables="1" htmlFormat="all"/>
  </connection>
  <connection id="405" name="Connection462" type="4" refreshedVersion="5" background="1" saveData="1">
    <webPr xl2000="1" url="http://ichart.finance.yahoo.com/table.csv?s=NAB.AX&amp;a=02&amp;b=26&amp;c=2014&amp;d=02&amp;e=26&amp;f=2015&amp;g=d&amp;ignore=.csv" htmlTables="1" htmlFormat="all"/>
  </connection>
  <connection id="406" name="Connection463" type="4" refreshedVersion="5" background="1" saveData="1">
    <webPr xl2000="1" url="http://ichart.finance.yahoo.com/table.csv?s=REA.AX&amp;a=02&amp;b=26&amp;c=2014&amp;d=02&amp;e=26&amp;f=2015&amp;g=d&amp;ignore=.csv" htmlTables="1" htmlFormat="all"/>
  </connection>
  <connection id="407" name="Connection464" type="4" refreshedVersion="5" background="1" saveData="1">
    <webPr xl2000="1" url="http://ichart.finance.yahoo.com/table.csv?s=SEK.AX&amp;a=02&amp;b=26&amp;c=2014&amp;d=02&amp;e=26&amp;f=2015&amp;g=d&amp;ignore=.csv" htmlTables="1" htmlFormat="all"/>
  </connection>
  <connection id="408" name="Connection465" type="4" refreshedVersion="5" background="1" saveData="1">
    <webPr xl2000="1" url="http://ichart.finance.yahoo.com/table.csv?s=SYD.AX&amp;a=02&amp;b=26&amp;c=2014&amp;d=02&amp;e=26&amp;f=2015&amp;g=d&amp;ignore=.csv" htmlTables="1" htmlFormat="all"/>
  </connection>
  <connection id="409" name="Connection466" type="4" refreshedVersion="5" background="1" saveData="1">
    <webPr xl2000="1" url="http://ichart.finance.yahoo.com/table.csv?s=TLS.AX&amp;a=02&amp;b=26&amp;c=2014&amp;d=02&amp;e=26&amp;f=2015&amp;g=d&amp;ignore=.csv" htmlTables="1" htmlFormat="all"/>
  </connection>
  <connection id="410" name="Connection467" type="4" refreshedVersion="5" background="1" saveData="1">
    <webPr xl2000="1" url="http://ichart.finance.yahoo.com/table.csv?s=BOQ.AX&amp;a=02&amp;b=30&amp;c=2014&amp;d=02&amp;e=30&amp;f=2015&amp;g=d&amp;ignore=.csv" htmlTables="1" htmlFormat="all"/>
  </connection>
  <connection id="411" name="Connection468" type="4" refreshedVersion="5" background="1" saveData="1">
    <webPr xl2000="1" url="http://ichart.finance.yahoo.com/table.csv?s=^AXJO&amp;a=02&amp;b=26&amp;c=2014&amp;d=02&amp;e=26&amp;f=2015&amp;g=d&amp;ignore=.csv" htmlTables="1" htmlFormat="all"/>
  </connection>
  <connection id="412" name="Connection469" type="4" refreshedVersion="5" background="1" saveData="1">
    <webPr xl2000="1" url="http://ichart.finance.yahoo.com/table.csv?s=GMA.AX&amp;a=02&amp;b=26&amp;c=2014&amp;d=02&amp;e=26&amp;f=2015&amp;g=d&amp;ignore=.csv" htmlTables="1" htmlFormat="all"/>
  </connection>
  <connection id="413" name="Connection47" type="4" refreshedVersion="5" background="1" saveData="1">
    <webPr xl2000="1" url="http://www.rba.gov.au/statistics/tables/csv/f2-data.csv" htmlTables="1" htmlFormat="all"/>
  </connection>
  <connection id="414" name="Connection470" type="4" refreshedVersion="5" background="1" saveData="1">
    <webPr xl2000="1" url="http://ichart.finance.yahoo.com/table.csv?s=CBA.AX&amp;a=02&amp;b=26&amp;c=2014&amp;d=02&amp;e=26&amp;f=2015&amp;g=d&amp;ignore=.csv" htmlTables="1" htmlFormat="all"/>
  </connection>
  <connection id="415" name="Connection471" type="4" refreshedVersion="5" background="1" saveData="1">
    <webPr xl2000="1" url="http://ichart.finance.yahoo.com/table.csv?s=MTS.AX&amp;a=02&amp;b=26&amp;c=2014&amp;d=02&amp;e=26&amp;f=2015&amp;g=d&amp;ignore=.csv" htmlTables="1" htmlFormat="all"/>
  </connection>
  <connection id="416" name="Connection472" type="4" refreshedVersion="5" background="1" saveData="1">
    <webPr xl2000="1" url="http://ichart.finance.yahoo.com/table.csv?s=MYR.AX&amp;a=02&amp;b=26&amp;c=2014&amp;d=02&amp;e=26&amp;f=2015&amp;g=d&amp;ignore=.csv" htmlTables="1" htmlFormat="all"/>
  </connection>
  <connection id="417" name="Connection473" type="4" refreshedVersion="5" background="1" saveData="1">
    <webPr xl2000="1" url="http://ichart.finance.yahoo.com/table.csv?s=NST.AX&amp;a=02&amp;b=26&amp;c=2014&amp;d=02&amp;e=26&amp;f=2015&amp;g=d&amp;ignore=.csv" htmlTables="1" htmlFormat="all"/>
  </connection>
  <connection id="418" name="Connection474" type="4" refreshedVersion="5" background="1" saveData="1">
    <webPr xl2000="1" url="http://www.afr.com/rw/AFR/Web/Tables/Share_Tables_Daily/2015-03-27/GGsoda150327.csv" htmlTables="1" htmlFormat="all"/>
  </connection>
  <connection id="419" name="Connection475" type="4" refreshedVersion="5" background="1" saveData="1">
    <webPr xl2000="1" url="http://www.afr.com/rw/AFR/Web/Tables/Share_Tables_Daily/2015-03-26/GGsoda150326.csv" htmlTables="1" htmlFormat="all"/>
  </connection>
  <connection id="420" name="Connection476" type="4" refreshedVersion="5" background="1" saveData="1">
    <webPr xl2000="1" url="http://www.afr.com/rw/AFR/Web/Tables/Share_Tables_Daily/2015-02-28/GGsoda150228.csv" htmlTables="1" htmlFormat="all"/>
  </connection>
  <connection id="421" name="Connection477" type="4" refreshedVersion="5" background="1" saveData="1">
    <webPr xl2000="1" url="http://www.afr.com/rw/AFR/Web/Tables/Share_Tables_Daily/2014-07-01/GGsoda140701.csv" htmlTables="1" htmlFormat="all"/>
  </connection>
  <connection id="422" name="Connection478" type="4" refreshedVersion="5" background="1" saveData="1">
    <webPr xl2000="1" url="http://www.rba.gov.au/statistics/tables/csv/f11.1-data.csv" htmlTables="1" htmlFormat="all"/>
  </connection>
  <connection id="423" name="Connection479" type="4" refreshedVersion="5" background="1" saveData="1">
    <webPr xl2000="1" url="http://www.rba.gov.au/statistics/tables/csv/f2-data.csv" htmlTables="1" htmlFormat="all"/>
  </connection>
  <connection id="424" name="Connection48" type="4" refreshedVersion="0" background="1" saveData="1">
    <webPr url="http://ichart.finance.yahoo.com/table.csv?s=BOQ.AX&amp;a=02&amp;b=11&amp;c=2014&amp;d=02&amp;e=11&amp;f=2015&amp;g=d&amp;ignore=.csv" htmlTables="1" htmlFormat="all"/>
  </connection>
  <connection id="425" name="Connection480" type="4" refreshedVersion="5" background="1" saveData="1">
    <webPr xl2000="1" url="http://ichart.finance.yahoo.com/table.csv?s=BOQ.AX&amp;a=02&amp;b=26&amp;c=2014&amp;d=02&amp;e=26&amp;f=2015&amp;g=d&amp;ignore=.csv" htmlTables="1" htmlFormat="all"/>
  </connection>
  <connection id="426" name="Connection481" type="4" refreshedVersion="5" background="1" saveData="1">
    <webPr xl2000="1" url="http://ichart.finance.yahoo.com/table.csv?s=CRZ.AX&amp;a=02&amp;b=26&amp;c=2014&amp;d=02&amp;e=26&amp;f=2015&amp;g=d&amp;ignore=.csv" htmlTables="1" htmlFormat="all"/>
  </connection>
  <connection id="427" name="Connection482" type="4" refreshedVersion="5" background="1" saveData="1">
    <webPr xl2000="1" url="http://ichart.finance.yahoo.com/table.csv?s=CTX.AX&amp;a=02&amp;b=26&amp;c=2014&amp;d=02&amp;e=26&amp;f=2015&amp;g=d&amp;ignore=.csv" htmlTables="1" htmlFormat="all"/>
  </connection>
  <connection id="428" name="Connection483" type="4" refreshedVersion="5" background="1" saveData="1">
    <webPr xl2000="1" url="http://ichart.finance.yahoo.com/table.csv?s=IRE.AX&amp;a=02&amp;b=26&amp;c=2014&amp;d=02&amp;e=26&amp;f=2015&amp;g=d&amp;ignore=.csv" htmlTables="1" htmlFormat="all"/>
  </connection>
  <connection id="429" name="Connection484" type="4" refreshedVersion="5" background="1" saveData="1">
    <webPr xl2000="1" url="http://ichart.finance.yahoo.com/table.csv?s=JBH.AX&amp;a=02&amp;b=26&amp;c=2014&amp;d=02&amp;e=26&amp;f=2015&amp;g=d&amp;ignore=.csv" htmlTables="1" htmlFormat="all"/>
  </connection>
  <connection id="430" name="Connection485" type="4" refreshedVersion="5" background="1" saveData="1">
    <webPr xl2000="1" url="http://ichart.finance.yahoo.com/table.csv?s=MQG.AX&amp;a=02&amp;b=26&amp;c=2014&amp;d=02&amp;e=26&amp;f=2015&amp;g=d&amp;ignore=.csv" htmlTables="1" htmlFormat="all"/>
  </connection>
  <connection id="431" name="Connection486" type="4" refreshedVersion="5" background="1" saveData="1">
    <webPr xl2000="1" url="http://ichart.finance.yahoo.com/table.csv?s=NAB.AX&amp;a=02&amp;b=26&amp;c=2014&amp;d=02&amp;e=26&amp;f=2015&amp;g=d&amp;ignore=.csv" htmlTables="1" htmlFormat="all"/>
  </connection>
  <connection id="432" name="Connection487" type="4" refreshedVersion="5" background="1" saveData="1">
    <webPr xl2000="1" url="http://ichart.finance.yahoo.com/table.csv?s=REA.AX&amp;a=02&amp;b=26&amp;c=2014&amp;d=02&amp;e=26&amp;f=2015&amp;g=d&amp;ignore=.csv" htmlTables="1" htmlFormat="all"/>
  </connection>
  <connection id="433" name="Connection488" type="4" refreshedVersion="5" background="1" saveData="1">
    <webPr xl2000="1" url="http://ichart.finance.yahoo.com/table.csv?s=SEK.AX&amp;a=02&amp;b=26&amp;c=2014&amp;d=02&amp;e=26&amp;f=2015&amp;g=d&amp;ignore=.csv" htmlTables="1" htmlFormat="all"/>
  </connection>
  <connection id="434" name="Connection489" type="4" refreshedVersion="5" background="1" saveData="1">
    <webPr xl2000="1" url="http://ichart.finance.yahoo.com/table.csv?s=SYD.AX&amp;a=02&amp;b=26&amp;c=2014&amp;d=02&amp;e=26&amp;f=2015&amp;g=d&amp;ignore=.csv" htmlTables="1" htmlFormat="all"/>
  </connection>
  <connection id="435" name="Connection49" type="4" refreshedVersion="0" background="1" saveData="1">
    <webPr url="http://ichart.finance.yahoo.com/table.csv?s=CRZ.AX&amp;a=02&amp;b=11&amp;c=2014&amp;d=02&amp;e=11&amp;f=2015&amp;g=d&amp;ignore=.csv" htmlTables="1" htmlFormat="all"/>
  </connection>
  <connection id="436" name="Connection490" type="4" refreshedVersion="5" background="1" saveData="1">
    <webPr xl2000="1" url="http://ichart.finance.yahoo.com/table.csv?s=TLS.AX&amp;a=02&amp;b=26&amp;c=2014&amp;d=02&amp;e=26&amp;f=2015&amp;g=d&amp;ignore=.csv" htmlTables="1" htmlFormat="all"/>
  </connection>
  <connection id="437" name="Connection491" type="4" refreshedVersion="5" background="1" saveData="1">
    <webPr xl2000="1" url="http://ichart.finance.yahoo.com/table.csv?s=WES.AX&amp;a=02&amp;b=26&amp;c=2014&amp;d=02&amp;e=26&amp;f=2015&amp;g=d&amp;ignore=.csv" htmlTables="1" htmlFormat="all"/>
  </connection>
  <connection id="438" name="Connection492" type="4" refreshedVersion="5" background="1" saveData="1">
    <webPr xl2000="1" url="http://ichart.finance.yahoo.com/table.csv?s=^AXJO&amp;a=02&amp;b=26&amp;c=2014&amp;d=02&amp;e=26&amp;f=2015&amp;g=d&amp;ignore=.csv" htmlTables="1" htmlFormat="all"/>
  </connection>
  <connection id="439" name="Connection493" type="4" refreshedVersion="5" background="1" saveData="1">
    <webPr xl2000="1" url="http://ichart.finance.yahoo.com/table.csv?s=GMA.AX&amp;a=02&amp;b=26&amp;c=2014&amp;d=02&amp;e=26&amp;f=2015&amp;g=d&amp;ignore=.csv" htmlTables="1" htmlFormat="all"/>
  </connection>
  <connection id="440" name="Connection494" type="4" refreshedVersion="5" background="1" saveData="1">
    <webPr xl2000="1" url="http://ichart.finance.yahoo.com/table.csv?s=CBA.AX&amp;a=02&amp;b=26&amp;c=2014&amp;d=02&amp;e=26&amp;f=2015&amp;g=d&amp;ignore=.csv" htmlTables="1" htmlFormat="all"/>
  </connection>
  <connection id="441" name="Connection495" type="4" refreshedVersion="5" background="1" saveData="1">
    <webPr xl2000="1" url="http://ichart.finance.yahoo.com/table.csv?s=MTS.AX&amp;a=02&amp;b=26&amp;c=2014&amp;d=02&amp;e=26&amp;f=2015&amp;g=d&amp;ignore=.csv" htmlTables="1" htmlFormat="all"/>
  </connection>
  <connection id="442" name="Connection496" type="4" refreshedVersion="5" background="1" saveData="1">
    <webPr xl2000="1" url="http://ichart.finance.yahoo.com/table.csv?s=MYR.AX&amp;a=02&amp;b=26&amp;c=2014&amp;d=02&amp;e=26&amp;f=2015&amp;g=d&amp;ignore=.csv" htmlTables="1" htmlFormat="all"/>
  </connection>
  <connection id="443" name="Connection497" type="4" refreshedVersion="5" background="1" saveData="1">
    <webPr xl2000="1" url="http://ichart.finance.yahoo.com/table.csv?s=NST.AX&amp;a=02&amp;b=26&amp;c=2014&amp;d=02&amp;e=26&amp;f=2015&amp;g=d&amp;ignore=.csv" htmlTables="1" htmlFormat="all"/>
  </connection>
  <connection id="444" name="Connection498" type="4" refreshedVersion="5" background="1" saveData="1">
    <webPr xl2000="1" url="http://www.afr.com/rw/AFR/Web/Tables/Share_Tables_Daily/2015-03-27/GGsoda150327.csv" htmlTables="1" htmlFormat="all"/>
  </connection>
  <connection id="445" name="Connection499" type="4" refreshedVersion="5" background="1" saveData="1">
    <webPr xl2000="1" url="http://www.afr.com/rw/AFR/Web/Tables/Share_Tables_Daily/2015-03-26/GGsoda150326.csv" htmlTables="1" htmlFormat="all"/>
  </connection>
  <connection id="446" name="Connection5" type="4" refreshedVersion="0" background="1" saveData="1">
    <webPr url="http://ichart.finance.yahoo.com/table.csv?s=MQG.AX&amp;a=02&amp;b=09&amp;c=2014&amp;d=02&amp;e=09&amp;f=2015&amp;g=d&amp;ignore=.csv" htmlTables="1" htmlFormat="all"/>
  </connection>
  <connection id="447" name="Connection50" type="4" refreshedVersion="0" background="1" saveData="1">
    <webPr url="http://ichart.finance.yahoo.com/table.csv?s=CTX.AX&amp;a=02&amp;b=11&amp;c=2014&amp;d=02&amp;e=11&amp;f=2015&amp;g=d&amp;ignore=.csv" htmlTables="1" htmlFormat="all"/>
  </connection>
  <connection id="448" name="Connection500" type="4" refreshedVersion="5" background="1" saveData="1">
    <webPr xl2000="1" url="http://www.afr.com/rw/AFR/Web/Tables/Share_Tables_Daily/2015-02-28/GGsoda150228.csv" htmlTables="1" htmlFormat="all"/>
  </connection>
  <connection id="449" name="Connection501" type="4" refreshedVersion="5" background="1" saveData="1">
    <webPr xl2000="1" url="http://www.afr.com/rw/AFR/Web/Tables/Share_Tables_Daily/2014-07-01/GGsoda140701.csv" htmlTables="1" htmlFormat="all"/>
  </connection>
  <connection id="450" name="Connection502" type="4" refreshedVersion="5" background="1" saveData="1">
    <webPr xl2000="1" url="http://www.rba.gov.au/statistics/tables/csv/f11.1-data.csv" htmlTables="1" htmlFormat="all"/>
  </connection>
  <connection id="451" name="Connection503" type="4" refreshedVersion="5" background="1" saveData="1">
    <webPr xl2000="1" url="http://www.rba.gov.au/statistics/tables/csv/f2-data.csv" htmlTables="1" htmlFormat="all"/>
  </connection>
  <connection id="452" name="Connection504" type="4" refreshedVersion="5" background="1" saveData="1">
    <webPr xl2000="1" url="http://ichart.finance.yahoo.com/table.csv?s=CRZ.AX&amp;a=02&amp;b=30&amp;c=2014&amp;d=02&amp;e=30&amp;f=2015&amp;g=d&amp;ignore=.csv" htmlTables="1" htmlFormat="all"/>
  </connection>
  <connection id="453" name="Connection505" type="4" refreshedVersion="5" background="1" saveData="1">
    <webPr xl2000="1" url="http://ichart.finance.yahoo.com/table.csv?s=CTX.AX&amp;a=02&amp;b=30&amp;c=2014&amp;d=02&amp;e=30&amp;f=2015&amp;g=d&amp;ignore=.csv" htmlTables="1" htmlFormat="all"/>
  </connection>
  <connection id="454" name="Connection506" type="4" refreshedVersion="5" background="1" saveData="1">
    <webPr xl2000="1" url="http://ichart.finance.yahoo.com/table.csv?s=IRE.AX&amp;a=02&amp;b=30&amp;c=2014&amp;d=02&amp;e=30&amp;f=2015&amp;g=d&amp;ignore=.csv" htmlTables="1" htmlFormat="all"/>
  </connection>
  <connection id="455" name="Connection507" type="4" refreshedVersion="5" background="1" saveData="1">
    <webPr xl2000="1" url="http://ichart.finance.yahoo.com/table.csv?s=JBH.AX&amp;a=02&amp;b=30&amp;c=2014&amp;d=02&amp;e=30&amp;f=2015&amp;g=d&amp;ignore=.csv" htmlTables="1" htmlFormat="all"/>
  </connection>
  <connection id="456" name="Connection508" type="4" refreshedVersion="5" background="1" saveData="1">
    <webPr xl2000="1" url="http://ichart.finance.yahoo.com/table.csv?s=MQG.AX&amp;a=02&amp;b=30&amp;c=2014&amp;d=02&amp;e=30&amp;f=2015&amp;g=d&amp;ignore=.csv" htmlTables="1" htmlFormat="all"/>
  </connection>
  <connection id="457" name="Connection509" type="4" refreshedVersion="5" background="1" saveData="1">
    <webPr xl2000="1" url="http://ichart.finance.yahoo.com/table.csv?s=NAB.AX&amp;a=02&amp;b=30&amp;c=2014&amp;d=02&amp;e=30&amp;f=2015&amp;g=d&amp;ignore=.csv" htmlTables="1" htmlFormat="all"/>
  </connection>
  <connection id="458" name="Connection51" type="4" refreshedVersion="0" background="1" saveData="1">
    <webPr url="http://ichart.finance.yahoo.com/table.csv?s=IRE.AX&amp;a=02&amp;b=11&amp;c=2014&amp;d=02&amp;e=11&amp;f=2015&amp;g=d&amp;ignore=.csv" htmlTables="1" htmlFormat="all"/>
  </connection>
  <connection id="459" name="Connection510" type="4" refreshedVersion="5" background="1" saveData="1">
    <webPr xl2000="1" url="http://ichart.finance.yahoo.com/table.csv?s=REA.AX&amp;a=02&amp;b=30&amp;c=2014&amp;d=02&amp;e=30&amp;f=2015&amp;g=d&amp;ignore=.csv" htmlTables="1" htmlFormat="all"/>
  </connection>
  <connection id="460" name="Connection511" type="4" refreshedVersion="5" background="1" saveData="1">
    <webPr xl2000="1" url="http://ichart.finance.yahoo.com/table.csv?s=SEK.AX&amp;a=02&amp;b=30&amp;c=2014&amp;d=02&amp;e=30&amp;f=2015&amp;g=d&amp;ignore=.csv" htmlTables="1" htmlFormat="all"/>
  </connection>
  <connection id="461" name="Connection512" type="4" refreshedVersion="5" background="1" saveData="1">
    <webPr xl2000="1" url="http://ichart.finance.yahoo.com/table.csv?s=SYD.AX&amp;a=02&amp;b=30&amp;c=2014&amp;d=02&amp;e=30&amp;f=2015&amp;g=d&amp;ignore=.csv" htmlTables="1" htmlFormat="all"/>
  </connection>
  <connection id="462" name="Connection513" type="4" refreshedVersion="5" background="1" saveData="1">
    <webPr xl2000="1" url="http://ichart.finance.yahoo.com/table.csv?s=TLS.AX&amp;a=02&amp;b=30&amp;c=2014&amp;d=02&amp;e=30&amp;f=2015&amp;g=d&amp;ignore=.csv" htmlTables="1" htmlFormat="all"/>
  </connection>
  <connection id="463" name="Connection514" type="4" refreshedVersion="5" background="1" saveData="1">
    <webPr xl2000="1" url="http://ichart.finance.yahoo.com/table.csv?s=WES.AX&amp;a=02&amp;b=30&amp;c=2014&amp;d=02&amp;e=30&amp;f=2015&amp;g=d&amp;ignore=.csv" htmlTables="1" htmlFormat="all"/>
  </connection>
  <connection id="464" name="Connection515" type="4" refreshedVersion="5" background="1" saveData="1">
    <webPr xl2000="1" url="http://ichart.finance.yahoo.com/table.csv?s=^AXJO&amp;a=02&amp;b=30&amp;c=2014&amp;d=02&amp;e=30&amp;f=2015&amp;g=d&amp;ignore=.csv" htmlTables="1" htmlFormat="all"/>
  </connection>
  <connection id="465" name="Connection516" type="4" refreshedVersion="5" background="1" saveData="1">
    <webPr xl2000="1" url="http://ichart.finance.yahoo.com/table.csv?s=GMA.AX&amp;a=02&amp;b=30&amp;c=2014&amp;d=02&amp;e=30&amp;f=2015&amp;g=d&amp;ignore=.csv" htmlTables="1" htmlFormat="all"/>
  </connection>
  <connection id="466" name="Connection517" type="4" refreshedVersion="5" background="1" saveData="1">
    <webPr xl2000="1" url="http://ichart.finance.yahoo.com/table.csv?s=CBA.AX&amp;a=02&amp;b=30&amp;c=2014&amp;d=02&amp;e=30&amp;f=2015&amp;g=d&amp;ignore=.csv" htmlTables="1" htmlFormat="all"/>
  </connection>
  <connection id="467" name="Connection518" type="4" refreshedVersion="5" background="1" saveData="1">
    <webPr xl2000="1" url="http://ichart.finance.yahoo.com/table.csv?s=MTS.AX&amp;a=02&amp;b=30&amp;c=2014&amp;d=02&amp;e=30&amp;f=2015&amp;g=d&amp;ignore=.csv" htmlTables="1" htmlFormat="all"/>
  </connection>
  <connection id="468" name="Connection519" type="4" refreshedVersion="5" background="1" saveData="1">
    <webPr xl2000="1" url="http://ichart.finance.yahoo.com/table.csv?s=MYR.AX&amp;a=02&amp;b=30&amp;c=2014&amp;d=02&amp;e=30&amp;f=2015&amp;g=d&amp;ignore=.csv" htmlTables="1" htmlFormat="all"/>
  </connection>
  <connection id="469" name="Connection52" type="4" refreshedVersion="0" background="1" saveData="1">
    <webPr url="http://ichart.finance.yahoo.com/table.csv?s=JBH.AX&amp;a=02&amp;b=11&amp;c=2014&amp;d=02&amp;e=11&amp;f=2015&amp;g=d&amp;ignore=.csv" htmlTables="1" htmlFormat="all"/>
  </connection>
  <connection id="470" name="Connection520" type="4" refreshedVersion="5" background="1" saveData="1">
    <webPr xl2000="1" url="http://ichart.finance.yahoo.com/table.csv?s=NST.AX&amp;a=02&amp;b=30&amp;c=2014&amp;d=02&amp;e=30&amp;f=2015&amp;g=d&amp;ignore=.csv" htmlTables="1" htmlFormat="all"/>
  </connection>
  <connection id="471" name="Connection521" type="4" refreshedVersion="5" background="1" saveData="1">
    <webPr xl2000="1" url="http://www.afr.com/rw/AFR/Web/Tables/Share_Tables_Daily/2015-03-31/GGsoda150331.csv" htmlTables="1" htmlFormat="all"/>
  </connection>
  <connection id="472" name="Connection522" type="4" refreshedVersion="5" background="1" saveData="1">
    <webPr xl2000="1" url="http://www.afr.com/rw/AFR/Web/Tables/Share_Tables_Daily/2015-03-27/GGsoda150327.csv" htmlTables="1" htmlFormat="all"/>
  </connection>
  <connection id="473" name="Connection523" type="4" refreshedVersion="5" background="1" saveData="1">
    <webPr xl2000="1" url="http://www.afr.com/rw/AFR/Web/Tables/Share_Tables_Daily/2015-02-28/GGsoda150228.csv" htmlTables="1" htmlFormat="all"/>
  </connection>
  <connection id="474" name="Connection524" type="4" refreshedVersion="5" background="1" saveData="1">
    <webPr xl2000="1" url="http://www.afr.com/rw/AFR/Web/Tables/Share_Tables_Daily/2014-07-01/GGsoda140701.csv" htmlTables="1" htmlFormat="all"/>
  </connection>
  <connection id="475" name="Connection525" type="4" refreshedVersion="5" background="1" saveData="1">
    <webPr xl2000="1" url="http://www.rba.gov.au/statistics/tables/csv/f11.1-data.csv" htmlTables="1" htmlFormat="all"/>
  </connection>
  <connection id="476" name="Connection526" type="4" refreshedVersion="5" background="1" saveData="1">
    <webPr xl2000="1" url="http://www.rba.gov.au/statistics/tables/csv/f2-data.csv" htmlTables="1" htmlFormat="all"/>
  </connection>
  <connection id="477" name="Connection527" type="4" refreshedVersion="5" background="1" saveData="1">
    <webPr xl2000="1" url="http://ichart.finance.yahoo.com/table.csv?s=BOQ.AX&amp;a=02&amp;b=30&amp;c=2014&amp;d=02&amp;e=30&amp;f=2015&amp;g=d&amp;ignore=.csv" htmlTables="1" htmlFormat="all"/>
  </connection>
  <connection id="478" name="Connection528" type="4" refreshedVersion="5" background="1" saveData="1">
    <webPr xl2000="1" url="http://ichart.finance.yahoo.com/table.csv?s=CRZ.AX&amp;a=02&amp;b=30&amp;c=2014&amp;d=02&amp;e=30&amp;f=2015&amp;g=d&amp;ignore=.csv" htmlTables="1" htmlFormat="all"/>
  </connection>
  <connection id="479" name="Connection529" type="4" refreshedVersion="5" background="1" saveData="1">
    <webPr xl2000="1" url="http://ichart.finance.yahoo.com/table.csv?s=CTX.AX&amp;a=02&amp;b=30&amp;c=2014&amp;d=02&amp;e=30&amp;f=2015&amp;g=d&amp;ignore=.csv" htmlTables="1" htmlFormat="all"/>
  </connection>
  <connection id="480" name="Connection53" type="4" refreshedVersion="0" background="1" saveData="1">
    <webPr url="http://ichart.finance.yahoo.com/table.csv?s=MQG.AX&amp;a=02&amp;b=11&amp;c=2014&amp;d=02&amp;e=11&amp;f=2015&amp;g=d&amp;ignore=.csv" htmlTables="1" htmlFormat="all"/>
  </connection>
  <connection id="481" name="Connection530" type="4" refreshedVersion="5" background="1" saveData="1">
    <webPr xl2000="1" url="http://ichart.finance.yahoo.com/table.csv?s=IRE.AX&amp;a=02&amp;b=30&amp;c=2014&amp;d=02&amp;e=30&amp;f=2015&amp;g=d&amp;ignore=.csv" htmlTables="1" htmlFormat="all"/>
  </connection>
  <connection id="482" name="Connection531" type="4" refreshedVersion="5" background="1" saveData="1">
    <webPr xl2000="1" url="http://ichart.finance.yahoo.com/table.csv?s=JBH.AX&amp;a=02&amp;b=30&amp;c=2014&amp;d=02&amp;e=30&amp;f=2015&amp;g=d&amp;ignore=.csv" htmlTables="1" htmlFormat="all"/>
  </connection>
  <connection id="483" name="Connection532" type="4" refreshedVersion="5" background="1" saveData="1">
    <webPr xl2000="1" url="http://ichart.finance.yahoo.com/table.csv?s=MQG.AX&amp;a=02&amp;b=30&amp;c=2014&amp;d=02&amp;e=30&amp;f=2015&amp;g=d&amp;ignore=.csv" htmlTables="1" htmlFormat="all"/>
  </connection>
  <connection id="484" name="Connection533" type="4" refreshedVersion="5" background="1" saveData="1">
    <webPr xl2000="1" url="http://ichart.finance.yahoo.com/table.csv?s=NAB.AX&amp;a=02&amp;b=30&amp;c=2014&amp;d=02&amp;e=30&amp;f=2015&amp;g=d&amp;ignore=.csv" htmlTables="1" htmlFormat="all"/>
  </connection>
  <connection id="485" name="Connection534" type="4" refreshedVersion="5" background="1" saveData="1">
    <webPr xl2000="1" url="http://ichart.finance.yahoo.com/table.csv?s=REA.AX&amp;a=02&amp;b=30&amp;c=2014&amp;d=02&amp;e=30&amp;f=2015&amp;g=d&amp;ignore=.csv" htmlTables="1" htmlFormat="all"/>
  </connection>
  <connection id="486" name="Connection535" type="4" refreshedVersion="5" background="1" saveData="1">
    <webPr xl2000="1" url="http://ichart.finance.yahoo.com/table.csv?s=SEK.AX&amp;a=02&amp;b=30&amp;c=2014&amp;d=02&amp;e=30&amp;f=2015&amp;g=d&amp;ignore=.csv" htmlTables="1" htmlFormat="all"/>
  </connection>
  <connection id="487" name="Connection536" type="4" refreshedVersion="5" background="1" saveData="1">
    <webPr xl2000="1" url="http://ichart.finance.yahoo.com/table.csv?s=SYD.AX&amp;a=02&amp;b=30&amp;c=2014&amp;d=02&amp;e=30&amp;f=2015&amp;g=d&amp;ignore=.csv" htmlTables="1" htmlFormat="all"/>
  </connection>
  <connection id="488" name="Connection537" type="4" refreshedVersion="5" background="1" saveData="1">
    <webPr xl2000="1" url="http://ichart.finance.yahoo.com/table.csv?s=TLS.AX&amp;a=02&amp;b=30&amp;c=2014&amp;d=02&amp;e=30&amp;f=2015&amp;g=d&amp;ignore=.csv" htmlTables="1" htmlFormat="all"/>
  </connection>
  <connection id="489" name="Connection538" type="4" refreshedVersion="5" background="1" saveData="1">
    <webPr xl2000="1" url="http://ichart.finance.yahoo.com/table.csv?s=WES.AX&amp;a=02&amp;b=30&amp;c=2014&amp;d=02&amp;e=30&amp;f=2015&amp;g=d&amp;ignore=.csv" htmlTables="1" htmlFormat="all"/>
  </connection>
  <connection id="490" name="Connection539" type="4" refreshedVersion="5" background="1" saveData="1">
    <webPr xl2000="1" url="http://ichart.finance.yahoo.com/table.csv?s=^AXJO&amp;a=02&amp;b=30&amp;c=2014&amp;d=02&amp;e=30&amp;f=2015&amp;g=d&amp;ignore=.csv" htmlTables="1" htmlFormat="all"/>
  </connection>
  <connection id="491" name="Connection54" type="4" refreshedVersion="0" background="1" saveData="1">
    <webPr url="http://ichart.finance.yahoo.com/table.csv?s=NAB.AX&amp;a=02&amp;b=11&amp;c=2014&amp;d=02&amp;e=11&amp;f=2015&amp;g=d&amp;ignore=.csv" htmlTables="1" htmlFormat="all"/>
  </connection>
  <connection id="492" name="Connection540" type="4" refreshedVersion="5" background="1" saveData="1">
    <webPr xl2000="1" url="http://ichart.finance.yahoo.com/table.csv?s=GMA.AX&amp;a=02&amp;b=30&amp;c=2014&amp;d=02&amp;e=30&amp;f=2015&amp;g=d&amp;ignore=.csv" htmlTables="1" htmlFormat="all"/>
  </connection>
  <connection id="493" name="Connection541" type="4" refreshedVersion="5" background="1" saveData="1">
    <webPr xl2000="1" url="http://ichart.finance.yahoo.com/table.csv?s=CBA.AX&amp;a=02&amp;b=30&amp;c=2014&amp;d=02&amp;e=30&amp;f=2015&amp;g=d&amp;ignore=.csv" htmlTables="1" htmlFormat="all"/>
  </connection>
  <connection id="494" name="Connection542" type="4" refreshedVersion="5" background="1" saveData="1">
    <webPr xl2000="1" url="http://ichart.finance.yahoo.com/table.csv?s=MTS.AX&amp;a=02&amp;b=30&amp;c=2014&amp;d=02&amp;e=30&amp;f=2015&amp;g=d&amp;ignore=.csv" htmlTables="1" htmlFormat="all"/>
  </connection>
  <connection id="495" name="Connection543" type="4" refreshedVersion="5" background="1" saveData="1">
    <webPr xl2000="1" url="http://ichart.finance.yahoo.com/table.csv?s=MYR.AX&amp;a=02&amp;b=30&amp;c=2014&amp;d=02&amp;e=30&amp;f=2015&amp;g=d&amp;ignore=.csv" htmlTables="1" htmlFormat="all"/>
  </connection>
  <connection id="496" name="Connection544" type="4" refreshedVersion="5" background="1" saveData="1">
    <webPr xl2000="1" url="http://ichart.finance.yahoo.com/table.csv?s=NST.AX&amp;a=02&amp;b=30&amp;c=2014&amp;d=02&amp;e=30&amp;f=2015&amp;g=d&amp;ignore=.csv" htmlTables="1" htmlFormat="all"/>
  </connection>
  <connection id="497" name="Connection545" type="4" refreshedVersion="5" background="1" saveData="1">
    <webPr xl2000="1" url="http://www.afr.com/rw/AFR/Web/Tables/Share_Tables_Daily/2015-03-31/GGsoda150331.csv" htmlTables="1" htmlFormat="all"/>
  </connection>
  <connection id="498" name="Connection546" type="4" refreshedVersion="5" background="1" saveData="1">
    <webPr xl2000="1" url="http://www.afr.com/rw/AFR/Web/Tables/Share_Tables_Daily/2015-03-27/GGsoda150327.csv" htmlTables="1" htmlFormat="all"/>
  </connection>
  <connection id="499" name="Connection547" type="4" refreshedVersion="5" background="1" saveData="1">
    <webPr xl2000="1" url="http://www.afr.com/rw/AFR/Web/Tables/Share_Tables_Daily/2015-02-28/GGsoda150228.csv" htmlTables="1" htmlFormat="all"/>
  </connection>
  <connection id="500" name="Connection548" type="4" refreshedVersion="5" background="1" saveData="1">
    <webPr xl2000="1" url="http://www.afr.com/rw/AFR/Web/Tables/Share_Tables_Daily/2014-07-01/GGsoda140701.csv" htmlTables="1" htmlFormat="all"/>
  </connection>
  <connection id="501" name="Connection549" type="4" refreshedVersion="5" background="1" saveData="1">
    <webPr xl2000="1" url="http://www.rba.gov.au/statistics/tables/csv/f11.1-data.csv" htmlTables="1" htmlFormat="all"/>
  </connection>
  <connection id="502" name="Connection55" type="4" refreshedVersion="0" background="1" saveData="1">
    <webPr url="http://ichart.finance.yahoo.com/table.csv?s=REA.AX&amp;a=02&amp;b=11&amp;c=2014&amp;d=02&amp;e=11&amp;f=2015&amp;g=d&amp;ignore=.csv" htmlTables="1" htmlFormat="all"/>
  </connection>
  <connection id="503" name="Connection550" type="4" refreshedVersion="5" background="1" saveData="1">
    <webPr xl2000="1" url="http://www.rba.gov.au/statistics/tables/csv/f2-data.csv" htmlTables="1" htmlFormat="all"/>
  </connection>
  <connection id="504" name="Connection551" type="4" refreshedVersion="5" background="1" saveData="1">
    <webPr xl2000="1" url="http://ichart.finance.yahoo.com/table.csv?s=BOQ.AX&amp;a=02&amp;b=30&amp;c=2014&amp;d=02&amp;e=30&amp;f=2015&amp;g=d&amp;ignore=.csv" htmlTables="1" htmlFormat="all"/>
  </connection>
  <connection id="505" name="Connection552" type="4" refreshedVersion="5" background="1" saveData="1">
    <webPr xl2000="1" url="http://ichart.finance.yahoo.com/table.csv?s=CRZ.AX&amp;a=02&amp;b=30&amp;c=2014&amp;d=02&amp;e=30&amp;f=2015&amp;g=d&amp;ignore=.csv" htmlTables="1" htmlFormat="all"/>
  </connection>
  <connection id="506" name="Connection553" type="4" refreshedVersion="5" background="1" saveData="1">
    <webPr xl2000="1" url="http://ichart.finance.yahoo.com/table.csv?s=CTX.AX&amp;a=02&amp;b=30&amp;c=2014&amp;d=02&amp;e=30&amp;f=2015&amp;g=d&amp;ignore=.csv" htmlTables="1" htmlFormat="all"/>
  </connection>
  <connection id="507" name="Connection554" type="4" refreshedVersion="5" background="1" saveData="1">
    <webPr xl2000="1" url="http://ichart.finance.yahoo.com/table.csv?s=IRE.AX&amp;a=02&amp;b=30&amp;c=2014&amp;d=02&amp;e=30&amp;f=2015&amp;g=d&amp;ignore=.csv" htmlTables="1" htmlFormat="all"/>
  </connection>
  <connection id="508" name="Connection555" type="4" refreshedVersion="5" background="1" saveData="1">
    <webPr xl2000="1" url="http://ichart.finance.yahoo.com/table.csv?s=JBH.AX&amp;a=02&amp;b=30&amp;c=2014&amp;d=02&amp;e=30&amp;f=2015&amp;g=d&amp;ignore=.csv" htmlTables="1" htmlFormat="all"/>
  </connection>
  <connection id="509" name="Connection556" type="4" refreshedVersion="5" background="1" saveData="1">
    <webPr xl2000="1" url="http://ichart.finance.yahoo.com/table.csv?s=MQG.AX&amp;a=02&amp;b=30&amp;c=2014&amp;d=02&amp;e=30&amp;f=2015&amp;g=d&amp;ignore=.csv" htmlTables="1" htmlFormat="all"/>
  </connection>
  <connection id="510" name="Connection557" type="4" refreshedVersion="5" background="1" saveData="1">
    <webPr xl2000="1" url="http://ichart.finance.yahoo.com/table.csv?s=NAB.AX&amp;a=02&amp;b=30&amp;c=2014&amp;d=02&amp;e=30&amp;f=2015&amp;g=d&amp;ignore=.csv" htmlTables="1" htmlFormat="all"/>
  </connection>
  <connection id="511" name="Connection558" type="4" refreshedVersion="5" background="1" saveData="1">
    <webPr xl2000="1" url="http://ichart.finance.yahoo.com/table.csv?s=REA.AX&amp;a=02&amp;b=30&amp;c=2014&amp;d=02&amp;e=30&amp;f=2015&amp;g=d&amp;ignore=.csv" htmlTables="1" htmlFormat="all"/>
  </connection>
  <connection id="512" name="Connection559" type="4" refreshedVersion="5" background="1" saveData="1">
    <webPr xl2000="1" url="http://ichart.finance.yahoo.com/table.csv?s=SEK.AX&amp;a=02&amp;b=30&amp;c=2014&amp;d=02&amp;e=30&amp;f=2015&amp;g=d&amp;ignore=.csv" htmlTables="1" htmlFormat="all"/>
  </connection>
  <connection id="513" name="Connection56" type="4" refreshedVersion="5" background="1" saveData="1">
    <webPr xl2000="1" url="http://ichart.finance.yahoo.com/table.csv?s=SEK.AX&amp;a=02&amp;b=11&amp;c=2014&amp;d=02&amp;e=11&amp;f=2015&amp;g=d&amp;ignore=.csv" htmlTables="1" htmlFormat="all"/>
  </connection>
  <connection id="514" name="Connection560" type="4" refreshedVersion="5" background="1" saveData="1">
    <webPr xl2000="1" url="http://ichart.finance.yahoo.com/table.csv?s=SYD.AX&amp;a=02&amp;b=30&amp;c=2014&amp;d=02&amp;e=30&amp;f=2015&amp;g=d&amp;ignore=.csv" htmlTables="1" htmlFormat="all"/>
  </connection>
  <connection id="515" name="Connection561" type="4" refreshedVersion="5" background="1" saveData="1">
    <webPr xl2000="1" url="http://ichart.finance.yahoo.com/table.csv?s=TLS.AX&amp;a=02&amp;b=30&amp;c=2014&amp;d=02&amp;e=30&amp;f=2015&amp;g=d&amp;ignore=.csv" htmlTables="1" htmlFormat="all"/>
  </connection>
  <connection id="516" name="Connection562" type="4" refreshedVersion="5" background="1" saveData="1">
    <webPr xl2000="1" url="http://ichart.finance.yahoo.com/table.csv?s=WES.AX&amp;a=02&amp;b=30&amp;c=2014&amp;d=02&amp;e=30&amp;f=2015&amp;g=d&amp;ignore=.csv" htmlTables="1" htmlFormat="all"/>
  </connection>
  <connection id="517" name="Connection563" type="4" refreshedVersion="5" background="1" saveData="1">
    <webPr xl2000="1" url="http://ichart.finance.yahoo.com/table.csv?s=^AXJO&amp;a=02&amp;b=30&amp;c=2014&amp;d=02&amp;e=30&amp;f=2015&amp;g=d&amp;ignore=.csv" htmlTables="1" htmlFormat="all"/>
  </connection>
  <connection id="518" name="Connection564" type="4" refreshedVersion="5" background="1" saveData="1">
    <webPr xl2000="1" url="http://ichart.finance.yahoo.com/table.csv?s=GMA.AX&amp;a=02&amp;b=30&amp;c=2014&amp;d=02&amp;e=30&amp;f=2015&amp;g=d&amp;ignore=.csv" htmlTables="1" htmlFormat="all"/>
  </connection>
  <connection id="519" name="Connection565" type="4" refreshedVersion="5" background="1" saveData="1">
    <webPr xl2000="1" url="http://ichart.finance.yahoo.com/table.csv?s=CBA.AX&amp;a=02&amp;b=30&amp;c=2014&amp;d=02&amp;e=30&amp;f=2015&amp;g=d&amp;ignore=.csv" htmlTables="1" htmlFormat="all"/>
  </connection>
  <connection id="520" name="Connection566" type="4" refreshedVersion="5" background="1" saveData="1">
    <webPr xl2000="1" url="http://ichart.finance.yahoo.com/table.csv?s=MTS.AX&amp;a=02&amp;b=30&amp;c=2014&amp;d=02&amp;e=30&amp;f=2015&amp;g=d&amp;ignore=.csv" htmlTables="1" htmlFormat="all"/>
  </connection>
  <connection id="521" name="Connection567" type="4" refreshedVersion="5" background="1" saveData="1">
    <webPr xl2000="1" url="http://ichart.finance.yahoo.com/table.csv?s=MYR.AX&amp;a=02&amp;b=30&amp;c=2014&amp;d=02&amp;e=30&amp;f=2015&amp;g=d&amp;ignore=.csv" htmlTables="1" htmlFormat="all"/>
  </connection>
  <connection id="522" name="Connection568" type="4" refreshedVersion="5" background="1" saveData="1">
    <webPr xl2000="1" url="http://ichart.finance.yahoo.com/table.csv?s=NST.AX&amp;a=02&amp;b=30&amp;c=2014&amp;d=02&amp;e=30&amp;f=2015&amp;g=d&amp;ignore=.csv" htmlTables="1" htmlFormat="all"/>
  </connection>
  <connection id="523" name="Connection569" type="4" refreshedVersion="5" background="1" saveData="1">
    <webPr xl2000="1" url="http://www.afr.com/rw/AFR/Web/Tables/Share_Tables_Daily/2015-03-31/GGsoda150331.csv" htmlTables="1" htmlFormat="all"/>
  </connection>
  <connection id="524" name="Connection57" type="4" refreshedVersion="0" background="1" saveData="1">
    <webPr url="http://ichart.finance.yahoo.com/table.csv?s=SYD.AX&amp;a=02&amp;b=11&amp;c=2014&amp;d=02&amp;e=11&amp;f=2015&amp;g=d&amp;ignore=.csv" htmlTables="1" htmlFormat="all"/>
  </connection>
  <connection id="525" name="Connection570" type="4" refreshedVersion="5" background="1" saveData="1">
    <webPr xl2000="1" url="http://www.afr.com/rw/AFR/Web/Tables/Share_Tables_Daily/2015-03-27/GGsoda150327.csv" htmlTables="1" htmlFormat="all"/>
  </connection>
  <connection id="526" name="Connection571" type="4" refreshedVersion="5" background="1" saveData="1">
    <webPr xl2000="1" url="http://www.afr.com/rw/AFR/Web/Tables/Share_Tables_Daily/2015-02-28/GGsoda150228.csv" htmlTables="1" htmlFormat="all"/>
  </connection>
  <connection id="527" name="Connection572" type="4" refreshedVersion="5" background="1" saveData="1">
    <webPr xl2000="1" url="http://www.afr.com/rw/AFR/Web/Tables/Share_Tables_Daily/2014-07-01/GGsoda140701.csv" htmlTables="1" htmlFormat="all"/>
  </connection>
  <connection id="528" name="Connection573" type="4" refreshedVersion="5" background="1" saveData="1">
    <webPr xl2000="1" url="http://www.rba.gov.au/statistics/tables/csv/f11.1-data.csv" htmlTables="1" htmlFormat="all"/>
  </connection>
  <connection id="529" name="Connection574" type="4" refreshedVersion="5" background="1" saveData="1">
    <webPr xl2000="1" url="http://www.rba.gov.au/statistics/tables/csv/f2-data.csv" htmlTables="1" htmlFormat="all"/>
  </connection>
  <connection id="530" name="Connection575" type="4" refreshedVersion="5" background="1" saveData="1">
    <webPr xl2000="1" url="http://ichart.finance.yahoo.com/table.csv?s=BOQ.AX&amp;a=02&amp;b=31&amp;c=2014&amp;d=02&amp;e=31&amp;f=2015&amp;g=d&amp;ignore=.csv" htmlTables="1" htmlFormat="all"/>
  </connection>
  <connection id="531" name="Connection576" type="4" refreshedVersion="5" background="1" saveData="1">
    <webPr xl2000="1" url="http://ichart.finance.yahoo.com/table.csv?s=CRZ.AX&amp;a=02&amp;b=31&amp;c=2014&amp;d=02&amp;e=31&amp;f=2015&amp;g=d&amp;ignore=.csv" htmlTables="1" htmlFormat="all"/>
  </connection>
  <connection id="532" name="Connection577" type="4" refreshedVersion="5" background="1" saveData="1">
    <webPr xl2000="1" url="http://ichart.finance.yahoo.com/table.csv?s=CTX.AX&amp;a=02&amp;b=31&amp;c=2014&amp;d=02&amp;e=31&amp;f=2015&amp;g=d&amp;ignore=.csv" htmlTables="1" htmlFormat="all"/>
  </connection>
  <connection id="533" name="Connection578" type="4" refreshedVersion="5" background="1" saveData="1">
    <webPr xl2000="1" url="http://ichart.finance.yahoo.com/table.csv?s=IRE.AX&amp;a=02&amp;b=31&amp;c=2014&amp;d=02&amp;e=31&amp;f=2015&amp;g=d&amp;ignore=.csv" htmlTables="1" htmlFormat="all"/>
  </connection>
  <connection id="534" name="Connection579" type="4" refreshedVersion="5" background="1" saveData="1">
    <webPr xl2000="1" url="http://ichart.finance.yahoo.com/table.csv?s=JBH.AX&amp;a=02&amp;b=31&amp;c=2014&amp;d=02&amp;e=31&amp;f=2015&amp;g=d&amp;ignore=.csv" htmlTables="1" htmlFormat="all"/>
  </connection>
  <connection id="535" name="Connection58" type="4" refreshedVersion="0" background="1" saveData="1">
    <webPr url="http://ichart.finance.yahoo.com/table.csv?s=TLS.AX&amp;a=02&amp;b=11&amp;c=2014&amp;d=02&amp;e=11&amp;f=2015&amp;g=d&amp;ignore=.csv" htmlTables="1" htmlFormat="all"/>
  </connection>
  <connection id="536" name="Connection580" type="4" refreshedVersion="5" background="1" saveData="1">
    <webPr xl2000="1" url="http://ichart.finance.yahoo.com/table.csv?s=MQG.AX&amp;a=02&amp;b=31&amp;c=2014&amp;d=02&amp;e=31&amp;f=2015&amp;g=d&amp;ignore=.csv" htmlTables="1" htmlFormat="all"/>
  </connection>
  <connection id="537" name="Connection581" type="4" refreshedVersion="5" background="1" saveData="1">
    <webPr xl2000="1" url="http://ichart.finance.yahoo.com/table.csv?s=NAB.AX&amp;a=02&amp;b=31&amp;c=2014&amp;d=02&amp;e=31&amp;f=2015&amp;g=d&amp;ignore=.csv" htmlTables="1" htmlFormat="all"/>
  </connection>
  <connection id="538" name="Connection582" type="4" refreshedVersion="5" background="1" saveData="1">
    <webPr xl2000="1" url="http://ichart.finance.yahoo.com/table.csv?s=REA.AX&amp;a=02&amp;b=31&amp;c=2014&amp;d=02&amp;e=31&amp;f=2015&amp;g=d&amp;ignore=.csv" htmlTables="1" htmlFormat="all"/>
  </connection>
  <connection id="539" name="Connection583" type="4" refreshedVersion="5" background="1" saveData="1">
    <webPr xl2000="1" url="http://ichart.finance.yahoo.com/table.csv?s=SEK.AX&amp;a=02&amp;b=31&amp;c=2014&amp;d=02&amp;e=31&amp;f=2015&amp;g=d&amp;ignore=.csv" htmlTables="1" htmlFormat="all"/>
  </connection>
  <connection id="540" name="Connection584" type="4" refreshedVersion="5" background="1" saveData="1">
    <webPr xl2000="1" url="http://ichart.finance.yahoo.com/table.csv?s=SYD.AX&amp;a=02&amp;b=31&amp;c=2014&amp;d=02&amp;e=31&amp;f=2015&amp;g=d&amp;ignore=.csv" htmlTables="1" htmlFormat="all"/>
  </connection>
  <connection id="541" name="Connection585" type="4" refreshedVersion="5" background="1" saveData="1">
    <webPr xl2000="1" url="http://ichart.finance.yahoo.com/table.csv?s=TLS.AX&amp;a=02&amp;b=31&amp;c=2014&amp;d=02&amp;e=31&amp;f=2015&amp;g=d&amp;ignore=.csv" htmlTables="1" htmlFormat="all"/>
  </connection>
  <connection id="542" name="Connection586" type="4" refreshedVersion="5" background="1" saveData="1">
    <webPr xl2000="1" url="http://ichart.finance.yahoo.com/table.csv?s=WES.AX&amp;a=02&amp;b=31&amp;c=2014&amp;d=02&amp;e=31&amp;f=2015&amp;g=d&amp;ignore=.csv" htmlTables="1" htmlFormat="all"/>
  </connection>
  <connection id="543" name="Connection587" type="4" refreshedVersion="5" background="1" saveData="1">
    <webPr xl2000="1" url="http://ichart.finance.yahoo.com/table.csv?s=^AXJO&amp;a=02&amp;b=31&amp;c=2014&amp;d=02&amp;e=31&amp;f=2015&amp;g=d&amp;ignore=.csv" htmlTables="1" htmlFormat="all"/>
  </connection>
  <connection id="544" name="Connection588" type="4" refreshedVersion="5" background="1" saveData="1">
    <webPr xl2000="1" url="http://ichart.finance.yahoo.com/table.csv?s=GMA.AX&amp;a=02&amp;b=31&amp;c=2014&amp;d=02&amp;e=31&amp;f=2015&amp;g=d&amp;ignore=.csv" htmlTables="1" htmlFormat="all"/>
  </connection>
  <connection id="545" name="Connection589" type="4" refreshedVersion="5" background="1" saveData="1">
    <webPr xl2000="1" url="http://ichart.finance.yahoo.com/table.csv?s=CBA.AX&amp;a=02&amp;b=31&amp;c=2014&amp;d=02&amp;e=31&amp;f=2015&amp;g=d&amp;ignore=.csv" htmlTables="1" htmlFormat="all"/>
  </connection>
  <connection id="546" name="Connection59" type="4" refreshedVersion="0" background="1" saveData="1">
    <webPr url="http://ichart.finance.yahoo.com/table.csv?s=WES.AX&amp;a=02&amp;b=11&amp;c=2014&amp;d=02&amp;e=11&amp;f=2015&amp;g=d&amp;ignore=.csv" htmlTables="1" htmlFormat="all"/>
  </connection>
  <connection id="547" name="Connection590" type="4" refreshedVersion="5" background="1" saveData="1">
    <webPr xl2000="1" url="http://ichart.finance.yahoo.com/table.csv?s=MTS.AX&amp;a=02&amp;b=31&amp;c=2014&amp;d=02&amp;e=31&amp;f=2015&amp;g=d&amp;ignore=.csv" htmlTables="1" htmlFormat="all"/>
  </connection>
  <connection id="548" name="Connection591" type="4" refreshedVersion="5" background="1" saveData="1">
    <webPr xl2000="1" url="http://ichart.finance.yahoo.com/table.csv?s=MYR.AX&amp;a=02&amp;b=31&amp;c=2014&amp;d=02&amp;e=31&amp;f=2015&amp;g=d&amp;ignore=.csv" htmlTables="1" htmlFormat="all"/>
  </connection>
  <connection id="549" name="Connection592" type="4" refreshedVersion="5" background="1" saveData="1">
    <webPr xl2000="1" url="http://ichart.finance.yahoo.com/table.csv?s=NST.AX&amp;a=02&amp;b=31&amp;c=2014&amp;d=02&amp;e=31&amp;f=2015&amp;g=d&amp;ignore=.csv" htmlTables="1" htmlFormat="all"/>
  </connection>
  <connection id="550" name="Connection593" type="4" refreshedVersion="5" background="1" saveData="1">
    <webPr xl2000="1" url="http://www.afr.com/rw/AFR/Web/Tables/Share_Tables_Daily/2015-04-01/GGsoda150401.csv" htmlTables="1" htmlFormat="all"/>
  </connection>
  <connection id="551" name="Connection594" type="4" refreshedVersion="5" background="1" saveData="1">
    <webPr xl2000="1" url="http://www.afr.com/rw/AFR/Web/Tables/Share_Tables_Daily/2015-03-31/GGsoda150331.csv" htmlTables="1" htmlFormat="all"/>
  </connection>
  <connection id="552" name="Connection595" type="4" refreshedVersion="5" background="1" saveData="1">
    <webPr xl2000="1" url="http://www.afr.com/rw/AFR/Web/Tables/Share_Tables_Daily/2015-02-28/GGsoda150228.csv" htmlTables="1" htmlFormat="all"/>
  </connection>
  <connection id="553" name="Connection596" type="4" refreshedVersion="5" background="1" saveData="1">
    <webPr xl2000="1" url="http://www.afr.com/rw/AFR/Web/Tables/Share_Tables_Daily/2014-07-01/GGsoda140701.csv" htmlTables="1" htmlFormat="all"/>
  </connection>
  <connection id="554" name="Connection597" type="4" refreshedVersion="5" background="1" saveData="1">
    <webPr xl2000="1" url="http://www.rba.gov.au/statistics/tables/csv/f11.1-data.csv" htmlTables="1" htmlFormat="all"/>
  </connection>
  <connection id="555" name="Connection598" type="4" refreshedVersion="5" background="1" saveData="1">
    <webPr xl2000="1" url="http://www.rba.gov.au/statistics/tables/csv/f2-data.csv" htmlTables="1" htmlFormat="all"/>
  </connection>
  <connection id="556" name="Connection599" type="4" refreshedVersion="5" background="1" saveData="1">
    <webPr xl2000="1" url="http://ichart.finance.yahoo.com/table.csv?s=BOQ.AX&amp;a=02&amp;b=31&amp;c=2014&amp;d=02&amp;e=31&amp;f=2015&amp;g=d&amp;ignore=.csv" htmlTables="1" htmlFormat="all"/>
  </connection>
  <connection id="557" name="Connection6" type="4" refreshedVersion="0" background="1" saveData="1">
    <webPr url="http://ichart.finance.yahoo.com/table.csv?s=NAB.AX&amp;a=02&amp;b=09&amp;c=2014&amp;d=02&amp;e=09&amp;f=2015&amp;g=d&amp;ignore=.csv" htmlTables="1" htmlFormat="all"/>
  </connection>
  <connection id="558" name="Connection60" type="4" refreshedVersion="0" background="1" saveData="1">
    <webPr url="http://ichart.finance.yahoo.com/table.csv?s=^AXJO&amp;a=02&amp;b=11&amp;c=2014&amp;d=02&amp;e=11&amp;f=2015&amp;g=d&amp;ignore=.csv" htmlTables="1" htmlFormat="all"/>
  </connection>
  <connection id="559" name="Connection600" type="4" refreshedVersion="5" background="1" saveData="1">
    <webPr xl2000="1" url="http://ichart.finance.yahoo.com/table.csv?s=CRZ.AX&amp;a=02&amp;b=31&amp;c=2014&amp;d=02&amp;e=31&amp;f=2015&amp;g=d&amp;ignore=.csv" htmlTables="1" htmlFormat="all"/>
  </connection>
  <connection id="560" name="Connection601" type="4" refreshedVersion="5" background="1" saveData="1">
    <webPr xl2000="1" url="http://ichart.finance.yahoo.com/table.csv?s=CTX.AX&amp;a=02&amp;b=31&amp;c=2014&amp;d=02&amp;e=31&amp;f=2015&amp;g=d&amp;ignore=.csv" htmlTables="1" htmlFormat="all"/>
  </connection>
  <connection id="561" name="Connection602" type="4" refreshedVersion="5" background="1" saveData="1">
    <webPr xl2000="1" url="http://ichart.finance.yahoo.com/table.csv?s=IRE.AX&amp;a=02&amp;b=31&amp;c=2014&amp;d=02&amp;e=31&amp;f=2015&amp;g=d&amp;ignore=.csv" htmlTables="1" htmlFormat="all"/>
  </connection>
  <connection id="562" name="Connection603" type="4" refreshedVersion="5" background="1" saveData="1">
    <webPr xl2000="1" url="http://ichart.finance.yahoo.com/table.csv?s=JBH.AX&amp;a=02&amp;b=31&amp;c=2014&amp;d=02&amp;e=31&amp;f=2015&amp;g=d&amp;ignore=.csv" htmlTables="1" htmlFormat="all"/>
  </connection>
  <connection id="563" name="Connection604" type="4" refreshedVersion="5" background="1" saveData="1">
    <webPr xl2000="1" url="http://ichart.finance.yahoo.com/table.csv?s=MQG.AX&amp;a=02&amp;b=31&amp;c=2014&amp;d=02&amp;e=31&amp;f=2015&amp;g=d&amp;ignore=.csv" htmlTables="1" htmlFormat="all"/>
  </connection>
  <connection id="564" name="Connection605" type="4" refreshedVersion="5" background="1" saveData="1">
    <webPr xl2000="1" url="http://ichart.finance.yahoo.com/table.csv?s=NAB.AX&amp;a=02&amp;b=31&amp;c=2014&amp;d=02&amp;e=31&amp;f=2015&amp;g=d&amp;ignore=.csv" htmlTables="1" htmlFormat="all"/>
  </connection>
  <connection id="565" name="Connection606" type="4" refreshedVersion="5" background="1" saveData="1">
    <webPr xl2000="1" url="http://ichart.finance.yahoo.com/table.csv?s=REA.AX&amp;a=02&amp;b=31&amp;c=2014&amp;d=02&amp;e=31&amp;f=2015&amp;g=d&amp;ignore=.csv" htmlTables="1" htmlFormat="all"/>
  </connection>
  <connection id="566" name="Connection607" type="4" refreshedVersion="5" background="1" saveData="1">
    <webPr xl2000="1" url="http://ichart.finance.yahoo.com/table.csv?s=SEK.AX&amp;a=02&amp;b=31&amp;c=2014&amp;d=02&amp;e=31&amp;f=2015&amp;g=d&amp;ignore=.csv" htmlTables="1" htmlFormat="all"/>
  </connection>
  <connection id="567" name="Connection608" type="4" refreshedVersion="5" background="1" saveData="1">
    <webPr xl2000="1" url="http://ichart.finance.yahoo.com/table.csv?s=SYD.AX&amp;a=02&amp;b=31&amp;c=2014&amp;d=02&amp;e=31&amp;f=2015&amp;g=d&amp;ignore=.csv" htmlTables="1" htmlFormat="all"/>
  </connection>
  <connection id="568" name="Connection609" type="4" refreshedVersion="5" background="1" saveData="1">
    <webPr xl2000="1" url="http://ichart.finance.yahoo.com/table.csv?s=TLS.AX&amp;a=02&amp;b=31&amp;c=2014&amp;d=02&amp;e=31&amp;f=2015&amp;g=d&amp;ignore=.csv" htmlTables="1" htmlFormat="all"/>
  </connection>
  <connection id="569" name="Connection61" type="4" refreshedVersion="0" background="1" saveData="1">
    <webPr url="http://ichart.finance.yahoo.com/table.csv?s=GMA.AX&amp;a=02&amp;b=11&amp;c=2014&amp;d=02&amp;e=11&amp;f=2015&amp;g=d&amp;ignore=.csv" htmlTables="1" htmlFormat="all"/>
  </connection>
  <connection id="570" name="Connection610" type="4" refreshedVersion="5" background="1" saveData="1">
    <webPr xl2000="1" url="http://ichart.finance.yahoo.com/table.csv?s=WES.AX&amp;a=02&amp;b=31&amp;c=2014&amp;d=02&amp;e=31&amp;f=2015&amp;g=d&amp;ignore=.csv" htmlTables="1" htmlFormat="all"/>
  </connection>
  <connection id="571" name="Connection611" type="4" refreshedVersion="5" background="1" saveData="1">
    <webPr xl2000="1" url="http://ichart.finance.yahoo.com/table.csv?s=^AXJO&amp;a=02&amp;b=31&amp;c=2014&amp;d=02&amp;e=31&amp;f=2015&amp;g=d&amp;ignore=.csv" htmlTables="1" htmlFormat="all"/>
  </connection>
  <connection id="572" name="Connection612" type="4" refreshedVersion="5" background="1" saveData="1">
    <webPr xl2000="1" url="http://ichart.finance.yahoo.com/table.csv?s=GMA.AX&amp;a=02&amp;b=31&amp;c=2014&amp;d=02&amp;e=31&amp;f=2015&amp;g=d&amp;ignore=.csv" htmlTables="1" htmlFormat="all"/>
  </connection>
  <connection id="573" name="Connection613" type="4" refreshedVersion="5" background="1" saveData="1">
    <webPr xl2000="1" url="http://ichart.finance.yahoo.com/table.csv?s=CBA.AX&amp;a=02&amp;b=31&amp;c=2014&amp;d=02&amp;e=31&amp;f=2015&amp;g=d&amp;ignore=.csv" htmlTables="1" htmlFormat="all"/>
  </connection>
  <connection id="574" name="Connection614" type="4" refreshedVersion="5" background="1" saveData="1">
    <webPr xl2000="1" url="http://ichart.finance.yahoo.com/table.csv?s=MTS.AX&amp;a=02&amp;b=31&amp;c=2014&amp;d=02&amp;e=31&amp;f=2015&amp;g=d&amp;ignore=.csv" htmlTables="1" htmlFormat="all"/>
  </connection>
  <connection id="575" name="Connection615" type="4" refreshedVersion="5" background="1" saveData="1">
    <webPr xl2000="1" url="http://ichart.finance.yahoo.com/table.csv?s=MYR.AX&amp;a=02&amp;b=31&amp;c=2014&amp;d=02&amp;e=31&amp;f=2015&amp;g=d&amp;ignore=.csv" htmlTables="1" htmlFormat="all"/>
  </connection>
  <connection id="576" name="Connection616" type="4" refreshedVersion="5" background="1" saveData="1">
    <webPr xl2000="1" url="http://ichart.finance.yahoo.com/table.csv?s=NST.AX&amp;a=02&amp;b=31&amp;c=2014&amp;d=02&amp;e=31&amp;f=2015&amp;g=d&amp;ignore=.csv" htmlTables="1" htmlFormat="all"/>
  </connection>
  <connection id="577" name="Connection617" type="4" refreshedVersion="5" background="1" saveData="1">
    <webPr xl2000="1" url="http://www.afr.com/rw/AFR/Web/Tables/Share_Tables_Daily/2015-04-01/GGsoda150401.csv" htmlTables="1" htmlFormat="all"/>
  </connection>
  <connection id="578" name="Connection618" type="4" refreshedVersion="5" background="1" saveData="1">
    <webPr xl2000="1" url="http://www.afr.com/rw/AFR/Web/Tables/Share_Tables_Daily/2015-03-31/GGsoda150331.csv" htmlTables="1" htmlFormat="all"/>
  </connection>
  <connection id="579" name="Connection619" type="4" refreshedVersion="5" background="1" saveData="1">
    <webPr xl2000="1" url="http://www.afr.com/rw/AFR/Web/Tables/Share_Tables_Daily/2015-02-28/GGsoda150228.csv" htmlTables="1" htmlFormat="all"/>
  </connection>
  <connection id="580" name="Connection62" type="4" refreshedVersion="5" background="1" saveData="1">
    <webPr xl2000="1" url="http://ichart.finance.yahoo.com/table.csv?s=CBA.AX&amp;a=02&amp;b=11&amp;c=2014&amp;d=02&amp;e=11&amp;f=2015&amp;g=d&amp;ignore=.csv" htmlTables="1" htmlFormat="all"/>
  </connection>
  <connection id="581" name="Connection620" type="4" refreshedVersion="5" background="1" saveData="1">
    <webPr xl2000="1" url="http://www.afr.com/rw/AFR/Web/Tables/Share_Tables_Daily/2014-07-01/GGsoda140701.csv" htmlTables="1" htmlFormat="all"/>
  </connection>
  <connection id="582" name="Connection621" type="4" refreshedVersion="5" background="1" saveData="1">
    <webPr xl2000="1" url="http://www.rba.gov.au/statistics/tables/csv/f11.1-data.csv" htmlTables="1" htmlFormat="all"/>
  </connection>
  <connection id="583" name="Connection622" type="4" refreshedVersion="5" background="1" saveData="1">
    <webPr xl2000="1" url="http://www.rba.gov.au/statistics/tables/csv/f2-data.csv" htmlTables="1" htmlFormat="all"/>
  </connection>
  <connection id="584" name="Connection63" type="4" refreshedVersion="5" background="1" saveData="1">
    <webPr xl2000="1" url="http://ichart.finance.yahoo.com/table.csv?s=MTS.AX&amp;a=02&amp;b=11&amp;c=2014&amp;d=02&amp;e=11&amp;f=2015&amp;g=d&amp;ignore=.csv" htmlTables="1" htmlFormat="all"/>
  </connection>
  <connection id="585" name="Connection64" type="4" refreshedVersion="0" background="1" saveData="1">
    <webPr url="http://ichart.finance.yahoo.com/table.csv?s=MYR.AX&amp;a=02&amp;b=11&amp;c=2014&amp;d=02&amp;e=11&amp;f=2015&amp;g=d&amp;ignore=.csv" htmlTables="1" htmlFormat="all"/>
  </connection>
  <connection id="586" name="Connection65" type="4" refreshedVersion="5" background="1" saveData="1">
    <webPr xl2000="1" url="http://ichart.finance.yahoo.com/table.csv?s=NST.AX&amp;a=02&amp;b=11&amp;c=2014&amp;d=02&amp;e=11&amp;f=2015&amp;g=d&amp;ignore=.csv" htmlTables="1" htmlFormat="all"/>
  </connection>
  <connection id="587" name="Connection66" type="4" refreshedVersion="0" background="1" saveData="1">
    <webPr url="http://www.afr.com/rw/AFR/Web/Tables/Share_Tables_Daily/2015-03-12/GGsoda150312.csv" htmlTables="1" htmlFormat="all"/>
  </connection>
  <connection id="588" name="Connection67" type="4" refreshedVersion="0" background="1" saveData="1">
    <webPr url="http://www.afr.com/rw/AFR/Web/Tables/Share_Tables_Daily/2015-03-11/GGsoda150311.csv" htmlTables="1" htmlFormat="all"/>
  </connection>
  <connection id="589" name="Connection68" type="4" refreshedVersion="0" background="1" saveData="1">
    <webPr url="http://www.afr.com/rw/AFR/Web/Tables/Share_Tables_Daily/2015-02-28/GGsoda150228.csv" htmlTables="1" htmlFormat="all"/>
  </connection>
  <connection id="590" name="Connection69" type="4" refreshedVersion="0" background="1" saveData="1">
    <webPr url="http://www.afr.com/rw/AFR/Web/Tables/Share_Tables_Daily/2014-07-01/GGsoda140701.csv" htmlTables="1" htmlFormat="all"/>
  </connection>
  <connection id="591" name="Connection7" type="4" refreshedVersion="0" background="1" saveData="1">
    <webPr url="http://ichart.finance.yahoo.com/table.csv?s=REA.AX&amp;a=02&amp;b=09&amp;c=2014&amp;d=02&amp;e=09&amp;f=2015&amp;g=d&amp;ignore=.csv" htmlTables="1" htmlFormat="all"/>
  </connection>
  <connection id="592" name="Connection70" type="4" refreshedVersion="5" background="1" saveData="1">
    <webPr xl2000="1" url="http://www.rba.gov.au/statistics/tables/csv/f11.1-data.csv" htmlTables="1" htmlFormat="all"/>
  </connection>
  <connection id="593" name="Connection71" type="4" refreshedVersion="5" background="1" saveData="1">
    <webPr xl2000="1" url="http://www.rba.gov.au/statistics/tables/csv/f2-data.csv" htmlTables="1" htmlFormat="all"/>
  </connection>
  <connection id="594" name="Connection72" type="4" refreshedVersion="5" background="1" saveData="1">
    <webPr xl2000="1" url="http://ichart.finance.yahoo.com/table.csv?s=BOQ.AX&amp;a=02&amp;b=12&amp;c=2014&amp;d=02&amp;e=12&amp;f=2015&amp;g=d&amp;ignore=.csv" htmlTables="1" htmlFormat="all"/>
  </connection>
  <connection id="595" name="Connection73" type="4" refreshedVersion="5" background="1" saveData="1">
    <webPr xl2000="1" url="http://ichart.finance.yahoo.com/table.csv?s=CRZ.AX&amp;a=02&amp;b=12&amp;c=2014&amp;d=02&amp;e=12&amp;f=2015&amp;g=d&amp;ignore=.csv" htmlTables="1" htmlFormat="all"/>
  </connection>
  <connection id="596" name="Connection74" type="4" refreshedVersion="5" background="1" saveData="1">
    <webPr xl2000="1" url="http://ichart.finance.yahoo.com/table.csv?s=CTX.AX&amp;a=02&amp;b=12&amp;c=2014&amp;d=02&amp;e=12&amp;f=2015&amp;g=d&amp;ignore=.csv" htmlTables="1" htmlFormat="all"/>
  </connection>
  <connection id="597" name="Connection75" type="4" refreshedVersion="5" background="1" saveData="1">
    <webPr xl2000="1" url="http://ichart.finance.yahoo.com/table.csv?s=IRE.AX&amp;a=02&amp;b=12&amp;c=2014&amp;d=02&amp;e=12&amp;f=2015&amp;g=d&amp;ignore=.csv" htmlTables="1" htmlFormat="all"/>
  </connection>
  <connection id="598" name="Connection76" type="4" refreshedVersion="5" background="1" saveData="1">
    <webPr xl2000="1" url="http://ichart.finance.yahoo.com/table.csv?s=JBH.AX&amp;a=02&amp;b=12&amp;c=2014&amp;d=02&amp;e=12&amp;f=2015&amp;g=d&amp;ignore=.csv" htmlTables="1" htmlFormat="all"/>
  </connection>
  <connection id="599" name="Connection77" type="4" refreshedVersion="5" background="1" saveData="1">
    <webPr xl2000="1" url="http://ichart.finance.yahoo.com/table.csv?s=MQG.AX&amp;a=02&amp;b=12&amp;c=2014&amp;d=02&amp;e=12&amp;f=2015&amp;g=d&amp;ignore=.csv" htmlTables="1" htmlFormat="all"/>
  </connection>
  <connection id="600" name="Connection78" type="4" refreshedVersion="5" background="1" saveData="1">
    <webPr xl2000="1" url="http://ichart.finance.yahoo.com/table.csv?s=NAB.AX&amp;a=02&amp;b=12&amp;c=2014&amp;d=02&amp;e=12&amp;f=2015&amp;g=d&amp;ignore=.csv" htmlTables="1" htmlFormat="all"/>
  </connection>
  <connection id="601" name="Connection79" type="4" refreshedVersion="5" background="1" saveData="1">
    <webPr xl2000="1" url="http://ichart.finance.yahoo.com/table.csv?s=REA.AX&amp;a=02&amp;b=12&amp;c=2014&amp;d=02&amp;e=12&amp;f=2015&amp;g=d&amp;ignore=.csv" htmlTables="1" htmlFormat="all"/>
  </connection>
  <connection id="602" name="Connection8" type="4" refreshedVersion="0" background="1" saveData="1">
    <webPr url="http://ichart.finance.yahoo.com/table.csv?s=SEK.AX&amp;a=02&amp;b=09&amp;c=2014&amp;d=02&amp;e=09&amp;f=2015&amp;g=d&amp;ignore=.csv" htmlTables="1" htmlFormat="all"/>
  </connection>
  <connection id="603" name="Connection80" type="4" refreshedVersion="5" background="1" saveData="1">
    <webPr xl2000="1" url="http://ichart.finance.yahoo.com/table.csv?s=SEK.AX&amp;a=02&amp;b=12&amp;c=2014&amp;d=02&amp;e=12&amp;f=2015&amp;g=d&amp;ignore=.csv" htmlTables="1" htmlFormat="all"/>
  </connection>
  <connection id="604" name="Connection81" type="4" refreshedVersion="5" background="1" saveData="1">
    <webPr xl2000="1" url="http://ichart.finance.yahoo.com/table.csv?s=SYD.AX&amp;a=02&amp;b=12&amp;c=2014&amp;d=02&amp;e=12&amp;f=2015&amp;g=d&amp;ignore=.csv" htmlTables="1" htmlFormat="all"/>
  </connection>
  <connection id="605" name="Connection82" type="4" refreshedVersion="5" background="1" saveData="1">
    <webPr xl2000="1" url="http://ichart.finance.yahoo.com/table.csv?s=TLS.AX&amp;a=02&amp;b=12&amp;c=2014&amp;d=02&amp;e=12&amp;f=2015&amp;g=d&amp;ignore=.csv" htmlTables="1" htmlFormat="all"/>
  </connection>
  <connection id="606" name="Connection83" type="4" refreshedVersion="5" background="1" saveData="1">
    <webPr xl2000="1" url="http://ichart.finance.yahoo.com/table.csv?s=WES.AX&amp;a=02&amp;b=12&amp;c=2014&amp;d=02&amp;e=12&amp;f=2015&amp;g=d&amp;ignore=.csv" htmlTables="1" htmlFormat="all"/>
  </connection>
  <connection id="607" name="Connection84" type="4" refreshedVersion="5" background="1" saveData="1">
    <webPr xl2000="1" url="http://ichart.finance.yahoo.com/table.csv?s=^AXJO&amp;a=02&amp;b=12&amp;c=2014&amp;d=02&amp;e=12&amp;f=2015&amp;g=d&amp;ignore=.csv" htmlTables="1" htmlFormat="all"/>
  </connection>
  <connection id="608" name="Connection85" type="4" refreshedVersion="5" background="1" saveData="1">
    <webPr xl2000="1" url="http://ichart.finance.yahoo.com/table.csv?s=GMA.AX&amp;a=02&amp;b=12&amp;c=2014&amp;d=02&amp;e=12&amp;f=2015&amp;g=d&amp;ignore=.csv" htmlTables="1" htmlFormat="all"/>
  </connection>
  <connection id="609" name="Connection86" type="4" refreshedVersion="5" background="1" saveData="1">
    <webPr xl2000="1" url="http://ichart.finance.yahoo.com/table.csv?s=CBA.AX&amp;a=02&amp;b=12&amp;c=2014&amp;d=02&amp;e=12&amp;f=2015&amp;g=d&amp;ignore=.csv" htmlTables="1" htmlFormat="all"/>
  </connection>
  <connection id="610" name="Connection87" type="4" refreshedVersion="5" background="1" saveData="1">
    <webPr xl2000="1" url="http://ichart.finance.yahoo.com/table.csv?s=MTS.AX&amp;a=02&amp;b=12&amp;c=2014&amp;d=02&amp;e=12&amp;f=2015&amp;g=d&amp;ignore=.csv" htmlTables="1" htmlFormat="all"/>
  </connection>
  <connection id="611" name="Connection88" type="4" refreshedVersion="5" background="1" saveData="1">
    <webPr xl2000="1" url="http://ichart.finance.yahoo.com/table.csv?s=MYR.AX&amp;a=02&amp;b=12&amp;c=2014&amp;d=02&amp;e=12&amp;f=2015&amp;g=d&amp;ignore=.csv" htmlTables="1" htmlFormat="all"/>
  </connection>
  <connection id="612" name="Connection89" type="4" refreshedVersion="5" background="1" saveData="1">
    <webPr xl2000="1" url="http://ichart.finance.yahoo.com/table.csv?s=NST.AX&amp;a=02&amp;b=12&amp;c=2014&amp;d=02&amp;e=12&amp;f=2015&amp;g=d&amp;ignore=.csv" htmlTables="1" htmlFormat="all"/>
  </connection>
  <connection id="613" name="Connection9" type="4" refreshedVersion="0" background="1" saveData="1">
    <webPr url="http://ichart.finance.yahoo.com/table.csv?s=SYD.AX&amp;a=02&amp;b=09&amp;c=2014&amp;d=02&amp;e=09&amp;f=2015&amp;g=d&amp;ignore=.csv" htmlTables="1" htmlFormat="all"/>
  </connection>
  <connection id="614" name="Connection90" type="4" refreshedVersion="5" background="1" saveData="1">
    <webPr xl2000="1" url="http://www.afr.com/rw/AFR/Web/Tables/Share_Tables_Daily/2015-03-13/GGsoda150313.csv" htmlTables="1" htmlFormat="all"/>
  </connection>
  <connection id="615" name="Connection91" type="4" refreshedVersion="5" background="1" saveData="1">
    <webPr xl2000="1" url="http://www.afr.com/rw/AFR/Web/Tables/Share_Tables_Daily/2015-03-12/GGsoda150312.csv" htmlTables="1" htmlFormat="all"/>
  </connection>
  <connection id="616" name="Connection92" type="4" refreshedVersion="5" background="1" saveData="1">
    <webPr xl2000="1" url="http://www.afr.com/rw/AFR/Web/Tables/Share_Tables_Daily/2015-02-28/GGsoda150228.csv" htmlTables="1" htmlFormat="all"/>
  </connection>
  <connection id="617" name="Connection93" type="4" refreshedVersion="5" background="1" saveData="1">
    <webPr xl2000="1" url="http://www.afr.com/rw/AFR/Web/Tables/Share_Tables_Daily/2014-07-01/GGsoda140701.csv" htmlTables="1" htmlFormat="all"/>
  </connection>
  <connection id="618" name="Connection94" type="4" refreshedVersion="5" background="1" saveData="1">
    <webPr xl2000="1" url="http://www.rba.gov.au/statistics/tables/csv/f11.1-data.csv" htmlTables="1" htmlFormat="all"/>
  </connection>
  <connection id="619" name="Connection95" type="4" refreshedVersion="5" background="1" saveData="1">
    <webPr xl2000="1" url="http://www.rba.gov.au/statistics/tables/csv/f2-data.csv" htmlTables="1" htmlFormat="all"/>
  </connection>
  <connection id="620" name="Connection96" type="4" refreshedVersion="5" background="1" saveData="1">
    <webPr xl2000="1" url="http://ichart.finance.yahoo.com/table.csv?s=BOQ.AX&amp;a=02&amp;b=13&amp;c=2014&amp;d=02&amp;e=13&amp;f=2015&amp;g=d&amp;ignore=.csv" htmlTables="1" htmlFormat="all"/>
  </connection>
  <connection id="621" name="Connection97" type="4" refreshedVersion="5" background="1" saveData="1">
    <webPr xl2000="1" url="http://ichart.finance.yahoo.com/table.csv?s=CRZ.AX&amp;a=02&amp;b=13&amp;c=2014&amp;d=02&amp;e=13&amp;f=2015&amp;g=d&amp;ignore=.csv" htmlTables="1" htmlFormat="all"/>
  </connection>
  <connection id="622" name="Connection98" type="4" refreshedVersion="5" background="1" saveData="1">
    <webPr xl2000="1" url="http://ichart.finance.yahoo.com/table.csv?s=CTX.AX&amp;a=02&amp;b=13&amp;c=2014&amp;d=02&amp;e=13&amp;f=2015&amp;g=d&amp;ignore=.csv" htmlTables="1" htmlFormat="all"/>
  </connection>
  <connection id="623" name="Connection99" type="4" refreshedVersion="5" background="1" saveData="1">
    <webPr xl2000="1" url="http://ichart.finance.yahoo.com/table.csv?s=IRE.AX&amp;a=02&amp;b=13&amp;c=2014&amp;d=02&amp;e=13&amp;f=2015&amp;g=d&amp;ignore=.csv" htmlTables="1" htmlFormat="all"/>
  </connection>
  <connection id="624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25" name="WorksheetConnection_Loan_Transactions!$A$1:$I$129" type="102" refreshedVersion="5" minRefreshableVersion="5">
    <extLst>
      <ext xmlns:x15="http://schemas.microsoft.com/office/spreadsheetml/2010/11/main" uri="{DE250136-89BD-433C-8126-D09CA5730AF9}">
        <x15:connection id="Range-de7f4b67-e376-46de-b6f1-b6b15a6081b5" autoDelete="1">
          <x15:rangePr sourceName="_xlcn.WorksheetConnection_Loan_TransactionsA1I1291"/>
        </x15:connection>
      </ext>
    </extLst>
  </connection>
</connections>
</file>

<file path=xl/sharedStrings.xml><?xml version="1.0" encoding="utf-8"?>
<sst xmlns="http://schemas.openxmlformats.org/spreadsheetml/2006/main" count="6283" uniqueCount="1578">
  <si>
    <t>Date</t>
  </si>
  <si>
    <t>Detail</t>
  </si>
  <si>
    <t>Debit ($)</t>
  </si>
  <si>
    <t>Credit ($)</t>
  </si>
  <si>
    <t>Balance</t>
  </si>
  <si>
    <t>Principal Reduction</t>
  </si>
  <si>
    <t>Interest capitalised</t>
  </si>
  <si>
    <t>Transaction Fee</t>
  </si>
  <si>
    <t>BUY 100 units TLS @ $5.255</t>
  </si>
  <si>
    <t>BUY 200 units MYR @ $2.735</t>
  </si>
  <si>
    <t>BUY 130 units SMX @ $4.12</t>
  </si>
  <si>
    <t>BUY 15 units NAB @ $34.688333</t>
  </si>
  <si>
    <t>BUY 100 units WES @ $44.24</t>
  </si>
  <si>
    <t>BUY 150 units NAB @ $35.01</t>
  </si>
  <si>
    <t>BUY 100 units CRZ @ $10.395</t>
  </si>
  <si>
    <t>BUY 200 units REA @ $45.2225</t>
  </si>
  <si>
    <t>BUY 100 units WES @ $43.81</t>
  </si>
  <si>
    <t>BUY 75 units NAB @ $35.28</t>
  </si>
  <si>
    <t>SELL 750 units BCI @ $2.633333</t>
  </si>
  <si>
    <t>BUY 200 units JBH @ $16.76</t>
  </si>
  <si>
    <t>BUY 750 units BCI @ $3.11</t>
  </si>
  <si>
    <t>BUY 35 units MQG @ $59.91</t>
  </si>
  <si>
    <t>BUY 130 units SEK @ $16.57</t>
  </si>
  <si>
    <t>BUY 300 units NAB @ $34.245</t>
  </si>
  <si>
    <t>SELL 4050 units MYR @ $2.275</t>
  </si>
  <si>
    <t>BUY 45 units CTX @ $24.15</t>
  </si>
  <si>
    <t>BUY 1500 units MYR @ $2.28</t>
  </si>
  <si>
    <t>BUY 200 units TLS @ $5.295</t>
  </si>
  <si>
    <t>SELL 830 units SMX @ $3.866506</t>
  </si>
  <si>
    <t>BUY 1000 units MYR @ $2.21</t>
  </si>
  <si>
    <t>BUY 100 units TLS @ $5.33</t>
  </si>
  <si>
    <t>BUY 30 units NAB @ $33.51</t>
  </si>
  <si>
    <t>BUY 200 units TLS @ $5.225</t>
  </si>
  <si>
    <t>BUY 40 units NAB @ $33.49</t>
  </si>
  <si>
    <t>BUY 400 units MYR @ $2.03</t>
  </si>
  <si>
    <t>BUY 300 units SMX @ $3.39</t>
  </si>
  <si>
    <t>BUY 22 units WES @ $43.525455</t>
  </si>
  <si>
    <t>BUY 200 units TLS @ $5.38</t>
  </si>
  <si>
    <t>BUY 950 units MYR @ $2.175</t>
  </si>
  <si>
    <t>BUY 9 units MQG @ $56.98</t>
  </si>
  <si>
    <t>BUY 130 units SYD @ $4.105</t>
  </si>
  <si>
    <t>BUY 50 units CRZ @ $10.87</t>
  </si>
  <si>
    <t>BUY 30 units SEK @ $16.73</t>
  </si>
  <si>
    <t>BUY 150 units SMX @ $3.77</t>
  </si>
  <si>
    <t>BUY 15 units NAB @ $34.72</t>
  </si>
  <si>
    <t>BUY 35 units AGK @ $15.33</t>
  </si>
  <si>
    <t>BUY 250 units SMX @ $3.92</t>
  </si>
  <si>
    <t>BUY 52 units IRE @ $9.76</t>
  </si>
  <si>
    <t>Stock</t>
  </si>
  <si>
    <t>TLS</t>
  </si>
  <si>
    <t>MYR</t>
  </si>
  <si>
    <t>SMX</t>
  </si>
  <si>
    <t>NAB</t>
  </si>
  <si>
    <t>WES</t>
  </si>
  <si>
    <t>CRZ</t>
  </si>
  <si>
    <t>REA</t>
  </si>
  <si>
    <t>BCI</t>
  </si>
  <si>
    <t>IRE</t>
  </si>
  <si>
    <t>AGK</t>
  </si>
  <si>
    <t>SEK</t>
  </si>
  <si>
    <t>SYD</t>
  </si>
  <si>
    <t>MQG</t>
  </si>
  <si>
    <t>CTX</t>
  </si>
  <si>
    <t>JBH</t>
  </si>
  <si>
    <t>Price</t>
  </si>
  <si>
    <t>Lots</t>
  </si>
  <si>
    <t>BUY/SELL</t>
  </si>
  <si>
    <t>BUY</t>
  </si>
  <si>
    <t>SELL</t>
  </si>
  <si>
    <t>Row Labels</t>
  </si>
  <si>
    <t>Grand Total</t>
  </si>
  <si>
    <t>Sum of Lots</t>
  </si>
  <si>
    <t>Sum of Value</t>
  </si>
  <si>
    <t>Sum of Average Price</t>
  </si>
  <si>
    <t>Fund Available ($)</t>
  </si>
  <si>
    <t>Credit Limit ($)</t>
  </si>
  <si>
    <t>Loan Balance ($)</t>
  </si>
  <si>
    <t>Unsettled Transactions ($)</t>
  </si>
  <si>
    <t>Loan Liability ($)</t>
  </si>
  <si>
    <t>Portfolio Lending Value ($)</t>
  </si>
  <si>
    <t>Interest Rate</t>
  </si>
  <si>
    <t>AGL</t>
  </si>
  <si>
    <t>BOQ</t>
  </si>
  <si>
    <t>Code</t>
  </si>
  <si>
    <t>Value</t>
  </si>
  <si>
    <t>LVR</t>
  </si>
  <si>
    <t>Lending Value</t>
  </si>
  <si>
    <t>Price Change</t>
  </si>
  <si>
    <t>Lots Change</t>
  </si>
  <si>
    <t>BUY 10 units MQG @ $53.41</t>
  </si>
  <si>
    <t>BUY 12 units WES @ $42.89</t>
  </si>
  <si>
    <t>BUY 50 units BOQ @ $11.8</t>
  </si>
  <si>
    <t>Values</t>
  </si>
  <si>
    <t>B 17 NAB @ 30.630000</t>
  </si>
  <si>
    <t>B 15 NAB @ 35.480000</t>
  </si>
  <si>
    <t>%</t>
  </si>
  <si>
    <t>52 Week High</t>
  </si>
  <si>
    <t>52 Week Low</t>
  </si>
  <si>
    <t>Day's High</t>
  </si>
  <si>
    <t>Day's Low</t>
  </si>
  <si>
    <t>ASX Code</t>
  </si>
  <si>
    <t>Company Name</t>
  </si>
  <si>
    <t>Last Sale</t>
  </si>
  <si>
    <t>Vol 100's</t>
  </si>
  <si>
    <t>Quote Buy</t>
  </si>
  <si>
    <t>Quote Sell</t>
  </si>
  <si>
    <t>Franked</t>
  </si>
  <si>
    <t>Div Times cov'd</t>
  </si>
  <si>
    <t>Net Tangible Assets</t>
  </si>
  <si>
    <t>Div yield %</t>
  </si>
  <si>
    <t>P/E ratio</t>
  </si>
  <si>
    <t>ABP</t>
  </si>
  <si>
    <t>Abacus Prop stp</t>
  </si>
  <si>
    <t>ABC</t>
  </si>
  <si>
    <t>Adelaide Brighton</t>
  </si>
  <si>
    <t>f</t>
  </si>
  <si>
    <t>AGL Energy</t>
  </si>
  <si>
    <t>AGI</t>
  </si>
  <si>
    <t>Ainsworth Game Tech</t>
  </si>
  <si>
    <t>ALQ</t>
  </si>
  <si>
    <t>ALS</t>
  </si>
  <si>
    <t>p</t>
  </si>
  <si>
    <t>AWC</t>
  </si>
  <si>
    <t>Alumina</t>
  </si>
  <si>
    <t>-</t>
  </si>
  <si>
    <t>AMC</t>
  </si>
  <si>
    <t>Amcor</t>
  </si>
  <si>
    <t>AMP</t>
  </si>
  <si>
    <t>ANN</t>
  </si>
  <si>
    <t>Ansell</t>
  </si>
  <si>
    <t>ANZ</t>
  </si>
  <si>
    <t>ANZ Banking Grp</t>
  </si>
  <si>
    <t>APA</t>
  </si>
  <si>
    <t>APA Grp stp</t>
  </si>
  <si>
    <t>APN</t>
  </si>
  <si>
    <t>APN News &amp; Media</t>
  </si>
  <si>
    <t>ARP</t>
  </si>
  <si>
    <t>ARB Corp</t>
  </si>
  <si>
    <t>AAD</t>
  </si>
  <si>
    <t>Ardent Leisure Grp stp</t>
  </si>
  <si>
    <t>ALL</t>
  </si>
  <si>
    <t>Aristocrat Leisure</t>
  </si>
  <si>
    <t>ARI</t>
  </si>
  <si>
    <t>Arrium</t>
  </si>
  <si>
    <t>AHY</t>
  </si>
  <si>
    <t>Asaleo Care</t>
  </si>
  <si>
    <t>AIO</t>
  </si>
  <si>
    <t>Asciano</t>
  </si>
  <si>
    <t>ASX</t>
  </si>
  <si>
    <t>AGO</t>
  </si>
  <si>
    <t>Atlas Iron</t>
  </si>
  <si>
    <t>AZJ</t>
  </si>
  <si>
    <t>Aurizon Hldgs</t>
  </si>
  <si>
    <t>AST</t>
  </si>
  <si>
    <t>AusNet Services stp</t>
  </si>
  <si>
    <t>AHE</t>
  </si>
  <si>
    <t>Automotive Hldgs</t>
  </si>
  <si>
    <t>AOG</t>
  </si>
  <si>
    <t>Aveo Grp stp</t>
  </si>
  <si>
    <t>AWE</t>
  </si>
  <si>
    <t>Bank of Qld</t>
  </si>
  <si>
    <t>BC Iron</t>
  </si>
  <si>
    <t>BPT</t>
  </si>
  <si>
    <t>Beach Energy</t>
  </si>
  <si>
    <t>BDR</t>
  </si>
  <si>
    <t>Beadell Resources</t>
  </si>
  <si>
    <t>BGA</t>
  </si>
  <si>
    <t>Bega Cheese</t>
  </si>
  <si>
    <t>BEN</t>
  </si>
  <si>
    <t>Bendigo &amp; Adelaide Bk</t>
  </si>
  <si>
    <t>BHP</t>
  </si>
  <si>
    <t>BHP Billiton</t>
  </si>
  <si>
    <t>BSL</t>
  </si>
  <si>
    <t>BlueScope Steel</t>
  </si>
  <si>
    <t>BLD</t>
  </si>
  <si>
    <t>Boral</t>
  </si>
  <si>
    <t>BKN</t>
  </si>
  <si>
    <t>Bradken</t>
  </si>
  <si>
    <t>BXB</t>
  </si>
  <si>
    <t>Brambles</t>
  </si>
  <si>
    <t>BRG</t>
  </si>
  <si>
    <t>Breville Grp</t>
  </si>
  <si>
    <t>BWP</t>
  </si>
  <si>
    <t>BWP Trust unt</t>
  </si>
  <si>
    <t>CAB</t>
  </si>
  <si>
    <t>Cabcharge Aust</t>
  </si>
  <si>
    <t>Caltex Aust</t>
  </si>
  <si>
    <t>CDD</t>
  </si>
  <si>
    <t>Cardno</t>
  </si>
  <si>
    <t>carsales.com</t>
  </si>
  <si>
    <t>CGF</t>
  </si>
  <si>
    <t>Challenger</t>
  </si>
  <si>
    <t>CHC</t>
  </si>
  <si>
    <t>Charter Hall Grp forus</t>
  </si>
  <si>
    <t>CQR</t>
  </si>
  <si>
    <t>Charter Hall Ret REIT unt</t>
  </si>
  <si>
    <t>CCL</t>
  </si>
  <si>
    <t>Coca-Cola Amatil</t>
  </si>
  <si>
    <t>COH</t>
  </si>
  <si>
    <t>Cochlear</t>
  </si>
  <si>
    <t>CBA</t>
  </si>
  <si>
    <t>C'wlth Bank  of Aust</t>
  </si>
  <si>
    <t>CPU</t>
  </si>
  <si>
    <t>Computershare</t>
  </si>
  <si>
    <t>CVO</t>
  </si>
  <si>
    <t>Cover-More Grp</t>
  </si>
  <si>
    <t>CMW</t>
  </si>
  <si>
    <t>Cromwell Property stp</t>
  </si>
  <si>
    <t>CWN</t>
  </si>
  <si>
    <t>Crown Resorts</t>
  </si>
  <si>
    <t>CSL</t>
  </si>
  <si>
    <t>CSR</t>
  </si>
  <si>
    <t>DXS</t>
  </si>
  <si>
    <t>DEXUS Prop Grp stp</t>
  </si>
  <si>
    <t>DMP</t>
  </si>
  <si>
    <t>Domino's Pizza</t>
  </si>
  <si>
    <t>DOW</t>
  </si>
  <si>
    <t>Downer EDI</t>
  </si>
  <si>
    <t>DLS</t>
  </si>
  <si>
    <t>Drillsearch Energy</t>
  </si>
  <si>
    <t>DUE</t>
  </si>
  <si>
    <t>DUET Grp forus</t>
  </si>
  <si>
    <t>DLX</t>
  </si>
  <si>
    <t>DuluxGroup</t>
  </si>
  <si>
    <t>EGP</t>
  </si>
  <si>
    <t>Echo Entertainment</t>
  </si>
  <si>
    <t>EVN</t>
  </si>
  <si>
    <t>Evolution Mining</t>
  </si>
  <si>
    <t>FXJ</t>
  </si>
  <si>
    <t>Fairfax Media</t>
  </si>
  <si>
    <t>FDC</t>
  </si>
  <si>
    <t>Federation Cntres stp</t>
  </si>
  <si>
    <t>FBU</t>
  </si>
  <si>
    <t>Fletcher Bldg</t>
  </si>
  <si>
    <t>FXL</t>
  </si>
  <si>
    <t>FlexiGroup</t>
  </si>
  <si>
    <t>FLT</t>
  </si>
  <si>
    <t>Flight Centre Travel</t>
  </si>
  <si>
    <t>FMG</t>
  </si>
  <si>
    <t>Fortescue Metals Grp</t>
  </si>
  <si>
    <t>GEM</t>
  </si>
  <si>
    <t>G8 Education</t>
  </si>
  <si>
    <t>GMA</t>
  </si>
  <si>
    <t>Genworth Mortgage Ins</t>
  </si>
  <si>
    <t>GFF</t>
  </si>
  <si>
    <t>Goodman Fielder</t>
  </si>
  <si>
    <t>GMG</t>
  </si>
  <si>
    <t>Goodman Grp stp</t>
  </si>
  <si>
    <t>GPT</t>
  </si>
  <si>
    <t>GPT Grp stp</t>
  </si>
  <si>
    <t>GNC</t>
  </si>
  <si>
    <t>GrainCorp</t>
  </si>
  <si>
    <t>GXL</t>
  </si>
  <si>
    <t>Greencross</t>
  </si>
  <si>
    <t>GUD</t>
  </si>
  <si>
    <t>GUD Hldgs</t>
  </si>
  <si>
    <t>GWA</t>
  </si>
  <si>
    <t>GWA Grp</t>
  </si>
  <si>
    <t>HVN</t>
  </si>
  <si>
    <t>Harvey Norman</t>
  </si>
  <si>
    <t>HSO</t>
  </si>
  <si>
    <t>Healthscope</t>
  </si>
  <si>
    <t>HGG</t>
  </si>
  <si>
    <t>Henderson Grp cdi</t>
  </si>
  <si>
    <t>HZN</t>
  </si>
  <si>
    <t>Horizon Oil</t>
  </si>
  <si>
    <t>IIN</t>
  </si>
  <si>
    <t>iiNet</t>
  </si>
  <si>
    <t>ILU</t>
  </si>
  <si>
    <t>Iluka Res</t>
  </si>
  <si>
    <t>IPL</t>
  </si>
  <si>
    <t>Incitec Pivot</t>
  </si>
  <si>
    <t>IGO</t>
  </si>
  <si>
    <t>Independence Grp</t>
  </si>
  <si>
    <t>IAG</t>
  </si>
  <si>
    <t>Insurance Aust Grp</t>
  </si>
  <si>
    <t>IOF</t>
  </si>
  <si>
    <t>Investa Office Fd stp</t>
  </si>
  <si>
    <t>IVC</t>
  </si>
  <si>
    <t>InvoCare</t>
  </si>
  <si>
    <t>IFL</t>
  </si>
  <si>
    <t>IOOF Hldgs</t>
  </si>
  <si>
    <t>IRESS</t>
  </si>
  <si>
    <t>JHX</t>
  </si>
  <si>
    <t>James Hardie Ind cdi</t>
  </si>
  <si>
    <t>JHC</t>
  </si>
  <si>
    <t>Japara Healthcare</t>
  </si>
  <si>
    <t>JB Hi-Fi</t>
  </si>
  <si>
    <t>KAR</t>
  </si>
  <si>
    <t>Karoon Gas Aust</t>
  </si>
  <si>
    <t>KMD</t>
  </si>
  <si>
    <t>Kathmandu Hldgs</t>
  </si>
  <si>
    <t>LEI</t>
  </si>
  <si>
    <t>Leighton Hldgs</t>
  </si>
  <si>
    <t>LLC</t>
  </si>
  <si>
    <t>Lend Lease Grp stp</t>
  </si>
  <si>
    <t>LNG</t>
  </si>
  <si>
    <t>Liquefied Natural</t>
  </si>
  <si>
    <t>LYC</t>
  </si>
  <si>
    <t>Lynas Corp</t>
  </si>
  <si>
    <t>MTU</t>
  </si>
  <si>
    <t>M2 Grp</t>
  </si>
  <si>
    <t>MQA</t>
  </si>
  <si>
    <t>Macq Atlas Roads stp</t>
  </si>
  <si>
    <t>Macquarie Grp</t>
  </si>
  <si>
    <t>MFG</t>
  </si>
  <si>
    <t>Magellan Fin Grp</t>
  </si>
  <si>
    <t>MMS</t>
  </si>
  <si>
    <t>McMillan Shakespeare</t>
  </si>
  <si>
    <t>MSB</t>
  </si>
  <si>
    <t>Mesoblast</t>
  </si>
  <si>
    <t>MTS</t>
  </si>
  <si>
    <t>Metcash</t>
  </si>
  <si>
    <t>MIN</t>
  </si>
  <si>
    <t>MGR</t>
  </si>
  <si>
    <t>Mirvac Grp stp</t>
  </si>
  <si>
    <t>MRM</t>
  </si>
  <si>
    <t>MMA Offshore</t>
  </si>
  <si>
    <t>MND</t>
  </si>
  <si>
    <t>Monadelphous Grp</t>
  </si>
  <si>
    <t>MGX</t>
  </si>
  <si>
    <t>Mount Gibson Iron</t>
  </si>
  <si>
    <t>Myer Hldgs</t>
  </si>
  <si>
    <t>National Aust Bank</t>
  </si>
  <si>
    <t>NVT</t>
  </si>
  <si>
    <t>Navitas</t>
  </si>
  <si>
    <t>NCM</t>
  </si>
  <si>
    <t>Newcrest Min</t>
  </si>
  <si>
    <t>NWS</t>
  </si>
  <si>
    <t>News Corp b voting</t>
  </si>
  <si>
    <t>NEC</t>
  </si>
  <si>
    <t>Nine Entertainment</t>
  </si>
  <si>
    <t>NST</t>
  </si>
  <si>
    <t>Northern Star Res</t>
  </si>
  <si>
    <t>NVN</t>
  </si>
  <si>
    <t>Novion Prop Grp stp</t>
  </si>
  <si>
    <t>NUF</t>
  </si>
  <si>
    <t>Nufarm</t>
  </si>
  <si>
    <t>OSH</t>
  </si>
  <si>
    <t>Oil Search</t>
  </si>
  <si>
    <t>ORI</t>
  </si>
  <si>
    <t>Orica</t>
  </si>
  <si>
    <t>ORG</t>
  </si>
  <si>
    <t>Origin Energy</t>
  </si>
  <si>
    <t>ORA</t>
  </si>
  <si>
    <t>Orora</t>
  </si>
  <si>
    <t>OZL</t>
  </si>
  <si>
    <t>OZ Minerals</t>
  </si>
  <si>
    <t>OFX</t>
  </si>
  <si>
    <t>OzForex Grp</t>
  </si>
  <si>
    <t>PBG</t>
  </si>
  <si>
    <t>Pacific Brands</t>
  </si>
  <si>
    <t>PGH</t>
  </si>
  <si>
    <t>Pact Grp Hldgs</t>
  </si>
  <si>
    <t>PDN</t>
  </si>
  <si>
    <t>Paladin Energy</t>
  </si>
  <si>
    <t>PNA</t>
  </si>
  <si>
    <t>PanAust</t>
  </si>
  <si>
    <t>PPT</t>
  </si>
  <si>
    <t>Perpetual</t>
  </si>
  <si>
    <t>PTM</t>
  </si>
  <si>
    <t>Platinum Asset</t>
  </si>
  <si>
    <t>PMV</t>
  </si>
  <si>
    <t>Premier Invest</t>
  </si>
  <si>
    <t>PRY</t>
  </si>
  <si>
    <t>Primary Health Care</t>
  </si>
  <si>
    <t>QAN</t>
  </si>
  <si>
    <t>Qantas Airways</t>
  </si>
  <si>
    <t>QBE</t>
  </si>
  <si>
    <t>QBE Insurance Grp</t>
  </si>
  <si>
    <t>QUB</t>
  </si>
  <si>
    <t>Qube Holdings</t>
  </si>
  <si>
    <t>RHC</t>
  </si>
  <si>
    <t>Ramsay Health Care</t>
  </si>
  <si>
    <t>REA Grp</t>
  </si>
  <si>
    <t>REC</t>
  </si>
  <si>
    <t>Recall Hldgs</t>
  </si>
  <si>
    <t>RRL</t>
  </si>
  <si>
    <t>Regis Res</t>
  </si>
  <si>
    <t>RMD</t>
  </si>
  <si>
    <t>ResMed Inc cdi</t>
  </si>
  <si>
    <t>RFG</t>
  </si>
  <si>
    <t>Retail Food Grp</t>
  </si>
  <si>
    <t>RIO</t>
  </si>
  <si>
    <t>Rio Tinto</t>
  </si>
  <si>
    <t>SAI</t>
  </si>
  <si>
    <t>SAI Global</t>
  </si>
  <si>
    <t>SFR</t>
  </si>
  <si>
    <t>Sandfire Res</t>
  </si>
  <si>
    <t>STO</t>
  </si>
  <si>
    <t>Santos</t>
  </si>
  <si>
    <t>SCP</t>
  </si>
  <si>
    <t>SCA Property Grp stp</t>
  </si>
  <si>
    <t>SCG</t>
  </si>
  <si>
    <t>Scentre Grp stp</t>
  </si>
  <si>
    <t>Seek</t>
  </si>
  <si>
    <t>SXY</t>
  </si>
  <si>
    <t>Senex Energy</t>
  </si>
  <si>
    <t>SVW</t>
  </si>
  <si>
    <t>Seven Grp Hldgs</t>
  </si>
  <si>
    <t>SWM</t>
  </si>
  <si>
    <t>Seven West Media</t>
  </si>
  <si>
    <t>SIP</t>
  </si>
  <si>
    <t>Sigma Pharmaceutical</t>
  </si>
  <si>
    <t>SGM</t>
  </si>
  <si>
    <t>Sims Metal Mgt</t>
  </si>
  <si>
    <t>SGT</t>
  </si>
  <si>
    <t>Singapore Tel cdi</t>
  </si>
  <si>
    <t>SIR</t>
  </si>
  <si>
    <t>Sirius Res</t>
  </si>
  <si>
    <t>SRX</t>
  </si>
  <si>
    <t>Sirtex Medical</t>
  </si>
  <si>
    <t>SKE</t>
  </si>
  <si>
    <t>Skilled Grp</t>
  </si>
  <si>
    <t>SKT</t>
  </si>
  <si>
    <t>Sky Network TV</t>
  </si>
  <si>
    <t>SKC</t>
  </si>
  <si>
    <t>SkyCity Entertain</t>
  </si>
  <si>
    <t>SGH</t>
  </si>
  <si>
    <t>Slater &amp; Gordon</t>
  </si>
  <si>
    <t>SHL</t>
  </si>
  <si>
    <t>Sonic Healthcare</t>
  </si>
  <si>
    <t>SKI</t>
  </si>
  <si>
    <t>Spark Infrastructure forus</t>
  </si>
  <si>
    <t>SPK</t>
  </si>
  <si>
    <t>Spark New Zealand</t>
  </si>
  <si>
    <t>SPO</t>
  </si>
  <si>
    <t>Spotless Group</t>
  </si>
  <si>
    <t>SDF</t>
  </si>
  <si>
    <t>Steadfast Group</t>
  </si>
  <si>
    <t>SXL</t>
  </si>
  <si>
    <t>Sthn Cross Media</t>
  </si>
  <si>
    <t>SGP</t>
  </si>
  <si>
    <t>Stockland stp</t>
  </si>
  <si>
    <t>SGN</t>
  </si>
  <si>
    <t>STW Comms</t>
  </si>
  <si>
    <t>SUN</t>
  </si>
  <si>
    <t>Suncorp Grp</t>
  </si>
  <si>
    <t>SEA</t>
  </si>
  <si>
    <t>Sundance Energy</t>
  </si>
  <si>
    <t>SUL</t>
  </si>
  <si>
    <t>Super Retail Grp</t>
  </si>
  <si>
    <t>Sydney Airport forus</t>
  </si>
  <si>
    <t>TAH</t>
  </si>
  <si>
    <t>Tabcorp Hldgs</t>
  </si>
  <si>
    <t>TGR</t>
  </si>
  <si>
    <t>Tassal Grp</t>
  </si>
  <si>
    <t>TTS</t>
  </si>
  <si>
    <t>Tatts Grp</t>
  </si>
  <si>
    <t>TNE</t>
  </si>
  <si>
    <t>Technology One</t>
  </si>
  <si>
    <t>Telstra Corp</t>
  </si>
  <si>
    <t>TEN</t>
  </si>
  <si>
    <t>Ten Network Hldgs</t>
  </si>
  <si>
    <t>TOL</t>
  </si>
  <si>
    <t>Toll Hldgs</t>
  </si>
  <si>
    <t>TPM</t>
  </si>
  <si>
    <t>TPG Telecom</t>
  </si>
  <si>
    <t>TME</t>
  </si>
  <si>
    <t>Trade Me Grp</t>
  </si>
  <si>
    <t>TSE</t>
  </si>
  <si>
    <t>Transfield Services</t>
  </si>
  <si>
    <t>TPI</t>
  </si>
  <si>
    <t>Transpacific Indust</t>
  </si>
  <si>
    <t>TCL</t>
  </si>
  <si>
    <t>Transurban Grp stp</t>
  </si>
  <si>
    <t>TWE</t>
  </si>
  <si>
    <t>Treasury Wine Estates</t>
  </si>
  <si>
    <t>UGL</t>
  </si>
  <si>
    <t>VED</t>
  </si>
  <si>
    <t>Veda Grp</t>
  </si>
  <si>
    <t>VRL</t>
  </si>
  <si>
    <t>Village Roadshow</t>
  </si>
  <si>
    <t>VRT</t>
  </si>
  <si>
    <t>Virtus Health</t>
  </si>
  <si>
    <t>VOC</t>
  </si>
  <si>
    <t>Vocus Comms</t>
  </si>
  <si>
    <t>Wesfarmers</t>
  </si>
  <si>
    <t>WSA</t>
  </si>
  <si>
    <t>Western Areas</t>
  </si>
  <si>
    <t>WFD</t>
  </si>
  <si>
    <t>Westfield Corp stp</t>
  </si>
  <si>
    <t>WBC</t>
  </si>
  <si>
    <t>Westpac Banking</t>
  </si>
  <si>
    <t>WHC</t>
  </si>
  <si>
    <t>Whitehaven Coal</t>
  </si>
  <si>
    <t>WPL</t>
  </si>
  <si>
    <t>Woodside Petroleum</t>
  </si>
  <si>
    <t>WOW</t>
  </si>
  <si>
    <t>Woolworths</t>
  </si>
  <si>
    <t>WOR</t>
  </si>
  <si>
    <t>WorleyParsons</t>
  </si>
  <si>
    <t>Dividend $</t>
  </si>
  <si>
    <t>Dividend Yield %</t>
  </si>
  <si>
    <t>Cost of Carry</t>
  </si>
  <si>
    <t>Adjusted Dividend</t>
  </si>
  <si>
    <t>TIX</t>
  </si>
  <si>
    <t>360 Capital Indust ord unt</t>
  </si>
  <si>
    <t>ACR</t>
  </si>
  <si>
    <t>Acrux</t>
  </si>
  <si>
    <t>AQG</t>
  </si>
  <si>
    <t>Alacer Gold cdi</t>
  </si>
  <si>
    <t>ALU</t>
  </si>
  <si>
    <t>Altium</t>
  </si>
  <si>
    <t>AMM</t>
  </si>
  <si>
    <t>Amcom Telco</t>
  </si>
  <si>
    <t>ARF</t>
  </si>
  <si>
    <t>Arena REIT stp</t>
  </si>
  <si>
    <t>AJA</t>
  </si>
  <si>
    <t>Astro Japan Prop Grp forus</t>
  </si>
  <si>
    <t>AIA</t>
  </si>
  <si>
    <t>Auckland Airport</t>
  </si>
  <si>
    <t>ASL</t>
  </si>
  <si>
    <t>Ausdrill</t>
  </si>
  <si>
    <t>AAC</t>
  </si>
  <si>
    <t>Aust Agriculture</t>
  </si>
  <si>
    <t>ANI</t>
  </si>
  <si>
    <t>Australian Ind Reit unt</t>
  </si>
  <si>
    <t>API</t>
  </si>
  <si>
    <t>Aust Pharmaceutical</t>
  </si>
  <si>
    <t>ASB</t>
  </si>
  <si>
    <t>Austal</t>
  </si>
  <si>
    <t>BBG</t>
  </si>
  <si>
    <t>Billabong Int'l</t>
  </si>
  <si>
    <t>BNO</t>
  </si>
  <si>
    <t>Bionomics</t>
  </si>
  <si>
    <t>BAP</t>
  </si>
  <si>
    <t>Burson Grp</t>
  </si>
  <si>
    <t>BRU</t>
  </si>
  <si>
    <t>Buru Energy</t>
  </si>
  <si>
    <t>CAJ</t>
  </si>
  <si>
    <t>Capitol Health</t>
  </si>
  <si>
    <t>CCV</t>
  </si>
  <si>
    <t>Cash Convert</t>
  </si>
  <si>
    <t>CWP</t>
  </si>
  <si>
    <t>Cedar Woods Prop</t>
  </si>
  <si>
    <t>CNU</t>
  </si>
  <si>
    <t>Chorus</t>
  </si>
  <si>
    <t>CLH</t>
  </si>
  <si>
    <t>Collection House</t>
  </si>
  <si>
    <t>COE</t>
  </si>
  <si>
    <t>Cooper Energy</t>
  </si>
  <si>
    <t>CTD</t>
  </si>
  <si>
    <t>Corporate Travel</t>
  </si>
  <si>
    <t>CCP</t>
  </si>
  <si>
    <t>Credit Corp Grp</t>
  </si>
  <si>
    <t>CSV</t>
  </si>
  <si>
    <t>CSG</t>
  </si>
  <si>
    <t>CDU</t>
  </si>
  <si>
    <t>CuDECO</t>
  </si>
  <si>
    <t>DCG</t>
  </si>
  <si>
    <t>Decmil Grp</t>
  </si>
  <si>
    <t>DSH</t>
  </si>
  <si>
    <t>Dick Smith Hldgs</t>
  </si>
  <si>
    <t>DNA</t>
  </si>
  <si>
    <t>Donaco Intl</t>
  </si>
  <si>
    <t>EHL</t>
  </si>
  <si>
    <t>Emeco Hldgs</t>
  </si>
  <si>
    <t>ERA</t>
  </si>
  <si>
    <t>Energy Res</t>
  </si>
  <si>
    <t>EWC</t>
  </si>
  <si>
    <t>Energy World Corp</t>
  </si>
  <si>
    <t>EQT</t>
  </si>
  <si>
    <t>Equity Trustees</t>
  </si>
  <si>
    <t>EPW</t>
  </si>
  <si>
    <t>ERM Power</t>
  </si>
  <si>
    <t>FET</t>
  </si>
  <si>
    <t>Folkestone Edu unt</t>
  </si>
  <si>
    <t>FSF</t>
  </si>
  <si>
    <t>Fonterra S/H Fund ord unt</t>
  </si>
  <si>
    <t>GDI</t>
  </si>
  <si>
    <t>GDI Prop Grp stp</t>
  </si>
  <si>
    <t>GOZ</t>
  </si>
  <si>
    <t>Growthpoint Prop stp</t>
  </si>
  <si>
    <t>HIL</t>
  </si>
  <si>
    <t>Hills</t>
  </si>
  <si>
    <t>HPI</t>
  </si>
  <si>
    <t>Hotel Property Inv stp</t>
  </si>
  <si>
    <t>IMD</t>
  </si>
  <si>
    <t>Imdex</t>
  </si>
  <si>
    <t>IMF</t>
  </si>
  <si>
    <t>IMF Bentham</t>
  </si>
  <si>
    <t>IDR</t>
  </si>
  <si>
    <t>Industria REIT stp</t>
  </si>
  <si>
    <t>IFN</t>
  </si>
  <si>
    <t>Infigen Energy stp</t>
  </si>
  <si>
    <t>IFM</t>
  </si>
  <si>
    <t>Infomedia</t>
  </si>
  <si>
    <t>INA</t>
  </si>
  <si>
    <t>Ingenia Grp stp</t>
  </si>
  <si>
    <t>IAU</t>
  </si>
  <si>
    <t>Intrepid Mines</t>
  </si>
  <si>
    <t>IPP</t>
  </si>
  <si>
    <t>iProperty Grp</t>
  </si>
  <si>
    <t>ISU</t>
  </si>
  <si>
    <t>iSelect</t>
  </si>
  <si>
    <t>ISD</t>
  </si>
  <si>
    <t>Isentia Grp</t>
  </si>
  <si>
    <t>KCN</t>
  </si>
  <si>
    <t>Kingsgate Cons</t>
  </si>
  <si>
    <t>MLD</t>
  </si>
  <si>
    <t>MACA</t>
  </si>
  <si>
    <t>MTR</t>
  </si>
  <si>
    <t>Mantra Grp</t>
  </si>
  <si>
    <t>MXI</t>
  </si>
  <si>
    <t>MaxiTRANS Ind</t>
  </si>
  <si>
    <t>MYX</t>
  </si>
  <si>
    <t>Mayne Pharma</t>
  </si>
  <si>
    <t>MML</t>
  </si>
  <si>
    <t>Medusa Min</t>
  </si>
  <si>
    <t>MLX</t>
  </si>
  <si>
    <t>Metals X</t>
  </si>
  <si>
    <t>MDL</t>
  </si>
  <si>
    <t>Mineral Deposits</t>
  </si>
  <si>
    <t>MVF</t>
  </si>
  <si>
    <t>Monash IVF Grp</t>
  </si>
  <si>
    <t>MOC</t>
  </si>
  <si>
    <t>Mortgage Choice</t>
  </si>
  <si>
    <t>NSR</t>
  </si>
  <si>
    <t>National Storage REIT stp</t>
  </si>
  <si>
    <t>NWT</t>
  </si>
  <si>
    <t>NewSat</t>
  </si>
  <si>
    <t>NXT</t>
  </si>
  <si>
    <t>NEXTDC</t>
  </si>
  <si>
    <t>NWH</t>
  </si>
  <si>
    <t>NRW Hldgs</t>
  </si>
  <si>
    <t>OGC</t>
  </si>
  <si>
    <t>OceanaGold Corp cdi</t>
  </si>
  <si>
    <t>ORE</t>
  </si>
  <si>
    <t>Orocobre</t>
  </si>
  <si>
    <t>PRU</t>
  </si>
  <si>
    <t>Perseus Min</t>
  </si>
  <si>
    <t>PBT</t>
  </si>
  <si>
    <t>Prana Biotech</t>
  </si>
  <si>
    <t>PRT</t>
  </si>
  <si>
    <t>Prime Media Grp</t>
  </si>
  <si>
    <t>PRG</t>
  </si>
  <si>
    <t>Programmed Maint</t>
  </si>
  <si>
    <t>RCG</t>
  </si>
  <si>
    <t>RCG Corp</t>
  </si>
  <si>
    <t>RCR</t>
  </si>
  <si>
    <t>RCR Tomlinson</t>
  </si>
  <si>
    <t>RKN</t>
  </si>
  <si>
    <t>Reckon</t>
  </si>
  <si>
    <t>RSG</t>
  </si>
  <si>
    <t>Resolute Min</t>
  </si>
  <si>
    <t>RIC</t>
  </si>
  <si>
    <t>Ridley Corp</t>
  </si>
  <si>
    <t>SAR</t>
  </si>
  <si>
    <t>Saracen Min</t>
  </si>
  <si>
    <t>SHV</t>
  </si>
  <si>
    <t>Select Harvests</t>
  </si>
  <si>
    <t>SGF</t>
  </si>
  <si>
    <t>SG Fleet Grp</t>
  </si>
  <si>
    <t>SLX</t>
  </si>
  <si>
    <t>Silex Systems</t>
  </si>
  <si>
    <t>SLR</t>
  </si>
  <si>
    <t>Silver Lake Res</t>
  </si>
  <si>
    <t>SEH</t>
  </si>
  <si>
    <t>Sino Gas Energy</t>
  </si>
  <si>
    <t>SMS Management</t>
  </si>
  <si>
    <t>SPL</t>
  </si>
  <si>
    <t>Starpharma Hldgs</t>
  </si>
  <si>
    <t>SDL</t>
  </si>
  <si>
    <t>Sundance Res</t>
  </si>
  <si>
    <t>SYR</t>
  </si>
  <si>
    <t>Syrah Res</t>
  </si>
  <si>
    <t>TFC</t>
  </si>
  <si>
    <t>TFS Corp</t>
  </si>
  <si>
    <t>TRS</t>
  </si>
  <si>
    <t>The Reject Shop</t>
  </si>
  <si>
    <t>TGA</t>
  </si>
  <si>
    <t>Thorn Grp</t>
  </si>
  <si>
    <t>TGS</t>
  </si>
  <si>
    <t>Tiger Res</t>
  </si>
  <si>
    <t>TOX</t>
  </si>
  <si>
    <t>Tox Free Solutions</t>
  </si>
  <si>
    <t>TRG</t>
  </si>
  <si>
    <t>Treasury Grp</t>
  </si>
  <si>
    <t>TRY</t>
  </si>
  <si>
    <t>Troy Resources</t>
  </si>
  <si>
    <t>UXC</t>
  </si>
  <si>
    <t>VET</t>
  </si>
  <si>
    <t>Vocation</t>
  </si>
  <si>
    <t>WEB</t>
  </si>
  <si>
    <t>Webjet</t>
  </si>
  <si>
    <t>Daily</t>
  </si>
  <si>
    <t>Analysis</t>
  </si>
  <si>
    <t>Reading</t>
  </si>
  <si>
    <t>http://www.wikihow.com/Calculate-Historical-Stock-Volatility</t>
  </si>
  <si>
    <t>http://www.investopedia.com/university/movingaverage/movingaverages1.asp</t>
  </si>
  <si>
    <t>Stop Loss</t>
  </si>
  <si>
    <t>Buy</t>
  </si>
  <si>
    <t>What about realised PnL?</t>
  </si>
  <si>
    <t>Dividends Received?</t>
  </si>
  <si>
    <t>Open</t>
  </si>
  <si>
    <t>High</t>
  </si>
  <si>
    <t>Low</t>
  </si>
  <si>
    <t>Close</t>
  </si>
  <si>
    <t>Volume</t>
  </si>
  <si>
    <t>Adj Close</t>
  </si>
  <si>
    <t>Days</t>
  </si>
  <si>
    <t>90D SMA</t>
  </si>
  <si>
    <t>Price vs 90D SMA</t>
  </si>
  <si>
    <t>Daily Move</t>
  </si>
  <si>
    <t>Mineral Resources</t>
  </si>
  <si>
    <t>P/E Ratio</t>
  </si>
  <si>
    <t>Deviation_90DSMA</t>
  </si>
  <si>
    <t>Deviation^2</t>
  </si>
  <si>
    <t>Cash Rate</t>
  </si>
  <si>
    <t>LTD Price Change</t>
  </si>
  <si>
    <t>90D Volatility</t>
  </si>
  <si>
    <t>Weight</t>
  </si>
  <si>
    <t>http://www.impliedvolatility.com.au/about.php</t>
  </si>
  <si>
    <t>XJO</t>
  </si>
  <si>
    <t>Daily Return</t>
  </si>
  <si>
    <t>90D Average Daily Return</t>
  </si>
  <si>
    <t>http://www.optiontradingtips.com/pricing/black-and-scholes.html</t>
  </si>
  <si>
    <t>http://www.optiontradingtips.com/options101/volatility.html</t>
  </si>
  <si>
    <t>Rank</t>
  </si>
  <si>
    <t>Portfolio Summary</t>
  </si>
  <si>
    <t>Daily PnL</t>
  </si>
  <si>
    <t>Collateral Value ($)</t>
  </si>
  <si>
    <t>TODO</t>
  </si>
  <si>
    <t>LVR Utilisation</t>
  </si>
  <si>
    <t>Sharpe Ratio</t>
  </si>
  <si>
    <t>YTD PnL</t>
  </si>
  <si>
    <t>Forecast Yield</t>
  </si>
  <si>
    <t>Forecast Income</t>
  </si>
  <si>
    <t>Forecast Capital Gain</t>
  </si>
  <si>
    <t>Configuration</t>
  </si>
  <si>
    <t>EOD T</t>
  </si>
  <si>
    <t>EOD T1</t>
  </si>
  <si>
    <t>EOM</t>
  </si>
  <si>
    <t>EOY</t>
  </si>
  <si>
    <t>New Positions</t>
  </si>
  <si>
    <t>Equity Increase</t>
  </si>
  <si>
    <t>Relative Price Change</t>
  </si>
  <si>
    <t>First Rate</t>
  </si>
  <si>
    <t>LVR Cap</t>
  </si>
  <si>
    <t>MTD PnL</t>
  </si>
  <si>
    <t>Options Account</t>
  </si>
  <si>
    <t>Owners Equity ($)</t>
  </si>
  <si>
    <t>BUY 300 units BOQ @ $12.05</t>
  </si>
  <si>
    <t>BUY 500 units BOQ @ $12.05988</t>
  </si>
  <si>
    <t>Initial Equity</t>
  </si>
  <si>
    <t>Brokerage</t>
  </si>
  <si>
    <t>Forecast Interest</t>
  </si>
  <si>
    <t>Interest Charged</t>
  </si>
  <si>
    <t>YTD ROA</t>
  </si>
  <si>
    <t>MTD ROA</t>
  </si>
  <si>
    <t>Daily ROA</t>
  </si>
  <si>
    <t>Last Refreshed</t>
  </si>
  <si>
    <t>1YR High</t>
  </si>
  <si>
    <t>1YR Low</t>
  </si>
  <si>
    <t>Yahoo Code</t>
  </si>
  <si>
    <t>^AXJO</t>
  </si>
  <si>
    <t>Stock Quotes for BOQ.AX</t>
  </si>
  <si>
    <t>Stock Quotes for CRZ.AX</t>
  </si>
  <si>
    <t>Stock Quotes for CTX.AX</t>
  </si>
  <si>
    <t>Stock Quotes for IRE.AX</t>
  </si>
  <si>
    <t>Stock Quotes for JBH.AX</t>
  </si>
  <si>
    <t>Stock Quotes for MQG.AX</t>
  </si>
  <si>
    <t>Stock Quotes for NAB.AX</t>
  </si>
  <si>
    <t>Stock Quotes for REA.AX</t>
  </si>
  <si>
    <t>Stock Quotes for SEK.AX</t>
  </si>
  <si>
    <t>Stock Quotes for SYD.AX</t>
  </si>
  <si>
    <t>Stock Quotes for TLS.AX</t>
  </si>
  <si>
    <t>Stock Quotes for WES.AX</t>
  </si>
  <si>
    <t>Stock Quotes for ^AXJO</t>
  </si>
  <si>
    <t>+ or -</t>
  </si>
  <si>
    <t>Div c per share</t>
  </si>
  <si>
    <t>Earn share c</t>
  </si>
  <si>
    <t>360 Cap Indust Fund ord unt</t>
  </si>
  <si>
    <t>AQA</t>
  </si>
  <si>
    <t>Aquila Res</t>
  </si>
  <si>
    <t>Arena REIT unt</t>
  </si>
  <si>
    <t>APZ</t>
  </si>
  <si>
    <t>Aspen Grp stp</t>
  </si>
  <si>
    <t>AAX</t>
  </si>
  <si>
    <t>Ausenco</t>
  </si>
  <si>
    <t>ANG</t>
  </si>
  <si>
    <t>Austin Engineer</t>
  </si>
  <si>
    <t>ALZ</t>
  </si>
  <si>
    <t>Australand Prop stp</t>
  </si>
  <si>
    <t>BRL</t>
  </si>
  <si>
    <t>Bathurst Res NZ</t>
  </si>
  <si>
    <t>Bentham IMF</t>
  </si>
  <si>
    <t>BLY</t>
  </si>
  <si>
    <t>Boart Longyear</t>
  </si>
  <si>
    <t>CFX</t>
  </si>
  <si>
    <t>CFS Retail Prop stp</t>
  </si>
  <si>
    <t>CDA</t>
  </si>
  <si>
    <t>Codan</t>
  </si>
  <si>
    <t>DJS</t>
  </si>
  <si>
    <t>David Jones</t>
  </si>
  <si>
    <t>ENV</t>
  </si>
  <si>
    <t>Envestra</t>
  </si>
  <si>
    <t>FWD</t>
  </si>
  <si>
    <t>Fleetwood Corp</t>
  </si>
  <si>
    <t>Folkstone Edu unt</t>
  </si>
  <si>
    <t>IRN</t>
  </si>
  <si>
    <t>Indophil Res</t>
  </si>
  <si>
    <t>MAH</t>
  </si>
  <si>
    <t>Macmahon Hldgs</t>
  </si>
  <si>
    <t>MAD</t>
  </si>
  <si>
    <t>Maverick Drilling</t>
  </si>
  <si>
    <t>Mermaid Marine</t>
  </si>
  <si>
    <t>MYT</t>
  </si>
  <si>
    <t>Mighty River Power</t>
  </si>
  <si>
    <t>Mineral Res</t>
  </si>
  <si>
    <t>ORL</t>
  </si>
  <si>
    <t>OrotonGroup</t>
  </si>
  <si>
    <t>PIR</t>
  </si>
  <si>
    <t>Papillon Res</t>
  </si>
  <si>
    <t>RFE</t>
  </si>
  <si>
    <t>Red Fork Energy</t>
  </si>
  <si>
    <t>ROC</t>
  </si>
  <si>
    <t>Roc Oil Co</t>
  </si>
  <si>
    <t>Scentre Grp def</t>
  </si>
  <si>
    <t>SPN</t>
  </si>
  <si>
    <t>SP AusNet stp</t>
  </si>
  <si>
    <t>SBM</t>
  </si>
  <si>
    <t>St Barbara</t>
  </si>
  <si>
    <t>TEL</t>
  </si>
  <si>
    <t>Telecom Corp of NZ</t>
  </si>
  <si>
    <t>WDR</t>
  </si>
  <si>
    <t>Western Desert Res</t>
  </si>
  <si>
    <t>Westfield Corp def</t>
  </si>
  <si>
    <t>WTF</t>
  </si>
  <si>
    <t>Wotif.com Hldgs</t>
  </si>
  <si>
    <t>Verify and test</t>
  </si>
  <si>
    <t>Rate</t>
  </si>
  <si>
    <t>AUDUSD</t>
  </si>
  <si>
    <t>CGB</t>
  </si>
  <si>
    <t>Inflation</t>
  </si>
  <si>
    <t>GDP YoY</t>
  </si>
  <si>
    <t>Unemployment</t>
  </si>
  <si>
    <t>Change</t>
  </si>
  <si>
    <t>Cash Rate Change</t>
  </si>
  <si>
    <t>Inflation Change</t>
  </si>
  <si>
    <t>GDP Change</t>
  </si>
  <si>
    <t>Unemp Change</t>
  </si>
  <si>
    <t>New cash rate (%)</t>
  </si>
  <si>
    <t>Rate %</t>
  </si>
  <si>
    <t>Economic Indicators</t>
  </si>
  <si>
    <t>Options Pricing Model</t>
  </si>
  <si>
    <t>http://www.abs.gov.au/AUSSTATS/abs@.nsf/mf/1345.0</t>
  </si>
  <si>
    <t>Trade Balance (Mio)</t>
  </si>
  <si>
    <t>Automate economic data retrieval from ABS</t>
  </si>
  <si>
    <t>YTD Return</t>
  </si>
  <si>
    <t>Alpha</t>
  </si>
  <si>
    <t>CAPM</t>
  </si>
  <si>
    <t>ß - Beta</t>
  </si>
  <si>
    <t>Required Return</t>
  </si>
  <si>
    <t>Risk Premium</t>
  </si>
  <si>
    <t>http://thismatter.com/money/investments/capital-asset-pricing-model.htm</t>
  </si>
  <si>
    <t>Weighted Beta</t>
  </si>
  <si>
    <t>Weighted 90D Volatility</t>
  </si>
  <si>
    <t>YTD ROE</t>
  </si>
  <si>
    <t>Portfolio Value ($)</t>
  </si>
  <si>
    <t xml:space="preserve"> </t>
  </si>
  <si>
    <t>Developer</t>
  </si>
  <si>
    <t>Aaron Jackson</t>
  </si>
  <si>
    <t>Email</t>
  </si>
  <si>
    <t>aaron@barkingcat.com.au</t>
  </si>
  <si>
    <t>Version</t>
  </si>
  <si>
    <t>Last Date</t>
  </si>
  <si>
    <t>S&amp;P/ASX300 - Daily</t>
  </si>
  <si>
    <t>Trading data for Monday</t>
  </si>
  <si>
    <t>Trading data for Friday</t>
  </si>
  <si>
    <t xml:space="preserve"> June 30</t>
  </si>
  <si>
    <t>XAO 5382.0 at 2014-06-30T16:46:05. Report at Monday</t>
  </si>
  <si>
    <t xml:space="preserve"> 2014. Processed Tuesday at 2014-07-01T01:00:05+10:00.</t>
  </si>
  <si>
    <t>Daily Price Change</t>
  </si>
  <si>
    <t>MTD Price Change</t>
  </si>
  <si>
    <t>YTD Price Change</t>
  </si>
  <si>
    <t>Close Price</t>
  </si>
  <si>
    <t>Stock Quotes for GMA.AX</t>
  </si>
  <si>
    <t>Stock Quotes for CBA.AX</t>
  </si>
  <si>
    <t>Stock Quotes for MTS.AX</t>
  </si>
  <si>
    <t>PE Ratio</t>
  </si>
  <si>
    <t>Data Feed Status</t>
  </si>
  <si>
    <t>OK</t>
  </si>
  <si>
    <t>AFR Data</t>
  </si>
  <si>
    <t>Yahoo Stock Prices</t>
  </si>
  <si>
    <t>Daily Change %</t>
  </si>
  <si>
    <t>Market Change %</t>
  </si>
  <si>
    <t>Add next dividend date</t>
  </si>
  <si>
    <t>next dividend amount</t>
  </si>
  <si>
    <t>Economic Data</t>
  </si>
  <si>
    <t>Clean Price</t>
  </si>
  <si>
    <t>Ex-Date</t>
  </si>
  <si>
    <t>Pay Date</t>
  </si>
  <si>
    <t>Performance</t>
  </si>
  <si>
    <t>90D Average Daily Market Return</t>
  </si>
  <si>
    <t>Business Credit</t>
  </si>
  <si>
    <t>Housing Credit</t>
  </si>
  <si>
    <t>Savings Rate</t>
  </si>
  <si>
    <t>http://www.rba.gov.au/statistics/frequency/financial-aggregates.html</t>
  </si>
  <si>
    <t>Track monthly and yearly</t>
  </si>
  <si>
    <t>Loans</t>
  </si>
  <si>
    <t>Deposits</t>
  </si>
  <si>
    <t>Commodity Index</t>
  </si>
  <si>
    <t>RBA Economic Data</t>
  </si>
  <si>
    <t>ABS Economic Data</t>
  </si>
  <si>
    <t>http://www.rba.gov.au/statistics/frequency/commodity-prices.html</t>
  </si>
  <si>
    <t>Extra economic indicators</t>
  </si>
  <si>
    <t>Automate retrieval from RBA</t>
  </si>
  <si>
    <t>Elapsed Time</t>
  </si>
  <si>
    <t>RBA Bond Yields</t>
  </si>
  <si>
    <t>RBA FX Rates</t>
  </si>
  <si>
    <t>Build Date</t>
  </si>
  <si>
    <t>N/A</t>
  </si>
  <si>
    <t>Units</t>
  </si>
  <si>
    <t xml:space="preserve">Nov 14 to Dec 14 </t>
  </si>
  <si>
    <t xml:space="preserve">$m </t>
  </si>
  <si>
    <t xml:space="preserve">% change </t>
  </si>
  <si>
    <t xml:space="preserve">BALANCE ON GOODS AND SERVICES </t>
  </si>
  <si>
    <t xml:space="preserve">Trend estimates </t>
  </si>
  <si>
    <t xml:space="preserve">-1 114 </t>
  </si>
  <si>
    <t xml:space="preserve">Seasonally adjusted </t>
  </si>
  <si>
    <t xml:space="preserve">-1 140 </t>
  </si>
  <si>
    <t xml:space="preserve">-1 016 </t>
  </si>
  <si>
    <t xml:space="preserve">CREDITS (Exports of goods and services) </t>
  </si>
  <si>
    <t xml:space="preserve">26 777 </t>
  </si>
  <si>
    <t xml:space="preserve">26 927 </t>
  </si>
  <si>
    <t xml:space="preserve">27 049 </t>
  </si>
  <si>
    <t xml:space="preserve">- </t>
  </si>
  <si>
    <t xml:space="preserve">26 824 </t>
  </si>
  <si>
    <t xml:space="preserve">26 869 </t>
  </si>
  <si>
    <t xml:space="preserve">27 243 </t>
  </si>
  <si>
    <t xml:space="preserve">DEBITS (Imports of goods and services) </t>
  </si>
  <si>
    <t xml:space="preserve">27 890 </t>
  </si>
  <si>
    <t xml:space="preserve">27 886 </t>
  </si>
  <si>
    <t xml:space="preserve">27 879 </t>
  </si>
  <si>
    <t xml:space="preserve">27 964 </t>
  </si>
  <si>
    <t xml:space="preserve">27 680 </t>
  </si>
  <si>
    <t xml:space="preserve">- nil or rounded to zero (including null cells) </t>
  </si>
  <si>
    <t>Trade Bal Change</t>
  </si>
  <si>
    <t xml:space="preserve">F11.1  EXCHANGE RATES </t>
  </si>
  <si>
    <t>Title</t>
  </si>
  <si>
    <t>A$1=USD</t>
  </si>
  <si>
    <t>Trade-weighted Index May 1970 = 100</t>
  </si>
  <si>
    <t>A$1=CNY</t>
  </si>
  <si>
    <t>A$1=JPY</t>
  </si>
  <si>
    <t>A$1=EUR</t>
  </si>
  <si>
    <t>A$1=KRW</t>
  </si>
  <si>
    <t>A$1=GBP</t>
  </si>
  <si>
    <t>A$1=SGD</t>
  </si>
  <si>
    <t>A$1=INR</t>
  </si>
  <si>
    <t>A$1=THB</t>
  </si>
  <si>
    <t>A$1=NZD</t>
  </si>
  <si>
    <t>A$1=TWD</t>
  </si>
  <si>
    <t>A$1=MYR</t>
  </si>
  <si>
    <t>A$1=IDR</t>
  </si>
  <si>
    <t>A$1=VND</t>
  </si>
  <si>
    <t>A$1=AED</t>
  </si>
  <si>
    <t>A$1=PGK</t>
  </si>
  <si>
    <t>A$1=HKD</t>
  </si>
  <si>
    <t>A$1=CAD</t>
  </si>
  <si>
    <t>A$1=ZAR</t>
  </si>
  <si>
    <t>A$1=CHF</t>
  </si>
  <si>
    <t>A$1=PHP</t>
  </si>
  <si>
    <t>A$1=SDR</t>
  </si>
  <si>
    <t>Description</t>
  </si>
  <si>
    <t>AUD/USD Exchange Rate; see notes for further detail.</t>
  </si>
  <si>
    <t>Australian Dollar Trade-weighted Index</t>
  </si>
  <si>
    <t>AUD/CNY Exchange Rate</t>
  </si>
  <si>
    <t>AUD/JPY Exchange Rate</t>
  </si>
  <si>
    <t>AUD/EUR Exchange Rate</t>
  </si>
  <si>
    <t>AUD/KRW Exchange Rate</t>
  </si>
  <si>
    <t>AUD/GBP Exchange Rate</t>
  </si>
  <si>
    <t>AUD/SGD Exchange Rate</t>
  </si>
  <si>
    <t>AUD/INR Exchange Rate</t>
  </si>
  <si>
    <t>AUD/THB Exchange Rate</t>
  </si>
  <si>
    <t>AUD/NZD Exchange Rate</t>
  </si>
  <si>
    <t>AUD/TWD Exchange Rate</t>
  </si>
  <si>
    <t>AUD/MYR Exchange Rate</t>
  </si>
  <si>
    <t>AUD/IDR Exchange Rate</t>
  </si>
  <si>
    <t>AUD/VND Exchange Rate</t>
  </si>
  <si>
    <t>AUD/AED Exchange Rate</t>
  </si>
  <si>
    <t>AUD/PGK Exchange Rate</t>
  </si>
  <si>
    <t>AUD/HKD Exchange Rate</t>
  </si>
  <si>
    <t>AUD/CAD Exchange Rate</t>
  </si>
  <si>
    <t>AUD/ZAR Exchange Rate</t>
  </si>
  <si>
    <t>AUD/CHF Exchange Rate</t>
  </si>
  <si>
    <t>AUD/PHP Exchange Rate</t>
  </si>
  <si>
    <t>AUD/SDR Exchange Rate</t>
  </si>
  <si>
    <t>Frequency</t>
  </si>
  <si>
    <t>Type</t>
  </si>
  <si>
    <t>Indicative</t>
  </si>
  <si>
    <t>USD</t>
  </si>
  <si>
    <t>Index</t>
  </si>
  <si>
    <t>CNY</t>
  </si>
  <si>
    <t>JPY</t>
  </si>
  <si>
    <t>EUR</t>
  </si>
  <si>
    <t>KRW</t>
  </si>
  <si>
    <t>GBP</t>
  </si>
  <si>
    <t>SGD</t>
  </si>
  <si>
    <t>INR</t>
  </si>
  <si>
    <t>THB</t>
  </si>
  <si>
    <t>NZD</t>
  </si>
  <si>
    <t>TWD</t>
  </si>
  <si>
    <t>VND</t>
  </si>
  <si>
    <t>AED</t>
  </si>
  <si>
    <t>PGK</t>
  </si>
  <si>
    <t>HKD</t>
  </si>
  <si>
    <t>CAD</t>
  </si>
  <si>
    <t>ZAR</t>
  </si>
  <si>
    <t>CHF</t>
  </si>
  <si>
    <t>PHP</t>
  </si>
  <si>
    <t>SDR</t>
  </si>
  <si>
    <t>Source</t>
  </si>
  <si>
    <t>WM/Reuters</t>
  </si>
  <si>
    <t>RBA</t>
  </si>
  <si>
    <t>Publication date</t>
  </si>
  <si>
    <t>Series ID</t>
  </si>
  <si>
    <t>FXRUSD</t>
  </si>
  <si>
    <t>FXRTWI</t>
  </si>
  <si>
    <t>FXRCR</t>
  </si>
  <si>
    <t>FXRJY</t>
  </si>
  <si>
    <t>FXREUR</t>
  </si>
  <si>
    <t>FXRSKW</t>
  </si>
  <si>
    <t>FXRUKPS</t>
  </si>
  <si>
    <t>FXRSD</t>
  </si>
  <si>
    <t>FXRIRE</t>
  </si>
  <si>
    <t>FXRTB</t>
  </si>
  <si>
    <t>FXRNZD</t>
  </si>
  <si>
    <t>FXRNTD</t>
  </si>
  <si>
    <t>FXRMR</t>
  </si>
  <si>
    <t>FXRIR</t>
  </si>
  <si>
    <t>FXRVD</t>
  </si>
  <si>
    <t>FXRUAED</t>
  </si>
  <si>
    <t>FXRPNGK</t>
  </si>
  <si>
    <t>FXRHKD</t>
  </si>
  <si>
    <t>FXRCD</t>
  </si>
  <si>
    <t>FXRSARD</t>
  </si>
  <si>
    <t>FXRSF</t>
  </si>
  <si>
    <t>FXRPHP</t>
  </si>
  <si>
    <t>FXRSDR</t>
  </si>
  <si>
    <t>Update rates to use RBA</t>
  </si>
  <si>
    <t>Deviation_90DSMR</t>
  </si>
  <si>
    <t>ATO Statistics on SMSF</t>
  </si>
  <si>
    <t>Commonwealth Government 2 year bond</t>
  </si>
  <si>
    <t>Commonwealth Government 3 year bond</t>
  </si>
  <si>
    <t>Commonwealth Government 5 year bond</t>
  </si>
  <si>
    <t>Commonwealth Government 10 year bond</t>
  </si>
  <si>
    <t>Commonwealth Government Indexed Bond</t>
  </si>
  <si>
    <t>NSW Treasury Corporation 3 year bond</t>
  </si>
  <si>
    <t>NSW Treasury Corporation 5 year bond</t>
  </si>
  <si>
    <t>NSW Treasury Corporation 10 year bond</t>
  </si>
  <si>
    <t>Yields on Commonwealth government bonds, 2 years maturity</t>
  </si>
  <si>
    <t>Yields on Commonwealth government bonds, 3 years maturity</t>
  </si>
  <si>
    <t>Yields on Commonwealth government bonds, 5 years maturity</t>
  </si>
  <si>
    <t>Yields on Commonwealth government bonds, 10 years maturity</t>
  </si>
  <si>
    <t>Yields on Commonwealth government bonds, Indexed maturity</t>
  </si>
  <si>
    <t>Yields on New South Wales Treasury Corporation bonds, 3 years maturity</t>
  </si>
  <si>
    <t>Yields on New South Wales Treasury Corporation bonds, 5 years maturity</t>
  </si>
  <si>
    <t>Yields on New South Wales Treasury Corporation bonds, 10 years maturity</t>
  </si>
  <si>
    <t>Original</t>
  </si>
  <si>
    <t>Per cent per annum</t>
  </si>
  <si>
    <t>Yieldbroker</t>
  </si>
  <si>
    <t>FCMYGBAG2D</t>
  </si>
  <si>
    <t>FCMYGBAG3D</t>
  </si>
  <si>
    <t>FCMYGBAG5D</t>
  </si>
  <si>
    <t>FCMYGBAG10D</t>
  </si>
  <si>
    <t>FCMYGBAGID</t>
  </si>
  <si>
    <t>FCMYGBNT3D</t>
  </si>
  <si>
    <t>FCMYGBNT5D</t>
  </si>
  <si>
    <t>FCMYGBNT10D</t>
  </si>
  <si>
    <t>F2 CAPITAL MARKET YIELDS – GOVERNMENT BONDS</t>
  </si>
  <si>
    <t>AFR Options Prices</t>
  </si>
  <si>
    <t>(All)</t>
  </si>
  <si>
    <t>(Multiple Items)</t>
  </si>
  <si>
    <t>EOD T-1</t>
  </si>
  <si>
    <t>Positions</t>
  </si>
  <si>
    <t>Capital</t>
  </si>
  <si>
    <t>Average Price</t>
  </si>
  <si>
    <t>T-1 Balance Sheet</t>
  </si>
  <si>
    <t>MTD Balance Sheet</t>
  </si>
  <si>
    <t>YTD Balance Sheet</t>
  </si>
  <si>
    <t>T Balance Sheet</t>
  </si>
  <si>
    <t>YTD Reval</t>
  </si>
  <si>
    <t>Portfolio Value Change</t>
  </si>
  <si>
    <t>MTD Reval</t>
  </si>
  <si>
    <t>Daily Reval</t>
  </si>
  <si>
    <t>Balance Sheet</t>
  </si>
  <si>
    <t>Dividend Per Share</t>
  </si>
  <si>
    <t>Stock Attributes</t>
  </si>
  <si>
    <t>Dividends</t>
  </si>
  <si>
    <t>LTD PnL</t>
  </si>
  <si>
    <t>LTD Reval</t>
  </si>
  <si>
    <t>LTD ROA</t>
  </si>
  <si>
    <t>LTD ROE</t>
  </si>
  <si>
    <t>Profit and Loss</t>
  </si>
  <si>
    <t>http://www.rba.gov.au/statistics/tables/xls/i02hist.xls?accessed=2015-02-16-13-45-42</t>
  </si>
  <si>
    <t>Prelim Report</t>
  </si>
  <si>
    <t>Interim Report</t>
  </si>
  <si>
    <t>Annual Report</t>
  </si>
  <si>
    <t>Break Even Yield</t>
  </si>
  <si>
    <t>SELL 35 units AGL @ $14.57</t>
  </si>
  <si>
    <t>Financed Value</t>
  </si>
  <si>
    <t>Retail Sales?</t>
  </si>
  <si>
    <t>Calculate CGT</t>
  </si>
  <si>
    <t>ROA</t>
  </si>
  <si>
    <t>ROE</t>
  </si>
  <si>
    <t>Metrics</t>
  </si>
  <si>
    <t>Tax Adj PnL</t>
  </si>
  <si>
    <t>Tax Reduction</t>
  </si>
  <si>
    <t>Total</t>
  </si>
  <si>
    <t>Franking Credits</t>
  </si>
  <si>
    <t>Interest</t>
  </si>
  <si>
    <t>Tax Deductions</t>
  </si>
  <si>
    <t>Net PnL</t>
  </si>
  <si>
    <t>Tax Baseline</t>
  </si>
  <si>
    <t>Marginal Amount</t>
  </si>
  <si>
    <t>Marginal Rate</t>
  </si>
  <si>
    <t>Tax Start</t>
  </si>
  <si>
    <t>Costs</t>
  </si>
  <si>
    <t>Income</t>
  </si>
  <si>
    <t>Total PnL</t>
  </si>
  <si>
    <t>Income Properties</t>
  </si>
  <si>
    <t>Unrealised PnL</t>
  </si>
  <si>
    <t>Yield</t>
  </si>
  <si>
    <t>Loan</t>
  </si>
  <si>
    <t>Asset Properties</t>
  </si>
  <si>
    <t>New Equity</t>
  </si>
  <si>
    <t>Total Equity</t>
  </si>
  <si>
    <t>Capital Growth</t>
  </si>
  <si>
    <t>Year 5</t>
  </si>
  <si>
    <t>Year 4</t>
  </si>
  <si>
    <t>Year 3</t>
  </si>
  <si>
    <t>Year 2</t>
  </si>
  <si>
    <t>Year 1</t>
  </si>
  <si>
    <t>Year 0</t>
  </si>
  <si>
    <t>Valuations</t>
  </si>
  <si>
    <t>Gross Yield</t>
  </si>
  <si>
    <t>Projections</t>
  </si>
  <si>
    <t>Variables</t>
  </si>
  <si>
    <t>https://www.ato.gov.au/Super/Self-managed-super-funds/In-detail/Statistics/Quarterly-reports/Self-managed-super-fund-statistical-report---December-2014/</t>
  </si>
  <si>
    <t>Download AFR Options Prices</t>
  </si>
  <si>
    <t>Past Cash</t>
  </si>
  <si>
    <t>Future Cash</t>
  </si>
  <si>
    <t>new pivot table..</t>
  </si>
  <si>
    <t>tax laws</t>
  </si>
  <si>
    <t>Update Dividend Dates</t>
  </si>
  <si>
    <t>YTD Income and Expense</t>
  </si>
  <si>
    <t>Transaction Summary</t>
  </si>
  <si>
    <t>01 Jul 2013 - 30 Jun 2014</t>
  </si>
  <si>
    <t>MARGIN LOAN - 7109373 - HIN 63632627</t>
  </si>
  <si>
    <t>MR AARON LINDSAY JACKSON</t>
  </si>
  <si>
    <t>Company</t>
  </si>
  <si>
    <t>Quantity</t>
  </si>
  <si>
    <t>Unit Price ($)</t>
  </si>
  <si>
    <t>Trade Value ($)</t>
  </si>
  <si>
    <t>Brokerage+GST ($)</t>
  </si>
  <si>
    <t>GST ($)</t>
  </si>
  <si>
    <t>Contract Note</t>
  </si>
  <si>
    <t>Total Value ($)</t>
  </si>
  <si>
    <t>AGL ENERGY LIMITED</t>
  </si>
  <si>
    <t>BANK OF QUEENSLAND LIMITED.</t>
  </si>
  <si>
    <t>CARSALES.COM LIMITED</t>
  </si>
  <si>
    <t>IRESS LIMITED</t>
  </si>
  <si>
    <t>MACQUARIE GROUP LIMITED</t>
  </si>
  <si>
    <t>MYER HOLDINGS LIMITED</t>
  </si>
  <si>
    <t>NATIONAL AUSTRALIA BANK LIMITED</t>
  </si>
  <si>
    <t>SEEK LIMITED</t>
  </si>
  <si>
    <t>SMS MANAGEMENT &amp; TECHNOLOGY LIMITED.</t>
  </si>
  <si>
    <t>SYDNEY AIRPORT</t>
  </si>
  <si>
    <t>TELSTRA CORPORATION LIMITED.</t>
  </si>
  <si>
    <t>WESFARMERS LIMITED</t>
  </si>
  <si>
    <t>Total Buys (inc. Brokerage + GST)</t>
  </si>
  <si>
    <t>Total Sells (inc. Brokerage + GST)</t>
  </si>
  <si>
    <t>Release 1</t>
  </si>
  <si>
    <t>Release 2</t>
  </si>
  <si>
    <t>Release 3</t>
  </si>
  <si>
    <t>only factor in realised pnl</t>
  </si>
  <si>
    <t>after tax goes into next years new equity</t>
  </si>
  <si>
    <t>CAR</t>
  </si>
  <si>
    <t>Carsales Com</t>
  </si>
  <si>
    <t>Closed out positions</t>
  </si>
  <si>
    <t>MTD Income and Expense</t>
  </si>
  <si>
    <t>T-1 Income and Expense</t>
  </si>
  <si>
    <t>T Income and Expense</t>
  </si>
  <si>
    <t>Historical Interest is what has been charged, not theoretical interest?</t>
  </si>
  <si>
    <t>Dividends - Actual paid?</t>
  </si>
  <si>
    <t>Brokerage - Actual Paid</t>
  </si>
  <si>
    <t>Stock Quotes for NST.AX</t>
  </si>
  <si>
    <t>Stock Quotes for MYR.AX</t>
  </si>
  <si>
    <t>http://tools.afr.com/research-tools/quotes-news/?code=WPL</t>
  </si>
  <si>
    <t>Net Equity</t>
  </si>
  <si>
    <t>Equity Rate</t>
  </si>
  <si>
    <t>WACC</t>
  </si>
  <si>
    <t>http://www.investopedia.com/terms/w/wacc.asp</t>
  </si>
  <si>
    <t>MPL</t>
  </si>
  <si>
    <t>Medibank Private</t>
  </si>
  <si>
    <t xml:space="preserve"> February 27</t>
  </si>
  <si>
    <t>XAO 5898.5 at 2015-02-27T16:36:36. Report at Friday</t>
  </si>
  <si>
    <t xml:space="preserve"> 2015. Processed Saturday at 2015-02-28T01:00:13+11:00.</t>
  </si>
  <si>
    <t>Date,Open,High,Low,Close,Volume,Adj Close</t>
  </si>
  <si>
    <t>Bendigo&amp;Adelaide Bk</t>
  </si>
  <si>
    <t>Genworth Mortg Ins</t>
  </si>
  <si>
    <t>McMillan Shakespr</t>
  </si>
  <si>
    <t>Natl Storage REIT stp</t>
  </si>
  <si>
    <t>Sigma Pharmaceut</t>
  </si>
  <si>
    <t>Treasury Wine</t>
  </si>
  <si>
    <t>Carsales.com</t>
  </si>
  <si>
    <t>BUY 600 units JBH @ $17.36</t>
  </si>
  <si>
    <t>SELL 52 units IRE @ $10.041923</t>
  </si>
  <si>
    <t>Macroeconomic Indicators</t>
  </si>
  <si>
    <t>Forecast EVA</t>
  </si>
  <si>
    <t>Forecast EVA %</t>
  </si>
  <si>
    <t>Sum of Credit ($)</t>
  </si>
  <si>
    <t>AFJ</t>
  </si>
  <si>
    <t>Affinity Education</t>
  </si>
  <si>
    <t>APO</t>
  </si>
  <si>
    <t>APN Outdoor Grp</t>
  </si>
  <si>
    <t>EHE</t>
  </si>
  <si>
    <t>Estia Health</t>
  </si>
  <si>
    <t>FAR</t>
  </si>
  <si>
    <t>FPH</t>
  </si>
  <si>
    <t>Fisher &amp; Paykel Hlth</t>
  </si>
  <si>
    <t>GBT</t>
  </si>
  <si>
    <t>GBST Hldgs</t>
  </si>
  <si>
    <t>GMF</t>
  </si>
  <si>
    <t>GPT Metro Office Fd unt</t>
  </si>
  <si>
    <t>HSN</t>
  </si>
  <si>
    <t>Hansen Tech</t>
  </si>
  <si>
    <t>IPD</t>
  </si>
  <si>
    <t>ImpediMed</t>
  </si>
  <si>
    <t>IPH</t>
  </si>
  <si>
    <t>NAN</t>
  </si>
  <si>
    <t>Nanosonics</t>
  </si>
  <si>
    <t>NHF</t>
  </si>
  <si>
    <t>NIB Hldgs</t>
  </si>
  <si>
    <t>OML</t>
  </si>
  <si>
    <t>oOh! Media</t>
  </si>
  <si>
    <t>REG</t>
  </si>
  <si>
    <t>Regis Healthcare</t>
  </si>
  <si>
    <t>SHJ</t>
  </si>
  <si>
    <t>Shine</t>
  </si>
  <si>
    <t>VLW</t>
  </si>
  <si>
    <t>Villa World Grp</t>
  </si>
  <si>
    <t>PEG Ratio?</t>
  </si>
  <si>
    <t>Yield to PE Ratio</t>
  </si>
  <si>
    <t>Prototype Database</t>
  </si>
  <si>
    <t>Staging Area</t>
  </si>
  <si>
    <t>Dimenional Model</t>
  </si>
  <si>
    <t>BI</t>
  </si>
  <si>
    <t>Cloud Based BI -&gt; Host on my desktop</t>
  </si>
  <si>
    <t>Total Return</t>
  </si>
  <si>
    <t>Add key factors to GDP to Dashboard</t>
  </si>
  <si>
    <t>CPI</t>
  </si>
  <si>
    <t>Employment</t>
  </si>
  <si>
    <t>Trade Index</t>
  </si>
  <si>
    <t>Interest rate differentials</t>
  </si>
  <si>
    <t>Inflation differentials</t>
  </si>
  <si>
    <t>Fix ABS Data</t>
  </si>
  <si>
    <t>Performance Summary</t>
  </si>
  <si>
    <t>Margin %</t>
  </si>
  <si>
    <t>SELL 45 units CTX @ $34.026</t>
  </si>
  <si>
    <t>Closed Positions</t>
  </si>
  <si>
    <t>Calculate this in PARM</t>
  </si>
  <si>
    <t>holding period per trade</t>
  </si>
  <si>
    <t>Use Prototype for PARM</t>
  </si>
  <si>
    <t>Once equities are well understood, options can be considered.</t>
  </si>
  <si>
    <t>buy long calls to take advantage of undervalued stocks</t>
  </si>
  <si>
    <t>buy long puts to take advantage of overvalued stocks</t>
  </si>
  <si>
    <t xml:space="preserve">Covered calls +10% </t>
  </si>
  <si>
    <t>PARM</t>
  </si>
  <si>
    <t>ABS</t>
  </si>
  <si>
    <t>AFR</t>
  </si>
  <si>
    <t>Data from</t>
  </si>
  <si>
    <t>ATO</t>
  </si>
  <si>
    <t>Morning Star?</t>
  </si>
  <si>
    <t>http://www.afr.com/rw/AFR/Web/Tables/Share_Tables_Weekly/2015-03-28/JAwrdp150328.csv</t>
  </si>
  <si>
    <t>indexes</t>
  </si>
  <si>
    <t>Weekly</t>
  </si>
  <si>
    <t>intl indx</t>
  </si>
  <si>
    <t>http://www.afr.com/rw/AFR/Web/Tables/Share_Tables_Weekly/2015-03-28/KKoswk150328.csv</t>
  </si>
  <si>
    <t>dividends</t>
  </si>
  <si>
    <t>http://www.afr.com/rw/AFR/Web/Tables/Share_Tables_Weekly/2015-03-28/LLdvwk150328.csv</t>
  </si>
  <si>
    <t>funds</t>
  </si>
  <si>
    <t>http://www.afr.com/rw/AFR/Web/Tables/Share_Tables_Weekly/2015-03-28/Mafdwk150328.csv</t>
  </si>
  <si>
    <t>calls</t>
  </si>
  <si>
    <t>puts</t>
  </si>
  <si>
    <t>http://www.afr.com/rw/AFR/Web/Tables/Share_Tables_Daily/2015-03-28/GGcoda150328.csv</t>
  </si>
  <si>
    <t>http://www.afr.com/rw/AFR/Web/Tables/Share_Tables_Daily/2015-03-28/HHpoda150328.csv</t>
  </si>
  <si>
    <t>http://www.afr.com/share_tables/</t>
  </si>
  <si>
    <t>1am</t>
  </si>
  <si>
    <t>asx300</t>
  </si>
  <si>
    <t>shorts</t>
  </si>
  <si>
    <t>http://www.afr.com/rw/AFR/Web/Tables/Share_Tables_Daily/2015-03-30/ZXssda150330.csv</t>
  </si>
  <si>
    <t>http://www.afr.com/rw/AFR/Web/Tables/Share_Tables_Daily/2015-03-28/GGsoda150328.csv</t>
  </si>
  <si>
    <t>Financials</t>
  </si>
  <si>
    <t>SMSF</t>
  </si>
  <si>
    <t>News/company releases</t>
  </si>
  <si>
    <t>Market Data from ASX (free)</t>
  </si>
  <si>
    <t>Macro economic data</t>
  </si>
  <si>
    <t>Reference Data</t>
  </si>
  <si>
    <t>CIGS codes</t>
  </si>
  <si>
    <t>Data Mining</t>
  </si>
  <si>
    <t>screen scraping?</t>
  </si>
  <si>
    <t>files</t>
  </si>
  <si>
    <t>YAHOO</t>
  </si>
  <si>
    <t>Intraday reval (positions only)</t>
  </si>
  <si>
    <t xml:space="preserve"> March 30</t>
  </si>
  <si>
    <t>XAO 5816.3 at 2015-03-30T16:37:07. Report at Monday</t>
  </si>
  <si>
    <t xml:space="preserve"> 2015. Processed Tuesday at 2015-03-31T01:00:05+11:00.</t>
  </si>
  <si>
    <t>Daily pnl last 30 days</t>
  </si>
  <si>
    <t>Trend Line</t>
  </si>
  <si>
    <t>2015-03-09,13.86,13.94,13.78,13.81,576900,13.29</t>
  </si>
  <si>
    <t>2015-03-06,13.90,14.05,13.84,13.92,967600,13.40</t>
  </si>
  <si>
    <t>2015-03-05,14.00,14.00,13.67,13.85,1401100,13.33</t>
  </si>
  <si>
    <t>2015-03-04,14.06,14.13,13.82,13.97,1528300,13.45</t>
  </si>
  <si>
    <t>2015-03-03,14.22,14.38,14.01,14.08,1698100,13.55</t>
  </si>
  <si>
    <t>2015-03-02,13.95,14.25,13.94,14.19,1377100,13.66</t>
  </si>
  <si>
    <t>2015-02-27,14.20,14.20,13.75,13.96,3315100,13.44</t>
  </si>
  <si>
    <t>2015-02-26,14.30,14.31,14.13,14.20,1011800,13.67</t>
  </si>
  <si>
    <t>2015-02-25,14.26,14.35,14.22,14.31,1509100,13.78</t>
  </si>
  <si>
    <t>2015-02-24,14.06,14.36,14.05,14.22,1271500,13.69</t>
  </si>
  <si>
    <t>2015-02-23,13.99,14.13,13.98,14.08,674200,13.55</t>
  </si>
  <si>
    <t>2015-02-20,14.10,14.10,13.93,13.97,890700,13.45</t>
  </si>
  <si>
    <t>2015-02-19,14.10,14.23,14.01,14.10,986400,13.57</t>
  </si>
  <si>
    <t>2015-02-18,14.08,14.10,13.86,14.06,1260400,13.54</t>
  </si>
  <si>
    <t>2015-02-17,14.11,14.11,13.91,14.07,1449200,13.55</t>
  </si>
  <si>
    <t>2015-02-16,14.05,14.15,14.03,14.14,897200,13.61</t>
  </si>
  <si>
    <t>2015-02-13,13.73,14.09,13.73,14.04,1181000,13.52</t>
  </si>
  <si>
    <t>2015-02-12,13.65,13.84,13.65,13.80,1842800,13.29</t>
  </si>
  <si>
    <t>2015-02-11,13.74,14.20,13.61,13.67,2359100,13.16</t>
  </si>
  <si>
    <t>2015-02-10,13.47,13.69,13.40,13.68,2109300,13.17</t>
  </si>
  <si>
    <t>2015-02-09,13.27,13.43,13.26,13.40,775500,12.90</t>
  </si>
  <si>
    <t>2015-02-06,13.30,13.41,13.24,13.33,1162000,12.83</t>
  </si>
  <si>
    <t>2015-02-05,13.10,13.35,13.01,13.34,1999100,12.84</t>
  </si>
  <si>
    <t>2015-02-04,13.00,13.18,13.00,13.12,2169400,12.63</t>
  </si>
  <si>
    <t>2015-02-03,12.70,12.99,12.66,12.96,2398000,12.48</t>
  </si>
  <si>
    <t>2015-02-02,12.50,12.68,12.46,12.67,1606300,12.20</t>
  </si>
  <si>
    <t>2015-01-30,12.53,12.66,12.51,12.51,2193700,12.04</t>
  </si>
  <si>
    <t>2015-01-29,12.28,12.55,12.25,12.50,1869100,12.03</t>
  </si>
  <si>
    <t>2015-01-28,12.07,12.40,12.05,12.37,1715100,11.91</t>
  </si>
  <si>
    <t>2015-01-27,12.10,12.18,12.06,12.12,1423300,11.67</t>
  </si>
  <si>
    <t>2015-01-26,12.09,12.09,12.09,12.09,000,11.64</t>
  </si>
  <si>
    <t>2015-01-23,12.09,12.14,12.02,12.09,1014700,11.64</t>
  </si>
  <si>
    <t>2015-01-22,12.00,12.07,11.98,12.01,1488700,11.56</t>
  </si>
  <si>
    <t>2015-01-21,11.90,11.99,11.85,11.97,1098300,11.52</t>
  </si>
  <si>
    <t>2015-01-20,11.75,11.91,11.72,11.88,962900,11.44</t>
  </si>
  <si>
    <t>2015-01-19,11.80,11.88,11.68,11.74,960600,11.30</t>
  </si>
  <si>
    <t>2015-01-16,11.75,11.79,11.61,11.71,1391200,11.27</t>
  </si>
  <si>
    <t>2015-01-15,11.90,11.90,11.71,11.80,1405100,11.36</t>
  </si>
  <si>
    <t>2015-01-14,11.88,11.95,11.79,11.87,955600,11.43</t>
  </si>
  <si>
    <t>2015-01-13,11.90,11.93,11.81,11.88,822500,11.44</t>
  </si>
  <si>
    <t>2015-01-12,11.97,12.06,11.93,11.95,581200,11.50</t>
  </si>
  <si>
    <t>2015-01-09,12.07,12.07,11.92,12.02,658800,11.57</t>
  </si>
  <si>
    <t>2015-01-08,12.00,12.01,11.84,11.94,1289800,11.49</t>
  </si>
  <si>
    <t>2015-01-07,11.87,12.00,11.77,11.94,1147100,11.49</t>
  </si>
  <si>
    <t>2015-01-06,12.05,12.05,11.85,11.90,1367800,11.46</t>
  </si>
  <si>
    <t>2015-01-05,12.15,12.23,12.11,12.17,775700,11.72</t>
  </si>
  <si>
    <t>2015-01-02,12.18,12.24,12.08,12.20,549000,11.75</t>
  </si>
  <si>
    <t>2015-01-01,12.18,12.18,12.18,12.18,000,11.73</t>
  </si>
  <si>
    <t>2014-12-31,12.20,12.27,12.12,12.18,281800,11.73</t>
  </si>
  <si>
    <t>2014-12-30,12.34,12.41,12.15,12.20,818200,11.75</t>
  </si>
  <si>
    <t>2014-12-29,12.15,12.36,12.15,12.33,812000,11.87</t>
  </si>
  <si>
    <t>2014-12-26,12.15,12.15,12.15,12.15,000,11.70</t>
  </si>
  <si>
    <t>2014-12-25,12.15,12.15,12.15,12.15,000,11.70</t>
  </si>
  <si>
    <t>2014-12-24,12.11,12.19,12.08,12.15,410100,11.70</t>
  </si>
  <si>
    <t>2014-12-23,12.18,12.23,12.08,12.08,593900,11.63</t>
  </si>
  <si>
    <t>2014-12-22,12.05,12.27,12.05,12.16,1143600,11.71</t>
  </si>
  <si>
    <t>2014-12-19,11.93,12.09,11.88,12.04,1940900,11.59</t>
  </si>
  <si>
    <t>2014-12-18,11.75,11.96,11.75,11.82,1488000,11.38</t>
  </si>
  <si>
    <t>2014-12-17,11.77,11.86,11.70,11.70,1335300,11.26</t>
  </si>
  <si>
    <t>2014-12-16,11.70,11.77,11.67,11.70,1436600,11.26</t>
  </si>
  <si>
    <t>2014-12-15,11.80,11.80,11.65,11.72,1404400,11.28</t>
  </si>
  <si>
    <t>2014-12-12,11.86,11.97,11.77,11.92,1396300,11.48</t>
  </si>
  <si>
    <t>2014-12-11,11.98,11.99,11.82,11.91,1405000,11.47</t>
  </si>
  <si>
    <t>2014-12-10,12.07,12.10,11.90,12.03,1463400,11.58</t>
  </si>
  <si>
    <t>2014-12-09,12.23,12.27,11.93,11.98,3191800,11.53</t>
  </si>
  <si>
    <t>2014-12-08,12.52,12.57,12.24,12.28,2371600,11.82</t>
  </si>
  <si>
    <t>2014-12-05,12.50,12.70,12.43,12.51,1352800,12.04</t>
  </si>
  <si>
    <t>2014-12-04,12.40,12.55,12.40,12.54,1196000,12.07</t>
  </si>
  <si>
    <t>2014-12-03,12.35,12.37,12.21,12.36,1102600,11.90</t>
  </si>
  <si>
    <t>2014-12-02,12.14,12.34,12.07,12.29,1254200,11.83</t>
  </si>
  <si>
    <t>2014-12-01,12.31,12.35,12.10,12.14,1429300,11.69</t>
  </si>
  <si>
    <t>2014-11-28,12.42,12.45,12.21,12.32,1463200,11.86</t>
  </si>
  <si>
    <t>2014-11-27,12.25,12.47,12.24,12.42,1464800,11.96</t>
  </si>
  <si>
    <t>2014-11-26,12.11,12.27,12.06,12.24,892300,11.78</t>
  </si>
  <si>
    <t>2014-11-25,12.18,12.23,12.04,12.10,2065300,11.65</t>
  </si>
  <si>
    <t>2014-11-24,12.23,12.30,12.18,12.26,574800,11.80</t>
  </si>
  <si>
    <t>2014-11-21,12.21,12.26,12.15,12.19,1022900,11.74</t>
  </si>
  <si>
    <t>2014-11-20,12.21,12.27,12.16,12.18,1021300,11.73</t>
  </si>
  <si>
    <t>2014-11-19,12.28,12.31,12.22,12.28,1095300,11.82</t>
  </si>
  <si>
    <t>2014-11-18,12.30,12.30,12.12,12.22,937900,11.76</t>
  </si>
  <si>
    <t>2014-11-17,12.40,12.40,12.20,12.30,1393600,11.84</t>
  </si>
  <si>
    <t>2014-11-14,12.35,12.43,12.23,12.38,1019900,11.92</t>
  </si>
  <si>
    <t>2014-11-13,12.20,12.40,12.16,12.32,1846200,11.86</t>
  </si>
  <si>
    <t>2014-11-12,12.20,12.26,12.15,12.19,1599800,11.74</t>
  </si>
  <si>
    <t>2014-11-11,12.25,12.27,12.19,12.22,860500,11.76</t>
  </si>
  <si>
    <t>2014-11-10,12.34,12.34,12.12,12.23,1361900,11.77</t>
  </si>
  <si>
    <t>2014-11-07,12.40,12.40,12.24,12.33,1369600,11.87</t>
  </si>
  <si>
    <t>2014-11-06,12.39,12.44,12.23,12.31,1480000,11.85</t>
  </si>
  <si>
    <t>2014-11-05,12.46,12.49,12.22,12.36,1957800,11.90</t>
  </si>
  <si>
    <t>2014-11-04,12.29,12.48,12.29,12.47,1281000,12.00</t>
  </si>
  <si>
    <t>2014-11-03,12.20,12.33,12.13,12.33,2069000,11.87</t>
  </si>
  <si>
    <t>2014-10-31,12.69,12.70,12.61,12.61,2372800,11.67</t>
  </si>
  <si>
    <t>2014-10-30,12.56,12.66,12.51,12.66,973000,11.72</t>
  </si>
  <si>
    <t>2014-10-29,12.57,12.58,12.50,12.52,907500,11.59</t>
  </si>
  <si>
    <t>2014-10-28,12.55,12.56,12.46,12.50,1120400,11.57</t>
  </si>
  <si>
    <t>2014-10-27,12.55,12.57,12.49,12.54,1797900,11.61</t>
  </si>
  <si>
    <t>2014-10-24,12.46,12.55,12.43,12.49,1227800,11.56</t>
  </si>
  <si>
    <t>2014-10-23,12.42,12.45,12.33,12.38,779900,11.46</t>
  </si>
  <si>
    <t>2014-10-22,12.50,12.50,12.34,12.43,1457400,11.51</t>
  </si>
  <si>
    <t>2014-10-21,12.36,12.39,12.22,12.28,1301600,11.37</t>
  </si>
  <si>
    <t>2014-10-20,12.36,12.45,12.28,12.29,1441700,11.38</t>
  </si>
  <si>
    <t>2014-10-17,12.21,12.31,12.18,12.24,1565200,11.33</t>
  </si>
  <si>
    <t>2014-10-16,11.99,12.13,11.89,12.09,1868000,11.19</t>
  </si>
  <si>
    <t>2014-10-15,12.03,12.22,12.03,12.06,1457600,11.16</t>
  </si>
  <si>
    <t>2014-10-14,11.81,12.10,11.81,12.00,1214600,11.11</t>
  </si>
  <si>
    <t>2014-10-13,11.82,11.98,11.74,11.88,1621900,11.00</t>
  </si>
  <si>
    <t>2014-10-10,12.03,12.10,11.85,11.92,2755900,11.03</t>
  </si>
  <si>
    <t>2014-10-09,12.02,12.25,12.02,12.10,1850600,11.20</t>
  </si>
  <si>
    <t>2014-10-08,11.74,11.81,11.63,11.78,1573100,10.90</t>
  </si>
  <si>
    <t>2014-10-07,12.07,12.08,11.70,11.87,1366400,10.99</t>
  </si>
  <si>
    <t>2014-10-06,12.14,12.24,12.03,12.03,844800,11.14</t>
  </si>
  <si>
    <t>2014-10-03,11.90,12.15,11.87,12.12,1260000,11.22</t>
  </si>
  <si>
    <t>2014-10-02,11.82,11.95,11.79,11.91,1658900,11.02</t>
  </si>
  <si>
    <t>2014-10-01,11.60,12.00,11.45,11.97,2097200,11.08</t>
  </si>
  <si>
    <t>2014-09-30,11.62,11.72,11.57,11.64,1683800,10.77</t>
  </si>
  <si>
    <t>2014-09-29,11.55,11.72,11.51,11.61,1879600,10.75</t>
  </si>
  <si>
    <t>2014-09-26,11.78,11.79,11.51,11.55,2909100,10.69</t>
  </si>
  <si>
    <t>2014-09-25,12.01,12.09,11.90,11.90,1858300,11.01</t>
  </si>
  <si>
    <t>2014-09-24,12.03,12.04,11.86,11.96,1579600,11.07</t>
  </si>
  <si>
    <t>2014-09-23,12.08,12.13,11.99,12.12,930700,11.22</t>
  </si>
  <si>
    <t>2014-09-22,12.15,12.24,11.97,12.06,1519300,11.16</t>
  </si>
  <si>
    <t>2014-09-19,12.21,12.24,12.10,12.12,1149700,11.22</t>
  </si>
  <si>
    <t>2014-09-18,12.04,12.14,11.90,12.07,1656200,11.17</t>
  </si>
  <si>
    <t>2014-09-17,12.36,12.36,12.06,12.09,1565700,11.19</t>
  </si>
  <si>
    <t>2014-09-16,12.40,12.43,12.20,12.26,1068400,11.35</t>
  </si>
  <si>
    <t>2014-09-15,12.47,12.55,12.40,12.41,1015800,11.49</t>
  </si>
  <si>
    <t>2014-09-12,12.61,12.67,12.43,12.56,1823800,11.63</t>
  </si>
  <si>
    <t>2014-09-11,12.77,12.79,12.66,12.69,1137700,11.75</t>
  </si>
  <si>
    <t>2014-09-10,12.72,12.80,12.70,12.75,2117400,11.80</t>
  </si>
  <si>
    <t>2014-09-09,12.76,12.86,12.74,12.85,743800,11.89</t>
  </si>
  <si>
    <t>2014-09-08,12.70,12.80,12.70,12.75,788300,11.80</t>
  </si>
  <si>
    <t>2014-09-05,12.75,12.85,12.68,12.73,1096000,11.78</t>
  </si>
  <si>
    <t>2014-09-04,12.71,12.83,12.67,12.74,1434400,11.79</t>
  </si>
  <si>
    <t>2014-09-03,12.80,12.91,12.67,12.71,1399400,11.76</t>
  </si>
  <si>
    <t>2014-09-02,12.71,12.82,12.69,12.77,983000,11.82</t>
  </si>
  <si>
    <t>2014-09-01,12.59,12.73,12.59,12.71,1396100,11.76</t>
  </si>
  <si>
    <t>2014-08-29,12.49,12.58,12.44,12.58,2154800,11.64</t>
  </si>
  <si>
    <t>2014-08-28,12.57,12.62,12.43,12.50,1018600,11.57</t>
  </si>
  <si>
    <t>2014-08-27,12.45,12.64,12.43,12.60,1323000,11.66</t>
  </si>
  <si>
    <t>2014-08-26,12.45,12.46,12.37,12.42,845400,11.50</t>
  </si>
  <si>
    <t>2014-08-25,12.40,12.45,12.34,12.37,1376200,11.45</t>
  </si>
  <si>
    <t>2014-08-22,12.44,12.50,12.39,12.42,624800,11.50</t>
  </si>
  <si>
    <t>2014-08-21,12.49,12.50,12.39,12.44,1510900,11.51</t>
  </si>
  <si>
    <t>2014-08-20,12.35,12.47,12.31,12.38,2151100,11.46</t>
  </si>
  <si>
    <t>2014-08-19,12.18,12.37,12.17,12.29,2756400,11.38</t>
  </si>
  <si>
    <t>2014-08-18,11.78,11.97,11.77,11.97,1639900,11.08</t>
  </si>
  <si>
    <t>2014-08-15,11.80,11.89,11.76,11.76,2147400,10.89</t>
  </si>
  <si>
    <t>2014-08-14,11.97,11.98,11.64,11.78,4679200,10.90</t>
  </si>
  <si>
    <t>2014-08-13,11.95,12.09,11.93,11.98,2720200,11.09</t>
  </si>
  <si>
    <t>2014-08-12,12.06,12.25,12.05,12.21,1157000,11.30</t>
  </si>
  <si>
    <t>2014-08-11,12.00,12.04,11.93,11.98,981800,11.09</t>
  </si>
  <si>
    <t>2014-08-08,12.16,12.18,11.84,11.85,2361500,10.97</t>
  </si>
  <si>
    <t>2014-08-07,12.25,12.31,12.17,12.18,1181800,11.27</t>
  </si>
  <si>
    <t>2014-08-06,12.25,12.28,12.14,12.23,1398300,11.32</t>
  </si>
  <si>
    <t>2014-08-05,12.45,12.45,12.21,12.26,845300,11.35</t>
  </si>
  <si>
    <t>2014-08-04,12.35,12.40,12.30,12.33,805700,11.41</t>
  </si>
  <si>
    <t>2014-08-01,12.42,12.46,12.38,12.41,989800,11.49</t>
  </si>
  <si>
    <t>2014-07-31,12.45,12.60,12.45,12.54,1397600,11.61</t>
  </si>
  <si>
    <t>2014-07-30,12.45,12.49,12.39,12.42,797800,11.50</t>
  </si>
  <si>
    <t>2014-07-29,12.42,12.45,12.39,12.43,532300,11.51</t>
  </si>
  <si>
    <t>2014-07-28,12.48,12.49,12.38,12.42,1226600,11.50</t>
  </si>
  <si>
    <t>2014-07-25,12.55,12.59,12.48,12.57,1082100,11.64</t>
  </si>
  <si>
    <t>2014-07-24,12.49,12.54,12.41,12.46,751400,11.53</t>
  </si>
  <si>
    <t>2014-07-23,12.46,12.54,12.44,12.54,1300900,11.61</t>
  </si>
  <si>
    <t>2014-07-22,12.43,12.45,12.31,12.37,1055200,11.45</t>
  </si>
  <si>
    <t>2014-07-21,12.40,12.47,12.38,12.46,728700,11.53</t>
  </si>
  <si>
    <t>2014-07-18,12.24,12.33,12.15,12.31,1028400,11.39</t>
  </si>
  <si>
    <t>2014-07-17,12.53,12.55,12.28,12.28,1693900,11.37</t>
  </si>
  <si>
    <t>2014-07-16,12.44,12.50,12.39,12.50,1514700,11.57</t>
  </si>
  <si>
    <t>2014-07-15,12.36,12.45,12.34,12.41,1713300,11.49</t>
  </si>
  <si>
    <t>2014-07-14,12.13,12.30,12.13,12.25,1170200,11.34</t>
  </si>
  <si>
    <t>2014-07-11,12.14,12.17,12.02,12.10,1398900,11.20</t>
  </si>
  <si>
    <t>2014-07-10,12.25,12.25,12.14,12.17,769600,11.26</t>
  </si>
  <si>
    <t>2014-07-09,12.44,12.45,12.10,12.15,1639600,11.25</t>
  </si>
  <si>
    <t>2014-07-08,12.50,12.50,12.41,12.49,469600,11.56</t>
  </si>
  <si>
    <t>2014-07-07,12.60,12.63,12.42,12.46,881300,11.53</t>
  </si>
  <si>
    <t>2014-07-04,12.65,12.65,12.52,12.60,1138800,11.66</t>
  </si>
  <si>
    <t>2014-07-03,12.37,12.65,12.37,12.61,1330100,11.67</t>
  </si>
  <si>
    <t>2014-07-02,12.24,12.44,12.24,12.39,1434300,11.47</t>
  </si>
  <si>
    <t>2014-07-01,12.23,12.32,12.14,12.22,988600,11.31</t>
  </si>
  <si>
    <t>2014-06-30,12.26,12.31,12.19,12.19,1276400,11.28</t>
  </si>
  <si>
    <t>2014-06-27,12.36,12.37,12.20,12.26,813900,11.35</t>
  </si>
  <si>
    <t>2014-06-26,12.25,12.40,12.25,12.37,927600,11.45</t>
  </si>
  <si>
    <t>2014-06-25,12.36,12.40,12.21,12.23,1473500,11.32</t>
  </si>
  <si>
    <t>2014-06-24,12.44,12.47,12.35,12.47,1174700,11.54</t>
  </si>
  <si>
    <t>2014-06-23,12.30,12.50,12.28,12.43,1375800,11.51</t>
  </si>
  <si>
    <t>2014-06-20,12.36,12.47,12.24,12.24,1188000,11.33</t>
  </si>
  <si>
    <t>2014-06-19,12.25,12.39,12.19,12.38,1678600,11.46</t>
  </si>
  <si>
    <t>2014-06-18,12.17,12.26,12.15,12.16,795000,11.26</t>
  </si>
  <si>
    <t>2014-06-17,12.10,12.23,12.05,12.20,907700,11.29</t>
  </si>
  <si>
    <t>2014-06-16,12.25,12.25,12.07,12.10,904800,11.20</t>
  </si>
  <si>
    <t>2014-06-13,12.18,12.23,12.06,12.22,1120600,11.31</t>
  </si>
  <si>
    <t>2014-06-12,12.31,12.36,12.20,12.23,1202900,11.32</t>
  </si>
  <si>
    <t>2014-06-11,12.32,12.36,12.27,12.35,1234100,11.43</t>
  </si>
  <si>
    <t>2014-06-10,12.25,12.34,12.20,12.25,807000,11.34</t>
  </si>
  <si>
    <t>2014-06-09,12.22,12.22,12.22,12.22,000,11.31</t>
  </si>
  <si>
    <t>2014-06-06,12.08,12.33,12.05,12.22,2206800,11.31</t>
  </si>
  <si>
    <t>2014-06-05,11.99,12.05,11.98,11.99,1284900,11.10</t>
  </si>
  <si>
    <t>2014-06-04,12.03,12.09,11.95,11.99,965400,11.10</t>
  </si>
  <si>
    <t>2014-06-03,12.17,12.19,12.00,12.00,970400,11.11</t>
  </si>
  <si>
    <t>2014-06-02,12.09,12.18,12.00,12.15,2011600,11.25</t>
  </si>
  <si>
    <t>2014-05-30,12.11,12.11,11.95,12.00,2567100,11.11</t>
  </si>
  <si>
    <t>2014-05-29,12.15,12.18,12.07,12.09,1193500,11.19</t>
  </si>
  <si>
    <t>2014-05-28,12.25,12.28,12.13,12.16,1081600,11.26</t>
  </si>
  <si>
    <t>2014-05-27,12.28,12.31,12.16,12.19,716800,11.28</t>
  </si>
  <si>
    <t>2014-05-26,12.15,12.28,12.14,12.24,821700,11.33</t>
  </si>
  <si>
    <t>2014-05-23,12.10,12.20,12.10,12.15,1411000,11.25</t>
  </si>
  <si>
    <t>2014-05-22,11.95,12.08,11.92,12.08,1575500,11.18</t>
  </si>
  <si>
    <t>2014-05-21,11.93,12.01,11.92,12.01,1159500,11.12</t>
  </si>
  <si>
    <t>2014-05-20,11.95,12.12,11.93,12.02,1761800,11.13</t>
  </si>
  <si>
    <t>2014-05-19,12.00,12.03,11.92,11.93,1003600,11.04</t>
  </si>
  <si>
    <t>2014-05-16,11.90,12.05,11.90,11.99,1096600,11.10</t>
  </si>
  <si>
    <t>2014-05-15,12.00,12.08,11.88,11.99,1401700,11.10</t>
  </si>
  <si>
    <t>2014-05-14,12.05,12.15,12.00,12.01,1448900,11.12</t>
  </si>
  <si>
    <t>2014-05-13,12.24,12.26,12.01,12.07,1446700,11.17</t>
  </si>
  <si>
    <t>2014-05-12,12.14,12.23,12.06,12.08,1053900,11.18</t>
  </si>
  <si>
    <t>2014-05-09,12.04,12.14,12.00,12.12,904100,11.22</t>
  </si>
  <si>
    <t>2014-05-08,11.98,12.14,11.98,12.09,1321900,11.19</t>
  </si>
  <si>
    <t>2014-05-07,11.98,11.98,11.90,11.95,1171300,11.06</t>
  </si>
  <si>
    <t>2014-05-06,12.10,12.11,11.95,12.01,1091100,11.12</t>
  </si>
  <si>
    <t>2014-05-05,12.14,12.14,11.96,12.01,819100,11.12</t>
  </si>
  <si>
    <t>2014-05-02,12.10,12.16,11.86,12.15,1195900,11.25</t>
  </si>
  <si>
    <t>2014-05-01,12.30,12.30,11.99,12.05,1810600,11.15</t>
  </si>
  <si>
    <t>2014-04-30,12.52,12.57,12.13,12.26,2590400,11.35</t>
  </si>
  <si>
    <t>2014-04-29,12.69,12.73,12.35,12.39,1862900,11.47</t>
  </si>
  <si>
    <t>2014-04-28,12.65,12.67,12.52,12.59,2263600,11.65</t>
  </si>
  <si>
    <t>2014-04-25,12.72,12.72,12.72,12.72,000,11.77</t>
  </si>
  <si>
    <t>2014-04-24,12.66,12.75,12.65,12.72,2474000,11.77</t>
  </si>
  <si>
    <t>2014-04-23,13.16,13.25,13.05,13.10,2281200,11.70</t>
  </si>
  <si>
    <t>2014-04-22,13.00,13.08,12.95,13.06,1367900,11.67</t>
  </si>
  <si>
    <t>2014-04-21,12.95,12.95,12.95,12.95,000,11.57</t>
  </si>
  <si>
    <t>2014-04-18,12.95,12.95,12.95,12.95,000,11.57</t>
  </si>
  <si>
    <t>2014-04-17,12.80,12.95,12.74,12.95,2734700,11.57</t>
  </si>
  <si>
    <t>2014-04-16,12.73,12.73,12.32,12.64,3438800,11.29</t>
  </si>
  <si>
    <t>2014-04-15,12.43,12.43,12.43,12.43,000,11.10</t>
  </si>
  <si>
    <t>2014-04-14,12.43,12.43,12.43,12.43,000,11.10</t>
  </si>
  <si>
    <t>2014-04-11,12.43,12.43,12.43,12.43,000,11.10</t>
  </si>
  <si>
    <t>2014-04-10,12.58,12.60,12.43,12.43,1593400,11.10</t>
  </si>
  <si>
    <t>2014-04-09,12.55,12.64,12.49,12.50,1190300,11.16</t>
  </si>
  <si>
    <t>2014-04-08,12.53,12.56,12.46,12.47,852900,11.14</t>
  </si>
  <si>
    <t>2014-04-07,12.46,12.66,12.37,12.55,940100,11.21</t>
  </si>
  <si>
    <t>2014-04-04,12.55,12.60,12.47,12.51,1603000,11.17</t>
  </si>
  <si>
    <t>2014-04-03,12.68,12.68,12.55,12.58,990300,11.24</t>
  </si>
  <si>
    <t>2014-04-02,12.60,12.62,12.48,12.56,1144400,11.22</t>
  </si>
  <si>
    <t>2014-04-01,12.65,12.69,12.53,12.55,1058400,11.22</t>
  </si>
  <si>
    <t>2014-03-31,12.74,12.76,12.65,12.65,960400,11.30</t>
  </si>
  <si>
    <t>2014-03-28,12.66,12.73,12.57,12.65,851500,11.30</t>
  </si>
  <si>
    <t>2014-03-27,12.66,12.70,12.55,12.64,1267200,11.29</t>
  </si>
  <si>
    <t>2014-03-26,12.68,12.80,12.64,12.76,1513500,11.40</t>
  </si>
  <si>
    <t>2014-03-25,12.57,12.70,12.50,12.58,1232800,11.24</t>
  </si>
  <si>
    <t>2014-03-24,12.38,12.67,12.33,12.63,1056500,11.29</t>
  </si>
  <si>
    <t>2014-03-21,12.36,12.52,12.31,12.48,1217800,11.15</t>
  </si>
  <si>
    <t>2014-03-20,12.46,12.48,12.27,12.32,1812600,11.00</t>
  </si>
  <si>
    <t>2014-03-19,12.50,12.60,12.47,12.47,1647400,11.14</t>
  </si>
  <si>
    <t>2014-03-18,12.41,12.60,12.37,12.51,1904500,11.17</t>
  </si>
  <si>
    <t>2014-03-17,12.20,12.34,12.12,12.27,734800,10.96</t>
  </si>
  <si>
    <t>2014-03-14,12.29,12.33,12.19,12.26,978000,10.95</t>
  </si>
  <si>
    <t>2014-03-13,12.35,12.50,12.24,12.41,1158700,11.08</t>
  </si>
  <si>
    <t>2014-03-12,12.37,12.43,12.19,12.28,1189200,10.97</t>
  </si>
  <si>
    <t>2014-03-11,12.30,12.50,12.26,12.46,1146700,11.13</t>
  </si>
  <si>
    <t>2014-03-10,12.37,12.46,12.22,12.31,673900,11.00</t>
  </si>
  <si>
    <t>Trading data for Tuesday</t>
  </si>
  <si>
    <t xml:space="preserve"> March 31</t>
  </si>
  <si>
    <t>XAO 5861.9 at 2015-03-31T16:44:06. Report at Tuesday</t>
  </si>
  <si>
    <t xml:space="preserve"> 2015. Processed Wednesday at 2015-04-01T01:00:04+11:00.</t>
  </si>
  <si>
    <t>00:07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</si>
</sst>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-* #,##0.00_-;\-* #,##0.00_-;_-* &quot;-&quot;??_-;_-@_-"/>
    <numFmt numFmtId="164" formatCode="#,##0.00_ ;[Red]\-#,##0.00\ "/>
    <numFmt numFmtId="165" formatCode="0.00#"/>
    <numFmt numFmtId="166" formatCode="0.0#"/>
    <numFmt numFmtId="167" formatCode="yyyy\-mm\-dd;@"/>
    <numFmt numFmtId="168" formatCode="#,##0.00;[Red][&lt;0]\-#,##0.00;#,##0.00"/>
    <numFmt numFmtId="169" formatCode="#,##0;[Red][&lt;0]\-#,##0;#,##0"/>
    <numFmt numFmtId="170" formatCode="d/mm/yyyy\ hh:mm"/>
    <numFmt numFmtId="171" formatCode="#,##0.0000_ ;[Red]\-#,##0.0000\ "/>
    <numFmt numFmtId="172" formatCode="#,##0.0000;[Red][&lt;0]\-#,##0.0000;#,##0.0000"/>
    <numFmt numFmtId="173" formatCode="0.000"/>
    <numFmt numFmtId="174" formatCode="#,##0.000_ ;[Red]\-#,##0.000\ "/>
    <numFmt numFmtId="175" formatCode="0.0000"/>
    <numFmt numFmtId="176" formatCode="_-* #,##0.0000_-;\-* #,##0.0000_-;_-* &quot;-&quot;??_-;_-@_-"/>
    <numFmt numFmtId="177" formatCode="[$-C09]d\ mmmm\ yyyy;@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282828"/>
      <name val="Arial"/>
      <family val="2"/>
    </font>
    <font>
      <sz val="9"/>
      <color rgb="FF282828"/>
      <name val="Arial"/>
      <family val="2"/>
    </font>
    <font>
      <b/>
      <sz val="9"/>
      <color rgb="FF3D3D3D"/>
      <name val="Arial"/>
      <family val="2"/>
    </font>
    <font>
      <u/>
      <sz val="11"/>
      <color theme="10"/>
      <name val="Calibri"/>
      <family val="2"/>
      <scheme val="minor"/>
    </font>
    <font>
      <i/>
      <sz val="11"/>
      <color theme="1"/>
      <name val="Arial"/>
      <family val="2"/>
    </font>
    <font>
      <b/>
      <i/>
      <u/>
      <sz val="11"/>
      <color theme="1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  <font>
      <b/>
      <i/>
      <u/>
      <sz val="11"/>
      <name val="Calibri"/>
      <family val="2"/>
      <scheme val="minor"/>
    </font>
    <font>
      <strike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sz val="11"/>
      <color rgb="FF000000"/>
      <name val="Georgia"/>
      <family val="1"/>
    </font>
    <font>
      <b/>
      <sz val="11"/>
      <color rgb="FF000000"/>
      <name val="Georgia"/>
      <family val="1"/>
    </font>
    <font>
      <sz val="11"/>
      <color theme="1"/>
      <name val="Arial"/>
      <family val="2"/>
    </font>
    <font>
      <b/>
      <sz val="10"/>
      <name val="Arial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282828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9"/>
      <color rgb="FF00000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i/>
      <u/>
      <sz val="10"/>
      <color theme="1"/>
      <name val="Arial"/>
      <family val="2"/>
    </font>
    <font>
      <sz val="10"/>
      <color rgb="FFFF0000"/>
      <name val="Arial"/>
      <family val="2"/>
    </font>
    <font>
      <b/>
      <i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9"/>
      <color rgb="FFFF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DDD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F3FA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rgb="FFDDDDDD"/>
      </right>
      <top/>
      <bottom/>
      <diagonal/>
    </border>
    <border>
      <left style="thin">
        <color indexed="64"/>
      </left>
      <right style="medium">
        <color rgb="FFDDDDDD"/>
      </right>
      <top/>
      <bottom style="thin">
        <color indexed="64"/>
      </bottom>
      <diagonal/>
    </border>
    <border>
      <left style="medium">
        <color rgb="FFDDDDDD"/>
      </left>
      <right/>
      <top style="medium">
        <color rgb="FFDDDDDD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medium">
        <color rgb="FFDDDDDD"/>
      </left>
      <right/>
      <top/>
      <bottom/>
      <diagonal/>
    </border>
    <border>
      <left style="thin">
        <color indexed="64"/>
      </left>
      <right style="medium">
        <color rgb="FFDDDDDD"/>
      </right>
      <top style="thin">
        <color indexed="64"/>
      </top>
      <bottom/>
      <diagonal/>
    </border>
    <border>
      <left style="medium">
        <color rgb="FFDDDDDD"/>
      </left>
      <right style="medium">
        <color rgb="FFDDDDDD"/>
      </right>
      <top style="thin">
        <color indexed="64"/>
      </top>
      <bottom/>
      <diagonal/>
    </border>
    <border>
      <left style="medium">
        <color rgb="FFDDDDDD"/>
      </left>
      <right style="thin">
        <color indexed="64"/>
      </right>
      <top style="thin">
        <color indexed="64"/>
      </top>
      <bottom/>
      <diagonal/>
    </border>
    <border>
      <left style="medium">
        <color rgb="FFDDDDDD"/>
      </left>
      <right style="thin">
        <color indexed="64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/>
      <bottom style="thin">
        <color indexed="64"/>
      </bottom>
      <diagonal/>
    </border>
    <border>
      <left style="medium">
        <color rgb="FFDDDDDD"/>
      </left>
      <right style="thin">
        <color indexed="64"/>
      </right>
      <top style="medium">
        <color rgb="FFDDDDDD"/>
      </top>
      <bottom style="thin">
        <color indexed="64"/>
      </bottom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45" fillId="0" borderId="0"/>
    <xf numFmtId="9" fontId="46" fillId="0" borderId="0" applyFont="0" applyFill="0" applyBorder="0" applyAlignment="0" applyProtection="0"/>
    <xf numFmtId="0" fontId="47" fillId="0" borderId="0"/>
    <xf numFmtId="43" fontId="47" fillId="0" borderId="0" applyFont="0" applyFill="0" applyBorder="0" applyAlignment="0" applyProtection="0"/>
    <xf numFmtId="9" fontId="47" fillId="0" borderId="0" applyFont="0" applyFill="0" applyBorder="0" applyAlignment="0" applyProtection="0"/>
  </cellStyleXfs>
  <cellXfs count="314">
    <xf numFmtId="0" fontId="0" fillId="0" borderId="0" xfId="0"/>
    <xf numFmtId="14" fontId="0" fillId="0" borderId="0" xfId="0" applyNumberFormat="1"/>
    <xf numFmtId="43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0" applyNumberFormat="1"/>
    <xf numFmtId="164" fontId="0" fillId="0" borderId="0" xfId="0" applyNumberFormat="1"/>
    <xf numFmtId="0" fontId="19" fillId="0" borderId="10" xfId="0" applyFont="1" applyBorder="1"/>
    <xf numFmtId="0" fontId="19" fillId="0" borderId="11" xfId="0" applyFont="1" applyBorder="1"/>
    <xf numFmtId="0" fontId="19" fillId="0" borderId="14" xfId="0" applyFont="1" applyBorder="1"/>
    <xf numFmtId="10" fontId="19" fillId="0" borderId="14" xfId="2" applyNumberFormat="1" applyFont="1" applyBorder="1"/>
    <xf numFmtId="43" fontId="0" fillId="0" borderId="11" xfId="0" applyNumberFormat="1" applyBorder="1"/>
    <xf numFmtId="0" fontId="0" fillId="0" borderId="17" xfId="0" applyBorder="1"/>
    <xf numFmtId="43" fontId="0" fillId="0" borderId="17" xfId="0" applyNumberFormat="1" applyBorder="1"/>
    <xf numFmtId="0" fontId="19" fillId="0" borderId="15" xfId="0" applyFont="1" applyFill="1" applyBorder="1" applyAlignment="1">
      <alignment horizontal="right" vertical="top" wrapText="1"/>
    </xf>
    <xf numFmtId="0" fontId="19" fillId="0" borderId="10" xfId="0" applyFont="1" applyFill="1" applyBorder="1"/>
    <xf numFmtId="10" fontId="0" fillId="0" borderId="10" xfId="2" applyNumberFormat="1" applyFont="1" applyBorder="1"/>
    <xf numFmtId="0" fontId="20" fillId="33" borderId="10" xfId="0" applyFont="1" applyFill="1" applyBorder="1" applyAlignment="1">
      <alignment horizontal="left" vertical="top" wrapText="1"/>
    </xf>
    <xf numFmtId="0" fontId="18" fillId="0" borderId="15" xfId="0" applyFont="1" applyFill="1" applyBorder="1" applyAlignment="1">
      <alignment horizontal="right" vertical="top"/>
    </xf>
    <xf numFmtId="165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22" xfId="0" applyBorder="1"/>
    <xf numFmtId="0" fontId="20" fillId="33" borderId="14" xfId="0" applyFont="1" applyFill="1" applyBorder="1" applyAlignment="1">
      <alignment horizontal="left" vertical="top" wrapText="1"/>
    </xf>
    <xf numFmtId="164" fontId="0" fillId="0" borderId="0" xfId="1" applyNumberFormat="1" applyFont="1" applyBorder="1"/>
    <xf numFmtId="164" fontId="0" fillId="0" borderId="22" xfId="1" applyNumberFormat="1" applyFont="1" applyBorder="1"/>
    <xf numFmtId="2" fontId="0" fillId="0" borderId="0" xfId="0" applyNumberFormat="1" applyBorder="1"/>
    <xf numFmtId="164" fontId="0" fillId="0" borderId="0" xfId="0" applyNumberFormat="1" applyBorder="1"/>
    <xf numFmtId="164" fontId="0" fillId="0" borderId="19" xfId="0" applyNumberFormat="1" applyBorder="1"/>
    <xf numFmtId="164" fontId="0" fillId="0" borderId="18" xfId="0" applyNumberFormat="1" applyBorder="1"/>
    <xf numFmtId="43" fontId="0" fillId="0" borderId="0" xfId="1" applyFont="1" applyBorder="1"/>
    <xf numFmtId="43" fontId="0" fillId="0" borderId="22" xfId="1" applyFont="1" applyBorder="1"/>
    <xf numFmtId="43" fontId="0" fillId="0" borderId="0" xfId="0" applyNumberFormat="1" applyBorder="1"/>
    <xf numFmtId="2" fontId="0" fillId="0" borderId="22" xfId="0" applyNumberFormat="1" applyBorder="1"/>
    <xf numFmtId="43" fontId="19" fillId="0" borderId="25" xfId="1" applyFont="1" applyFill="1" applyBorder="1" applyAlignment="1">
      <alignment horizontal="right" vertical="top"/>
    </xf>
    <xf numFmtId="43" fontId="19" fillId="0" borderId="16" xfId="1" applyFont="1" applyFill="1" applyBorder="1" applyAlignment="1">
      <alignment horizontal="right" vertical="top"/>
    </xf>
    <xf numFmtId="0" fontId="0" fillId="0" borderId="24" xfId="0" applyBorder="1"/>
    <xf numFmtId="0" fontId="0" fillId="0" borderId="19" xfId="0" applyBorder="1"/>
    <xf numFmtId="0" fontId="0" fillId="0" borderId="18" xfId="0" applyBorder="1"/>
    <xf numFmtId="10" fontId="0" fillId="0" borderId="0" xfId="2" applyNumberFormat="1" applyFont="1" applyBorder="1"/>
    <xf numFmtId="10" fontId="0" fillId="0" borderId="22" xfId="2" applyNumberFormat="1" applyFont="1" applyBorder="1"/>
    <xf numFmtId="10" fontId="0" fillId="0" borderId="0" xfId="0" applyNumberFormat="1"/>
    <xf numFmtId="1" fontId="0" fillId="0" borderId="0" xfId="2" applyNumberFormat="1" applyFont="1" applyBorder="1"/>
    <xf numFmtId="1" fontId="0" fillId="0" borderId="22" xfId="2" applyNumberFormat="1" applyFont="1" applyBorder="1"/>
    <xf numFmtId="0" fontId="0" fillId="0" borderId="25" xfId="1" applyNumberFormat="1" applyFont="1" applyBorder="1"/>
    <xf numFmtId="0" fontId="0" fillId="0" borderId="26" xfId="1" applyNumberFormat="1" applyFont="1" applyBorder="1"/>
    <xf numFmtId="0" fontId="14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2" fontId="0" fillId="0" borderId="0" xfId="0" applyNumberFormat="1" applyFill="1" applyBorder="1"/>
    <xf numFmtId="0" fontId="26" fillId="0" borderId="0" xfId="0" applyFont="1"/>
    <xf numFmtId="0" fontId="27" fillId="0" borderId="27" xfId="44" applyFont="1" applyFill="1" applyBorder="1" applyAlignment="1">
      <alignment vertical="top" wrapText="1"/>
    </xf>
    <xf numFmtId="0" fontId="0" fillId="0" borderId="10" xfId="0" pivotButton="1" applyBorder="1"/>
    <xf numFmtId="0" fontId="0" fillId="0" borderId="10" xfId="0" applyBorder="1"/>
    <xf numFmtId="43" fontId="0" fillId="0" borderId="22" xfId="0" applyNumberFormat="1" applyBorder="1"/>
    <xf numFmtId="10" fontId="28" fillId="0" borderId="10" xfId="2" applyNumberFormat="1" applyFont="1" applyBorder="1"/>
    <xf numFmtId="0" fontId="28" fillId="0" borderId="10" xfId="0" applyFont="1" applyBorder="1"/>
    <xf numFmtId="0" fontId="19" fillId="0" borderId="11" xfId="0" applyFont="1" applyFill="1" applyBorder="1"/>
    <xf numFmtId="10" fontId="28" fillId="0" borderId="11" xfId="2" applyNumberFormat="1" applyFont="1" applyBorder="1"/>
    <xf numFmtId="43" fontId="0" fillId="0" borderId="25" xfId="0" applyNumberFormat="1" applyBorder="1"/>
    <xf numFmtId="43" fontId="0" fillId="0" borderId="26" xfId="0" applyNumberFormat="1" applyBorder="1"/>
    <xf numFmtId="0" fontId="0" fillId="0" borderId="20" xfId="0" applyBorder="1" applyAlignment="1">
      <alignment horizontal="left"/>
    </xf>
    <xf numFmtId="0" fontId="0" fillId="0" borderId="11" xfId="0" applyBorder="1" applyAlignment="1">
      <alignment horizontal="left"/>
    </xf>
    <xf numFmtId="43" fontId="0" fillId="0" borderId="14" xfId="0" applyNumberFormat="1" applyBorder="1"/>
    <xf numFmtId="43" fontId="0" fillId="0" borderId="20" xfId="0" applyNumberFormat="1" applyBorder="1"/>
    <xf numFmtId="0" fontId="0" fillId="0" borderId="14" xfId="0" applyBorder="1" applyAlignment="1">
      <alignment horizontal="left"/>
    </xf>
    <xf numFmtId="0" fontId="0" fillId="0" borderId="14" xfId="0" pivotButton="1" applyBorder="1"/>
    <xf numFmtId="0" fontId="0" fillId="0" borderId="14" xfId="0" applyBorder="1"/>
    <xf numFmtId="164" fontId="28" fillId="0" borderId="20" xfId="0" applyNumberFormat="1" applyFont="1" applyBorder="1"/>
    <xf numFmtId="164" fontId="28" fillId="0" borderId="10" xfId="0" applyNumberFormat="1" applyFont="1" applyBorder="1"/>
    <xf numFmtId="2" fontId="0" fillId="0" borderId="10" xfId="0" applyNumberFormat="1" applyBorder="1"/>
    <xf numFmtId="2" fontId="19" fillId="34" borderId="0" xfId="0" applyNumberFormat="1" applyFont="1" applyFill="1" applyBorder="1" applyAlignment="1">
      <alignment horizontal="right" vertical="top" wrapText="1"/>
    </xf>
    <xf numFmtId="2" fontId="19" fillId="35" borderId="0" xfId="0" applyNumberFormat="1" applyFont="1" applyFill="1" applyBorder="1" applyAlignment="1">
      <alignment horizontal="right" vertical="top" wrapText="1"/>
    </xf>
    <xf numFmtId="0" fontId="21" fillId="34" borderId="23" xfId="44" applyFill="1" applyBorder="1" applyAlignment="1">
      <alignment horizontal="left" vertical="top" wrapText="1"/>
    </xf>
    <xf numFmtId="2" fontId="19" fillId="34" borderId="17" xfId="0" applyNumberFormat="1" applyFont="1" applyFill="1" applyBorder="1" applyAlignment="1">
      <alignment horizontal="right" vertical="top" wrapText="1"/>
    </xf>
    <xf numFmtId="0" fontId="21" fillId="35" borderId="25" xfId="44" applyFill="1" applyBorder="1" applyAlignment="1">
      <alignment vertical="top" wrapText="1"/>
    </xf>
    <xf numFmtId="0" fontId="21" fillId="34" borderId="25" xfId="44" applyFill="1" applyBorder="1" applyAlignment="1">
      <alignment horizontal="left" vertical="top" wrapText="1"/>
    </xf>
    <xf numFmtId="0" fontId="21" fillId="35" borderId="26" xfId="44" applyFill="1" applyBorder="1" applyAlignment="1">
      <alignment vertical="top" wrapText="1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19" xfId="1" applyNumberFormat="1" applyFont="1" applyBorder="1"/>
    <xf numFmtId="164" fontId="0" fillId="0" borderId="18" xfId="1" applyNumberFormat="1" applyFont="1" applyBorder="1"/>
    <xf numFmtId="0" fontId="29" fillId="0" borderId="10" xfId="0" applyFont="1" applyFill="1" applyBorder="1"/>
    <xf numFmtId="0" fontId="29" fillId="0" borderId="11" xfId="0" applyFont="1" applyFill="1" applyBorder="1"/>
    <xf numFmtId="0" fontId="14" fillId="0" borderId="0" xfId="0" applyFont="1" applyBorder="1"/>
    <xf numFmtId="0" fontId="0" fillId="0" borderId="10" xfId="0" applyFill="1" applyBorder="1"/>
    <xf numFmtId="0" fontId="30" fillId="33" borderId="10" xfId="0" applyFont="1" applyFill="1" applyBorder="1" applyAlignment="1">
      <alignment horizontal="left" vertical="top" wrapText="1"/>
    </xf>
    <xf numFmtId="15" fontId="0" fillId="0" borderId="0" xfId="0" applyNumberFormat="1"/>
    <xf numFmtId="15" fontId="31" fillId="36" borderId="30" xfId="0" applyNumberFormat="1" applyFont="1" applyFill="1" applyBorder="1" applyAlignment="1">
      <alignment horizontal="center" vertical="top"/>
    </xf>
    <xf numFmtId="0" fontId="31" fillId="37" borderId="0" xfId="0" applyFont="1" applyFill="1" applyAlignment="1">
      <alignment horizontal="center" vertical="top" wrapText="1"/>
    </xf>
    <xf numFmtId="0" fontId="31" fillId="37" borderId="34" xfId="0" applyFont="1" applyFill="1" applyBorder="1" applyAlignment="1">
      <alignment horizontal="center" vertical="top" wrapText="1"/>
    </xf>
    <xf numFmtId="0" fontId="32" fillId="36" borderId="31" xfId="0" applyFont="1" applyFill="1" applyBorder="1" applyAlignment="1">
      <alignment vertical="center" wrapText="1"/>
    </xf>
    <xf numFmtId="0" fontId="32" fillId="36" borderId="32" xfId="0" applyFont="1" applyFill="1" applyBorder="1" applyAlignment="1">
      <alignment vertical="center"/>
    </xf>
    <xf numFmtId="0" fontId="0" fillId="0" borderId="30" xfId="0" applyBorder="1"/>
    <xf numFmtId="15" fontId="31" fillId="36" borderId="33" xfId="0" applyNumberFormat="1" applyFont="1" applyFill="1" applyBorder="1" applyAlignment="1">
      <alignment horizontal="center" vertical="top"/>
    </xf>
    <xf numFmtId="0" fontId="0" fillId="0" borderId="34" xfId="0" applyBorder="1"/>
    <xf numFmtId="10" fontId="33" fillId="0" borderId="0" xfId="0" applyNumberFormat="1" applyFont="1" applyBorder="1" applyAlignment="1">
      <alignment horizontal="center" wrapText="1"/>
    </xf>
    <xf numFmtId="9" fontId="33" fillId="0" borderId="0" xfId="0" applyNumberFormat="1" applyFont="1" applyBorder="1" applyAlignment="1">
      <alignment horizontal="center" wrapText="1"/>
    </xf>
    <xf numFmtId="43" fontId="19" fillId="0" borderId="35" xfId="1" applyFont="1" applyFill="1" applyBorder="1" applyAlignment="1">
      <alignment horizontal="right" vertical="top"/>
    </xf>
    <xf numFmtId="171" fontId="28" fillId="0" borderId="10" xfId="0" applyNumberFormat="1" applyFont="1" applyBorder="1"/>
    <xf numFmtId="1" fontId="0" fillId="0" borderId="10" xfId="2" applyNumberFormat="1" applyFont="1" applyBorder="1"/>
    <xf numFmtId="172" fontId="0" fillId="0" borderId="0" xfId="0" applyNumberFormat="1"/>
    <xf numFmtId="173" fontId="0" fillId="0" borderId="0" xfId="0" applyNumberFormat="1"/>
    <xf numFmtId="43" fontId="0" fillId="0" borderId="17" xfId="1" applyFont="1" applyBorder="1"/>
    <xf numFmtId="164" fontId="0" fillId="0" borderId="24" xfId="1" applyNumberFormat="1" applyFont="1" applyBorder="1"/>
    <xf numFmtId="164" fontId="0" fillId="0" borderId="17" xfId="1" applyNumberFormat="1" applyFont="1" applyBorder="1"/>
    <xf numFmtId="0" fontId="0" fillId="0" borderId="23" xfId="1" applyNumberFormat="1" applyFont="1" applyBorder="1"/>
    <xf numFmtId="2" fontId="0" fillId="0" borderId="17" xfId="0" applyNumberFormat="1" applyBorder="1"/>
    <xf numFmtId="10" fontId="0" fillId="0" borderId="17" xfId="2" applyNumberFormat="1" applyFont="1" applyBorder="1"/>
    <xf numFmtId="1" fontId="0" fillId="0" borderId="17" xfId="2" applyNumberFormat="1" applyFont="1" applyBorder="1"/>
    <xf numFmtId="10" fontId="0" fillId="0" borderId="10" xfId="0" applyNumberFormat="1" applyBorder="1"/>
    <xf numFmtId="2" fontId="0" fillId="0" borderId="0" xfId="2" applyNumberFormat="1" applyFont="1" applyBorder="1"/>
    <xf numFmtId="2" fontId="0" fillId="0" borderId="0" xfId="0" applyNumberFormat="1"/>
    <xf numFmtId="2" fontId="0" fillId="0" borderId="17" xfId="2" applyNumberFormat="1" applyFont="1" applyBorder="1"/>
    <xf numFmtId="2" fontId="0" fillId="0" borderId="22" xfId="2" applyNumberFormat="1" applyFont="1" applyBorder="1"/>
    <xf numFmtId="165" fontId="34" fillId="0" borderId="0" xfId="0" applyNumberFormat="1" applyFont="1" applyAlignment="1">
      <alignment horizontal="left" wrapText="1"/>
    </xf>
    <xf numFmtId="0" fontId="34" fillId="0" borderId="0" xfId="0" applyFont="1" applyAlignment="1">
      <alignment horizontal="left" wrapText="1"/>
    </xf>
    <xf numFmtId="166" fontId="34" fillId="0" borderId="0" xfId="0" applyNumberFormat="1" applyFont="1" applyAlignment="1">
      <alignment horizontal="left" wrapText="1"/>
    </xf>
    <xf numFmtId="3" fontId="34" fillId="0" borderId="0" xfId="0" applyNumberFormat="1" applyFont="1" applyAlignment="1">
      <alignment horizontal="left" wrapText="1"/>
    </xf>
    <xf numFmtId="2" fontId="34" fillId="0" borderId="0" xfId="0" applyNumberFormat="1" applyFont="1" applyAlignment="1">
      <alignment horizontal="left" wrapText="1"/>
    </xf>
    <xf numFmtId="174" fontId="0" fillId="0" borderId="0" xfId="0" applyNumberFormat="1" applyBorder="1"/>
    <xf numFmtId="174" fontId="0" fillId="0" borderId="17" xfId="0" applyNumberFormat="1" applyBorder="1"/>
    <xf numFmtId="174" fontId="0" fillId="0" borderId="22" xfId="0" applyNumberFormat="1" applyBorder="1"/>
    <xf numFmtId="175" fontId="0" fillId="0" borderId="10" xfId="0" applyNumberFormat="1" applyBorder="1"/>
    <xf numFmtId="168" fontId="36" fillId="0" borderId="23" xfId="0" applyNumberFormat="1" applyFont="1" applyBorder="1"/>
    <xf numFmtId="168" fontId="36" fillId="0" borderId="24" xfId="0" applyNumberFormat="1" applyFont="1" applyBorder="1"/>
    <xf numFmtId="168" fontId="36" fillId="0" borderId="26" xfId="0" applyNumberFormat="1" applyFont="1" applyBorder="1"/>
    <xf numFmtId="168" fontId="36" fillId="0" borderId="25" xfId="0" applyNumberFormat="1" applyFont="1" applyBorder="1"/>
    <xf numFmtId="168" fontId="37" fillId="0" borderId="19" xfId="44" applyNumberFormat="1" applyFont="1" applyBorder="1"/>
    <xf numFmtId="168" fontId="36" fillId="0" borderId="18" xfId="0" applyNumberFormat="1" applyFont="1" applyBorder="1"/>
    <xf numFmtId="14" fontId="0" fillId="0" borderId="10" xfId="0" applyNumberFormat="1" applyBorder="1"/>
    <xf numFmtId="0" fontId="38" fillId="0" borderId="0" xfId="0" applyFont="1"/>
    <xf numFmtId="10" fontId="0" fillId="0" borderId="0" xfId="2" applyNumberFormat="1" applyFont="1"/>
    <xf numFmtId="0" fontId="0" fillId="0" borderId="17" xfId="1" applyNumberFormat="1" applyFont="1" applyBorder="1"/>
    <xf numFmtId="0" fontId="0" fillId="0" borderId="0" xfId="1" applyNumberFormat="1" applyFont="1" applyBorder="1"/>
    <xf numFmtId="164" fontId="0" fillId="0" borderId="26" xfId="1" applyNumberFormat="1" applyFont="1" applyBorder="1"/>
    <xf numFmtId="2" fontId="0" fillId="0" borderId="22" xfId="1" applyNumberFormat="1" applyFont="1" applyBorder="1"/>
    <xf numFmtId="0" fontId="20" fillId="33" borderId="20" xfId="0" applyFont="1" applyFill="1" applyBorder="1" applyAlignment="1">
      <alignment horizontal="left" vertical="top" wrapText="1"/>
    </xf>
    <xf numFmtId="0" fontId="20" fillId="33" borderId="25" xfId="0" applyFont="1" applyFill="1" applyBorder="1" applyAlignment="1">
      <alignment horizontal="left" vertical="top" wrapText="1"/>
    </xf>
    <xf numFmtId="43" fontId="0" fillId="0" borderId="24" xfId="1" applyFont="1" applyBorder="1"/>
    <xf numFmtId="43" fontId="0" fillId="0" borderId="19" xfId="1" applyFont="1" applyBorder="1"/>
    <xf numFmtId="43" fontId="0" fillId="0" borderId="18" xfId="1" applyFont="1" applyBorder="1"/>
    <xf numFmtId="0" fontId="39" fillId="0" borderId="0" xfId="0" applyFont="1"/>
    <xf numFmtId="169" fontId="40" fillId="0" borderId="10" xfId="0" applyNumberFormat="1" applyFont="1" applyBorder="1"/>
    <xf numFmtId="0" fontId="0" fillId="0" borderId="22" xfId="1" applyNumberFormat="1" applyFont="1" applyBorder="1"/>
    <xf numFmtId="0" fontId="20" fillId="33" borderId="23" xfId="0" applyFont="1" applyFill="1" applyBorder="1" applyAlignment="1">
      <alignment horizontal="left" vertical="top" wrapText="1"/>
    </xf>
    <xf numFmtId="174" fontId="0" fillId="0" borderId="17" xfId="1" applyNumberFormat="1" applyFont="1" applyBorder="1"/>
    <xf numFmtId="174" fontId="0" fillId="0" borderId="0" xfId="1" applyNumberFormat="1" applyFont="1" applyBorder="1"/>
    <xf numFmtId="174" fontId="0" fillId="0" borderId="22" xfId="1" applyNumberFormat="1" applyFont="1" applyBorder="1"/>
    <xf numFmtId="0" fontId="14" fillId="0" borderId="0" xfId="0" applyFont="1" applyFill="1" applyBorder="1"/>
    <xf numFmtId="14" fontId="41" fillId="0" borderId="10" xfId="1" applyNumberFormat="1" applyFont="1" applyBorder="1" applyAlignment="1">
      <alignment horizontal="left"/>
    </xf>
    <xf numFmtId="170" fontId="41" fillId="0" borderId="10" xfId="1" applyNumberFormat="1" applyFont="1" applyBorder="1" applyAlignment="1">
      <alignment horizontal="left"/>
    </xf>
    <xf numFmtId="176" fontId="0" fillId="0" borderId="10" xfId="1" applyNumberFormat="1" applyFont="1" applyBorder="1"/>
    <xf numFmtId="43" fontId="19" fillId="0" borderId="23" xfId="1" applyFont="1" applyFill="1" applyBorder="1" applyAlignment="1">
      <alignment horizontal="right" vertical="top"/>
    </xf>
    <xf numFmtId="168" fontId="36" fillId="0" borderId="19" xfId="0" applyNumberFormat="1" applyFont="1" applyBorder="1"/>
    <xf numFmtId="49" fontId="27" fillId="0" borderId="10" xfId="0" applyNumberFormat="1" applyFont="1" applyBorder="1"/>
    <xf numFmtId="168" fontId="42" fillId="38" borderId="10" xfId="0" applyNumberFormat="1" applyFont="1" applyFill="1" applyBorder="1"/>
    <xf numFmtId="17" fontId="0" fillId="0" borderId="0" xfId="0" applyNumberFormat="1"/>
    <xf numFmtId="0" fontId="0" fillId="0" borderId="0" xfId="0" applyNumberFormat="1"/>
    <xf numFmtId="0" fontId="23" fillId="0" borderId="0" xfId="0" applyFont="1" applyFill="1" applyBorder="1" applyAlignment="1">
      <alignment horizontal="left"/>
    </xf>
    <xf numFmtId="173" fontId="19" fillId="0" borderId="15" xfId="0" applyNumberFormat="1" applyFont="1" applyFill="1" applyBorder="1" applyAlignment="1">
      <alignment horizontal="right" vertical="top" wrapText="1"/>
    </xf>
    <xf numFmtId="173" fontId="18" fillId="0" borderId="15" xfId="0" applyNumberFormat="1" applyFont="1" applyFill="1" applyBorder="1" applyAlignment="1">
      <alignment horizontal="right" vertical="top"/>
    </xf>
    <xf numFmtId="10" fontId="0" fillId="0" borderId="0" xfId="2" applyNumberFormat="1" applyFont="1" applyFill="1" applyBorder="1"/>
    <xf numFmtId="0" fontId="27" fillId="0" borderId="0" xfId="44" applyFont="1" applyFill="1" applyBorder="1" applyAlignment="1">
      <alignment vertical="top" wrapText="1"/>
    </xf>
    <xf numFmtId="43" fontId="18" fillId="0" borderId="23" xfId="0" applyNumberFormat="1" applyFont="1" applyFill="1" applyBorder="1" applyAlignment="1">
      <alignment horizontal="right" vertical="top"/>
    </xf>
    <xf numFmtId="0" fontId="27" fillId="0" borderId="17" xfId="44" applyFont="1" applyFill="1" applyBorder="1" applyAlignment="1">
      <alignment vertical="top" wrapText="1"/>
    </xf>
    <xf numFmtId="43" fontId="18" fillId="0" borderId="25" xfId="0" applyNumberFormat="1" applyFont="1" applyFill="1" applyBorder="1" applyAlignment="1">
      <alignment horizontal="right" vertical="top"/>
    </xf>
    <xf numFmtId="43" fontId="19" fillId="0" borderId="0" xfId="1" applyFont="1" applyFill="1" applyBorder="1" applyAlignment="1">
      <alignment horizontal="right" vertical="top"/>
    </xf>
    <xf numFmtId="0" fontId="27" fillId="0" borderId="36" xfId="44" applyFont="1" applyFill="1" applyBorder="1" applyAlignment="1">
      <alignment vertical="top" wrapText="1"/>
    </xf>
    <xf numFmtId="0" fontId="19" fillId="0" borderId="37" xfId="0" applyFont="1" applyFill="1" applyBorder="1" applyAlignment="1">
      <alignment horizontal="right" vertical="top" wrapText="1"/>
    </xf>
    <xf numFmtId="173" fontId="19" fillId="0" borderId="37" xfId="0" applyNumberFormat="1" applyFont="1" applyFill="1" applyBorder="1" applyAlignment="1">
      <alignment horizontal="right" vertical="top" wrapText="1"/>
    </xf>
    <xf numFmtId="173" fontId="18" fillId="0" borderId="37" xfId="0" applyNumberFormat="1" applyFont="1" applyFill="1" applyBorder="1" applyAlignment="1">
      <alignment horizontal="right" vertical="top"/>
    </xf>
    <xf numFmtId="43" fontId="19" fillId="0" borderId="38" xfId="1" applyFont="1" applyFill="1" applyBorder="1" applyAlignment="1">
      <alignment horizontal="right" vertical="top"/>
    </xf>
    <xf numFmtId="43" fontId="19" fillId="0" borderId="39" xfId="1" applyFont="1" applyFill="1" applyBorder="1" applyAlignment="1">
      <alignment horizontal="right" vertical="top"/>
    </xf>
    <xf numFmtId="43" fontId="19" fillId="0" borderId="17" xfId="1" applyFont="1" applyFill="1" applyBorder="1" applyAlignment="1">
      <alignment horizontal="right" vertical="top"/>
    </xf>
    <xf numFmtId="10" fontId="19" fillId="0" borderId="24" xfId="2" applyNumberFormat="1" applyFont="1" applyFill="1" applyBorder="1" applyAlignment="1">
      <alignment horizontal="right" vertical="top"/>
    </xf>
    <xf numFmtId="10" fontId="19" fillId="0" borderId="19" xfId="2" applyNumberFormat="1" applyFont="1" applyFill="1" applyBorder="1" applyAlignment="1">
      <alignment horizontal="right" vertical="top"/>
    </xf>
    <xf numFmtId="2" fontId="0" fillId="0" borderId="17" xfId="1" applyNumberFormat="1" applyFont="1" applyBorder="1"/>
    <xf numFmtId="2" fontId="0" fillId="0" borderId="0" xfId="1" applyNumberFormat="1" applyFont="1" applyBorder="1"/>
    <xf numFmtId="14" fontId="43" fillId="0" borderId="0" xfId="0" applyNumberFormat="1" applyFont="1" applyBorder="1"/>
    <xf numFmtId="14" fontId="0" fillId="0" borderId="0" xfId="0" applyNumberFormat="1" applyBorder="1"/>
    <xf numFmtId="14" fontId="0" fillId="0" borderId="19" xfId="0" applyNumberFormat="1" applyBorder="1"/>
    <xf numFmtId="14" fontId="0" fillId="0" borderId="17" xfId="1" applyNumberFormat="1" applyFont="1" applyBorder="1"/>
    <xf numFmtId="0" fontId="44" fillId="33" borderId="14" xfId="0" applyFont="1" applyFill="1" applyBorder="1" applyAlignment="1">
      <alignment horizontal="left" vertical="top" wrapText="1"/>
    </xf>
    <xf numFmtId="14" fontId="0" fillId="0" borderId="0" xfId="1" applyNumberFormat="1" applyFont="1" applyBorder="1"/>
    <xf numFmtId="0" fontId="27" fillId="39" borderId="27" xfId="44" applyFont="1" applyFill="1" applyBorder="1" applyAlignment="1">
      <alignment horizontal="left" vertical="top" wrapText="1"/>
    </xf>
    <xf numFmtId="0" fontId="19" fillId="39" borderId="15" xfId="0" applyFont="1" applyFill="1" applyBorder="1" applyAlignment="1">
      <alignment horizontal="right" vertical="top" wrapText="1"/>
    </xf>
    <xf numFmtId="173" fontId="19" fillId="39" borderId="15" xfId="0" applyNumberFormat="1" applyFont="1" applyFill="1" applyBorder="1" applyAlignment="1">
      <alignment horizontal="right" vertical="top" wrapText="1"/>
    </xf>
    <xf numFmtId="0" fontId="18" fillId="39" borderId="15" xfId="0" applyFont="1" applyFill="1" applyBorder="1" applyAlignment="1">
      <alignment horizontal="right" vertical="top"/>
    </xf>
    <xf numFmtId="43" fontId="19" fillId="39" borderId="16" xfId="1" applyFont="1" applyFill="1" applyBorder="1" applyAlignment="1">
      <alignment horizontal="right" vertical="top"/>
    </xf>
    <xf numFmtId="173" fontId="18" fillId="39" borderId="15" xfId="0" applyNumberFormat="1" applyFont="1" applyFill="1" applyBorder="1" applyAlignment="1">
      <alignment horizontal="right" vertical="top"/>
    </xf>
    <xf numFmtId="43" fontId="19" fillId="39" borderId="39" xfId="1" applyFont="1" applyFill="1" applyBorder="1" applyAlignment="1">
      <alignment horizontal="right" vertical="top"/>
    </xf>
    <xf numFmtId="43" fontId="19" fillId="39" borderId="25" xfId="1" applyFont="1" applyFill="1" applyBorder="1" applyAlignment="1">
      <alignment horizontal="right" vertical="top"/>
    </xf>
    <xf numFmtId="43" fontId="19" fillId="39" borderId="0" xfId="1" applyFont="1" applyFill="1" applyBorder="1" applyAlignment="1">
      <alignment horizontal="right" vertical="top"/>
    </xf>
    <xf numFmtId="10" fontId="19" fillId="39" borderId="19" xfId="2" applyNumberFormat="1" applyFont="1" applyFill="1" applyBorder="1" applyAlignment="1">
      <alignment horizontal="right" vertical="top"/>
    </xf>
    <xf numFmtId="164" fontId="0" fillId="39" borderId="0" xfId="1" applyNumberFormat="1" applyFont="1" applyFill="1" applyBorder="1"/>
    <xf numFmtId="10" fontId="0" fillId="39" borderId="0" xfId="2" applyNumberFormat="1" applyFont="1" applyFill="1" applyBorder="1"/>
    <xf numFmtId="43" fontId="18" fillId="39" borderId="25" xfId="0" applyNumberFormat="1" applyFont="1" applyFill="1" applyBorder="1" applyAlignment="1">
      <alignment horizontal="right" vertical="top"/>
    </xf>
    <xf numFmtId="0" fontId="27" fillId="39" borderId="0" xfId="44" applyFont="1" applyFill="1" applyBorder="1" applyAlignment="1">
      <alignment horizontal="left" vertical="top" wrapText="1"/>
    </xf>
    <xf numFmtId="43" fontId="0" fillId="39" borderId="0" xfId="1" applyFont="1" applyFill="1" applyBorder="1"/>
    <xf numFmtId="14" fontId="0" fillId="39" borderId="0" xfId="1" applyNumberFormat="1" applyFont="1" applyFill="1" applyBorder="1"/>
    <xf numFmtId="0" fontId="0" fillId="39" borderId="0" xfId="0" applyFill="1" applyBorder="1"/>
    <xf numFmtId="43" fontId="0" fillId="39" borderId="0" xfId="0" applyNumberFormat="1" applyFill="1" applyBorder="1"/>
    <xf numFmtId="164" fontId="0" fillId="39" borderId="19" xfId="1" applyNumberFormat="1" applyFont="1" applyFill="1" applyBorder="1"/>
    <xf numFmtId="0" fontId="27" fillId="39" borderId="28" xfId="44" applyFont="1" applyFill="1" applyBorder="1" applyAlignment="1">
      <alignment horizontal="left" vertical="top" wrapText="1"/>
    </xf>
    <xf numFmtId="43" fontId="19" fillId="39" borderId="29" xfId="1" applyFont="1" applyFill="1" applyBorder="1" applyAlignment="1">
      <alignment horizontal="right" vertical="top"/>
    </xf>
    <xf numFmtId="0" fontId="19" fillId="39" borderId="40" xfId="0" applyFont="1" applyFill="1" applyBorder="1" applyAlignment="1">
      <alignment horizontal="right" vertical="top" wrapText="1"/>
    </xf>
    <xf numFmtId="173" fontId="19" fillId="39" borderId="40" xfId="0" applyNumberFormat="1" applyFont="1" applyFill="1" applyBorder="1" applyAlignment="1">
      <alignment horizontal="right" vertical="top" wrapText="1"/>
    </xf>
    <xf numFmtId="173" fontId="18" fillId="39" borderId="40" xfId="0" applyNumberFormat="1" applyFont="1" applyFill="1" applyBorder="1" applyAlignment="1">
      <alignment horizontal="right" vertical="top"/>
    </xf>
    <xf numFmtId="43" fontId="19" fillId="39" borderId="41" xfId="1" applyFont="1" applyFill="1" applyBorder="1" applyAlignment="1">
      <alignment horizontal="right" vertical="top"/>
    </xf>
    <xf numFmtId="43" fontId="19" fillId="39" borderId="26" xfId="1" applyFont="1" applyFill="1" applyBorder="1" applyAlignment="1">
      <alignment horizontal="right" vertical="top"/>
    </xf>
    <xf numFmtId="43" fontId="19" fillId="39" borderId="22" xfId="1" applyFont="1" applyFill="1" applyBorder="1" applyAlignment="1">
      <alignment horizontal="right" vertical="top"/>
    </xf>
    <xf numFmtId="10" fontId="19" fillId="39" borderId="18" xfId="2" applyNumberFormat="1" applyFont="1" applyFill="1" applyBorder="1" applyAlignment="1">
      <alignment horizontal="right" vertical="top"/>
    </xf>
    <xf numFmtId="164" fontId="0" fillId="39" borderId="22" xfId="1" applyNumberFormat="1" applyFont="1" applyFill="1" applyBorder="1"/>
    <xf numFmtId="10" fontId="0" fillId="39" borderId="22" xfId="2" applyNumberFormat="1" applyFont="1" applyFill="1" applyBorder="1"/>
    <xf numFmtId="43" fontId="18" fillId="39" borderId="26" xfId="0" applyNumberFormat="1" applyFont="1" applyFill="1" applyBorder="1" applyAlignment="1">
      <alignment horizontal="right" vertical="top"/>
    </xf>
    <xf numFmtId="0" fontId="27" fillId="39" borderId="22" xfId="44" applyFont="1" applyFill="1" applyBorder="1" applyAlignment="1">
      <alignment horizontal="left" vertical="top" wrapText="1"/>
    </xf>
    <xf numFmtId="43" fontId="0" fillId="39" borderId="22" xfId="1" applyFont="1" applyFill="1" applyBorder="1"/>
    <xf numFmtId="14" fontId="0" fillId="39" borderId="22" xfId="1" applyNumberFormat="1" applyFont="1" applyFill="1" applyBorder="1"/>
    <xf numFmtId="0" fontId="0" fillId="39" borderId="22" xfId="0" applyFill="1" applyBorder="1"/>
    <xf numFmtId="43" fontId="0" fillId="39" borderId="22" xfId="0" applyNumberFormat="1" applyFill="1" applyBorder="1"/>
    <xf numFmtId="164" fontId="0" fillId="39" borderId="18" xfId="1" applyNumberFormat="1" applyFont="1" applyFill="1" applyBorder="1"/>
    <xf numFmtId="2" fontId="0" fillId="39" borderId="0" xfId="2" applyNumberFormat="1" applyFont="1" applyFill="1" applyBorder="1"/>
    <xf numFmtId="2" fontId="0" fillId="39" borderId="22" xfId="2" applyNumberFormat="1" applyFont="1" applyFill="1" applyBorder="1"/>
    <xf numFmtId="10" fontId="27" fillId="0" borderId="10" xfId="2" applyNumberFormat="1" applyFont="1" applyBorder="1"/>
    <xf numFmtId="0" fontId="27" fillId="0" borderId="0" xfId="0" applyFont="1"/>
    <xf numFmtId="0" fontId="45" fillId="0" borderId="0" xfId="45"/>
    <xf numFmtId="10" fontId="0" fillId="0" borderId="10" xfId="46" applyNumberFormat="1" applyFont="1" applyBorder="1"/>
    <xf numFmtId="0" fontId="47" fillId="0" borderId="10" xfId="47" applyFill="1" applyBorder="1"/>
    <xf numFmtId="0" fontId="48" fillId="0" borderId="20" xfId="47" applyFont="1" applyFill="1" applyBorder="1"/>
    <xf numFmtId="43" fontId="45" fillId="0" borderId="0" xfId="45" applyNumberFormat="1"/>
    <xf numFmtId="43" fontId="48" fillId="0" borderId="11" xfId="47" applyNumberFormat="1" applyFont="1" applyBorder="1"/>
    <xf numFmtId="43" fontId="48" fillId="0" borderId="26" xfId="47" applyNumberFormat="1" applyFont="1" applyBorder="1"/>
    <xf numFmtId="0" fontId="48" fillId="0" borderId="11" xfId="47" applyFont="1" applyFill="1" applyBorder="1"/>
    <xf numFmtId="43" fontId="47" fillId="0" borderId="14" xfId="47" applyNumberFormat="1" applyBorder="1"/>
    <xf numFmtId="43" fontId="47" fillId="0" borderId="23" xfId="47" applyNumberFormat="1" applyBorder="1"/>
    <xf numFmtId="0" fontId="47" fillId="0" borderId="14" xfId="47" applyFill="1" applyBorder="1"/>
    <xf numFmtId="43" fontId="47" fillId="0" borderId="10" xfId="48" applyFont="1" applyBorder="1"/>
    <xf numFmtId="0" fontId="47" fillId="0" borderId="10" xfId="47" applyBorder="1"/>
    <xf numFmtId="43" fontId="47" fillId="0" borderId="20" xfId="47" applyNumberFormat="1" applyBorder="1"/>
    <xf numFmtId="43" fontId="47" fillId="0" borderId="20" xfId="48" applyFont="1" applyBorder="1"/>
    <xf numFmtId="0" fontId="47" fillId="0" borderId="0" xfId="47" applyFont="1" applyFill="1" applyBorder="1"/>
    <xf numFmtId="43" fontId="47" fillId="0" borderId="14" xfId="48" applyFont="1" applyBorder="1"/>
    <xf numFmtId="0" fontId="47" fillId="0" borderId="0" xfId="47"/>
    <xf numFmtId="0" fontId="48" fillId="0" borderId="10" xfId="47" applyFont="1" applyBorder="1"/>
    <xf numFmtId="43" fontId="47" fillId="0" borderId="12" xfId="47" applyNumberFormat="1" applyBorder="1"/>
    <xf numFmtId="0" fontId="46" fillId="0" borderId="0" xfId="45" applyFont="1"/>
    <xf numFmtId="9" fontId="47" fillId="0" borderId="10" xfId="49" applyFont="1" applyBorder="1"/>
    <xf numFmtId="3" fontId="47" fillId="0" borderId="14" xfId="47" applyNumberFormat="1" applyBorder="1"/>
    <xf numFmtId="43" fontId="47" fillId="0" borderId="0" xfId="47" applyNumberFormat="1" applyBorder="1"/>
    <xf numFmtId="0" fontId="47" fillId="0" borderId="0" xfId="47" applyBorder="1"/>
    <xf numFmtId="9" fontId="47" fillId="0" borderId="20" xfId="46" applyFont="1" applyBorder="1"/>
    <xf numFmtId="0" fontId="47" fillId="0" borderId="14" xfId="47" applyBorder="1"/>
    <xf numFmtId="10" fontId="47" fillId="0" borderId="10" xfId="49" applyNumberFormat="1" applyFont="1" applyBorder="1"/>
    <xf numFmtId="0" fontId="48" fillId="0" borderId="0" xfId="47" applyFont="1"/>
    <xf numFmtId="177" fontId="47" fillId="0" borderId="0" xfId="47" applyNumberFormat="1"/>
    <xf numFmtId="0" fontId="49" fillId="0" borderId="0" xfId="47" applyFont="1"/>
    <xf numFmtId="0" fontId="50" fillId="0" borderId="0" xfId="45" applyFont="1"/>
    <xf numFmtId="0" fontId="47" fillId="40" borderId="10" xfId="47" applyFill="1" applyBorder="1"/>
    <xf numFmtId="43" fontId="47" fillId="40" borderId="10" xfId="47" applyNumberFormat="1" applyFill="1" applyBorder="1"/>
    <xf numFmtId="43" fontId="47" fillId="40" borderId="10" xfId="48" applyFont="1" applyFill="1" applyBorder="1"/>
    <xf numFmtId="0" fontId="51" fillId="0" borderId="0" xfId="0" applyFont="1"/>
    <xf numFmtId="0" fontId="52" fillId="0" borderId="0" xfId="0" applyFont="1"/>
    <xf numFmtId="0" fontId="53" fillId="0" borderId="0" xfId="44" applyFont="1"/>
    <xf numFmtId="10" fontId="19" fillId="0" borderId="17" xfId="2" applyNumberFormat="1" applyFont="1" applyFill="1" applyBorder="1" applyAlignment="1">
      <alignment horizontal="right" vertical="top"/>
    </xf>
    <xf numFmtId="10" fontId="19" fillId="39" borderId="0" xfId="2" applyNumberFormat="1" applyFont="1" applyFill="1" applyBorder="1" applyAlignment="1">
      <alignment horizontal="right" vertical="top"/>
    </xf>
    <xf numFmtId="10" fontId="19" fillId="0" borderId="0" xfId="2" applyNumberFormat="1" applyFont="1" applyFill="1" applyBorder="1" applyAlignment="1">
      <alignment horizontal="right" vertical="top"/>
    </xf>
    <xf numFmtId="10" fontId="19" fillId="39" borderId="22" xfId="2" applyNumberFormat="1" applyFont="1" applyFill="1" applyBorder="1" applyAlignment="1">
      <alignment horizontal="right" vertical="top"/>
    </xf>
    <xf numFmtId="0" fontId="20" fillId="33" borderId="10" xfId="0" applyFont="1" applyFill="1" applyBorder="1" applyAlignment="1">
      <alignment horizontal="center" vertical="top" wrapText="1"/>
    </xf>
    <xf numFmtId="0" fontId="20" fillId="33" borderId="14" xfId="0" applyFont="1" applyFill="1" applyBorder="1" applyAlignment="1">
      <alignment horizontal="center" vertical="top" wrapText="1"/>
    </xf>
    <xf numFmtId="43" fontId="0" fillId="0" borderId="0" xfId="2" applyNumberFormat="1" applyFont="1" applyBorder="1"/>
    <xf numFmtId="0" fontId="54" fillId="33" borderId="14" xfId="0" applyFont="1" applyFill="1" applyBorder="1" applyAlignment="1">
      <alignment horizontal="left" vertical="top" wrapText="1"/>
    </xf>
    <xf numFmtId="0" fontId="19" fillId="34" borderId="0" xfId="0" applyFont="1" applyFill="1" applyBorder="1" applyAlignment="1">
      <alignment horizontal="left" vertical="top" wrapText="1"/>
    </xf>
    <xf numFmtId="0" fontId="19" fillId="35" borderId="0" xfId="0" applyFont="1" applyFill="1" applyBorder="1" applyAlignment="1">
      <alignment horizontal="left" vertical="top" wrapText="1"/>
    </xf>
    <xf numFmtId="14" fontId="19" fillId="0" borderId="0" xfId="0" applyNumberFormat="1" applyFont="1" applyBorder="1"/>
    <xf numFmtId="0" fontId="19" fillId="34" borderId="17" xfId="0" applyFont="1" applyFill="1" applyBorder="1" applyAlignment="1">
      <alignment horizontal="left" vertical="top" wrapText="1"/>
    </xf>
    <xf numFmtId="14" fontId="43" fillId="0" borderId="19" xfId="0" applyNumberFormat="1" applyFont="1" applyBorder="1"/>
    <xf numFmtId="0" fontId="19" fillId="34" borderId="22" xfId="0" applyFont="1" applyFill="1" applyBorder="1" applyAlignment="1">
      <alignment horizontal="left" vertical="top" wrapText="1"/>
    </xf>
    <xf numFmtId="2" fontId="19" fillId="34" borderId="22" xfId="0" applyNumberFormat="1" applyFont="1" applyFill="1" applyBorder="1" applyAlignment="1">
      <alignment horizontal="right" vertical="top" wrapText="1"/>
    </xf>
    <xf numFmtId="10" fontId="19" fillId="0" borderId="10" xfId="2" applyNumberFormat="1" applyFont="1" applyBorder="1"/>
    <xf numFmtId="0" fontId="0" fillId="41" borderId="0" xfId="0" applyFill="1"/>
    <xf numFmtId="164" fontId="0" fillId="0" borderId="17" xfId="0" applyNumberFormat="1" applyBorder="1"/>
    <xf numFmtId="164" fontId="0" fillId="39" borderId="0" xfId="0" applyNumberFormat="1" applyFill="1" applyBorder="1"/>
    <xf numFmtId="164" fontId="0" fillId="39" borderId="22" xfId="0" applyNumberFormat="1" applyFill="1" applyBorder="1"/>
    <xf numFmtId="167" fontId="0" fillId="41" borderId="0" xfId="0" applyNumberFormat="1" applyFill="1"/>
    <xf numFmtId="0" fontId="25" fillId="41" borderId="0" xfId="0" applyFont="1" applyFill="1"/>
    <xf numFmtId="168" fontId="0" fillId="41" borderId="0" xfId="0" applyNumberFormat="1" applyFill="1"/>
    <xf numFmtId="168" fontId="26" fillId="41" borderId="0" xfId="0" applyNumberFormat="1" applyFont="1" applyFill="1"/>
    <xf numFmtId="168" fontId="14" fillId="41" borderId="0" xfId="0" applyNumberFormat="1" applyFont="1" applyFill="1"/>
    <xf numFmtId="169" fontId="0" fillId="41" borderId="0" xfId="0" applyNumberFormat="1" applyFill="1"/>
    <xf numFmtId="169" fontId="14" fillId="41" borderId="0" xfId="0" applyNumberFormat="1" applyFont="1" applyFill="1"/>
    <xf numFmtId="0" fontId="29" fillId="42" borderId="11" xfId="0" applyFont="1" applyFill="1" applyBorder="1"/>
    <xf numFmtId="10" fontId="28" fillId="42" borderId="10" xfId="2" applyNumberFormat="1" applyFont="1" applyFill="1" applyBorder="1"/>
    <xf numFmtId="0" fontId="29" fillId="42" borderId="10" xfId="0" applyFont="1" applyFill="1" applyBorder="1"/>
    <xf numFmtId="14" fontId="0" fillId="0" borderId="0" xfId="0" applyNumberFormat="1" applyAlignment="1">
      <alignment horizontal="left" indent="1"/>
    </xf>
    <xf numFmtId="0" fontId="22" fillId="0" borderId="1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7" fillId="0" borderId="10" xfId="0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29" fillId="0" borderId="12" xfId="0" applyFont="1" applyFill="1" applyBorder="1" applyAlignment="1">
      <alignment horizontal="center"/>
    </xf>
    <xf numFmtId="0" fontId="29" fillId="0" borderId="13" xfId="0" applyFont="1" applyFill="1" applyBorder="1" applyAlignment="1">
      <alignment horizontal="center"/>
    </xf>
    <xf numFmtId="0" fontId="35" fillId="0" borderId="10" xfId="0" applyFont="1" applyBorder="1" applyAlignment="1">
      <alignment horizontal="center"/>
    </xf>
    <xf numFmtId="0" fontId="28" fillId="0" borderId="12" xfId="0" applyFont="1" applyBorder="1" applyAlignment="1">
      <alignment horizontal="center"/>
    </xf>
    <xf numFmtId="0" fontId="28" fillId="0" borderId="13" xfId="0" applyFont="1" applyBorder="1" applyAlignment="1">
      <alignment horizontal="center"/>
    </xf>
    <xf numFmtId="0" fontId="47" fillId="0" borderId="10" xfId="47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3" xfId="0" applyBorder="1" applyAlignment="1">
      <alignment horizontal="center"/>
    </xf>
  </cellXfs>
  <cellStyles count="50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48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45"/>
    <cellStyle name="Normal 2 2" xfId="47"/>
    <cellStyle name="Note" xfId="17" builtinId="10" customBuiltin="1"/>
    <cellStyle name="Output" xfId="12" builtinId="21" customBuiltin="1"/>
    <cellStyle name="Percent" xfId="2" builtinId="5"/>
    <cellStyle name="Percent 2" xfId="46"/>
    <cellStyle name="Percent 2 2" xfId="49"/>
    <cellStyle name="Title" xfId="3" builtinId="15" customBuiltin="1"/>
    <cellStyle name="Total" xfId="19" builtinId="25" customBuiltin="1"/>
    <cellStyle name="Warning Text" xfId="16" builtinId="11" customBuiltin="1"/>
  </cellStyles>
  <dxfs count="81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/>
        <color rgb="FF92D050"/>
      </font>
    </dxf>
    <dxf>
      <font>
        <condense val="0"/>
        <extend val="0"/>
        <color rgb="FF9C0006"/>
      </font>
    </dxf>
    <dxf>
      <numFmt numFmtId="35" formatCode="_-* #,##0.00_-;\-* #,##0.00_-;_-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,##0.00_ ;[Red]\-#,##0.00\ "/>
    </dxf>
    <dxf>
      <numFmt numFmtId="35" formatCode="_-* #,##0.00_-;\-* #,##0.00_-;_-* &quot;-&quot;??_-;_-@_-"/>
    </dxf>
    <dxf>
      <numFmt numFmtId="35" formatCode="_-* #,##0.00_-;\-* #,##0.00_-;_-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,##0.00_ ;[Red]\-#,##0.00\ "/>
    </dxf>
    <dxf>
      <numFmt numFmtId="35" formatCode="_-* #,##0.00_-;\-* #,##0.00_-;_-* &quot;-&quot;??_-;_-@_-"/>
    </dxf>
    <dxf>
      <numFmt numFmtId="35" formatCode="_-* #,##0.00_-;\-* #,##0.00_-;_-* &quot;-&quot;??_-;_-@_-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,##0.00_ ;[Red]\-#,##0.00\ "/>
    </dxf>
    <dxf>
      <numFmt numFmtId="35" formatCode="_-* #,##0.00_-;\-* #,##0.00_-;_-* &quot;-&quot;??_-;_-@_-"/>
    </dxf>
    <dxf>
      <numFmt numFmtId="35" formatCode="_-* #,##0.00_-;\-* #,##0.00_-;_-* &quot;-&quot;??_-;_-@_-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,##0.00_ ;[Red]\-#,##0.00\ "/>
    </dxf>
    <dxf>
      <numFmt numFmtId="35" formatCode="_-* #,##0.00_-;\-* #,##0.00_-;_-* &quot;-&quot;??_-;_-@_-"/>
    </dxf>
    <dxf>
      <numFmt numFmtId="35" formatCode="_-* #,##0.00_-;\-* #,##0.00_-;_-* &quot;-&quot;??_-;_-@_-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,##0.00_ ;[Red]\-#,##0.00\ "/>
    </dxf>
    <dxf>
      <numFmt numFmtId="35" formatCode="_-* #,##0.00_-;\-* #,##0.00_-;_-* &quot;-&quot;??_-;_-@_-"/>
    </dxf>
    <dxf>
      <numFmt numFmtId="35" formatCode="_-* #,##0.00_-;\-* #,##0.00_-;_-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3.xml"/><Relationship Id="rId50" Type="http://schemas.openxmlformats.org/officeDocument/2006/relationships/connections" Target="connections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1.xml"/><Relationship Id="rId53" Type="http://schemas.openxmlformats.org/officeDocument/2006/relationships/powerPivotData" Target="model/item.data"/><Relationship Id="rId58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openxmlformats.org/officeDocument/2006/relationships/pivotCacheDefinition" Target="pivotCache/pivotCacheDefinition4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2.xml"/><Relationship Id="rId59" Type="http://schemas.openxmlformats.org/officeDocument/2006/relationships/customXml" Target="../customXml/item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2.xml"/><Relationship Id="rId52" Type="http://schemas.openxmlformats.org/officeDocument/2006/relationships/sharedStrings" Target="sharedStrings.xml"/><Relationship Id="rId60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AU"/>
              <a:t>Australian Market Overview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XJO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trendline>
            <c:spPr>
              <a:ln w="19050" cap="rnd">
                <a:solidFill>
                  <a:srgbClr val="FFFF00"/>
                </a:solidFill>
              </a:ln>
              <a:effectLst/>
            </c:spPr>
            <c:trendlineType val="movingAvg"/>
            <c:period val="90"/>
            <c:dispRSqr val="0"/>
            <c:dispEq val="0"/>
          </c:trendline>
          <c:cat>
            <c:numRef>
              <c:f>AXJO!$A$3:$A$255</c:f>
              <c:numCache>
                <c:formatCode>yyyy\-mm\-dd;@</c:formatCode>
                <c:ptCount val="253"/>
                <c:pt idx="0">
                  <c:v>42094</c:v>
                </c:pt>
                <c:pt idx="1">
                  <c:v>42093</c:v>
                </c:pt>
                <c:pt idx="2">
                  <c:v>42090</c:v>
                </c:pt>
                <c:pt idx="3">
                  <c:v>42089</c:v>
                </c:pt>
                <c:pt idx="4">
                  <c:v>42088</c:v>
                </c:pt>
                <c:pt idx="5">
                  <c:v>42087</c:v>
                </c:pt>
                <c:pt idx="6">
                  <c:v>42086</c:v>
                </c:pt>
                <c:pt idx="7">
                  <c:v>42083</c:v>
                </c:pt>
                <c:pt idx="8">
                  <c:v>42082</c:v>
                </c:pt>
                <c:pt idx="9">
                  <c:v>42081</c:v>
                </c:pt>
                <c:pt idx="10">
                  <c:v>42080</c:v>
                </c:pt>
                <c:pt idx="11">
                  <c:v>42079</c:v>
                </c:pt>
                <c:pt idx="12">
                  <c:v>42076</c:v>
                </c:pt>
                <c:pt idx="13">
                  <c:v>42075</c:v>
                </c:pt>
                <c:pt idx="14">
                  <c:v>42074</c:v>
                </c:pt>
                <c:pt idx="15">
                  <c:v>42073</c:v>
                </c:pt>
                <c:pt idx="16">
                  <c:v>42072</c:v>
                </c:pt>
                <c:pt idx="17">
                  <c:v>42069</c:v>
                </c:pt>
                <c:pt idx="18">
                  <c:v>42068</c:v>
                </c:pt>
                <c:pt idx="19">
                  <c:v>42067</c:v>
                </c:pt>
                <c:pt idx="20">
                  <c:v>42066</c:v>
                </c:pt>
                <c:pt idx="21">
                  <c:v>42065</c:v>
                </c:pt>
                <c:pt idx="22">
                  <c:v>42062</c:v>
                </c:pt>
                <c:pt idx="23">
                  <c:v>42061</c:v>
                </c:pt>
                <c:pt idx="24">
                  <c:v>42060</c:v>
                </c:pt>
                <c:pt idx="25">
                  <c:v>42059</c:v>
                </c:pt>
                <c:pt idx="26">
                  <c:v>42058</c:v>
                </c:pt>
                <c:pt idx="27">
                  <c:v>42055</c:v>
                </c:pt>
                <c:pt idx="28">
                  <c:v>42054</c:v>
                </c:pt>
                <c:pt idx="29">
                  <c:v>42053</c:v>
                </c:pt>
                <c:pt idx="30">
                  <c:v>42052</c:v>
                </c:pt>
                <c:pt idx="31">
                  <c:v>42051</c:v>
                </c:pt>
                <c:pt idx="32">
                  <c:v>42048</c:v>
                </c:pt>
                <c:pt idx="33">
                  <c:v>42047</c:v>
                </c:pt>
                <c:pt idx="34">
                  <c:v>42046</c:v>
                </c:pt>
                <c:pt idx="35">
                  <c:v>42045</c:v>
                </c:pt>
                <c:pt idx="36">
                  <c:v>42044</c:v>
                </c:pt>
                <c:pt idx="37">
                  <c:v>42041</c:v>
                </c:pt>
                <c:pt idx="38">
                  <c:v>42040</c:v>
                </c:pt>
                <c:pt idx="39">
                  <c:v>42039</c:v>
                </c:pt>
                <c:pt idx="40">
                  <c:v>42038</c:v>
                </c:pt>
                <c:pt idx="41">
                  <c:v>42037</c:v>
                </c:pt>
                <c:pt idx="42">
                  <c:v>42034</c:v>
                </c:pt>
                <c:pt idx="43">
                  <c:v>42033</c:v>
                </c:pt>
                <c:pt idx="44">
                  <c:v>42032</c:v>
                </c:pt>
                <c:pt idx="45">
                  <c:v>42031</c:v>
                </c:pt>
                <c:pt idx="46">
                  <c:v>42030</c:v>
                </c:pt>
                <c:pt idx="47">
                  <c:v>42027</c:v>
                </c:pt>
                <c:pt idx="48">
                  <c:v>42026</c:v>
                </c:pt>
                <c:pt idx="49">
                  <c:v>42025</c:v>
                </c:pt>
                <c:pt idx="50">
                  <c:v>42024</c:v>
                </c:pt>
                <c:pt idx="51">
                  <c:v>42023</c:v>
                </c:pt>
                <c:pt idx="52">
                  <c:v>42020</c:v>
                </c:pt>
                <c:pt idx="53">
                  <c:v>42019</c:v>
                </c:pt>
                <c:pt idx="54">
                  <c:v>42018</c:v>
                </c:pt>
                <c:pt idx="55">
                  <c:v>42017</c:v>
                </c:pt>
                <c:pt idx="56">
                  <c:v>42016</c:v>
                </c:pt>
                <c:pt idx="57">
                  <c:v>42013</c:v>
                </c:pt>
                <c:pt idx="58">
                  <c:v>42012</c:v>
                </c:pt>
                <c:pt idx="59">
                  <c:v>42011</c:v>
                </c:pt>
                <c:pt idx="60">
                  <c:v>42010</c:v>
                </c:pt>
                <c:pt idx="61">
                  <c:v>42009</c:v>
                </c:pt>
                <c:pt idx="62">
                  <c:v>42006</c:v>
                </c:pt>
                <c:pt idx="63">
                  <c:v>42004</c:v>
                </c:pt>
                <c:pt idx="64">
                  <c:v>42003</c:v>
                </c:pt>
                <c:pt idx="65">
                  <c:v>42002</c:v>
                </c:pt>
                <c:pt idx="66">
                  <c:v>41997</c:v>
                </c:pt>
                <c:pt idx="67">
                  <c:v>41996</c:v>
                </c:pt>
                <c:pt idx="68">
                  <c:v>41995</c:v>
                </c:pt>
                <c:pt idx="69">
                  <c:v>41992</c:v>
                </c:pt>
                <c:pt idx="70">
                  <c:v>41991</c:v>
                </c:pt>
                <c:pt idx="71">
                  <c:v>41990</c:v>
                </c:pt>
                <c:pt idx="72">
                  <c:v>41989</c:v>
                </c:pt>
                <c:pt idx="73">
                  <c:v>41988</c:v>
                </c:pt>
                <c:pt idx="74">
                  <c:v>41985</c:v>
                </c:pt>
                <c:pt idx="75">
                  <c:v>41984</c:v>
                </c:pt>
                <c:pt idx="76">
                  <c:v>41983</c:v>
                </c:pt>
                <c:pt idx="77">
                  <c:v>41982</c:v>
                </c:pt>
                <c:pt idx="78">
                  <c:v>41981</c:v>
                </c:pt>
                <c:pt idx="79">
                  <c:v>41978</c:v>
                </c:pt>
                <c:pt idx="80">
                  <c:v>41977</c:v>
                </c:pt>
                <c:pt idx="81">
                  <c:v>41976</c:v>
                </c:pt>
                <c:pt idx="82">
                  <c:v>41975</c:v>
                </c:pt>
                <c:pt idx="83">
                  <c:v>41974</c:v>
                </c:pt>
                <c:pt idx="84">
                  <c:v>41971</c:v>
                </c:pt>
                <c:pt idx="85">
                  <c:v>41970</c:v>
                </c:pt>
                <c:pt idx="86">
                  <c:v>41969</c:v>
                </c:pt>
                <c:pt idx="87">
                  <c:v>41968</c:v>
                </c:pt>
                <c:pt idx="88">
                  <c:v>41967</c:v>
                </c:pt>
                <c:pt idx="89">
                  <c:v>41964</c:v>
                </c:pt>
                <c:pt idx="90">
                  <c:v>41963</c:v>
                </c:pt>
                <c:pt idx="91">
                  <c:v>41962</c:v>
                </c:pt>
                <c:pt idx="92">
                  <c:v>41961</c:v>
                </c:pt>
                <c:pt idx="93">
                  <c:v>41960</c:v>
                </c:pt>
                <c:pt idx="94">
                  <c:v>41957</c:v>
                </c:pt>
                <c:pt idx="95">
                  <c:v>41956</c:v>
                </c:pt>
                <c:pt idx="96">
                  <c:v>41955</c:v>
                </c:pt>
                <c:pt idx="97">
                  <c:v>41954</c:v>
                </c:pt>
                <c:pt idx="98">
                  <c:v>41953</c:v>
                </c:pt>
                <c:pt idx="99">
                  <c:v>41950</c:v>
                </c:pt>
                <c:pt idx="100">
                  <c:v>41949</c:v>
                </c:pt>
                <c:pt idx="101">
                  <c:v>41948</c:v>
                </c:pt>
                <c:pt idx="102">
                  <c:v>41947</c:v>
                </c:pt>
                <c:pt idx="103">
                  <c:v>41946</c:v>
                </c:pt>
                <c:pt idx="104">
                  <c:v>41943</c:v>
                </c:pt>
                <c:pt idx="105">
                  <c:v>41942</c:v>
                </c:pt>
                <c:pt idx="106">
                  <c:v>41941</c:v>
                </c:pt>
                <c:pt idx="107">
                  <c:v>41940</c:v>
                </c:pt>
                <c:pt idx="108">
                  <c:v>41939</c:v>
                </c:pt>
                <c:pt idx="109">
                  <c:v>41936</c:v>
                </c:pt>
                <c:pt idx="110">
                  <c:v>41935</c:v>
                </c:pt>
                <c:pt idx="111">
                  <c:v>41934</c:v>
                </c:pt>
                <c:pt idx="112">
                  <c:v>41933</c:v>
                </c:pt>
                <c:pt idx="113">
                  <c:v>41932</c:v>
                </c:pt>
                <c:pt idx="114">
                  <c:v>41929</c:v>
                </c:pt>
                <c:pt idx="115">
                  <c:v>41928</c:v>
                </c:pt>
                <c:pt idx="116">
                  <c:v>41927</c:v>
                </c:pt>
                <c:pt idx="117">
                  <c:v>41926</c:v>
                </c:pt>
                <c:pt idx="118">
                  <c:v>41925</c:v>
                </c:pt>
                <c:pt idx="119">
                  <c:v>41922</c:v>
                </c:pt>
                <c:pt idx="120">
                  <c:v>41921</c:v>
                </c:pt>
                <c:pt idx="121">
                  <c:v>41920</c:v>
                </c:pt>
                <c:pt idx="122">
                  <c:v>41919</c:v>
                </c:pt>
                <c:pt idx="123">
                  <c:v>41918</c:v>
                </c:pt>
                <c:pt idx="124">
                  <c:v>41915</c:v>
                </c:pt>
                <c:pt idx="125">
                  <c:v>41914</c:v>
                </c:pt>
                <c:pt idx="126">
                  <c:v>41913</c:v>
                </c:pt>
                <c:pt idx="127">
                  <c:v>41912</c:v>
                </c:pt>
                <c:pt idx="128">
                  <c:v>41911</c:v>
                </c:pt>
                <c:pt idx="129">
                  <c:v>41908</c:v>
                </c:pt>
                <c:pt idx="130">
                  <c:v>41907</c:v>
                </c:pt>
                <c:pt idx="131">
                  <c:v>41906</c:v>
                </c:pt>
                <c:pt idx="132">
                  <c:v>41905</c:v>
                </c:pt>
                <c:pt idx="133">
                  <c:v>41904</c:v>
                </c:pt>
                <c:pt idx="134">
                  <c:v>41901</c:v>
                </c:pt>
                <c:pt idx="135">
                  <c:v>41900</c:v>
                </c:pt>
                <c:pt idx="136">
                  <c:v>41899</c:v>
                </c:pt>
                <c:pt idx="137">
                  <c:v>41898</c:v>
                </c:pt>
                <c:pt idx="138">
                  <c:v>41897</c:v>
                </c:pt>
                <c:pt idx="139">
                  <c:v>41894</c:v>
                </c:pt>
                <c:pt idx="140">
                  <c:v>41893</c:v>
                </c:pt>
                <c:pt idx="141">
                  <c:v>41892</c:v>
                </c:pt>
                <c:pt idx="142">
                  <c:v>41891</c:v>
                </c:pt>
                <c:pt idx="143">
                  <c:v>41890</c:v>
                </c:pt>
                <c:pt idx="144">
                  <c:v>41887</c:v>
                </c:pt>
                <c:pt idx="145">
                  <c:v>41886</c:v>
                </c:pt>
                <c:pt idx="146">
                  <c:v>41885</c:v>
                </c:pt>
                <c:pt idx="147">
                  <c:v>41884</c:v>
                </c:pt>
                <c:pt idx="148">
                  <c:v>41883</c:v>
                </c:pt>
                <c:pt idx="149">
                  <c:v>41880</c:v>
                </c:pt>
                <c:pt idx="150">
                  <c:v>41879</c:v>
                </c:pt>
                <c:pt idx="151">
                  <c:v>41878</c:v>
                </c:pt>
                <c:pt idx="152">
                  <c:v>41877</c:v>
                </c:pt>
                <c:pt idx="153">
                  <c:v>41876</c:v>
                </c:pt>
                <c:pt idx="154">
                  <c:v>41873</c:v>
                </c:pt>
                <c:pt idx="155">
                  <c:v>41872</c:v>
                </c:pt>
                <c:pt idx="156">
                  <c:v>41871</c:v>
                </c:pt>
                <c:pt idx="157">
                  <c:v>41870</c:v>
                </c:pt>
                <c:pt idx="158">
                  <c:v>41869</c:v>
                </c:pt>
                <c:pt idx="159">
                  <c:v>41866</c:v>
                </c:pt>
                <c:pt idx="160">
                  <c:v>41865</c:v>
                </c:pt>
                <c:pt idx="161">
                  <c:v>41864</c:v>
                </c:pt>
                <c:pt idx="162">
                  <c:v>41863</c:v>
                </c:pt>
                <c:pt idx="163">
                  <c:v>41862</c:v>
                </c:pt>
                <c:pt idx="164">
                  <c:v>41859</c:v>
                </c:pt>
                <c:pt idx="165">
                  <c:v>41858</c:v>
                </c:pt>
                <c:pt idx="166">
                  <c:v>41857</c:v>
                </c:pt>
                <c:pt idx="167">
                  <c:v>41856</c:v>
                </c:pt>
                <c:pt idx="168">
                  <c:v>41855</c:v>
                </c:pt>
                <c:pt idx="169">
                  <c:v>41852</c:v>
                </c:pt>
                <c:pt idx="170">
                  <c:v>41851</c:v>
                </c:pt>
                <c:pt idx="171">
                  <c:v>41850</c:v>
                </c:pt>
                <c:pt idx="172">
                  <c:v>41849</c:v>
                </c:pt>
                <c:pt idx="173">
                  <c:v>41848</c:v>
                </c:pt>
                <c:pt idx="174">
                  <c:v>41845</c:v>
                </c:pt>
                <c:pt idx="175">
                  <c:v>41844</c:v>
                </c:pt>
                <c:pt idx="176">
                  <c:v>41843</c:v>
                </c:pt>
                <c:pt idx="177">
                  <c:v>41842</c:v>
                </c:pt>
                <c:pt idx="178">
                  <c:v>41841</c:v>
                </c:pt>
                <c:pt idx="179">
                  <c:v>41838</c:v>
                </c:pt>
                <c:pt idx="180">
                  <c:v>41837</c:v>
                </c:pt>
                <c:pt idx="181">
                  <c:v>41836</c:v>
                </c:pt>
                <c:pt idx="182">
                  <c:v>41835</c:v>
                </c:pt>
                <c:pt idx="183">
                  <c:v>41834</c:v>
                </c:pt>
                <c:pt idx="184">
                  <c:v>41831</c:v>
                </c:pt>
                <c:pt idx="185">
                  <c:v>41830</c:v>
                </c:pt>
                <c:pt idx="186">
                  <c:v>41829</c:v>
                </c:pt>
                <c:pt idx="187">
                  <c:v>41828</c:v>
                </c:pt>
                <c:pt idx="188">
                  <c:v>41827</c:v>
                </c:pt>
                <c:pt idx="189">
                  <c:v>41824</c:v>
                </c:pt>
                <c:pt idx="190">
                  <c:v>41823</c:v>
                </c:pt>
                <c:pt idx="191">
                  <c:v>41822</c:v>
                </c:pt>
                <c:pt idx="192">
                  <c:v>41821</c:v>
                </c:pt>
                <c:pt idx="193">
                  <c:v>41820</c:v>
                </c:pt>
                <c:pt idx="194">
                  <c:v>41817</c:v>
                </c:pt>
                <c:pt idx="195">
                  <c:v>41816</c:v>
                </c:pt>
                <c:pt idx="196">
                  <c:v>41815</c:v>
                </c:pt>
                <c:pt idx="197">
                  <c:v>41814</c:v>
                </c:pt>
                <c:pt idx="198">
                  <c:v>41813</c:v>
                </c:pt>
                <c:pt idx="199">
                  <c:v>41810</c:v>
                </c:pt>
                <c:pt idx="200">
                  <c:v>41809</c:v>
                </c:pt>
                <c:pt idx="201">
                  <c:v>41808</c:v>
                </c:pt>
                <c:pt idx="202">
                  <c:v>41807</c:v>
                </c:pt>
                <c:pt idx="203">
                  <c:v>41806</c:v>
                </c:pt>
                <c:pt idx="204">
                  <c:v>41803</c:v>
                </c:pt>
                <c:pt idx="205">
                  <c:v>41802</c:v>
                </c:pt>
                <c:pt idx="206">
                  <c:v>41801</c:v>
                </c:pt>
                <c:pt idx="207">
                  <c:v>41800</c:v>
                </c:pt>
                <c:pt idx="208">
                  <c:v>41796</c:v>
                </c:pt>
                <c:pt idx="209">
                  <c:v>41795</c:v>
                </c:pt>
                <c:pt idx="210">
                  <c:v>41794</c:v>
                </c:pt>
                <c:pt idx="211">
                  <c:v>41793</c:v>
                </c:pt>
                <c:pt idx="212">
                  <c:v>41792</c:v>
                </c:pt>
                <c:pt idx="213">
                  <c:v>41789</c:v>
                </c:pt>
                <c:pt idx="214">
                  <c:v>41788</c:v>
                </c:pt>
                <c:pt idx="215">
                  <c:v>41787</c:v>
                </c:pt>
                <c:pt idx="216">
                  <c:v>41786</c:v>
                </c:pt>
                <c:pt idx="217">
                  <c:v>41785</c:v>
                </c:pt>
                <c:pt idx="218">
                  <c:v>41782</c:v>
                </c:pt>
                <c:pt idx="219">
                  <c:v>41781</c:v>
                </c:pt>
                <c:pt idx="220">
                  <c:v>41780</c:v>
                </c:pt>
                <c:pt idx="221">
                  <c:v>41779</c:v>
                </c:pt>
                <c:pt idx="222">
                  <c:v>41778</c:v>
                </c:pt>
                <c:pt idx="223">
                  <c:v>41775</c:v>
                </c:pt>
                <c:pt idx="224">
                  <c:v>41774</c:v>
                </c:pt>
                <c:pt idx="225">
                  <c:v>41773</c:v>
                </c:pt>
                <c:pt idx="226">
                  <c:v>41772</c:v>
                </c:pt>
                <c:pt idx="227">
                  <c:v>41771</c:v>
                </c:pt>
                <c:pt idx="228">
                  <c:v>41768</c:v>
                </c:pt>
                <c:pt idx="229">
                  <c:v>41767</c:v>
                </c:pt>
                <c:pt idx="230">
                  <c:v>41766</c:v>
                </c:pt>
                <c:pt idx="231">
                  <c:v>41765</c:v>
                </c:pt>
                <c:pt idx="232">
                  <c:v>41764</c:v>
                </c:pt>
                <c:pt idx="233">
                  <c:v>41761</c:v>
                </c:pt>
                <c:pt idx="234">
                  <c:v>41760</c:v>
                </c:pt>
                <c:pt idx="235">
                  <c:v>41759</c:v>
                </c:pt>
                <c:pt idx="236">
                  <c:v>41758</c:v>
                </c:pt>
                <c:pt idx="237">
                  <c:v>41757</c:v>
                </c:pt>
                <c:pt idx="238">
                  <c:v>41753</c:v>
                </c:pt>
                <c:pt idx="239">
                  <c:v>41752</c:v>
                </c:pt>
                <c:pt idx="240">
                  <c:v>41751</c:v>
                </c:pt>
                <c:pt idx="241">
                  <c:v>41746</c:v>
                </c:pt>
                <c:pt idx="242">
                  <c:v>41745</c:v>
                </c:pt>
                <c:pt idx="243">
                  <c:v>41744</c:v>
                </c:pt>
                <c:pt idx="244">
                  <c:v>41743</c:v>
                </c:pt>
                <c:pt idx="245">
                  <c:v>41740</c:v>
                </c:pt>
                <c:pt idx="246">
                  <c:v>41739</c:v>
                </c:pt>
                <c:pt idx="247">
                  <c:v>41738</c:v>
                </c:pt>
                <c:pt idx="248">
                  <c:v>41737</c:v>
                </c:pt>
                <c:pt idx="249">
                  <c:v>41736</c:v>
                </c:pt>
                <c:pt idx="250">
                  <c:v>41733</c:v>
                </c:pt>
                <c:pt idx="251">
                  <c:v>41732</c:v>
                </c:pt>
                <c:pt idx="252">
                  <c:v>41731</c:v>
                </c:pt>
              </c:numCache>
            </c:numRef>
          </c:cat>
          <c:val>
            <c:numRef>
              <c:f>AXJO!$G$3:$G$255</c:f>
              <c:numCache>
                <c:formatCode>#,##0.00;[Red][&lt;0]\-#,##0.00;#,##0.00</c:formatCode>
                <c:ptCount val="253"/>
                <c:pt idx="0">
                  <c:v>5891.5</c:v>
                </c:pt>
                <c:pt idx="1">
                  <c:v>5846.1</c:v>
                </c:pt>
                <c:pt idx="2">
                  <c:v>5919.9</c:v>
                </c:pt>
                <c:pt idx="3">
                  <c:v>5879.1</c:v>
                </c:pt>
                <c:pt idx="4">
                  <c:v>5973.3</c:v>
                </c:pt>
                <c:pt idx="5">
                  <c:v>5969.1</c:v>
                </c:pt>
                <c:pt idx="6">
                  <c:v>5956.1</c:v>
                </c:pt>
                <c:pt idx="7">
                  <c:v>5975.5</c:v>
                </c:pt>
                <c:pt idx="8">
                  <c:v>5950.8</c:v>
                </c:pt>
                <c:pt idx="9">
                  <c:v>5842.3</c:v>
                </c:pt>
                <c:pt idx="10">
                  <c:v>5842.1</c:v>
                </c:pt>
                <c:pt idx="11">
                  <c:v>5797.7</c:v>
                </c:pt>
                <c:pt idx="12">
                  <c:v>5814.5</c:v>
                </c:pt>
                <c:pt idx="13">
                  <c:v>5850.2</c:v>
                </c:pt>
                <c:pt idx="14">
                  <c:v>5793.2</c:v>
                </c:pt>
                <c:pt idx="15">
                  <c:v>5824.2</c:v>
                </c:pt>
                <c:pt idx="16">
                  <c:v>5821.3</c:v>
                </c:pt>
                <c:pt idx="17">
                  <c:v>5898.9</c:v>
                </c:pt>
                <c:pt idx="18">
                  <c:v>5904.2</c:v>
                </c:pt>
                <c:pt idx="19">
                  <c:v>5901.6</c:v>
                </c:pt>
                <c:pt idx="20">
                  <c:v>5933.9</c:v>
                </c:pt>
                <c:pt idx="21">
                  <c:v>5958.9</c:v>
                </c:pt>
                <c:pt idx="22">
                  <c:v>5928.8</c:v>
                </c:pt>
                <c:pt idx="23">
                  <c:v>5908.5</c:v>
                </c:pt>
                <c:pt idx="24">
                  <c:v>5944.9</c:v>
                </c:pt>
                <c:pt idx="25">
                  <c:v>5927</c:v>
                </c:pt>
                <c:pt idx="26">
                  <c:v>5908</c:v>
                </c:pt>
                <c:pt idx="27">
                  <c:v>5881.5</c:v>
                </c:pt>
                <c:pt idx="28">
                  <c:v>5904.2</c:v>
                </c:pt>
                <c:pt idx="29">
                  <c:v>5915.7</c:v>
                </c:pt>
                <c:pt idx="30">
                  <c:v>5858.2</c:v>
                </c:pt>
                <c:pt idx="31">
                  <c:v>5888.7</c:v>
                </c:pt>
                <c:pt idx="32">
                  <c:v>5877.5</c:v>
                </c:pt>
                <c:pt idx="33">
                  <c:v>5743.6</c:v>
                </c:pt>
                <c:pt idx="34">
                  <c:v>5769.1</c:v>
                </c:pt>
                <c:pt idx="35">
                  <c:v>5800.6</c:v>
                </c:pt>
                <c:pt idx="36">
                  <c:v>5814.9</c:v>
                </c:pt>
                <c:pt idx="37">
                  <c:v>5820.2</c:v>
                </c:pt>
                <c:pt idx="38">
                  <c:v>5811</c:v>
                </c:pt>
                <c:pt idx="39">
                  <c:v>5777.3</c:v>
                </c:pt>
                <c:pt idx="40">
                  <c:v>5707.4</c:v>
                </c:pt>
                <c:pt idx="41">
                  <c:v>5625.3</c:v>
                </c:pt>
                <c:pt idx="42">
                  <c:v>5588.3</c:v>
                </c:pt>
                <c:pt idx="43">
                  <c:v>5569.5</c:v>
                </c:pt>
                <c:pt idx="44">
                  <c:v>5552.8</c:v>
                </c:pt>
                <c:pt idx="45">
                  <c:v>5547.2</c:v>
                </c:pt>
                <c:pt idx="46">
                  <c:v>5501.8</c:v>
                </c:pt>
                <c:pt idx="47">
                  <c:v>5501.8</c:v>
                </c:pt>
                <c:pt idx="48">
                  <c:v>5419.9</c:v>
                </c:pt>
                <c:pt idx="49">
                  <c:v>5393.4</c:v>
                </c:pt>
                <c:pt idx="50">
                  <c:v>5307.7</c:v>
                </c:pt>
                <c:pt idx="51">
                  <c:v>5309.1</c:v>
                </c:pt>
                <c:pt idx="52">
                  <c:v>5299.2</c:v>
                </c:pt>
                <c:pt idx="53">
                  <c:v>5331.4</c:v>
                </c:pt>
                <c:pt idx="54">
                  <c:v>5353.6</c:v>
                </c:pt>
                <c:pt idx="55">
                  <c:v>5404.7</c:v>
                </c:pt>
                <c:pt idx="56">
                  <c:v>5422.7</c:v>
                </c:pt>
                <c:pt idx="57">
                  <c:v>5465.6</c:v>
                </c:pt>
                <c:pt idx="58">
                  <c:v>5381.5</c:v>
                </c:pt>
                <c:pt idx="59">
                  <c:v>5353.6</c:v>
                </c:pt>
                <c:pt idx="60">
                  <c:v>5364.8</c:v>
                </c:pt>
                <c:pt idx="61">
                  <c:v>5450.3</c:v>
                </c:pt>
                <c:pt idx="62">
                  <c:v>5435.9</c:v>
                </c:pt>
                <c:pt idx="63">
                  <c:v>5411</c:v>
                </c:pt>
                <c:pt idx="64">
                  <c:v>5416.6</c:v>
                </c:pt>
                <c:pt idx="65">
                  <c:v>5473.8</c:v>
                </c:pt>
                <c:pt idx="66">
                  <c:v>5394.5</c:v>
                </c:pt>
                <c:pt idx="67">
                  <c:v>5380.9</c:v>
                </c:pt>
                <c:pt idx="68">
                  <c:v>5442</c:v>
                </c:pt>
                <c:pt idx="69">
                  <c:v>5338.6</c:v>
                </c:pt>
                <c:pt idx="70">
                  <c:v>5210.8</c:v>
                </c:pt>
                <c:pt idx="71">
                  <c:v>5161.8999999999996</c:v>
                </c:pt>
                <c:pt idx="72">
                  <c:v>5152.3</c:v>
                </c:pt>
                <c:pt idx="73">
                  <c:v>5186.1000000000004</c:v>
                </c:pt>
                <c:pt idx="74">
                  <c:v>5219.6000000000004</c:v>
                </c:pt>
                <c:pt idx="75">
                  <c:v>5231</c:v>
                </c:pt>
                <c:pt idx="76">
                  <c:v>5259</c:v>
                </c:pt>
                <c:pt idx="77">
                  <c:v>5282.7</c:v>
                </c:pt>
                <c:pt idx="78">
                  <c:v>5338.6</c:v>
                </c:pt>
                <c:pt idx="79">
                  <c:v>5335.3</c:v>
                </c:pt>
                <c:pt idx="80">
                  <c:v>5368.8</c:v>
                </c:pt>
                <c:pt idx="81">
                  <c:v>5321.8</c:v>
                </c:pt>
                <c:pt idx="82">
                  <c:v>5281.3</c:v>
                </c:pt>
                <c:pt idx="83">
                  <c:v>5207.7</c:v>
                </c:pt>
                <c:pt idx="84">
                  <c:v>5313</c:v>
                </c:pt>
                <c:pt idx="85">
                  <c:v>5332.4</c:v>
                </c:pt>
                <c:pt idx="86">
                  <c:v>5396.2</c:v>
                </c:pt>
                <c:pt idx="87">
                  <c:v>5334.8</c:v>
                </c:pt>
                <c:pt idx="88">
                  <c:v>5361.8</c:v>
                </c:pt>
                <c:pt idx="89">
                  <c:v>5304.3</c:v>
                </c:pt>
                <c:pt idx="90">
                  <c:v>5316.2</c:v>
                </c:pt>
                <c:pt idx="91">
                  <c:v>5368.8</c:v>
                </c:pt>
                <c:pt idx="92">
                  <c:v>5399.7</c:v>
                </c:pt>
                <c:pt idx="93">
                  <c:v>5412.5</c:v>
                </c:pt>
                <c:pt idx="94">
                  <c:v>5454.3</c:v>
                </c:pt>
                <c:pt idx="95">
                  <c:v>5442.7</c:v>
                </c:pt>
                <c:pt idx="96">
                  <c:v>5463.1</c:v>
                </c:pt>
                <c:pt idx="97">
                  <c:v>5517.1</c:v>
                </c:pt>
                <c:pt idx="98">
                  <c:v>5524</c:v>
                </c:pt>
                <c:pt idx="99">
                  <c:v>5549.1</c:v>
                </c:pt>
                <c:pt idx="100">
                  <c:v>5506.1</c:v>
                </c:pt>
                <c:pt idx="101">
                  <c:v>5517.9</c:v>
                </c:pt>
                <c:pt idx="102">
                  <c:v>5519.9</c:v>
                </c:pt>
                <c:pt idx="103">
                  <c:v>5506.9</c:v>
                </c:pt>
                <c:pt idx="104">
                  <c:v>5526.6</c:v>
                </c:pt>
                <c:pt idx="105">
                  <c:v>5476.2</c:v>
                </c:pt>
                <c:pt idx="106">
                  <c:v>5447.7</c:v>
                </c:pt>
                <c:pt idx="107">
                  <c:v>5452.6</c:v>
                </c:pt>
                <c:pt idx="108">
                  <c:v>5459</c:v>
                </c:pt>
                <c:pt idx="109">
                  <c:v>5412.2</c:v>
                </c:pt>
                <c:pt idx="110">
                  <c:v>5383.1</c:v>
                </c:pt>
                <c:pt idx="111">
                  <c:v>5385.9</c:v>
                </c:pt>
                <c:pt idx="112">
                  <c:v>5325</c:v>
                </c:pt>
                <c:pt idx="113">
                  <c:v>5319.4</c:v>
                </c:pt>
                <c:pt idx="114">
                  <c:v>5271.7</c:v>
                </c:pt>
                <c:pt idx="115">
                  <c:v>5254.9</c:v>
                </c:pt>
                <c:pt idx="116">
                  <c:v>5245.6</c:v>
                </c:pt>
                <c:pt idx="117">
                  <c:v>5207.3999999999996</c:v>
                </c:pt>
                <c:pt idx="118">
                  <c:v>5155.5</c:v>
                </c:pt>
                <c:pt idx="119">
                  <c:v>5188.3</c:v>
                </c:pt>
                <c:pt idx="120">
                  <c:v>5296.7</c:v>
                </c:pt>
                <c:pt idx="121">
                  <c:v>5241.3</c:v>
                </c:pt>
                <c:pt idx="122">
                  <c:v>5284.2</c:v>
                </c:pt>
                <c:pt idx="123">
                  <c:v>5292.9</c:v>
                </c:pt>
                <c:pt idx="124">
                  <c:v>5318.2</c:v>
                </c:pt>
                <c:pt idx="125">
                  <c:v>5297.7</c:v>
                </c:pt>
                <c:pt idx="126">
                  <c:v>5334.1</c:v>
                </c:pt>
                <c:pt idx="127">
                  <c:v>5292.8</c:v>
                </c:pt>
                <c:pt idx="128">
                  <c:v>5264.2</c:v>
                </c:pt>
                <c:pt idx="129">
                  <c:v>5313.4</c:v>
                </c:pt>
                <c:pt idx="130">
                  <c:v>5382.2</c:v>
                </c:pt>
                <c:pt idx="131">
                  <c:v>5375.8</c:v>
                </c:pt>
                <c:pt idx="132">
                  <c:v>5415.7</c:v>
                </c:pt>
                <c:pt idx="133">
                  <c:v>5363</c:v>
                </c:pt>
                <c:pt idx="134">
                  <c:v>5433.1</c:v>
                </c:pt>
                <c:pt idx="135">
                  <c:v>5415.8</c:v>
                </c:pt>
                <c:pt idx="136">
                  <c:v>5407.3</c:v>
                </c:pt>
                <c:pt idx="137">
                  <c:v>5445.4</c:v>
                </c:pt>
                <c:pt idx="138">
                  <c:v>5473.5</c:v>
                </c:pt>
                <c:pt idx="139">
                  <c:v>5531.1</c:v>
                </c:pt>
                <c:pt idx="140">
                  <c:v>5546.1</c:v>
                </c:pt>
                <c:pt idx="141">
                  <c:v>5574.3</c:v>
                </c:pt>
                <c:pt idx="142">
                  <c:v>5607.9</c:v>
                </c:pt>
                <c:pt idx="143">
                  <c:v>5577</c:v>
                </c:pt>
                <c:pt idx="144">
                  <c:v>5598.7</c:v>
                </c:pt>
                <c:pt idx="145">
                  <c:v>5631.3</c:v>
                </c:pt>
                <c:pt idx="146">
                  <c:v>5656.1</c:v>
                </c:pt>
                <c:pt idx="147">
                  <c:v>5658.5</c:v>
                </c:pt>
                <c:pt idx="148">
                  <c:v>5629.8</c:v>
                </c:pt>
                <c:pt idx="149">
                  <c:v>5625.9</c:v>
                </c:pt>
                <c:pt idx="150">
                  <c:v>5624.4</c:v>
                </c:pt>
                <c:pt idx="151">
                  <c:v>5651.2</c:v>
                </c:pt>
                <c:pt idx="152">
                  <c:v>5637.6</c:v>
                </c:pt>
                <c:pt idx="153">
                  <c:v>5634.9</c:v>
                </c:pt>
                <c:pt idx="154">
                  <c:v>5645.6</c:v>
                </c:pt>
                <c:pt idx="155">
                  <c:v>5638.9</c:v>
                </c:pt>
                <c:pt idx="156">
                  <c:v>5634.6</c:v>
                </c:pt>
                <c:pt idx="157">
                  <c:v>5623.8</c:v>
                </c:pt>
                <c:pt idx="158">
                  <c:v>5587.1</c:v>
                </c:pt>
                <c:pt idx="159">
                  <c:v>5566.5</c:v>
                </c:pt>
                <c:pt idx="160">
                  <c:v>5548.5</c:v>
                </c:pt>
                <c:pt idx="161">
                  <c:v>5514.7</c:v>
                </c:pt>
                <c:pt idx="162">
                  <c:v>5530.3</c:v>
                </c:pt>
                <c:pt idx="163">
                  <c:v>5457</c:v>
                </c:pt>
                <c:pt idx="164">
                  <c:v>5435.3</c:v>
                </c:pt>
                <c:pt idx="165">
                  <c:v>5509</c:v>
                </c:pt>
                <c:pt idx="166">
                  <c:v>5512</c:v>
                </c:pt>
                <c:pt idx="167">
                  <c:v>5518.6</c:v>
                </c:pt>
                <c:pt idx="168">
                  <c:v>5540.9</c:v>
                </c:pt>
                <c:pt idx="169">
                  <c:v>5556.4</c:v>
                </c:pt>
                <c:pt idx="170">
                  <c:v>5632.9</c:v>
                </c:pt>
                <c:pt idx="171">
                  <c:v>5622.9</c:v>
                </c:pt>
                <c:pt idx="172">
                  <c:v>5588.4</c:v>
                </c:pt>
                <c:pt idx="173">
                  <c:v>5577.4</c:v>
                </c:pt>
                <c:pt idx="174">
                  <c:v>5583.5</c:v>
                </c:pt>
                <c:pt idx="175">
                  <c:v>5587.8</c:v>
                </c:pt>
                <c:pt idx="176">
                  <c:v>5576.7</c:v>
                </c:pt>
                <c:pt idx="177">
                  <c:v>5543.3</c:v>
                </c:pt>
                <c:pt idx="178">
                  <c:v>5539.9</c:v>
                </c:pt>
                <c:pt idx="179">
                  <c:v>5531.7</c:v>
                </c:pt>
                <c:pt idx="180">
                  <c:v>5522.4</c:v>
                </c:pt>
                <c:pt idx="181">
                  <c:v>5518.9</c:v>
                </c:pt>
                <c:pt idx="182">
                  <c:v>5511.3</c:v>
                </c:pt>
                <c:pt idx="183">
                  <c:v>5511.4</c:v>
                </c:pt>
                <c:pt idx="184">
                  <c:v>5486.8</c:v>
                </c:pt>
                <c:pt idx="185">
                  <c:v>5464.4</c:v>
                </c:pt>
                <c:pt idx="186">
                  <c:v>5452.5</c:v>
                </c:pt>
                <c:pt idx="187">
                  <c:v>5510.9</c:v>
                </c:pt>
                <c:pt idx="188">
                  <c:v>5518.9</c:v>
                </c:pt>
                <c:pt idx="189">
                  <c:v>5525</c:v>
                </c:pt>
                <c:pt idx="190">
                  <c:v>5491.2</c:v>
                </c:pt>
                <c:pt idx="191">
                  <c:v>5455.4</c:v>
                </c:pt>
                <c:pt idx="192">
                  <c:v>5375.9</c:v>
                </c:pt>
                <c:pt idx="193">
                  <c:v>5395.7</c:v>
                </c:pt>
                <c:pt idx="194">
                  <c:v>5445.1</c:v>
                </c:pt>
                <c:pt idx="195">
                  <c:v>5464.3</c:v>
                </c:pt>
                <c:pt idx="196">
                  <c:v>5402</c:v>
                </c:pt>
                <c:pt idx="197">
                  <c:v>5432.8</c:v>
                </c:pt>
                <c:pt idx="198">
                  <c:v>5453.3</c:v>
                </c:pt>
                <c:pt idx="199">
                  <c:v>5419.5</c:v>
                </c:pt>
                <c:pt idx="200">
                  <c:v>5468.2</c:v>
                </c:pt>
                <c:pt idx="201">
                  <c:v>5382.7</c:v>
                </c:pt>
                <c:pt idx="202">
                  <c:v>5400.7</c:v>
                </c:pt>
                <c:pt idx="203">
                  <c:v>5412.3</c:v>
                </c:pt>
                <c:pt idx="204">
                  <c:v>5405.1</c:v>
                </c:pt>
                <c:pt idx="205">
                  <c:v>5428.8</c:v>
                </c:pt>
                <c:pt idx="206">
                  <c:v>5454</c:v>
                </c:pt>
                <c:pt idx="207">
                  <c:v>5469.7</c:v>
                </c:pt>
                <c:pt idx="208">
                  <c:v>5464</c:v>
                </c:pt>
                <c:pt idx="209">
                  <c:v>5436.9</c:v>
                </c:pt>
                <c:pt idx="210">
                  <c:v>5444.8</c:v>
                </c:pt>
                <c:pt idx="211">
                  <c:v>5479.7</c:v>
                </c:pt>
                <c:pt idx="212">
                  <c:v>5518.5</c:v>
                </c:pt>
                <c:pt idx="213">
                  <c:v>5492.5</c:v>
                </c:pt>
                <c:pt idx="214">
                  <c:v>5519.5</c:v>
                </c:pt>
                <c:pt idx="215">
                  <c:v>5527.2</c:v>
                </c:pt>
                <c:pt idx="216">
                  <c:v>5511.7</c:v>
                </c:pt>
                <c:pt idx="217">
                  <c:v>5512.8</c:v>
                </c:pt>
                <c:pt idx="218">
                  <c:v>5492.8</c:v>
                </c:pt>
                <c:pt idx="219">
                  <c:v>5479.9</c:v>
                </c:pt>
                <c:pt idx="220">
                  <c:v>5424.6</c:v>
                </c:pt>
                <c:pt idx="221">
                  <c:v>5420.4</c:v>
                </c:pt>
                <c:pt idx="222">
                  <c:v>5409</c:v>
                </c:pt>
                <c:pt idx="223">
                  <c:v>5479</c:v>
                </c:pt>
                <c:pt idx="224">
                  <c:v>5510.8</c:v>
                </c:pt>
                <c:pt idx="225">
                  <c:v>5496.5</c:v>
                </c:pt>
                <c:pt idx="226">
                  <c:v>5498.2</c:v>
                </c:pt>
                <c:pt idx="227">
                  <c:v>5448.4</c:v>
                </c:pt>
                <c:pt idx="228">
                  <c:v>5460.8</c:v>
                </c:pt>
                <c:pt idx="229">
                  <c:v>5476.8</c:v>
                </c:pt>
                <c:pt idx="230">
                  <c:v>5435.8</c:v>
                </c:pt>
                <c:pt idx="231">
                  <c:v>5481.4</c:v>
                </c:pt>
                <c:pt idx="232">
                  <c:v>5462.2</c:v>
                </c:pt>
                <c:pt idx="233">
                  <c:v>5458.1</c:v>
                </c:pt>
                <c:pt idx="234">
                  <c:v>5448.8</c:v>
                </c:pt>
                <c:pt idx="235">
                  <c:v>5489.1</c:v>
                </c:pt>
                <c:pt idx="236">
                  <c:v>5486.6</c:v>
                </c:pt>
                <c:pt idx="237">
                  <c:v>5536.1</c:v>
                </c:pt>
                <c:pt idx="238">
                  <c:v>5531</c:v>
                </c:pt>
                <c:pt idx="239">
                  <c:v>5517.8</c:v>
                </c:pt>
                <c:pt idx="240">
                  <c:v>5479.3</c:v>
                </c:pt>
                <c:pt idx="241">
                  <c:v>5454.2</c:v>
                </c:pt>
                <c:pt idx="242">
                  <c:v>5420.3</c:v>
                </c:pt>
                <c:pt idx="243">
                  <c:v>5388.2</c:v>
                </c:pt>
                <c:pt idx="244">
                  <c:v>5358.9</c:v>
                </c:pt>
                <c:pt idx="245">
                  <c:v>5428.6</c:v>
                </c:pt>
                <c:pt idx="246">
                  <c:v>5480.8</c:v>
                </c:pt>
                <c:pt idx="247">
                  <c:v>5463.8</c:v>
                </c:pt>
                <c:pt idx="248">
                  <c:v>5410.6</c:v>
                </c:pt>
                <c:pt idx="249">
                  <c:v>5413.7</c:v>
                </c:pt>
                <c:pt idx="250">
                  <c:v>5422.8</c:v>
                </c:pt>
                <c:pt idx="251">
                  <c:v>5409.9</c:v>
                </c:pt>
                <c:pt idx="252">
                  <c:v>5403.3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35024"/>
        <c:axId val="813335584"/>
      </c:lineChart>
      <c:lineChart>
        <c:grouping val="standard"/>
        <c:varyColors val="0"/>
        <c:ser>
          <c:idx val="1"/>
          <c:order val="1"/>
          <c:tx>
            <c:v>AUDUSD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AXJO!$A$3:$A$255</c:f>
              <c:numCache>
                <c:formatCode>yyyy\-mm\-dd;@</c:formatCode>
                <c:ptCount val="253"/>
                <c:pt idx="0">
                  <c:v>42094</c:v>
                </c:pt>
                <c:pt idx="1">
                  <c:v>42093</c:v>
                </c:pt>
                <c:pt idx="2">
                  <c:v>42090</c:v>
                </c:pt>
                <c:pt idx="3">
                  <c:v>42089</c:v>
                </c:pt>
                <c:pt idx="4">
                  <c:v>42088</c:v>
                </c:pt>
                <c:pt idx="5">
                  <c:v>42087</c:v>
                </c:pt>
                <c:pt idx="6">
                  <c:v>42086</c:v>
                </c:pt>
                <c:pt idx="7">
                  <c:v>42083</c:v>
                </c:pt>
                <c:pt idx="8">
                  <c:v>42082</c:v>
                </c:pt>
                <c:pt idx="9">
                  <c:v>42081</c:v>
                </c:pt>
                <c:pt idx="10">
                  <c:v>42080</c:v>
                </c:pt>
                <c:pt idx="11">
                  <c:v>42079</c:v>
                </c:pt>
                <c:pt idx="12">
                  <c:v>42076</c:v>
                </c:pt>
                <c:pt idx="13">
                  <c:v>42075</c:v>
                </c:pt>
                <c:pt idx="14">
                  <c:v>42074</c:v>
                </c:pt>
                <c:pt idx="15">
                  <c:v>42073</c:v>
                </c:pt>
                <c:pt idx="16">
                  <c:v>42072</c:v>
                </c:pt>
                <c:pt idx="17">
                  <c:v>42069</c:v>
                </c:pt>
                <c:pt idx="18">
                  <c:v>42068</c:v>
                </c:pt>
                <c:pt idx="19">
                  <c:v>42067</c:v>
                </c:pt>
                <c:pt idx="20">
                  <c:v>42066</c:v>
                </c:pt>
                <c:pt idx="21">
                  <c:v>42065</c:v>
                </c:pt>
                <c:pt idx="22">
                  <c:v>42062</c:v>
                </c:pt>
                <c:pt idx="23">
                  <c:v>42061</c:v>
                </c:pt>
                <c:pt idx="24">
                  <c:v>42060</c:v>
                </c:pt>
                <c:pt idx="25">
                  <c:v>42059</c:v>
                </c:pt>
                <c:pt idx="26">
                  <c:v>42058</c:v>
                </c:pt>
                <c:pt idx="27">
                  <c:v>42055</c:v>
                </c:pt>
                <c:pt idx="28">
                  <c:v>42054</c:v>
                </c:pt>
                <c:pt idx="29">
                  <c:v>42053</c:v>
                </c:pt>
                <c:pt idx="30">
                  <c:v>42052</c:v>
                </c:pt>
                <c:pt idx="31">
                  <c:v>42051</c:v>
                </c:pt>
                <c:pt idx="32">
                  <c:v>42048</c:v>
                </c:pt>
                <c:pt idx="33">
                  <c:v>42047</c:v>
                </c:pt>
                <c:pt idx="34">
                  <c:v>42046</c:v>
                </c:pt>
                <c:pt idx="35">
                  <c:v>42045</c:v>
                </c:pt>
                <c:pt idx="36">
                  <c:v>42044</c:v>
                </c:pt>
                <c:pt idx="37">
                  <c:v>42041</c:v>
                </c:pt>
                <c:pt idx="38">
                  <c:v>42040</c:v>
                </c:pt>
                <c:pt idx="39">
                  <c:v>42039</c:v>
                </c:pt>
                <c:pt idx="40">
                  <c:v>42038</c:v>
                </c:pt>
                <c:pt idx="41">
                  <c:v>42037</c:v>
                </c:pt>
                <c:pt idx="42">
                  <c:v>42034</c:v>
                </c:pt>
                <c:pt idx="43">
                  <c:v>42033</c:v>
                </c:pt>
                <c:pt idx="44">
                  <c:v>42032</c:v>
                </c:pt>
                <c:pt idx="45">
                  <c:v>42031</c:v>
                </c:pt>
                <c:pt idx="46">
                  <c:v>42030</c:v>
                </c:pt>
                <c:pt idx="47">
                  <c:v>42027</c:v>
                </c:pt>
                <c:pt idx="48">
                  <c:v>42026</c:v>
                </c:pt>
                <c:pt idx="49">
                  <c:v>42025</c:v>
                </c:pt>
                <c:pt idx="50">
                  <c:v>42024</c:v>
                </c:pt>
                <c:pt idx="51">
                  <c:v>42023</c:v>
                </c:pt>
                <c:pt idx="52">
                  <c:v>42020</c:v>
                </c:pt>
                <c:pt idx="53">
                  <c:v>42019</c:v>
                </c:pt>
                <c:pt idx="54">
                  <c:v>42018</c:v>
                </c:pt>
                <c:pt idx="55">
                  <c:v>42017</c:v>
                </c:pt>
                <c:pt idx="56">
                  <c:v>42016</c:v>
                </c:pt>
                <c:pt idx="57">
                  <c:v>42013</c:v>
                </c:pt>
                <c:pt idx="58">
                  <c:v>42012</c:v>
                </c:pt>
                <c:pt idx="59">
                  <c:v>42011</c:v>
                </c:pt>
                <c:pt idx="60">
                  <c:v>42010</c:v>
                </c:pt>
                <c:pt idx="61">
                  <c:v>42009</c:v>
                </c:pt>
                <c:pt idx="62">
                  <c:v>42006</c:v>
                </c:pt>
                <c:pt idx="63">
                  <c:v>42004</c:v>
                </c:pt>
                <c:pt idx="64">
                  <c:v>42003</c:v>
                </c:pt>
                <c:pt idx="65">
                  <c:v>42002</c:v>
                </c:pt>
                <c:pt idx="66">
                  <c:v>41997</c:v>
                </c:pt>
                <c:pt idx="67">
                  <c:v>41996</c:v>
                </c:pt>
                <c:pt idx="68">
                  <c:v>41995</c:v>
                </c:pt>
                <c:pt idx="69">
                  <c:v>41992</c:v>
                </c:pt>
                <c:pt idx="70">
                  <c:v>41991</c:v>
                </c:pt>
                <c:pt idx="71">
                  <c:v>41990</c:v>
                </c:pt>
                <c:pt idx="72">
                  <c:v>41989</c:v>
                </c:pt>
                <c:pt idx="73">
                  <c:v>41988</c:v>
                </c:pt>
                <c:pt idx="74">
                  <c:v>41985</c:v>
                </c:pt>
                <c:pt idx="75">
                  <c:v>41984</c:v>
                </c:pt>
                <c:pt idx="76">
                  <c:v>41983</c:v>
                </c:pt>
                <c:pt idx="77">
                  <c:v>41982</c:v>
                </c:pt>
                <c:pt idx="78">
                  <c:v>41981</c:v>
                </c:pt>
                <c:pt idx="79">
                  <c:v>41978</c:v>
                </c:pt>
                <c:pt idx="80">
                  <c:v>41977</c:v>
                </c:pt>
                <c:pt idx="81">
                  <c:v>41976</c:v>
                </c:pt>
                <c:pt idx="82">
                  <c:v>41975</c:v>
                </c:pt>
                <c:pt idx="83">
                  <c:v>41974</c:v>
                </c:pt>
                <c:pt idx="84">
                  <c:v>41971</c:v>
                </c:pt>
                <c:pt idx="85">
                  <c:v>41970</c:v>
                </c:pt>
                <c:pt idx="86">
                  <c:v>41969</c:v>
                </c:pt>
                <c:pt idx="87">
                  <c:v>41968</c:v>
                </c:pt>
                <c:pt idx="88">
                  <c:v>41967</c:v>
                </c:pt>
                <c:pt idx="89">
                  <c:v>41964</c:v>
                </c:pt>
                <c:pt idx="90">
                  <c:v>41963</c:v>
                </c:pt>
                <c:pt idx="91">
                  <c:v>41962</c:v>
                </c:pt>
                <c:pt idx="92">
                  <c:v>41961</c:v>
                </c:pt>
                <c:pt idx="93">
                  <c:v>41960</c:v>
                </c:pt>
                <c:pt idx="94">
                  <c:v>41957</c:v>
                </c:pt>
                <c:pt idx="95">
                  <c:v>41956</c:v>
                </c:pt>
                <c:pt idx="96">
                  <c:v>41955</c:v>
                </c:pt>
                <c:pt idx="97">
                  <c:v>41954</c:v>
                </c:pt>
                <c:pt idx="98">
                  <c:v>41953</c:v>
                </c:pt>
                <c:pt idx="99">
                  <c:v>41950</c:v>
                </c:pt>
                <c:pt idx="100">
                  <c:v>41949</c:v>
                </c:pt>
                <c:pt idx="101">
                  <c:v>41948</c:v>
                </c:pt>
                <c:pt idx="102">
                  <c:v>41947</c:v>
                </c:pt>
                <c:pt idx="103">
                  <c:v>41946</c:v>
                </c:pt>
                <c:pt idx="104">
                  <c:v>41943</c:v>
                </c:pt>
                <c:pt idx="105">
                  <c:v>41942</c:v>
                </c:pt>
                <c:pt idx="106">
                  <c:v>41941</c:v>
                </c:pt>
                <c:pt idx="107">
                  <c:v>41940</c:v>
                </c:pt>
                <c:pt idx="108">
                  <c:v>41939</c:v>
                </c:pt>
                <c:pt idx="109">
                  <c:v>41936</c:v>
                </c:pt>
                <c:pt idx="110">
                  <c:v>41935</c:v>
                </c:pt>
                <c:pt idx="111">
                  <c:v>41934</c:v>
                </c:pt>
                <c:pt idx="112">
                  <c:v>41933</c:v>
                </c:pt>
                <c:pt idx="113">
                  <c:v>41932</c:v>
                </c:pt>
                <c:pt idx="114">
                  <c:v>41929</c:v>
                </c:pt>
                <c:pt idx="115">
                  <c:v>41928</c:v>
                </c:pt>
                <c:pt idx="116">
                  <c:v>41927</c:v>
                </c:pt>
                <c:pt idx="117">
                  <c:v>41926</c:v>
                </c:pt>
                <c:pt idx="118">
                  <c:v>41925</c:v>
                </c:pt>
                <c:pt idx="119">
                  <c:v>41922</c:v>
                </c:pt>
                <c:pt idx="120">
                  <c:v>41921</c:v>
                </c:pt>
                <c:pt idx="121">
                  <c:v>41920</c:v>
                </c:pt>
                <c:pt idx="122">
                  <c:v>41919</c:v>
                </c:pt>
                <c:pt idx="123">
                  <c:v>41918</c:v>
                </c:pt>
                <c:pt idx="124">
                  <c:v>41915</c:v>
                </c:pt>
                <c:pt idx="125">
                  <c:v>41914</c:v>
                </c:pt>
                <c:pt idx="126">
                  <c:v>41913</c:v>
                </c:pt>
                <c:pt idx="127">
                  <c:v>41912</c:v>
                </c:pt>
                <c:pt idx="128">
                  <c:v>41911</c:v>
                </c:pt>
                <c:pt idx="129">
                  <c:v>41908</c:v>
                </c:pt>
                <c:pt idx="130">
                  <c:v>41907</c:v>
                </c:pt>
                <c:pt idx="131">
                  <c:v>41906</c:v>
                </c:pt>
                <c:pt idx="132">
                  <c:v>41905</c:v>
                </c:pt>
                <c:pt idx="133">
                  <c:v>41904</c:v>
                </c:pt>
                <c:pt idx="134">
                  <c:v>41901</c:v>
                </c:pt>
                <c:pt idx="135">
                  <c:v>41900</c:v>
                </c:pt>
                <c:pt idx="136">
                  <c:v>41899</c:v>
                </c:pt>
                <c:pt idx="137">
                  <c:v>41898</c:v>
                </c:pt>
                <c:pt idx="138">
                  <c:v>41897</c:v>
                </c:pt>
                <c:pt idx="139">
                  <c:v>41894</c:v>
                </c:pt>
                <c:pt idx="140">
                  <c:v>41893</c:v>
                </c:pt>
                <c:pt idx="141">
                  <c:v>41892</c:v>
                </c:pt>
                <c:pt idx="142">
                  <c:v>41891</c:v>
                </c:pt>
                <c:pt idx="143">
                  <c:v>41890</c:v>
                </c:pt>
                <c:pt idx="144">
                  <c:v>41887</c:v>
                </c:pt>
                <c:pt idx="145">
                  <c:v>41886</c:v>
                </c:pt>
                <c:pt idx="146">
                  <c:v>41885</c:v>
                </c:pt>
                <c:pt idx="147">
                  <c:v>41884</c:v>
                </c:pt>
                <c:pt idx="148">
                  <c:v>41883</c:v>
                </c:pt>
                <c:pt idx="149">
                  <c:v>41880</c:v>
                </c:pt>
                <c:pt idx="150">
                  <c:v>41879</c:v>
                </c:pt>
                <c:pt idx="151">
                  <c:v>41878</c:v>
                </c:pt>
                <c:pt idx="152">
                  <c:v>41877</c:v>
                </c:pt>
                <c:pt idx="153">
                  <c:v>41876</c:v>
                </c:pt>
                <c:pt idx="154">
                  <c:v>41873</c:v>
                </c:pt>
                <c:pt idx="155">
                  <c:v>41872</c:v>
                </c:pt>
                <c:pt idx="156">
                  <c:v>41871</c:v>
                </c:pt>
                <c:pt idx="157">
                  <c:v>41870</c:v>
                </c:pt>
                <c:pt idx="158">
                  <c:v>41869</c:v>
                </c:pt>
                <c:pt idx="159">
                  <c:v>41866</c:v>
                </c:pt>
                <c:pt idx="160">
                  <c:v>41865</c:v>
                </c:pt>
                <c:pt idx="161">
                  <c:v>41864</c:v>
                </c:pt>
                <c:pt idx="162">
                  <c:v>41863</c:v>
                </c:pt>
                <c:pt idx="163">
                  <c:v>41862</c:v>
                </c:pt>
                <c:pt idx="164">
                  <c:v>41859</c:v>
                </c:pt>
                <c:pt idx="165">
                  <c:v>41858</c:v>
                </c:pt>
                <c:pt idx="166">
                  <c:v>41857</c:v>
                </c:pt>
                <c:pt idx="167">
                  <c:v>41856</c:v>
                </c:pt>
                <c:pt idx="168">
                  <c:v>41855</c:v>
                </c:pt>
                <c:pt idx="169">
                  <c:v>41852</c:v>
                </c:pt>
                <c:pt idx="170">
                  <c:v>41851</c:v>
                </c:pt>
                <c:pt idx="171">
                  <c:v>41850</c:v>
                </c:pt>
                <c:pt idx="172">
                  <c:v>41849</c:v>
                </c:pt>
                <c:pt idx="173">
                  <c:v>41848</c:v>
                </c:pt>
                <c:pt idx="174">
                  <c:v>41845</c:v>
                </c:pt>
                <c:pt idx="175">
                  <c:v>41844</c:v>
                </c:pt>
                <c:pt idx="176">
                  <c:v>41843</c:v>
                </c:pt>
                <c:pt idx="177">
                  <c:v>41842</c:v>
                </c:pt>
                <c:pt idx="178">
                  <c:v>41841</c:v>
                </c:pt>
                <c:pt idx="179">
                  <c:v>41838</c:v>
                </c:pt>
                <c:pt idx="180">
                  <c:v>41837</c:v>
                </c:pt>
                <c:pt idx="181">
                  <c:v>41836</c:v>
                </c:pt>
                <c:pt idx="182">
                  <c:v>41835</c:v>
                </c:pt>
                <c:pt idx="183">
                  <c:v>41834</c:v>
                </c:pt>
                <c:pt idx="184">
                  <c:v>41831</c:v>
                </c:pt>
                <c:pt idx="185">
                  <c:v>41830</c:v>
                </c:pt>
                <c:pt idx="186">
                  <c:v>41829</c:v>
                </c:pt>
                <c:pt idx="187">
                  <c:v>41828</c:v>
                </c:pt>
                <c:pt idx="188">
                  <c:v>41827</c:v>
                </c:pt>
                <c:pt idx="189">
                  <c:v>41824</c:v>
                </c:pt>
                <c:pt idx="190">
                  <c:v>41823</c:v>
                </c:pt>
                <c:pt idx="191">
                  <c:v>41822</c:v>
                </c:pt>
                <c:pt idx="192">
                  <c:v>41821</c:v>
                </c:pt>
                <c:pt idx="193">
                  <c:v>41820</c:v>
                </c:pt>
                <c:pt idx="194">
                  <c:v>41817</c:v>
                </c:pt>
                <c:pt idx="195">
                  <c:v>41816</c:v>
                </c:pt>
                <c:pt idx="196">
                  <c:v>41815</c:v>
                </c:pt>
                <c:pt idx="197">
                  <c:v>41814</c:v>
                </c:pt>
                <c:pt idx="198">
                  <c:v>41813</c:v>
                </c:pt>
                <c:pt idx="199">
                  <c:v>41810</c:v>
                </c:pt>
                <c:pt idx="200">
                  <c:v>41809</c:v>
                </c:pt>
                <c:pt idx="201">
                  <c:v>41808</c:v>
                </c:pt>
                <c:pt idx="202">
                  <c:v>41807</c:v>
                </c:pt>
                <c:pt idx="203">
                  <c:v>41806</c:v>
                </c:pt>
                <c:pt idx="204">
                  <c:v>41803</c:v>
                </c:pt>
                <c:pt idx="205">
                  <c:v>41802</c:v>
                </c:pt>
                <c:pt idx="206">
                  <c:v>41801</c:v>
                </c:pt>
                <c:pt idx="207">
                  <c:v>41800</c:v>
                </c:pt>
                <c:pt idx="208">
                  <c:v>41796</c:v>
                </c:pt>
                <c:pt idx="209">
                  <c:v>41795</c:v>
                </c:pt>
                <c:pt idx="210">
                  <c:v>41794</c:v>
                </c:pt>
                <c:pt idx="211">
                  <c:v>41793</c:v>
                </c:pt>
                <c:pt idx="212">
                  <c:v>41792</c:v>
                </c:pt>
                <c:pt idx="213">
                  <c:v>41789</c:v>
                </c:pt>
                <c:pt idx="214">
                  <c:v>41788</c:v>
                </c:pt>
                <c:pt idx="215">
                  <c:v>41787</c:v>
                </c:pt>
                <c:pt idx="216">
                  <c:v>41786</c:v>
                </c:pt>
                <c:pt idx="217">
                  <c:v>41785</c:v>
                </c:pt>
                <c:pt idx="218">
                  <c:v>41782</c:v>
                </c:pt>
                <c:pt idx="219">
                  <c:v>41781</c:v>
                </c:pt>
                <c:pt idx="220">
                  <c:v>41780</c:v>
                </c:pt>
                <c:pt idx="221">
                  <c:v>41779</c:v>
                </c:pt>
                <c:pt idx="222">
                  <c:v>41778</c:v>
                </c:pt>
                <c:pt idx="223">
                  <c:v>41775</c:v>
                </c:pt>
                <c:pt idx="224">
                  <c:v>41774</c:v>
                </c:pt>
                <c:pt idx="225">
                  <c:v>41773</c:v>
                </c:pt>
                <c:pt idx="226">
                  <c:v>41772</c:v>
                </c:pt>
                <c:pt idx="227">
                  <c:v>41771</c:v>
                </c:pt>
                <c:pt idx="228">
                  <c:v>41768</c:v>
                </c:pt>
                <c:pt idx="229">
                  <c:v>41767</c:v>
                </c:pt>
                <c:pt idx="230">
                  <c:v>41766</c:v>
                </c:pt>
                <c:pt idx="231">
                  <c:v>41765</c:v>
                </c:pt>
                <c:pt idx="232">
                  <c:v>41764</c:v>
                </c:pt>
                <c:pt idx="233">
                  <c:v>41761</c:v>
                </c:pt>
                <c:pt idx="234">
                  <c:v>41760</c:v>
                </c:pt>
                <c:pt idx="235">
                  <c:v>41759</c:v>
                </c:pt>
                <c:pt idx="236">
                  <c:v>41758</c:v>
                </c:pt>
                <c:pt idx="237">
                  <c:v>41757</c:v>
                </c:pt>
                <c:pt idx="238">
                  <c:v>41753</c:v>
                </c:pt>
                <c:pt idx="239">
                  <c:v>41752</c:v>
                </c:pt>
                <c:pt idx="240">
                  <c:v>41751</c:v>
                </c:pt>
                <c:pt idx="241">
                  <c:v>41746</c:v>
                </c:pt>
                <c:pt idx="242">
                  <c:v>41745</c:v>
                </c:pt>
                <c:pt idx="243">
                  <c:v>41744</c:v>
                </c:pt>
                <c:pt idx="244">
                  <c:v>41743</c:v>
                </c:pt>
                <c:pt idx="245">
                  <c:v>41740</c:v>
                </c:pt>
                <c:pt idx="246">
                  <c:v>41739</c:v>
                </c:pt>
                <c:pt idx="247">
                  <c:v>41738</c:v>
                </c:pt>
                <c:pt idx="248">
                  <c:v>41737</c:v>
                </c:pt>
                <c:pt idx="249">
                  <c:v>41736</c:v>
                </c:pt>
                <c:pt idx="250">
                  <c:v>41733</c:v>
                </c:pt>
                <c:pt idx="251">
                  <c:v>41732</c:v>
                </c:pt>
                <c:pt idx="252">
                  <c:v>41731</c:v>
                </c:pt>
              </c:numCache>
            </c:numRef>
          </c:cat>
          <c:val>
            <c:numRef>
              <c:f>AXJO!$M$3:$M$255</c:f>
              <c:numCache>
                <c:formatCode>#,##0.0000;[Red][&lt;0]\-#,##0.0000;#,##0.0000</c:formatCode>
                <c:ptCount val="253"/>
                <c:pt idx="0">
                  <c:v>0.76339999999999997</c:v>
                </c:pt>
                <c:pt idx="1">
                  <c:v>0.77159999999999995</c:v>
                </c:pt>
                <c:pt idx="2">
                  <c:v>0.78039999999999998</c:v>
                </c:pt>
                <c:pt idx="3">
                  <c:v>0.78169999999999995</c:v>
                </c:pt>
                <c:pt idx="4">
                  <c:v>0.7873</c:v>
                </c:pt>
                <c:pt idx="5">
                  <c:v>0.78610000000000002</c:v>
                </c:pt>
                <c:pt idx="6">
                  <c:v>0.78220000000000001</c:v>
                </c:pt>
                <c:pt idx="7">
                  <c:v>0.76780000000000004</c:v>
                </c:pt>
                <c:pt idx="8">
                  <c:v>0.7732</c:v>
                </c:pt>
                <c:pt idx="9">
                  <c:v>0.7621</c:v>
                </c:pt>
                <c:pt idx="10">
                  <c:v>0.76349999999999996</c:v>
                </c:pt>
                <c:pt idx="11">
                  <c:v>0.76419999999999999</c:v>
                </c:pt>
                <c:pt idx="12">
                  <c:v>0.7671</c:v>
                </c:pt>
                <c:pt idx="13">
                  <c:v>0.76039999999999996</c:v>
                </c:pt>
                <c:pt idx="14">
                  <c:v>0.76039999999999996</c:v>
                </c:pt>
                <c:pt idx="15">
                  <c:v>0.76459999999999995</c:v>
                </c:pt>
                <c:pt idx="16">
                  <c:v>0.76939999999999997</c:v>
                </c:pt>
                <c:pt idx="17">
                  <c:v>0.78049999999999997</c:v>
                </c:pt>
                <c:pt idx="18">
                  <c:v>0.78200000000000003</c:v>
                </c:pt>
                <c:pt idx="19">
                  <c:v>0.78120000000000001</c:v>
                </c:pt>
                <c:pt idx="20">
                  <c:v>0.78259999999999996</c:v>
                </c:pt>
                <c:pt idx="21">
                  <c:v>0.77680000000000005</c:v>
                </c:pt>
                <c:pt idx="22">
                  <c:v>0.7792</c:v>
                </c:pt>
                <c:pt idx="23">
                  <c:v>0.78569999999999995</c:v>
                </c:pt>
                <c:pt idx="24">
                  <c:v>0.78859999999999997</c:v>
                </c:pt>
                <c:pt idx="25">
                  <c:v>0.77729999999999999</c:v>
                </c:pt>
                <c:pt idx="26">
                  <c:v>0.78339999999999999</c:v>
                </c:pt>
                <c:pt idx="27">
                  <c:v>0.78100000000000003</c:v>
                </c:pt>
                <c:pt idx="28">
                  <c:v>0.77939999999999998</c:v>
                </c:pt>
                <c:pt idx="29">
                  <c:v>0.78269999999999995</c:v>
                </c:pt>
                <c:pt idx="30">
                  <c:v>0.77990000000000004</c:v>
                </c:pt>
                <c:pt idx="31">
                  <c:v>0.77910000000000001</c:v>
                </c:pt>
                <c:pt idx="32">
                  <c:v>0.77829999999999999</c:v>
                </c:pt>
                <c:pt idx="33">
                  <c:v>0.76480000000000004</c:v>
                </c:pt>
                <c:pt idx="34">
                  <c:v>0.77690000000000003</c:v>
                </c:pt>
                <c:pt idx="35">
                  <c:v>0.78259999999999996</c:v>
                </c:pt>
                <c:pt idx="36">
                  <c:v>0.77610000000000001</c:v>
                </c:pt>
                <c:pt idx="37">
                  <c:v>0.78300000000000003</c:v>
                </c:pt>
                <c:pt idx="38">
                  <c:v>0.77690000000000003</c:v>
                </c:pt>
                <c:pt idx="39">
                  <c:v>0.78200000000000003</c:v>
                </c:pt>
                <c:pt idx="40">
                  <c:v>0.76590000000000003</c:v>
                </c:pt>
                <c:pt idx="41">
                  <c:v>0.77690000000000003</c:v>
                </c:pt>
                <c:pt idx="42">
                  <c:v>0.77810000000000001</c:v>
                </c:pt>
                <c:pt idx="43">
                  <c:v>0.78690000000000004</c:v>
                </c:pt>
                <c:pt idx="44">
                  <c:v>0.79910000000000003</c:v>
                </c:pt>
                <c:pt idx="45">
                  <c:v>0.79410000000000003</c:v>
                </c:pt>
                <c:pt idx="46">
                  <c:v>#N/A</c:v>
                </c:pt>
                <c:pt idx="47">
                  <c:v>0.79869999999999997</c:v>
                </c:pt>
                <c:pt idx="48">
                  <c:v>0.80710000000000004</c:v>
                </c:pt>
                <c:pt idx="49">
                  <c:v>0.82120000000000004</c:v>
                </c:pt>
                <c:pt idx="50">
                  <c:v>0.8175</c:v>
                </c:pt>
                <c:pt idx="51">
                  <c:v>0.82179999999999997</c:v>
                </c:pt>
                <c:pt idx="52">
                  <c:v>0.82379999999999998</c:v>
                </c:pt>
                <c:pt idx="53">
                  <c:v>0.82040000000000002</c:v>
                </c:pt>
                <c:pt idx="54">
                  <c:v>0.80989999999999995</c:v>
                </c:pt>
                <c:pt idx="55">
                  <c:v>0.81720000000000004</c:v>
                </c:pt>
                <c:pt idx="56">
                  <c:v>0.82440000000000002</c:v>
                </c:pt>
                <c:pt idx="57">
                  <c:v>0.81379999999999997</c:v>
                </c:pt>
                <c:pt idx="58">
                  <c:v>0.81079999999999997</c:v>
                </c:pt>
                <c:pt idx="59">
                  <c:v>0.80740000000000001</c:v>
                </c:pt>
                <c:pt idx="60">
                  <c:v>0.81259999999999999</c:v>
                </c:pt>
                <c:pt idx="61">
                  <c:v>0.80610000000000004</c:v>
                </c:pt>
                <c:pt idx="62">
                  <c:v>0.81269999999999998</c:v>
                </c:pt>
                <c:pt idx="63">
                  <c:v>0.82020000000000004</c:v>
                </c:pt>
                <c:pt idx="64">
                  <c:v>0.81299999999999994</c:v>
                </c:pt>
                <c:pt idx="65">
                  <c:v>0.81369999999999998</c:v>
                </c:pt>
                <c:pt idx="66">
                  <c:v>0.81120000000000003</c:v>
                </c:pt>
                <c:pt idx="67">
                  <c:v>0.81179999999999997</c:v>
                </c:pt>
                <c:pt idx="68">
                  <c:v>0.81610000000000005</c:v>
                </c:pt>
                <c:pt idx="69">
                  <c:v>0.81850000000000001</c:v>
                </c:pt>
                <c:pt idx="70">
                  <c:v>0.81399999999999995</c:v>
                </c:pt>
                <c:pt idx="71">
                  <c:v>0.81579999999999997</c:v>
                </c:pt>
                <c:pt idx="72">
                  <c:v>0.82230000000000003</c:v>
                </c:pt>
                <c:pt idx="73">
                  <c:v>0.8236</c:v>
                </c:pt>
                <c:pt idx="74">
                  <c:v>0.82740000000000002</c:v>
                </c:pt>
                <c:pt idx="75">
                  <c:v>0.83230000000000004</c:v>
                </c:pt>
                <c:pt idx="76">
                  <c:v>0.83209999999999995</c:v>
                </c:pt>
                <c:pt idx="77">
                  <c:v>0.82410000000000005</c:v>
                </c:pt>
                <c:pt idx="78">
                  <c:v>0.82769999999999999</c:v>
                </c:pt>
                <c:pt idx="79">
                  <c:v>0.83709999999999996</c:v>
                </c:pt>
                <c:pt idx="80">
                  <c:v>0.83979999999999999</c:v>
                </c:pt>
                <c:pt idx="81">
                  <c:v>0.8407</c:v>
                </c:pt>
                <c:pt idx="82">
                  <c:v>0.85040000000000004</c:v>
                </c:pt>
                <c:pt idx="83">
                  <c:v>0.84530000000000005</c:v>
                </c:pt>
                <c:pt idx="84">
                  <c:v>0.84909999999999997</c:v>
                </c:pt>
                <c:pt idx="85">
                  <c:v>0.8599</c:v>
                </c:pt>
                <c:pt idx="86">
                  <c:v>0.85350000000000004</c:v>
                </c:pt>
                <c:pt idx="87">
                  <c:v>0.85929999999999995</c:v>
                </c:pt>
                <c:pt idx="88">
                  <c:v>0.86870000000000003</c:v>
                </c:pt>
                <c:pt idx="89">
                  <c:v>0.86329999999999996</c:v>
                </c:pt>
                <c:pt idx="90">
                  <c:v>0.85929999999999995</c:v>
                </c:pt>
                <c:pt idx="91">
                  <c:v>0.86650000000000005</c:v>
                </c:pt>
                <c:pt idx="92">
                  <c:v>0.87209999999999999</c:v>
                </c:pt>
                <c:pt idx="93">
                  <c:v>0.87880000000000003</c:v>
                </c:pt>
                <c:pt idx="94">
                  <c:v>0.86909999999999998</c:v>
                </c:pt>
                <c:pt idx="95">
                  <c:v>0.87009999999999998</c:v>
                </c:pt>
                <c:pt idx="96">
                  <c:v>0.86750000000000005</c:v>
                </c:pt>
                <c:pt idx="97">
                  <c:v>0.86219999999999997</c:v>
                </c:pt>
                <c:pt idx="98">
                  <c:v>0.86709999999999998</c:v>
                </c:pt>
                <c:pt idx="99">
                  <c:v>0.85440000000000005</c:v>
                </c:pt>
                <c:pt idx="100">
                  <c:v>0.86080000000000001</c:v>
                </c:pt>
                <c:pt idx="101">
                  <c:v>0.87329999999999997</c:v>
                </c:pt>
                <c:pt idx="102">
                  <c:v>0.87209999999999999</c:v>
                </c:pt>
                <c:pt idx="103">
                  <c:v>0.87360000000000004</c:v>
                </c:pt>
                <c:pt idx="104">
                  <c:v>0.88049999999999995</c:v>
                </c:pt>
                <c:pt idx="105">
                  <c:v>0.87680000000000002</c:v>
                </c:pt>
                <c:pt idx="106">
                  <c:v>0.88680000000000003</c:v>
                </c:pt>
                <c:pt idx="107">
                  <c:v>0.88170000000000004</c:v>
                </c:pt>
                <c:pt idx="108">
                  <c:v>0.88170000000000004</c:v>
                </c:pt>
                <c:pt idx="109">
                  <c:v>0.87580000000000002</c:v>
                </c:pt>
                <c:pt idx="110">
                  <c:v>0.87629999999999997</c:v>
                </c:pt>
                <c:pt idx="111">
                  <c:v>0.87909999999999999</c:v>
                </c:pt>
                <c:pt idx="112">
                  <c:v>0.88190000000000002</c:v>
                </c:pt>
                <c:pt idx="113">
                  <c:v>0.87739999999999996</c:v>
                </c:pt>
                <c:pt idx="114">
                  <c:v>0.875</c:v>
                </c:pt>
                <c:pt idx="115">
                  <c:v>0.87880000000000003</c:v>
                </c:pt>
                <c:pt idx="116">
                  <c:v>0.87209999999999999</c:v>
                </c:pt>
                <c:pt idx="117">
                  <c:v>0.87960000000000005</c:v>
                </c:pt>
                <c:pt idx="118">
                  <c:v>0.87360000000000004</c:v>
                </c:pt>
                <c:pt idx="119">
                  <c:v>0.87719999999999998</c:v>
                </c:pt>
                <c:pt idx="120">
                  <c:v>0.88829999999999998</c:v>
                </c:pt>
                <c:pt idx="121">
                  <c:v>0.87690000000000001</c:v>
                </c:pt>
                <c:pt idx="122">
                  <c:v>0.876</c:v>
                </c:pt>
                <c:pt idx="123">
                  <c:v>#N/A</c:v>
                </c:pt>
                <c:pt idx="124">
                  <c:v>0.879</c:v>
                </c:pt>
                <c:pt idx="125">
                  <c:v>0.88129999999999997</c:v>
                </c:pt>
                <c:pt idx="126">
                  <c:v>0.86929999999999996</c:v>
                </c:pt>
                <c:pt idx="127">
                  <c:v>0.87519999999999998</c:v>
                </c:pt>
                <c:pt idx="128">
                  <c:v>0.86929999999999996</c:v>
                </c:pt>
                <c:pt idx="129">
                  <c:v>0.87570000000000003</c:v>
                </c:pt>
                <c:pt idx="130">
                  <c:v>0.88200000000000001</c:v>
                </c:pt>
                <c:pt idx="131">
                  <c:v>0.88759999999999994</c:v>
                </c:pt>
                <c:pt idx="132">
                  <c:v>0.89159999999999995</c:v>
                </c:pt>
                <c:pt idx="133">
                  <c:v>0.89100000000000001</c:v>
                </c:pt>
                <c:pt idx="134">
                  <c:v>0.89659999999999995</c:v>
                </c:pt>
                <c:pt idx="135">
                  <c:v>0.89680000000000004</c:v>
                </c:pt>
                <c:pt idx="136">
                  <c:v>0.90690000000000004</c:v>
                </c:pt>
                <c:pt idx="137">
                  <c:v>0.90069999999999995</c:v>
                </c:pt>
                <c:pt idx="138">
                  <c:v>0.89959999999999996</c:v>
                </c:pt>
                <c:pt idx="139">
                  <c:v>0.90600000000000003</c:v>
                </c:pt>
                <c:pt idx="140">
                  <c:v>0.91759999999999997</c:v>
                </c:pt>
                <c:pt idx="141">
                  <c:v>0.91579999999999995</c:v>
                </c:pt>
                <c:pt idx="142">
                  <c:v>0.92659999999999998</c:v>
                </c:pt>
                <c:pt idx="143">
                  <c:v>0.9365</c:v>
                </c:pt>
                <c:pt idx="144">
                  <c:v>0.93410000000000004</c:v>
                </c:pt>
                <c:pt idx="145">
                  <c:v>0.93400000000000005</c:v>
                </c:pt>
                <c:pt idx="146">
                  <c:v>0.92900000000000005</c:v>
                </c:pt>
                <c:pt idx="147">
                  <c:v>0.92930000000000001</c:v>
                </c:pt>
                <c:pt idx="148">
                  <c:v>0.93400000000000005</c:v>
                </c:pt>
                <c:pt idx="149">
                  <c:v>0.93489999999999995</c:v>
                </c:pt>
                <c:pt idx="150">
                  <c:v>0.93530000000000002</c:v>
                </c:pt>
                <c:pt idx="151">
                  <c:v>0.93189999999999995</c:v>
                </c:pt>
                <c:pt idx="152">
                  <c:v>0.92930000000000001</c:v>
                </c:pt>
                <c:pt idx="153">
                  <c:v>0.93210000000000004</c:v>
                </c:pt>
                <c:pt idx="154">
                  <c:v>0.93259999999999998</c:v>
                </c:pt>
                <c:pt idx="155">
                  <c:v>0.9254</c:v>
                </c:pt>
                <c:pt idx="156">
                  <c:v>0.92800000000000005</c:v>
                </c:pt>
                <c:pt idx="157">
                  <c:v>0.93379999999999996</c:v>
                </c:pt>
                <c:pt idx="158">
                  <c:v>0.93259999999999998</c:v>
                </c:pt>
                <c:pt idx="159">
                  <c:v>0.93320000000000003</c:v>
                </c:pt>
                <c:pt idx="160">
                  <c:v>0.92969999999999997</c:v>
                </c:pt>
                <c:pt idx="161">
                  <c:v>0.92979999999999996</c:v>
                </c:pt>
                <c:pt idx="162">
                  <c:v>0.92559999999999998</c:v>
                </c:pt>
                <c:pt idx="163">
                  <c:v>0.92800000000000005</c:v>
                </c:pt>
                <c:pt idx="164">
                  <c:v>0.92459999999999998</c:v>
                </c:pt>
                <c:pt idx="165">
                  <c:v>0.92679999999999996</c:v>
                </c:pt>
                <c:pt idx="166">
                  <c:v>0.93059999999999998</c:v>
                </c:pt>
                <c:pt idx="167">
                  <c:v>0.93420000000000003</c:v>
                </c:pt>
                <c:pt idx="168">
                  <c:v>#N/A</c:v>
                </c:pt>
                <c:pt idx="169">
                  <c:v>0.9294</c:v>
                </c:pt>
                <c:pt idx="170">
                  <c:v>0.93240000000000001</c:v>
                </c:pt>
                <c:pt idx="171">
                  <c:v>0.93820000000000003</c:v>
                </c:pt>
                <c:pt idx="172">
                  <c:v>0.9395</c:v>
                </c:pt>
                <c:pt idx="173">
                  <c:v>0.93899999999999995</c:v>
                </c:pt>
                <c:pt idx="174">
                  <c:v>0.94140000000000001</c:v>
                </c:pt>
                <c:pt idx="175">
                  <c:v>0.94479999999999997</c:v>
                </c:pt>
                <c:pt idx="176">
                  <c:v>0.94340000000000002</c:v>
                </c:pt>
                <c:pt idx="177">
                  <c:v>0.93889999999999996</c:v>
                </c:pt>
                <c:pt idx="178">
                  <c:v>0.93899999999999995</c:v>
                </c:pt>
                <c:pt idx="179">
                  <c:v>0.93659999999999999</c:v>
                </c:pt>
                <c:pt idx="180">
                  <c:v>0.93769999999999998</c:v>
                </c:pt>
                <c:pt idx="181">
                  <c:v>0.93369999999999997</c:v>
                </c:pt>
                <c:pt idx="182">
                  <c:v>0.93869999999999998</c:v>
                </c:pt>
                <c:pt idx="183">
                  <c:v>0.94</c:v>
                </c:pt>
                <c:pt idx="184">
                  <c:v>0.93910000000000005</c:v>
                </c:pt>
                <c:pt idx="185">
                  <c:v>0.93969999999999998</c:v>
                </c:pt>
                <c:pt idx="186">
                  <c:v>0.93969999999999998</c:v>
                </c:pt>
                <c:pt idx="187">
                  <c:v>0.9385</c:v>
                </c:pt>
                <c:pt idx="188">
                  <c:v>0.93559999999999999</c:v>
                </c:pt>
                <c:pt idx="189">
                  <c:v>0.9365</c:v>
                </c:pt>
                <c:pt idx="190">
                  <c:v>0.93799999999999994</c:v>
                </c:pt>
                <c:pt idx="191">
                  <c:v>0.94579999999999997</c:v>
                </c:pt>
                <c:pt idx="192">
                  <c:v>0.94540000000000002</c:v>
                </c:pt>
                <c:pt idx="193">
                  <c:v>0.94199999999999995</c:v>
                </c:pt>
                <c:pt idx="194">
                  <c:v>0.94369999999999998</c:v>
                </c:pt>
                <c:pt idx="195">
                  <c:v>0.94059999999999999</c:v>
                </c:pt>
                <c:pt idx="196">
                  <c:v>0.93579999999999997</c:v>
                </c:pt>
                <c:pt idx="197">
                  <c:v>0.94220000000000004</c:v>
                </c:pt>
                <c:pt idx="198">
                  <c:v>0.94389999999999996</c:v>
                </c:pt>
                <c:pt idx="199">
                  <c:v>0.9405</c:v>
                </c:pt>
                <c:pt idx="200">
                  <c:v>0.94010000000000005</c:v>
                </c:pt>
                <c:pt idx="201">
                  <c:v>0.93369999999999997</c:v>
                </c:pt>
                <c:pt idx="202">
                  <c:v>0.93520000000000003</c:v>
                </c:pt>
                <c:pt idx="203">
                  <c:v>0.94120000000000004</c:v>
                </c:pt>
                <c:pt idx="204">
                  <c:v>0.94179999999999997</c:v>
                </c:pt>
                <c:pt idx="205">
                  <c:v>0.93910000000000005</c:v>
                </c:pt>
                <c:pt idx="206">
                  <c:v>0.9385</c:v>
                </c:pt>
                <c:pt idx="207">
                  <c:v>0.93679999999999997</c:v>
                </c:pt>
                <c:pt idx="208">
                  <c:v>0.93320000000000003</c:v>
                </c:pt>
                <c:pt idx="209">
                  <c:v>0.92779999999999996</c:v>
                </c:pt>
                <c:pt idx="210">
                  <c:v>0.9274</c:v>
                </c:pt>
                <c:pt idx="211">
                  <c:v>0.92700000000000005</c:v>
                </c:pt>
                <c:pt idx="212">
                  <c:v>0.92600000000000005</c:v>
                </c:pt>
                <c:pt idx="213">
                  <c:v>0.93189999999999995</c:v>
                </c:pt>
                <c:pt idx="214">
                  <c:v>0.92830000000000001</c:v>
                </c:pt>
                <c:pt idx="215">
                  <c:v>0.92679999999999996</c:v>
                </c:pt>
                <c:pt idx="216">
                  <c:v>0.92710000000000004</c:v>
                </c:pt>
                <c:pt idx="217">
                  <c:v>0.92379999999999995</c:v>
                </c:pt>
                <c:pt idx="218">
                  <c:v>0.92410000000000003</c:v>
                </c:pt>
                <c:pt idx="219">
                  <c:v>0.9264</c:v>
                </c:pt>
                <c:pt idx="220">
                  <c:v>0.92349999999999999</c:v>
                </c:pt>
                <c:pt idx="221">
                  <c:v>0.92879999999999996</c:v>
                </c:pt>
                <c:pt idx="222">
                  <c:v>0.93510000000000004</c:v>
                </c:pt>
                <c:pt idx="223">
                  <c:v>0.93540000000000001</c:v>
                </c:pt>
                <c:pt idx="224">
                  <c:v>0.93759999999999999</c:v>
                </c:pt>
                <c:pt idx="225">
                  <c:v>0.94010000000000005</c:v>
                </c:pt>
                <c:pt idx="226">
                  <c:v>0.93440000000000001</c:v>
                </c:pt>
                <c:pt idx="227">
                  <c:v>0.93630000000000002</c:v>
                </c:pt>
                <c:pt idx="228">
                  <c:v>0.93620000000000003</c:v>
                </c:pt>
                <c:pt idx="229">
                  <c:v>0.93730000000000002</c:v>
                </c:pt>
                <c:pt idx="230">
                  <c:v>0.93440000000000001</c:v>
                </c:pt>
                <c:pt idx="231">
                  <c:v>0.92859999999999998</c:v>
                </c:pt>
                <c:pt idx="232">
                  <c:v>0.92689999999999995</c:v>
                </c:pt>
                <c:pt idx="233">
                  <c:v>0.92769999999999997</c:v>
                </c:pt>
                <c:pt idx="234">
                  <c:v>0.92949999999999999</c:v>
                </c:pt>
                <c:pt idx="235">
                  <c:v>0.92869999999999997</c:v>
                </c:pt>
                <c:pt idx="236">
                  <c:v>0.92420000000000002</c:v>
                </c:pt>
                <c:pt idx="237">
                  <c:v>0.92900000000000005</c:v>
                </c:pt>
                <c:pt idx="238">
                  <c:v>0.9294</c:v>
                </c:pt>
                <c:pt idx="239">
                  <c:v>0.9284</c:v>
                </c:pt>
                <c:pt idx="240">
                  <c:v>0.93559999999999999</c:v>
                </c:pt>
                <c:pt idx="241">
                  <c:v>0.9365</c:v>
                </c:pt>
                <c:pt idx="242">
                  <c:v>0.93779999999999997</c:v>
                </c:pt>
                <c:pt idx="243">
                  <c:v>0.93920000000000003</c:v>
                </c:pt>
                <c:pt idx="244">
                  <c:v>0.93920000000000003</c:v>
                </c:pt>
                <c:pt idx="245">
                  <c:v>0.9375</c:v>
                </c:pt>
                <c:pt idx="246">
                  <c:v>0.94140000000000001</c:v>
                </c:pt>
                <c:pt idx="247">
                  <c:v>0.93669999999999998</c:v>
                </c:pt>
                <c:pt idx="248">
                  <c:v>0.92920000000000003</c:v>
                </c:pt>
                <c:pt idx="249">
                  <c:v>0.92789999999999995</c:v>
                </c:pt>
                <c:pt idx="250">
                  <c:v>0.9234</c:v>
                </c:pt>
                <c:pt idx="251">
                  <c:v>0.92190000000000005</c:v>
                </c:pt>
                <c:pt idx="252">
                  <c:v>0.92390000000000005</c:v>
                </c:pt>
              </c:numCache>
            </c:numRef>
          </c:val>
          <c:smooth val="0"/>
        </c:ser>
        <c:ser>
          <c:idx val="2"/>
          <c:order val="2"/>
          <c:tx>
            <c:v>CGB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AXJO!$A$3:$A$255</c:f>
              <c:numCache>
                <c:formatCode>yyyy\-mm\-dd;@</c:formatCode>
                <c:ptCount val="253"/>
                <c:pt idx="0">
                  <c:v>42094</c:v>
                </c:pt>
                <c:pt idx="1">
                  <c:v>42093</c:v>
                </c:pt>
                <c:pt idx="2">
                  <c:v>42090</c:v>
                </c:pt>
                <c:pt idx="3">
                  <c:v>42089</c:v>
                </c:pt>
                <c:pt idx="4">
                  <c:v>42088</c:v>
                </c:pt>
                <c:pt idx="5">
                  <c:v>42087</c:v>
                </c:pt>
                <c:pt idx="6">
                  <c:v>42086</c:v>
                </c:pt>
                <c:pt idx="7">
                  <c:v>42083</c:v>
                </c:pt>
                <c:pt idx="8">
                  <c:v>42082</c:v>
                </c:pt>
                <c:pt idx="9">
                  <c:v>42081</c:v>
                </c:pt>
                <c:pt idx="10">
                  <c:v>42080</c:v>
                </c:pt>
                <c:pt idx="11">
                  <c:v>42079</c:v>
                </c:pt>
                <c:pt idx="12">
                  <c:v>42076</c:v>
                </c:pt>
                <c:pt idx="13">
                  <c:v>42075</c:v>
                </c:pt>
                <c:pt idx="14">
                  <c:v>42074</c:v>
                </c:pt>
                <c:pt idx="15">
                  <c:v>42073</c:v>
                </c:pt>
                <c:pt idx="16">
                  <c:v>42072</c:v>
                </c:pt>
                <c:pt idx="17">
                  <c:v>42069</c:v>
                </c:pt>
                <c:pt idx="18">
                  <c:v>42068</c:v>
                </c:pt>
                <c:pt idx="19">
                  <c:v>42067</c:v>
                </c:pt>
                <c:pt idx="20">
                  <c:v>42066</c:v>
                </c:pt>
                <c:pt idx="21">
                  <c:v>42065</c:v>
                </c:pt>
                <c:pt idx="22">
                  <c:v>42062</c:v>
                </c:pt>
                <c:pt idx="23">
                  <c:v>42061</c:v>
                </c:pt>
                <c:pt idx="24">
                  <c:v>42060</c:v>
                </c:pt>
                <c:pt idx="25">
                  <c:v>42059</c:v>
                </c:pt>
                <c:pt idx="26">
                  <c:v>42058</c:v>
                </c:pt>
                <c:pt idx="27">
                  <c:v>42055</c:v>
                </c:pt>
                <c:pt idx="28">
                  <c:v>42054</c:v>
                </c:pt>
                <c:pt idx="29">
                  <c:v>42053</c:v>
                </c:pt>
                <c:pt idx="30">
                  <c:v>42052</c:v>
                </c:pt>
                <c:pt idx="31">
                  <c:v>42051</c:v>
                </c:pt>
                <c:pt idx="32">
                  <c:v>42048</c:v>
                </c:pt>
                <c:pt idx="33">
                  <c:v>42047</c:v>
                </c:pt>
                <c:pt idx="34">
                  <c:v>42046</c:v>
                </c:pt>
                <c:pt idx="35">
                  <c:v>42045</c:v>
                </c:pt>
                <c:pt idx="36">
                  <c:v>42044</c:v>
                </c:pt>
                <c:pt idx="37">
                  <c:v>42041</c:v>
                </c:pt>
                <c:pt idx="38">
                  <c:v>42040</c:v>
                </c:pt>
                <c:pt idx="39">
                  <c:v>42039</c:v>
                </c:pt>
                <c:pt idx="40">
                  <c:v>42038</c:v>
                </c:pt>
                <c:pt idx="41">
                  <c:v>42037</c:v>
                </c:pt>
                <c:pt idx="42">
                  <c:v>42034</c:v>
                </c:pt>
                <c:pt idx="43">
                  <c:v>42033</c:v>
                </c:pt>
                <c:pt idx="44">
                  <c:v>42032</c:v>
                </c:pt>
                <c:pt idx="45">
                  <c:v>42031</c:v>
                </c:pt>
                <c:pt idx="46">
                  <c:v>42030</c:v>
                </c:pt>
                <c:pt idx="47">
                  <c:v>42027</c:v>
                </c:pt>
                <c:pt idx="48">
                  <c:v>42026</c:v>
                </c:pt>
                <c:pt idx="49">
                  <c:v>42025</c:v>
                </c:pt>
                <c:pt idx="50">
                  <c:v>42024</c:v>
                </c:pt>
                <c:pt idx="51">
                  <c:v>42023</c:v>
                </c:pt>
                <c:pt idx="52">
                  <c:v>42020</c:v>
                </c:pt>
                <c:pt idx="53">
                  <c:v>42019</c:v>
                </c:pt>
                <c:pt idx="54">
                  <c:v>42018</c:v>
                </c:pt>
                <c:pt idx="55">
                  <c:v>42017</c:v>
                </c:pt>
                <c:pt idx="56">
                  <c:v>42016</c:v>
                </c:pt>
                <c:pt idx="57">
                  <c:v>42013</c:v>
                </c:pt>
                <c:pt idx="58">
                  <c:v>42012</c:v>
                </c:pt>
                <c:pt idx="59">
                  <c:v>42011</c:v>
                </c:pt>
                <c:pt idx="60">
                  <c:v>42010</c:v>
                </c:pt>
                <c:pt idx="61">
                  <c:v>42009</c:v>
                </c:pt>
                <c:pt idx="62">
                  <c:v>42006</c:v>
                </c:pt>
                <c:pt idx="63">
                  <c:v>42004</c:v>
                </c:pt>
                <c:pt idx="64">
                  <c:v>42003</c:v>
                </c:pt>
                <c:pt idx="65">
                  <c:v>42002</c:v>
                </c:pt>
                <c:pt idx="66">
                  <c:v>41997</c:v>
                </c:pt>
                <c:pt idx="67">
                  <c:v>41996</c:v>
                </c:pt>
                <c:pt idx="68">
                  <c:v>41995</c:v>
                </c:pt>
                <c:pt idx="69">
                  <c:v>41992</c:v>
                </c:pt>
                <c:pt idx="70">
                  <c:v>41991</c:v>
                </c:pt>
                <c:pt idx="71">
                  <c:v>41990</c:v>
                </c:pt>
                <c:pt idx="72">
                  <c:v>41989</c:v>
                </c:pt>
                <c:pt idx="73">
                  <c:v>41988</c:v>
                </c:pt>
                <c:pt idx="74">
                  <c:v>41985</c:v>
                </c:pt>
                <c:pt idx="75">
                  <c:v>41984</c:v>
                </c:pt>
                <c:pt idx="76">
                  <c:v>41983</c:v>
                </c:pt>
                <c:pt idx="77">
                  <c:v>41982</c:v>
                </c:pt>
                <c:pt idx="78">
                  <c:v>41981</c:v>
                </c:pt>
                <c:pt idx="79">
                  <c:v>41978</c:v>
                </c:pt>
                <c:pt idx="80">
                  <c:v>41977</c:v>
                </c:pt>
                <c:pt idx="81">
                  <c:v>41976</c:v>
                </c:pt>
                <c:pt idx="82">
                  <c:v>41975</c:v>
                </c:pt>
                <c:pt idx="83">
                  <c:v>41974</c:v>
                </c:pt>
                <c:pt idx="84">
                  <c:v>41971</c:v>
                </c:pt>
                <c:pt idx="85">
                  <c:v>41970</c:v>
                </c:pt>
                <c:pt idx="86">
                  <c:v>41969</c:v>
                </c:pt>
                <c:pt idx="87">
                  <c:v>41968</c:v>
                </c:pt>
                <c:pt idx="88">
                  <c:v>41967</c:v>
                </c:pt>
                <c:pt idx="89">
                  <c:v>41964</c:v>
                </c:pt>
                <c:pt idx="90">
                  <c:v>41963</c:v>
                </c:pt>
                <c:pt idx="91">
                  <c:v>41962</c:v>
                </c:pt>
                <c:pt idx="92">
                  <c:v>41961</c:v>
                </c:pt>
                <c:pt idx="93">
                  <c:v>41960</c:v>
                </c:pt>
                <c:pt idx="94">
                  <c:v>41957</c:v>
                </c:pt>
                <c:pt idx="95">
                  <c:v>41956</c:v>
                </c:pt>
                <c:pt idx="96">
                  <c:v>41955</c:v>
                </c:pt>
                <c:pt idx="97">
                  <c:v>41954</c:v>
                </c:pt>
                <c:pt idx="98">
                  <c:v>41953</c:v>
                </c:pt>
                <c:pt idx="99">
                  <c:v>41950</c:v>
                </c:pt>
                <c:pt idx="100">
                  <c:v>41949</c:v>
                </c:pt>
                <c:pt idx="101">
                  <c:v>41948</c:v>
                </c:pt>
                <c:pt idx="102">
                  <c:v>41947</c:v>
                </c:pt>
                <c:pt idx="103">
                  <c:v>41946</c:v>
                </c:pt>
                <c:pt idx="104">
                  <c:v>41943</c:v>
                </c:pt>
                <c:pt idx="105">
                  <c:v>41942</c:v>
                </c:pt>
                <c:pt idx="106">
                  <c:v>41941</c:v>
                </c:pt>
                <c:pt idx="107">
                  <c:v>41940</c:v>
                </c:pt>
                <c:pt idx="108">
                  <c:v>41939</c:v>
                </c:pt>
                <c:pt idx="109">
                  <c:v>41936</c:v>
                </c:pt>
                <c:pt idx="110">
                  <c:v>41935</c:v>
                </c:pt>
                <c:pt idx="111">
                  <c:v>41934</c:v>
                </c:pt>
                <c:pt idx="112">
                  <c:v>41933</c:v>
                </c:pt>
                <c:pt idx="113">
                  <c:v>41932</c:v>
                </c:pt>
                <c:pt idx="114">
                  <c:v>41929</c:v>
                </c:pt>
                <c:pt idx="115">
                  <c:v>41928</c:v>
                </c:pt>
                <c:pt idx="116">
                  <c:v>41927</c:v>
                </c:pt>
                <c:pt idx="117">
                  <c:v>41926</c:v>
                </c:pt>
                <c:pt idx="118">
                  <c:v>41925</c:v>
                </c:pt>
                <c:pt idx="119">
                  <c:v>41922</c:v>
                </c:pt>
                <c:pt idx="120">
                  <c:v>41921</c:v>
                </c:pt>
                <c:pt idx="121">
                  <c:v>41920</c:v>
                </c:pt>
                <c:pt idx="122">
                  <c:v>41919</c:v>
                </c:pt>
                <c:pt idx="123">
                  <c:v>41918</c:v>
                </c:pt>
                <c:pt idx="124">
                  <c:v>41915</c:v>
                </c:pt>
                <c:pt idx="125">
                  <c:v>41914</c:v>
                </c:pt>
                <c:pt idx="126">
                  <c:v>41913</c:v>
                </c:pt>
                <c:pt idx="127">
                  <c:v>41912</c:v>
                </c:pt>
                <c:pt idx="128">
                  <c:v>41911</c:v>
                </c:pt>
                <c:pt idx="129">
                  <c:v>41908</c:v>
                </c:pt>
                <c:pt idx="130">
                  <c:v>41907</c:v>
                </c:pt>
                <c:pt idx="131">
                  <c:v>41906</c:v>
                </c:pt>
                <c:pt idx="132">
                  <c:v>41905</c:v>
                </c:pt>
                <c:pt idx="133">
                  <c:v>41904</c:v>
                </c:pt>
                <c:pt idx="134">
                  <c:v>41901</c:v>
                </c:pt>
                <c:pt idx="135">
                  <c:v>41900</c:v>
                </c:pt>
                <c:pt idx="136">
                  <c:v>41899</c:v>
                </c:pt>
                <c:pt idx="137">
                  <c:v>41898</c:v>
                </c:pt>
                <c:pt idx="138">
                  <c:v>41897</c:v>
                </c:pt>
                <c:pt idx="139">
                  <c:v>41894</c:v>
                </c:pt>
                <c:pt idx="140">
                  <c:v>41893</c:v>
                </c:pt>
                <c:pt idx="141">
                  <c:v>41892</c:v>
                </c:pt>
                <c:pt idx="142">
                  <c:v>41891</c:v>
                </c:pt>
                <c:pt idx="143">
                  <c:v>41890</c:v>
                </c:pt>
                <c:pt idx="144">
                  <c:v>41887</c:v>
                </c:pt>
                <c:pt idx="145">
                  <c:v>41886</c:v>
                </c:pt>
                <c:pt idx="146">
                  <c:v>41885</c:v>
                </c:pt>
                <c:pt idx="147">
                  <c:v>41884</c:v>
                </c:pt>
                <c:pt idx="148">
                  <c:v>41883</c:v>
                </c:pt>
                <c:pt idx="149">
                  <c:v>41880</c:v>
                </c:pt>
                <c:pt idx="150">
                  <c:v>41879</c:v>
                </c:pt>
                <c:pt idx="151">
                  <c:v>41878</c:v>
                </c:pt>
                <c:pt idx="152">
                  <c:v>41877</c:v>
                </c:pt>
                <c:pt idx="153">
                  <c:v>41876</c:v>
                </c:pt>
                <c:pt idx="154">
                  <c:v>41873</c:v>
                </c:pt>
                <c:pt idx="155">
                  <c:v>41872</c:v>
                </c:pt>
                <c:pt idx="156">
                  <c:v>41871</c:v>
                </c:pt>
                <c:pt idx="157">
                  <c:v>41870</c:v>
                </c:pt>
                <c:pt idx="158">
                  <c:v>41869</c:v>
                </c:pt>
                <c:pt idx="159">
                  <c:v>41866</c:v>
                </c:pt>
                <c:pt idx="160">
                  <c:v>41865</c:v>
                </c:pt>
                <c:pt idx="161">
                  <c:v>41864</c:v>
                </c:pt>
                <c:pt idx="162">
                  <c:v>41863</c:v>
                </c:pt>
                <c:pt idx="163">
                  <c:v>41862</c:v>
                </c:pt>
                <c:pt idx="164">
                  <c:v>41859</c:v>
                </c:pt>
                <c:pt idx="165">
                  <c:v>41858</c:v>
                </c:pt>
                <c:pt idx="166">
                  <c:v>41857</c:v>
                </c:pt>
                <c:pt idx="167">
                  <c:v>41856</c:v>
                </c:pt>
                <c:pt idx="168">
                  <c:v>41855</c:v>
                </c:pt>
                <c:pt idx="169">
                  <c:v>41852</c:v>
                </c:pt>
                <c:pt idx="170">
                  <c:v>41851</c:v>
                </c:pt>
                <c:pt idx="171">
                  <c:v>41850</c:v>
                </c:pt>
                <c:pt idx="172">
                  <c:v>41849</c:v>
                </c:pt>
                <c:pt idx="173">
                  <c:v>41848</c:v>
                </c:pt>
                <c:pt idx="174">
                  <c:v>41845</c:v>
                </c:pt>
                <c:pt idx="175">
                  <c:v>41844</c:v>
                </c:pt>
                <c:pt idx="176">
                  <c:v>41843</c:v>
                </c:pt>
                <c:pt idx="177">
                  <c:v>41842</c:v>
                </c:pt>
                <c:pt idx="178">
                  <c:v>41841</c:v>
                </c:pt>
                <c:pt idx="179">
                  <c:v>41838</c:v>
                </c:pt>
                <c:pt idx="180">
                  <c:v>41837</c:v>
                </c:pt>
                <c:pt idx="181">
                  <c:v>41836</c:v>
                </c:pt>
                <c:pt idx="182">
                  <c:v>41835</c:v>
                </c:pt>
                <c:pt idx="183">
                  <c:v>41834</c:v>
                </c:pt>
                <c:pt idx="184">
                  <c:v>41831</c:v>
                </c:pt>
                <c:pt idx="185">
                  <c:v>41830</c:v>
                </c:pt>
                <c:pt idx="186">
                  <c:v>41829</c:v>
                </c:pt>
                <c:pt idx="187">
                  <c:v>41828</c:v>
                </c:pt>
                <c:pt idx="188">
                  <c:v>41827</c:v>
                </c:pt>
                <c:pt idx="189">
                  <c:v>41824</c:v>
                </c:pt>
                <c:pt idx="190">
                  <c:v>41823</c:v>
                </c:pt>
                <c:pt idx="191">
                  <c:v>41822</c:v>
                </c:pt>
                <c:pt idx="192">
                  <c:v>41821</c:v>
                </c:pt>
                <c:pt idx="193">
                  <c:v>41820</c:v>
                </c:pt>
                <c:pt idx="194">
                  <c:v>41817</c:v>
                </c:pt>
                <c:pt idx="195">
                  <c:v>41816</c:v>
                </c:pt>
                <c:pt idx="196">
                  <c:v>41815</c:v>
                </c:pt>
                <c:pt idx="197">
                  <c:v>41814</c:v>
                </c:pt>
                <c:pt idx="198">
                  <c:v>41813</c:v>
                </c:pt>
                <c:pt idx="199">
                  <c:v>41810</c:v>
                </c:pt>
                <c:pt idx="200">
                  <c:v>41809</c:v>
                </c:pt>
                <c:pt idx="201">
                  <c:v>41808</c:v>
                </c:pt>
                <c:pt idx="202">
                  <c:v>41807</c:v>
                </c:pt>
                <c:pt idx="203">
                  <c:v>41806</c:v>
                </c:pt>
                <c:pt idx="204">
                  <c:v>41803</c:v>
                </c:pt>
                <c:pt idx="205">
                  <c:v>41802</c:v>
                </c:pt>
                <c:pt idx="206">
                  <c:v>41801</c:v>
                </c:pt>
                <c:pt idx="207">
                  <c:v>41800</c:v>
                </c:pt>
                <c:pt idx="208">
                  <c:v>41796</c:v>
                </c:pt>
                <c:pt idx="209">
                  <c:v>41795</c:v>
                </c:pt>
                <c:pt idx="210">
                  <c:v>41794</c:v>
                </c:pt>
                <c:pt idx="211">
                  <c:v>41793</c:v>
                </c:pt>
                <c:pt idx="212">
                  <c:v>41792</c:v>
                </c:pt>
                <c:pt idx="213">
                  <c:v>41789</c:v>
                </c:pt>
                <c:pt idx="214">
                  <c:v>41788</c:v>
                </c:pt>
                <c:pt idx="215">
                  <c:v>41787</c:v>
                </c:pt>
                <c:pt idx="216">
                  <c:v>41786</c:v>
                </c:pt>
                <c:pt idx="217">
                  <c:v>41785</c:v>
                </c:pt>
                <c:pt idx="218">
                  <c:v>41782</c:v>
                </c:pt>
                <c:pt idx="219">
                  <c:v>41781</c:v>
                </c:pt>
                <c:pt idx="220">
                  <c:v>41780</c:v>
                </c:pt>
                <c:pt idx="221">
                  <c:v>41779</c:v>
                </c:pt>
                <c:pt idx="222">
                  <c:v>41778</c:v>
                </c:pt>
                <c:pt idx="223">
                  <c:v>41775</c:v>
                </c:pt>
                <c:pt idx="224">
                  <c:v>41774</c:v>
                </c:pt>
                <c:pt idx="225">
                  <c:v>41773</c:v>
                </c:pt>
                <c:pt idx="226">
                  <c:v>41772</c:v>
                </c:pt>
                <c:pt idx="227">
                  <c:v>41771</c:v>
                </c:pt>
                <c:pt idx="228">
                  <c:v>41768</c:v>
                </c:pt>
                <c:pt idx="229">
                  <c:v>41767</c:v>
                </c:pt>
                <c:pt idx="230">
                  <c:v>41766</c:v>
                </c:pt>
                <c:pt idx="231">
                  <c:v>41765</c:v>
                </c:pt>
                <c:pt idx="232">
                  <c:v>41764</c:v>
                </c:pt>
                <c:pt idx="233">
                  <c:v>41761</c:v>
                </c:pt>
                <c:pt idx="234">
                  <c:v>41760</c:v>
                </c:pt>
                <c:pt idx="235">
                  <c:v>41759</c:v>
                </c:pt>
                <c:pt idx="236">
                  <c:v>41758</c:v>
                </c:pt>
                <c:pt idx="237">
                  <c:v>41757</c:v>
                </c:pt>
                <c:pt idx="238">
                  <c:v>41753</c:v>
                </c:pt>
                <c:pt idx="239">
                  <c:v>41752</c:v>
                </c:pt>
                <c:pt idx="240">
                  <c:v>41751</c:v>
                </c:pt>
                <c:pt idx="241">
                  <c:v>41746</c:v>
                </c:pt>
                <c:pt idx="242">
                  <c:v>41745</c:v>
                </c:pt>
                <c:pt idx="243">
                  <c:v>41744</c:v>
                </c:pt>
                <c:pt idx="244">
                  <c:v>41743</c:v>
                </c:pt>
                <c:pt idx="245">
                  <c:v>41740</c:v>
                </c:pt>
                <c:pt idx="246">
                  <c:v>41739</c:v>
                </c:pt>
                <c:pt idx="247">
                  <c:v>41738</c:v>
                </c:pt>
                <c:pt idx="248">
                  <c:v>41737</c:v>
                </c:pt>
                <c:pt idx="249">
                  <c:v>41736</c:v>
                </c:pt>
                <c:pt idx="250">
                  <c:v>41733</c:v>
                </c:pt>
                <c:pt idx="251">
                  <c:v>41732</c:v>
                </c:pt>
                <c:pt idx="252">
                  <c:v>41731</c:v>
                </c:pt>
              </c:numCache>
            </c:numRef>
          </c:cat>
          <c:val>
            <c:numRef>
              <c:f>AXJO!$N$3:$N$255</c:f>
              <c:numCache>
                <c:formatCode>#,##0.0000;[Red][&lt;0]\-#,##0.0000;#,##0.0000</c:formatCode>
                <c:ptCount val="253"/>
                <c:pt idx="0">
                  <c:v>0.17199999999999999</c:v>
                </c:pt>
                <c:pt idx="1">
                  <c:v>0.17399999999999999</c:v>
                </c:pt>
                <c:pt idx="2">
                  <c:v>0.17899999999999999</c:v>
                </c:pt>
                <c:pt idx="3">
                  <c:v>0.17599999999999999</c:v>
                </c:pt>
                <c:pt idx="4">
                  <c:v>0.17499999999999999</c:v>
                </c:pt>
                <c:pt idx="5">
                  <c:v>0.17799999999999999</c:v>
                </c:pt>
                <c:pt idx="6">
                  <c:v>0.17799999999999999</c:v>
                </c:pt>
                <c:pt idx="7">
                  <c:v>0.17699999999999999</c:v>
                </c:pt>
                <c:pt idx="8">
                  <c:v>0.17899999999999999</c:v>
                </c:pt>
                <c:pt idx="9">
                  <c:v>0.185</c:v>
                </c:pt>
                <c:pt idx="10">
                  <c:v>0.186</c:v>
                </c:pt>
                <c:pt idx="11">
                  <c:v>0.183</c:v>
                </c:pt>
                <c:pt idx="12">
                  <c:v>0.188</c:v>
                </c:pt>
                <c:pt idx="13">
                  <c:v>0.183</c:v>
                </c:pt>
                <c:pt idx="14">
                  <c:v>0.187</c:v>
                </c:pt>
                <c:pt idx="15">
                  <c:v>0.19400000000000001</c:v>
                </c:pt>
                <c:pt idx="16">
                  <c:v>0.19700000000000001</c:v>
                </c:pt>
                <c:pt idx="17">
                  <c:v>0.191</c:v>
                </c:pt>
                <c:pt idx="18">
                  <c:v>0.192</c:v>
                </c:pt>
                <c:pt idx="19">
                  <c:v>0.191</c:v>
                </c:pt>
                <c:pt idx="20">
                  <c:v>0.187</c:v>
                </c:pt>
                <c:pt idx="21">
                  <c:v>0.18099999999999999</c:v>
                </c:pt>
                <c:pt idx="22">
                  <c:v>0.17899999999999999</c:v>
                </c:pt>
                <c:pt idx="23">
                  <c:v>0.18</c:v>
                </c:pt>
                <c:pt idx="24">
                  <c:v>0.187</c:v>
                </c:pt>
                <c:pt idx="25">
                  <c:v>0.188</c:v>
                </c:pt>
                <c:pt idx="26">
                  <c:v>0.188</c:v>
                </c:pt>
                <c:pt idx="27">
                  <c:v>0.187</c:v>
                </c:pt>
                <c:pt idx="28">
                  <c:v>0.185</c:v>
                </c:pt>
                <c:pt idx="29">
                  <c:v>0.19</c:v>
                </c:pt>
                <c:pt idx="30">
                  <c:v>0.188</c:v>
                </c:pt>
                <c:pt idx="31">
                  <c:v>0.188</c:v>
                </c:pt>
                <c:pt idx="32">
                  <c:v>0.187</c:v>
                </c:pt>
                <c:pt idx="33">
                  <c:v>0.188</c:v>
                </c:pt>
                <c:pt idx="34">
                  <c:v>0.19700000000000001</c:v>
                </c:pt>
                <c:pt idx="35">
                  <c:v>0.19700000000000001</c:v>
                </c:pt>
                <c:pt idx="36">
                  <c:v>0.19800000000000001</c:v>
                </c:pt>
                <c:pt idx="37">
                  <c:v>0.19400000000000001</c:v>
                </c:pt>
                <c:pt idx="38">
                  <c:v>0.191</c:v>
                </c:pt>
                <c:pt idx="39">
                  <c:v>0.19400000000000001</c:v>
                </c:pt>
                <c:pt idx="40">
                  <c:v>0.184</c:v>
                </c:pt>
                <c:pt idx="41">
                  <c:v>0.19900000000000001</c:v>
                </c:pt>
                <c:pt idx="42">
                  <c:v>0.19700000000000001</c:v>
                </c:pt>
                <c:pt idx="43">
                  <c:v>0.2</c:v>
                </c:pt>
                <c:pt idx="44">
                  <c:v>0.21600000000000003</c:v>
                </c:pt>
                <c:pt idx="45">
                  <c:v>0.20899999999999999</c:v>
                </c:pt>
                <c:pt idx="46">
                  <c:v>#N/A</c:v>
                </c:pt>
                <c:pt idx="47">
                  <c:v>0.21200000000000002</c:v>
                </c:pt>
                <c:pt idx="48">
                  <c:v>0.21099999999999999</c:v>
                </c:pt>
                <c:pt idx="49">
                  <c:v>0.215</c:v>
                </c:pt>
                <c:pt idx="50">
                  <c:v>0.21800000000000003</c:v>
                </c:pt>
                <c:pt idx="51">
                  <c:v>0.21600000000000003</c:v>
                </c:pt>
                <c:pt idx="52">
                  <c:v>0.21299999999999999</c:v>
                </c:pt>
                <c:pt idx="53">
                  <c:v>0.221</c:v>
                </c:pt>
                <c:pt idx="54">
                  <c:v>0.215</c:v>
                </c:pt>
                <c:pt idx="55">
                  <c:v>0.21600000000000003</c:v>
                </c:pt>
                <c:pt idx="56">
                  <c:v>0.22000000000000003</c:v>
                </c:pt>
                <c:pt idx="57">
                  <c:v>0.22000000000000003</c:v>
                </c:pt>
                <c:pt idx="58">
                  <c:v>0.221</c:v>
                </c:pt>
                <c:pt idx="59">
                  <c:v>0.21600000000000003</c:v>
                </c:pt>
                <c:pt idx="60">
                  <c:v>0.22000000000000003</c:v>
                </c:pt>
                <c:pt idx="61">
                  <c:v>0.22000000000000003</c:v>
                </c:pt>
                <c:pt idx="62">
                  <c:v>0.223</c:v>
                </c:pt>
                <c:pt idx="63">
                  <c:v>0.219</c:v>
                </c:pt>
                <c:pt idx="64">
                  <c:v>0.22200000000000003</c:v>
                </c:pt>
                <c:pt idx="65">
                  <c:v>0.22599999999999998</c:v>
                </c:pt>
                <c:pt idx="66">
                  <c:v>0.22900000000000001</c:v>
                </c:pt>
                <c:pt idx="67">
                  <c:v>0.22700000000000001</c:v>
                </c:pt>
                <c:pt idx="68">
                  <c:v>0.22700000000000001</c:v>
                </c:pt>
                <c:pt idx="69">
                  <c:v>0.23199999999999998</c:v>
                </c:pt>
                <c:pt idx="70">
                  <c:v>0.22599999999999998</c:v>
                </c:pt>
                <c:pt idx="71">
                  <c:v>0.22500000000000001</c:v>
                </c:pt>
                <c:pt idx="72">
                  <c:v>0.22900000000000001</c:v>
                </c:pt>
                <c:pt idx="73">
                  <c:v>0.22799999999999998</c:v>
                </c:pt>
                <c:pt idx="74">
                  <c:v>0.23199999999999998</c:v>
                </c:pt>
                <c:pt idx="75">
                  <c:v>0.22500000000000001</c:v>
                </c:pt>
                <c:pt idx="76">
                  <c:v>0.22799999999999998</c:v>
                </c:pt>
                <c:pt idx="77">
                  <c:v>0.23100000000000001</c:v>
                </c:pt>
                <c:pt idx="78">
                  <c:v>0.23500000000000001</c:v>
                </c:pt>
                <c:pt idx="79">
                  <c:v>0.23199999999999998</c:v>
                </c:pt>
                <c:pt idx="80">
                  <c:v>0.23799999999999999</c:v>
                </c:pt>
                <c:pt idx="81">
                  <c:v>0.23900000000000002</c:v>
                </c:pt>
                <c:pt idx="82">
                  <c:v>0.24500000000000002</c:v>
                </c:pt>
                <c:pt idx="83">
                  <c:v>0.23900000000000002</c:v>
                </c:pt>
                <c:pt idx="84">
                  <c:v>0.24300000000000002</c:v>
                </c:pt>
                <c:pt idx="85">
                  <c:v>0.246</c:v>
                </c:pt>
                <c:pt idx="86">
                  <c:v>0.24500000000000002</c:v>
                </c:pt>
                <c:pt idx="87">
                  <c:v>0.25</c:v>
                </c:pt>
                <c:pt idx="88">
                  <c:v>0.252</c:v>
                </c:pt>
                <c:pt idx="89">
                  <c:v>0.253</c:v>
                </c:pt>
                <c:pt idx="90">
                  <c:v>0.252</c:v>
                </c:pt>
                <c:pt idx="91">
                  <c:v>0.252</c:v>
                </c:pt>
                <c:pt idx="92">
                  <c:v>0.254</c:v>
                </c:pt>
                <c:pt idx="93">
                  <c:v>0.254</c:v>
                </c:pt>
                <c:pt idx="94">
                  <c:v>0.255</c:v>
                </c:pt>
                <c:pt idx="95">
                  <c:v>0.25600000000000001</c:v>
                </c:pt>
                <c:pt idx="96">
                  <c:v>0.25600000000000001</c:v>
                </c:pt>
                <c:pt idx="97">
                  <c:v>0.254</c:v>
                </c:pt>
                <c:pt idx="98">
                  <c:v>0.252</c:v>
                </c:pt>
                <c:pt idx="99">
                  <c:v>0.254</c:v>
                </c:pt>
                <c:pt idx="100">
                  <c:v>0.25</c:v>
                </c:pt>
                <c:pt idx="101">
                  <c:v>0.25</c:v>
                </c:pt>
                <c:pt idx="102">
                  <c:v>0.251</c:v>
                </c:pt>
                <c:pt idx="103">
                  <c:v>0.248</c:v>
                </c:pt>
                <c:pt idx="104">
                  <c:v>0.25</c:v>
                </c:pt>
                <c:pt idx="105">
                  <c:v>0.252</c:v>
                </c:pt>
                <c:pt idx="106">
                  <c:v>0.252</c:v>
                </c:pt>
                <c:pt idx="107">
                  <c:v>0.24700000000000003</c:v>
                </c:pt>
                <c:pt idx="108">
                  <c:v>0.251</c:v>
                </c:pt>
                <c:pt idx="109">
                  <c:v>0.24900000000000003</c:v>
                </c:pt>
                <c:pt idx="110">
                  <c:v>0.248</c:v>
                </c:pt>
                <c:pt idx="111">
                  <c:v>0.248</c:v>
                </c:pt>
                <c:pt idx="112">
                  <c:v>0.24500000000000002</c:v>
                </c:pt>
                <c:pt idx="113">
                  <c:v>0.253</c:v>
                </c:pt>
                <c:pt idx="114">
                  <c:v>0.251</c:v>
                </c:pt>
                <c:pt idx="115">
                  <c:v>0.24900000000000003</c:v>
                </c:pt>
                <c:pt idx="116">
                  <c:v>0.25700000000000001</c:v>
                </c:pt>
                <c:pt idx="117">
                  <c:v>0.252</c:v>
                </c:pt>
                <c:pt idx="118">
                  <c:v>0.253</c:v>
                </c:pt>
                <c:pt idx="119">
                  <c:v>0.254</c:v>
                </c:pt>
                <c:pt idx="120">
                  <c:v>0.25700000000000001</c:v>
                </c:pt>
                <c:pt idx="121">
                  <c:v>0.25800000000000001</c:v>
                </c:pt>
                <c:pt idx="122">
                  <c:v>0.26</c:v>
                </c:pt>
                <c:pt idx="123">
                  <c:v>0.26</c:v>
                </c:pt>
                <c:pt idx="124">
                  <c:v>0.26200000000000001</c:v>
                </c:pt>
                <c:pt idx="125">
                  <c:v>0.25900000000000001</c:v>
                </c:pt>
                <c:pt idx="126">
                  <c:v>0.26100000000000001</c:v>
                </c:pt>
                <c:pt idx="127">
                  <c:v>0.26100000000000001</c:v>
                </c:pt>
                <c:pt idx="128">
                  <c:v>0.26200000000000001</c:v>
                </c:pt>
                <c:pt idx="129">
                  <c:v>0.26300000000000001</c:v>
                </c:pt>
                <c:pt idx="130">
                  <c:v>0.26600000000000001</c:v>
                </c:pt>
                <c:pt idx="131">
                  <c:v>0.26900000000000002</c:v>
                </c:pt>
                <c:pt idx="132">
                  <c:v>0.26400000000000001</c:v>
                </c:pt>
                <c:pt idx="133">
                  <c:v>0.27100000000000002</c:v>
                </c:pt>
                <c:pt idx="134">
                  <c:v>0.27700000000000002</c:v>
                </c:pt>
                <c:pt idx="135">
                  <c:v>0.27599999999999997</c:v>
                </c:pt>
                <c:pt idx="136">
                  <c:v>0.27100000000000002</c:v>
                </c:pt>
                <c:pt idx="137">
                  <c:v>0.27</c:v>
                </c:pt>
                <c:pt idx="138">
                  <c:v>0.27200000000000002</c:v>
                </c:pt>
                <c:pt idx="139">
                  <c:v>0.27200000000000002</c:v>
                </c:pt>
                <c:pt idx="140">
                  <c:v>0.27300000000000002</c:v>
                </c:pt>
                <c:pt idx="141">
                  <c:v>0.27</c:v>
                </c:pt>
                <c:pt idx="142">
                  <c:v>0.27</c:v>
                </c:pt>
                <c:pt idx="143">
                  <c:v>0.26300000000000001</c:v>
                </c:pt>
                <c:pt idx="144">
                  <c:v>0.26400000000000001</c:v>
                </c:pt>
                <c:pt idx="145">
                  <c:v>0.26100000000000001</c:v>
                </c:pt>
                <c:pt idx="146">
                  <c:v>0.26200000000000001</c:v>
                </c:pt>
                <c:pt idx="147">
                  <c:v>0.25900000000000001</c:v>
                </c:pt>
                <c:pt idx="148">
                  <c:v>0.25600000000000001</c:v>
                </c:pt>
                <c:pt idx="149">
                  <c:v>0.255</c:v>
                </c:pt>
                <c:pt idx="150">
                  <c:v>0.25600000000000001</c:v>
                </c:pt>
                <c:pt idx="151">
                  <c:v>0.254</c:v>
                </c:pt>
                <c:pt idx="152">
                  <c:v>0.255</c:v>
                </c:pt>
                <c:pt idx="153">
                  <c:v>0.26</c:v>
                </c:pt>
                <c:pt idx="154">
                  <c:v>0.26100000000000001</c:v>
                </c:pt>
                <c:pt idx="155">
                  <c:v>0.25900000000000001</c:v>
                </c:pt>
                <c:pt idx="156">
                  <c:v>0.255</c:v>
                </c:pt>
                <c:pt idx="157">
                  <c:v>0.253</c:v>
                </c:pt>
                <c:pt idx="158">
                  <c:v>0.25</c:v>
                </c:pt>
                <c:pt idx="159">
                  <c:v>0.253</c:v>
                </c:pt>
                <c:pt idx="160">
                  <c:v>0.252</c:v>
                </c:pt>
                <c:pt idx="161">
                  <c:v>0.25700000000000001</c:v>
                </c:pt>
                <c:pt idx="162">
                  <c:v>0.255</c:v>
                </c:pt>
                <c:pt idx="163">
                  <c:v>0.253</c:v>
                </c:pt>
                <c:pt idx="164">
                  <c:v>0.24500000000000002</c:v>
                </c:pt>
                <c:pt idx="165">
                  <c:v>0.254</c:v>
                </c:pt>
                <c:pt idx="166">
                  <c:v>0.26300000000000001</c:v>
                </c:pt>
                <c:pt idx="167">
                  <c:v>0.26</c:v>
                </c:pt>
                <c:pt idx="168">
                  <c:v>0.26200000000000001</c:v>
                </c:pt>
                <c:pt idx="169">
                  <c:v>0.26200000000000001</c:v>
                </c:pt>
                <c:pt idx="170">
                  <c:v>0.26</c:v>
                </c:pt>
                <c:pt idx="171">
                  <c:v>0.25700000000000001</c:v>
                </c:pt>
                <c:pt idx="172">
                  <c:v>0.26</c:v>
                </c:pt>
                <c:pt idx="173">
                  <c:v>0.25700000000000001</c:v>
                </c:pt>
                <c:pt idx="174">
                  <c:v>0.25800000000000001</c:v>
                </c:pt>
                <c:pt idx="175">
                  <c:v>0.25800000000000001</c:v>
                </c:pt>
                <c:pt idx="176">
                  <c:v>0.25700000000000001</c:v>
                </c:pt>
                <c:pt idx="177">
                  <c:v>0.253</c:v>
                </c:pt>
                <c:pt idx="178">
                  <c:v>0.252</c:v>
                </c:pt>
                <c:pt idx="179">
                  <c:v>0.24700000000000003</c:v>
                </c:pt>
                <c:pt idx="180">
                  <c:v>0.248</c:v>
                </c:pt>
                <c:pt idx="181">
                  <c:v>0.24700000000000003</c:v>
                </c:pt>
                <c:pt idx="182">
                  <c:v>0.24700000000000003</c:v>
                </c:pt>
                <c:pt idx="183">
                  <c:v>0.24900000000000003</c:v>
                </c:pt>
                <c:pt idx="184">
                  <c:v>0.246</c:v>
                </c:pt>
                <c:pt idx="185">
                  <c:v>0.24900000000000003</c:v>
                </c:pt>
                <c:pt idx="186">
                  <c:v>0.253</c:v>
                </c:pt>
                <c:pt idx="187">
                  <c:v>0.25600000000000001</c:v>
                </c:pt>
                <c:pt idx="188">
                  <c:v>0.254</c:v>
                </c:pt>
                <c:pt idx="189">
                  <c:v>0.254</c:v>
                </c:pt>
                <c:pt idx="190">
                  <c:v>0.25</c:v>
                </c:pt>
                <c:pt idx="191">
                  <c:v>0.255</c:v>
                </c:pt>
                <c:pt idx="192">
                  <c:v>0.25700000000000001</c:v>
                </c:pt>
                <c:pt idx="193">
                  <c:v>0.254</c:v>
                </c:pt>
                <c:pt idx="194">
                  <c:v>0.251</c:v>
                </c:pt>
                <c:pt idx="195">
                  <c:v>0.253</c:v>
                </c:pt>
                <c:pt idx="196">
                  <c:v>0.253</c:v>
                </c:pt>
                <c:pt idx="197">
                  <c:v>0.25600000000000001</c:v>
                </c:pt>
                <c:pt idx="198">
                  <c:v>0.26100000000000001</c:v>
                </c:pt>
                <c:pt idx="199">
                  <c:v>0.25900000000000001</c:v>
                </c:pt>
                <c:pt idx="200">
                  <c:v>0.25800000000000001</c:v>
                </c:pt>
                <c:pt idx="201">
                  <c:v>0.26300000000000001</c:v>
                </c:pt>
                <c:pt idx="202">
                  <c:v>0.26100000000000001</c:v>
                </c:pt>
                <c:pt idx="203">
                  <c:v>0.26700000000000002</c:v>
                </c:pt>
                <c:pt idx="204">
                  <c:v>0.26900000000000002</c:v>
                </c:pt>
                <c:pt idx="205">
                  <c:v>0.27</c:v>
                </c:pt>
                <c:pt idx="206">
                  <c:v>0.27300000000000002</c:v>
                </c:pt>
                <c:pt idx="207">
                  <c:v>0.27</c:v>
                </c:pt>
                <c:pt idx="208">
                  <c:v>0.26900000000000002</c:v>
                </c:pt>
                <c:pt idx="209">
                  <c:v>0.26800000000000002</c:v>
                </c:pt>
                <c:pt idx="210">
                  <c:v>0.26900000000000002</c:v>
                </c:pt>
                <c:pt idx="211">
                  <c:v>0.26400000000000001</c:v>
                </c:pt>
                <c:pt idx="212">
                  <c:v>0.26300000000000001</c:v>
                </c:pt>
                <c:pt idx="213">
                  <c:v>0.26200000000000001</c:v>
                </c:pt>
                <c:pt idx="214">
                  <c:v>0.26200000000000001</c:v>
                </c:pt>
                <c:pt idx="215">
                  <c:v>0.26600000000000001</c:v>
                </c:pt>
                <c:pt idx="216">
                  <c:v>0.26600000000000001</c:v>
                </c:pt>
                <c:pt idx="217">
                  <c:v>0.26400000000000001</c:v>
                </c:pt>
                <c:pt idx="218">
                  <c:v>0.26600000000000001</c:v>
                </c:pt>
                <c:pt idx="219">
                  <c:v>0.26500000000000001</c:v>
                </c:pt>
                <c:pt idx="220">
                  <c:v>0.26</c:v>
                </c:pt>
                <c:pt idx="221">
                  <c:v>0.26700000000000002</c:v>
                </c:pt>
                <c:pt idx="222">
                  <c:v>0.26600000000000001</c:v>
                </c:pt>
                <c:pt idx="223">
                  <c:v>0.26700000000000002</c:v>
                </c:pt>
                <c:pt idx="224">
                  <c:v>0.26800000000000002</c:v>
                </c:pt>
                <c:pt idx="225">
                  <c:v>0.26900000000000002</c:v>
                </c:pt>
                <c:pt idx="226">
                  <c:v>0.27100000000000002</c:v>
                </c:pt>
                <c:pt idx="227">
                  <c:v>0.27</c:v>
                </c:pt>
                <c:pt idx="228">
                  <c:v>0.26900000000000002</c:v>
                </c:pt>
                <c:pt idx="229">
                  <c:v>0.27100000000000002</c:v>
                </c:pt>
                <c:pt idx="230">
                  <c:v>0.26800000000000002</c:v>
                </c:pt>
                <c:pt idx="231">
                  <c:v>0.27</c:v>
                </c:pt>
                <c:pt idx="232">
                  <c:v>0.27100000000000002</c:v>
                </c:pt>
                <c:pt idx="233">
                  <c:v>0.27200000000000002</c:v>
                </c:pt>
                <c:pt idx="234">
                  <c:v>0.27300000000000002</c:v>
                </c:pt>
                <c:pt idx="235">
                  <c:v>0.27300000000000002</c:v>
                </c:pt>
                <c:pt idx="236">
                  <c:v>0.27200000000000002</c:v>
                </c:pt>
                <c:pt idx="237">
                  <c:v>0.27</c:v>
                </c:pt>
                <c:pt idx="238">
                  <c:v>0.27100000000000002</c:v>
                </c:pt>
                <c:pt idx="239">
                  <c:v>0.27300000000000002</c:v>
                </c:pt>
                <c:pt idx="240">
                  <c:v>0.27799999999999997</c:v>
                </c:pt>
                <c:pt idx="241">
                  <c:v>0.27400000000000002</c:v>
                </c:pt>
                <c:pt idx="242">
                  <c:v>0.27500000000000002</c:v>
                </c:pt>
                <c:pt idx="243">
                  <c:v>0.27599999999999997</c:v>
                </c:pt>
                <c:pt idx="244">
                  <c:v>0.27300000000000002</c:v>
                </c:pt>
                <c:pt idx="245">
                  <c:v>0.27700000000000002</c:v>
                </c:pt>
                <c:pt idx="246">
                  <c:v>0.27900000000000003</c:v>
                </c:pt>
                <c:pt idx="247">
                  <c:v>0.27700000000000002</c:v>
                </c:pt>
                <c:pt idx="248">
                  <c:v>0.27700000000000002</c:v>
                </c:pt>
                <c:pt idx="249">
                  <c:v>0.27700000000000002</c:v>
                </c:pt>
                <c:pt idx="250">
                  <c:v>0.28100000000000003</c:v>
                </c:pt>
                <c:pt idx="251">
                  <c:v>0.28300000000000003</c:v>
                </c:pt>
                <c:pt idx="252">
                  <c:v>0.28199999999999997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36704"/>
        <c:axId val="813336144"/>
      </c:lineChart>
      <c:dateAx>
        <c:axId val="813335024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335584"/>
        <c:crosses val="autoZero"/>
        <c:auto val="0"/>
        <c:lblOffset val="100"/>
        <c:baseTimeUnit val="days"/>
        <c:majorUnit val="7"/>
        <c:majorTimeUnit val="days"/>
      </c:dateAx>
      <c:valAx>
        <c:axId val="81333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XJO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;[Red][&lt;0]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335024"/>
        <c:crosses val="autoZero"/>
        <c:crossBetween val="between"/>
      </c:valAx>
      <c:valAx>
        <c:axId val="813336144"/>
        <c:scaling>
          <c:orientation val="minMax"/>
        </c:scaling>
        <c:delete val="0"/>
        <c:axPos val="r"/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336704"/>
        <c:crosses val="max"/>
        <c:crossBetween val="between"/>
        <c:majorUnit val="0.1"/>
      </c:valAx>
      <c:dateAx>
        <c:axId val="813336704"/>
        <c:scaling>
          <c:orientation val="minMax"/>
        </c:scaling>
        <c:delete val="1"/>
        <c:axPos val="b"/>
        <c:numFmt formatCode="yyyy\-mm\-dd;@" sourceLinked="1"/>
        <c:majorTickMark val="out"/>
        <c:minorTickMark val="none"/>
        <c:tickLblPos val="none"/>
        <c:crossAx val="813336144"/>
        <c:crosses val="autoZero"/>
        <c:auto val="0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LTD Price Change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Risk_Analysis!$M$3</c:f>
              <c:strCache>
                <c:ptCount val="1"/>
                <c:pt idx="0">
                  <c:v>LTD Price Change</c:v>
                </c:pt>
              </c:strCache>
            </c:strRef>
          </c:tx>
          <c:invertIfNegative val="0"/>
          <c:cat>
            <c:strRef>
              <c:f>Risk_Analysis!$B$4:$B$13</c:f>
              <c:strCache>
                <c:ptCount val="10"/>
                <c:pt idx="0">
                  <c:v>NAB</c:v>
                </c:pt>
                <c:pt idx="1">
                  <c:v>BOQ</c:v>
                </c:pt>
                <c:pt idx="2">
                  <c:v>WES</c:v>
                </c:pt>
                <c:pt idx="3">
                  <c:v>REA</c:v>
                </c:pt>
                <c:pt idx="4">
                  <c:v>TLS</c:v>
                </c:pt>
                <c:pt idx="5">
                  <c:v>MQG</c:v>
                </c:pt>
                <c:pt idx="6">
                  <c:v>JBH</c:v>
                </c:pt>
                <c:pt idx="7">
                  <c:v>SEK</c:v>
                </c:pt>
                <c:pt idx="8">
                  <c:v>CAR</c:v>
                </c:pt>
                <c:pt idx="9">
                  <c:v>SYD</c:v>
                </c:pt>
              </c:strCache>
            </c:strRef>
          </c:cat>
          <c:val>
            <c:numRef>
              <c:f>Risk_Analysis!$M$4:$M$13</c:f>
              <c:numCache>
                <c:formatCode>0.00%</c:formatCode>
                <c:ptCount val="10"/>
                <c:pt idx="0">
                  <c:v>0.17602196461256864</c:v>
                </c:pt>
                <c:pt idx="1">
                  <c:v>0.13125512715340443</c:v>
                </c:pt>
                <c:pt idx="2">
                  <c:v>5.0669216061185414E-2</c:v>
                </c:pt>
                <c:pt idx="3">
                  <c:v>0.11536868268434135</c:v>
                </c:pt>
                <c:pt idx="4">
                  <c:v>0.21113243761996148</c:v>
                </c:pt>
                <c:pt idx="5">
                  <c:v>0.28576220023478116</c:v>
                </c:pt>
                <c:pt idx="6">
                  <c:v>1.9817889662560307E-2</c:v>
                </c:pt>
                <c:pt idx="7">
                  <c:v>8.0126182965299733E-2</c:v>
                </c:pt>
                <c:pt idx="8">
                  <c:v>-2.4551463644948063E-2</c:v>
                </c:pt>
                <c:pt idx="9">
                  <c:v>0.22748815165876768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3340064"/>
        <c:axId val="813340624"/>
      </c:barChart>
      <c:lineChart>
        <c:grouping val="standard"/>
        <c:varyColors val="0"/>
        <c:ser>
          <c:idx val="1"/>
          <c:order val="1"/>
          <c:tx>
            <c:v>WACC</c:v>
          </c:tx>
          <c:marker>
            <c:symbol val="none"/>
          </c:marker>
          <c:val>
            <c:numRef>
              <c:f>Risk_Analysis!$N$4:$N$13</c:f>
              <c:numCache>
                <c:formatCode>0.00%</c:formatCode>
                <c:ptCount val="10"/>
                <c:pt idx="0">
                  <c:v>6.918116740245478E-2</c:v>
                </c:pt>
                <c:pt idx="1">
                  <c:v>6.918116740245478E-2</c:v>
                </c:pt>
                <c:pt idx="2">
                  <c:v>6.918116740245478E-2</c:v>
                </c:pt>
                <c:pt idx="3">
                  <c:v>6.918116740245478E-2</c:v>
                </c:pt>
                <c:pt idx="4">
                  <c:v>6.918116740245478E-2</c:v>
                </c:pt>
                <c:pt idx="5">
                  <c:v>6.918116740245478E-2</c:v>
                </c:pt>
                <c:pt idx="6">
                  <c:v>6.918116740245478E-2</c:v>
                </c:pt>
                <c:pt idx="7">
                  <c:v>6.918116740245478E-2</c:v>
                </c:pt>
                <c:pt idx="8">
                  <c:v>6.918116740245478E-2</c:v>
                </c:pt>
                <c:pt idx="9">
                  <c:v>6.918116740245478E-2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40064"/>
        <c:axId val="813340624"/>
      </c:lineChart>
      <c:catAx>
        <c:axId val="813340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13340624"/>
        <c:crosses val="autoZero"/>
        <c:auto val="1"/>
        <c:lblAlgn val="ctr"/>
        <c:lblOffset val="100"/>
        <c:noMultiLvlLbl val="0"/>
      </c:catAx>
      <c:valAx>
        <c:axId val="81334062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813340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Funding</a:t>
            </a:r>
            <a:r>
              <a:rPr lang="en-US" baseline="0"/>
              <a:t> adjusted Yield %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Performance_Analysis!$BS$3</c:f>
              <c:strCache>
                <c:ptCount val="1"/>
                <c:pt idx="0">
                  <c:v>Margin %</c:v>
                </c:pt>
              </c:strCache>
            </c:strRef>
          </c:tx>
          <c:invertIfNegative val="0"/>
          <c:cat>
            <c:strRef>
              <c:f>Performance_Analysis!$BF$4:$BF$13</c:f>
              <c:strCache>
                <c:ptCount val="10"/>
                <c:pt idx="0">
                  <c:v>BOQ</c:v>
                </c:pt>
                <c:pt idx="1">
                  <c:v>CAR</c:v>
                </c:pt>
                <c:pt idx="2">
                  <c:v>JBH</c:v>
                </c:pt>
                <c:pt idx="3">
                  <c:v>MQG</c:v>
                </c:pt>
                <c:pt idx="4">
                  <c:v>NAB</c:v>
                </c:pt>
                <c:pt idx="5">
                  <c:v>REA</c:v>
                </c:pt>
                <c:pt idx="6">
                  <c:v>SEK</c:v>
                </c:pt>
                <c:pt idx="7">
                  <c:v>SYD</c:v>
                </c:pt>
                <c:pt idx="8">
                  <c:v>TLS</c:v>
                </c:pt>
                <c:pt idx="9">
                  <c:v>WES</c:v>
                </c:pt>
              </c:strCache>
            </c:strRef>
          </c:cat>
          <c:val>
            <c:numRef>
              <c:f>Performance_Analysis!$BS$4:$BS$13</c:f>
              <c:numCache>
                <c:formatCode>#,##0.00_ ;[Red]\-#,##0.00\ </c:formatCode>
                <c:ptCount val="10"/>
                <c:pt idx="0">
                  <c:v>1.5590198305555569</c:v>
                </c:pt>
                <c:pt idx="1">
                  <c:v>1.7528350523950631</c:v>
                </c:pt>
                <c:pt idx="2">
                  <c:v>1.6428350523950628</c:v>
                </c:pt>
                <c:pt idx="3">
                  <c:v>0.25901983055555577</c:v>
                </c:pt>
                <c:pt idx="4">
                  <c:v>1.1339070072098769</c:v>
                </c:pt>
                <c:pt idx="5">
                  <c:v>-1.7271649476049371</c:v>
                </c:pt>
                <c:pt idx="6">
                  <c:v>-1.0271649476049367</c:v>
                </c:pt>
                <c:pt idx="7">
                  <c:v>1.0190198305555569</c:v>
                </c:pt>
                <c:pt idx="8">
                  <c:v>0.74390700720987724</c:v>
                </c:pt>
                <c:pt idx="9">
                  <c:v>0.40390700720987738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5562512"/>
        <c:axId val="815563072"/>
      </c:barChart>
      <c:catAx>
        <c:axId val="8155625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15563072"/>
        <c:crosses val="autoZero"/>
        <c:auto val="1"/>
        <c:lblAlgn val="ctr"/>
        <c:lblOffset val="100"/>
        <c:noMultiLvlLbl val="0"/>
      </c:catAx>
      <c:valAx>
        <c:axId val="815563072"/>
        <c:scaling>
          <c:orientation val="minMax"/>
        </c:scaling>
        <c:delete val="0"/>
        <c:axPos val="l"/>
        <c:majorGridlines/>
        <c:numFmt formatCode="#,##0.00_ ;[Red]\-#,##0.00\ " sourceLinked="1"/>
        <c:majorTickMark val="out"/>
        <c:minorTickMark val="none"/>
        <c:tickLblPos val="nextTo"/>
        <c:crossAx val="815562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AU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Weighted LTD Price Change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Stock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Risk_Analysis!$B$4:$B$13</c:f>
              <c:strCache>
                <c:ptCount val="10"/>
                <c:pt idx="0">
                  <c:v>NAB</c:v>
                </c:pt>
                <c:pt idx="1">
                  <c:v>BOQ</c:v>
                </c:pt>
                <c:pt idx="2">
                  <c:v>WES</c:v>
                </c:pt>
                <c:pt idx="3">
                  <c:v>REA</c:v>
                </c:pt>
                <c:pt idx="4">
                  <c:v>TLS</c:v>
                </c:pt>
                <c:pt idx="5">
                  <c:v>MQG</c:v>
                </c:pt>
                <c:pt idx="6">
                  <c:v>JBH</c:v>
                </c:pt>
                <c:pt idx="7">
                  <c:v>SEK</c:v>
                </c:pt>
                <c:pt idx="8">
                  <c:v>CAR</c:v>
                </c:pt>
                <c:pt idx="9">
                  <c:v>SYD</c:v>
                </c:pt>
              </c:strCache>
            </c:strRef>
          </c:cat>
          <c:val>
            <c:numRef>
              <c:f>Risk_Analysis!$O$4:$O$13</c:f>
              <c:numCache>
                <c:formatCode>0.00%</c:formatCode>
                <c:ptCount val="10"/>
                <c:pt idx="0">
                  <c:v>5.1792349005209362E-2</c:v>
                </c:pt>
                <c:pt idx="1">
                  <c:v>1.7873452959209214E-2</c:v>
                </c:pt>
                <c:pt idx="2">
                  <c:v>6.0551752758422105E-3</c:v>
                </c:pt>
                <c:pt idx="3">
                  <c:v>1.2941785085742813E-2</c:v>
                </c:pt>
                <c:pt idx="4">
                  <c:v>1.2381786204563218E-2</c:v>
                </c:pt>
                <c:pt idx="5">
                  <c:v>1.3744628214323354E-2</c:v>
                </c:pt>
                <c:pt idx="6">
                  <c:v>3.4387507947754785E-3</c:v>
                </c:pt>
                <c:pt idx="7">
                  <c:v>2.5498063016566189E-3</c:v>
                </c:pt>
                <c:pt idx="8">
                  <c:v>-4.4195490796110343E-4</c:v>
                </c:pt>
                <c:pt idx="9">
                  <c:v>1.779675766774792E-3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5565312"/>
        <c:axId val="815565872"/>
      </c:barChart>
      <c:catAx>
        <c:axId val="81556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65872"/>
        <c:crosses val="autoZero"/>
        <c:auto val="1"/>
        <c:lblAlgn val="ctr"/>
        <c:lblOffset val="100"/>
        <c:noMultiLvlLbl val="0"/>
      </c:catAx>
      <c:valAx>
        <c:axId val="81556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6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Equity Breakdown</a:t>
            </a:r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v>Equity Breakdown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(Portfolio_Summary!$B$18:$B$20,Portfolio_Summary!$T$10)</c:f>
              <c:strCache>
                <c:ptCount val="4"/>
                <c:pt idx="0">
                  <c:v>Initial Equity</c:v>
                </c:pt>
                <c:pt idx="1">
                  <c:v>Brokerage</c:v>
                </c:pt>
                <c:pt idx="2">
                  <c:v>Interest Charged</c:v>
                </c:pt>
                <c:pt idx="3">
                  <c:v>LTD PnL</c:v>
                </c:pt>
              </c:strCache>
            </c:strRef>
          </c:cat>
          <c:val>
            <c:numRef>
              <c:f>(Portfolio_Summary!$C$18:$C$20,Portfolio_Summary!$U$10)</c:f>
              <c:numCache>
                <c:formatCode>#,##0.00_ ;[Red]\-#,##0.00\ </c:formatCode>
                <c:ptCount val="4"/>
                <c:pt idx="0">
                  <c:v>22246.350000000002</c:v>
                </c:pt>
                <c:pt idx="1">
                  <c:v>-430</c:v>
                </c:pt>
                <c:pt idx="2">
                  <c:v>-1829.8600000000001</c:v>
                </c:pt>
                <c:pt idx="3">
                  <c:v>7369.7299999999987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t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Gearing Breakdown</a:t>
            </a:r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(Portfolio_Summary!$B$7,Portfolio_Summary!$B$10)</c:f>
              <c:strCache>
                <c:ptCount val="2"/>
                <c:pt idx="0">
                  <c:v>Loan Liability ($)</c:v>
                </c:pt>
                <c:pt idx="1">
                  <c:v>Owners Equity ($)</c:v>
                </c:pt>
              </c:strCache>
            </c:strRef>
          </c:cat>
          <c:val>
            <c:numRef>
              <c:f>(Portfolio_Summary!$C$7,Portfolio_Summary!$C$10)</c:f>
              <c:numCache>
                <c:formatCode>#,##0.00_ ;[Red]\-#,##0.00\ </c:formatCode>
                <c:ptCount val="2"/>
                <c:pt idx="0">
                  <c:v>58736.069999999963</c:v>
                </c:pt>
                <c:pt idx="1">
                  <c:v>27341.700000000026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t"/>
      <c:layout/>
      <c:overlay val="0"/>
    </c:legend>
    <c:plotVisOnly val="1"/>
    <c:dispBlanksAs val="zero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Daily PnL %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Performance_Analysis!$AX$2</c:f>
              <c:strCache>
                <c:ptCount val="1"/>
                <c:pt idx="0">
                  <c:v>Daily PnL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Performance_Analysis!$BF$4:$BF$13</c:f>
              <c:strCache>
                <c:ptCount val="10"/>
                <c:pt idx="0">
                  <c:v>BOQ</c:v>
                </c:pt>
                <c:pt idx="1">
                  <c:v>CAR</c:v>
                </c:pt>
                <c:pt idx="2">
                  <c:v>JBH</c:v>
                </c:pt>
                <c:pt idx="3">
                  <c:v>MQG</c:v>
                </c:pt>
                <c:pt idx="4">
                  <c:v>NAB</c:v>
                </c:pt>
                <c:pt idx="5">
                  <c:v>REA</c:v>
                </c:pt>
                <c:pt idx="6">
                  <c:v>SEK</c:v>
                </c:pt>
                <c:pt idx="7">
                  <c:v>SYD</c:v>
                </c:pt>
                <c:pt idx="8">
                  <c:v>TLS</c:v>
                </c:pt>
                <c:pt idx="9">
                  <c:v>WES</c:v>
                </c:pt>
              </c:strCache>
            </c:strRef>
          </c:cat>
          <c:val>
            <c:numRef>
              <c:f>Performance_Analysis!$BB$4:$BB$13</c:f>
              <c:numCache>
                <c:formatCode>0.00%</c:formatCode>
                <c:ptCount val="10"/>
                <c:pt idx="0">
                  <c:v>2.4517087667161961E-2</c:v>
                </c:pt>
                <c:pt idx="1">
                  <c:v>3.1968031968031968E-2</c:v>
                </c:pt>
                <c:pt idx="2">
                  <c:v>7.0118662351673286E-3</c:v>
                </c:pt>
                <c:pt idx="3">
                  <c:v>3.2713949227950795E-3</c:v>
                </c:pt>
                <c:pt idx="4">
                  <c:v>6.0020876826721121E-3</c:v>
                </c:pt>
                <c:pt idx="5">
                  <c:v>2.5924351891202721E-2</c:v>
                </c:pt>
                <c:pt idx="6">
                  <c:v>1.0029498525073847E-2</c:v>
                </c:pt>
                <c:pt idx="7">
                  <c:v>1.9342359767891006E-3</c:v>
                </c:pt>
                <c:pt idx="8">
                  <c:v>3.1796502384737681E-3</c:v>
                </c:pt>
                <c:pt idx="9">
                  <c:v>1.0110294117646973E-2</c:v>
                </c:pt>
              </c:numCache>
            </c:numRef>
          </c:val>
          <c:extLst/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815572032"/>
        <c:axId val="815572592"/>
      </c:barChart>
      <c:lineChart>
        <c:grouping val="standard"/>
        <c:varyColors val="0"/>
        <c:ser>
          <c:idx val="1"/>
          <c:order val="1"/>
          <c:tx>
            <c:strRef>
              <c:f>Performance_Analysis!$BD$3</c:f>
              <c:strCache>
                <c:ptCount val="1"/>
                <c:pt idx="0">
                  <c:v>Market Change %</c:v>
                </c:pt>
              </c:strCache>
            </c:strRef>
          </c:tx>
          <c:marker>
            <c:symbol val="none"/>
          </c:marker>
          <c:val>
            <c:numRef>
              <c:f>Performance_Analysis!$BD$4:$BD$13</c:f>
              <c:numCache>
                <c:formatCode>0.00%</c:formatCode>
                <c:ptCount val="10"/>
                <c:pt idx="0">
                  <c:v>7.7658610013512652E-3</c:v>
                </c:pt>
                <c:pt idx="1">
                  <c:v>7.7658610013512652E-3</c:v>
                </c:pt>
                <c:pt idx="2">
                  <c:v>7.7658610013512652E-3</c:v>
                </c:pt>
                <c:pt idx="3">
                  <c:v>7.7658610013512652E-3</c:v>
                </c:pt>
                <c:pt idx="4">
                  <c:v>7.7658610013512652E-3</c:v>
                </c:pt>
                <c:pt idx="5">
                  <c:v>7.7658610013512652E-3</c:v>
                </c:pt>
                <c:pt idx="6">
                  <c:v>7.7658610013512652E-3</c:v>
                </c:pt>
                <c:pt idx="7">
                  <c:v>7.7658610013512652E-3</c:v>
                </c:pt>
                <c:pt idx="8">
                  <c:v>7.7658610013512652E-3</c:v>
                </c:pt>
                <c:pt idx="9">
                  <c:v>7.7658610013512652E-3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72032"/>
        <c:axId val="815572592"/>
      </c:lineChart>
      <c:catAx>
        <c:axId val="815572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815572592"/>
        <c:crosses val="autoZero"/>
        <c:auto val="1"/>
        <c:lblAlgn val="ctr"/>
        <c:lblOffset val="100"/>
        <c:noMultiLvlLbl val="0"/>
      </c:catAx>
      <c:valAx>
        <c:axId val="81557259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one"/>
        <c:crossAx val="815572032"/>
        <c:crosses val="autoZero"/>
        <c:crossBetween val="between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90D</a:t>
            </a:r>
            <a:r>
              <a:rPr lang="en-AU" baseline="0"/>
              <a:t> Average Daily Return</a:t>
            </a:r>
            <a:endParaRPr lang="en-AU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Risk_Analysis!$I$3</c:f>
              <c:strCache>
                <c:ptCount val="1"/>
                <c:pt idx="0">
                  <c:v>90D Average Daily Return</c:v>
                </c:pt>
              </c:strCache>
            </c:strRef>
          </c:tx>
          <c:invertIfNegative val="0"/>
          <c:cat>
            <c:strRef>
              <c:f>Risk_Analysis!$B$4:$B$13</c:f>
              <c:strCache>
                <c:ptCount val="10"/>
                <c:pt idx="0">
                  <c:v>NAB</c:v>
                </c:pt>
                <c:pt idx="1">
                  <c:v>BOQ</c:v>
                </c:pt>
                <c:pt idx="2">
                  <c:v>WES</c:v>
                </c:pt>
                <c:pt idx="3">
                  <c:v>REA</c:v>
                </c:pt>
                <c:pt idx="4">
                  <c:v>TLS</c:v>
                </c:pt>
                <c:pt idx="5">
                  <c:v>MQG</c:v>
                </c:pt>
                <c:pt idx="6">
                  <c:v>JBH</c:v>
                </c:pt>
                <c:pt idx="7">
                  <c:v>SEK</c:v>
                </c:pt>
                <c:pt idx="8">
                  <c:v>CAR</c:v>
                </c:pt>
                <c:pt idx="9">
                  <c:v>SYD</c:v>
                </c:pt>
              </c:strCache>
            </c:strRef>
          </c:cat>
          <c:val>
            <c:numRef>
              <c:f>Risk_Analysis!$I$4:$I$13</c:f>
              <c:numCache>
                <c:formatCode>0.00%</c:formatCode>
                <c:ptCount val="10"/>
                <c:pt idx="0">
                  <c:v>0.2215463171346278</c:v>
                </c:pt>
                <c:pt idx="1">
                  <c:v>0.20379984263614376</c:v>
                </c:pt>
                <c:pt idx="2">
                  <c:v>8.8695079900736884E-2</c:v>
                </c:pt>
                <c:pt idx="3">
                  <c:v>0.12416940847496986</c:v>
                </c:pt>
                <c:pt idx="4">
                  <c:v>0.14429822223923414</c:v>
                </c:pt>
                <c:pt idx="5">
                  <c:v>0.44522510876371069</c:v>
                </c:pt>
                <c:pt idx="6">
                  <c:v>0.28634941690486648</c:v>
                </c:pt>
                <c:pt idx="7">
                  <c:v>2.6002085406876076E-2</c:v>
                </c:pt>
                <c:pt idx="8">
                  <c:v>-6.4519999171475148E-2</c:v>
                </c:pt>
                <c:pt idx="9">
                  <c:v>0.15116078343062478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5575952"/>
        <c:axId val="815576512"/>
      </c:barChart>
      <c:lineChart>
        <c:grouping val="standard"/>
        <c:varyColors val="0"/>
        <c:ser>
          <c:idx val="1"/>
          <c:order val="1"/>
          <c:tx>
            <c:strRef>
              <c:f>Risk_Analysis!$J$3</c:f>
              <c:strCache>
                <c:ptCount val="1"/>
                <c:pt idx="0">
                  <c:v>90D Average Daily Market Return</c:v>
                </c:pt>
              </c:strCache>
            </c:strRef>
          </c:tx>
          <c:marker>
            <c:symbol val="none"/>
          </c:marker>
          <c:val>
            <c:numRef>
              <c:f>Risk_Analysis!$J$4:$J$13</c:f>
              <c:numCache>
                <c:formatCode>0.00%</c:formatCode>
                <c:ptCount val="10"/>
                <c:pt idx="0">
                  <c:v>0.13086201264503433</c:v>
                </c:pt>
                <c:pt idx="1">
                  <c:v>0.13086201264503433</c:v>
                </c:pt>
                <c:pt idx="2">
                  <c:v>0.13086201264503433</c:v>
                </c:pt>
                <c:pt idx="3">
                  <c:v>0.13086201264503433</c:v>
                </c:pt>
                <c:pt idx="4">
                  <c:v>0.13086201264503433</c:v>
                </c:pt>
                <c:pt idx="5">
                  <c:v>0.13086201264503433</c:v>
                </c:pt>
                <c:pt idx="6">
                  <c:v>0.13086201264503433</c:v>
                </c:pt>
                <c:pt idx="7">
                  <c:v>0.13086201264503433</c:v>
                </c:pt>
                <c:pt idx="8">
                  <c:v>0.13086201264503433</c:v>
                </c:pt>
                <c:pt idx="9">
                  <c:v>0.13086201264503433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575952"/>
        <c:axId val="815576512"/>
      </c:lineChart>
      <c:catAx>
        <c:axId val="8155759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815576512"/>
        <c:crosses val="autoZero"/>
        <c:auto val="1"/>
        <c:lblAlgn val="ctr"/>
        <c:lblOffset val="100"/>
        <c:noMultiLvlLbl val="0"/>
      </c:catAx>
      <c:valAx>
        <c:axId val="81557651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815575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Portfolio Allocation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Risk_Analysis!$G$3</c:f>
              <c:strCache>
                <c:ptCount val="1"/>
                <c:pt idx="0">
                  <c:v>Weight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Risk_Analysis!$B$4:$B$13</c:f>
              <c:strCache>
                <c:ptCount val="10"/>
                <c:pt idx="0">
                  <c:v>NAB</c:v>
                </c:pt>
                <c:pt idx="1">
                  <c:v>BOQ</c:v>
                </c:pt>
                <c:pt idx="2">
                  <c:v>WES</c:v>
                </c:pt>
                <c:pt idx="3">
                  <c:v>REA</c:v>
                </c:pt>
                <c:pt idx="4">
                  <c:v>TLS</c:v>
                </c:pt>
                <c:pt idx="5">
                  <c:v>MQG</c:v>
                </c:pt>
                <c:pt idx="6">
                  <c:v>JBH</c:v>
                </c:pt>
                <c:pt idx="7">
                  <c:v>SEK</c:v>
                </c:pt>
                <c:pt idx="8">
                  <c:v>CAR</c:v>
                </c:pt>
                <c:pt idx="9">
                  <c:v>SYD</c:v>
                </c:pt>
              </c:strCache>
            </c:strRef>
          </c:cat>
          <c:val>
            <c:numRef>
              <c:f>Risk_Analysis!$G$4:$G$13</c:f>
              <c:numCache>
                <c:formatCode>0.00%</c:formatCode>
                <c:ptCount val="10"/>
                <c:pt idx="0">
                  <c:v>0.29423798966910969</c:v>
                </c:pt>
                <c:pt idx="1">
                  <c:v>0.1361733697329752</c:v>
                </c:pt>
                <c:pt idx="2">
                  <c:v>0.11950402525530111</c:v>
                </c:pt>
                <c:pt idx="3">
                  <c:v>0.11217762727821598</c:v>
                </c:pt>
                <c:pt idx="4">
                  <c:v>5.8644641932522189E-2</c:v>
                </c:pt>
                <c:pt idx="5">
                  <c:v>4.8098132653761831E-2</c:v>
                </c:pt>
                <c:pt idx="6">
                  <c:v>0.17351750632015681</c:v>
                </c:pt>
                <c:pt idx="7">
                  <c:v>3.1822385733273534E-2</c:v>
                </c:pt>
                <c:pt idx="8">
                  <c:v>1.800116336656956E-2</c:v>
                </c:pt>
                <c:pt idx="9">
                  <c:v>7.8231580581141925E-3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</a:t>
            </a:r>
            <a:r>
              <a:rPr lang="en-US" baseline="0"/>
              <a:t> </a:t>
            </a:r>
            <a:r>
              <a:rPr lang="en-US"/>
              <a:t>Dividend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Performance_Analysis!$BQ$3</c:f>
              <c:strCache>
                <c:ptCount val="1"/>
                <c:pt idx="0">
                  <c:v>Adjusted Dividend</c:v>
                </c:pt>
              </c:strCache>
            </c:strRef>
          </c:tx>
          <c:invertIfNegative val="0"/>
          <c:cat>
            <c:strRef>
              <c:f>Performance_Analysis!$BF$4:$BF$13</c:f>
              <c:strCache>
                <c:ptCount val="10"/>
                <c:pt idx="0">
                  <c:v>BOQ</c:v>
                </c:pt>
                <c:pt idx="1">
                  <c:v>CAR</c:v>
                </c:pt>
                <c:pt idx="2">
                  <c:v>JBH</c:v>
                </c:pt>
                <c:pt idx="3">
                  <c:v>MQG</c:v>
                </c:pt>
                <c:pt idx="4">
                  <c:v>NAB</c:v>
                </c:pt>
                <c:pt idx="5">
                  <c:v>REA</c:v>
                </c:pt>
                <c:pt idx="6">
                  <c:v>SEK</c:v>
                </c:pt>
                <c:pt idx="7">
                  <c:v>SYD</c:v>
                </c:pt>
                <c:pt idx="8">
                  <c:v>TLS</c:v>
                </c:pt>
                <c:pt idx="9">
                  <c:v>WES</c:v>
                </c:pt>
              </c:strCache>
            </c:strRef>
          </c:cat>
          <c:val>
            <c:numRef>
              <c:f>Performance_Analysis!$BQ$4:$BQ$13</c:f>
              <c:numCache>
                <c:formatCode>#,##0.00_ ;[Red]\-#,##0.00\ </c:formatCode>
                <c:ptCount val="10"/>
                <c:pt idx="0">
                  <c:v>182.28830943856957</c:v>
                </c:pt>
                <c:pt idx="1">
                  <c:v>27.1742791368615</c:v>
                </c:pt>
                <c:pt idx="2">
                  <c:v>245.8882434257265</c:v>
                </c:pt>
                <c:pt idx="3">
                  <c:v>10.825083220695007</c:v>
                </c:pt>
                <c:pt idx="4">
                  <c:v>286.22280639057078</c:v>
                </c:pt>
                <c:pt idx="5">
                  <c:v>-167.16544734073273</c:v>
                </c:pt>
                <c:pt idx="6">
                  <c:v>-28.015782244794437</c:v>
                </c:pt>
                <c:pt idx="7">
                  <c:v>6.8397195389611163</c:v>
                </c:pt>
                <c:pt idx="8">
                  <c:v>37.772425723954626</c:v>
                </c:pt>
                <c:pt idx="9">
                  <c:v>41.727235766454157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15580992"/>
        <c:axId val="815581552"/>
      </c:barChart>
      <c:catAx>
        <c:axId val="8155809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15581552"/>
        <c:crosses val="autoZero"/>
        <c:auto val="1"/>
        <c:lblAlgn val="ctr"/>
        <c:lblOffset val="100"/>
        <c:noMultiLvlLbl val="0"/>
      </c:catAx>
      <c:valAx>
        <c:axId val="815581552"/>
        <c:scaling>
          <c:orientation val="minMax"/>
        </c:scaling>
        <c:delete val="0"/>
        <c:axPos val="l"/>
        <c:majorGridlines/>
        <c:numFmt formatCode="#,##0.00_ ;[Red]\-#,##0.00\ " sourceLinked="1"/>
        <c:majorTickMark val="out"/>
        <c:minorTickMark val="none"/>
        <c:tickLblPos val="nextTo"/>
        <c:crossAx val="8155809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AU"/>
              <a:t>Momentum</a:t>
            </a:r>
          </a:p>
        </c:rich>
      </c:tx>
      <c:layout>
        <c:manualLayout>
          <c:xMode val="edge"/>
          <c:yMode val="edge"/>
          <c:x val="0.40671522309711289"/>
          <c:y val="2.7777777777777842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Risk_Analysis!$Q$3</c:f>
              <c:strCache>
                <c:ptCount val="1"/>
                <c:pt idx="0">
                  <c:v>Daily Price Change</c:v>
                </c:pt>
              </c:strCache>
            </c:strRef>
          </c:tx>
          <c:invertIfNegative val="0"/>
          <c:cat>
            <c:strRef>
              <c:f>Risk_Analysis!$B$4:$B$13</c:f>
              <c:strCache>
                <c:ptCount val="10"/>
                <c:pt idx="0">
                  <c:v>NAB</c:v>
                </c:pt>
                <c:pt idx="1">
                  <c:v>BOQ</c:v>
                </c:pt>
                <c:pt idx="2">
                  <c:v>WES</c:v>
                </c:pt>
                <c:pt idx="3">
                  <c:v>REA</c:v>
                </c:pt>
                <c:pt idx="4">
                  <c:v>TLS</c:v>
                </c:pt>
                <c:pt idx="5">
                  <c:v>MQG</c:v>
                </c:pt>
                <c:pt idx="6">
                  <c:v>JBH</c:v>
                </c:pt>
                <c:pt idx="7">
                  <c:v>SEK</c:v>
                </c:pt>
                <c:pt idx="8">
                  <c:v>CAR</c:v>
                </c:pt>
                <c:pt idx="9">
                  <c:v>SYD</c:v>
                </c:pt>
              </c:strCache>
            </c:strRef>
          </c:cat>
          <c:val>
            <c:numRef>
              <c:f>Risk_Analysis!$Q$4:$Q$13</c:f>
              <c:numCache>
                <c:formatCode>0.00%</c:formatCode>
                <c:ptCount val="10"/>
                <c:pt idx="0">
                  <c:v>6.002087682672152E-3</c:v>
                </c:pt>
                <c:pt idx="1">
                  <c:v>2.4517087667161833E-2</c:v>
                </c:pt>
                <c:pt idx="2">
                  <c:v>1.0110294117647006E-2</c:v>
                </c:pt>
                <c:pt idx="3">
                  <c:v>2.5924351891202693E-2</c:v>
                </c:pt>
                <c:pt idx="4">
                  <c:v>3.1796502384737E-3</c:v>
                </c:pt>
                <c:pt idx="5">
                  <c:v>3.2713949227950799E-3</c:v>
                </c:pt>
                <c:pt idx="6">
                  <c:v>7.0118662351673442E-3</c:v>
                </c:pt>
                <c:pt idx="7">
                  <c:v>1.0029498525073847E-2</c:v>
                </c:pt>
                <c:pt idx="8">
                  <c:v>3.1968031968031996E-2</c:v>
                </c:pt>
                <c:pt idx="9">
                  <c:v>1.9342359767891271E-3</c:v>
                </c:pt>
              </c:numCache>
            </c:numRef>
          </c:val>
        </c:ser>
        <c:ser>
          <c:idx val="1"/>
          <c:order val="1"/>
          <c:tx>
            <c:strRef>
              <c:f>Risk_Analysis!$R$3</c:f>
              <c:strCache>
                <c:ptCount val="1"/>
                <c:pt idx="0">
                  <c:v>MTD Price Change</c:v>
                </c:pt>
              </c:strCache>
            </c:strRef>
          </c:tx>
          <c:invertIfNegative val="0"/>
          <c:cat>
            <c:strRef>
              <c:f>Risk_Analysis!$B$4:$B$13</c:f>
              <c:strCache>
                <c:ptCount val="10"/>
                <c:pt idx="0">
                  <c:v>NAB</c:v>
                </c:pt>
                <c:pt idx="1">
                  <c:v>BOQ</c:v>
                </c:pt>
                <c:pt idx="2">
                  <c:v>WES</c:v>
                </c:pt>
                <c:pt idx="3">
                  <c:v>REA</c:v>
                </c:pt>
                <c:pt idx="4">
                  <c:v>TLS</c:v>
                </c:pt>
                <c:pt idx="5">
                  <c:v>MQG</c:v>
                </c:pt>
                <c:pt idx="6">
                  <c:v>JBH</c:v>
                </c:pt>
                <c:pt idx="7">
                  <c:v>SEK</c:v>
                </c:pt>
                <c:pt idx="8">
                  <c:v>CAR</c:v>
                </c:pt>
                <c:pt idx="9">
                  <c:v>SYD</c:v>
                </c:pt>
              </c:strCache>
            </c:strRef>
          </c:cat>
          <c:val>
            <c:numRef>
              <c:f>Risk_Analysis!$R$4:$R$13</c:f>
              <c:numCache>
                <c:formatCode>0.00%</c:formatCode>
                <c:ptCount val="10"/>
                <c:pt idx="0">
                  <c:v>1.715039577836408E-2</c:v>
                </c:pt>
                <c:pt idx="1">
                  <c:v>-1.2177650429799548E-2</c:v>
                </c:pt>
                <c:pt idx="2">
                  <c:v>2.508551881413898E-3</c:v>
                </c:pt>
                <c:pt idx="3">
                  <c:v>-1.489491940420316E-2</c:v>
                </c:pt>
                <c:pt idx="4">
                  <c:v>-9.4191522762952107E-3</c:v>
                </c:pt>
                <c:pt idx="5">
                  <c:v>5.229206697776561E-2</c:v>
                </c:pt>
                <c:pt idx="6">
                  <c:v>6.8077803203661399E-2</c:v>
                </c:pt>
                <c:pt idx="7">
                  <c:v>-9.832272990167621E-3</c:v>
                </c:pt>
                <c:pt idx="8">
                  <c:v>3.1968031968031996E-2</c:v>
                </c:pt>
                <c:pt idx="9">
                  <c:v>3.8759689922479791E-3</c:v>
                </c:pt>
              </c:numCache>
            </c:numRef>
          </c:val>
        </c:ser>
        <c:ser>
          <c:idx val="2"/>
          <c:order val="2"/>
          <c:tx>
            <c:strRef>
              <c:f>Risk_Analysis!$S$3</c:f>
              <c:strCache>
                <c:ptCount val="1"/>
                <c:pt idx="0">
                  <c:v>YTD Price Change</c:v>
                </c:pt>
              </c:strCache>
            </c:strRef>
          </c:tx>
          <c:invertIfNegative val="0"/>
          <c:cat>
            <c:strRef>
              <c:f>Risk_Analysis!$B$4:$B$13</c:f>
              <c:strCache>
                <c:ptCount val="10"/>
                <c:pt idx="0">
                  <c:v>NAB</c:v>
                </c:pt>
                <c:pt idx="1">
                  <c:v>BOQ</c:v>
                </c:pt>
                <c:pt idx="2">
                  <c:v>WES</c:v>
                </c:pt>
                <c:pt idx="3">
                  <c:v>REA</c:v>
                </c:pt>
                <c:pt idx="4">
                  <c:v>TLS</c:v>
                </c:pt>
                <c:pt idx="5">
                  <c:v>MQG</c:v>
                </c:pt>
                <c:pt idx="6">
                  <c:v>JBH</c:v>
                </c:pt>
                <c:pt idx="7">
                  <c:v>SEK</c:v>
                </c:pt>
                <c:pt idx="8">
                  <c:v>CAR</c:v>
                </c:pt>
                <c:pt idx="9">
                  <c:v>SYD</c:v>
                </c:pt>
              </c:strCache>
            </c:strRef>
          </c:cat>
          <c:val>
            <c:numRef>
              <c:f>Risk_Analysis!$S$4:$S$13</c:f>
              <c:numCache>
                <c:formatCode>0.00%</c:formatCode>
                <c:ptCount val="10"/>
                <c:pt idx="0">
                  <c:v>0.1760219646125685</c:v>
                </c:pt>
                <c:pt idx="1">
                  <c:v>0.1312551271534044</c:v>
                </c:pt>
                <c:pt idx="2">
                  <c:v>5.06692160611854E-2</c:v>
                </c:pt>
                <c:pt idx="3">
                  <c:v>0.13041442285179117</c:v>
                </c:pt>
                <c:pt idx="4">
                  <c:v>0.21113243761996153</c:v>
                </c:pt>
                <c:pt idx="5">
                  <c:v>0.28576220023478111</c:v>
                </c:pt>
                <c:pt idx="6">
                  <c:v>2.0218579234972733E-2</c:v>
                </c:pt>
                <c:pt idx="7">
                  <c:v>8.0126182965299775E-2</c:v>
                </c:pt>
                <c:pt idx="8">
                  <c:v>-2.4551463644948045E-2</c:v>
                </c:pt>
                <c:pt idx="9">
                  <c:v>0.22748815165876779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15584912"/>
        <c:axId val="815585472"/>
      </c:barChart>
      <c:catAx>
        <c:axId val="8155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815585472"/>
        <c:crosses val="autoZero"/>
        <c:auto val="1"/>
        <c:lblAlgn val="ctr"/>
        <c:lblOffset val="100"/>
        <c:noMultiLvlLbl val="0"/>
      </c:catAx>
      <c:valAx>
        <c:axId val="81558547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815584912"/>
        <c:crosses val="autoZero"/>
        <c:crossBetween val="between"/>
      </c:valAx>
    </c:plotArea>
    <c:legend>
      <c:legendPos val="b"/>
      <c:layout/>
      <c:overlay val="0"/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5 Year Performance Forecast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Forecast_Modelling!$E$6</c:f>
              <c:strCache>
                <c:ptCount val="1"/>
                <c:pt idx="0">
                  <c:v>Total Equity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Forecast_Modelling!$F$3:$K$3</c:f>
              <c:numCache>
                <c:formatCode>[$-C09]d\ mmmm\ yyyy;@</c:formatCode>
                <c:ptCount val="6"/>
                <c:pt idx="0">
                  <c:v>42095.576637847225</c:v>
                </c:pt>
                <c:pt idx="1">
                  <c:v>42460.576637847225</c:v>
                </c:pt>
                <c:pt idx="2">
                  <c:v>42825.576637847225</c:v>
                </c:pt>
                <c:pt idx="3">
                  <c:v>43190.576637847225</c:v>
                </c:pt>
                <c:pt idx="4">
                  <c:v>43555.576637847225</c:v>
                </c:pt>
                <c:pt idx="5">
                  <c:v>43920.576637847225</c:v>
                </c:pt>
              </c:numCache>
            </c:numRef>
          </c:cat>
          <c:val>
            <c:numRef>
              <c:f>Forecast_Modelling!$F$6:$K$6</c:f>
              <c:numCache>
                <c:formatCode>_(* #,##0.00_);_(* \(#,##0.00\);_(* "-"??_);_(@_)</c:formatCode>
                <c:ptCount val="6"/>
                <c:pt idx="0">
                  <c:v>27341.700000000026</c:v>
                </c:pt>
                <c:pt idx="1">
                  <c:v>40659.356547685864</c:v>
                </c:pt>
                <c:pt idx="2">
                  <c:v>54263.716893335615</c:v>
                </c:pt>
                <c:pt idx="3">
                  <c:v>68777.502672325849</c:v>
                </c:pt>
                <c:pt idx="4">
                  <c:v>84263.325533961484</c:v>
                </c:pt>
                <c:pt idx="5">
                  <c:v>100788.24125920059</c:v>
                </c:pt>
              </c:numCache>
            </c:numRef>
          </c:val>
        </c:ser>
        <c:ser>
          <c:idx val="1"/>
          <c:order val="1"/>
          <c:tx>
            <c:strRef>
              <c:f>Forecast_Modelling!$E$8</c:f>
              <c:strCache>
                <c:ptCount val="1"/>
                <c:pt idx="0">
                  <c:v>Loan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Forecast_Modelling!$F$8:$K$8</c:f>
              <c:numCache>
                <c:formatCode>_(* #,##0.00_);_(* \(#,##0.00\);_(* "-"??_);_(@_)</c:formatCode>
                <c:ptCount val="6"/>
                <c:pt idx="0">
                  <c:v>58736.069999999963</c:v>
                </c:pt>
                <c:pt idx="1">
                  <c:v>48861.524252314121</c:v>
                </c:pt>
                <c:pt idx="2">
                  <c:v>42728.149922664365</c:v>
                </c:pt>
                <c:pt idx="3">
                  <c:v>36308.843042591208</c:v>
                </c:pt>
                <c:pt idx="4">
                  <c:v>29593.025706958928</c:v>
                </c:pt>
                <c:pt idx="5">
                  <c:v>22570.018367251498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815588832"/>
        <c:axId val="815589392"/>
      </c:barChart>
      <c:dateAx>
        <c:axId val="815588832"/>
        <c:scaling>
          <c:orientation val="minMax"/>
        </c:scaling>
        <c:delete val="0"/>
        <c:axPos val="b"/>
        <c:numFmt formatCode="[$-C09]d\ mmmm\ yyyy;@" sourceLinked="1"/>
        <c:majorTickMark val="none"/>
        <c:minorTickMark val="none"/>
        <c:tickLblPos val="nextTo"/>
        <c:crossAx val="815589392"/>
        <c:crosses val="autoZero"/>
        <c:auto val="1"/>
        <c:lblOffset val="100"/>
        <c:baseTimeUnit val="years"/>
      </c:dateAx>
      <c:valAx>
        <c:axId val="815589392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out"/>
        <c:minorTickMark val="none"/>
        <c:tickLblPos val="nextTo"/>
        <c:crossAx val="815588832"/>
        <c:crosses val="autoZero"/>
        <c:crossBetween val="between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ASX200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XJO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movingAvg"/>
            <c:period val="90"/>
            <c:dispRSqr val="0"/>
            <c:dispEq val="0"/>
          </c:trendline>
          <c:cat>
            <c:numRef>
              <c:f>AXJO!$A$3:$A$255</c:f>
              <c:numCache>
                <c:formatCode>yyyy\-mm\-dd;@</c:formatCode>
                <c:ptCount val="253"/>
                <c:pt idx="0">
                  <c:v>42094</c:v>
                </c:pt>
                <c:pt idx="1">
                  <c:v>42093</c:v>
                </c:pt>
                <c:pt idx="2">
                  <c:v>42090</c:v>
                </c:pt>
                <c:pt idx="3">
                  <c:v>42089</c:v>
                </c:pt>
                <c:pt idx="4">
                  <c:v>42088</c:v>
                </c:pt>
                <c:pt idx="5">
                  <c:v>42087</c:v>
                </c:pt>
                <c:pt idx="6">
                  <c:v>42086</c:v>
                </c:pt>
                <c:pt idx="7">
                  <c:v>42083</c:v>
                </c:pt>
                <c:pt idx="8">
                  <c:v>42082</c:v>
                </c:pt>
                <c:pt idx="9">
                  <c:v>42081</c:v>
                </c:pt>
                <c:pt idx="10">
                  <c:v>42080</c:v>
                </c:pt>
                <c:pt idx="11">
                  <c:v>42079</c:v>
                </c:pt>
                <c:pt idx="12">
                  <c:v>42076</c:v>
                </c:pt>
                <c:pt idx="13">
                  <c:v>42075</c:v>
                </c:pt>
                <c:pt idx="14">
                  <c:v>42074</c:v>
                </c:pt>
                <c:pt idx="15">
                  <c:v>42073</c:v>
                </c:pt>
                <c:pt idx="16">
                  <c:v>42072</c:v>
                </c:pt>
                <c:pt idx="17">
                  <c:v>42069</c:v>
                </c:pt>
                <c:pt idx="18">
                  <c:v>42068</c:v>
                </c:pt>
                <c:pt idx="19">
                  <c:v>42067</c:v>
                </c:pt>
                <c:pt idx="20">
                  <c:v>42066</c:v>
                </c:pt>
                <c:pt idx="21">
                  <c:v>42065</c:v>
                </c:pt>
                <c:pt idx="22">
                  <c:v>42062</c:v>
                </c:pt>
                <c:pt idx="23">
                  <c:v>42061</c:v>
                </c:pt>
                <c:pt idx="24">
                  <c:v>42060</c:v>
                </c:pt>
                <c:pt idx="25">
                  <c:v>42059</c:v>
                </c:pt>
                <c:pt idx="26">
                  <c:v>42058</c:v>
                </c:pt>
                <c:pt idx="27">
                  <c:v>42055</c:v>
                </c:pt>
                <c:pt idx="28">
                  <c:v>42054</c:v>
                </c:pt>
                <c:pt idx="29">
                  <c:v>42053</c:v>
                </c:pt>
                <c:pt idx="30">
                  <c:v>42052</c:v>
                </c:pt>
                <c:pt idx="31">
                  <c:v>42051</c:v>
                </c:pt>
                <c:pt idx="32">
                  <c:v>42048</c:v>
                </c:pt>
                <c:pt idx="33">
                  <c:v>42047</c:v>
                </c:pt>
                <c:pt idx="34">
                  <c:v>42046</c:v>
                </c:pt>
                <c:pt idx="35">
                  <c:v>42045</c:v>
                </c:pt>
                <c:pt idx="36">
                  <c:v>42044</c:v>
                </c:pt>
                <c:pt idx="37">
                  <c:v>42041</c:v>
                </c:pt>
                <c:pt idx="38">
                  <c:v>42040</c:v>
                </c:pt>
                <c:pt idx="39">
                  <c:v>42039</c:v>
                </c:pt>
                <c:pt idx="40">
                  <c:v>42038</c:v>
                </c:pt>
                <c:pt idx="41">
                  <c:v>42037</c:v>
                </c:pt>
                <c:pt idx="42">
                  <c:v>42034</c:v>
                </c:pt>
                <c:pt idx="43">
                  <c:v>42033</c:v>
                </c:pt>
                <c:pt idx="44">
                  <c:v>42032</c:v>
                </c:pt>
                <c:pt idx="45">
                  <c:v>42031</c:v>
                </c:pt>
                <c:pt idx="46">
                  <c:v>42030</c:v>
                </c:pt>
                <c:pt idx="47">
                  <c:v>42027</c:v>
                </c:pt>
                <c:pt idx="48">
                  <c:v>42026</c:v>
                </c:pt>
                <c:pt idx="49">
                  <c:v>42025</c:v>
                </c:pt>
                <c:pt idx="50">
                  <c:v>42024</c:v>
                </c:pt>
                <c:pt idx="51">
                  <c:v>42023</c:v>
                </c:pt>
                <c:pt idx="52">
                  <c:v>42020</c:v>
                </c:pt>
                <c:pt idx="53">
                  <c:v>42019</c:v>
                </c:pt>
                <c:pt idx="54">
                  <c:v>42018</c:v>
                </c:pt>
                <c:pt idx="55">
                  <c:v>42017</c:v>
                </c:pt>
                <c:pt idx="56">
                  <c:v>42016</c:v>
                </c:pt>
                <c:pt idx="57">
                  <c:v>42013</c:v>
                </c:pt>
                <c:pt idx="58">
                  <c:v>42012</c:v>
                </c:pt>
                <c:pt idx="59">
                  <c:v>42011</c:v>
                </c:pt>
                <c:pt idx="60">
                  <c:v>42010</c:v>
                </c:pt>
                <c:pt idx="61">
                  <c:v>42009</c:v>
                </c:pt>
                <c:pt idx="62">
                  <c:v>42006</c:v>
                </c:pt>
                <c:pt idx="63">
                  <c:v>42004</c:v>
                </c:pt>
                <c:pt idx="64">
                  <c:v>42003</c:v>
                </c:pt>
                <c:pt idx="65">
                  <c:v>42002</c:v>
                </c:pt>
                <c:pt idx="66">
                  <c:v>41997</c:v>
                </c:pt>
                <c:pt idx="67">
                  <c:v>41996</c:v>
                </c:pt>
                <c:pt idx="68">
                  <c:v>41995</c:v>
                </c:pt>
                <c:pt idx="69">
                  <c:v>41992</c:v>
                </c:pt>
                <c:pt idx="70">
                  <c:v>41991</c:v>
                </c:pt>
                <c:pt idx="71">
                  <c:v>41990</c:v>
                </c:pt>
                <c:pt idx="72">
                  <c:v>41989</c:v>
                </c:pt>
                <c:pt idx="73">
                  <c:v>41988</c:v>
                </c:pt>
                <c:pt idx="74">
                  <c:v>41985</c:v>
                </c:pt>
                <c:pt idx="75">
                  <c:v>41984</c:v>
                </c:pt>
                <c:pt idx="76">
                  <c:v>41983</c:v>
                </c:pt>
                <c:pt idx="77">
                  <c:v>41982</c:v>
                </c:pt>
                <c:pt idx="78">
                  <c:v>41981</c:v>
                </c:pt>
                <c:pt idx="79">
                  <c:v>41978</c:v>
                </c:pt>
                <c:pt idx="80">
                  <c:v>41977</c:v>
                </c:pt>
                <c:pt idx="81">
                  <c:v>41976</c:v>
                </c:pt>
                <c:pt idx="82">
                  <c:v>41975</c:v>
                </c:pt>
                <c:pt idx="83">
                  <c:v>41974</c:v>
                </c:pt>
                <c:pt idx="84">
                  <c:v>41971</c:v>
                </c:pt>
                <c:pt idx="85">
                  <c:v>41970</c:v>
                </c:pt>
                <c:pt idx="86">
                  <c:v>41969</c:v>
                </c:pt>
                <c:pt idx="87">
                  <c:v>41968</c:v>
                </c:pt>
                <c:pt idx="88">
                  <c:v>41967</c:v>
                </c:pt>
                <c:pt idx="89">
                  <c:v>41964</c:v>
                </c:pt>
                <c:pt idx="90">
                  <c:v>41963</c:v>
                </c:pt>
                <c:pt idx="91">
                  <c:v>41962</c:v>
                </c:pt>
                <c:pt idx="92">
                  <c:v>41961</c:v>
                </c:pt>
                <c:pt idx="93">
                  <c:v>41960</c:v>
                </c:pt>
                <c:pt idx="94">
                  <c:v>41957</c:v>
                </c:pt>
                <c:pt idx="95">
                  <c:v>41956</c:v>
                </c:pt>
                <c:pt idx="96">
                  <c:v>41955</c:v>
                </c:pt>
                <c:pt idx="97">
                  <c:v>41954</c:v>
                </c:pt>
                <c:pt idx="98">
                  <c:v>41953</c:v>
                </c:pt>
                <c:pt idx="99">
                  <c:v>41950</c:v>
                </c:pt>
                <c:pt idx="100">
                  <c:v>41949</c:v>
                </c:pt>
                <c:pt idx="101">
                  <c:v>41948</c:v>
                </c:pt>
                <c:pt idx="102">
                  <c:v>41947</c:v>
                </c:pt>
                <c:pt idx="103">
                  <c:v>41946</c:v>
                </c:pt>
                <c:pt idx="104">
                  <c:v>41943</c:v>
                </c:pt>
                <c:pt idx="105">
                  <c:v>41942</c:v>
                </c:pt>
                <c:pt idx="106">
                  <c:v>41941</c:v>
                </c:pt>
                <c:pt idx="107">
                  <c:v>41940</c:v>
                </c:pt>
                <c:pt idx="108">
                  <c:v>41939</c:v>
                </c:pt>
                <c:pt idx="109">
                  <c:v>41936</c:v>
                </c:pt>
                <c:pt idx="110">
                  <c:v>41935</c:v>
                </c:pt>
                <c:pt idx="111">
                  <c:v>41934</c:v>
                </c:pt>
                <c:pt idx="112">
                  <c:v>41933</c:v>
                </c:pt>
                <c:pt idx="113">
                  <c:v>41932</c:v>
                </c:pt>
                <c:pt idx="114">
                  <c:v>41929</c:v>
                </c:pt>
                <c:pt idx="115">
                  <c:v>41928</c:v>
                </c:pt>
                <c:pt idx="116">
                  <c:v>41927</c:v>
                </c:pt>
                <c:pt idx="117">
                  <c:v>41926</c:v>
                </c:pt>
                <c:pt idx="118">
                  <c:v>41925</c:v>
                </c:pt>
                <c:pt idx="119">
                  <c:v>41922</c:v>
                </c:pt>
                <c:pt idx="120">
                  <c:v>41921</c:v>
                </c:pt>
                <c:pt idx="121">
                  <c:v>41920</c:v>
                </c:pt>
                <c:pt idx="122">
                  <c:v>41919</c:v>
                </c:pt>
                <c:pt idx="123">
                  <c:v>41918</c:v>
                </c:pt>
                <c:pt idx="124">
                  <c:v>41915</c:v>
                </c:pt>
                <c:pt idx="125">
                  <c:v>41914</c:v>
                </c:pt>
                <c:pt idx="126">
                  <c:v>41913</c:v>
                </c:pt>
                <c:pt idx="127">
                  <c:v>41912</c:v>
                </c:pt>
                <c:pt idx="128">
                  <c:v>41911</c:v>
                </c:pt>
                <c:pt idx="129">
                  <c:v>41908</c:v>
                </c:pt>
                <c:pt idx="130">
                  <c:v>41907</c:v>
                </c:pt>
                <c:pt idx="131">
                  <c:v>41906</c:v>
                </c:pt>
                <c:pt idx="132">
                  <c:v>41905</c:v>
                </c:pt>
                <c:pt idx="133">
                  <c:v>41904</c:v>
                </c:pt>
                <c:pt idx="134">
                  <c:v>41901</c:v>
                </c:pt>
                <c:pt idx="135">
                  <c:v>41900</c:v>
                </c:pt>
                <c:pt idx="136">
                  <c:v>41899</c:v>
                </c:pt>
                <c:pt idx="137">
                  <c:v>41898</c:v>
                </c:pt>
                <c:pt idx="138">
                  <c:v>41897</c:v>
                </c:pt>
                <c:pt idx="139">
                  <c:v>41894</c:v>
                </c:pt>
                <c:pt idx="140">
                  <c:v>41893</c:v>
                </c:pt>
                <c:pt idx="141">
                  <c:v>41892</c:v>
                </c:pt>
                <c:pt idx="142">
                  <c:v>41891</c:v>
                </c:pt>
                <c:pt idx="143">
                  <c:v>41890</c:v>
                </c:pt>
                <c:pt idx="144">
                  <c:v>41887</c:v>
                </c:pt>
                <c:pt idx="145">
                  <c:v>41886</c:v>
                </c:pt>
                <c:pt idx="146">
                  <c:v>41885</c:v>
                </c:pt>
                <c:pt idx="147">
                  <c:v>41884</c:v>
                </c:pt>
                <c:pt idx="148">
                  <c:v>41883</c:v>
                </c:pt>
                <c:pt idx="149">
                  <c:v>41880</c:v>
                </c:pt>
                <c:pt idx="150">
                  <c:v>41879</c:v>
                </c:pt>
                <c:pt idx="151">
                  <c:v>41878</c:v>
                </c:pt>
                <c:pt idx="152">
                  <c:v>41877</c:v>
                </c:pt>
                <c:pt idx="153">
                  <c:v>41876</c:v>
                </c:pt>
                <c:pt idx="154">
                  <c:v>41873</c:v>
                </c:pt>
                <c:pt idx="155">
                  <c:v>41872</c:v>
                </c:pt>
                <c:pt idx="156">
                  <c:v>41871</c:v>
                </c:pt>
                <c:pt idx="157">
                  <c:v>41870</c:v>
                </c:pt>
                <c:pt idx="158">
                  <c:v>41869</c:v>
                </c:pt>
                <c:pt idx="159">
                  <c:v>41866</c:v>
                </c:pt>
                <c:pt idx="160">
                  <c:v>41865</c:v>
                </c:pt>
                <c:pt idx="161">
                  <c:v>41864</c:v>
                </c:pt>
                <c:pt idx="162">
                  <c:v>41863</c:v>
                </c:pt>
                <c:pt idx="163">
                  <c:v>41862</c:v>
                </c:pt>
                <c:pt idx="164">
                  <c:v>41859</c:v>
                </c:pt>
                <c:pt idx="165">
                  <c:v>41858</c:v>
                </c:pt>
                <c:pt idx="166">
                  <c:v>41857</c:v>
                </c:pt>
                <c:pt idx="167">
                  <c:v>41856</c:v>
                </c:pt>
                <c:pt idx="168">
                  <c:v>41855</c:v>
                </c:pt>
                <c:pt idx="169">
                  <c:v>41852</c:v>
                </c:pt>
                <c:pt idx="170">
                  <c:v>41851</c:v>
                </c:pt>
                <c:pt idx="171">
                  <c:v>41850</c:v>
                </c:pt>
                <c:pt idx="172">
                  <c:v>41849</c:v>
                </c:pt>
                <c:pt idx="173">
                  <c:v>41848</c:v>
                </c:pt>
                <c:pt idx="174">
                  <c:v>41845</c:v>
                </c:pt>
                <c:pt idx="175">
                  <c:v>41844</c:v>
                </c:pt>
                <c:pt idx="176">
                  <c:v>41843</c:v>
                </c:pt>
                <c:pt idx="177">
                  <c:v>41842</c:v>
                </c:pt>
                <c:pt idx="178">
                  <c:v>41841</c:v>
                </c:pt>
                <c:pt idx="179">
                  <c:v>41838</c:v>
                </c:pt>
                <c:pt idx="180">
                  <c:v>41837</c:v>
                </c:pt>
                <c:pt idx="181">
                  <c:v>41836</c:v>
                </c:pt>
                <c:pt idx="182">
                  <c:v>41835</c:v>
                </c:pt>
                <c:pt idx="183">
                  <c:v>41834</c:v>
                </c:pt>
                <c:pt idx="184">
                  <c:v>41831</c:v>
                </c:pt>
                <c:pt idx="185">
                  <c:v>41830</c:v>
                </c:pt>
                <c:pt idx="186">
                  <c:v>41829</c:v>
                </c:pt>
                <c:pt idx="187">
                  <c:v>41828</c:v>
                </c:pt>
                <c:pt idx="188">
                  <c:v>41827</c:v>
                </c:pt>
                <c:pt idx="189">
                  <c:v>41824</c:v>
                </c:pt>
                <c:pt idx="190">
                  <c:v>41823</c:v>
                </c:pt>
                <c:pt idx="191">
                  <c:v>41822</c:v>
                </c:pt>
                <c:pt idx="192">
                  <c:v>41821</c:v>
                </c:pt>
                <c:pt idx="193">
                  <c:v>41820</c:v>
                </c:pt>
                <c:pt idx="194">
                  <c:v>41817</c:v>
                </c:pt>
                <c:pt idx="195">
                  <c:v>41816</c:v>
                </c:pt>
                <c:pt idx="196">
                  <c:v>41815</c:v>
                </c:pt>
                <c:pt idx="197">
                  <c:v>41814</c:v>
                </c:pt>
                <c:pt idx="198">
                  <c:v>41813</c:v>
                </c:pt>
                <c:pt idx="199">
                  <c:v>41810</c:v>
                </c:pt>
                <c:pt idx="200">
                  <c:v>41809</c:v>
                </c:pt>
                <c:pt idx="201">
                  <c:v>41808</c:v>
                </c:pt>
                <c:pt idx="202">
                  <c:v>41807</c:v>
                </c:pt>
                <c:pt idx="203">
                  <c:v>41806</c:v>
                </c:pt>
                <c:pt idx="204">
                  <c:v>41803</c:v>
                </c:pt>
                <c:pt idx="205">
                  <c:v>41802</c:v>
                </c:pt>
                <c:pt idx="206">
                  <c:v>41801</c:v>
                </c:pt>
                <c:pt idx="207">
                  <c:v>41800</c:v>
                </c:pt>
                <c:pt idx="208">
                  <c:v>41796</c:v>
                </c:pt>
                <c:pt idx="209">
                  <c:v>41795</c:v>
                </c:pt>
                <c:pt idx="210">
                  <c:v>41794</c:v>
                </c:pt>
                <c:pt idx="211">
                  <c:v>41793</c:v>
                </c:pt>
                <c:pt idx="212">
                  <c:v>41792</c:v>
                </c:pt>
                <c:pt idx="213">
                  <c:v>41789</c:v>
                </c:pt>
                <c:pt idx="214">
                  <c:v>41788</c:v>
                </c:pt>
                <c:pt idx="215">
                  <c:v>41787</c:v>
                </c:pt>
                <c:pt idx="216">
                  <c:v>41786</c:v>
                </c:pt>
                <c:pt idx="217">
                  <c:v>41785</c:v>
                </c:pt>
                <c:pt idx="218">
                  <c:v>41782</c:v>
                </c:pt>
                <c:pt idx="219">
                  <c:v>41781</c:v>
                </c:pt>
                <c:pt idx="220">
                  <c:v>41780</c:v>
                </c:pt>
                <c:pt idx="221">
                  <c:v>41779</c:v>
                </c:pt>
                <c:pt idx="222">
                  <c:v>41778</c:v>
                </c:pt>
                <c:pt idx="223">
                  <c:v>41775</c:v>
                </c:pt>
                <c:pt idx="224">
                  <c:v>41774</c:v>
                </c:pt>
                <c:pt idx="225">
                  <c:v>41773</c:v>
                </c:pt>
                <c:pt idx="226">
                  <c:v>41772</c:v>
                </c:pt>
                <c:pt idx="227">
                  <c:v>41771</c:v>
                </c:pt>
                <c:pt idx="228">
                  <c:v>41768</c:v>
                </c:pt>
                <c:pt idx="229">
                  <c:v>41767</c:v>
                </c:pt>
                <c:pt idx="230">
                  <c:v>41766</c:v>
                </c:pt>
                <c:pt idx="231">
                  <c:v>41765</c:v>
                </c:pt>
                <c:pt idx="232">
                  <c:v>41764</c:v>
                </c:pt>
                <c:pt idx="233">
                  <c:v>41761</c:v>
                </c:pt>
                <c:pt idx="234">
                  <c:v>41760</c:v>
                </c:pt>
                <c:pt idx="235">
                  <c:v>41759</c:v>
                </c:pt>
                <c:pt idx="236">
                  <c:v>41758</c:v>
                </c:pt>
                <c:pt idx="237">
                  <c:v>41757</c:v>
                </c:pt>
                <c:pt idx="238">
                  <c:v>41753</c:v>
                </c:pt>
                <c:pt idx="239">
                  <c:v>41752</c:v>
                </c:pt>
                <c:pt idx="240">
                  <c:v>41751</c:v>
                </c:pt>
                <c:pt idx="241">
                  <c:v>41746</c:v>
                </c:pt>
                <c:pt idx="242">
                  <c:v>41745</c:v>
                </c:pt>
                <c:pt idx="243">
                  <c:v>41744</c:v>
                </c:pt>
                <c:pt idx="244">
                  <c:v>41743</c:v>
                </c:pt>
                <c:pt idx="245">
                  <c:v>41740</c:v>
                </c:pt>
                <c:pt idx="246">
                  <c:v>41739</c:v>
                </c:pt>
                <c:pt idx="247">
                  <c:v>41738</c:v>
                </c:pt>
                <c:pt idx="248">
                  <c:v>41737</c:v>
                </c:pt>
                <c:pt idx="249">
                  <c:v>41736</c:v>
                </c:pt>
                <c:pt idx="250">
                  <c:v>41733</c:v>
                </c:pt>
                <c:pt idx="251">
                  <c:v>41732</c:v>
                </c:pt>
                <c:pt idx="252">
                  <c:v>41731</c:v>
                </c:pt>
              </c:numCache>
            </c:numRef>
          </c:cat>
          <c:val>
            <c:numRef>
              <c:f>AXJO!$G$3:$G$255</c:f>
              <c:numCache>
                <c:formatCode>#,##0.00;[Red][&lt;0]\-#,##0.00;#,##0.00</c:formatCode>
                <c:ptCount val="253"/>
                <c:pt idx="0">
                  <c:v>5891.5</c:v>
                </c:pt>
                <c:pt idx="1">
                  <c:v>5846.1</c:v>
                </c:pt>
                <c:pt idx="2">
                  <c:v>5919.9</c:v>
                </c:pt>
                <c:pt idx="3">
                  <c:v>5879.1</c:v>
                </c:pt>
                <c:pt idx="4">
                  <c:v>5973.3</c:v>
                </c:pt>
                <c:pt idx="5">
                  <c:v>5969.1</c:v>
                </c:pt>
                <c:pt idx="6">
                  <c:v>5956.1</c:v>
                </c:pt>
                <c:pt idx="7">
                  <c:v>5975.5</c:v>
                </c:pt>
                <c:pt idx="8">
                  <c:v>5950.8</c:v>
                </c:pt>
                <c:pt idx="9">
                  <c:v>5842.3</c:v>
                </c:pt>
                <c:pt idx="10">
                  <c:v>5842.1</c:v>
                </c:pt>
                <c:pt idx="11">
                  <c:v>5797.7</c:v>
                </c:pt>
                <c:pt idx="12">
                  <c:v>5814.5</c:v>
                </c:pt>
                <c:pt idx="13">
                  <c:v>5850.2</c:v>
                </c:pt>
                <c:pt idx="14">
                  <c:v>5793.2</c:v>
                </c:pt>
                <c:pt idx="15">
                  <c:v>5824.2</c:v>
                </c:pt>
                <c:pt idx="16">
                  <c:v>5821.3</c:v>
                </c:pt>
                <c:pt idx="17">
                  <c:v>5898.9</c:v>
                </c:pt>
                <c:pt idx="18">
                  <c:v>5904.2</c:v>
                </c:pt>
                <c:pt idx="19">
                  <c:v>5901.6</c:v>
                </c:pt>
                <c:pt idx="20">
                  <c:v>5933.9</c:v>
                </c:pt>
                <c:pt idx="21">
                  <c:v>5958.9</c:v>
                </c:pt>
                <c:pt idx="22">
                  <c:v>5928.8</c:v>
                </c:pt>
                <c:pt idx="23">
                  <c:v>5908.5</c:v>
                </c:pt>
                <c:pt idx="24">
                  <c:v>5944.9</c:v>
                </c:pt>
                <c:pt idx="25">
                  <c:v>5927</c:v>
                </c:pt>
                <c:pt idx="26">
                  <c:v>5908</c:v>
                </c:pt>
                <c:pt idx="27">
                  <c:v>5881.5</c:v>
                </c:pt>
                <c:pt idx="28">
                  <c:v>5904.2</c:v>
                </c:pt>
                <c:pt idx="29">
                  <c:v>5915.7</c:v>
                </c:pt>
                <c:pt idx="30">
                  <c:v>5858.2</c:v>
                </c:pt>
                <c:pt idx="31">
                  <c:v>5888.7</c:v>
                </c:pt>
                <c:pt idx="32">
                  <c:v>5877.5</c:v>
                </c:pt>
                <c:pt idx="33">
                  <c:v>5743.6</c:v>
                </c:pt>
                <c:pt idx="34">
                  <c:v>5769.1</c:v>
                </c:pt>
                <c:pt idx="35">
                  <c:v>5800.6</c:v>
                </c:pt>
                <c:pt idx="36">
                  <c:v>5814.9</c:v>
                </c:pt>
                <c:pt idx="37">
                  <c:v>5820.2</c:v>
                </c:pt>
                <c:pt idx="38">
                  <c:v>5811</c:v>
                </c:pt>
                <c:pt idx="39">
                  <c:v>5777.3</c:v>
                </c:pt>
                <c:pt idx="40">
                  <c:v>5707.4</c:v>
                </c:pt>
                <c:pt idx="41">
                  <c:v>5625.3</c:v>
                </c:pt>
                <c:pt idx="42">
                  <c:v>5588.3</c:v>
                </c:pt>
                <c:pt idx="43">
                  <c:v>5569.5</c:v>
                </c:pt>
                <c:pt idx="44">
                  <c:v>5552.8</c:v>
                </c:pt>
                <c:pt idx="45">
                  <c:v>5547.2</c:v>
                </c:pt>
                <c:pt idx="46">
                  <c:v>5501.8</c:v>
                </c:pt>
                <c:pt idx="47">
                  <c:v>5501.8</c:v>
                </c:pt>
                <c:pt idx="48">
                  <c:v>5419.9</c:v>
                </c:pt>
                <c:pt idx="49">
                  <c:v>5393.4</c:v>
                </c:pt>
                <c:pt idx="50">
                  <c:v>5307.7</c:v>
                </c:pt>
                <c:pt idx="51">
                  <c:v>5309.1</c:v>
                </c:pt>
                <c:pt idx="52">
                  <c:v>5299.2</c:v>
                </c:pt>
                <c:pt idx="53">
                  <c:v>5331.4</c:v>
                </c:pt>
                <c:pt idx="54">
                  <c:v>5353.6</c:v>
                </c:pt>
                <c:pt idx="55">
                  <c:v>5404.7</c:v>
                </c:pt>
                <c:pt idx="56">
                  <c:v>5422.7</c:v>
                </c:pt>
                <c:pt idx="57">
                  <c:v>5465.6</c:v>
                </c:pt>
                <c:pt idx="58">
                  <c:v>5381.5</c:v>
                </c:pt>
                <c:pt idx="59">
                  <c:v>5353.6</c:v>
                </c:pt>
                <c:pt idx="60">
                  <c:v>5364.8</c:v>
                </c:pt>
                <c:pt idx="61">
                  <c:v>5450.3</c:v>
                </c:pt>
                <c:pt idx="62">
                  <c:v>5435.9</c:v>
                </c:pt>
                <c:pt idx="63">
                  <c:v>5411</c:v>
                </c:pt>
                <c:pt idx="64">
                  <c:v>5416.6</c:v>
                </c:pt>
                <c:pt idx="65">
                  <c:v>5473.8</c:v>
                </c:pt>
                <c:pt idx="66">
                  <c:v>5394.5</c:v>
                </c:pt>
                <c:pt idx="67">
                  <c:v>5380.9</c:v>
                </c:pt>
                <c:pt idx="68">
                  <c:v>5442</c:v>
                </c:pt>
                <c:pt idx="69">
                  <c:v>5338.6</c:v>
                </c:pt>
                <c:pt idx="70">
                  <c:v>5210.8</c:v>
                </c:pt>
                <c:pt idx="71">
                  <c:v>5161.8999999999996</c:v>
                </c:pt>
                <c:pt idx="72">
                  <c:v>5152.3</c:v>
                </c:pt>
                <c:pt idx="73">
                  <c:v>5186.1000000000004</c:v>
                </c:pt>
                <c:pt idx="74">
                  <c:v>5219.6000000000004</c:v>
                </c:pt>
                <c:pt idx="75">
                  <c:v>5231</c:v>
                </c:pt>
                <c:pt idx="76">
                  <c:v>5259</c:v>
                </c:pt>
                <c:pt idx="77">
                  <c:v>5282.7</c:v>
                </c:pt>
                <c:pt idx="78">
                  <c:v>5338.6</c:v>
                </c:pt>
                <c:pt idx="79">
                  <c:v>5335.3</c:v>
                </c:pt>
                <c:pt idx="80">
                  <c:v>5368.8</c:v>
                </c:pt>
                <c:pt idx="81">
                  <c:v>5321.8</c:v>
                </c:pt>
                <c:pt idx="82">
                  <c:v>5281.3</c:v>
                </c:pt>
                <c:pt idx="83">
                  <c:v>5207.7</c:v>
                </c:pt>
                <c:pt idx="84">
                  <c:v>5313</c:v>
                </c:pt>
                <c:pt idx="85">
                  <c:v>5332.4</c:v>
                </c:pt>
                <c:pt idx="86">
                  <c:v>5396.2</c:v>
                </c:pt>
                <c:pt idx="87">
                  <c:v>5334.8</c:v>
                </c:pt>
                <c:pt idx="88">
                  <c:v>5361.8</c:v>
                </c:pt>
                <c:pt idx="89">
                  <c:v>5304.3</c:v>
                </c:pt>
                <c:pt idx="90">
                  <c:v>5316.2</c:v>
                </c:pt>
                <c:pt idx="91">
                  <c:v>5368.8</c:v>
                </c:pt>
                <c:pt idx="92">
                  <c:v>5399.7</c:v>
                </c:pt>
                <c:pt idx="93">
                  <c:v>5412.5</c:v>
                </c:pt>
                <c:pt idx="94">
                  <c:v>5454.3</c:v>
                </c:pt>
                <c:pt idx="95">
                  <c:v>5442.7</c:v>
                </c:pt>
                <c:pt idx="96">
                  <c:v>5463.1</c:v>
                </c:pt>
                <c:pt idx="97">
                  <c:v>5517.1</c:v>
                </c:pt>
                <c:pt idx="98">
                  <c:v>5524</c:v>
                </c:pt>
                <c:pt idx="99">
                  <c:v>5549.1</c:v>
                </c:pt>
                <c:pt idx="100">
                  <c:v>5506.1</c:v>
                </c:pt>
                <c:pt idx="101">
                  <c:v>5517.9</c:v>
                </c:pt>
                <c:pt idx="102">
                  <c:v>5519.9</c:v>
                </c:pt>
                <c:pt idx="103">
                  <c:v>5506.9</c:v>
                </c:pt>
                <c:pt idx="104">
                  <c:v>5526.6</c:v>
                </c:pt>
                <c:pt idx="105">
                  <c:v>5476.2</c:v>
                </c:pt>
                <c:pt idx="106">
                  <c:v>5447.7</c:v>
                </c:pt>
                <c:pt idx="107">
                  <c:v>5452.6</c:v>
                </c:pt>
                <c:pt idx="108">
                  <c:v>5459</c:v>
                </c:pt>
                <c:pt idx="109">
                  <c:v>5412.2</c:v>
                </c:pt>
                <c:pt idx="110">
                  <c:v>5383.1</c:v>
                </c:pt>
                <c:pt idx="111">
                  <c:v>5385.9</c:v>
                </c:pt>
                <c:pt idx="112">
                  <c:v>5325</c:v>
                </c:pt>
                <c:pt idx="113">
                  <c:v>5319.4</c:v>
                </c:pt>
                <c:pt idx="114">
                  <c:v>5271.7</c:v>
                </c:pt>
                <c:pt idx="115">
                  <c:v>5254.9</c:v>
                </c:pt>
                <c:pt idx="116">
                  <c:v>5245.6</c:v>
                </c:pt>
                <c:pt idx="117">
                  <c:v>5207.3999999999996</c:v>
                </c:pt>
                <c:pt idx="118">
                  <c:v>5155.5</c:v>
                </c:pt>
                <c:pt idx="119">
                  <c:v>5188.3</c:v>
                </c:pt>
                <c:pt idx="120">
                  <c:v>5296.7</c:v>
                </c:pt>
                <c:pt idx="121">
                  <c:v>5241.3</c:v>
                </c:pt>
                <c:pt idx="122">
                  <c:v>5284.2</c:v>
                </c:pt>
                <c:pt idx="123">
                  <c:v>5292.9</c:v>
                </c:pt>
                <c:pt idx="124">
                  <c:v>5318.2</c:v>
                </c:pt>
                <c:pt idx="125">
                  <c:v>5297.7</c:v>
                </c:pt>
                <c:pt idx="126">
                  <c:v>5334.1</c:v>
                </c:pt>
                <c:pt idx="127">
                  <c:v>5292.8</c:v>
                </c:pt>
                <c:pt idx="128">
                  <c:v>5264.2</c:v>
                </c:pt>
                <c:pt idx="129">
                  <c:v>5313.4</c:v>
                </c:pt>
                <c:pt idx="130">
                  <c:v>5382.2</c:v>
                </c:pt>
                <c:pt idx="131">
                  <c:v>5375.8</c:v>
                </c:pt>
                <c:pt idx="132">
                  <c:v>5415.7</c:v>
                </c:pt>
                <c:pt idx="133">
                  <c:v>5363</c:v>
                </c:pt>
                <c:pt idx="134">
                  <c:v>5433.1</c:v>
                </c:pt>
                <c:pt idx="135">
                  <c:v>5415.8</c:v>
                </c:pt>
                <c:pt idx="136">
                  <c:v>5407.3</c:v>
                </c:pt>
                <c:pt idx="137">
                  <c:v>5445.4</c:v>
                </c:pt>
                <c:pt idx="138">
                  <c:v>5473.5</c:v>
                </c:pt>
                <c:pt idx="139">
                  <c:v>5531.1</c:v>
                </c:pt>
                <c:pt idx="140">
                  <c:v>5546.1</c:v>
                </c:pt>
                <c:pt idx="141">
                  <c:v>5574.3</c:v>
                </c:pt>
                <c:pt idx="142">
                  <c:v>5607.9</c:v>
                </c:pt>
                <c:pt idx="143">
                  <c:v>5577</c:v>
                </c:pt>
                <c:pt idx="144">
                  <c:v>5598.7</c:v>
                </c:pt>
                <c:pt idx="145">
                  <c:v>5631.3</c:v>
                </c:pt>
                <c:pt idx="146">
                  <c:v>5656.1</c:v>
                </c:pt>
                <c:pt idx="147">
                  <c:v>5658.5</c:v>
                </c:pt>
                <c:pt idx="148">
                  <c:v>5629.8</c:v>
                </c:pt>
                <c:pt idx="149">
                  <c:v>5625.9</c:v>
                </c:pt>
                <c:pt idx="150">
                  <c:v>5624.4</c:v>
                </c:pt>
                <c:pt idx="151">
                  <c:v>5651.2</c:v>
                </c:pt>
                <c:pt idx="152">
                  <c:v>5637.6</c:v>
                </c:pt>
                <c:pt idx="153">
                  <c:v>5634.9</c:v>
                </c:pt>
                <c:pt idx="154">
                  <c:v>5645.6</c:v>
                </c:pt>
                <c:pt idx="155">
                  <c:v>5638.9</c:v>
                </c:pt>
                <c:pt idx="156">
                  <c:v>5634.6</c:v>
                </c:pt>
                <c:pt idx="157">
                  <c:v>5623.8</c:v>
                </c:pt>
                <c:pt idx="158">
                  <c:v>5587.1</c:v>
                </c:pt>
                <c:pt idx="159">
                  <c:v>5566.5</c:v>
                </c:pt>
                <c:pt idx="160">
                  <c:v>5548.5</c:v>
                </c:pt>
                <c:pt idx="161">
                  <c:v>5514.7</c:v>
                </c:pt>
                <c:pt idx="162">
                  <c:v>5530.3</c:v>
                </c:pt>
                <c:pt idx="163">
                  <c:v>5457</c:v>
                </c:pt>
                <c:pt idx="164">
                  <c:v>5435.3</c:v>
                </c:pt>
                <c:pt idx="165">
                  <c:v>5509</c:v>
                </c:pt>
                <c:pt idx="166">
                  <c:v>5512</c:v>
                </c:pt>
                <c:pt idx="167">
                  <c:v>5518.6</c:v>
                </c:pt>
                <c:pt idx="168">
                  <c:v>5540.9</c:v>
                </c:pt>
                <c:pt idx="169">
                  <c:v>5556.4</c:v>
                </c:pt>
                <c:pt idx="170">
                  <c:v>5632.9</c:v>
                </c:pt>
                <c:pt idx="171">
                  <c:v>5622.9</c:v>
                </c:pt>
                <c:pt idx="172">
                  <c:v>5588.4</c:v>
                </c:pt>
                <c:pt idx="173">
                  <c:v>5577.4</c:v>
                </c:pt>
                <c:pt idx="174">
                  <c:v>5583.5</c:v>
                </c:pt>
                <c:pt idx="175">
                  <c:v>5587.8</c:v>
                </c:pt>
                <c:pt idx="176">
                  <c:v>5576.7</c:v>
                </c:pt>
                <c:pt idx="177">
                  <c:v>5543.3</c:v>
                </c:pt>
                <c:pt idx="178">
                  <c:v>5539.9</c:v>
                </c:pt>
                <c:pt idx="179">
                  <c:v>5531.7</c:v>
                </c:pt>
                <c:pt idx="180">
                  <c:v>5522.4</c:v>
                </c:pt>
                <c:pt idx="181">
                  <c:v>5518.9</c:v>
                </c:pt>
                <c:pt idx="182">
                  <c:v>5511.3</c:v>
                </c:pt>
                <c:pt idx="183">
                  <c:v>5511.4</c:v>
                </c:pt>
                <c:pt idx="184">
                  <c:v>5486.8</c:v>
                </c:pt>
                <c:pt idx="185">
                  <c:v>5464.4</c:v>
                </c:pt>
                <c:pt idx="186">
                  <c:v>5452.5</c:v>
                </c:pt>
                <c:pt idx="187">
                  <c:v>5510.9</c:v>
                </c:pt>
                <c:pt idx="188">
                  <c:v>5518.9</c:v>
                </c:pt>
                <c:pt idx="189">
                  <c:v>5525</c:v>
                </c:pt>
                <c:pt idx="190">
                  <c:v>5491.2</c:v>
                </c:pt>
                <c:pt idx="191">
                  <c:v>5455.4</c:v>
                </c:pt>
                <c:pt idx="192">
                  <c:v>5375.9</c:v>
                </c:pt>
                <c:pt idx="193">
                  <c:v>5395.7</c:v>
                </c:pt>
                <c:pt idx="194">
                  <c:v>5445.1</c:v>
                </c:pt>
                <c:pt idx="195">
                  <c:v>5464.3</c:v>
                </c:pt>
                <c:pt idx="196">
                  <c:v>5402</c:v>
                </c:pt>
                <c:pt idx="197">
                  <c:v>5432.8</c:v>
                </c:pt>
                <c:pt idx="198">
                  <c:v>5453.3</c:v>
                </c:pt>
                <c:pt idx="199">
                  <c:v>5419.5</c:v>
                </c:pt>
                <c:pt idx="200">
                  <c:v>5468.2</c:v>
                </c:pt>
                <c:pt idx="201">
                  <c:v>5382.7</c:v>
                </c:pt>
                <c:pt idx="202">
                  <c:v>5400.7</c:v>
                </c:pt>
                <c:pt idx="203">
                  <c:v>5412.3</c:v>
                </c:pt>
                <c:pt idx="204">
                  <c:v>5405.1</c:v>
                </c:pt>
                <c:pt idx="205">
                  <c:v>5428.8</c:v>
                </c:pt>
                <c:pt idx="206">
                  <c:v>5454</c:v>
                </c:pt>
                <c:pt idx="207">
                  <c:v>5469.7</c:v>
                </c:pt>
                <c:pt idx="208">
                  <c:v>5464</c:v>
                </c:pt>
                <c:pt idx="209">
                  <c:v>5436.9</c:v>
                </c:pt>
                <c:pt idx="210">
                  <c:v>5444.8</c:v>
                </c:pt>
                <c:pt idx="211">
                  <c:v>5479.7</c:v>
                </c:pt>
                <c:pt idx="212">
                  <c:v>5518.5</c:v>
                </c:pt>
                <c:pt idx="213">
                  <c:v>5492.5</c:v>
                </c:pt>
                <c:pt idx="214">
                  <c:v>5519.5</c:v>
                </c:pt>
                <c:pt idx="215">
                  <c:v>5527.2</c:v>
                </c:pt>
                <c:pt idx="216">
                  <c:v>5511.7</c:v>
                </c:pt>
                <c:pt idx="217">
                  <c:v>5512.8</c:v>
                </c:pt>
                <c:pt idx="218">
                  <c:v>5492.8</c:v>
                </c:pt>
                <c:pt idx="219">
                  <c:v>5479.9</c:v>
                </c:pt>
                <c:pt idx="220">
                  <c:v>5424.6</c:v>
                </c:pt>
                <c:pt idx="221">
                  <c:v>5420.4</c:v>
                </c:pt>
                <c:pt idx="222">
                  <c:v>5409</c:v>
                </c:pt>
                <c:pt idx="223">
                  <c:v>5479</c:v>
                </c:pt>
                <c:pt idx="224">
                  <c:v>5510.8</c:v>
                </c:pt>
                <c:pt idx="225">
                  <c:v>5496.5</c:v>
                </c:pt>
                <c:pt idx="226">
                  <c:v>5498.2</c:v>
                </c:pt>
                <c:pt idx="227">
                  <c:v>5448.4</c:v>
                </c:pt>
                <c:pt idx="228">
                  <c:v>5460.8</c:v>
                </c:pt>
                <c:pt idx="229">
                  <c:v>5476.8</c:v>
                </c:pt>
                <c:pt idx="230">
                  <c:v>5435.8</c:v>
                </c:pt>
                <c:pt idx="231">
                  <c:v>5481.4</c:v>
                </c:pt>
                <c:pt idx="232">
                  <c:v>5462.2</c:v>
                </c:pt>
                <c:pt idx="233">
                  <c:v>5458.1</c:v>
                </c:pt>
                <c:pt idx="234">
                  <c:v>5448.8</c:v>
                </c:pt>
                <c:pt idx="235">
                  <c:v>5489.1</c:v>
                </c:pt>
                <c:pt idx="236">
                  <c:v>5486.6</c:v>
                </c:pt>
                <c:pt idx="237">
                  <c:v>5536.1</c:v>
                </c:pt>
                <c:pt idx="238">
                  <c:v>5531</c:v>
                </c:pt>
                <c:pt idx="239">
                  <c:v>5517.8</c:v>
                </c:pt>
                <c:pt idx="240">
                  <c:v>5479.3</c:v>
                </c:pt>
                <c:pt idx="241">
                  <c:v>5454.2</c:v>
                </c:pt>
                <c:pt idx="242">
                  <c:v>5420.3</c:v>
                </c:pt>
                <c:pt idx="243">
                  <c:v>5388.2</c:v>
                </c:pt>
                <c:pt idx="244">
                  <c:v>5358.9</c:v>
                </c:pt>
                <c:pt idx="245">
                  <c:v>5428.6</c:v>
                </c:pt>
                <c:pt idx="246">
                  <c:v>5480.8</c:v>
                </c:pt>
                <c:pt idx="247">
                  <c:v>5463.8</c:v>
                </c:pt>
                <c:pt idx="248">
                  <c:v>5410.6</c:v>
                </c:pt>
                <c:pt idx="249">
                  <c:v>5413.7</c:v>
                </c:pt>
                <c:pt idx="250">
                  <c:v>5422.8</c:v>
                </c:pt>
                <c:pt idx="251">
                  <c:v>5409.9</c:v>
                </c:pt>
                <c:pt idx="252">
                  <c:v>5403.3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5592192"/>
        <c:axId val="815592752"/>
      </c:lineChart>
      <c:dateAx>
        <c:axId val="815592192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92752"/>
        <c:crosses val="autoZero"/>
        <c:auto val="0"/>
        <c:lblOffset val="100"/>
        <c:baseTimeUnit val="days"/>
        <c:majorUnit val="7"/>
        <c:majorTimeUnit val="days"/>
      </c:dateAx>
      <c:valAx>
        <c:axId val="8155927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XJO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;[Red][&lt;0]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9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[Share_Portfolio_Detail.xlsm]Loan_Transactions!PivotTable1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Capital</a:t>
            </a:r>
            <a:r>
              <a:rPr lang="en-AU" baseline="0"/>
              <a:t> Allocation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Loan_Transactions!$L$1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Loan_Transactions!$K$2:$K$25</c:f>
              <c:multiLvlStrCache>
                <c:ptCount val="22"/>
                <c:lvl>
                  <c:pt idx="0">
                    <c:v>31/10/2013</c:v>
                  </c:pt>
                  <c:pt idx="1">
                    <c:v>9/01/2014</c:v>
                  </c:pt>
                  <c:pt idx="2">
                    <c:v>5/02/2014</c:v>
                  </c:pt>
                  <c:pt idx="3">
                    <c:v>24/02/2014</c:v>
                  </c:pt>
                  <c:pt idx="4">
                    <c:v>7/04/2014</c:v>
                  </c:pt>
                  <c:pt idx="5">
                    <c:v>17/04/2014</c:v>
                  </c:pt>
                  <c:pt idx="6">
                    <c:v>29/05/2014</c:v>
                  </c:pt>
                  <c:pt idx="7">
                    <c:v>12/06/2014</c:v>
                  </c:pt>
                  <c:pt idx="8">
                    <c:v>13/06/2014</c:v>
                  </c:pt>
                  <c:pt idx="9">
                    <c:v>18/06/2014</c:v>
                  </c:pt>
                  <c:pt idx="10">
                    <c:v>10/07/2014</c:v>
                  </c:pt>
                  <c:pt idx="11">
                    <c:v>14/08/2014</c:v>
                  </c:pt>
                  <c:pt idx="12">
                    <c:v>21/08/2014</c:v>
                  </c:pt>
                  <c:pt idx="13">
                    <c:v>4/09/2014</c:v>
                  </c:pt>
                  <c:pt idx="14">
                    <c:v>19/09/2014</c:v>
                  </c:pt>
                  <c:pt idx="15">
                    <c:v>22/09/2014</c:v>
                  </c:pt>
                  <c:pt idx="16">
                    <c:v>13/10/2014</c:v>
                  </c:pt>
                  <c:pt idx="17">
                    <c:v>17/10/2014</c:v>
                  </c:pt>
                  <c:pt idx="18">
                    <c:v>4/11/2014</c:v>
                  </c:pt>
                  <c:pt idx="19">
                    <c:v>15/12/2014</c:v>
                  </c:pt>
                  <c:pt idx="20">
                    <c:v>18/12/2014</c:v>
                  </c:pt>
                  <c:pt idx="21">
                    <c:v>22/01/2015</c:v>
                  </c:pt>
                </c:lvl>
                <c:lvl>
                  <c:pt idx="0">
                    <c:v>Principal Reduction</c:v>
                  </c:pt>
                </c:lvl>
              </c:multiLvlStrCache>
            </c:multiLvlStrRef>
          </c:cat>
          <c:val>
            <c:numRef>
              <c:f>Loan_Transactions!$L$2:$L$25</c:f>
              <c:numCache>
                <c:formatCode>_(* #,##0.00_);_(* \(#,##0.00\);_(* "-"??_);_(@_)</c:formatCode>
                <c:ptCount val="22"/>
                <c:pt idx="0">
                  <c:v>400</c:v>
                </c:pt>
                <c:pt idx="1">
                  <c:v>500</c:v>
                </c:pt>
                <c:pt idx="2">
                  <c:v>350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2000</c:v>
                </c:pt>
                <c:pt idx="7">
                  <c:v>1000</c:v>
                </c:pt>
                <c:pt idx="8">
                  <c:v>127.05</c:v>
                </c:pt>
                <c:pt idx="9">
                  <c:v>16.2</c:v>
                </c:pt>
                <c:pt idx="10">
                  <c:v>2000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3500</c:v>
                </c:pt>
                <c:pt idx="16">
                  <c:v>1200</c:v>
                </c:pt>
                <c:pt idx="17">
                  <c:v>153.1</c:v>
                </c:pt>
                <c:pt idx="18">
                  <c:v>1000</c:v>
                </c:pt>
                <c:pt idx="19">
                  <c:v>500</c:v>
                </c:pt>
                <c:pt idx="20">
                  <c:v>1000</c:v>
                </c:pt>
                <c:pt idx="21">
                  <c:v>3000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5595552"/>
        <c:axId val="815596112"/>
      </c:barChart>
      <c:catAx>
        <c:axId val="81559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96112"/>
        <c:crosses val="autoZero"/>
        <c:auto val="1"/>
        <c:lblAlgn val="ctr"/>
        <c:lblOffset val="100"/>
        <c:noMultiLvlLbl val="0"/>
      </c:catAx>
      <c:valAx>
        <c:axId val="81559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59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10</xdr:col>
      <xdr:colOff>402431</xdr:colOff>
      <xdr:row>2</xdr:row>
      <xdr:rowOff>459581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90500"/>
          <a:ext cx="6153150" cy="1162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1066800</xdr:colOff>
          <xdr:row>11</xdr:row>
          <xdr:rowOff>152400</xdr:rowOff>
        </xdr:from>
        <xdr:to>
          <xdr:col>2</xdr:col>
          <xdr:colOff>1533525</xdr:colOff>
          <xdr:row>13</xdr:row>
          <xdr:rowOff>152400</xdr:rowOff>
        </xdr:to>
        <xdr:sp macro="" textlink="">
          <xdr:nvSpPr>
            <xdr:cNvPr id="2050" name="cmdRefresh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23811</xdr:colOff>
      <xdr:row>0</xdr:row>
      <xdr:rowOff>190499</xdr:rowOff>
    </xdr:from>
    <xdr:to>
      <xdr:col>16</xdr:col>
      <xdr:colOff>750093</xdr:colOff>
      <xdr:row>19</xdr:row>
      <xdr:rowOff>11906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9</xdr:col>
      <xdr:colOff>583406</xdr:colOff>
      <xdr:row>19</xdr:row>
      <xdr:rowOff>130968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11905</xdr:colOff>
      <xdr:row>0</xdr:row>
      <xdr:rowOff>178594</xdr:rowOff>
    </xdr:from>
    <xdr:to>
      <xdr:col>20</xdr:col>
      <xdr:colOff>-1</xdr:colOff>
      <xdr:row>19</xdr:row>
      <xdr:rowOff>154781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11906</xdr:colOff>
      <xdr:row>0</xdr:row>
      <xdr:rowOff>178594</xdr:rowOff>
    </xdr:from>
    <xdr:to>
      <xdr:col>29</xdr:col>
      <xdr:colOff>11905</xdr:colOff>
      <xdr:row>19</xdr:row>
      <xdr:rowOff>178594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190499</xdr:colOff>
      <xdr:row>21</xdr:row>
      <xdr:rowOff>0</xdr:rowOff>
    </xdr:from>
    <xdr:to>
      <xdr:col>9</xdr:col>
      <xdr:colOff>571500</xdr:colOff>
      <xdr:row>40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190499</xdr:colOff>
      <xdr:row>21</xdr:row>
      <xdr:rowOff>0</xdr:rowOff>
    </xdr:from>
    <xdr:to>
      <xdr:col>19</xdr:col>
      <xdr:colOff>595312</xdr:colOff>
      <xdr:row>40</xdr:row>
      <xdr:rowOff>11906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40820</xdr:colOff>
      <xdr:row>21</xdr:row>
      <xdr:rowOff>0</xdr:rowOff>
    </xdr:from>
    <xdr:to>
      <xdr:col>28</xdr:col>
      <xdr:colOff>598713</xdr:colOff>
      <xdr:row>40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7</xdr:col>
      <xdr:colOff>583406</xdr:colOff>
      <xdr:row>15</xdr:row>
      <xdr:rowOff>154780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11906</xdr:colOff>
      <xdr:row>0</xdr:row>
      <xdr:rowOff>190499</xdr:rowOff>
    </xdr:from>
    <xdr:to>
      <xdr:col>15</xdr:col>
      <xdr:colOff>583406</xdr:colOff>
      <xdr:row>15</xdr:row>
      <xdr:rowOff>130968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23814</xdr:colOff>
      <xdr:row>0</xdr:row>
      <xdr:rowOff>178594</xdr:rowOff>
    </xdr:from>
    <xdr:to>
      <xdr:col>24</xdr:col>
      <xdr:colOff>1</xdr:colOff>
      <xdr:row>15</xdr:row>
      <xdr:rowOff>166687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23813</xdr:colOff>
      <xdr:row>16</xdr:row>
      <xdr:rowOff>178591</xdr:rowOff>
    </xdr:from>
    <xdr:to>
      <xdr:col>7</xdr:col>
      <xdr:colOff>571500</xdr:colOff>
      <xdr:row>31</xdr:row>
      <xdr:rowOff>154780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190499</xdr:colOff>
      <xdr:row>17</xdr:row>
      <xdr:rowOff>0</xdr:rowOff>
    </xdr:from>
    <xdr:to>
      <xdr:col>15</xdr:col>
      <xdr:colOff>559593</xdr:colOff>
      <xdr:row>31</xdr:row>
      <xdr:rowOff>166688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</xdr:colOff>
      <xdr:row>33</xdr:row>
      <xdr:rowOff>0</xdr:rowOff>
    </xdr:from>
    <xdr:to>
      <xdr:col>23</xdr:col>
      <xdr:colOff>595312</xdr:colOff>
      <xdr:row>48</xdr:row>
      <xdr:rowOff>35719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11906</xdr:colOff>
      <xdr:row>17</xdr:row>
      <xdr:rowOff>0</xdr:rowOff>
    </xdr:from>
    <xdr:to>
      <xdr:col>24</xdr:col>
      <xdr:colOff>35718</xdr:colOff>
      <xdr:row>31</xdr:row>
      <xdr:rowOff>178593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udget_201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aron_Budget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dget_Graph"/>
      <sheetName val="Detailed_Budget"/>
      <sheetName val="Balance_Sheet"/>
      <sheetName val="Saving Forecast"/>
      <sheetName val="University"/>
      <sheetName val="Irregular_Expenses"/>
      <sheetName val="Food Budget"/>
      <sheetName val="Credit Card Audit"/>
      <sheetName val="House"/>
      <sheetName val="Investment Strategy"/>
    </sheetNames>
    <sheetDataSet>
      <sheetData sheetId="0"/>
      <sheetData sheetId="1">
        <row r="7">
          <cell r="I7">
            <v>-2166.6666666666665</v>
          </cell>
        </row>
        <row r="39">
          <cell r="T39">
            <v>5268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_Sheet"/>
      <sheetName val="Personal_Budget"/>
      <sheetName val="BCT_Budget"/>
      <sheetName val="DR_Agreements"/>
      <sheetName val="Irregular_Expenses"/>
      <sheetName val="Saving Forecast"/>
      <sheetName val="Food Budget"/>
      <sheetName val="Strategy"/>
      <sheetName val="PayForecast"/>
    </sheetNames>
    <sheetDataSet>
      <sheetData sheetId="0"/>
      <sheetData sheetId="1">
        <row r="11">
          <cell r="J11">
            <v>-9901.6407636858257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aron Jackson" refreshedDate="42060.432449884262" createdVersion="3" refreshedVersion="4" minRefreshableVersion="3" recordCount="121">
  <cacheSource type="worksheet">
    <worksheetSource ref="A1:I122" sheet="Loan_Transactions"/>
  </cacheSource>
  <cacheFields count="11">
    <cacheField name="Date" numFmtId="14">
      <sharedItems containsSemiMixedTypes="0" containsNonDate="0" containsDate="1" containsString="0" minDate="2013-07-25T00:00:00" maxDate="2015-02-06T00:00:00" count="66">
        <d v="2013-07-25T00:00:00"/>
        <d v="2013-10-17T00:00:00"/>
        <d v="2013-10-30T00:00:00"/>
        <d v="2013-10-31T00:00:00"/>
        <d v="2013-11-06T00:00:00"/>
        <d v="2013-11-08T00:00:00"/>
        <d v="2014-01-08T00:00:00"/>
        <d v="2014-01-09T00:00:00"/>
        <d v="2014-01-14T00:00:00"/>
        <d v="2014-01-16T00:00:00"/>
        <d v="2014-01-31T00:00:00"/>
        <d v="2014-02-05T00:00:00"/>
        <d v="2014-02-24T00:00:00"/>
        <d v="2014-02-26T00:00:00"/>
        <d v="2014-02-28T00:00:00"/>
        <d v="2014-03-13T00:00:00"/>
        <d v="2014-03-31T00:00:00"/>
        <d v="2014-04-07T00:00:00"/>
        <d v="2014-04-10T00:00:00"/>
        <d v="2014-04-15T00:00:00"/>
        <d v="2014-04-17T00:00:00"/>
        <d v="2014-04-24T00:00:00"/>
        <d v="2014-04-30T00:00:00"/>
        <d v="2014-05-01T00:00:00"/>
        <d v="2014-05-29T00:00:00"/>
        <d v="2014-05-31T00:00:00"/>
        <d v="2014-06-03T00:00:00"/>
        <d v="2014-06-04T00:00:00"/>
        <d v="2014-06-12T00:00:00"/>
        <d v="2014-06-13T00:00:00"/>
        <d v="2014-06-17T00:00:00"/>
        <d v="2014-06-18T00:00:00"/>
        <d v="2014-06-30T00:00:00"/>
        <d v="2014-07-07T00:00:00"/>
        <d v="2014-07-10T00:00:00"/>
        <d v="2014-07-11T00:00:00"/>
        <d v="2014-07-14T00:00:00"/>
        <d v="2014-07-15T00:00:00"/>
        <d v="2014-07-24T00:00:00"/>
        <d v="2014-07-29T00:00:00"/>
        <d v="2014-07-31T00:00:00"/>
        <d v="2014-08-14T00:00:00"/>
        <d v="2014-08-19T00:00:00"/>
        <d v="2014-08-21T00:00:00"/>
        <d v="2014-08-26T00:00:00"/>
        <d v="2014-08-31T00:00:00"/>
        <d v="2014-09-04T00:00:00"/>
        <d v="2014-09-09T00:00:00"/>
        <d v="2014-09-19T00:00:00"/>
        <d v="2014-09-22T00:00:00"/>
        <d v="2014-09-25T00:00:00"/>
        <d v="2014-09-30T00:00:00"/>
        <d v="2014-10-13T00:00:00"/>
        <d v="2014-10-17T00:00:00"/>
        <d v="2014-10-29T00:00:00"/>
        <d v="2014-10-31T00:00:00"/>
        <d v="2014-11-04T00:00:00"/>
        <d v="2014-11-07T00:00:00"/>
        <d v="2014-11-30T00:00:00"/>
        <d v="2014-12-15T00:00:00"/>
        <d v="2014-12-18T00:00:00"/>
        <d v="2014-12-31T00:00:00"/>
        <d v="2015-01-22T00:00:00"/>
        <d v="2015-01-28T00:00:00"/>
        <d v="2015-01-31T00:00:00"/>
        <d v="2015-02-05T00:00:00" u="1"/>
      </sharedItems>
    </cacheField>
    <cacheField name="Detail" numFmtId="0">
      <sharedItems containsBlank="1" count="51">
        <s v="B 15 NAB @ 35.480000"/>
        <s v="B 17 NAB @ 30.630000"/>
        <s v="BUY 50 units BOQ @ $11.8"/>
        <s v="Transaction Fee"/>
        <s v="Principal Reduction"/>
        <s v="BUY 12 units WES @ $42.89"/>
        <s v="BUY 10 units MQG @ $53.41"/>
        <s v="BUY 15 units NAB @ $34.688333"/>
        <s v="BUY 130 units SMX @ $4.12"/>
        <s v="BUY 200 units MYR @ $2.735"/>
        <s v="BUY 100 units TLS @ $5.255"/>
        <s v="Interest capitalised"/>
        <s v="BUY 52 units IRE @ $9.76"/>
        <s v="BUY 250 units SMX @ $3.92"/>
        <s v="BUY 35 units AGK @ $15.33"/>
        <s v="BUY 15 units NAB @ $34.72"/>
        <s v="BUY 150 units SMX @ $3.77"/>
        <s v="BUY 30 units SEK @ $16.73"/>
        <s v="BUY 50 units CRZ @ $10.87"/>
        <s v="BUY 130 units SYD @ $4.105"/>
        <s v="BUY 9 units MQG @ $56.98"/>
        <s v="BUY 950 units MYR @ $2.175"/>
        <s v="BUY 200 units TLS @ $5.38"/>
        <s v="BUY 22 units WES @ $43.525455"/>
        <s v="BUY 300 units SMX @ $3.39"/>
        <s v="BUY 400 units MYR @ $2.03"/>
        <s v="BUY 40 units NAB @ $33.49"/>
        <s v="BUY 200 units TLS @ $5.225"/>
        <s v="BUY 30 units NAB @ $33.51"/>
        <s v="BUY 100 units TLS @ $5.33"/>
        <s v="SELL 830 units SMX @ $3.866506"/>
        <s v="BUY 200 units TLS @ $5.295"/>
        <s v="BUY 1000 units MYR @ $2.21"/>
        <s v="BUY 1500 units MYR @ $2.28"/>
        <s v="SELL 4050 units MYR @ $2.275"/>
        <s v="BUY 45 units CTX @ $24.15"/>
        <s v="BUY 300 units NAB @ $34.245"/>
        <s v="BUY 130 units SEK @ $16.57"/>
        <s v="BUY 35 units MQG @ $59.91"/>
        <s v="BUY 750 units BCI @ $3.11"/>
        <s v="BUY 200 units JBH @ $16.76"/>
        <s v="SELL 750 units BCI @ $2.633333"/>
        <s v="BUY 75 units NAB @ $35.28"/>
        <s v="BUY 100 units WES @ $43.81"/>
        <s v="BUY 200 units REA @ $45.2225"/>
        <s v="BUY 100 units CRZ @ $10.395"/>
        <s v="BUY 150 units NAB @ $35.01"/>
        <s v="BUY 100 units WES @ $44.24"/>
        <s v="BUY 300 units BOQ @ $12.05"/>
        <s v="BUY 500 units BOQ @ $12.05988"/>
        <m u="1"/>
      </sharedItems>
    </cacheField>
    <cacheField name="Stock" numFmtId="0">
      <sharedItems containsBlank="1" count="18">
        <s v="NAB"/>
        <s v="BOQ"/>
        <m/>
        <s v="WES"/>
        <s v="MQG"/>
        <s v="SMX"/>
        <s v="MYR"/>
        <s v="TLS"/>
        <s v="IRE"/>
        <s v="AGL"/>
        <s v="SEK"/>
        <s v="CRZ"/>
        <s v="SYD"/>
        <s v="CTX"/>
        <s v="BCI"/>
        <s v="JBH"/>
        <s v="REA"/>
        <s v="AGK" u="1"/>
      </sharedItems>
    </cacheField>
    <cacheField name="BUY/SELL" numFmtId="0">
      <sharedItems containsBlank="1"/>
    </cacheField>
    <cacheField name="Lots" numFmtId="0">
      <sharedItems containsString="0" containsBlank="1" containsNumber="1" containsInteger="1" minValue="-4050" maxValue="1500"/>
    </cacheField>
    <cacheField name="Price" numFmtId="0">
      <sharedItems containsString="0" containsBlank="1" containsNumber="1" minValue="2.0299999999999998" maxValue="59.91"/>
    </cacheField>
    <cacheField name="Debit ($)" numFmtId="0">
      <sharedItems containsString="0" containsBlank="1" containsNumber="1" minValue="10" maxValue="10303.450000000001"/>
    </cacheField>
    <cacheField name="Credit ($)" numFmtId="0">
      <sharedItems containsString="0" containsBlank="1" containsNumber="1" minValue="16.2" maxValue="9193.7999999999993"/>
    </cacheField>
    <cacheField name="Balance" numFmtId="43">
      <sharedItems containsSemiMixedTypes="0" containsString="0" containsNumber="1" minValue="0" maxValue="49453.53"/>
    </cacheField>
    <cacheField name="Value" numFmtId="0" formula="'Credit ($)'-'Debit ($)'" databaseField="0"/>
    <cacheField name="Average Price" numFmtId="0" formula="IFERROR(Value/Lots,0)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aron Jackson" refreshedDate="42083.409304976849" createdVersion="5" refreshedVersion="5" minRefreshableVersion="3" recordCount="129">
  <cacheSource type="worksheet">
    <worksheetSource ref="A1:I130" sheet="Loan_Transactions"/>
  </cacheSource>
  <cacheFields count="11">
    <cacheField name="Date" numFmtId="0">
      <sharedItems containsNonDate="0" containsDate="1" containsString="0" containsBlank="1" minDate="2013-07-25T00:00:00" maxDate="2015-03-04T00:00:00" count="70">
        <d v="2013-07-25T00:00:00"/>
        <d v="2013-10-17T00:00:00"/>
        <d v="2013-10-30T00:00:00"/>
        <d v="2013-10-31T00:00:00"/>
        <d v="2013-11-06T00:00:00"/>
        <d v="2013-11-08T00:00:00"/>
        <d v="2014-01-08T00:00:00"/>
        <d v="2014-01-09T00:00:00"/>
        <d v="2014-01-14T00:00:00"/>
        <d v="2014-01-16T00:00:00"/>
        <d v="2014-01-31T00:00:00"/>
        <d v="2014-02-05T00:00:00"/>
        <d v="2014-02-24T00:00:00"/>
        <d v="2014-02-26T00:00:00"/>
        <d v="2014-02-28T00:00:00"/>
        <d v="2014-03-13T00:00:00"/>
        <d v="2014-03-31T00:00:00"/>
        <d v="2014-04-07T00:00:00"/>
        <d v="2014-04-10T00:00:00"/>
        <d v="2014-04-15T00:00:00"/>
        <d v="2014-04-17T00:00:00"/>
        <d v="2014-04-24T00:00:00"/>
        <d v="2014-04-30T00:00:00"/>
        <d v="2014-05-01T00:00:00"/>
        <d v="2014-05-29T00:00:00"/>
        <d v="2014-05-31T00:00:00"/>
        <d v="2014-06-03T00:00:00"/>
        <d v="2014-06-04T00:00:00"/>
        <d v="2014-06-12T00:00:00"/>
        <d v="2014-06-13T00:00:00"/>
        <d v="2014-06-17T00:00:00"/>
        <d v="2014-06-18T00:00:00"/>
        <d v="2014-06-30T00:00:00"/>
        <d v="2014-07-07T00:00:00"/>
        <d v="2014-07-10T00:00:00"/>
        <d v="2014-07-11T00:00:00"/>
        <d v="2014-07-14T00:00:00"/>
        <d v="2014-07-15T00:00:00"/>
        <d v="2014-07-24T00:00:00"/>
        <d v="2014-07-29T00:00:00"/>
        <d v="2014-07-31T00:00:00"/>
        <d v="2014-08-14T00:00:00"/>
        <d v="2014-08-19T00:00:00"/>
        <d v="2014-08-21T00:00:00"/>
        <d v="2014-08-26T00:00:00"/>
        <d v="2014-08-31T00:00:00"/>
        <d v="2014-09-04T00:00:00"/>
        <d v="2014-09-09T00:00:00"/>
        <d v="2014-09-19T00:00:00"/>
        <d v="2014-09-22T00:00:00"/>
        <d v="2014-09-25T00:00:00"/>
        <d v="2014-09-30T00:00:00"/>
        <d v="2014-10-13T00:00:00"/>
        <d v="2014-10-17T00:00:00"/>
        <d v="2014-10-29T00:00:00"/>
        <d v="2014-10-31T00:00:00"/>
        <d v="2014-11-04T00:00:00"/>
        <d v="2014-11-07T00:00:00"/>
        <d v="2014-11-30T00:00:00"/>
        <d v="2014-12-15T00:00:00"/>
        <d v="2014-12-18T00:00:00"/>
        <d v="2014-12-31T00:00:00"/>
        <d v="2015-01-22T00:00:00"/>
        <d v="2015-01-28T00:00:00"/>
        <d v="2015-01-31T00:00:00"/>
        <d v="2015-02-10T00:00:00"/>
        <d v="2015-02-27T00:00:00"/>
        <d v="2015-02-28T00:00:00"/>
        <d v="2015-03-03T00:00:00"/>
        <m/>
      </sharedItems>
    </cacheField>
    <cacheField name="Detail" numFmtId="0">
      <sharedItems containsBlank="1" count="54">
        <s v="B 15 NAB @ 35.480000"/>
        <s v="B 17 NAB @ 30.630000"/>
        <s v="BUY 50 units BOQ @ $11.8"/>
        <s v="Transaction Fee"/>
        <s v="Principal Reduction"/>
        <s v="BUY 12 units WES @ $42.89"/>
        <s v="BUY 10 units MQG @ $53.41"/>
        <s v="BUY 15 units NAB @ $34.688333"/>
        <s v="BUY 130 units SMX @ $4.12"/>
        <s v="BUY 200 units MYR @ $2.735"/>
        <s v="BUY 100 units TLS @ $5.255"/>
        <s v="Interest capitalised"/>
        <s v="BUY 52 units IRE @ $9.76"/>
        <s v="BUY 250 units SMX @ $3.92"/>
        <s v="BUY 35 units AGK @ $15.33"/>
        <s v="BUY 15 units NAB @ $34.72"/>
        <s v="BUY 150 units SMX @ $3.77"/>
        <s v="BUY 30 units SEK @ $16.73"/>
        <s v="BUY 50 units CRZ @ $10.87"/>
        <s v="BUY 130 units SYD @ $4.105"/>
        <s v="BUY 9 units MQG @ $56.98"/>
        <s v="BUY 950 units MYR @ $2.175"/>
        <s v="BUY 200 units TLS @ $5.38"/>
        <s v="BUY 22 units WES @ $43.525455"/>
        <s v="BUY 300 units SMX @ $3.39"/>
        <s v="BUY 400 units MYR @ $2.03"/>
        <s v="BUY 40 units NAB @ $33.49"/>
        <s v="BUY 200 units TLS @ $5.225"/>
        <s v="BUY 30 units NAB @ $33.51"/>
        <s v="BUY 100 units TLS @ $5.33"/>
        <s v="SELL 830 units SMX @ $3.866506"/>
        <s v="BUY 200 units TLS @ $5.295"/>
        <s v="BUY 1000 units MYR @ $2.21"/>
        <s v="BUY 1500 units MYR @ $2.28"/>
        <s v="SELL 4050 units MYR @ $2.275"/>
        <s v="BUY 45 units CTX @ $24.15"/>
        <s v="BUY 300 units NAB @ $34.245"/>
        <s v="BUY 130 units SEK @ $16.57"/>
        <s v="BUY 35 units MQG @ $59.91"/>
        <s v="BUY 750 units BCI @ $3.11"/>
        <s v="BUY 200 units JBH @ $16.76"/>
        <s v="SELL 750 units BCI @ $2.633333"/>
        <s v="BUY 75 units NAB @ $35.28"/>
        <s v="BUY 100 units WES @ $43.81"/>
        <s v="BUY 200 units REA @ $45.2225"/>
        <s v="BUY 100 units CRZ @ $10.395"/>
        <s v="BUY 150 units NAB @ $35.01"/>
        <s v="BUY 100 units WES @ $44.24"/>
        <s v="BUY 300 units BOQ @ $12.05"/>
        <s v="BUY 500 units BOQ @ $12.05988"/>
        <s v="SELL 35 units AGL @ $14.57"/>
        <s v="BUY 600 units JBH @ $17.36"/>
        <s v="SELL 52 units IRE @ $10.041923"/>
        <m/>
      </sharedItems>
    </cacheField>
    <cacheField name="Stock" numFmtId="0">
      <sharedItems containsBlank="1" count="17">
        <s v="NAB"/>
        <s v="BOQ"/>
        <m/>
        <s v="WES"/>
        <s v="MQG"/>
        <s v="SMX"/>
        <s v="MYR"/>
        <s v="TLS"/>
        <s v="IRE"/>
        <s v="AGL"/>
        <s v="SEK"/>
        <s v="CRZ"/>
        <s v="SYD"/>
        <s v="CTX"/>
        <s v="BCI"/>
        <s v="JBH"/>
        <s v="REA"/>
      </sharedItems>
    </cacheField>
    <cacheField name="BUY/SELL" numFmtId="0">
      <sharedItems containsBlank="1"/>
    </cacheField>
    <cacheField name="Lots" numFmtId="0">
      <sharedItems containsString="0" containsBlank="1" containsNumber="1" containsInteger="1" minValue="-4050" maxValue="1500"/>
    </cacheField>
    <cacheField name="Price" numFmtId="0">
      <sharedItems containsString="0" containsBlank="1" containsNumber="1" minValue="2.0299999999999998" maxValue="59.91"/>
    </cacheField>
    <cacheField name="Debit ($)" numFmtId="0">
      <sharedItems containsString="0" containsBlank="1" containsNumber="1" minValue="10" maxValue="10445.950000000001"/>
    </cacheField>
    <cacheField name="Credit ($)" numFmtId="0">
      <sharedItems containsString="0" containsBlank="1" containsNumber="1" minValue="16.2" maxValue="9193.7999999999993"/>
    </cacheField>
    <cacheField name="Balance" numFmtId="43">
      <sharedItems containsString="0" containsBlank="1" containsNumber="1" minValue="0" maxValue="59696.56"/>
    </cacheField>
    <cacheField name="Value" numFmtId="0" formula="'Credit ($)'-'Debit ($)'" databaseField="0"/>
    <cacheField name="Average Price" numFmtId="0" formula="IFERROR(Value/Lots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Aaron" refreshedDate="42085.76425266204" backgroundQuery="1" createdVersion="5" refreshedVersion="5" minRefreshableVersion="3" recordCount="0" supportSubquery="1" supportAdvancedDrill="1">
  <cacheSource type="external" connectionId="624"/>
  <cacheFields count="3">
    <cacheField name="[Range].[Date].[Date]" caption="Date" numFmtId="0" level="1">
      <sharedItems containsSemiMixedTypes="0" containsNonDate="0" containsDate="1" containsString="0" minDate="2013-10-31T00:00:00" maxDate="2015-01-23T00:00:00" count="22">
        <d v="2013-10-31T00:00:00"/>
        <d v="2014-01-09T00:00:00"/>
        <d v="2014-02-05T00:00:00"/>
        <d v="2014-02-24T00:00:00"/>
        <d v="2014-04-07T00:00:00"/>
        <d v="2014-04-17T00:00:00"/>
        <d v="2014-05-29T00:00:00"/>
        <d v="2014-06-12T00:00:00"/>
        <d v="2014-06-13T00:00:00"/>
        <d v="2014-06-18T00:00:00"/>
        <d v="2014-07-10T00:00:00"/>
        <d v="2014-08-14T00:00:00"/>
        <d v="2014-08-21T00:00:00"/>
        <d v="2014-09-04T00:00:00"/>
        <d v="2014-09-19T00:00:00"/>
        <d v="2014-09-22T00:00:00"/>
        <d v="2014-10-13T00:00:00"/>
        <d v="2014-10-17T00:00:00"/>
        <d v="2014-11-04T00:00:00"/>
        <d v="2014-12-15T00:00:00"/>
        <d v="2014-12-18T00:00:00"/>
        <d v="2015-01-22T00:00:00"/>
      </sharedItems>
    </cacheField>
    <cacheField name="[Range].[Detail].[Detail]" caption="Detail" numFmtId="0" hierarchy="1" level="1">
      <sharedItems count="1">
        <s v="Principal Reduction"/>
      </sharedItems>
    </cacheField>
    <cacheField name="[Measures].[Sum of Credit ($)]" caption="Sum of Credit ($)" numFmtId="0" hierarchy="9" level="32767"/>
  </cacheFields>
  <cacheHierarchies count="12">
    <cacheHierarchy uniqueName="[Range].[Date]" caption="Date" attribute="1" time="1" defaultMemberUniqueName="[Range].[Date].[All]" allUniqueName="[Range].[Date].[All]" dimensionUniqueName="[Range]" displayFolder="" count="2" memberValueDatatype="7" unbalanced="0">
      <fieldsUsage count="2">
        <fieldUsage x="-1"/>
        <fieldUsage x="0"/>
      </fieldsUsage>
    </cacheHierarchy>
    <cacheHierarchy uniqueName="[Range].[Detail]" caption="Detail" attribute="1" defaultMemberUniqueName="[Range].[Detail].[All]" allUniqueName="[Range].[Detail].[All]" dimensionUniqueName="[Range]" displayFolder="" count="2" memberValueDatatype="130" unbalanced="0">
      <fieldsUsage count="2">
        <fieldUsage x="-1"/>
        <fieldUsage x="1"/>
      </fieldsUsage>
    </cacheHierarchy>
    <cacheHierarchy uniqueName="[Range].[Stock]" caption="Stock" attribute="1" defaultMemberUniqueName="[Range].[Stock].[All]" allUniqueName="[Range].[Stock].[All]" dimensionUniqueName="[Range]" displayFolder="" count="0" memberValueDatatype="130" unbalanced="0"/>
    <cacheHierarchy uniqueName="[Range].[BUY/SELL]" caption="BUY/SELL" attribute="1" defaultMemberUniqueName="[Range].[BUY/SELL].[All]" allUniqueName="[Range].[BUY/SELL].[All]" dimensionUniqueName="[Range]" displayFolder="" count="0" memberValueDatatype="130" unbalanced="0"/>
    <cacheHierarchy uniqueName="[Range].[Lots]" caption="Lots" attribute="1" defaultMemberUniqueName="[Range].[Lots].[All]" allUniqueName="[Range].[Lots].[All]" dimensionUniqueName="[Range]" displayFolder="" count="0" memberValueDatatype="20" unbalanced="0"/>
    <cacheHierarchy uniqueName="[Range].[Price]" caption="Price" attribute="1" defaultMemberUniqueName="[Range].[Price].[All]" allUniqueName="[Range].[Price].[All]" dimensionUniqueName="[Range]" displayFolder="" count="0" memberValueDatatype="5" unbalanced="0"/>
    <cacheHierarchy uniqueName="[Range].[Debit ($)]" caption="Debit ($)" attribute="1" defaultMemberUniqueName="[Range].[Debit ($)].[All]" allUniqueName="[Range].[Debit ($)].[All]" dimensionUniqueName="[Range]" displayFolder="" count="0" memberValueDatatype="5" unbalanced="0"/>
    <cacheHierarchy uniqueName="[Range].[Credit ($)]" caption="Credit ($)" attribute="1" defaultMemberUniqueName="[Range].[Credit ($)].[All]" allUniqueName="[Range].[Credit ($)].[All]" dimensionUniqueName="[Range]" displayFolder="" count="0" memberValueDatatype="5" unbalanced="0"/>
    <cacheHierarchy uniqueName="[Range].[Balance]" caption="Balance" attribute="1" defaultMemberUniqueName="[Range].[Balance].[All]" allUniqueName="[Range].[Balance].[All]" dimensionUniqueName="[Range]" displayFolder="" count="0" memberValueDatatype="5" unbalanced="0"/>
    <cacheHierarchy uniqueName="[Measures].[Sum of Credit ($)]" caption="Sum of Credit ($)" measure="1" displayFolder="" measureGroup="Rang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aron Jackson" refreshedDate="42093.505280324076" createdVersion="5" refreshedVersion="5" minRefreshableVersion="3" recordCount="131">
  <cacheSource type="worksheet">
    <worksheetSource ref="A1:I135" sheet="Loan_Transactions"/>
  </cacheSource>
  <cacheFields count="11">
    <cacheField name="Date" numFmtId="0">
      <sharedItems containsNonDate="0" containsDate="1" containsString="0" containsBlank="1" minDate="2013-07-25T00:00:00" maxDate="2015-03-31T00:00:00" count="71">
        <d v="2013-07-25T00:00:00"/>
        <d v="2013-10-17T00:00:00"/>
        <d v="2013-10-30T00:00:00"/>
        <d v="2013-10-31T00:00:00"/>
        <d v="2013-11-06T00:00:00"/>
        <d v="2013-11-08T00:00:00"/>
        <d v="2014-01-08T00:00:00"/>
        <d v="2014-01-09T00:00:00"/>
        <d v="2014-01-14T00:00:00"/>
        <d v="2014-01-16T00:00:00"/>
        <d v="2014-01-31T00:00:00"/>
        <d v="2014-02-05T00:00:00"/>
        <d v="2014-02-24T00:00:00"/>
        <d v="2014-02-26T00:00:00"/>
        <d v="2014-02-28T00:00:00"/>
        <d v="2014-03-13T00:00:00"/>
        <d v="2014-03-31T00:00:00"/>
        <d v="2014-04-07T00:00:00"/>
        <d v="2014-04-10T00:00:00"/>
        <d v="2014-04-15T00:00:00"/>
        <d v="2014-04-17T00:00:00"/>
        <d v="2014-04-24T00:00:00"/>
        <d v="2014-04-30T00:00:00"/>
        <d v="2014-05-01T00:00:00"/>
        <d v="2014-05-29T00:00:00"/>
        <d v="2014-05-31T00:00:00"/>
        <d v="2014-06-03T00:00:00"/>
        <d v="2014-06-04T00:00:00"/>
        <d v="2014-06-12T00:00:00"/>
        <d v="2014-06-13T00:00:00"/>
        <d v="2014-06-17T00:00:00"/>
        <d v="2014-06-18T00:00:00"/>
        <d v="2014-06-30T00:00:00"/>
        <d v="2014-07-07T00:00:00"/>
        <d v="2014-07-10T00:00:00"/>
        <d v="2014-07-11T00:00:00"/>
        <d v="2014-07-14T00:00:00"/>
        <d v="2014-07-15T00:00:00"/>
        <d v="2014-07-24T00:00:00"/>
        <d v="2014-07-29T00:00:00"/>
        <d v="2014-07-31T00:00:00"/>
        <d v="2014-08-14T00:00:00"/>
        <d v="2014-08-19T00:00:00"/>
        <d v="2014-08-21T00:00:00"/>
        <d v="2014-08-26T00:00:00"/>
        <d v="2014-08-31T00:00:00"/>
        <d v="2014-09-04T00:00:00"/>
        <d v="2014-09-09T00:00:00"/>
        <d v="2014-09-19T00:00:00"/>
        <d v="2014-09-22T00:00:00"/>
        <d v="2014-09-25T00:00:00"/>
        <d v="2014-09-30T00:00:00"/>
        <d v="2014-10-13T00:00:00"/>
        <d v="2014-10-17T00:00:00"/>
        <d v="2014-10-29T00:00:00"/>
        <d v="2014-10-31T00:00:00"/>
        <d v="2014-11-04T00:00:00"/>
        <d v="2014-11-07T00:00:00"/>
        <d v="2014-11-30T00:00:00"/>
        <d v="2014-12-15T00:00:00"/>
        <d v="2014-12-18T00:00:00"/>
        <d v="2014-12-31T00:00:00"/>
        <d v="2015-01-22T00:00:00"/>
        <d v="2015-01-28T00:00:00"/>
        <d v="2015-01-31T00:00:00"/>
        <d v="2015-02-10T00:00:00"/>
        <d v="2015-02-27T00:00:00"/>
        <d v="2015-02-28T00:00:00"/>
        <d v="2015-03-03T00:00:00"/>
        <d v="2015-03-30T00:00:00"/>
        <m/>
      </sharedItems>
    </cacheField>
    <cacheField name="Detail" numFmtId="0">
      <sharedItems containsBlank="1" count="55">
        <s v="B 15 NAB @ 35.480000"/>
        <s v="B 17 NAB @ 30.630000"/>
        <s v="BUY 50 units BOQ @ $11.8"/>
        <s v="Transaction Fee"/>
        <s v="Principal Reduction"/>
        <s v="BUY 12 units WES @ $42.89"/>
        <s v="BUY 10 units MQG @ $53.41"/>
        <s v="BUY 15 units NAB @ $34.688333"/>
        <s v="BUY 130 units SMX @ $4.12"/>
        <s v="BUY 200 units MYR @ $2.735"/>
        <s v="BUY 100 units TLS @ $5.255"/>
        <s v="Interest capitalised"/>
        <s v="BUY 52 units IRE @ $9.76"/>
        <s v="BUY 250 units SMX @ $3.92"/>
        <s v="BUY 35 units AGK @ $15.33"/>
        <s v="BUY 15 units NAB @ $34.72"/>
        <s v="BUY 150 units SMX @ $3.77"/>
        <s v="BUY 30 units SEK @ $16.73"/>
        <s v="BUY 50 units CRZ @ $10.87"/>
        <s v="BUY 130 units SYD @ $4.105"/>
        <s v="BUY 9 units MQG @ $56.98"/>
        <s v="BUY 950 units MYR @ $2.175"/>
        <s v="BUY 200 units TLS @ $5.38"/>
        <s v="BUY 22 units WES @ $43.525455"/>
        <s v="BUY 300 units SMX @ $3.39"/>
        <s v="BUY 400 units MYR @ $2.03"/>
        <s v="BUY 40 units NAB @ $33.49"/>
        <s v="BUY 200 units TLS @ $5.225"/>
        <s v="BUY 30 units NAB @ $33.51"/>
        <s v="BUY 100 units TLS @ $5.33"/>
        <s v="SELL 830 units SMX @ $3.866506"/>
        <s v="BUY 200 units TLS @ $5.295"/>
        <s v="BUY 1000 units MYR @ $2.21"/>
        <s v="BUY 1500 units MYR @ $2.28"/>
        <s v="SELL 4050 units MYR @ $2.275"/>
        <s v="BUY 45 units CTX @ $24.15"/>
        <s v="BUY 300 units NAB @ $34.245"/>
        <s v="BUY 130 units SEK @ $16.57"/>
        <s v="BUY 35 units MQG @ $59.91"/>
        <s v="BUY 750 units BCI @ $3.11"/>
        <s v="BUY 200 units JBH @ $16.76"/>
        <s v="SELL 750 units BCI @ $2.633333"/>
        <s v="BUY 75 units NAB @ $35.28"/>
        <s v="BUY 100 units WES @ $43.81"/>
        <s v="BUY 200 units REA @ $45.2225"/>
        <s v="BUY 100 units CRZ @ $10.395"/>
        <s v="BUY 150 units NAB @ $35.01"/>
        <s v="BUY 100 units WES @ $44.24"/>
        <s v="BUY 300 units BOQ @ $12.05"/>
        <s v="BUY 500 units BOQ @ $12.05988"/>
        <s v="SELL 35 units AGL @ $14.57"/>
        <s v="BUY 600 units JBH @ $17.36"/>
        <s v="SELL 52 units IRE @ $10.041923"/>
        <s v="SELL 45 units CTX @ $34.026"/>
        <m/>
      </sharedItems>
    </cacheField>
    <cacheField name="Stock" numFmtId="0">
      <sharedItems containsBlank="1" count="17">
        <s v="NAB"/>
        <s v="BOQ"/>
        <m/>
        <s v="WES"/>
        <s v="MQG"/>
        <s v="SMX"/>
        <s v="MYR"/>
        <s v="TLS"/>
        <s v="IRE"/>
        <s v="AGL"/>
        <s v="SEK"/>
        <s v="CRZ"/>
        <s v="SYD"/>
        <s v="CTX"/>
        <s v="BCI"/>
        <s v="JBH"/>
        <s v="REA"/>
      </sharedItems>
    </cacheField>
    <cacheField name="BUY/SELL" numFmtId="0">
      <sharedItems containsBlank="1"/>
    </cacheField>
    <cacheField name="Lots" numFmtId="0">
      <sharedItems containsString="0" containsBlank="1" containsNumber="1" containsInteger="1" minValue="-4050" maxValue="1500" count="33">
        <n v="15"/>
        <n v="17"/>
        <n v="50"/>
        <m/>
        <n v="12"/>
        <n v="10"/>
        <n v="130"/>
        <n v="200"/>
        <n v="100"/>
        <n v="52"/>
        <n v="250"/>
        <n v="35"/>
        <n v="150"/>
        <n v="30"/>
        <n v="9"/>
        <n v="950"/>
        <n v="22"/>
        <n v="300"/>
        <n v="400"/>
        <n v="40"/>
        <n v="-830"/>
        <n v="1000"/>
        <n v="1500"/>
        <n v="-4050"/>
        <n v="45"/>
        <n v="750"/>
        <n v="-750"/>
        <n v="75"/>
        <n v="500"/>
        <n v="-35"/>
        <n v="600"/>
        <n v="-52"/>
        <n v="-45"/>
      </sharedItems>
    </cacheField>
    <cacheField name="Price" numFmtId="0">
      <sharedItems containsString="0" containsBlank="1" containsNumber="1" minValue="2.0299999999999998" maxValue="59.91"/>
    </cacheField>
    <cacheField name="Debit ($)" numFmtId="0">
      <sharedItems containsString="0" containsBlank="1" containsNumber="1" minValue="10" maxValue="10445.950000000001"/>
    </cacheField>
    <cacheField name="Credit ($)" numFmtId="0">
      <sharedItems containsString="0" containsBlank="1" containsNumber="1" minValue="16.2" maxValue="9193.7999999999993"/>
    </cacheField>
    <cacheField name="Balance" numFmtId="43">
      <sharedItems containsString="0" containsBlank="1" containsNumber="1" minValue="0" maxValue="59696.56"/>
    </cacheField>
    <cacheField name="Value" numFmtId="0" formula="'Credit ($)'-'Debit ($)'" databaseField="0"/>
    <cacheField name="Average Price" numFmtId="0" formula="IFERROR(Value/Lots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1">
  <r>
    <x v="0"/>
    <x v="0"/>
    <x v="0"/>
    <s v="BUY"/>
    <n v="15"/>
    <n v="35.479999999999997"/>
    <n v="532.19999999999993"/>
    <m/>
    <n v="0"/>
  </r>
  <r>
    <x v="1"/>
    <x v="1"/>
    <x v="0"/>
    <s v="BUY"/>
    <n v="17"/>
    <n v="30.63"/>
    <n v="520.71"/>
    <m/>
    <n v="0"/>
  </r>
  <r>
    <x v="2"/>
    <x v="2"/>
    <x v="1"/>
    <s v="BUY"/>
    <n v="50"/>
    <n v="11.8"/>
    <n v="609.95000000000005"/>
    <m/>
    <n v="609.95000000000005"/>
  </r>
  <r>
    <x v="2"/>
    <x v="3"/>
    <x v="2"/>
    <m/>
    <m/>
    <m/>
    <n v="10"/>
    <m/>
    <n v="619.95000000000005"/>
  </r>
  <r>
    <x v="3"/>
    <x v="4"/>
    <x v="2"/>
    <m/>
    <m/>
    <m/>
    <m/>
    <n v="400"/>
    <n v="219.95"/>
  </r>
  <r>
    <x v="4"/>
    <x v="5"/>
    <x v="3"/>
    <s v="BUY"/>
    <n v="12"/>
    <n v="42.89"/>
    <n v="534.63"/>
    <m/>
    <n v="754.58"/>
  </r>
  <r>
    <x v="4"/>
    <x v="3"/>
    <x v="2"/>
    <m/>
    <m/>
    <m/>
    <n v="10"/>
    <m/>
    <n v="764.58"/>
  </r>
  <r>
    <x v="5"/>
    <x v="6"/>
    <x v="4"/>
    <s v="BUY"/>
    <n v="10"/>
    <n v="53.41"/>
    <n v="554.04999999999995"/>
    <m/>
    <n v="1318.63"/>
  </r>
  <r>
    <x v="5"/>
    <x v="3"/>
    <x v="2"/>
    <m/>
    <m/>
    <m/>
    <n v="10"/>
    <m/>
    <n v="1328.63"/>
  </r>
  <r>
    <x v="6"/>
    <x v="3"/>
    <x v="2"/>
    <m/>
    <m/>
    <m/>
    <n v="10"/>
    <m/>
    <n v="1878.91"/>
  </r>
  <r>
    <x v="6"/>
    <x v="7"/>
    <x v="0"/>
    <s v="BUY"/>
    <n v="15"/>
    <n v="34.688333"/>
    <n v="540.28"/>
    <m/>
    <n v="1868.91"/>
  </r>
  <r>
    <x v="7"/>
    <x v="4"/>
    <x v="2"/>
    <m/>
    <m/>
    <m/>
    <m/>
    <n v="500"/>
    <n v="1378.91"/>
  </r>
  <r>
    <x v="8"/>
    <x v="3"/>
    <x v="2"/>
    <m/>
    <m/>
    <m/>
    <n v="10"/>
    <m/>
    <n v="1944.46"/>
  </r>
  <r>
    <x v="8"/>
    <x v="8"/>
    <x v="5"/>
    <s v="BUY"/>
    <n v="130"/>
    <n v="4.12"/>
    <n v="555.54999999999995"/>
    <m/>
    <n v="1934.46"/>
  </r>
  <r>
    <x v="9"/>
    <x v="3"/>
    <x v="2"/>
    <m/>
    <m/>
    <m/>
    <n v="10"/>
    <m/>
    <n v="3076.86"/>
  </r>
  <r>
    <x v="9"/>
    <x v="3"/>
    <x v="2"/>
    <m/>
    <m/>
    <m/>
    <n v="10"/>
    <m/>
    <n v="2521.41"/>
  </r>
  <r>
    <x v="9"/>
    <x v="9"/>
    <x v="6"/>
    <s v="BUY"/>
    <n v="200"/>
    <n v="2.7349999999999999"/>
    <n v="566.95000000000005"/>
    <m/>
    <n v="2511.41"/>
  </r>
  <r>
    <x v="9"/>
    <x v="10"/>
    <x v="7"/>
    <s v="BUY"/>
    <n v="100"/>
    <n v="5.2549999999999999"/>
    <n v="545.45000000000005"/>
    <m/>
    <n v="3066.86"/>
  </r>
  <r>
    <x v="10"/>
    <x v="11"/>
    <x v="2"/>
    <m/>
    <m/>
    <m/>
    <n v="28"/>
    <m/>
    <n v="3104.86"/>
  </r>
  <r>
    <x v="11"/>
    <x v="4"/>
    <x v="2"/>
    <m/>
    <m/>
    <m/>
    <m/>
    <n v="350"/>
    <n v="2754.86"/>
  </r>
  <r>
    <x v="12"/>
    <x v="4"/>
    <x v="2"/>
    <m/>
    <m/>
    <m/>
    <m/>
    <n v="500"/>
    <n v="2254.86"/>
  </r>
  <r>
    <x v="13"/>
    <x v="3"/>
    <x v="2"/>
    <m/>
    <m/>
    <m/>
    <n v="10"/>
    <m/>
    <n v="3802.28"/>
  </r>
  <r>
    <x v="13"/>
    <x v="3"/>
    <x v="2"/>
    <m/>
    <m/>
    <m/>
    <n v="10"/>
    <m/>
    <n v="2792.33"/>
  </r>
  <r>
    <x v="13"/>
    <x v="12"/>
    <x v="8"/>
    <s v="BUY"/>
    <n v="52"/>
    <n v="9.76"/>
    <n v="527.47"/>
    <m/>
    <n v="2782.33"/>
  </r>
  <r>
    <x v="13"/>
    <x v="13"/>
    <x v="5"/>
    <s v="BUY"/>
    <n v="250"/>
    <n v="3.92"/>
    <n v="999.95"/>
    <m/>
    <n v="3792.28"/>
  </r>
  <r>
    <x v="14"/>
    <x v="11"/>
    <x v="2"/>
    <m/>
    <m/>
    <m/>
    <n v="15.62"/>
    <m/>
    <n v="3817.9"/>
  </r>
  <r>
    <x v="15"/>
    <x v="3"/>
    <x v="2"/>
    <m/>
    <m/>
    <m/>
    <n v="10"/>
    <m/>
    <n v="4935.1499999999996"/>
  </r>
  <r>
    <x v="15"/>
    <x v="3"/>
    <x v="2"/>
    <m/>
    <m/>
    <m/>
    <n v="10"/>
    <m/>
    <n v="4384.3999999999996"/>
  </r>
  <r>
    <x v="15"/>
    <x v="14"/>
    <x v="9"/>
    <s v="BUY"/>
    <n v="35"/>
    <n v="15.33"/>
    <n v="556.5"/>
    <m/>
    <n v="4374.3999999999996"/>
  </r>
  <r>
    <x v="15"/>
    <x v="15"/>
    <x v="0"/>
    <s v="BUY"/>
    <n v="15"/>
    <n v="34.72"/>
    <n v="540.75"/>
    <m/>
    <n v="4925.1499999999996"/>
  </r>
  <r>
    <x v="16"/>
    <x v="11"/>
    <x v="2"/>
    <m/>
    <m/>
    <m/>
    <n v="27.05"/>
    <m/>
    <n v="4962.2"/>
  </r>
  <r>
    <x v="17"/>
    <x v="4"/>
    <x v="2"/>
    <m/>
    <m/>
    <m/>
    <m/>
    <n v="500"/>
    <n v="4462.2"/>
  </r>
  <r>
    <x v="18"/>
    <x v="3"/>
    <x v="2"/>
    <m/>
    <m/>
    <m/>
    <n v="10"/>
    <m/>
    <n v="5057.6499999999996"/>
  </r>
  <r>
    <x v="18"/>
    <x v="16"/>
    <x v="5"/>
    <s v="BUY"/>
    <n v="150"/>
    <n v="3.77"/>
    <n v="585.45000000000005"/>
    <m/>
    <n v="5047.6499999999996"/>
  </r>
  <r>
    <x v="19"/>
    <x v="3"/>
    <x v="2"/>
    <m/>
    <m/>
    <m/>
    <n v="10"/>
    <m/>
    <n v="5589.5"/>
  </r>
  <r>
    <x v="19"/>
    <x v="17"/>
    <x v="10"/>
    <s v="BUY"/>
    <n v="30"/>
    <n v="16.73"/>
    <n v="521.85"/>
    <m/>
    <n v="5579.5"/>
  </r>
  <r>
    <x v="20"/>
    <x v="4"/>
    <x v="2"/>
    <m/>
    <m/>
    <m/>
    <m/>
    <n v="500"/>
    <n v="5089.5"/>
  </r>
  <r>
    <x v="21"/>
    <x v="3"/>
    <x v="2"/>
    <m/>
    <m/>
    <m/>
    <n v="10"/>
    <m/>
    <n v="6226.55"/>
  </r>
  <r>
    <x v="21"/>
    <x v="3"/>
    <x v="2"/>
    <m/>
    <m/>
    <m/>
    <n v="10"/>
    <m/>
    <n v="5662.95"/>
  </r>
  <r>
    <x v="21"/>
    <x v="18"/>
    <x v="11"/>
    <s v="BUY"/>
    <n v="50"/>
    <n v="10.87"/>
    <n v="563.45000000000005"/>
    <m/>
    <n v="5652.95"/>
  </r>
  <r>
    <x v="21"/>
    <x v="19"/>
    <x v="12"/>
    <s v="BUY"/>
    <n v="130"/>
    <n v="4.1050000000000004"/>
    <n v="553.6"/>
    <m/>
    <n v="6216.55"/>
  </r>
  <r>
    <x v="22"/>
    <x v="11"/>
    <x v="2"/>
    <m/>
    <m/>
    <m/>
    <n v="30.78"/>
    <m/>
    <n v="6257.33"/>
  </r>
  <r>
    <x v="23"/>
    <x v="3"/>
    <x v="2"/>
    <m/>
    <m/>
    <m/>
    <n v="10"/>
    <m/>
    <n v="6800.1"/>
  </r>
  <r>
    <x v="23"/>
    <x v="20"/>
    <x v="4"/>
    <s v="BUY"/>
    <n v="9"/>
    <n v="56.98"/>
    <n v="532.77"/>
    <m/>
    <n v="6790.1"/>
  </r>
  <r>
    <x v="24"/>
    <x v="4"/>
    <x v="2"/>
    <m/>
    <m/>
    <m/>
    <m/>
    <n v="2000"/>
    <n v="4800.1000000000004"/>
  </r>
  <r>
    <x v="25"/>
    <x v="11"/>
    <x v="2"/>
    <m/>
    <m/>
    <m/>
    <n v="40.29"/>
    <m/>
    <n v="4840.3900000000003"/>
  </r>
  <r>
    <x v="26"/>
    <x v="3"/>
    <x v="2"/>
    <m/>
    <m/>
    <m/>
    <n v="10"/>
    <m/>
    <n v="9030.0499999999993"/>
  </r>
  <r>
    <x v="26"/>
    <x v="3"/>
    <x v="2"/>
    <m/>
    <m/>
    <m/>
    <n v="10"/>
    <m/>
    <n v="8042.54"/>
  </r>
  <r>
    <x v="26"/>
    <x v="3"/>
    <x v="2"/>
    <m/>
    <m/>
    <m/>
    <n v="10"/>
    <m/>
    <n v="6936.59"/>
  </r>
  <r>
    <x v="26"/>
    <x v="21"/>
    <x v="6"/>
    <s v="BUY"/>
    <n v="950"/>
    <n v="2.1749999999999998"/>
    <n v="2086.1999999999998"/>
    <m/>
    <n v="6926.59"/>
  </r>
  <r>
    <x v="26"/>
    <x v="22"/>
    <x v="7"/>
    <s v="BUY"/>
    <n v="200"/>
    <n v="5.38"/>
    <n v="1095.95"/>
    <m/>
    <n v="8032.54"/>
  </r>
  <r>
    <x v="26"/>
    <x v="23"/>
    <x v="3"/>
    <s v="BUY"/>
    <n v="22"/>
    <n v="43.524500000000003"/>
    <n v="977.51"/>
    <m/>
    <n v="9020.0499999999993"/>
  </r>
  <r>
    <x v="27"/>
    <x v="3"/>
    <x v="2"/>
    <m/>
    <m/>
    <m/>
    <n v="10"/>
    <m/>
    <n v="10077"/>
  </r>
  <r>
    <x v="27"/>
    <x v="24"/>
    <x v="5"/>
    <s v="BUY"/>
    <n v="300"/>
    <n v="3.39"/>
    <n v="1036.95"/>
    <m/>
    <n v="10067"/>
  </r>
  <r>
    <x v="28"/>
    <x v="4"/>
    <x v="2"/>
    <m/>
    <m/>
    <m/>
    <m/>
    <n v="1000"/>
    <n v="9077"/>
  </r>
  <r>
    <x v="29"/>
    <x v="4"/>
    <x v="2"/>
    <m/>
    <m/>
    <m/>
    <m/>
    <n v="127.05"/>
    <n v="8949.9500000000007"/>
  </r>
  <r>
    <x v="30"/>
    <x v="3"/>
    <x v="2"/>
    <m/>
    <m/>
    <m/>
    <n v="10"/>
    <m/>
    <n v="11161.45"/>
  </r>
  <r>
    <x v="30"/>
    <x v="3"/>
    <x v="2"/>
    <m/>
    <m/>
    <m/>
    <n v="10"/>
    <m/>
    <n v="9791.9"/>
  </r>
  <r>
    <x v="30"/>
    <x v="25"/>
    <x v="6"/>
    <s v="BUY"/>
    <n v="400"/>
    <n v="2.0299999999999998"/>
    <n v="831.95"/>
    <m/>
    <n v="9781.9"/>
  </r>
  <r>
    <x v="30"/>
    <x v="26"/>
    <x v="0"/>
    <s v="BUY"/>
    <n v="40"/>
    <n v="33.49"/>
    <n v="1359.55"/>
    <m/>
    <n v="11151.45"/>
  </r>
  <r>
    <x v="31"/>
    <x v="4"/>
    <x v="2"/>
    <m/>
    <m/>
    <m/>
    <m/>
    <n v="16.2"/>
    <n v="11145.25"/>
  </r>
  <r>
    <x v="32"/>
    <x v="11"/>
    <x v="2"/>
    <m/>
    <m/>
    <m/>
    <n v="57.42"/>
    <m/>
    <n v="11202.67"/>
  </r>
  <r>
    <x v="33"/>
    <x v="3"/>
    <x v="2"/>
    <m/>
    <m/>
    <m/>
    <n v="10"/>
    <m/>
    <n v="12277.62"/>
  </r>
  <r>
    <x v="33"/>
    <x v="27"/>
    <x v="7"/>
    <s v="BUY"/>
    <n v="200"/>
    <n v="5.2249999999999996"/>
    <n v="1064.95"/>
    <m/>
    <n v="12267.62"/>
  </r>
  <r>
    <x v="34"/>
    <x v="4"/>
    <x v="2"/>
    <m/>
    <m/>
    <m/>
    <m/>
    <n v="2000"/>
    <n v="10277.620000000001"/>
  </r>
  <r>
    <x v="35"/>
    <x v="3"/>
    <x v="2"/>
    <m/>
    <m/>
    <m/>
    <n v="10"/>
    <m/>
    <n v="11875.82"/>
  </r>
  <r>
    <x v="35"/>
    <x v="3"/>
    <x v="2"/>
    <m/>
    <m/>
    <m/>
    <n v="10"/>
    <m/>
    <n v="11312.87"/>
  </r>
  <r>
    <x v="35"/>
    <x v="28"/>
    <x v="0"/>
    <s v="BUY"/>
    <n v="30"/>
    <n v="33.51"/>
    <n v="1025.25"/>
    <m/>
    <n v="11302.87"/>
  </r>
  <r>
    <x v="35"/>
    <x v="29"/>
    <x v="7"/>
    <s v="BUY"/>
    <n v="100"/>
    <n v="5.33"/>
    <n v="552.95000000000005"/>
    <m/>
    <n v="11865.82"/>
  </r>
  <r>
    <x v="36"/>
    <x v="3"/>
    <x v="2"/>
    <m/>
    <m/>
    <m/>
    <n v="10"/>
    <m/>
    <n v="12025.47"/>
  </r>
  <r>
    <x v="36"/>
    <x v="3"/>
    <x v="2"/>
    <m/>
    <m/>
    <m/>
    <n v="10"/>
    <m/>
    <n v="10936.52"/>
  </r>
  <r>
    <x v="36"/>
    <x v="3"/>
    <x v="2"/>
    <m/>
    <m/>
    <m/>
    <n v="10"/>
    <m/>
    <n v="14115.77"/>
  </r>
  <r>
    <x v="36"/>
    <x v="30"/>
    <x v="5"/>
    <s v="SELL"/>
    <n v="-830"/>
    <n v="3.8664999999999998"/>
    <m/>
    <n v="3189.25"/>
    <n v="10926.52"/>
  </r>
  <r>
    <x v="36"/>
    <x v="31"/>
    <x v="7"/>
    <s v="BUY"/>
    <n v="200"/>
    <n v="5.2949999999999999"/>
    <n v="1078.95"/>
    <m/>
    <n v="12015.47"/>
  </r>
  <r>
    <x v="36"/>
    <x v="32"/>
    <x v="6"/>
    <s v="BUY"/>
    <n v="1000"/>
    <n v="2.21"/>
    <n v="2229.9499999999998"/>
    <m/>
    <n v="14105.77"/>
  </r>
  <r>
    <x v="37"/>
    <x v="33"/>
    <x v="6"/>
    <s v="BUY"/>
    <n v="1500"/>
    <n v="2.2799999999999998"/>
    <n v="3439.95"/>
    <m/>
    <n v="15465.42"/>
  </r>
  <r>
    <x v="38"/>
    <x v="34"/>
    <x v="6"/>
    <s v="SELL"/>
    <n v="-4050"/>
    <n v="2.2749999999999999"/>
    <m/>
    <n v="9193.7999999999993"/>
    <n v="7378.32"/>
  </r>
  <r>
    <x v="38"/>
    <x v="35"/>
    <x v="13"/>
    <s v="BUY"/>
    <n v="45"/>
    <n v="24.15"/>
    <n v="1106.7"/>
    <m/>
    <n v="16572.12"/>
  </r>
  <r>
    <x v="38"/>
    <x v="36"/>
    <x v="0"/>
    <s v="BUY"/>
    <n v="300"/>
    <n v="34.244999999999997"/>
    <n v="10303.450000000001"/>
    <m/>
    <n v="17681.77"/>
  </r>
  <r>
    <x v="38"/>
    <x v="37"/>
    <x v="10"/>
    <s v="BUY"/>
    <n v="130"/>
    <n v="16.57"/>
    <n v="2174.0500000000002"/>
    <m/>
    <n v="19855.82"/>
  </r>
  <r>
    <x v="39"/>
    <x v="38"/>
    <x v="4"/>
    <s v="BUY"/>
    <n v="35"/>
    <n v="59.91"/>
    <n v="2116.8000000000002"/>
    <m/>
    <n v="21972.62"/>
  </r>
  <r>
    <x v="40"/>
    <x v="11"/>
    <x v="2"/>
    <m/>
    <m/>
    <m/>
    <n v="89"/>
    <m/>
    <n v="22061.62"/>
  </r>
  <r>
    <x v="41"/>
    <x v="4"/>
    <x v="2"/>
    <m/>
    <m/>
    <m/>
    <m/>
    <n v="1000"/>
    <n v="21061.62"/>
  </r>
  <r>
    <x v="42"/>
    <x v="3"/>
    <x v="2"/>
    <m/>
    <m/>
    <m/>
    <n v="10"/>
    <m/>
    <n v="23424.07"/>
  </r>
  <r>
    <x v="42"/>
    <x v="39"/>
    <x v="14"/>
    <s v="BUY"/>
    <n v="750"/>
    <n v="3.11"/>
    <n v="2352.4499999999998"/>
    <m/>
    <n v="23414.07"/>
  </r>
  <r>
    <x v="43"/>
    <x v="4"/>
    <x v="2"/>
    <m/>
    <m/>
    <m/>
    <m/>
    <n v="1000"/>
    <n v="22424.07"/>
  </r>
  <r>
    <x v="44"/>
    <x v="3"/>
    <x v="2"/>
    <m/>
    <m/>
    <m/>
    <n v="10"/>
    <m/>
    <n v="25806.02"/>
  </r>
  <r>
    <x v="44"/>
    <x v="40"/>
    <x v="15"/>
    <s v="BUY"/>
    <n v="200"/>
    <n v="16.760000000000002"/>
    <n v="3371.95"/>
    <m/>
    <n v="25796.02"/>
  </r>
  <r>
    <x v="45"/>
    <x v="11"/>
    <x v="2"/>
    <m/>
    <m/>
    <m/>
    <n v="137.16"/>
    <m/>
    <n v="25943.18"/>
  </r>
  <r>
    <x v="46"/>
    <x v="4"/>
    <x v="2"/>
    <m/>
    <m/>
    <m/>
    <m/>
    <n v="1000"/>
    <n v="25674.080000000002"/>
  </r>
  <r>
    <x v="46"/>
    <x v="3"/>
    <x v="2"/>
    <m/>
    <m/>
    <m/>
    <n v="10"/>
    <m/>
    <n v="26674.080000000002"/>
  </r>
  <r>
    <x v="46"/>
    <x v="3"/>
    <x v="2"/>
    <m/>
    <m/>
    <m/>
    <n v="10"/>
    <m/>
    <n v="23998.13"/>
  </r>
  <r>
    <x v="46"/>
    <x v="41"/>
    <x v="14"/>
    <s v="SELL"/>
    <n v="-750"/>
    <n v="2.633"/>
    <m/>
    <n v="1955.05"/>
    <n v="23988.13"/>
  </r>
  <r>
    <x v="46"/>
    <x v="42"/>
    <x v="0"/>
    <s v="BUY"/>
    <n v="75"/>
    <n v="35.28"/>
    <n v="2665.95"/>
    <m/>
    <n v="26664.080000000002"/>
  </r>
  <r>
    <x v="47"/>
    <x v="3"/>
    <x v="2"/>
    <m/>
    <m/>
    <m/>
    <n v="10"/>
    <m/>
    <n v="30085.03"/>
  </r>
  <r>
    <x v="47"/>
    <x v="43"/>
    <x v="3"/>
    <s v="BUY"/>
    <n v="100"/>
    <n v="43.81"/>
    <n v="4400.95"/>
    <m/>
    <n v="30075.03"/>
  </r>
  <r>
    <x v="48"/>
    <x v="4"/>
    <x v="2"/>
    <m/>
    <m/>
    <m/>
    <m/>
    <n v="1000"/>
    <n v="29085.03"/>
  </r>
  <r>
    <x v="49"/>
    <x v="4"/>
    <x v="2"/>
    <m/>
    <m/>
    <m/>
    <m/>
    <n v="3500"/>
    <n v="25585.03"/>
  </r>
  <r>
    <x v="50"/>
    <x v="3"/>
    <x v="2"/>
    <m/>
    <m/>
    <m/>
    <n v="10"/>
    <m/>
    <n v="34659.480000000003"/>
  </r>
  <r>
    <x v="50"/>
    <x v="44"/>
    <x v="16"/>
    <s v="BUY"/>
    <n v="200"/>
    <n v="45.222499999999997"/>
    <n v="9064.4500000000007"/>
    <m/>
    <n v="34649.480000000003"/>
  </r>
  <r>
    <x v="51"/>
    <x v="11"/>
    <x v="2"/>
    <m/>
    <m/>
    <m/>
    <n v="170.01"/>
    <m/>
    <n v="34829.49"/>
  </r>
  <r>
    <x v="52"/>
    <x v="4"/>
    <x v="2"/>
    <m/>
    <m/>
    <m/>
    <m/>
    <n v="1200"/>
    <n v="33629.49"/>
  </r>
  <r>
    <x v="53"/>
    <x v="4"/>
    <x v="2"/>
    <m/>
    <m/>
    <m/>
    <m/>
    <n v="153.1"/>
    <n v="33476.39"/>
  </r>
  <r>
    <x v="54"/>
    <x v="3"/>
    <x v="2"/>
    <m/>
    <m/>
    <m/>
    <n v="10"/>
    <m/>
    <n v="34545.839999999997"/>
  </r>
  <r>
    <x v="54"/>
    <x v="45"/>
    <x v="11"/>
    <s v="BUY"/>
    <n v="100"/>
    <n v="10.395"/>
    <n v="1059.45"/>
    <m/>
    <n v="34535.839999999997"/>
  </r>
  <r>
    <x v="55"/>
    <x v="11"/>
    <x v="2"/>
    <m/>
    <m/>
    <m/>
    <n v="206.69"/>
    <m/>
    <n v="34752.53"/>
  </r>
  <r>
    <x v="56"/>
    <x v="4"/>
    <x v="2"/>
    <m/>
    <m/>
    <m/>
    <m/>
    <n v="1000"/>
    <n v="33752.53"/>
  </r>
  <r>
    <x v="57"/>
    <x v="3"/>
    <x v="2"/>
    <m/>
    <m/>
    <m/>
    <n v="10"/>
    <m/>
    <n v="43487.93"/>
  </r>
  <r>
    <x v="57"/>
    <x v="3"/>
    <x v="2"/>
    <m/>
    <m/>
    <m/>
    <n v="10"/>
    <m/>
    <n v="39033.980000000003"/>
  </r>
  <r>
    <x v="57"/>
    <x v="46"/>
    <x v="0"/>
    <s v="BUY"/>
    <n v="150"/>
    <n v="35.01"/>
    <n v="5271.45"/>
    <m/>
    <n v="39023.980000000003"/>
  </r>
  <r>
    <x v="57"/>
    <x v="47"/>
    <x v="3"/>
    <s v="BUY"/>
    <n v="100"/>
    <n v="44.24"/>
    <n v="4443.95"/>
    <m/>
    <n v="43477.93"/>
  </r>
  <r>
    <x v="58"/>
    <x v="11"/>
    <x v="2"/>
    <m/>
    <m/>
    <m/>
    <n v="242.32"/>
    <m/>
    <n v="43730.25"/>
  </r>
  <r>
    <x v="59"/>
    <x v="4"/>
    <x v="2"/>
    <m/>
    <m/>
    <m/>
    <m/>
    <n v="500"/>
    <n v="43230.25"/>
  </r>
  <r>
    <x v="60"/>
    <x v="4"/>
    <x v="2"/>
    <m/>
    <m/>
    <m/>
    <m/>
    <n v="1000"/>
    <n v="42230.25"/>
  </r>
  <r>
    <x v="61"/>
    <x v="11"/>
    <x v="2"/>
    <m/>
    <m/>
    <m/>
    <n v="260.72000000000003"/>
    <m/>
    <n v="42490.97"/>
  </r>
  <r>
    <x v="62"/>
    <x v="4"/>
    <x v="2"/>
    <m/>
    <m/>
    <m/>
    <m/>
    <n v="3000"/>
    <n v="39490.97"/>
  </r>
  <r>
    <x v="63"/>
    <x v="3"/>
    <x v="2"/>
    <m/>
    <m/>
    <m/>
    <n v="10"/>
    <m/>
    <n v="49195.81"/>
  </r>
  <r>
    <x v="63"/>
    <x v="48"/>
    <x v="1"/>
    <s v="BUY"/>
    <n v="300"/>
    <n v="12.05"/>
    <n v="3634.95"/>
    <m/>
    <n v="49185.81"/>
  </r>
  <r>
    <x v="63"/>
    <x v="3"/>
    <x v="2"/>
    <m/>
    <m/>
    <m/>
    <n v="10"/>
    <m/>
    <n v="45550.86"/>
  </r>
  <r>
    <x v="63"/>
    <x v="49"/>
    <x v="1"/>
    <s v="BUY"/>
    <n v="500"/>
    <n v="12.059799999999999"/>
    <n v="6049.89"/>
    <m/>
    <n v="45540.86"/>
  </r>
  <r>
    <x v="64"/>
    <x v="11"/>
    <x v="2"/>
    <m/>
    <m/>
    <m/>
    <n v="257.72000000000003"/>
    <m/>
    <n v="49453.5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9">
  <r>
    <x v="0"/>
    <x v="0"/>
    <x v="0"/>
    <s v="BUY"/>
    <n v="15"/>
    <n v="35.479999999999997"/>
    <n v="532.19999999999993"/>
    <m/>
    <n v="0"/>
  </r>
  <r>
    <x v="1"/>
    <x v="1"/>
    <x v="0"/>
    <s v="BUY"/>
    <n v="17"/>
    <n v="30.63"/>
    <n v="520.71"/>
    <m/>
    <n v="0"/>
  </r>
  <r>
    <x v="2"/>
    <x v="2"/>
    <x v="1"/>
    <s v="BUY"/>
    <n v="50"/>
    <n v="11.8"/>
    <n v="609.95000000000005"/>
    <m/>
    <n v="609.95000000000005"/>
  </r>
  <r>
    <x v="2"/>
    <x v="3"/>
    <x v="2"/>
    <m/>
    <m/>
    <m/>
    <n v="10"/>
    <m/>
    <n v="619.95000000000005"/>
  </r>
  <r>
    <x v="3"/>
    <x v="4"/>
    <x v="2"/>
    <m/>
    <m/>
    <m/>
    <m/>
    <n v="400"/>
    <n v="219.95"/>
  </r>
  <r>
    <x v="4"/>
    <x v="5"/>
    <x v="3"/>
    <s v="BUY"/>
    <n v="12"/>
    <n v="42.89"/>
    <n v="534.63"/>
    <m/>
    <n v="754.58"/>
  </r>
  <r>
    <x v="4"/>
    <x v="3"/>
    <x v="2"/>
    <m/>
    <m/>
    <m/>
    <n v="10"/>
    <m/>
    <n v="764.58"/>
  </r>
  <r>
    <x v="5"/>
    <x v="6"/>
    <x v="4"/>
    <s v="BUY"/>
    <n v="10"/>
    <n v="53.41"/>
    <n v="554.04999999999995"/>
    <m/>
    <n v="1318.63"/>
  </r>
  <r>
    <x v="5"/>
    <x v="3"/>
    <x v="2"/>
    <m/>
    <m/>
    <m/>
    <n v="10"/>
    <m/>
    <n v="1328.63"/>
  </r>
  <r>
    <x v="6"/>
    <x v="3"/>
    <x v="2"/>
    <m/>
    <m/>
    <m/>
    <n v="10"/>
    <m/>
    <n v="1878.91"/>
  </r>
  <r>
    <x v="6"/>
    <x v="7"/>
    <x v="0"/>
    <s v="BUY"/>
    <n v="15"/>
    <n v="34.688333"/>
    <n v="540.28"/>
    <m/>
    <n v="1868.91"/>
  </r>
  <r>
    <x v="7"/>
    <x v="4"/>
    <x v="2"/>
    <m/>
    <m/>
    <m/>
    <m/>
    <n v="500"/>
    <n v="1378.91"/>
  </r>
  <r>
    <x v="8"/>
    <x v="3"/>
    <x v="2"/>
    <m/>
    <m/>
    <m/>
    <n v="10"/>
    <m/>
    <n v="1944.46"/>
  </r>
  <r>
    <x v="8"/>
    <x v="8"/>
    <x v="5"/>
    <s v="BUY"/>
    <n v="130"/>
    <n v="4.12"/>
    <n v="555.54999999999995"/>
    <m/>
    <n v="1934.46"/>
  </r>
  <r>
    <x v="9"/>
    <x v="3"/>
    <x v="2"/>
    <m/>
    <m/>
    <m/>
    <n v="10"/>
    <m/>
    <n v="3076.86"/>
  </r>
  <r>
    <x v="9"/>
    <x v="3"/>
    <x v="2"/>
    <m/>
    <m/>
    <m/>
    <n v="10"/>
    <m/>
    <n v="2521.41"/>
  </r>
  <r>
    <x v="9"/>
    <x v="9"/>
    <x v="6"/>
    <s v="BUY"/>
    <n v="200"/>
    <n v="2.7349999999999999"/>
    <n v="566.95000000000005"/>
    <m/>
    <n v="2511.41"/>
  </r>
  <r>
    <x v="9"/>
    <x v="10"/>
    <x v="7"/>
    <s v="BUY"/>
    <n v="100"/>
    <n v="5.2549999999999999"/>
    <n v="545.45000000000005"/>
    <m/>
    <n v="3066.86"/>
  </r>
  <r>
    <x v="10"/>
    <x v="11"/>
    <x v="2"/>
    <m/>
    <m/>
    <m/>
    <n v="28"/>
    <m/>
    <n v="3104.86"/>
  </r>
  <r>
    <x v="11"/>
    <x v="4"/>
    <x v="2"/>
    <m/>
    <m/>
    <m/>
    <m/>
    <n v="350"/>
    <n v="2754.86"/>
  </r>
  <r>
    <x v="12"/>
    <x v="4"/>
    <x v="2"/>
    <m/>
    <m/>
    <m/>
    <m/>
    <n v="500"/>
    <n v="2254.86"/>
  </r>
  <r>
    <x v="13"/>
    <x v="3"/>
    <x v="2"/>
    <m/>
    <m/>
    <m/>
    <n v="10"/>
    <m/>
    <n v="3802.28"/>
  </r>
  <r>
    <x v="13"/>
    <x v="3"/>
    <x v="2"/>
    <m/>
    <m/>
    <m/>
    <n v="10"/>
    <m/>
    <n v="2792.33"/>
  </r>
  <r>
    <x v="13"/>
    <x v="12"/>
    <x v="8"/>
    <s v="BUY"/>
    <n v="52"/>
    <n v="9.76"/>
    <n v="527.47"/>
    <m/>
    <n v="2782.33"/>
  </r>
  <r>
    <x v="13"/>
    <x v="13"/>
    <x v="5"/>
    <s v="BUY"/>
    <n v="250"/>
    <n v="3.92"/>
    <n v="999.95"/>
    <m/>
    <n v="3792.28"/>
  </r>
  <r>
    <x v="14"/>
    <x v="11"/>
    <x v="2"/>
    <m/>
    <m/>
    <m/>
    <n v="15.62"/>
    <m/>
    <n v="3817.9"/>
  </r>
  <r>
    <x v="15"/>
    <x v="3"/>
    <x v="2"/>
    <m/>
    <m/>
    <m/>
    <n v="10"/>
    <m/>
    <n v="4935.1499999999996"/>
  </r>
  <r>
    <x v="15"/>
    <x v="3"/>
    <x v="2"/>
    <m/>
    <m/>
    <m/>
    <n v="10"/>
    <m/>
    <n v="4384.3999999999996"/>
  </r>
  <r>
    <x v="15"/>
    <x v="14"/>
    <x v="9"/>
    <s v="BUY"/>
    <n v="35"/>
    <n v="15.33"/>
    <n v="556.5"/>
    <m/>
    <n v="4374.3999999999996"/>
  </r>
  <r>
    <x v="15"/>
    <x v="15"/>
    <x v="0"/>
    <s v="BUY"/>
    <n v="15"/>
    <n v="34.72"/>
    <n v="540.75"/>
    <m/>
    <n v="4925.1499999999996"/>
  </r>
  <r>
    <x v="16"/>
    <x v="11"/>
    <x v="2"/>
    <m/>
    <m/>
    <m/>
    <n v="27.05"/>
    <m/>
    <n v="4962.2"/>
  </r>
  <r>
    <x v="17"/>
    <x v="4"/>
    <x v="2"/>
    <m/>
    <m/>
    <m/>
    <m/>
    <n v="500"/>
    <n v="4462.2"/>
  </r>
  <r>
    <x v="18"/>
    <x v="3"/>
    <x v="2"/>
    <m/>
    <m/>
    <m/>
    <n v="10"/>
    <m/>
    <n v="5057.6499999999996"/>
  </r>
  <r>
    <x v="18"/>
    <x v="16"/>
    <x v="5"/>
    <s v="BUY"/>
    <n v="150"/>
    <n v="3.77"/>
    <n v="585.45000000000005"/>
    <m/>
    <n v="5047.6499999999996"/>
  </r>
  <r>
    <x v="19"/>
    <x v="3"/>
    <x v="2"/>
    <m/>
    <m/>
    <m/>
    <n v="10"/>
    <m/>
    <n v="5589.5"/>
  </r>
  <r>
    <x v="19"/>
    <x v="17"/>
    <x v="10"/>
    <s v="BUY"/>
    <n v="30"/>
    <n v="16.73"/>
    <n v="521.85"/>
    <m/>
    <n v="5579.5"/>
  </r>
  <r>
    <x v="20"/>
    <x v="4"/>
    <x v="2"/>
    <m/>
    <m/>
    <m/>
    <m/>
    <n v="500"/>
    <n v="5089.5"/>
  </r>
  <r>
    <x v="21"/>
    <x v="3"/>
    <x v="2"/>
    <m/>
    <m/>
    <m/>
    <n v="10"/>
    <m/>
    <n v="6226.55"/>
  </r>
  <r>
    <x v="21"/>
    <x v="3"/>
    <x v="2"/>
    <m/>
    <m/>
    <m/>
    <n v="10"/>
    <m/>
    <n v="5662.95"/>
  </r>
  <r>
    <x v="21"/>
    <x v="18"/>
    <x v="11"/>
    <s v="BUY"/>
    <n v="50"/>
    <n v="10.87"/>
    <n v="563.45000000000005"/>
    <m/>
    <n v="5652.95"/>
  </r>
  <r>
    <x v="21"/>
    <x v="19"/>
    <x v="12"/>
    <s v="BUY"/>
    <n v="130"/>
    <n v="4.1050000000000004"/>
    <n v="553.6"/>
    <m/>
    <n v="6216.55"/>
  </r>
  <r>
    <x v="22"/>
    <x v="11"/>
    <x v="2"/>
    <m/>
    <m/>
    <m/>
    <n v="30.78"/>
    <m/>
    <n v="6257.33"/>
  </r>
  <r>
    <x v="23"/>
    <x v="3"/>
    <x v="2"/>
    <m/>
    <m/>
    <m/>
    <n v="10"/>
    <m/>
    <n v="6800.1"/>
  </r>
  <r>
    <x v="23"/>
    <x v="20"/>
    <x v="4"/>
    <s v="BUY"/>
    <n v="9"/>
    <n v="56.98"/>
    <n v="532.77"/>
    <m/>
    <n v="6790.1"/>
  </r>
  <r>
    <x v="24"/>
    <x v="4"/>
    <x v="2"/>
    <m/>
    <m/>
    <m/>
    <m/>
    <n v="2000"/>
    <n v="4800.1000000000004"/>
  </r>
  <r>
    <x v="25"/>
    <x v="11"/>
    <x v="2"/>
    <m/>
    <m/>
    <m/>
    <n v="40.29"/>
    <m/>
    <n v="4840.3900000000003"/>
  </r>
  <r>
    <x v="26"/>
    <x v="3"/>
    <x v="2"/>
    <m/>
    <m/>
    <m/>
    <n v="10"/>
    <m/>
    <n v="9030.0499999999993"/>
  </r>
  <r>
    <x v="26"/>
    <x v="3"/>
    <x v="2"/>
    <m/>
    <m/>
    <m/>
    <n v="10"/>
    <m/>
    <n v="8042.54"/>
  </r>
  <r>
    <x v="26"/>
    <x v="3"/>
    <x v="2"/>
    <m/>
    <m/>
    <m/>
    <n v="10"/>
    <m/>
    <n v="6936.59"/>
  </r>
  <r>
    <x v="26"/>
    <x v="21"/>
    <x v="6"/>
    <s v="BUY"/>
    <n v="950"/>
    <n v="2.1749999999999998"/>
    <n v="2086.1999999999998"/>
    <m/>
    <n v="6926.59"/>
  </r>
  <r>
    <x v="26"/>
    <x v="22"/>
    <x v="7"/>
    <s v="BUY"/>
    <n v="200"/>
    <n v="5.38"/>
    <n v="1095.95"/>
    <m/>
    <n v="8032.54"/>
  </r>
  <r>
    <x v="26"/>
    <x v="23"/>
    <x v="3"/>
    <s v="BUY"/>
    <n v="22"/>
    <n v="43.524500000000003"/>
    <n v="977.51"/>
    <m/>
    <n v="9020.0499999999993"/>
  </r>
  <r>
    <x v="27"/>
    <x v="3"/>
    <x v="2"/>
    <m/>
    <m/>
    <m/>
    <n v="10"/>
    <m/>
    <n v="10077"/>
  </r>
  <r>
    <x v="27"/>
    <x v="24"/>
    <x v="5"/>
    <s v="BUY"/>
    <n v="300"/>
    <n v="3.39"/>
    <n v="1036.95"/>
    <m/>
    <n v="10067"/>
  </r>
  <r>
    <x v="28"/>
    <x v="4"/>
    <x v="2"/>
    <m/>
    <m/>
    <m/>
    <m/>
    <n v="1000"/>
    <n v="9077"/>
  </r>
  <r>
    <x v="29"/>
    <x v="4"/>
    <x v="2"/>
    <m/>
    <m/>
    <m/>
    <m/>
    <n v="127.05"/>
    <n v="8949.9500000000007"/>
  </r>
  <r>
    <x v="30"/>
    <x v="3"/>
    <x v="2"/>
    <m/>
    <m/>
    <m/>
    <n v="10"/>
    <m/>
    <n v="11161.45"/>
  </r>
  <r>
    <x v="30"/>
    <x v="3"/>
    <x v="2"/>
    <m/>
    <m/>
    <m/>
    <n v="10"/>
    <m/>
    <n v="9791.9"/>
  </r>
  <r>
    <x v="30"/>
    <x v="25"/>
    <x v="6"/>
    <s v="BUY"/>
    <n v="400"/>
    <n v="2.0299999999999998"/>
    <n v="831.95"/>
    <m/>
    <n v="9781.9"/>
  </r>
  <r>
    <x v="30"/>
    <x v="26"/>
    <x v="0"/>
    <s v="BUY"/>
    <n v="40"/>
    <n v="33.49"/>
    <n v="1359.55"/>
    <m/>
    <n v="11151.45"/>
  </r>
  <r>
    <x v="31"/>
    <x v="4"/>
    <x v="2"/>
    <m/>
    <m/>
    <m/>
    <m/>
    <n v="16.2"/>
    <n v="11145.25"/>
  </r>
  <r>
    <x v="32"/>
    <x v="11"/>
    <x v="2"/>
    <m/>
    <m/>
    <m/>
    <n v="57.42"/>
    <m/>
    <n v="11202.67"/>
  </r>
  <r>
    <x v="33"/>
    <x v="3"/>
    <x v="2"/>
    <m/>
    <m/>
    <m/>
    <n v="10"/>
    <m/>
    <n v="12277.62"/>
  </r>
  <r>
    <x v="33"/>
    <x v="27"/>
    <x v="7"/>
    <s v="BUY"/>
    <n v="200"/>
    <n v="5.2249999999999996"/>
    <n v="1064.95"/>
    <m/>
    <n v="12267.62"/>
  </r>
  <r>
    <x v="34"/>
    <x v="4"/>
    <x v="2"/>
    <m/>
    <m/>
    <m/>
    <m/>
    <n v="2000"/>
    <n v="10277.620000000001"/>
  </r>
  <r>
    <x v="35"/>
    <x v="3"/>
    <x v="2"/>
    <m/>
    <m/>
    <m/>
    <n v="10"/>
    <m/>
    <n v="11875.82"/>
  </r>
  <r>
    <x v="35"/>
    <x v="3"/>
    <x v="2"/>
    <m/>
    <m/>
    <m/>
    <n v="10"/>
    <m/>
    <n v="11312.87"/>
  </r>
  <r>
    <x v="35"/>
    <x v="28"/>
    <x v="0"/>
    <s v="BUY"/>
    <n v="30"/>
    <n v="33.51"/>
    <n v="1025.25"/>
    <m/>
    <n v="11302.87"/>
  </r>
  <r>
    <x v="35"/>
    <x v="29"/>
    <x v="7"/>
    <s v="BUY"/>
    <n v="100"/>
    <n v="5.33"/>
    <n v="552.95000000000005"/>
    <m/>
    <n v="11865.82"/>
  </r>
  <r>
    <x v="36"/>
    <x v="3"/>
    <x v="2"/>
    <m/>
    <m/>
    <m/>
    <n v="10"/>
    <m/>
    <n v="12025.47"/>
  </r>
  <r>
    <x v="36"/>
    <x v="3"/>
    <x v="2"/>
    <m/>
    <m/>
    <m/>
    <n v="10"/>
    <m/>
    <n v="10936.52"/>
  </r>
  <r>
    <x v="36"/>
    <x v="3"/>
    <x v="2"/>
    <m/>
    <m/>
    <m/>
    <n v="10"/>
    <m/>
    <n v="14115.77"/>
  </r>
  <r>
    <x v="36"/>
    <x v="30"/>
    <x v="5"/>
    <s v="SELL"/>
    <n v="-830"/>
    <n v="3.8664999999999998"/>
    <m/>
    <n v="3189.25"/>
    <n v="10926.52"/>
  </r>
  <r>
    <x v="36"/>
    <x v="31"/>
    <x v="7"/>
    <s v="BUY"/>
    <n v="200"/>
    <n v="5.2949999999999999"/>
    <n v="1078.95"/>
    <m/>
    <n v="12015.47"/>
  </r>
  <r>
    <x v="36"/>
    <x v="32"/>
    <x v="6"/>
    <s v="BUY"/>
    <n v="1000"/>
    <n v="2.21"/>
    <n v="2229.9499999999998"/>
    <m/>
    <n v="14105.77"/>
  </r>
  <r>
    <x v="37"/>
    <x v="33"/>
    <x v="6"/>
    <s v="BUY"/>
    <n v="1500"/>
    <n v="2.2799999999999998"/>
    <n v="3439.95"/>
    <m/>
    <n v="15465.42"/>
  </r>
  <r>
    <x v="38"/>
    <x v="34"/>
    <x v="6"/>
    <s v="SELL"/>
    <n v="-4050"/>
    <n v="2.2749999999999999"/>
    <m/>
    <n v="9193.7999999999993"/>
    <n v="7378.32"/>
  </r>
  <r>
    <x v="38"/>
    <x v="35"/>
    <x v="13"/>
    <s v="BUY"/>
    <n v="45"/>
    <n v="24.15"/>
    <n v="1106.7"/>
    <m/>
    <n v="16572.12"/>
  </r>
  <r>
    <x v="38"/>
    <x v="36"/>
    <x v="0"/>
    <s v="BUY"/>
    <n v="300"/>
    <n v="34.244999999999997"/>
    <n v="10303.450000000001"/>
    <m/>
    <n v="17681.77"/>
  </r>
  <r>
    <x v="38"/>
    <x v="37"/>
    <x v="10"/>
    <s v="BUY"/>
    <n v="130"/>
    <n v="16.57"/>
    <n v="2174.0500000000002"/>
    <m/>
    <n v="19855.82"/>
  </r>
  <r>
    <x v="39"/>
    <x v="38"/>
    <x v="4"/>
    <s v="BUY"/>
    <n v="35"/>
    <n v="59.91"/>
    <n v="2116.8000000000002"/>
    <m/>
    <n v="21972.62"/>
  </r>
  <r>
    <x v="40"/>
    <x v="11"/>
    <x v="2"/>
    <m/>
    <m/>
    <m/>
    <n v="89"/>
    <m/>
    <n v="22061.62"/>
  </r>
  <r>
    <x v="41"/>
    <x v="4"/>
    <x v="2"/>
    <m/>
    <m/>
    <m/>
    <m/>
    <n v="1000"/>
    <n v="21061.62"/>
  </r>
  <r>
    <x v="42"/>
    <x v="3"/>
    <x v="2"/>
    <m/>
    <m/>
    <m/>
    <n v="10"/>
    <m/>
    <n v="23424.07"/>
  </r>
  <r>
    <x v="42"/>
    <x v="39"/>
    <x v="14"/>
    <s v="BUY"/>
    <n v="750"/>
    <n v="3.11"/>
    <n v="2352.4499999999998"/>
    <m/>
    <n v="23414.07"/>
  </r>
  <r>
    <x v="43"/>
    <x v="4"/>
    <x v="2"/>
    <m/>
    <m/>
    <m/>
    <m/>
    <n v="1000"/>
    <n v="22424.07"/>
  </r>
  <r>
    <x v="44"/>
    <x v="3"/>
    <x v="2"/>
    <m/>
    <m/>
    <m/>
    <n v="10"/>
    <m/>
    <n v="25806.02"/>
  </r>
  <r>
    <x v="44"/>
    <x v="40"/>
    <x v="15"/>
    <s v="BUY"/>
    <n v="200"/>
    <n v="16.760000000000002"/>
    <n v="3371.95"/>
    <m/>
    <n v="25796.02"/>
  </r>
  <r>
    <x v="45"/>
    <x v="11"/>
    <x v="2"/>
    <m/>
    <m/>
    <m/>
    <n v="137.16"/>
    <m/>
    <n v="25943.18"/>
  </r>
  <r>
    <x v="46"/>
    <x v="4"/>
    <x v="2"/>
    <m/>
    <m/>
    <m/>
    <m/>
    <n v="1000"/>
    <n v="25674.080000000002"/>
  </r>
  <r>
    <x v="46"/>
    <x v="3"/>
    <x v="2"/>
    <m/>
    <m/>
    <m/>
    <n v="10"/>
    <m/>
    <n v="26674.080000000002"/>
  </r>
  <r>
    <x v="46"/>
    <x v="3"/>
    <x v="2"/>
    <m/>
    <m/>
    <m/>
    <n v="10"/>
    <m/>
    <n v="23998.13"/>
  </r>
  <r>
    <x v="46"/>
    <x v="41"/>
    <x v="14"/>
    <s v="SELL"/>
    <n v="-750"/>
    <n v="2.633"/>
    <m/>
    <n v="1955.05"/>
    <n v="23988.13"/>
  </r>
  <r>
    <x v="46"/>
    <x v="42"/>
    <x v="0"/>
    <s v="BUY"/>
    <n v="75"/>
    <n v="35.28"/>
    <n v="2665.95"/>
    <m/>
    <n v="26664.080000000002"/>
  </r>
  <r>
    <x v="47"/>
    <x v="3"/>
    <x v="2"/>
    <m/>
    <m/>
    <m/>
    <n v="10"/>
    <m/>
    <n v="30085.03"/>
  </r>
  <r>
    <x v="47"/>
    <x v="43"/>
    <x v="3"/>
    <s v="BUY"/>
    <n v="100"/>
    <n v="43.81"/>
    <n v="4400.95"/>
    <m/>
    <n v="30075.03"/>
  </r>
  <r>
    <x v="48"/>
    <x v="4"/>
    <x v="2"/>
    <m/>
    <m/>
    <m/>
    <m/>
    <n v="1000"/>
    <n v="29085.03"/>
  </r>
  <r>
    <x v="49"/>
    <x v="4"/>
    <x v="2"/>
    <m/>
    <m/>
    <m/>
    <m/>
    <n v="3500"/>
    <n v="25585.03"/>
  </r>
  <r>
    <x v="50"/>
    <x v="3"/>
    <x v="2"/>
    <m/>
    <m/>
    <m/>
    <n v="10"/>
    <m/>
    <n v="34659.480000000003"/>
  </r>
  <r>
    <x v="50"/>
    <x v="44"/>
    <x v="16"/>
    <s v="BUY"/>
    <n v="200"/>
    <n v="45.222499999999997"/>
    <n v="9064.4500000000007"/>
    <m/>
    <n v="34649.480000000003"/>
  </r>
  <r>
    <x v="51"/>
    <x v="11"/>
    <x v="2"/>
    <m/>
    <m/>
    <m/>
    <n v="170.01"/>
    <m/>
    <n v="34829.49"/>
  </r>
  <r>
    <x v="52"/>
    <x v="4"/>
    <x v="2"/>
    <m/>
    <m/>
    <m/>
    <m/>
    <n v="1200"/>
    <n v="33629.49"/>
  </r>
  <r>
    <x v="53"/>
    <x v="4"/>
    <x v="2"/>
    <m/>
    <m/>
    <m/>
    <m/>
    <n v="153.1"/>
    <n v="33476.39"/>
  </r>
  <r>
    <x v="54"/>
    <x v="3"/>
    <x v="2"/>
    <m/>
    <m/>
    <m/>
    <n v="10"/>
    <m/>
    <n v="34545.839999999997"/>
  </r>
  <r>
    <x v="54"/>
    <x v="45"/>
    <x v="11"/>
    <s v="BUY"/>
    <n v="100"/>
    <n v="10.395"/>
    <n v="1059.45"/>
    <m/>
    <n v="34535.839999999997"/>
  </r>
  <r>
    <x v="55"/>
    <x v="11"/>
    <x v="2"/>
    <m/>
    <m/>
    <m/>
    <n v="206.69"/>
    <m/>
    <n v="34752.53"/>
  </r>
  <r>
    <x v="56"/>
    <x v="4"/>
    <x v="2"/>
    <m/>
    <m/>
    <m/>
    <m/>
    <n v="1000"/>
    <n v="33752.53"/>
  </r>
  <r>
    <x v="57"/>
    <x v="3"/>
    <x v="2"/>
    <m/>
    <m/>
    <m/>
    <n v="10"/>
    <m/>
    <n v="43487.93"/>
  </r>
  <r>
    <x v="57"/>
    <x v="3"/>
    <x v="2"/>
    <m/>
    <m/>
    <m/>
    <n v="10"/>
    <m/>
    <n v="39033.980000000003"/>
  </r>
  <r>
    <x v="57"/>
    <x v="46"/>
    <x v="0"/>
    <s v="BUY"/>
    <n v="150"/>
    <n v="35.01"/>
    <n v="5271.45"/>
    <m/>
    <n v="39023.980000000003"/>
  </r>
  <r>
    <x v="57"/>
    <x v="47"/>
    <x v="3"/>
    <s v="BUY"/>
    <n v="100"/>
    <n v="44.24"/>
    <n v="4443.95"/>
    <m/>
    <n v="43477.93"/>
  </r>
  <r>
    <x v="58"/>
    <x v="11"/>
    <x v="2"/>
    <m/>
    <m/>
    <m/>
    <n v="242.32"/>
    <m/>
    <n v="43730.25"/>
  </r>
  <r>
    <x v="59"/>
    <x v="4"/>
    <x v="2"/>
    <m/>
    <m/>
    <m/>
    <m/>
    <n v="500"/>
    <n v="43230.25"/>
  </r>
  <r>
    <x v="60"/>
    <x v="4"/>
    <x v="2"/>
    <m/>
    <m/>
    <m/>
    <m/>
    <n v="1000"/>
    <n v="42230.25"/>
  </r>
  <r>
    <x v="61"/>
    <x v="11"/>
    <x v="2"/>
    <m/>
    <m/>
    <m/>
    <n v="260.72000000000003"/>
    <m/>
    <n v="42490.97"/>
  </r>
  <r>
    <x v="62"/>
    <x v="4"/>
    <x v="2"/>
    <m/>
    <m/>
    <m/>
    <m/>
    <n v="3000"/>
    <n v="39490.97"/>
  </r>
  <r>
    <x v="63"/>
    <x v="3"/>
    <x v="2"/>
    <m/>
    <m/>
    <m/>
    <n v="10"/>
    <m/>
    <n v="49195.81"/>
  </r>
  <r>
    <x v="63"/>
    <x v="48"/>
    <x v="1"/>
    <s v="BUY"/>
    <n v="300"/>
    <n v="12.05"/>
    <n v="3634.95"/>
    <m/>
    <n v="49185.81"/>
  </r>
  <r>
    <x v="63"/>
    <x v="3"/>
    <x v="2"/>
    <m/>
    <m/>
    <m/>
    <n v="10"/>
    <m/>
    <n v="45550.86"/>
  </r>
  <r>
    <x v="63"/>
    <x v="49"/>
    <x v="1"/>
    <s v="BUY"/>
    <n v="500"/>
    <n v="12.059799999999999"/>
    <n v="6049.89"/>
    <m/>
    <n v="45540.86"/>
  </r>
  <r>
    <x v="64"/>
    <x v="11"/>
    <x v="2"/>
    <m/>
    <m/>
    <m/>
    <n v="257.72000000000003"/>
    <m/>
    <n v="49453.53"/>
  </r>
  <r>
    <x v="65"/>
    <x v="3"/>
    <x v="2"/>
    <m/>
    <m/>
    <m/>
    <n v="10"/>
    <m/>
    <n v="48973.53"/>
  </r>
  <r>
    <x v="65"/>
    <x v="50"/>
    <x v="9"/>
    <s v="SELL"/>
    <n v="-35"/>
    <n v="14.57"/>
    <m/>
    <n v="490"/>
    <n v="48963.53"/>
  </r>
  <r>
    <x v="66"/>
    <x v="3"/>
    <x v="2"/>
    <m/>
    <m/>
    <m/>
    <n v="10"/>
    <m/>
    <n v="59429.48"/>
  </r>
  <r>
    <x v="66"/>
    <x v="51"/>
    <x v="15"/>
    <s v="BUY"/>
    <n v="600"/>
    <n v="17.36"/>
    <n v="10445.950000000001"/>
    <m/>
    <n v="59419.48"/>
  </r>
  <r>
    <x v="67"/>
    <x v="11"/>
    <x v="2"/>
    <m/>
    <m/>
    <m/>
    <n v="267.08"/>
    <m/>
    <n v="59696.56"/>
  </r>
  <r>
    <x v="68"/>
    <x v="3"/>
    <x v="2"/>
    <m/>
    <m/>
    <m/>
    <n v="10"/>
    <m/>
    <n v="59204.33"/>
  </r>
  <r>
    <x v="68"/>
    <x v="52"/>
    <x v="8"/>
    <s v="SELL"/>
    <n v="-52"/>
    <n v="10.042"/>
    <m/>
    <n v="502.23"/>
    <n v="59194.33"/>
  </r>
  <r>
    <x v="69"/>
    <x v="53"/>
    <x v="2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31">
  <r>
    <x v="0"/>
    <x v="0"/>
    <x v="0"/>
    <s v="BUY"/>
    <x v="0"/>
    <n v="35.479999999999997"/>
    <n v="532.19999999999993"/>
    <m/>
    <n v="0"/>
  </r>
  <r>
    <x v="1"/>
    <x v="1"/>
    <x v="0"/>
    <s v="BUY"/>
    <x v="1"/>
    <n v="30.63"/>
    <n v="520.71"/>
    <m/>
    <n v="0"/>
  </r>
  <r>
    <x v="2"/>
    <x v="2"/>
    <x v="1"/>
    <s v="BUY"/>
    <x v="2"/>
    <n v="11.8"/>
    <n v="609.95000000000005"/>
    <m/>
    <n v="609.95000000000005"/>
  </r>
  <r>
    <x v="2"/>
    <x v="3"/>
    <x v="2"/>
    <m/>
    <x v="3"/>
    <m/>
    <n v="10"/>
    <m/>
    <n v="619.95000000000005"/>
  </r>
  <r>
    <x v="3"/>
    <x v="4"/>
    <x v="2"/>
    <m/>
    <x v="3"/>
    <m/>
    <m/>
    <n v="400"/>
    <n v="219.95"/>
  </r>
  <r>
    <x v="4"/>
    <x v="5"/>
    <x v="3"/>
    <s v="BUY"/>
    <x v="4"/>
    <n v="42.89"/>
    <n v="534.63"/>
    <m/>
    <n v="754.58"/>
  </r>
  <r>
    <x v="4"/>
    <x v="3"/>
    <x v="2"/>
    <m/>
    <x v="3"/>
    <m/>
    <n v="10"/>
    <m/>
    <n v="764.58"/>
  </r>
  <r>
    <x v="5"/>
    <x v="6"/>
    <x v="4"/>
    <s v="BUY"/>
    <x v="5"/>
    <n v="53.41"/>
    <n v="554.04999999999995"/>
    <m/>
    <n v="1318.63"/>
  </r>
  <r>
    <x v="5"/>
    <x v="3"/>
    <x v="2"/>
    <m/>
    <x v="3"/>
    <m/>
    <n v="10"/>
    <m/>
    <n v="1328.63"/>
  </r>
  <r>
    <x v="6"/>
    <x v="3"/>
    <x v="2"/>
    <m/>
    <x v="3"/>
    <m/>
    <n v="10"/>
    <m/>
    <n v="1878.91"/>
  </r>
  <r>
    <x v="6"/>
    <x v="7"/>
    <x v="0"/>
    <s v="BUY"/>
    <x v="0"/>
    <n v="34.688333"/>
    <n v="540.28"/>
    <m/>
    <n v="1868.91"/>
  </r>
  <r>
    <x v="7"/>
    <x v="4"/>
    <x v="2"/>
    <m/>
    <x v="3"/>
    <m/>
    <m/>
    <n v="500"/>
    <n v="1378.91"/>
  </r>
  <r>
    <x v="8"/>
    <x v="3"/>
    <x v="2"/>
    <m/>
    <x v="3"/>
    <m/>
    <n v="10"/>
    <m/>
    <n v="1944.46"/>
  </r>
  <r>
    <x v="8"/>
    <x v="8"/>
    <x v="5"/>
    <s v="BUY"/>
    <x v="6"/>
    <n v="4.12"/>
    <n v="555.54999999999995"/>
    <m/>
    <n v="1934.46"/>
  </r>
  <r>
    <x v="9"/>
    <x v="3"/>
    <x v="2"/>
    <m/>
    <x v="3"/>
    <m/>
    <n v="10"/>
    <m/>
    <n v="3076.86"/>
  </r>
  <r>
    <x v="9"/>
    <x v="3"/>
    <x v="2"/>
    <m/>
    <x v="3"/>
    <m/>
    <n v="10"/>
    <m/>
    <n v="2521.41"/>
  </r>
  <r>
    <x v="9"/>
    <x v="9"/>
    <x v="6"/>
    <s v="BUY"/>
    <x v="7"/>
    <n v="2.7349999999999999"/>
    <n v="566.95000000000005"/>
    <m/>
    <n v="2511.41"/>
  </r>
  <r>
    <x v="9"/>
    <x v="10"/>
    <x v="7"/>
    <s v="BUY"/>
    <x v="8"/>
    <n v="5.2549999999999999"/>
    <n v="545.45000000000005"/>
    <m/>
    <n v="3066.86"/>
  </r>
  <r>
    <x v="10"/>
    <x v="11"/>
    <x v="2"/>
    <m/>
    <x v="3"/>
    <m/>
    <n v="28"/>
    <m/>
    <n v="3104.86"/>
  </r>
  <r>
    <x v="11"/>
    <x v="4"/>
    <x v="2"/>
    <m/>
    <x v="3"/>
    <m/>
    <m/>
    <n v="350"/>
    <n v="2754.86"/>
  </r>
  <r>
    <x v="12"/>
    <x v="4"/>
    <x v="2"/>
    <m/>
    <x v="3"/>
    <m/>
    <m/>
    <n v="500"/>
    <n v="2254.86"/>
  </r>
  <r>
    <x v="13"/>
    <x v="3"/>
    <x v="2"/>
    <m/>
    <x v="3"/>
    <m/>
    <n v="10"/>
    <m/>
    <n v="3802.28"/>
  </r>
  <r>
    <x v="13"/>
    <x v="3"/>
    <x v="2"/>
    <m/>
    <x v="3"/>
    <m/>
    <n v="10"/>
    <m/>
    <n v="2792.33"/>
  </r>
  <r>
    <x v="13"/>
    <x v="12"/>
    <x v="8"/>
    <s v="BUY"/>
    <x v="9"/>
    <n v="9.76"/>
    <n v="527.47"/>
    <m/>
    <n v="2782.33"/>
  </r>
  <r>
    <x v="13"/>
    <x v="13"/>
    <x v="5"/>
    <s v="BUY"/>
    <x v="10"/>
    <n v="3.92"/>
    <n v="999.95"/>
    <m/>
    <n v="3792.28"/>
  </r>
  <r>
    <x v="14"/>
    <x v="11"/>
    <x v="2"/>
    <m/>
    <x v="3"/>
    <m/>
    <n v="15.62"/>
    <m/>
    <n v="3817.9"/>
  </r>
  <r>
    <x v="15"/>
    <x v="3"/>
    <x v="2"/>
    <m/>
    <x v="3"/>
    <m/>
    <n v="10"/>
    <m/>
    <n v="4935.1499999999996"/>
  </r>
  <r>
    <x v="15"/>
    <x v="3"/>
    <x v="2"/>
    <m/>
    <x v="3"/>
    <m/>
    <n v="10"/>
    <m/>
    <n v="4384.3999999999996"/>
  </r>
  <r>
    <x v="15"/>
    <x v="14"/>
    <x v="9"/>
    <s v="BUY"/>
    <x v="11"/>
    <n v="15.33"/>
    <n v="556.5"/>
    <m/>
    <n v="4374.3999999999996"/>
  </r>
  <r>
    <x v="15"/>
    <x v="15"/>
    <x v="0"/>
    <s v="BUY"/>
    <x v="0"/>
    <n v="34.72"/>
    <n v="540.75"/>
    <m/>
    <n v="4925.1499999999996"/>
  </r>
  <r>
    <x v="16"/>
    <x v="11"/>
    <x v="2"/>
    <m/>
    <x v="3"/>
    <m/>
    <n v="27.05"/>
    <m/>
    <n v="4962.2"/>
  </r>
  <r>
    <x v="17"/>
    <x v="4"/>
    <x v="2"/>
    <m/>
    <x v="3"/>
    <m/>
    <m/>
    <n v="500"/>
    <n v="4462.2"/>
  </r>
  <r>
    <x v="18"/>
    <x v="3"/>
    <x v="2"/>
    <m/>
    <x v="3"/>
    <m/>
    <n v="10"/>
    <m/>
    <n v="5057.6499999999996"/>
  </r>
  <r>
    <x v="18"/>
    <x v="16"/>
    <x v="5"/>
    <s v="BUY"/>
    <x v="12"/>
    <n v="3.77"/>
    <n v="585.45000000000005"/>
    <m/>
    <n v="5047.6499999999996"/>
  </r>
  <r>
    <x v="19"/>
    <x v="3"/>
    <x v="2"/>
    <m/>
    <x v="3"/>
    <m/>
    <n v="10"/>
    <m/>
    <n v="5589.5"/>
  </r>
  <r>
    <x v="19"/>
    <x v="17"/>
    <x v="10"/>
    <s v="BUY"/>
    <x v="13"/>
    <n v="16.73"/>
    <n v="521.85"/>
    <m/>
    <n v="5579.5"/>
  </r>
  <r>
    <x v="20"/>
    <x v="4"/>
    <x v="2"/>
    <m/>
    <x v="3"/>
    <m/>
    <m/>
    <n v="500"/>
    <n v="5089.5"/>
  </r>
  <r>
    <x v="21"/>
    <x v="3"/>
    <x v="2"/>
    <m/>
    <x v="3"/>
    <m/>
    <n v="10"/>
    <m/>
    <n v="6226.55"/>
  </r>
  <r>
    <x v="21"/>
    <x v="3"/>
    <x v="2"/>
    <m/>
    <x v="3"/>
    <m/>
    <n v="10"/>
    <m/>
    <n v="5662.95"/>
  </r>
  <r>
    <x v="21"/>
    <x v="18"/>
    <x v="11"/>
    <s v="BUY"/>
    <x v="2"/>
    <n v="10.87"/>
    <n v="563.45000000000005"/>
    <m/>
    <n v="5652.95"/>
  </r>
  <r>
    <x v="21"/>
    <x v="19"/>
    <x v="12"/>
    <s v="BUY"/>
    <x v="6"/>
    <n v="4.1050000000000004"/>
    <n v="553.6"/>
    <m/>
    <n v="6216.55"/>
  </r>
  <r>
    <x v="22"/>
    <x v="11"/>
    <x v="2"/>
    <m/>
    <x v="3"/>
    <m/>
    <n v="30.78"/>
    <m/>
    <n v="6257.33"/>
  </r>
  <r>
    <x v="23"/>
    <x v="3"/>
    <x v="2"/>
    <m/>
    <x v="3"/>
    <m/>
    <n v="10"/>
    <m/>
    <n v="6800.1"/>
  </r>
  <r>
    <x v="23"/>
    <x v="20"/>
    <x v="4"/>
    <s v="BUY"/>
    <x v="14"/>
    <n v="56.98"/>
    <n v="532.77"/>
    <m/>
    <n v="6790.1"/>
  </r>
  <r>
    <x v="24"/>
    <x v="4"/>
    <x v="2"/>
    <m/>
    <x v="3"/>
    <m/>
    <m/>
    <n v="2000"/>
    <n v="4800.1000000000004"/>
  </r>
  <r>
    <x v="25"/>
    <x v="11"/>
    <x v="2"/>
    <m/>
    <x v="3"/>
    <m/>
    <n v="40.29"/>
    <m/>
    <n v="4840.3900000000003"/>
  </r>
  <r>
    <x v="26"/>
    <x v="3"/>
    <x v="2"/>
    <m/>
    <x v="3"/>
    <m/>
    <n v="10"/>
    <m/>
    <n v="9030.0499999999993"/>
  </r>
  <r>
    <x v="26"/>
    <x v="3"/>
    <x v="2"/>
    <m/>
    <x v="3"/>
    <m/>
    <n v="10"/>
    <m/>
    <n v="8042.54"/>
  </r>
  <r>
    <x v="26"/>
    <x v="3"/>
    <x v="2"/>
    <m/>
    <x v="3"/>
    <m/>
    <n v="10"/>
    <m/>
    <n v="6936.59"/>
  </r>
  <r>
    <x v="26"/>
    <x v="21"/>
    <x v="6"/>
    <s v="BUY"/>
    <x v="15"/>
    <n v="2.1749999999999998"/>
    <n v="2086.1999999999998"/>
    <m/>
    <n v="6926.59"/>
  </r>
  <r>
    <x v="26"/>
    <x v="22"/>
    <x v="7"/>
    <s v="BUY"/>
    <x v="7"/>
    <n v="5.38"/>
    <n v="1095.95"/>
    <m/>
    <n v="8032.54"/>
  </r>
  <r>
    <x v="26"/>
    <x v="23"/>
    <x v="3"/>
    <s v="BUY"/>
    <x v="16"/>
    <n v="43.524500000000003"/>
    <n v="977.51"/>
    <m/>
    <n v="9020.0499999999993"/>
  </r>
  <r>
    <x v="27"/>
    <x v="3"/>
    <x v="2"/>
    <m/>
    <x v="3"/>
    <m/>
    <n v="10"/>
    <m/>
    <n v="10077"/>
  </r>
  <r>
    <x v="27"/>
    <x v="24"/>
    <x v="5"/>
    <s v="BUY"/>
    <x v="17"/>
    <n v="3.39"/>
    <n v="1036.95"/>
    <m/>
    <n v="10067"/>
  </r>
  <r>
    <x v="28"/>
    <x v="4"/>
    <x v="2"/>
    <m/>
    <x v="3"/>
    <m/>
    <m/>
    <n v="1000"/>
    <n v="9077"/>
  </r>
  <r>
    <x v="29"/>
    <x v="4"/>
    <x v="2"/>
    <m/>
    <x v="3"/>
    <m/>
    <m/>
    <n v="127.05"/>
    <n v="8949.9500000000007"/>
  </r>
  <r>
    <x v="30"/>
    <x v="3"/>
    <x v="2"/>
    <m/>
    <x v="3"/>
    <m/>
    <n v="10"/>
    <m/>
    <n v="11161.45"/>
  </r>
  <r>
    <x v="30"/>
    <x v="3"/>
    <x v="2"/>
    <m/>
    <x v="3"/>
    <m/>
    <n v="10"/>
    <m/>
    <n v="9791.9"/>
  </r>
  <r>
    <x v="30"/>
    <x v="25"/>
    <x v="6"/>
    <s v="BUY"/>
    <x v="18"/>
    <n v="2.0299999999999998"/>
    <n v="831.95"/>
    <m/>
    <n v="9781.9"/>
  </r>
  <r>
    <x v="30"/>
    <x v="26"/>
    <x v="0"/>
    <s v="BUY"/>
    <x v="19"/>
    <n v="33.49"/>
    <n v="1359.55"/>
    <m/>
    <n v="11151.45"/>
  </r>
  <r>
    <x v="31"/>
    <x v="4"/>
    <x v="2"/>
    <m/>
    <x v="3"/>
    <m/>
    <m/>
    <n v="16.2"/>
    <n v="11145.25"/>
  </r>
  <r>
    <x v="32"/>
    <x v="11"/>
    <x v="2"/>
    <m/>
    <x v="3"/>
    <m/>
    <n v="57.42"/>
    <m/>
    <n v="11202.67"/>
  </r>
  <r>
    <x v="33"/>
    <x v="3"/>
    <x v="2"/>
    <m/>
    <x v="3"/>
    <m/>
    <n v="10"/>
    <m/>
    <n v="12277.62"/>
  </r>
  <r>
    <x v="33"/>
    <x v="27"/>
    <x v="7"/>
    <s v="BUY"/>
    <x v="7"/>
    <n v="5.2249999999999996"/>
    <n v="1064.95"/>
    <m/>
    <n v="12267.62"/>
  </r>
  <r>
    <x v="34"/>
    <x v="4"/>
    <x v="2"/>
    <m/>
    <x v="3"/>
    <m/>
    <m/>
    <n v="2000"/>
    <n v="10277.620000000001"/>
  </r>
  <r>
    <x v="35"/>
    <x v="3"/>
    <x v="2"/>
    <m/>
    <x v="3"/>
    <m/>
    <n v="10"/>
    <m/>
    <n v="11875.82"/>
  </r>
  <r>
    <x v="35"/>
    <x v="3"/>
    <x v="2"/>
    <m/>
    <x v="3"/>
    <m/>
    <n v="10"/>
    <m/>
    <n v="11312.87"/>
  </r>
  <r>
    <x v="35"/>
    <x v="28"/>
    <x v="0"/>
    <s v="BUY"/>
    <x v="13"/>
    <n v="33.51"/>
    <n v="1025.25"/>
    <m/>
    <n v="11302.87"/>
  </r>
  <r>
    <x v="35"/>
    <x v="29"/>
    <x v="7"/>
    <s v="BUY"/>
    <x v="8"/>
    <n v="5.33"/>
    <n v="552.95000000000005"/>
    <m/>
    <n v="11865.82"/>
  </r>
  <r>
    <x v="36"/>
    <x v="3"/>
    <x v="2"/>
    <m/>
    <x v="3"/>
    <m/>
    <n v="10"/>
    <m/>
    <n v="12025.47"/>
  </r>
  <r>
    <x v="36"/>
    <x v="3"/>
    <x v="2"/>
    <m/>
    <x v="3"/>
    <m/>
    <n v="10"/>
    <m/>
    <n v="10936.52"/>
  </r>
  <r>
    <x v="36"/>
    <x v="3"/>
    <x v="2"/>
    <m/>
    <x v="3"/>
    <m/>
    <n v="10"/>
    <m/>
    <n v="14115.77"/>
  </r>
  <r>
    <x v="36"/>
    <x v="30"/>
    <x v="5"/>
    <s v="SELL"/>
    <x v="20"/>
    <n v="3.8664999999999998"/>
    <m/>
    <n v="3189.25"/>
    <n v="10926.52"/>
  </r>
  <r>
    <x v="36"/>
    <x v="31"/>
    <x v="7"/>
    <s v="BUY"/>
    <x v="7"/>
    <n v="5.2949999999999999"/>
    <n v="1078.95"/>
    <m/>
    <n v="12015.47"/>
  </r>
  <r>
    <x v="36"/>
    <x v="32"/>
    <x v="6"/>
    <s v="BUY"/>
    <x v="21"/>
    <n v="2.21"/>
    <n v="2229.9499999999998"/>
    <m/>
    <n v="14105.77"/>
  </r>
  <r>
    <x v="37"/>
    <x v="33"/>
    <x v="6"/>
    <s v="BUY"/>
    <x v="22"/>
    <n v="2.2799999999999998"/>
    <n v="3439.95"/>
    <m/>
    <n v="15465.42"/>
  </r>
  <r>
    <x v="38"/>
    <x v="34"/>
    <x v="6"/>
    <s v="SELL"/>
    <x v="23"/>
    <n v="2.2749999999999999"/>
    <m/>
    <n v="9193.7999999999993"/>
    <n v="7378.32"/>
  </r>
  <r>
    <x v="38"/>
    <x v="35"/>
    <x v="13"/>
    <s v="BUY"/>
    <x v="24"/>
    <n v="24.15"/>
    <n v="1106.7"/>
    <m/>
    <n v="16572.12"/>
  </r>
  <r>
    <x v="38"/>
    <x v="36"/>
    <x v="0"/>
    <s v="BUY"/>
    <x v="17"/>
    <n v="34.244999999999997"/>
    <n v="10303.450000000001"/>
    <m/>
    <n v="17681.77"/>
  </r>
  <r>
    <x v="38"/>
    <x v="37"/>
    <x v="10"/>
    <s v="BUY"/>
    <x v="6"/>
    <n v="16.57"/>
    <n v="2174.0500000000002"/>
    <m/>
    <n v="19855.82"/>
  </r>
  <r>
    <x v="39"/>
    <x v="38"/>
    <x v="4"/>
    <s v="BUY"/>
    <x v="11"/>
    <n v="59.91"/>
    <n v="2116.8000000000002"/>
    <m/>
    <n v="21972.62"/>
  </r>
  <r>
    <x v="40"/>
    <x v="11"/>
    <x v="2"/>
    <m/>
    <x v="3"/>
    <m/>
    <n v="89"/>
    <m/>
    <n v="22061.62"/>
  </r>
  <r>
    <x v="41"/>
    <x v="4"/>
    <x v="2"/>
    <m/>
    <x v="3"/>
    <m/>
    <m/>
    <n v="1000"/>
    <n v="21061.62"/>
  </r>
  <r>
    <x v="42"/>
    <x v="3"/>
    <x v="2"/>
    <m/>
    <x v="3"/>
    <m/>
    <n v="10"/>
    <m/>
    <n v="23424.07"/>
  </r>
  <r>
    <x v="42"/>
    <x v="39"/>
    <x v="14"/>
    <s v="BUY"/>
    <x v="25"/>
    <n v="3.11"/>
    <n v="2352.4499999999998"/>
    <m/>
    <n v="23414.07"/>
  </r>
  <r>
    <x v="43"/>
    <x v="4"/>
    <x v="2"/>
    <m/>
    <x v="3"/>
    <m/>
    <m/>
    <n v="1000"/>
    <n v="22424.07"/>
  </r>
  <r>
    <x v="44"/>
    <x v="3"/>
    <x v="2"/>
    <m/>
    <x v="3"/>
    <m/>
    <n v="10"/>
    <m/>
    <n v="25806.02"/>
  </r>
  <r>
    <x v="44"/>
    <x v="40"/>
    <x v="15"/>
    <s v="BUY"/>
    <x v="7"/>
    <n v="16.760000000000002"/>
    <n v="3371.95"/>
    <m/>
    <n v="25796.02"/>
  </r>
  <r>
    <x v="45"/>
    <x v="11"/>
    <x v="2"/>
    <m/>
    <x v="3"/>
    <m/>
    <n v="137.16"/>
    <m/>
    <n v="25943.18"/>
  </r>
  <r>
    <x v="46"/>
    <x v="4"/>
    <x v="2"/>
    <m/>
    <x v="3"/>
    <m/>
    <m/>
    <n v="1000"/>
    <n v="25674.080000000002"/>
  </r>
  <r>
    <x v="46"/>
    <x v="3"/>
    <x v="2"/>
    <m/>
    <x v="3"/>
    <m/>
    <n v="10"/>
    <m/>
    <n v="26674.080000000002"/>
  </r>
  <r>
    <x v="46"/>
    <x v="3"/>
    <x v="2"/>
    <m/>
    <x v="3"/>
    <m/>
    <n v="10"/>
    <m/>
    <n v="23998.13"/>
  </r>
  <r>
    <x v="46"/>
    <x v="41"/>
    <x v="14"/>
    <s v="SELL"/>
    <x v="26"/>
    <n v="2.633"/>
    <m/>
    <n v="1955.05"/>
    <n v="23988.13"/>
  </r>
  <r>
    <x v="46"/>
    <x v="42"/>
    <x v="0"/>
    <s v="BUY"/>
    <x v="27"/>
    <n v="35.28"/>
    <n v="2665.95"/>
    <m/>
    <n v="26664.080000000002"/>
  </r>
  <r>
    <x v="47"/>
    <x v="3"/>
    <x v="2"/>
    <m/>
    <x v="3"/>
    <m/>
    <n v="10"/>
    <m/>
    <n v="30085.03"/>
  </r>
  <r>
    <x v="47"/>
    <x v="43"/>
    <x v="3"/>
    <s v="BUY"/>
    <x v="8"/>
    <n v="43.81"/>
    <n v="4400.95"/>
    <m/>
    <n v="30075.03"/>
  </r>
  <r>
    <x v="48"/>
    <x v="4"/>
    <x v="2"/>
    <m/>
    <x v="3"/>
    <m/>
    <m/>
    <n v="1000"/>
    <n v="29085.03"/>
  </r>
  <r>
    <x v="49"/>
    <x v="4"/>
    <x v="2"/>
    <m/>
    <x v="3"/>
    <m/>
    <m/>
    <n v="3500"/>
    <n v="25585.03"/>
  </r>
  <r>
    <x v="50"/>
    <x v="3"/>
    <x v="2"/>
    <m/>
    <x v="3"/>
    <m/>
    <n v="10"/>
    <m/>
    <n v="34659.480000000003"/>
  </r>
  <r>
    <x v="50"/>
    <x v="44"/>
    <x v="16"/>
    <s v="BUY"/>
    <x v="7"/>
    <n v="45.222499999999997"/>
    <n v="9064.4500000000007"/>
    <m/>
    <n v="34649.480000000003"/>
  </r>
  <r>
    <x v="51"/>
    <x v="11"/>
    <x v="2"/>
    <m/>
    <x v="3"/>
    <m/>
    <n v="170.01"/>
    <m/>
    <n v="34829.49"/>
  </r>
  <r>
    <x v="52"/>
    <x v="4"/>
    <x v="2"/>
    <m/>
    <x v="3"/>
    <m/>
    <m/>
    <n v="1200"/>
    <n v="33629.49"/>
  </r>
  <r>
    <x v="53"/>
    <x v="4"/>
    <x v="2"/>
    <m/>
    <x v="3"/>
    <m/>
    <m/>
    <n v="153.1"/>
    <n v="33476.39"/>
  </r>
  <r>
    <x v="54"/>
    <x v="3"/>
    <x v="2"/>
    <m/>
    <x v="3"/>
    <m/>
    <n v="10"/>
    <m/>
    <n v="34545.839999999997"/>
  </r>
  <r>
    <x v="54"/>
    <x v="45"/>
    <x v="11"/>
    <s v="BUY"/>
    <x v="8"/>
    <n v="10.395"/>
    <n v="1059.45"/>
    <m/>
    <n v="34535.839999999997"/>
  </r>
  <r>
    <x v="55"/>
    <x v="11"/>
    <x v="2"/>
    <m/>
    <x v="3"/>
    <m/>
    <n v="206.69"/>
    <m/>
    <n v="34752.53"/>
  </r>
  <r>
    <x v="56"/>
    <x v="4"/>
    <x v="2"/>
    <m/>
    <x v="3"/>
    <m/>
    <m/>
    <n v="1000"/>
    <n v="33752.53"/>
  </r>
  <r>
    <x v="57"/>
    <x v="3"/>
    <x v="2"/>
    <m/>
    <x v="3"/>
    <m/>
    <n v="10"/>
    <m/>
    <n v="43487.93"/>
  </r>
  <r>
    <x v="57"/>
    <x v="3"/>
    <x v="2"/>
    <m/>
    <x v="3"/>
    <m/>
    <n v="10"/>
    <m/>
    <n v="39033.980000000003"/>
  </r>
  <r>
    <x v="57"/>
    <x v="46"/>
    <x v="0"/>
    <s v="BUY"/>
    <x v="12"/>
    <n v="35.01"/>
    <n v="5271.45"/>
    <m/>
    <n v="39023.980000000003"/>
  </r>
  <r>
    <x v="57"/>
    <x v="47"/>
    <x v="3"/>
    <s v="BUY"/>
    <x v="8"/>
    <n v="44.24"/>
    <n v="4443.95"/>
    <m/>
    <n v="43477.93"/>
  </r>
  <r>
    <x v="58"/>
    <x v="11"/>
    <x v="2"/>
    <m/>
    <x v="3"/>
    <m/>
    <n v="242.32"/>
    <m/>
    <n v="43730.25"/>
  </r>
  <r>
    <x v="59"/>
    <x v="4"/>
    <x v="2"/>
    <m/>
    <x v="3"/>
    <m/>
    <m/>
    <n v="500"/>
    <n v="43230.25"/>
  </r>
  <r>
    <x v="60"/>
    <x v="4"/>
    <x v="2"/>
    <m/>
    <x v="3"/>
    <m/>
    <m/>
    <n v="1000"/>
    <n v="42230.25"/>
  </r>
  <r>
    <x v="61"/>
    <x v="11"/>
    <x v="2"/>
    <m/>
    <x v="3"/>
    <m/>
    <n v="260.72000000000003"/>
    <m/>
    <n v="42490.97"/>
  </r>
  <r>
    <x v="62"/>
    <x v="4"/>
    <x v="2"/>
    <m/>
    <x v="3"/>
    <m/>
    <m/>
    <n v="3000"/>
    <n v="39490.97"/>
  </r>
  <r>
    <x v="63"/>
    <x v="3"/>
    <x v="2"/>
    <m/>
    <x v="3"/>
    <m/>
    <n v="10"/>
    <m/>
    <n v="49195.81"/>
  </r>
  <r>
    <x v="63"/>
    <x v="48"/>
    <x v="1"/>
    <s v="BUY"/>
    <x v="17"/>
    <n v="12.05"/>
    <n v="3634.95"/>
    <m/>
    <n v="49185.81"/>
  </r>
  <r>
    <x v="63"/>
    <x v="3"/>
    <x v="2"/>
    <m/>
    <x v="3"/>
    <m/>
    <n v="10"/>
    <m/>
    <n v="45550.86"/>
  </r>
  <r>
    <x v="63"/>
    <x v="49"/>
    <x v="1"/>
    <s v="BUY"/>
    <x v="28"/>
    <n v="12.059799999999999"/>
    <n v="6049.89"/>
    <m/>
    <n v="45540.86"/>
  </r>
  <r>
    <x v="64"/>
    <x v="11"/>
    <x v="2"/>
    <m/>
    <x v="3"/>
    <m/>
    <n v="257.72000000000003"/>
    <m/>
    <n v="49453.53"/>
  </r>
  <r>
    <x v="65"/>
    <x v="3"/>
    <x v="2"/>
    <m/>
    <x v="3"/>
    <m/>
    <n v="10"/>
    <m/>
    <n v="48973.53"/>
  </r>
  <r>
    <x v="65"/>
    <x v="50"/>
    <x v="9"/>
    <s v="SELL"/>
    <x v="29"/>
    <n v="14.57"/>
    <m/>
    <n v="490"/>
    <n v="48963.53"/>
  </r>
  <r>
    <x v="66"/>
    <x v="3"/>
    <x v="2"/>
    <m/>
    <x v="3"/>
    <m/>
    <n v="10"/>
    <m/>
    <n v="59429.48"/>
  </r>
  <r>
    <x v="66"/>
    <x v="51"/>
    <x v="15"/>
    <s v="BUY"/>
    <x v="30"/>
    <n v="17.36"/>
    <n v="10445.950000000001"/>
    <m/>
    <n v="59419.48"/>
  </r>
  <r>
    <x v="67"/>
    <x v="11"/>
    <x v="2"/>
    <m/>
    <x v="3"/>
    <m/>
    <n v="267.08"/>
    <m/>
    <n v="59696.56"/>
  </r>
  <r>
    <x v="68"/>
    <x v="3"/>
    <x v="2"/>
    <m/>
    <x v="3"/>
    <m/>
    <n v="10"/>
    <m/>
    <n v="59204.33"/>
  </r>
  <r>
    <x v="68"/>
    <x v="52"/>
    <x v="8"/>
    <s v="SELL"/>
    <x v="31"/>
    <n v="10.042"/>
    <m/>
    <n v="502.23"/>
    <n v="59194.33"/>
  </r>
  <r>
    <x v="69"/>
    <x v="3"/>
    <x v="2"/>
    <m/>
    <x v="3"/>
    <m/>
    <n v="10"/>
    <m/>
    <n v="59204.33"/>
  </r>
  <r>
    <x v="69"/>
    <x v="53"/>
    <x v="13"/>
    <s v="SELL"/>
    <x v="32"/>
    <n v="34.026000000000003"/>
    <m/>
    <n v="1531.17"/>
    <n v="57673.16"/>
  </r>
  <r>
    <x v="70"/>
    <x v="54"/>
    <x v="2"/>
    <m/>
    <x v="3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EOD_T_Capital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Q25:R29" firstHeaderRow="1" firstDataRow="1" firstDataCol="1" rowPageCount="1" colPageCount="1"/>
  <pivotFields count="11">
    <pivotField axis="axisPage" numFmtId="14" multipleItemSelectionAllowed="1" showAll="0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h="1" x="70"/>
        <item x="69"/>
        <item t="default"/>
      </items>
    </pivotField>
    <pivotField axis="axisRow" showAll="0">
      <items count="56">
        <item h="1" x="45"/>
        <item h="1" x="10"/>
        <item h="1" x="29"/>
        <item h="1" x="43"/>
        <item h="1" x="47"/>
        <item h="1" x="32"/>
        <item h="1" x="37"/>
        <item h="1" x="8"/>
        <item h="1" x="19"/>
        <item h="1" x="7"/>
        <item h="1" x="15"/>
        <item h="1" x="46"/>
        <item h="1" x="16"/>
        <item h="1" x="33"/>
        <item h="1" x="40"/>
        <item h="1" x="9"/>
        <item h="1" x="44"/>
        <item h="1" x="27"/>
        <item h="1" x="31"/>
        <item h="1" x="22"/>
        <item h="1" x="23"/>
        <item h="1" x="13"/>
        <item h="1" x="28"/>
        <item h="1" x="17"/>
        <item h="1" x="36"/>
        <item h="1" x="24"/>
        <item h="1" x="14"/>
        <item h="1" x="38"/>
        <item h="1" x="26"/>
        <item h="1" x="25"/>
        <item h="1" x="35"/>
        <item h="1" x="18"/>
        <item h="1" x="12"/>
        <item h="1" x="42"/>
        <item h="1" x="39"/>
        <item h="1" x="20"/>
        <item h="1" x="21"/>
        <item x="11"/>
        <item x="4"/>
        <item h="1" x="34"/>
        <item h="1" x="41"/>
        <item h="1" x="30"/>
        <item x="3"/>
        <item h="1" x="0"/>
        <item h="1" x="1"/>
        <item h="1" x="2"/>
        <item h="1" x="5"/>
        <item h="1" x="6"/>
        <item h="1" x="54"/>
        <item h="1" x="48"/>
        <item h="1" x="49"/>
        <item h="1" x="50"/>
        <item h="1" x="51"/>
        <item h="1" x="52"/>
        <item h="1" x="5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 v="37"/>
    </i>
    <i>
      <x v="38"/>
    </i>
    <i>
      <x v="42"/>
    </i>
    <i t="grand">
      <x/>
    </i>
  </rowItems>
  <colItems count="1">
    <i/>
  </colItems>
  <pageFields count="1">
    <pageField fld="0" hier="-1"/>
  </pageFields>
  <dataFields count="1">
    <dataField name="Sum of Value" fld="9" baseField="0" baseItem="0"/>
  </dataFields>
  <formats count="8">
    <format dxfId="21">
      <pivotArea collapsedLevelsAreSubtotals="1" fieldPosition="0">
        <references count="1">
          <reference field="1" count="1">
            <x v="38"/>
          </reference>
        </references>
      </pivotArea>
    </format>
    <format dxfId="20">
      <pivotArea collapsedLevelsAreSubtotals="1" fieldPosition="0">
        <references count="1">
          <reference field="1" count="1">
            <x v="37"/>
          </reference>
        </references>
      </pivotArea>
    </format>
    <format dxfId="19">
      <pivotArea collapsedLevelsAreSubtotals="1" fieldPosition="0">
        <references count="1">
          <reference field="1" count="1">
            <x v="42"/>
          </reference>
        </references>
      </pivotArea>
    </format>
    <format dxfId="18">
      <pivotArea grandRow="1" outline="0" collapsedLevelsAreSubtotals="1" fieldPosition="0"/>
    </format>
    <format dxfId="17">
      <pivotArea collapsedLevelsAreSubtotals="1" fieldPosition="0">
        <references count="1">
          <reference field="1" count="0"/>
        </references>
      </pivotArea>
    </format>
    <format dxfId="16">
      <pivotArea dataOnly="0" labelOnly="1" fieldPosition="0">
        <references count="1">
          <reference field="1" count="0"/>
        </references>
      </pivotArea>
    </format>
    <format dxfId="15">
      <pivotArea field="1" type="button" dataOnly="0" labelOnly="1" outline="0" axis="axisRow" fieldPosition="0"/>
    </format>
    <format dxfId="14">
      <pivotArea dataOnly="0" labelOnly="1" outline="0" axis="axisValues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EOD_T1_Positions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L3:O21" firstHeaderRow="1" firstDataRow="2" firstDataCol="1" rowPageCount="1" colPageCount="1"/>
  <pivotFields count="11">
    <pivotField axis="axisPage" numFmtId="14" multipleItemSelectionAllowed="1" showAll="0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h="1" x="70"/>
        <item h="1" x="69"/>
        <item t="default"/>
      </items>
    </pivotField>
    <pivotField showAll="0"/>
    <pivotField axis="axisRow" showAll="0" sortType="ascending">
      <items count="18">
        <item x="9"/>
        <item x="14"/>
        <item x="1"/>
        <item x="11"/>
        <item x="13"/>
        <item x="8"/>
        <item x="15"/>
        <item x="4"/>
        <item x="6"/>
        <item x="0"/>
        <item x="16"/>
        <item x="10"/>
        <item x="5"/>
        <item x="12"/>
        <item x="7"/>
        <item x="3"/>
        <item h="1"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Average Price" fld="10" baseField="0" baseItem="0" numFmtId="43"/>
    <dataField name="Sum of Lots" fld="4" baseField="2" baseItem="0" numFmtId="43"/>
    <dataField name="Sum of Value" fld="9" baseField="0" baseItem="0" numFmtId="164"/>
  </dataFields>
  <formats count="7">
    <format dxfId="2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">
      <pivotArea outline="0" fieldPosition="0">
        <references count="1">
          <reference field="4294967294" count="1">
            <x v="2"/>
          </reference>
        </references>
      </pivotArea>
    </format>
    <format dxfId="25">
      <pivotArea field="2" type="button" dataOnly="0" labelOnly="1" outline="0" axis="axisRow" fieldPosition="0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collapsedLevelsAreSubtotals="1" fieldPosition="0">
        <references count="1">
          <reference field="2" count="0"/>
        </references>
      </pivotArea>
    </format>
    <format dxfId="22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EOM_Capital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G25:H29" firstHeaderRow="1" firstDataRow="1" firstDataCol="1" rowPageCount="1" colPageCount="1"/>
  <pivotFields count="11">
    <pivotField axis="axisPage" numFmtId="14" multipleItemSelectionAllowed="1" showAll="0">
      <items count="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h="1" x="68"/>
        <item h="1" x="69"/>
        <item t="default"/>
      </items>
    </pivotField>
    <pivotField axis="axisRow" showAll="0">
      <items count="55">
        <item h="1" x="45"/>
        <item h="1" x="10"/>
        <item h="1" x="29"/>
        <item h="1" x="43"/>
        <item h="1" x="47"/>
        <item h="1" x="32"/>
        <item h="1" x="37"/>
        <item h="1" x="8"/>
        <item h="1" x="19"/>
        <item h="1" x="7"/>
        <item h="1" x="15"/>
        <item h="1" x="46"/>
        <item h="1" x="16"/>
        <item h="1" x="33"/>
        <item h="1" x="40"/>
        <item h="1" x="9"/>
        <item h="1" x="44"/>
        <item h="1" x="27"/>
        <item h="1" x="31"/>
        <item h="1" x="22"/>
        <item h="1" x="23"/>
        <item h="1" x="13"/>
        <item h="1" x="28"/>
        <item h="1" x="17"/>
        <item h="1" x="36"/>
        <item h="1" x="24"/>
        <item h="1" x="14"/>
        <item h="1" x="38"/>
        <item h="1" x="26"/>
        <item h="1" x="25"/>
        <item h="1" x="35"/>
        <item h="1" x="18"/>
        <item h="1" x="12"/>
        <item h="1" x="42"/>
        <item h="1" x="39"/>
        <item h="1" x="20"/>
        <item h="1" x="21"/>
        <item x="11"/>
        <item x="4"/>
        <item h="1" x="34"/>
        <item h="1" x="41"/>
        <item h="1" x="30"/>
        <item x="3"/>
        <item h="1" x="0"/>
        <item h="1" x="1"/>
        <item h="1" x="2"/>
        <item h="1" x="5"/>
        <item h="1" x="6"/>
        <item h="1" x="53"/>
        <item h="1" x="48"/>
        <item h="1" x="49"/>
        <item h="1" x="50"/>
        <item h="1" x="51"/>
        <item h="1" x="5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 v="37"/>
    </i>
    <i>
      <x v="38"/>
    </i>
    <i>
      <x v="42"/>
    </i>
    <i t="grand">
      <x/>
    </i>
  </rowItems>
  <colItems count="1">
    <i/>
  </colItems>
  <pageFields count="1">
    <pageField fld="0" hier="-1"/>
  </pageFields>
  <dataFields count="1">
    <dataField name="Sum of Value" fld="9" baseField="0" baseItem="0"/>
  </dataFields>
  <formats count="8">
    <format dxfId="36">
      <pivotArea collapsedLevelsAreSubtotals="1" fieldPosition="0">
        <references count="1">
          <reference field="1" count="1">
            <x v="38"/>
          </reference>
        </references>
      </pivotArea>
    </format>
    <format dxfId="35">
      <pivotArea collapsedLevelsAreSubtotals="1" fieldPosition="0">
        <references count="1">
          <reference field="1" count="1">
            <x v="37"/>
          </reference>
        </references>
      </pivotArea>
    </format>
    <format dxfId="34">
      <pivotArea collapsedLevelsAreSubtotals="1" fieldPosition="0">
        <references count="1">
          <reference field="1" count="1">
            <x v="42"/>
          </reference>
        </references>
      </pivotArea>
    </format>
    <format dxfId="33">
      <pivotArea grandRow="1" outline="0" collapsedLevelsAreSubtotals="1" fieldPosition="0"/>
    </format>
    <format dxfId="32">
      <pivotArea collapsedLevelsAreSubtotals="1" fieldPosition="0">
        <references count="1">
          <reference field="1" count="0"/>
        </references>
      </pivotArea>
    </format>
    <format dxfId="31">
      <pivotArea dataOnly="0" labelOnly="1" fieldPosition="0">
        <references count="1">
          <reference field="1" count="0"/>
        </references>
      </pivotArea>
    </format>
    <format dxfId="30">
      <pivotArea field="1" type="button" dataOnly="0" labelOnly="1" outline="0" axis="axisRow" fieldPosition="0"/>
    </format>
    <format dxfId="29">
      <pivotArea dataOnly="0" labelOnly="1" outline="0" axis="axisValues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EOY_Capital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>
  <location ref="B21:C25" firstHeaderRow="1" firstDataRow="1" firstDataCol="1" rowPageCount="1" colPageCount="1"/>
  <pivotFields count="11">
    <pivotField axis="axisPage" numFmtId="14" multipleItemSelectionAllowed="1" showAll="0">
      <items count="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m="1" x="65"/>
        <item t="default"/>
      </items>
    </pivotField>
    <pivotField axis="axisRow" showAll="0">
      <items count="52">
        <item h="1" x="45"/>
        <item h="1" x="10"/>
        <item h="1" x="29"/>
        <item h="1" x="43"/>
        <item h="1" x="47"/>
        <item h="1" x="32"/>
        <item h="1" x="37"/>
        <item h="1" x="8"/>
        <item h="1" x="19"/>
        <item h="1" x="7"/>
        <item h="1" x="15"/>
        <item h="1" x="46"/>
        <item h="1" x="16"/>
        <item h="1" x="33"/>
        <item h="1" x="40"/>
        <item h="1" x="9"/>
        <item h="1" x="44"/>
        <item h="1" x="27"/>
        <item h="1" x="31"/>
        <item h="1" x="22"/>
        <item h="1" x="23"/>
        <item h="1" x="13"/>
        <item h="1" x="28"/>
        <item h="1" x="17"/>
        <item h="1" x="36"/>
        <item h="1" x="24"/>
        <item h="1" x="14"/>
        <item h="1" x="38"/>
        <item h="1" x="26"/>
        <item h="1" x="25"/>
        <item h="1" x="35"/>
        <item h="1" x="18"/>
        <item h="1" x="12"/>
        <item h="1" x="42"/>
        <item h="1" x="39"/>
        <item h="1" x="20"/>
        <item h="1" x="21"/>
        <item x="11"/>
        <item x="4"/>
        <item h="1" x="34"/>
        <item h="1" x="41"/>
        <item h="1" x="30"/>
        <item x="3"/>
        <item h="1" x="0"/>
        <item h="1" x="1"/>
        <item h="1" x="2"/>
        <item h="1" x="5"/>
        <item h="1" x="6"/>
        <item h="1" m="1" x="50"/>
        <item h="1" x="48"/>
        <item h="1" x="4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 v="37"/>
    </i>
    <i>
      <x v="38"/>
    </i>
    <i>
      <x v="42"/>
    </i>
    <i t="grand">
      <x/>
    </i>
  </rowItems>
  <colItems count="1">
    <i/>
  </colItems>
  <pageFields count="1">
    <pageField fld="0" hier="-1"/>
  </pageFields>
  <dataFields count="1">
    <dataField name="Sum of Value" fld="9" baseField="0" baseItem="0"/>
  </dataFields>
  <formats count="8">
    <format dxfId="44">
      <pivotArea collapsedLevelsAreSubtotals="1" fieldPosition="0">
        <references count="1">
          <reference field="1" count="1">
            <x v="38"/>
          </reference>
        </references>
      </pivotArea>
    </format>
    <format dxfId="43">
      <pivotArea collapsedLevelsAreSubtotals="1" fieldPosition="0">
        <references count="1">
          <reference field="1" count="1">
            <x v="37"/>
          </reference>
        </references>
      </pivotArea>
    </format>
    <format dxfId="42">
      <pivotArea collapsedLevelsAreSubtotals="1" fieldPosition="0">
        <references count="1">
          <reference field="1" count="1">
            <x v="42"/>
          </reference>
        </references>
      </pivotArea>
    </format>
    <format dxfId="41">
      <pivotArea grandRow="1" outline="0" collapsedLevelsAreSubtotals="1" fieldPosition="0"/>
    </format>
    <format dxfId="40">
      <pivotArea collapsedLevelsAreSubtotals="1" fieldPosition="0">
        <references count="1">
          <reference field="1" count="0"/>
        </references>
      </pivotArea>
    </format>
    <format dxfId="39">
      <pivotArea dataOnly="0" labelOnly="1" fieldPosition="0">
        <references count="1">
          <reference field="1" count="0"/>
        </references>
      </pivotArea>
    </format>
    <format dxfId="38">
      <pivotArea field="1" type="button" dataOnly="0" labelOnly="1" outline="0" axis="axisRow" fieldPosition="0"/>
    </format>
    <format dxfId="37">
      <pivotArea dataOnly="0" labelOnly="1" outline="0" axis="axisValues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EOM_Positions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>
  <location ref="G3:J21" firstHeaderRow="1" firstDataRow="2" firstDataCol="1" rowPageCount="1" colPageCount="1"/>
  <pivotFields count="11">
    <pivotField axis="axisPage" numFmtId="14" multipleItemSelectionAllowed="1" showAll="0">
      <items count="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h="1" m="1" x="65"/>
        <item t="default"/>
      </items>
    </pivotField>
    <pivotField showAll="0"/>
    <pivotField axis="axisRow" showAll="0" sortType="ascending">
      <items count="19">
        <item m="1" x="17"/>
        <item x="9"/>
        <item x="14"/>
        <item x="1"/>
        <item x="11"/>
        <item x="13"/>
        <item x="8"/>
        <item x="15"/>
        <item x="4"/>
        <item x="6"/>
        <item x="0"/>
        <item x="16"/>
        <item x="10"/>
        <item x="5"/>
        <item x="12"/>
        <item x="7"/>
        <item x="3"/>
        <item h="1"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Average Price" fld="10" baseField="0" baseItem="0" numFmtId="43"/>
    <dataField name="Sum of Lots" fld="4" baseField="2" baseItem="0" numFmtId="43"/>
    <dataField name="Sum of Value" fld="9" baseField="0" baseItem="0" numFmtId="164"/>
  </dataFields>
  <formats count="7">
    <format dxfId="5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">
      <pivotArea outline="0" fieldPosition="0">
        <references count="1">
          <reference field="4294967294" count="1">
            <x v="2"/>
          </reference>
        </references>
      </pivotArea>
    </format>
    <format dxfId="48">
      <pivotArea field="2" type="button" dataOnly="0" labelOnly="1" outline="0" axis="axisRow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collapsedLevelsAreSubtotals="1" fieldPosition="0">
        <references count="1">
          <reference field="2" count="0"/>
        </references>
      </pivotArea>
    </format>
    <format dxfId="45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EOY_Positions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>
  <location ref="B3:E17" firstHeaderRow="1" firstDataRow="2" firstDataCol="1" rowPageCount="1" colPageCount="1"/>
  <pivotFields count="11">
    <pivotField axis="axisPage" numFmtId="14" multipleItemSelectionAllowed="1" showAll="0">
      <items count="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m="1" x="65"/>
        <item t="default"/>
      </items>
    </pivotField>
    <pivotField showAll="0"/>
    <pivotField axis="axisRow" showAll="0" sortType="ascending">
      <items count="19">
        <item m="1" x="17"/>
        <item x="9"/>
        <item x="14"/>
        <item x="1"/>
        <item x="11"/>
        <item x="13"/>
        <item x="8"/>
        <item x="15"/>
        <item x="4"/>
        <item x="6"/>
        <item x="0"/>
        <item x="16"/>
        <item x="10"/>
        <item x="5"/>
        <item x="12"/>
        <item x="7"/>
        <item x="3"/>
        <item h="1"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13">
    <i>
      <x v="1"/>
    </i>
    <i>
      <x v="3"/>
    </i>
    <i>
      <x v="4"/>
    </i>
    <i>
      <x v="6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Average Price" fld="10" baseField="0" baseItem="0" numFmtId="43"/>
    <dataField name="Sum of Lots" fld="4" baseField="2" baseItem="0" numFmtId="43"/>
    <dataField name="Sum of Value" fld="9" baseField="0" baseItem="0" numFmtId="164"/>
  </dataFields>
  <formats count="7">
    <format dxfId="5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6">
      <pivotArea outline="0" fieldPosition="0">
        <references count="1">
          <reference field="4294967294" count="1">
            <x v="2"/>
          </reference>
        </references>
      </pivotArea>
    </format>
    <format dxfId="55">
      <pivotArea field="2" type="button" dataOnly="0" labelOnly="1" outline="0" axis="axisRow" fieldPosition="0"/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collapsedLevelsAreSubtotals="1" fieldPosition="0">
        <references count="1">
          <reference field="2" count="0"/>
        </references>
      </pivotArea>
    </format>
    <format dxfId="52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V3:Y11" firstHeaderRow="1" firstDataRow="2" firstDataCol="1" rowPageCount="1" colPageCount="1"/>
  <pivotFields count="11">
    <pivotField axis="axisPage" numFmtId="14" multipleItemSelectionAllowed="1" showAll="0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70"/>
        <item x="69"/>
        <item t="default"/>
      </items>
    </pivotField>
    <pivotField showAll="0"/>
    <pivotField axis="axisRow" showAll="0" sortType="ascending">
      <items count="18">
        <item x="9"/>
        <item x="14"/>
        <item h="1" x="1"/>
        <item h="1" x="11"/>
        <item x="13"/>
        <item x="8"/>
        <item h="1" x="15"/>
        <item h="1" x="4"/>
        <item x="6"/>
        <item h="1" x="0"/>
        <item h="1" x="16"/>
        <item h="1" x="10"/>
        <item x="5"/>
        <item h="1" x="12"/>
        <item h="1" x="7"/>
        <item h="1" x="3"/>
        <item h="1" x="2"/>
        <item t="default"/>
      </items>
    </pivotField>
    <pivotField showAll="0"/>
    <pivotField dataField="1" showAll="0">
      <items count="34">
        <item x="23"/>
        <item x="20"/>
        <item x="26"/>
        <item x="31"/>
        <item x="32"/>
        <item x="29"/>
        <item x="14"/>
        <item x="5"/>
        <item x="4"/>
        <item x="0"/>
        <item x="1"/>
        <item x="16"/>
        <item x="13"/>
        <item x="11"/>
        <item x="19"/>
        <item x="24"/>
        <item x="2"/>
        <item x="9"/>
        <item x="27"/>
        <item x="8"/>
        <item x="6"/>
        <item x="12"/>
        <item x="7"/>
        <item x="10"/>
        <item x="17"/>
        <item x="18"/>
        <item x="28"/>
        <item x="30"/>
        <item x="25"/>
        <item x="15"/>
        <item x="21"/>
        <item x="22"/>
        <item x="3"/>
        <item t="default"/>
      </items>
    </pivotField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7">
    <i>
      <x/>
    </i>
    <i>
      <x v="1"/>
    </i>
    <i>
      <x v="4"/>
    </i>
    <i>
      <x v="5"/>
    </i>
    <i>
      <x v="8"/>
    </i>
    <i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Average Price" fld="10" baseField="0" baseItem="0" numFmtId="43"/>
    <dataField name="Sum of Lots" fld="4" baseField="2" baseItem="0" numFmtId="43"/>
    <dataField name="Sum of Value" fld="9" baseField="0" baseItem="0" numFmtId="164"/>
  </dataFields>
  <formats count="7">
    <format dxfId="6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3">
      <pivotArea outline="0" fieldPosition="0">
        <references count="1">
          <reference field="4294967294" count="1">
            <x v="2"/>
          </reference>
        </references>
      </pivotArea>
    </format>
    <format dxfId="62">
      <pivotArea field="2" type="button" dataOnly="0" labelOnly="1" outline="0" axis="axisRow" fieldPosition="0"/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collapsedLevelsAreSubtotals="1" fieldPosition="0">
        <references count="1">
          <reference field="2" count="0"/>
        </references>
      </pivotArea>
    </format>
    <format dxfId="59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EOD_T_Positions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Q3:T21" firstHeaderRow="1" firstDataRow="2" firstDataCol="1" rowPageCount="1" colPageCount="1"/>
  <pivotFields count="11">
    <pivotField axis="axisPage" numFmtId="14" multipleItemSelectionAllowed="1" showAll="0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70"/>
        <item x="69"/>
        <item t="default"/>
      </items>
    </pivotField>
    <pivotField showAll="0"/>
    <pivotField axis="axisRow" showAll="0" sortType="ascending">
      <items count="18">
        <item x="9"/>
        <item x="14"/>
        <item x="1"/>
        <item x="11"/>
        <item x="13"/>
        <item x="8"/>
        <item x="15"/>
        <item x="4"/>
        <item x="6"/>
        <item x="0"/>
        <item x="16"/>
        <item x="10"/>
        <item x="5"/>
        <item x="12"/>
        <item x="7"/>
        <item x="3"/>
        <item h="1"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Average Price" fld="10" baseField="0" baseItem="0" numFmtId="43"/>
    <dataField name="Sum of Lots" fld="4" baseField="2" baseItem="0" numFmtId="43"/>
    <dataField name="Sum of Value" fld="9" baseField="0" baseItem="0" numFmtId="164"/>
  </dataFields>
  <formats count="7">
    <format dxfId="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0">
      <pivotArea outline="0" fieldPosition="0">
        <references count="1">
          <reference field="4294967294" count="1">
            <x v="2"/>
          </reference>
        </references>
      </pivotArea>
    </format>
    <format dxfId="69">
      <pivotArea field="2" type="button" dataOnly="0" labelOnly="1" outline="0" axis="axisRow" fieldPosition="0"/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collapsedLevelsAreSubtotals="1" fieldPosition="0">
        <references count="1">
          <reference field="2" count="0"/>
        </references>
      </pivotArea>
    </format>
    <format dxfId="66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EOD_T1_Capital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L25:M29" firstHeaderRow="1" firstDataRow="1" firstDataCol="1" rowPageCount="1" colPageCount="1"/>
  <pivotFields count="11">
    <pivotField axis="axisPage" numFmtId="14" multipleItemSelectionAllowed="1" showAll="0">
      <items count="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h="1" x="69"/>
        <item t="default"/>
      </items>
    </pivotField>
    <pivotField axis="axisRow" showAll="0">
      <items count="55">
        <item h="1" x="45"/>
        <item h="1" x="10"/>
        <item h="1" x="29"/>
        <item h="1" x="43"/>
        <item h="1" x="47"/>
        <item h="1" x="32"/>
        <item h="1" x="37"/>
        <item h="1" x="8"/>
        <item h="1" x="19"/>
        <item h="1" x="7"/>
        <item h="1" x="15"/>
        <item h="1" x="46"/>
        <item h="1" x="16"/>
        <item h="1" x="33"/>
        <item h="1" x="40"/>
        <item h="1" x="9"/>
        <item h="1" x="44"/>
        <item h="1" x="27"/>
        <item h="1" x="31"/>
        <item h="1" x="22"/>
        <item h="1" x="23"/>
        <item h="1" x="13"/>
        <item h="1" x="28"/>
        <item h="1" x="17"/>
        <item h="1" x="36"/>
        <item h="1" x="24"/>
        <item h="1" x="14"/>
        <item h="1" x="38"/>
        <item h="1" x="26"/>
        <item h="1" x="25"/>
        <item h="1" x="35"/>
        <item h="1" x="18"/>
        <item h="1" x="12"/>
        <item h="1" x="42"/>
        <item h="1" x="39"/>
        <item h="1" x="20"/>
        <item h="1" x="21"/>
        <item x="11"/>
        <item x="4"/>
        <item h="1" x="34"/>
        <item h="1" x="41"/>
        <item h="1" x="30"/>
        <item x="3"/>
        <item h="1" x="0"/>
        <item h="1" x="1"/>
        <item h="1" x="2"/>
        <item h="1" x="5"/>
        <item h="1" x="6"/>
        <item h="1" x="53"/>
        <item h="1" x="48"/>
        <item h="1" x="49"/>
        <item h="1" x="50"/>
        <item h="1" x="51"/>
        <item h="1" x="5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 v="37"/>
    </i>
    <i>
      <x v="38"/>
    </i>
    <i>
      <x v="42"/>
    </i>
    <i t="grand">
      <x/>
    </i>
  </rowItems>
  <colItems count="1">
    <i/>
  </colItems>
  <pageFields count="1">
    <pageField fld="0" hier="-1"/>
  </pageFields>
  <dataFields count="1">
    <dataField name="Sum of Value" fld="9" baseField="0" baseItem="0"/>
  </dataFields>
  <formats count="8">
    <format dxfId="80">
      <pivotArea collapsedLevelsAreSubtotals="1" fieldPosition="0">
        <references count="1">
          <reference field="1" count="1">
            <x v="38"/>
          </reference>
        </references>
      </pivotArea>
    </format>
    <format dxfId="79">
      <pivotArea collapsedLevelsAreSubtotals="1" fieldPosition="0">
        <references count="1">
          <reference field="1" count="1">
            <x v="37"/>
          </reference>
        </references>
      </pivotArea>
    </format>
    <format dxfId="78">
      <pivotArea collapsedLevelsAreSubtotals="1" fieldPosition="0">
        <references count="1">
          <reference field="1" count="1">
            <x v="42"/>
          </reference>
        </references>
      </pivotArea>
    </format>
    <format dxfId="77">
      <pivotArea grandRow="1" outline="0" collapsedLevelsAreSubtotals="1" fieldPosition="0"/>
    </format>
    <format dxfId="76">
      <pivotArea collapsedLevelsAreSubtotals="1" fieldPosition="0">
        <references count="1">
          <reference field="1" count="0"/>
        </references>
      </pivotArea>
    </format>
    <format dxfId="75">
      <pivotArea dataOnly="0" labelOnly="1" fieldPosition="0">
        <references count="1">
          <reference field="1" count="0"/>
        </references>
      </pivotArea>
    </format>
    <format dxfId="74">
      <pivotArea field="1" type="button" dataOnly="0" labelOnly="1" outline="0" axis="axisRow" fieldPosition="0"/>
    </format>
    <format dxfId="73">
      <pivotArea dataOnly="0" labelOnly="1" outline="0" axis="axisValues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tag="e16593ff-3714-43db-8759-e96b16b4ff75" updatedVersion="5" minRefreshableVersion="3" useAutoFormatting="1" itemPrintTitles="1" createdVersion="5" indent="0" outline="1" outlineData="1" multipleFieldFilters="0" chartFormat="4">
  <location ref="K1:L25" firstHeaderRow="1" firstDataRow="1" firstDataCol="1"/>
  <pivotFields count="3">
    <pivotField axis="axisRow" allDrilled="1" showAll="0" dataSourceSort="1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Row" allDrilled="1" showAll="0" dataSourceSort="1" defaultAttributeDrillState="1">
      <items count="2">
        <item s="1" x="0"/>
        <item t="default"/>
      </items>
    </pivotField>
    <pivotField dataField="1" showAll="0"/>
  </pivotFields>
  <rowFields count="2">
    <field x="1"/>
    <field x="0"/>
  </rowFields>
  <rowItems count="2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t="grand">
      <x/>
    </i>
  </rowItems>
  <colItems count="1">
    <i/>
  </colItems>
  <dataFields count="1">
    <dataField name="Sum of Credit ($)" fld="2" baseField="0" baseItem="0" numFmtId="43"/>
  </dataFields>
  <formats count="1">
    <format dxfId="13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Loan_Transactions!$A$1:$I$129">
        <x15:activeTabTopLevelEntity name="[Range]"/>
      </x15:pivotTableUISettings>
    </ext>
  </extLst>
</pivotTableDefinition>
</file>

<file path=xl/queryTables/queryTable1.xml><?xml version="1.0" encoding="utf-8"?>
<queryTable xmlns="http://schemas.openxmlformats.org/spreadsheetml/2006/main" name="ExternalData_113" connectionId="57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09" connectionId="47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68" connectionId="6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5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77" connectionId="9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9" connectionId="6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98" connectionId="17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62" connectionId="6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42" connectionId="3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3" connectionId="6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48" connectionId="6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47" connectionId="6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82" connectionId="9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65" connectionId="6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05" connectionId="36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3" connectionId="6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06" connectionId="39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60" connectionId="6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85" connectionId="9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39" connectionId="6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4" connectionId="6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79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0" connectionId="6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75" connectionId="9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6" connectionId="6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37" connectionId="25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9" connectionId="6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90" connectionId="58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8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93" connectionId="4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49" connectionId="6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74" connectionId="9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02" connectionId="28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24" connectionId="6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34" connectionId="6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61" connectionId="6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2" connectionId="3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73" connectionId="9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95" connectionId="9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63" connectionId="9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31" connectionId="6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50" connectionId="6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111" connectionId="52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19" connectionId="6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52" connectionId="6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56" connectionId="6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84" connectionId="9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104" connectionId="3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87" connectionId="9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26" connectionId="6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78" connectionId="9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35" connectionId="6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30" connectionId="6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70" connectionId="8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33" connectionId="6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23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6" connectionId="6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5" connectionId="6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92" connectionId="1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103" connectionId="31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57" connectionId="6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58" connectionId="6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00" connectionId="2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94" connectionId="7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4" connectionId="6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53" connectionId="6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7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67" connectionId="6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89" connectionId="35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01" connectionId="25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12" connectionId="6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8" connectionId="6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64" connectionId="6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86" connectionId="9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66" connectionId="6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72" connectionId="9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28" connectionId="6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112" connectionId="55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110" connectionId="49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54" connectionId="6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108" connectionId="44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46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91" connectionId="61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7" connectionId="6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55" connectionId="6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38" connectionId="6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1" connectionId="3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21" connectionId="9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22" connectionId="6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88" connectionId="9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11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107" connectionId="41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96" connectionId="12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32" connectionId="6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43" connectionId="5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59" connectionId="6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51" connectionId="6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97" connectionId="15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99" connectionId="20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69" connectionId="8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20" connectionId="6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71" connectionId="9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40" connectionId="6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41" connectionId="6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27" connectionId="6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83" connectionId="9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25" connectionId="6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45" connectionId="6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44" connectionId="6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76" connectionId="9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80" connectionId="9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81" connectionId="9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111" connectionId="57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53" connectionId="80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52" connectionId="8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30" connectionId="80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37" connectionId="8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64" connectionId="80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94" connectionId="127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20" connectionId="10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59" connectionId="8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55" connectionId="80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44" connectionId="8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13" connectionId="80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3" connectionId="8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91" connectionId="4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58" connectionId="80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65" connectionId="8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8" connectionId="8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90" connectionId="2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108" connectionId="498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69" connectionId="10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32" connectionId="8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66" connectionId="80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25" connectionId="80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95" connectionId="15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67" connectionId="9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86" connectionId="10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46" connectionId="8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63" connectionId="80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31" connectionId="80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89" connectionId="615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6" connectionId="8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10" connectionId="8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15" connectionId="80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103" connectionId="366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47" connectionId="8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73" connectionId="10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24" connectionId="80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17" connectionId="80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27" connectionId="8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5" connectionId="8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51" connectionId="80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83" connectionId="10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56" connectionId="8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7" connectionId="80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92" connectionId="7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43" connectionId="8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106" connectionId="445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96" connectionId="17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88" connectionId="588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40" connectionId="32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84" connectionId="10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9" connectionId="8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48" connectionId="80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74" connectionId="10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107" connectionId="47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68" connectionId="9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23" connectionId="8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29" connectionId="8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11" connectionId="80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60" connectionId="80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39" connectionId="8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22" connectionId="80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50" connectionId="8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100" connectionId="28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61" connectionId="10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82" connectionId="10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75" connectionId="10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42" connectionId="8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21" connectionId="80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71" connectionId="10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99" connectionId="26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62" connectionId="80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28" connectionId="8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93" connectionId="99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70" connectionId="10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26" connectionId="80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36" connectionId="8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87" connectionId="369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81" connectionId="10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78" connectionId="10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77" connectionId="10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110" connectionId="55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54" connectionId="80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14" connectionId="80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109" connectionId="525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85" connectionId="10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79" connectionId="10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1" connectionId="47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97" connectionId="206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105" connectionId="41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57" connectionId="8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41" connectionId="569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76" connectionId="10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16" connectionId="80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104" connectionId="393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38" connectionId="80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2" connectionId="80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72" connectionId="10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49" connectionId="80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98" connectionId="233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45" connectionId="80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35" connectionId="269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101" connectionId="31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80" connectionId="10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12" connectionId="80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102" connectionId="340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4" connectionId="80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33" connectionId="8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18" connectionId="80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34" connectionId="80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19" connectionId="80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111" connectionId="579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5" connectionId="9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54" connectionId="9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92" connectionId="74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95" connectionId="154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63" connectionId="9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7" connectionId="9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69" connectionId="114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79" connectionId="114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55" connectionId="9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38" connectionId="9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93" connectionId="100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100" connectionId="287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108" connectionId="499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76" connectionId="11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16" connectionId="9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2" connectionId="9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12" connectionId="91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45" connectionId="91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71" connectionId="114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89" connectionId="616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13" connectionId="91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99" connectionId="26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68" connectionId="10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80" connectionId="114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31" connectionId="9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103" connectionId="36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53" connectionId="91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105" connectionId="420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41" connectionId="580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19" connectionId="91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67" connectionId="10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98" connectionId="234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86" connectionId="114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18" connectionId="9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32" connectionId="9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78" connectionId="114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73" connectionId="114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28" connectionId="9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74" connectionId="114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27" connectionId="9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6" connectionId="9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84" connectionId="11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30" connectionId="91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46" connectionId="9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40" connectionId="336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107" connectionId="47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51" connectionId="9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82" connectionId="114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42" connectionId="9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96" connectionId="18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23" connectionId="9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43" connectionId="9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1" connectionId="58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3" connectionId="9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81" connectionId="11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15" connectionId="9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4" connectionId="9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72" connectionId="114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11" connectionId="9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83" connectionId="114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75" connectionId="114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_33" connectionId="9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94" connectionId="128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56" connectionId="9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37" connectionId="9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58" connectionId="91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97" connectionId="207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77" connectionId="11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91" connectionId="48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110" connectionId="552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22" connectionId="9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17" connectionId="91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49" connectionId="91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ExternalData_57" connectionId="9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ExternalData_88" connectionId="589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ExternalData_47" connectionId="9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ExternalData_65" connectionId="91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34" connectionId="91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8" connectionId="91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39" connectionId="91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ExternalData_14" connectionId="9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70" connectionId="114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25" connectionId="9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ExternalData_109" connectionId="52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ExternalData_66" connectionId="9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ExternalData_20" connectionId="11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ExternalData_101" connectionId="314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_9" connectionId="9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60" connectionId="91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ExternalData_35" connectionId="280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90" connectionId="21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36" connectionId="9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ExternalData_52" connectionId="9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85" connectionId="114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ExternalData_50" connectionId="91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24" connectionId="91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_59" connectionId="9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29" connectionId="9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ExternalData_87" connectionId="38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ExternalData_10" connectionId="91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104" connectionId="394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ExternalData_106" connectionId="448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21" connectionId="91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ExternalData_44" connectionId="91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ExternalData_61" connectionId="114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ExternalData_48" connectionId="91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ExternalData_62" connectionId="91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64" connectionId="9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102" connectionId="341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26" connectionId="91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111" connectionId="58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ExternalData_7" connectionId="102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29" connectionId="102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31" connectionId="102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ExternalData_58" connectionId="102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ExternalData_90" connectionId="22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ExternalData_73" connectionId="125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ExternalData_48" connectionId="102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ExternalData_100" connectionId="28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ExternalData_22" connectionId="102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ExternalData_1" connectionId="69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ExternalData_49" connectionId="10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ExternalData_11" connectionId="102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ExternalData_97" connectionId="20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ExternalData_96" connectionId="182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_99" connectionId="262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2" connectionId="10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82" connectionId="125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ExternalData_93" connectionId="101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ExternalData_60" connectionId="102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ExternalData_35" connectionId="29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ExternalData_61" connectionId="125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66" connectionId="10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ExternalData_75" connectionId="12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ExternalData_42" connectionId="102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ExternalData_28" connectionId="102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46" connectionId="10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ExternalData_37" connectionId="10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ExternalData_13" connectionId="10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ExternalData_3" connectionId="10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ExternalData_64" connectionId="102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ExternalData_102" connectionId="342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ExternalData_84" connectionId="125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70" connectionId="125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ExternalData_87" connectionId="391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_101" connectionId="315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ExternalData_47" connectionId="102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ExternalData_94" connectionId="129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ExternalData_18" connectionId="102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ExternalData_68" connectionId="11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ExternalData_36" connectionId="102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ExternalData_26" connectionId="102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ExternalData_44" connectionId="102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ExternalData_40" connectionId="347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ExternalData_72" connectionId="125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ExternalData_85" connectionId="125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_12" connectionId="102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ExternalData_14" connectionId="102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ExternalData_106" connectionId="449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ExternalData_57" connectionId="102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86" connectionId="125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ExternalData_25" connectionId="102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27" connectionId="102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ExternalData_80" connectionId="125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ExternalData_17" connectionId="10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ExternalData_52" connectionId="102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ExternalData_55" connectionId="10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ExternalData_104" connectionId="395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ExternalData_5" connectionId="102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95" connectionId="155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23" connectionId="102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ExternalData_10" connectionId="102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ExternalData_51" connectionId="102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ExternalData_63" connectionId="102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ExternalData_16" connectionId="10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ExternalData_92" connectionId="75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ExternalData_79" connectionId="125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ExternalData_81" connectionId="125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ExternalData_9" connectionId="102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ExternalData_71" connectionId="125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ExternalData_107" connectionId="474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ExternalData_56" connectionId="102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ExternalData_19" connectionId="102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ExternalData_50" connectionId="102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ExternalData_103" connectionId="368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ExternalData_110" connectionId="55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_62" connectionId="102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ExternalData_43" connectionId="102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ExternalData_98" connectionId="235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ExternalData_74" connectionId="125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ExternalData_4" connectionId="102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ExternalData_65" connectionId="102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ExternalData_67" connectionId="114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ExternalData_69" connectionId="125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ExternalData_77" connectionId="125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ExternalData_89" connectionId="617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ExternalData_88" connectionId="590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ExternalData_24" connectionId="102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ExternalData_45" connectionId="102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83" connectionId="125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ExternalData_109" connectionId="527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ExternalData_76" connectionId="12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ExternalData_20" connectionId="125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ExternalData_15" connectionId="102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ExternalData_38" connectionId="10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ExternalData_33" connectionId="102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ExternalData_8" connectionId="102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ExternalData_54" connectionId="102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ExternalData_34" connectionId="102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ExternalData_78" connectionId="125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ExternalData_21" connectionId="102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ExternalData_105" connectionId="421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ExternalData_32" connectionId="10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ExternalData_41" connectionId="584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ExternalData_39" connectionId="102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ExternalData_108" connectionId="500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ExternalData_59" connectionId="102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ExternalData_91" connectionId="49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ExternalData_6" connectionId="102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_30" connectionId="102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ExternalData_53" connectionId="102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ExternalData_128" connectionId="571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ExternalData_124" connectionId="464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ExternalData_71" connectionId="25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ExternalData_48" connectionId="25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ExternalData_41" connectionId="25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74" connectionId="25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ExternalData_59" connectionId="25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ExternalData_54" connectionId="25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ExternalData_84" connectionId="25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ExternalData_20" connectionId="25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ExternalData_65" connectionId="25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ExternalData_19" connectionId="2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ExternalData_37" connectionId="25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ExternalData_83" connectionId="25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8" connectionId="25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ExternalData_91" connectionId="25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ExternalData_64" connectionId="25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ExternalData_116" connectionId="252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ExternalData_102" connectionId="25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ExternalData_21" connectionId="25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ExternalData_51" connectionId="25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ExternalData_55" connectionId="25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ExternalData_89" connectionId="25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ExternalData_87" connectionId="25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ExternalData_40" connectionId="25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ExternalData_29" connectionId="25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53" connectionId="25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ExternalData_92" connectionId="25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ExternalData_94" connectionId="25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ExternalData_58" connectionId="513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ExternalData_15" connectionId="25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ExternalData_120" connectionId="359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ExternalData_86" connectionId="25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ExternalData_57" connectionId="269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ExternalData_115" connectionId="226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ExternalData_103" connectionId="25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ExternalData_113" connectionId="172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ExternalData_4" connectionId="25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ExternalData_6" connectionId="25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ExternalData_73" connectionId="25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ExternalData_61" connectionId="2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ExternalData_46" connectionId="25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ExternalData_66" connectionId="25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ExternalData_95" connectionId="25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ExternalData_125" connectionId="490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ExternalData_18" connectionId="25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ExternalData_70" connectionId="25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ExternalData_80" connectionId="25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ExternalData_101" connectionId="25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ExternalData_114" connectionId="198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ExternalData_14" connectionId="25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ExternalData_97" connectionId="25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ExternalData_56" connectionId="2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ExternalData_1" connectionId="59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ExternalData_27" connectionId="25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ExternalData_108" connectionId="39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ExternalData_23" connectionId="25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ExternalData_90" connectionId="25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ExternalData_24" connectionId="25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ExternalData_47" connectionId="25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ExternalData_28" connectionId="25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ExternalData_107" connectionId="12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ExternalData_85" connectionId="25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ExternalData_2" connectionId="25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ExternalData_72" connectionId="2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ExternalData_10" connectionId="25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ExternalData_69" connectionId="2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ExternalData_81" connectionId="25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ExternalData_98" connectionId="25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ExternalData_109" connectionId="65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ExternalData_45" connectionId="25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ExternalData_77" connectionId="25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ExternalData_122" connectionId="411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ExternalData_100" connectionId="25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ExternalData_68" connectionId="25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ExternalData_67" connectionId="25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ExternalData_111" connectionId="119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ExternalData_22" connectionId="25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ExternalData_96" connectionId="25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ExternalData_93" connectionId="25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ExternalData_12" connectionId="25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ExternalData_17" connectionId="25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ExternalData_52" connectionId="213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ExternalData_32" connectionId="25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ExternalData_7" connectionId="25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ExternalData_110" connectionId="92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ExternalData_82" connectionId="25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ExternalData_34" connectionId="25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ExternalData_79" connectionId="25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ExternalData_5" connectionId="25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ExternalData_117" connectionId="278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ExternalData_127" connectionId="543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ExternalData_118" connectionId="305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ExternalData_13" connectionId="25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ExternalData_106" connectionId="607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ExternalData_75" connectionId="25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ExternalData_26" connectionId="25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ExternalData_50" connectionId="25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ExternalData_49" connectionId="25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ExternalData_121" connectionId="385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ExternalData_112" connectionId="145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ExternalData_62" connectionId="25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ExternalData_30" connectionId="25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ExternalData_3" connectionId="169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ExternalData_78" connectionId="4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ExternalData_126" connectionId="517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ExternalData_99" connectionId="25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ExternalData_63" connectionId="25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ExternalData_9" connectionId="25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39" connectionId="25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ExternalData_11" connectionId="25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ExternalData_25" connectionId="25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ExternalData_123" connectionId="438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ExternalData_16" connectionId="25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ExternalData_42" connectionId="25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ExternalData_76" connectionId="25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ExternalData_104" connectionId="291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ExternalData_35" connectionId="25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ExternalData_38" connectionId="25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ExternalData_36" connectionId="47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ExternalData_105" connectionId="558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ExternalData_119" connectionId="331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ExternalData_88" connectionId="25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ExternalData_31" connectionId="25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ExternalData_43" connectionId="25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ExternalData_44" connectionId="25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ExternalData_60" connectionId="25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ExternalData_33" connectionId="25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ExternalData_135" connectionId="556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ExternalData_58" connectionId="80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ExternalData_4" connectionId="158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ExternalData_120" connectionId="159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ExternalData_17" connectionId="1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ExternalData_113" connectionId="594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ExternalData_26" connectionId="1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ExternalData_32" connectionId="1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ExternalData_128" connectionId="372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ExternalData_94" connectionId="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ExternalData_40" connectionId="1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ExternalData_3" connectionId="25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ExternalData_54" connectionId="1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ExternalData_20" connectionId="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ExternalData_15" connectionId="1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ExternalData_14" connectionId="1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ExternalData_132" connectionId="477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ExternalData_78" connectionId="1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ExternalData_68" connectionId="1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ExternalData_5" connectionId="291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ExternalData_44" connectionId="1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ExternalData_101" connectionId="1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ExternalData_27" connectionId="1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ExternalData_30" connectionId="1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ExternalData_45" connectionId="1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ExternalData_118" connectionId="105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ExternalData_93" connectionId="1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ExternalData_76" connectionId="1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ExternalData_8" connectionId="1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ExternalData_123" connectionId="239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ExternalData_129" connectionId="398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ExternalData_74" connectionId="1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ExternalData_111" connectionId="158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ExternalData_61" connectionId="1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ExternalData_6" connectionId="424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ExternalData_55" connectionId="1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ExternalData_53" connectionId="1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ExternalData_7" connectionId="558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ExternalData_51" connectionId="1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ExternalData_9" connectionId="36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ExternalData_48" connectionId="1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ExternalData_36" connectionId="1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ExternalData_104" connectionId="1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ExternalData_42" connectionId="113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ExternalData_114" connectionId="620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ExternalData_19" connectionId="1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ExternalData_77" connectionId="1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ExternalData_88" connectionId="1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ExternalData_43" connectionId="1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ExternalData_31" connectionId="1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ExternalData_103" connectionId="1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ExternalData_67" connectionId="1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ExternalData_106" connectionId="1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ExternalData_60" connectionId="1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ExternalData_81" connectionId="1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ExternalData_125" connectionId="292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ExternalData_24" connectionId="1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ExternalData_34" connectionId="1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ExternalData_90" connectionId="1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ExternalData_100" connectionId="1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ExternalData_13" connectionId="1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ExternalData_109" connectionId="1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ExternalData_33" connectionId="1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ExternalData_112" connectionId="424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ExternalData_71" connectionId="1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ExternalData_70" connectionId="1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ExternalData_56" connectionId="1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ExternalData_89" connectionId="1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ExternalData_18" connectionId="1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ExternalData_105" connectionId="1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ExternalData_29" connectionId="1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ExternalData_23" connectionId="1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ExternalData_64" connectionId="380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ExternalData_130" connectionId="425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ExternalData_52" connectionId="1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ExternalData_21" connectionId="1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ExternalData_131" connectionId="410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ExternalData_11" connectionId="1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ExternalData_59" connectionId="1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ExternalData_38" connectionId="1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ExternalData_91" connectionId="1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ExternalData_102" connectionId="1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ExternalData_10" connectionId="1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ExternalData_63" connectionId="136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ExternalData_98" connectionId="1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ExternalData_87" connectionId="1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ExternalData_108" connectionId="1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ExternalData_134" connectionId="530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ExternalData_46" connectionId="1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ExternalData_99" connectionId="1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ExternalData_37" connectionId="1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ExternalData_83" connectionId="1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ExternalData_28" connectionId="1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ExternalData_124" connectionId="265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ExternalData_57" connectionId="1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ExternalData_25" connectionId="1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ExternalData_72" connectionId="1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ExternalData_92" connectionId="1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ExternalData_79" connectionId="1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ExternalData_80" connectionId="1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ExternalData_50" connectionId="1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ExternalData_82" connectionId="1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ExternalData_127" connectionId="345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ExternalData_66" connectionId="1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ExternalData_121" connectionId="185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ExternalData_95" connectionId="1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ExternalData_86" connectionId="1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ExternalData_117" connectionId="78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ExternalData_96" connectionId="1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ExternalData_65" connectionId="1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ExternalData_12" connectionId="1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ExternalData_16" connectionId="1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ExternalData_133" connectionId="504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ExternalData_62" connectionId="1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ExternalData_41" connectionId="1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ExternalData_35" connectionId="1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ExternalData_75" connectionId="1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ExternalData_97" connectionId="1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ExternalData_116" connectionId="52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ExternalData_107" connectionId="1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ExternalData_122" connectionId="211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ExternalData_39" connectionId="1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ExternalData_110" connectionId="1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ExternalData_47" connectionId="1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ExternalData_22" connectionId="1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ExternalData_69" connectionId="1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ExternalData_85" connectionId="113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ExternalData_115" connectionId="26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ExternalData_49" connectionId="1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ExternalData_126" connectionId="318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ExternalData_119" connectionId="132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ExternalData_84" connectionId="1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ExternalData_134" connectionId="559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ExternalData_15" connectionId="2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ExternalData_56" connectionId="2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ExternalData_32" connectionId="2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ExternalData_5" connectionId="302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ExternalData_105" connectionId="2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ExternalData_26" connectionId="2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ExternalData_73" connectionId="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ExternalData_51" connectionId="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ExternalData_16" connectionId="2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ExternalData_42" connectionId="224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ExternalData_34" connectionId="2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ExternalData_58" connectionId="91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ExternalData_89" connectionId="2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ExternalData_68" connectionId="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ExternalData_115" connectionId="53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ExternalData_57" connectionId="2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ExternalData_4" connectionId="169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ExternalData_27" connectionId="2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ExternalData_63" connectionId="147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ExternalData_102" connectionId="2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ExternalData_92" connectionId="2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ExternalData_43" connectionId="2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ExternalData_82" connectionId="2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ExternalData_13" connectionId="2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ExternalData_100" connectionId="2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ExternalData_74" connectionId="2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ExternalData_62" connectionId="2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ExternalData_71" connectionId="2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ExternalData_83" connectionId="2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ExternalData_128" connectionId="399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ExternalData_72" connectionId="2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ExternalData_94" connectionId="2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ExternalData_103" connectionId="2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ExternalData_109" connectionId="2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ExternalData_33" connectionId="2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ExternalData_21" connectionId="2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ExternalData_3" connectionId="36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ExternalData_59" connectionId="2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ExternalData_23" connectionId="2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ExternalData_90" connectionId="2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ExternalData_125" connectionId="319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ExternalData_129" connectionId="426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ExternalData_121" connectionId="212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ExternalData_28" connectionId="2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ExternalData_10" connectionId="2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ExternalData_116" connectionId="79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ExternalData_132" connectionId="505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ExternalData_38" connectionId="2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ExternalData_79" connectionId="2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ExternalData_106" connectionId="2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ExternalData_122" connectionId="240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ExternalData_124" connectionId="293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ExternalData_67" connectionId="2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ExternalData_117" connectionId="106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ExternalData_36" connectionId="2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ExternalData_14" connectionId="2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ExternalData_104" connectionId="2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ExternalData_61" connectionId="2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ExternalData_35" connectionId="2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ExternalData_20" connectionId="2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ExternalData_97" connectionId="2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ExternalData_53" connectionId="2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ExternalData_91" connectionId="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ExternalData_24" connectionId="2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ExternalData_44" connectionId="2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ExternalData_48" connectionId="2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ExternalData_101" connectionId="2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ExternalData_113" connectionId="621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ExternalData_77" connectionId="2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ExternalData_80" connectionId="2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ExternalData_41" connectionId="2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ExternalData_8" connectionId="2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ExternalData_52" connectionId="2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ExternalData_45" connectionId="2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ExternalData_75" connectionId="2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ExternalData_46" connectionId="2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ExternalData_93" connectionId="2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ExternalData_99" connectionId="2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ExternalData_120" connectionId="186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ExternalData_66" connectionId="2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ExternalData_84" connectionId="224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ExternalData_96" connectionId="2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ExternalData_11" connectionId="2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ExternalData_88" connectionId="2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ExternalData_118" connectionId="133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ExternalData_131" connectionId="478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ExternalData_12" connectionId="2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ExternalData_54" connectionId="2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ExternalData_69" connectionId="2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ExternalData_40" connectionId="2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ExternalData_110" connectionId="169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ExternalData_133" connectionId="531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ExternalData_112" connectionId="595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ExternalData_50" connectionId="2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ExternalData_127" connectionId="373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ExternalData_87" connectionId="2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ExternalData_114" connectionId="27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ExternalData_70" connectionId="2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ExternalData_9" connectionId="47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ExternalData_55" connectionId="2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ExternalData_86" connectionId="2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ExternalData_64" connectionId="391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ExternalData_107" connectionId="2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ExternalData_108" connectionId="2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ExternalData_95" connectionId="2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ExternalData_37" connectionId="2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ExternalData_60" connectionId="2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ExternalData_76" connectionId="2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ExternalData_126" connectionId="346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ExternalData_30" connectionId="2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ExternalData_119" connectionId="160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ExternalData_98" connectionId="2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ExternalData_78" connectionId="2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ExternalData_18" connectionId="2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ExternalData_85" connectionId="2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ExternalData_31" connectionId="2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ExternalData_65" connectionId="2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ExternalData_130" connectionId="452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ExternalData_81" connectionId="2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ExternalData_19" connectionId="2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ExternalData_25" connectionId="2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ExternalData_49" connectionId="2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ExternalData_29" connectionId="2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ExternalData_17" connectionId="2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ExternalData_47" connectionId="2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ExternalData_39" connectionId="2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ExternalData_6" connectionId="435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ExternalData_7" connectionId="569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ExternalData_22" connectionId="2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ExternalData_111" connectionId="435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ExternalData_123" connectionId="266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ExternalData_134" connectionId="560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ExternalData_129" connectionId="427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ExternalData_36" connectionId="113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ExternalData_76" connectionId="113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ExternalData_108" connectionId="113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ExternalData_13" connectionId="113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ExternalData_29" connectionId="113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ExternalData_59" connectionId="113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6" connectionId="447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ExternalData_5" connectionId="313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ExternalData_94" connectionId="113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ExternalData_30" connectionId="113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ExternalData_96" connectionId="113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ExternalData_132" connectionId="506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ExternalData_51" connectionId="113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ExternalData_47" connectionId="113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ExternalData_16" connectionId="113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ExternalData_88" connectionId="113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ExternalData_65" connectionId="113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ExternalData_115" connectionId="54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ExternalData_64" connectionId="402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ExternalData_116" connectionId="81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ExternalData_7" connectionId="580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ExternalData_31" connectionId="113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ExternalData_68" connectionId="113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ExternalData_107" connectionId="113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ExternalData_121" connectionId="214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ExternalData_103" connectionId="113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ExternalData_4" connectionId="180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ExternalData_32" connectionId="113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ExternalData_19" connectionId="113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ExternalData_49" connectionId="113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ExternalData_3" connectionId="47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ExternalData_100" connectionId="113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ExternalData_105" connectionId="113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ExternalData_78" connectionId="113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ExternalData_21" connectionId="113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ExternalData_127" connectionId="374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ExternalData_118" connectionId="134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ExternalData_26" connectionId="113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ExternalData_40" connectionId="113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ExternalData_77" connectionId="113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ExternalData_27" connectionId="113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ExternalData_85" connectionId="113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ExternalData_131" connectionId="479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ExternalData_54" connectionId="113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ExternalData_74" connectionId="113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ExternalData_43" connectionId="113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ExternalData_44" connectionId="113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ExternalData_114" connectionId="28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ExternalData_123" connectionId="267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ExternalData_109" connectionId="113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ExternalData_17" connectionId="113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ExternalData_102" connectionId="113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ExternalData_72" connectionId="113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ExternalData_61" connectionId="113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ExternalData_53" connectionId="113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ExternalData_84" connectionId="335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ExternalData_35" connectionId="113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ExternalData_73" connectionId="113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ExternalData_111" connectionId="447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ExternalData_42" connectionId="335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ExternalData_18" connectionId="113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ExternalData_45" connectionId="113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ExternalData_119" connectionId="161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ExternalData_83" connectionId="113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ExternalData_124" connectionId="294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ExternalData_97" connectionId="113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ExternalData_50" connectionId="113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ExternalData_128" connectionId="400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ExternalData_10" connectionId="113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ExternalData_79" connectionId="113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ExternalData_82" connectionId="113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ExternalData_15" connectionId="113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ExternalData_80" connectionId="113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ExternalData_48" connectionId="113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ExternalData_39" connectionId="113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ExternalData_130" connectionId="453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ExternalData_58" connectionId="102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ExternalData_1" connectionId="113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ExternalData_71" connectionId="113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ExternalData_38" connectionId="113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ExternalData_69" connectionId="113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ExternalData_24" connectionId="113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ExternalData_90" connectionId="113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ExternalData_125" connectionId="320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ExternalData_98" connectionId="113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ExternalData_22" connectionId="113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ExternalData_86" connectionId="113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ExternalData_9" connectionId="58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ExternalData_117" connectionId="107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ExternalData_91" connectionId="113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ExternalData_110" connectionId="180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ExternalData_57" connectionId="113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ExternalData_75" connectionId="113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ExternalData_46" connectionId="113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ExternalData_55" connectionId="113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ExternalData_112" connectionId="596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ExternalData_41" connectionId="113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ExternalData_133" connectionId="532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ExternalData_34" connectionId="113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ExternalData_70" connectionId="113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ExternalData_62" connectionId="113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ExternalData_104" connectionId="113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ExternalData_33" connectionId="113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ExternalData_60" connectionId="113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ExternalData_11" connectionId="113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ExternalData_89" connectionId="113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ExternalData_63" connectionId="158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ExternalData_93" connectionId="113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ExternalData_66" connectionId="113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ExternalData_2" connectionId="113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ExternalData_56" connectionId="113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ExternalData_23" connectionId="113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ExternalData_113" connectionId="622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ExternalData_99" connectionId="113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ExternalData_92" connectionId="113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ExternalData_120" connectionId="187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ExternalData_25" connectionId="113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ExternalData_12" connectionId="113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ExternalData_37" connectionId="113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ExternalData_20" connectionId="113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ExternalData_87" connectionId="113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ExternalData_81" connectionId="113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ExternalData_52" connectionId="113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ExternalData_122" connectionId="241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ExternalData_14" connectionId="113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ExternalData_101" connectionId="113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ExternalData_28" connectionId="113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ExternalData_8" connectionId="113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ExternalData_106" connectionId="113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ExternalData_67" connectionId="113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ExternalData_95" connectionId="113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ExternalData_126" connectionId="348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ExternalData_134" connectionId="561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ExternalData_83" connectionId="224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ExternalData_62" connectionId="224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ExternalData_77" connectionId="224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ExternalData_127" connectionId="375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ExternalData_12" connectionId="224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ExternalData_131" connectionId="481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ExternalData_36" connectionId="224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ExternalData_17" connectionId="224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ExternalData_19" connectionId="224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ExternalData_14" connectionId="224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ExternalData_6" connectionId="458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ExternalData_101" connectionId="224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ExternalData_89" connectionId="224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ExternalData_49" connectionId="224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ExternalData_72" connectionId="224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ExternalData_15" connectionId="224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ExternalData_111" connectionId="458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ExternalData_115" connectionId="55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ExternalData_48" connectionId="224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ExternalData_33" connectionId="224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ExternalData_39" connectionId="224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ExternalData_29" connectionId="224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ExternalData_92" connectionId="224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ExternalData_80" connectionId="224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ExternalData_54" connectionId="224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ExternalData_16" connectionId="224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ExternalData_132" connectionId="507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ExternalData_120" connectionId="188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ExternalData_25" connectionId="224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ExternalData_114" connectionId="29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ExternalData_106" connectionId="224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ExternalData_98" connectionId="224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ExternalData_66" connectionId="224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ExternalData_58" connectionId="114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ExternalData_44" connectionId="224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ExternalData_65" connectionId="224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ExternalData_112" connectionId="597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ExternalData_50" connectionId="224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ExternalData_51" connectionId="224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ExternalData_26" connectionId="224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ExternalData_97" connectionId="224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ExternalData_22" connectionId="224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ExternalData_64" connectionId="413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ExternalData_55" connectionId="224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ExternalData_5" connectionId="324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ExternalData_9" connectionId="69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ExternalData_110" connectionId="191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ExternalData_56" connectionId="224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ExternalData_81" connectionId="224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ExternalData_60" connectionId="224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ExternalData_52" connectionId="224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ExternalData_123" connectionId="268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ExternalData_63" connectionId="169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ExternalData_84" connectionId="446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ExternalData_1" connectionId="224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ExternalData_38" connectionId="224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ExternalData_70" connectionId="224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ExternalData_108" connectionId="224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ExternalData_28" connectionId="224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ExternalData_96" connectionId="224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ExternalData_47" connectionId="224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ExternalData_46" connectionId="224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ExternalData_10" connectionId="224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ExternalData_104" connectionId="224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ExternalData_18" connectionId="224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ExternalData_109" connectionId="224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ExternalData_121" connectionId="215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ExternalData_8" connectionId="224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ExternalData_88" connectionId="224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ExternalData_23" connectionId="224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ExternalData_59" connectionId="224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ExternalData_117" connectionId="108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ExternalData_35" connectionId="224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ExternalData_116" connectionId="82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ExternalData_93" connectionId="224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ExternalData_95" connectionId="224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ExternalData_68" connectionId="224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ExternalData_31" connectionId="224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ExternalData_79" connectionId="224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ExternalData_53" connectionId="224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ExternalData_57" connectionId="224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ExternalData_125" connectionId="321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ExternalData_61" connectionId="224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ExternalData_7" connectionId="584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ExternalData_85" connectionId="224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ExternalData_122" connectionId="242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ExternalData_75" connectionId="224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ExternalData_76" connectionId="224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ExternalData_86" connectionId="224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ExternalData_43" connectionId="224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ExternalData_40" connectionId="224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ExternalData_82" connectionId="224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ExternalData_73" connectionId="224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ExternalData_4" connectionId="191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ExternalData_37" connectionId="224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ExternalData_67" connectionId="224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ExternalData_91" connectionId="224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ExternalData_41" connectionId="224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ExternalData_78" connectionId="224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ExternalData_69" connectionId="224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ExternalData_107" connectionId="224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ExternalData_129" connectionId="428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ExternalData_94" connectionId="224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ExternalData_133" connectionId="533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ExternalData_24" connectionId="224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ExternalData_27" connectionId="224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ExternalData_103" connectionId="224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ExternalData_30" connectionId="224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ExternalData_2" connectionId="224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ExternalData_32" connectionId="224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ExternalData_99" connectionId="224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ExternalData_118" connectionId="135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ExternalData_130" connectionId="454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ExternalData_42" connectionId="446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ExternalData_105" connectionId="224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ExternalData_34" connectionId="224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ExternalData_71" connectionId="224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ExternalData_21" connectionId="224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ExternalData_13" connectionId="224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ExternalData_102" connectionId="224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ExternalData_126" connectionId="349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ExternalData_113" connectionId="623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ExternalData_3" connectionId="58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ExternalData_119" connectionId="162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ExternalData_124" connectionId="295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ExternalData_90" connectionId="224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ExternalData_11" connectionId="224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ExternalData_74" connectionId="224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ExternalData_87" connectionId="224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ExternalData_100" connectionId="224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ExternalData_20" connectionId="224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ExternalData_128" connectionId="401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ExternalData_45" connectionId="224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ExternalData_134" connectionId="562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ExternalData_30" connectionId="335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ExternalData_124" connectionId="296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ExternalData_92" connectionId="335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ExternalData_121" connectionId="216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ExternalData_3" connectionId="69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ExternalData_89" connectionId="335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ExternalData_54" connectionId="335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ExternalData_46" connectionId="335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ExternalData_61" connectionId="335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ExternalData_35" connectionId="335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ExternalData_36" connectionId="335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ExternalData_48" connectionId="335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ExternalData_103" connectionId="335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ExternalData_79" connectionId="335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ExternalData_132" connectionId="508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ExternalData_7" connectionId="585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ExternalData_28" connectionId="335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ExternalData_97" connectionId="335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ExternalData_90" connectionId="335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ExternalData_64" connectionId="424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ExternalData_114" connectionId="30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ExternalData_119" connectionId="163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ExternalData_99" connectionId="335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ExternalData_127" connectionId="376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ExternalData_15" connectionId="335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ExternalData_14" connectionId="335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ExternalData_62" connectionId="335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ExternalData_111" connectionId="469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ExternalData_118" connectionId="137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ExternalData_75" connectionId="335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ExternalData_37" connectionId="335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ExternalData_107" connectionId="335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ExternalData_128" connectionId="403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ExternalData_47" connectionId="335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ExternalData_83" connectionId="335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ExternalData_130" connectionId="455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ExternalData_115" connectionId="56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ExternalData_11" connectionId="335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ExternalData_81" connectionId="335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ExternalData_95" connectionId="335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ExternalData_87" connectionId="335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ExternalData_100" connectionId="335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ExternalData_69" connectionId="335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ExternalData_29" connectionId="335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ExternalData_32" connectionId="335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ExternalData_125" connectionId="322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ExternalData_110" connectionId="202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ExternalData_60" connectionId="335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ExternalData_17" connectionId="335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ExternalData_13" connectionId="335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ExternalData_19" connectionId="335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ExternalData_65" connectionId="335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ExternalData_57" connectionId="335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ExternalData_5" connectionId="336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ExternalData_9" connectionId="80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ExternalData_6" connectionId="469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ExternalData_120" connectionId="189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ExternalData_20" connectionId="335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ExternalData_74" connectionId="335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ExternalData_1" connectionId="335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ExternalData_53" connectionId="335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ExternalData_23" connectionId="335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ExternalData_76" connectionId="335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ExternalData_72" connectionId="335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ExternalData_22" connectionId="335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ExternalData_105" connectionId="335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ExternalData_33" connectionId="335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ExternalData_38" connectionId="335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ExternalData_112" connectionId="598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ExternalData_73" connectionId="335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ExternalData_131" connectionId="482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ExternalData_80" connectionId="335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ExternalData_12" connectionId="335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ExternalData_96" connectionId="335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ExternalData_77" connectionId="335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ExternalData_21" connectionId="335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ExternalData_8" connectionId="335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ExternalData_86" connectionId="335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ExternalData_50" connectionId="335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ExternalData_94" connectionId="335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ExternalData_78" connectionId="335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ExternalData_43" connectionId="335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ExternalData_70" connectionId="335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ExternalData_55" connectionId="335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ExternalData_102" connectionId="335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ExternalData_56" connectionId="335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ExternalData_34" connectionId="335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ExternalData_129" connectionId="429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ExternalData_40" connectionId="335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ExternalData_106" connectionId="335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ExternalData_101" connectionId="335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ExternalData_117" connectionId="109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ExternalData_133" connectionId="534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ExternalData_26" connectionId="335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ExternalData_41" connectionId="335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ExternalData_113" connectionId="4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ExternalData_45" connectionId="335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ExternalData_2" connectionId="335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ExternalData_4" connectionId="202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ExternalData_123" connectionId="270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ExternalData_116" connectionId="83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ExternalData_108" connectionId="335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ExternalData_63" connectionId="180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ExternalData_39" connectionId="335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ExternalData_104" connectionId="335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ExternalData_49" connectionId="335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ExternalData_44" connectionId="335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ExternalData_88" connectionId="335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ExternalData_18" connectionId="335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ExternalData_126" connectionId="350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ExternalData_42" connectionId="557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ExternalData_25" connectionId="335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ExternalData_82" connectionId="335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ExternalData_51" connectionId="335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ExternalData_122" connectionId="243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ExternalData_31" connectionId="335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ExternalData_24" connectionId="335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ExternalData_10" connectionId="335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ExternalData_71" connectionId="335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ExternalData_93" connectionId="335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ExternalData_52" connectionId="335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ExternalData_66" connectionId="335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ExternalData_67" connectionId="335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ExternalData_98" connectionId="335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ExternalData_68" connectionId="335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ExternalData_85" connectionId="335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ExternalData_58" connectionId="125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ExternalData_59" connectionId="335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ExternalData_16" connectionId="335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ExternalData_27" connectionId="335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ExternalData_84" connectionId="557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ExternalData_109" connectionId="335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ExternalData_91" connectionId="335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ExternalData_134" connectionId="563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ExternalData_1" connectionId="446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ExternalData_31" connectionId="446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ExternalData_51" connectionId="446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ExternalData_90" connectionId="446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ExternalData_129" connectionId="430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ExternalData_47" connectionId="446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ExternalData_29" connectionId="446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ExternalData_25" connectionId="446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ExternalData_24" connectionId="446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ExternalData_108" connectionId="446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ExternalData_106" connectionId="446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ExternalData_14" connectionId="446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ExternalData_17" connectionId="446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ExternalData_46" connectionId="446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ExternalData_92" connectionId="446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ExternalData_99" connectionId="446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ExternalData_96" connectionId="446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ExternalData_123" connectionId="271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ExternalData_8" connectionId="446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ExternalData_18" connectionId="446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ExternalData_119" connectionId="164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ExternalData_100" connectionId="446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ExternalData_80" connectionId="446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ExternalData_23" connectionId="446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ExternalData_49" connectionId="446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ExternalData_77" connectionId="446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ExternalData_63" connectionId="191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ExternalData_130" connectionId="456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ExternalData_54" connectionId="446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ExternalData_83" connectionId="446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ExternalData_103" connectionId="446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ExternalData_27" connectionId="446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ExternalData_117" connectionId="110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ExternalData_132" connectionId="509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ExternalData_32" connectionId="446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ExternalData_15" connectionId="446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ExternalData_72" connectionId="446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ExternalData_53" connectionId="446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ExternalData_35" connectionId="446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ExternalData_116" connectionId="84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ExternalData_13" connectionId="446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ExternalData_21" connectionId="446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ExternalData_121" connectionId="217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ExternalData_75" connectionId="446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ExternalData_125" connectionId="323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ExternalData_78" connectionId="446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ExternalData_12" connectionId="446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ExternalData_126" connectionId="351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ExternalData_5" connectionId="347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ExternalData_58" connectionId="136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ExternalData_105" connectionId="446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ExternalData_87" connectionId="446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ExternalData_73" connectionId="446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ExternalData_60" connectionId="446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ExternalData_120" connectionId="190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ExternalData_30" connectionId="446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ExternalData_43" connectionId="446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ExternalData_81" connectionId="446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ExternalData_102" connectionId="446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ExternalData_71" connectionId="446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ExternalData_111" connectionId="480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ExternalData_56" connectionId="446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ExternalData_45" connectionId="446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ExternalData_94" connectionId="446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ExternalData_74" connectionId="446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ExternalData_41" connectionId="446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ExternalData_28" connectionId="446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ExternalData_10" connectionId="446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ExternalData_3" connectionId="80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ExternalData_50" connectionId="446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ExternalData_65" connectionId="446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ExternalData_9" connectionId="91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ExternalData_113" connectionId="5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ExternalData_97" connectionId="446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ExternalData_115" connectionId="57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ExternalData_40" connectionId="446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ExternalData_114" connectionId="31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ExternalData_26" connectionId="446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ExternalData_131" connectionId="483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ExternalData_93" connectionId="446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ExternalData_55" connectionId="446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ExternalData_70" connectionId="446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ExternalData_36" connectionId="446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ExternalData_127" connectionId="377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ExternalData_34" connectionId="446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ExternalData_110" connectionId="213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ExternalData_68" connectionId="446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ExternalData_76" connectionId="446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ExternalData_84" connectionId="591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ExternalData_66" connectionId="446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ExternalData_88" connectionId="446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ExternalData_109" connectionId="446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ExternalData_124" connectionId="297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33" connectionId="446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ExternalData_37" connectionId="446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ExternalData_62" connectionId="446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ExternalData_107" connectionId="446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ExternalData_133" connectionId="536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ExternalData_52" connectionId="446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ExternalData_16" connectionId="446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ExternalData_104" connectionId="446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ExternalData_118" connectionId="138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ExternalData_101" connectionId="446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ExternalData_89" connectionId="446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ExternalData_59" connectionId="446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ExternalData_95" connectionId="446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ExternalData_44" connectionId="446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ExternalData_6" connectionId="480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ExternalData_91" connectionId="446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ExternalData_4" connectionId="213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ExternalData_67" connectionId="446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ExternalData_7" connectionId="586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ExternalData_57" connectionId="446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ExternalData_128" connectionId="404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ExternalData_112" connectionId="599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ExternalData_2" connectionId="446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ExternalData_61" connectionId="446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ExternalData_19" connectionId="446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ExternalData_42" connectionId="591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ExternalData_11" connectionId="446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ExternalData_22" connectionId="446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ExternalData_79" connectionId="446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ExternalData_98" connectionId="446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ExternalData_38" connectionId="446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ExternalData_86" connectionId="446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ExternalData_122" connectionId="244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ExternalData_85" connectionId="446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ExternalData_64" connectionId="435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ExternalData_48" connectionId="446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ExternalData_82" connectionId="446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ExternalData_20" connectionId="446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ExternalData_69" connectionId="446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ExternalData_39" connectionId="446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ExternalData_134" connectionId="564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ExternalData_2" connectionId="557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ExternalData_20" connectionId="557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ExternalData_51" connectionId="557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ExternalData_87" connectionId="557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ExternalData_41" connectionId="557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ExternalData_101" connectionId="557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ExternalData_24" connectionId="557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ExternalData_88" connectionId="557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ExternalData_40" connectionId="557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ExternalData_93" connectionId="557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ExternalData_83" connectionId="557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ExternalData_31" connectionId="557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ExternalData_47" connectionId="557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ExternalData_15" connectionId="557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ExternalData_65" connectionId="557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ExternalData_26" connectionId="557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ExternalData_111" connectionId="491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ExternalData_127" connectionId="378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ExternalData_14" connectionId="557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ExternalData_55" connectionId="557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ExternalData_130" connectionId="457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ExternalData_72" connectionId="557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ExternalData_71" connectionId="557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ExternalData_120" connectionId="192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ExternalData_21" connectionId="557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ExternalData_1" connectionId="557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ExternalData_34" connectionId="557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ExternalData_99" connectionId="557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ExternalData_38" connectionId="557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ExternalData_25" connectionId="557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ExternalData_115" connectionId="59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ExternalData_69" connectionId="557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ExternalData_54" connectionId="557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ExternalData_33" connectionId="557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ExternalData_97" connectionId="557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ExternalData_116" connectionId="85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ExternalData_117" connectionId="111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ExternalData_119" connectionId="165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ExternalData_46" connectionId="557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59" connectionId="557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ExternalData_70" connectionId="557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ExternalData_126" connectionId="352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ExternalData_76" connectionId="557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ExternalData_125" connectionId="325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ExternalData_66" connectionId="557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ExternalData_18" connectionId="557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ExternalData_29" connectionId="557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ExternalData_36" connectionId="557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ExternalData_7" connectionId="587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ExternalData_64" connectionId="447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ExternalData_132" connectionId="510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ExternalData_109" connectionId="557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ExternalData_62" connectionId="557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ExternalData_42" connectionId="602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ExternalData_86" connectionId="557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ExternalData_13" connectionId="557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ExternalData_91" connectionId="557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ExternalData_107" connectionId="557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ExternalData_73" connectionId="557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ExternalData_50" connectionId="557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ExternalData_124" connectionId="298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ExternalData_8" connectionId="557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ExternalData_121" connectionId="218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ExternalData_10" connectionId="557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ExternalData_92" connectionId="557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ExternalData_63" connectionId="202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ExternalData_122" connectionId="245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ExternalData_58" connectionId="147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ExternalData_44" connectionId="557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ExternalData_19" connectionId="557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ExternalData_85" connectionId="557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ExternalData_11" connectionId="557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ExternalData_112" connectionId="600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ExternalData_96" connectionId="557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ExternalData_39" connectionId="557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ExternalData_82" connectionId="557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ExternalData_3" connectionId="91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ExternalData_75" connectionId="557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ExternalData_61" connectionId="557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ExternalData_104" connectionId="557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ExternalData_105" connectionId="557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ExternalData_102" connectionId="557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ExternalData_78" connectionId="557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ExternalData_28" connectionId="557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ExternalData_43" connectionId="557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ExternalData_45" connectionId="557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ExternalData_128" connectionId="405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ExternalData_5" connectionId="358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ExternalData_30" connectionId="557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ExternalData_118" connectionId="139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ExternalData_4" connectionId="225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ExternalData_114" connectionId="32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ExternalData_52" connectionId="557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ExternalData_9" connectionId="102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ExternalData_22" connectionId="557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ExternalData_56" connectionId="557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ExternalData_81" connectionId="557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ExternalData_60" connectionId="557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ExternalData_103" connectionId="557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ExternalData_37" connectionId="557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ExternalData_32" connectionId="557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ExternalData_74" connectionId="557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ExternalData_133" connectionId="537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ExternalData_17" connectionId="557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ExternalData_89" connectionId="557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ExternalData_129" connectionId="431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ExternalData_23" connectionId="557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ExternalData_110" connectionId="225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ExternalData_49" connectionId="557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ExternalData_113" connectionId="6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ExternalData_77" connectionId="557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ExternalData_123" connectionId="272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ExternalData_108" connectionId="557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ExternalData_16" connectionId="557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ExternalData_35" connectionId="557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ExternalData_53" connectionId="557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ExternalData_106" connectionId="557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ExternalData_67" connectionId="557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ExternalData_100" connectionId="557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ExternalData_79" connectionId="557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ExternalData_80" connectionId="557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ExternalData_98" connectionId="557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ExternalData_90" connectionId="557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ExternalData_131" connectionId="484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ExternalData_57" connectionId="557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ExternalData_6" connectionId="491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ExternalData_84" connectionId="602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ExternalData_95" connectionId="557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ExternalData_68" connectionId="557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ExternalData_27" connectionId="557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ExternalData_94" connectionId="557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ExternalData_12" connectionId="557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ExternalData_48" connectionId="557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ExternalData_134" connectionId="565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ExternalData_120" connectionId="193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ExternalData_25" connectionId="591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ExternalData_96" connectionId="591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ExternalData_92" connectionId="591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ExternalData_64" connectionId="458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ExternalData_127" connectionId="379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ExternalData_45" connectionId="591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ExternalData_83" connectionId="591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ExternalData_91" connectionId="591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ExternalData_10" connectionId="591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ExternalData_77" connectionId="591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ExternalData_108" connectionId="591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ExternalData_74" connectionId="591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ExternalData_68" connectionId="591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ExternalData_76" connectionId="591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ExternalData_131" connectionId="485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ExternalData_123" connectionId="273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ExternalData_117" connectionId="112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ExternalData_51" connectionId="591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ExternalData_60" connectionId="591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ExternalData_59" connectionId="591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ExternalData_122" connectionId="246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ExternalData_12" connectionId="591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ExternalData_119" connectionId="166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ExternalData_125" connectionId="326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ExternalData_28" connectionId="591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ExternalData_30" connectionId="591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ExternalData_26" connectionId="591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ExternalData_88" connectionId="591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ExternalData_37" connectionId="591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ExternalData_115" connectionId="60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ExternalData_7" connectionId="588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ExternalData_113" connectionId="7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ExternalData_87" connectionId="591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ExternalData_124" connectionId="299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67" connectionId="591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ExternalData_89" connectionId="591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ExternalData_65" connectionId="591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ExternalData_132" connectionId="511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ExternalData_43" connectionId="591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ExternalData_42" connectionId="613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ExternalData_46" connectionId="591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ExternalData_9" connectionId="114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ExternalData_63" connectionId="213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ExternalData_81" connectionId="591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ExternalData_101" connectionId="591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ExternalData_20" connectionId="591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ExternalData_102" connectionId="591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ExternalData_82" connectionId="591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ExternalData_114" connectionId="33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ExternalData_35" connectionId="591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ExternalData_61" connectionId="591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ExternalData_17" connectionId="591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ExternalData_16" connectionId="591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ExternalData_5" connectionId="369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ExternalData_107" connectionId="591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ExternalData_99" connectionId="591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ExternalData_86" connectionId="591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ExternalData_84" connectionId="613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ExternalData_79" connectionId="591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ExternalData_90" connectionId="591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ExternalData_4" connectionId="236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ExternalData_38" connectionId="591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ExternalData_18" connectionId="591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ExternalData_47" connectionId="591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ExternalData_100" connectionId="591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31" connectionId="591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ExternalData_78" connectionId="591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ExternalData_103" connectionId="591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ExternalData_98" connectionId="591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ExternalData_71" connectionId="591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ExternalData_72" connectionId="591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ExternalData_3" connectionId="102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ExternalData_118" connectionId="140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ExternalData_39" connectionId="591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ExternalData_95" connectionId="591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ExternalData_34" connectionId="591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ExternalData_53" connectionId="591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ExternalData_22" connectionId="591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ExternalData_75" connectionId="591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ExternalData_48" connectionId="591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ExternalData_110" connectionId="236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ExternalData_41" connectionId="591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ExternalData_2" connectionId="591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ExternalData_62" connectionId="591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ExternalData_50" connectionId="591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ExternalData_85" connectionId="591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ExternalData_109" connectionId="591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ExternalData_104" connectionId="591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ExternalData_15" connectionId="591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ExternalData_55" connectionId="591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ExternalData_133" connectionId="538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ExternalData_23" connectionId="591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58" connectionId="158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ExternalData_130" connectionId="459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ExternalData_11" connectionId="591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ExternalData_13" connectionId="591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ExternalData_80" connectionId="591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ExternalData_8" connectionId="591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ExternalData_33" connectionId="591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ExternalData_128" connectionId="406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ExternalData_129" connectionId="432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ExternalData_112" connectionId="601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ExternalData_93" connectionId="591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ExternalData_56" connectionId="591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ExternalData_1" connectionId="591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ExternalData_66" connectionId="591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ExternalData_121" connectionId="219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ExternalData_70" connectionId="591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ExternalData_111" connectionId="502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ExternalData_97" connectionId="591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ExternalData_19" connectionId="591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ExternalData_44" connectionId="591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ExternalData_40" connectionId="591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ExternalData_105" connectionId="591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ExternalData_21" connectionId="591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ExternalData_52" connectionId="591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ExternalData_106" connectionId="591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ExternalData_57" connectionId="591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ExternalData_32" connectionId="591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ExternalData_6" connectionId="502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ExternalData_94" connectionId="591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ExternalData_14" connectionId="591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ExternalData_49" connectionId="591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ExternalData_36" connectionId="591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ExternalData_29" connectionId="591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ExternalData_54" connectionId="591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ExternalData_69" connectionId="591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ExternalData_24" connectionId="591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ExternalData_27" connectionId="591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ExternalData_73" connectionId="591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ExternalData_116" connectionId="86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ExternalData_126" connectionId="353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ExternalData_134" connectionId="566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ExternalData_56" connectionId="602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ExternalData_89" connectionId="602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ExternalData_76" connectionId="602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ExternalData_62" connectionId="602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ExternalData_103" connectionId="602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ExternalData_96" connectionId="602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ExternalData_22" connectionId="602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ExternalData_82" connectionId="602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ExternalData_65" connectionId="602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ExternalData_14" connectionId="602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ExternalData_60" connectionId="602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ExternalData_44" connectionId="602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ExternalData_74" connectionId="602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ExternalData_116" connectionId="87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ExternalData_43" connectionId="602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ExternalData_100" connectionId="602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ExternalData_38" connectionId="602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ExternalData_27" connectionId="602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ExternalData_9" connectionId="125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ExternalData_129" connectionId="433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ExternalData_25" connectionId="602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ExternalData_67" connectionId="602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ExternalData_18" connectionId="602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ExternalData_104" connectionId="602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ExternalData_131" connectionId="486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ExternalData_53" connectionId="602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ExternalData_11" connectionId="602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ExternalData_91" connectionId="602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ExternalData_105" connectionId="602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ExternalData_55" connectionId="602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ExternalData_49" connectionId="602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ExternalData_52" connectionId="602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ExternalData_99" connectionId="602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ExternalData_75" connectionId="602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ExternalData_107" connectionId="602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ExternalData_119" connectionId="167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ExternalData_58" connectionId="169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ExternalData_109" connectionId="602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ExternalData_95" connectionId="602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ExternalData_85" connectionId="602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ExternalData_12" connectionId="602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ExternalData_32" connectionId="602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ExternalData_3" connectionId="114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ExternalData_34" connectionId="602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ExternalData_26" connectionId="602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ExternalData_35" connectionId="602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ExternalData_40" connectionId="602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ExternalData_72" connectionId="602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ExternalData_5" connectionId="380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ExternalData_122" connectionId="248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ExternalData_112" connectionId="603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ExternalData_2" connectionId="602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ExternalData_79" connectionId="602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ExternalData_73" connectionId="602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ExternalData_69" connectionId="602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ExternalData_64" connectionId="469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ExternalData_46" connectionId="602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ExternalData_88" connectionId="602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ExternalData_8" connectionId="602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ExternalData_1" connectionId="602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ExternalData_94" connectionId="602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ExternalData_57" connectionId="602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ExternalData_132" connectionId="512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ExternalData_115" connectionId="61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ExternalData_83" connectionId="602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ExternalData_19" connectionId="602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ExternalData_106" connectionId="602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ExternalData_23" connectionId="602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ExternalData_113" connectionId="8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ExternalData_63" connectionId="225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ExternalData_101" connectionId="602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ExternalData_127" connectionId="381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ExternalData_39" connectionId="602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ExternalData_51" connectionId="602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ExternalData_126" connectionId="354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ExternalData_29" connectionId="602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ExternalData_121" connectionId="220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ExternalData_31" connectionId="602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ExternalData_24" connectionId="602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ExternalData_21" connectionId="602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ExternalData_20" connectionId="602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ExternalData_30" connectionId="602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ExternalData_15" connectionId="602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ExternalData_98" connectionId="602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ExternalData_10" connectionId="602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ExternalData_37" connectionId="602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ExternalData_118" connectionId="141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ExternalData_28" connectionId="602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ExternalData_50" connectionId="602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ExternalData_48" connectionId="602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ExternalData_77" connectionId="602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ExternalData_130" connectionId="460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ExternalData_123" connectionId="274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ExternalData_17" connectionId="602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ExternalData_97" connectionId="602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ExternalData_81" connectionId="602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ExternalData_133" connectionId="539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ExternalData_128" connectionId="407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ExternalData_92" connectionId="602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ExternalData_80" connectionId="602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ExternalData_54" connectionId="602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ExternalData_66" connectionId="602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ExternalData_124" connectionId="300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ExternalData_71" connectionId="602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ExternalData_36" connectionId="602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ExternalData_70" connectionId="602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ExternalData_93" connectionId="602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ExternalData_111" connectionId="513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ExternalData_41" connectionId="602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ExternalData_102" connectionId="602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ExternalData_110" connectionId="247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ExternalData_7" connectionId="589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ExternalData_47" connectionId="602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ExternalData_6" connectionId="513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ExternalData_120" connectionId="194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ExternalData_117" connectionId="115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ExternalData_33" connectionId="602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ExternalData_86" connectionId="602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ExternalData_114" connectionId="34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ExternalData_84" connectionId="3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ExternalData_78" connectionId="602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ExternalData_45" connectionId="602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ExternalData_61" connectionId="602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ExternalData_90" connectionId="602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ExternalData_125" connectionId="327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ExternalData_68" connectionId="602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ExternalData_59" connectionId="602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ExternalData_42" connectionId="3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ExternalData_16" connectionId="602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ExternalData_87" connectionId="602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ExternalData_108" connectionId="602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ExternalData_4" connectionId="247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ExternalData_13" connectionId="602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ExternalData_134" connectionId="567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ExternalData_7" connectionId="590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ExternalData_92" connectionId="613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ExternalData_37" connectionId="613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ExternalData_14" connectionId="613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ExternalData_85" connectionId="613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ExternalData_18" connectionId="613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ExternalData_9" connectionId="136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ExternalData_87" connectionId="613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ExternalData_10" connectionId="613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ExternalData_115" connectionId="62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ExternalData_83" connectionId="613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ExternalData_57" connectionId="613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ExternalData_19" connectionId="613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ExternalData_59" connectionId="613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ExternalData_125" connectionId="328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ExternalData_66" connectionId="613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ExternalData_126" connectionId="355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ExternalData_116" connectionId="88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ExternalData_24" connectionId="613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ExternalData_71" connectionId="613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ExternalData_72" connectionId="613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ExternalData_117" connectionId="116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ExternalData_123" connectionId="275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ExternalData_88" connectionId="613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ExternalData_76" connectionId="613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ExternalData_112" connectionId="604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ExternalData_26" connectionId="613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ExternalData_5" connectionId="391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ExternalData_86" connectionId="613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ExternalData_130" connectionId="461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ExternalData_118" connectionId="142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ExternalData_54" connectionId="613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ExternalData_82" connectionId="613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ExternalData_60" connectionId="613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ExternalData_119" connectionId="168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ExternalData_6" connectionId="524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ExternalData_58" connectionId="180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ExternalData_39" connectionId="613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ExternalData_64" connectionId="480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ExternalData_91" connectionId="613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ExternalData_89" connectionId="613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ExternalData_8" connectionId="613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ExternalData_114" connectionId="35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ExternalData_30" connectionId="613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ExternalData_110" connectionId="258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ExternalData_74" connectionId="613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ExternalData_1" connectionId="613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ExternalData_35" connectionId="613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ExternalData_42" connectionId="14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ExternalData_13" connectionId="613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ExternalData_109" connectionId="613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ExternalData_69" connectionId="613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ExternalData_11" connectionId="613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ExternalData_93" connectionId="613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ExternalData_21" connectionId="613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ExternalData_16" connectionId="613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ExternalData_103" connectionId="613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ExternalData_81" connectionId="613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ExternalData_90" connectionId="613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ExternalData_50" connectionId="613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ExternalData_80" connectionId="613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ExternalData_113" connectionId="9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ExternalData_104" connectionId="613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ExternalData_65" connectionId="613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ExternalData_4" connectionId="258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ExternalData_33" connectionId="613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ExternalData_15" connectionId="613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ExternalData_47" connectionId="613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ExternalData_108" connectionId="613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ExternalData_41" connectionId="613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ExternalData_29" connectionId="613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ExternalData_127" connectionId="382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ExternalData_129" connectionId="434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ExternalData_67" connectionId="613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ExternalData_132" connectionId="514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ExternalData_22" connectionId="613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ExternalData_120" connectionId="195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ExternalData_78" connectionId="613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ExternalData_96" connectionId="613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ExternalData_38" connectionId="613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ExternalData_94" connectionId="613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ExternalData_53" connectionId="613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ExternalData_56" connectionId="613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ExternalData_45" connectionId="613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ExternalData_46" connectionId="613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ExternalData_79" connectionId="613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ExternalData_131" connectionId="487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ExternalData_122" connectionId="249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ExternalData_62" connectionId="613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ExternalData_75" connectionId="613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ExternalData_63" connectionId="236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ExternalData_100" connectionId="613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ExternalData_105" connectionId="613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ExternalData_23" connectionId="613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ExternalData_2" connectionId="613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ExternalData_51" connectionId="613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ExternalData_77" connectionId="613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ExternalData_32" connectionId="613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ExternalData_98" connectionId="613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ExternalData_17" connectionId="613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ExternalData_55" connectionId="613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ExternalData_133" connectionId="540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ExternalData_12" connectionId="613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ExternalData_52" connectionId="613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ExternalData_31" connectionId="613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ExternalData_101" connectionId="613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ExternalData_107" connectionId="613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ExternalData_106" connectionId="613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ExternalData_70" connectionId="613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ExternalData_102" connectionId="613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ExternalData_124" connectionId="301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ExternalData_25" connectionId="613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ExternalData_49" connectionId="613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ExternalData_28" connectionId="613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ExternalData_40" connectionId="613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ExternalData_43" connectionId="613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ExternalData_36" connectionId="613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ExternalData_99" connectionId="613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ExternalData_128" connectionId="408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ExternalData_20" connectionId="613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ExternalData_61" connectionId="613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ExternalData_44" connectionId="613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ExternalData_3" connectionId="125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ExternalData_97" connectionId="613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ExternalData_121" connectionId="221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ExternalData_84" connectionId="14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ExternalData_34" connectionId="613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ExternalData_111" connectionId="524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ExternalData_27" connectionId="613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ExternalData_48" connectionId="613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ExternalData_95" connectionId="613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ExternalData_68" connectionId="613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ExternalData_73" connectionId="613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ExternalData_134" connectionId="568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ExternalData_68" connectionId="3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ExternalData_77" connectionId="3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ExternalData_11" connectionId="3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ExternalData_73" connectionId="3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ExternalData_18" connectionId="3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ExternalData_115" connectionId="63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ExternalData_37" connectionId="3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ExternalData_84" connectionId="25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ExternalData_16" connectionId="3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ExternalData_14" connectionId="3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ExternalData_128" connectionId="409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ExternalData_4" connectionId="269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ExternalData_69" connectionId="3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ExternalData_21" connectionId="3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ExternalData_54" connectionId="3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ExternalData_24" connectionId="3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ExternalData_29" connectionId="3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ExternalData_122" connectionId="250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ExternalData_92" connectionId="3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ExternalData_19" connectionId="3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ExternalData_8" connectionId="3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ExternalData_83" connectionId="3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ExternalData_25" connectionId="3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ExternalData_2" connectionId="3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ExternalData_63" connectionId="247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ExternalData_44" connectionId="3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ExternalData_30" connectionId="3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ExternalData_130" connectionId="462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ExternalData_113" connectionId="10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ExternalData_32" connectionId="3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ExternalData_61" connectionId="3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ExternalData_107" connectionId="3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ExternalData_81" connectionId="3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ExternalData_48" connectionId="3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123" connectionId="276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ExternalData_70" connectionId="3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ExternalData_64" connectionId="491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ExternalData_80" connectionId="3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ExternalData_82" connectionId="3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ExternalData_39" connectionId="3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ExternalData_40" connectionId="3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ExternalData_55" connectionId="3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ExternalData_99" connectionId="3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ExternalData_96" connectionId="3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ExternalData_60" connectionId="3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ExternalData_23" connectionId="3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ExternalData_43" connectionId="3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ExternalData_9" connectionId="147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ExternalData_51" connectionId="3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ExternalData_67" connectionId="3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ExternalData_129" connectionId="436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ExternalData_3" connectionId="136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ExternalData_118" connectionId="143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ExternalData_111" connectionId="535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ExternalData_26" connectionId="3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ExternalData_112" connectionId="605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ExternalData_22" connectionId="3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ExternalData_66" connectionId="3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ExternalData_86" connectionId="3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ExternalData_34" connectionId="3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ExternalData_95" connectionId="3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ExternalData_36" connectionId="3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ExternalData_116" connectionId="89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ExternalData_13" connectionId="3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ExternalData_108" connectionId="3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ExternalData_109" connectionId="3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ExternalData_93" connectionId="3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ExternalData_27" connectionId="3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ExternalData_62" connectionId="3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132" connectionId="515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ExternalData_90" connectionId="3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ExternalData_87" connectionId="3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ExternalData_85" connectionId="3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ExternalData_42" connectionId="25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ExternalData_97" connectionId="3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ExternalData_72" connectionId="3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ExternalData_131" connectionId="488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ExternalData_20" connectionId="3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ExternalData_104" connectionId="3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ExternalData_57" connectionId="3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ExternalData_94" connectionId="3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ExternalData_98" connectionId="3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ExternalData_49" connectionId="3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ExternalData_114" connectionId="37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ExternalData_78" connectionId="3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ExternalData_126" connectionId="356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ExternalData_52" connectionId="3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ExternalData_7" connectionId="592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ExternalData_74" connectionId="3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ExternalData_117" connectionId="117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ExternalData_133" connectionId="541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ExternalData_47" connectionId="3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ExternalData_28" connectionId="3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ExternalData_15" connectionId="3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ExternalData_127" connectionId="383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ExternalData_79" connectionId="3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ExternalData_50" connectionId="3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ExternalData_17" connectionId="3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ExternalData_46" connectionId="3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ExternalData_33" connectionId="3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ExternalData_75" connectionId="3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ExternalData_41" connectionId="3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ExternalData_89" connectionId="3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ExternalData_120" connectionId="196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ExternalData_35" connectionId="3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ExternalData_5" connectionId="402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ExternalData_38" connectionId="3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ExternalData_119" connectionId="170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ExternalData_6" connectionId="535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ExternalData_71" connectionId="3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ExternalData_125" connectionId="329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ExternalData_53" connectionId="3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ExternalData_102" connectionId="3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124" connectionId="303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ExternalData_100" connectionId="3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ExternalData_110" connectionId="269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ExternalData_56" connectionId="3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ExternalData_91" connectionId="3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ExternalData_101" connectionId="3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ExternalData_45" connectionId="3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ExternalData_65" connectionId="3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12" connectionId="3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ExternalData_76" connectionId="3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ExternalData_88" connectionId="3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ExternalData_58" connectionId="191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ExternalData_31" connectionId="3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ExternalData_10" connectionId="3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ExternalData_105" connectionId="3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ExternalData_103" connectionId="3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ExternalData_106" connectionId="3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ExternalData_121" connectionId="222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ExternalData_59" connectionId="3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ExternalData_131" connectionId="570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ExternalData_36" connectionId="14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ExternalData_27" connectionId="14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ExternalData_43" connectionId="14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ExternalData_29" connectionId="14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ExternalData_88" connectionId="14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ExternalData_15" connectionId="14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ExternalData_86" connectionId="14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ExternalData_119" connectionId="251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ExternalData_35" connectionId="14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ExternalData_75" connectionId="14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ExternalData_53" connectionId="14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ExternalData_50" connectionId="14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ExternalData_58" connectionId="14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ExternalData_109" connectionId="606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ExternalData_121" connectionId="304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ExternalData_67" connectionId="14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ExternalData_118" connectionId="223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ExternalData_90" connectionId="14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ExternalData_41" connectionId="36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ExternalData_60" connectionId="14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ExternalData_74" connectionId="14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ExternalData_89" connectionId="14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ExternalData_22" connectionId="14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ExternalData_11" connectionId="14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ExternalData_110" connectionId="11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ExternalData_96" connectionId="14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ExternalData_77" connectionId="14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ExternalData_8" connectionId="14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ExternalData_81" connectionId="14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ExternalData_79" connectionId="14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ExternalData_106" connectionId="14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ExternalData_83" connectionId="36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ExternalData_72" connectionId="14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ExternalData_56" connectionId="14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ExternalData_7" connectionId="593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ExternalData_102" connectionId="14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ExternalData_116" connectionId="171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ExternalData_10" connectionId="14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ExternalData_61" connectionId="14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ExternalData_19" connectionId="14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ExternalData_13" connectionId="14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ExternalData_21" connectionId="14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ExternalData_84" connectionId="14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ExternalData_64" connectionId="14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ExternalData_62" connectionId="258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ExternalData_70" connectionId="14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ExternalData_113" connectionId="90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ExternalData_44" connectionId="14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ExternalData_54" connectionId="14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ExternalData_91" connectionId="14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ExternalData_5" connectionId="413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ExternalData_52" connectionId="14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ExternalData_129" connectionId="516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ExternalData_69" connectionId="14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ExternalData_12" connectionId="14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ExternalData_26" connectionId="14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ExternalData_47" connectionId="14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ExternalData_14" connectionId="14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ExternalData_105" connectionId="14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ExternalData_18" connectionId="14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ExternalData_28" connectionId="14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ExternalData_93" connectionId="14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ExternalData_111" connectionId="38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ExternalData_128" connectionId="489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ExternalData_24" connectionId="14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ExternalData_59" connectionId="14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ExternalData_73" connectionId="14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ExternalData_97" connectionId="14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ExternalData_42" connectionId="14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ExternalData_17" connectionId="14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ExternalData_71" connectionId="14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ExternalData_117" connectionId="197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ExternalData_124" connectionId="384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ExternalData_32" connectionId="14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ExternalData_38" connectionId="14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ExternalData_127" connectionId="463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ExternalData_48" connectionId="14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ExternalData_37" connectionId="14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ExternalData_98" connectionId="14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ExternalData_20" connectionId="14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ExternalData_87" connectionId="14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ExternalData_130" connectionId="542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ExternalData_25" connectionId="14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ExternalData_39" connectionId="14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ExternalData_126" connectionId="437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ExternalData_112" connectionId="64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ExternalData_34" connectionId="14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ExternalData_49" connectionId="14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ExternalData_31" connectionId="14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ExternalData_78" connectionId="14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ExternalData_57" connectionId="202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ExternalData_94" connectionId="14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ExternalData_1" connectionId="14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ExternalData_30" connectionId="14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ExternalData_33" connectionId="14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ExternalData_107" connectionId="280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ExternalData_104" connectionId="14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ExternalData_3" connectionId="147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ExternalData_16" connectionId="14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ExternalData_51" connectionId="14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ExternalData_108" connectionId="546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ExternalData_80" connectionId="14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ExternalData_6" connectionId="546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ExternalData_4" connectionId="280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ExternalData_95" connectionId="14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ExternalData_120" connectionId="277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ExternalData_9" connectionId="158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ExternalData_115" connectionId="144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ExternalData_23" connectionId="14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ExternalData_103" connectionId="14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ExternalData_40" connectionId="14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ExternalData_68" connectionId="14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ExternalData_2" connectionId="14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ExternalData_122" connectionId="330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ExternalData_100" connectionId="14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ExternalData_92" connectionId="14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ExternalData_123" connectionId="357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ExternalData_114" connectionId="118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ExternalData_46" connectionId="14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ExternalData_101" connectionId="14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ExternalData_75" connectionId="583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ExternalData_73" connectionId="529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ExternalData_69" connectionId="423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ExternalData_48" connectionId="147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ExternalData_17" connectionId="125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ExternalData_29" connectionId="125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ExternalData_71" connectionId="476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ExternalData_59" connectionId="157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ExternalData_61" connectionId="210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ExternalData_25" connectionId="147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ExternalData_72" connectionId="503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ExternalData_36" connectionId="147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ExternalData_21" connectionId="125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ExternalData_64" connectionId="290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ExternalData_49" connectionId="147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ExternalData_8" connectionId="125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ExternalData_52" connectionId="593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ExternalData_68" connectionId="397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ExternalData_46" connectionId="147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ExternalData_26" connectionId="125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ExternalData_23" connectionId="125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ExternalData_42" connectionId="147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ExternalData_9" connectionId="125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ExternalData_41" connectionId="147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ExternalData_47" connectionId="147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ExternalData_55" connectionId="51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ExternalData_43" connectionId="147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ExternalData_16" connectionId="125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ExternalData_32" connectionId="136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ExternalData_30" connectionId="125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ExternalData_67" connectionId="371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ExternalData_37" connectionId="147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ExternalData_53" connectionId="619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ExternalData_6" connectionId="125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ExternalData_10" connectionId="125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ExternalData_13" connectionId="125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ExternalData_7" connectionId="125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ExternalData_57" connectionId="104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ExternalData_51" connectionId="413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ExternalData_58" connectionId="131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ExternalData_19" connectionId="125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ExternalData_5" connectionId="586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ExternalData_14" connectionId="125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ExternalData_40" connectionId="147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ExternalData_27" connectionId="125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ExternalData_28" connectionId="125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ExternalData_65" connectionId="317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ExternalData_35" connectionId="147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ExternalData_62" connectionId="238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ExternalData_2" connectionId="125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ExternalData_44" connectionId="147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ExternalData_33" connectionId="147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ExternalData_4" connectionId="369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ExternalData_11" connectionId="125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ExternalData_39" connectionId="147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ExternalData_31" connectionId="136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ExternalData_60" connectionId="184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ExternalData_20" connectionId="125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ExternalData_38" connectionId="147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ExternalData_56" connectionId="77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ExternalData_24" connectionId="125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ExternalData_3" connectionId="125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ExternalData_15" connectionId="125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ExternalData_34" connectionId="147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ExternalData_45" connectionId="147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ExternalData_70" connectionId="451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ExternalData_54" connectionId="24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ExternalData_22" connectionId="125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ExternalData_66" connectionId="344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ExternalData_18" connectionId="125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ExternalData_63" connectionId="264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ExternalData_12" connectionId="125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ExternalData_50" connectionId="147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ExternalData_74" connectionId="555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ExternalData_111" connectionId="572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ExternalData_48" connectionId="36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ExternalData_3" connectionId="36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ExternalData_43" connectionId="36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ExternalData_16" connectionId="36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ExternalData_100" connectionId="279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ExternalData_77" connectionId="36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ExternalData_50" connectionId="36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ExternalData_45" connectionId="36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ExternalData_8" connectionId="36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ExternalData_78" connectionId="36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ExternalData_61" connectionId="58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ExternalData_97" connectionId="199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ExternalData_44" connectionId="36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ExternalData_20" connectionId="36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ExternalData_13" connectionId="36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ExternalData_91" connectionId="40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ExternalData_63" connectionId="36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ExternalData_101" connectionId="306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ExternalData_58" connectionId="36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ExternalData_35" connectionId="225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ExternalData_14" connectionId="36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ExternalData_55" connectionId="36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ExternalData_21" connectionId="36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ExternalData_37" connectionId="36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ExternalData_72" connectionId="36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ExternalData_71" connectionId="36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ExternalData_4" connectionId="36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ExternalData_31" connectionId="36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ExternalData_57" connectionId="36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ExternalData_88" connectionId="569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ExternalData_17" connectionId="36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ExternalData_51" connectionId="36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ExternalData_49" connectionId="36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ExternalData_108" connectionId="492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ExternalData_19" connectionId="58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ExternalData_66" connectionId="36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ExternalData_75" connectionId="36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ExternalData_5" connectionId="36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ExternalData_34" connectionId="36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ExternalData_38" connectionId="36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ExternalData_82" connectionId="36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ExternalData_10" connectionId="36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ExternalData_86" connectionId="36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ExternalData_93" connectionId="93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ExternalData_9" connectionId="36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ExternalData_29" connectionId="36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ExternalData_7" connectionId="36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ExternalData_56" connectionId="36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ExternalData_68" connectionId="36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ExternalData_24" connectionId="36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ExternalData_36" connectionId="36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ExternalData_6" connectionId="36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ExternalData_30" connectionId="36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ExternalData_59" connectionId="36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ExternalData_53" connectionId="36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ExternalData_95" connectionId="146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ExternalData_11" connectionId="36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ExternalData_41" connectionId="524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ExternalData_18" connectionId="36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ExternalData_94" connectionId="120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ExternalData_70" connectionId="36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ExternalData_2" connectionId="36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ExternalData_32" connectionId="36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ExternalData_46" connectionId="36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ExternalData_81" connectionId="36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ExternalData_22" connectionId="36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ExternalData_27" connectionId="36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ExternalData_62" connectionId="36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ExternalData_23" connectionId="36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ExternalData_89" connectionId="608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ExternalData_28" connectionId="36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ExternalData_105" connectionId="412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ExternalData_96" connectionId="173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ExternalData_98" connectionId="227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ExternalData_87" connectionId="302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ExternalData_15" connectionId="36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ExternalData_85" connectionId="36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ExternalData_39" connectionId="36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ExternalData_1" connectionId="36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ExternalData_110" connectionId="544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ExternalData_102" connectionId="332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ExternalData_103" connectionId="360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ExternalData_69" connectionId="36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ExternalData_76" connectionId="36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ExternalData_54" connectionId="36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ExternalData_84" connectionId="36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ExternalData_42" connectionId="36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ExternalData_90" connectionId="13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ExternalData_52" connectionId="36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ExternalData_92" connectionId="66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ExternalData_104" connectionId="386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ExternalData_60" connectionId="36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ExternalData_33" connectionId="36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ExternalData_107" connectionId="465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ExternalData_106" connectionId="439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ExternalData_80" connectionId="36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ExternalData_99" connectionId="253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ExternalData_47" connectionId="36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ExternalData_65" connectionId="36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ExternalData_83" connectionId="36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ExternalData_73" connectionId="36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ExternalData_40" connectionId="280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ExternalData_12" connectionId="36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ExternalData_64" connectionId="36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ExternalData_25" connectionId="36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ExternalData_109" connectionId="518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ExternalData_26" connectionId="36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ExternalData_79" connectionId="36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ExternalData_67" connectionId="36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ExternalData_74" connectionId="36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ExternalData_111" connectionId="573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ExternalData_104" connectionId="387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ExternalData_108" connectionId="493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ExternalData_16" connectionId="47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ExternalData_23" connectionId="47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ExternalData_69" connectionId="47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ExternalData_20" connectionId="47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ExternalData_58" connectionId="47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ExternalData_48" connectionId="47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ExternalData_101" connectionId="307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ExternalData_98" connectionId="228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ExternalData_105" connectionId="414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ExternalData_24" connectionId="47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ExternalData_46" connectionId="47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ExternalData_62" connectionId="47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ExternalData_50" connectionId="47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ExternalData_66" connectionId="47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ExternalData_61" connectionId="69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ExternalData_51" connectionId="47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ExternalData_9" connectionId="47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ExternalData_8" connectionId="47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ExternalData_13" connectionId="47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ExternalData_1" connectionId="47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ExternalData_32" connectionId="47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ExternalData_15" connectionId="47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ExternalData_53" connectionId="47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ExternalData_92" connectionId="67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ExternalData_60" connectionId="47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ExternalData_12" connectionId="47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ExternalData_35" connectionId="236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ExternalData_73" connectionId="47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ExternalData_19" connectionId="69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ExternalData_40" connectionId="291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ExternalData_65" connectionId="47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ExternalData_88" connectionId="580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ExternalData_45" connectionId="47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ExternalData_57" connectionId="47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ExternalData_91" connectionId="41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ExternalData_80" connectionId="47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ExternalData_76" connectionId="47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ExternalData_77" connectionId="47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ExternalData_37" connectionId="47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ExternalData_47" connectionId="47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ExternalData_86" connectionId="47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ExternalData_87" connectionId="313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ExternalData_82" connectionId="47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ExternalData_68" connectionId="47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ExternalData_22" connectionId="47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ExternalData_75" connectionId="47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ExternalData_59" connectionId="47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ExternalData_71" connectionId="47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ExternalData_90" connectionId="15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name="ExternalData_38" connectionId="47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name="ExternalData_81" connectionId="47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name="ExternalData_52" connectionId="47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name="ExternalData_21" connectionId="47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name="ExternalData_10" connectionId="47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name="ExternalData_107" connectionId="466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name="ExternalData_84" connectionId="47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name="ExternalData_56" connectionId="47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name="ExternalData_49" connectionId="47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name="ExternalData_33" connectionId="47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name="ExternalData_93" connectionId="94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name="ExternalData_95" connectionId="148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name="ExternalData_54" connectionId="47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name="ExternalData_89" connectionId="609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name="ExternalData_17" connectionId="47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name="ExternalData_14" connectionId="47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name="ExternalData_72" connectionId="47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name="ExternalData_110" connectionId="545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name="ExternalData_41" connectionId="535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name="ExternalData_36" connectionId="47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name="ExternalData_64" connectionId="47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name="ExternalData_2" connectionId="47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name="ExternalData_3" connectionId="47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name="ExternalData_6" connectionId="47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name="ExternalData_103" connectionId="361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name="ExternalData_78" connectionId="47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name="ExternalData_26" connectionId="47" autoFormatId="16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name="ExternalData_106" connectionId="440" autoFormatId="16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name="ExternalData_18" connectionId="47" autoFormatId="16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name="ExternalData_39" connectionId="47" autoFormatId="16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name="ExternalData_63" connectionId="47" autoFormatId="16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name="ExternalData_28" connectionId="47" autoFormatId="16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name="ExternalData_43" connectionId="47" autoFormatId="16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name="ExternalData_7" connectionId="47" autoFormatId="16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name="ExternalData_30" connectionId="47" autoFormatId="16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name="ExternalData_29" connectionId="47" autoFormatId="16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name="ExternalData_25" connectionId="47" autoFormatId="16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name="ExternalData_70" connectionId="47" autoFormatId="16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name="ExternalData_97" connectionId="200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name="ExternalData_31" connectionId="47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name="ExternalData_34" connectionId="47" autoFormatId="16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name="ExternalData_55" connectionId="47" autoFormatId="16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name="ExternalData_109" connectionId="519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name="ExternalData_74" connectionId="47" autoFormatId="16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name="ExternalData_4" connectionId="47" autoFormatId="16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name="ExternalData_27" connectionId="47" autoFormatId="16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name="ExternalData_85" connectionId="47" autoFormatId="16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name="ExternalData_79" connectionId="47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name="ExternalData_96" connectionId="174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name="ExternalData_99" connectionId="254" autoFormatId="16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name="ExternalData_11" connectionId="47" autoFormatId="16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name="ExternalData_94" connectionId="121" autoFormatId="16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name="ExternalData_67" connectionId="47" autoFormatId="16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name="ExternalData_100" connectionId="281" autoFormatId="16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name="ExternalData_42" connectionId="47" autoFormatId="16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name="ExternalData_102" connectionId="333" autoFormatId="16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name="ExternalData_83" connectionId="47" autoFormatId="16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name="ExternalData_5" connectionId="47" autoFormatId="16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name="ExternalData_44" connectionId="47" autoFormatId="16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name="ExternalData_111" connectionId="574" autoFormatId="16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name="ExternalData_15" connectionId="58" autoFormatId="16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name="ExternalData_98" connectionId="229" autoFormatId="16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name="ExternalData_8" connectionId="58" autoFormatId="16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name="ExternalData_59" connectionId="58" autoFormatId="16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name="ExternalData_67" connectionId="58" autoFormatId="16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name="ExternalData_11" connectionId="58" autoFormatId="16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name="ExternalData_43" connectionId="58" autoFormatId="16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name="ExternalData_70" connectionId="58" autoFormatId="16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name="ExternalData_100" connectionId="282" autoFormatId="16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name="ExternalData_17" connectionId="58" autoFormatId="16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name="ExternalData_85" connectionId="58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name="ExternalData_33" connectionId="58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name="ExternalData_42" connectionId="58" autoFormatId="16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name="ExternalData_5" connectionId="58" autoFormatId="16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name="ExternalData_29" connectionId="58" autoFormatId="16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name="ExternalData_7" connectionId="58" autoFormatId="16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name="ExternalData_25" connectionId="58" autoFormatId="16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name="ExternalData_104" connectionId="388" autoFormatId="16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name="ExternalData_35" connectionId="247" autoFormatId="16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name="ExternalData_4" connectionId="58" autoFormatId="16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name="ExternalData_27" connectionId="58" autoFormatId="16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name="ExternalData_74" connectionId="58" autoFormatId="16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name="ExternalData_52" connectionId="58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name="ExternalData_47" connectionId="58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name="ExternalData_89" connectionId="610" autoFormatId="16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name="ExternalData_77" connectionId="58" autoFormatId="16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name="ExternalData_53" connectionId="58" autoFormatId="16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name="ExternalData_105" connectionId="415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name="ExternalData_54" connectionId="58" autoFormatId="16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name="ExternalData_14" connectionId="58" autoFormatId="16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name="ExternalData_91" connectionId="42" autoFormatId="16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name="ExternalData_76" connectionId="58" autoFormatId="16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name="ExternalData_95" connectionId="149" autoFormatId="16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name="ExternalData_26" connectionId="58" autoFormatId="16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name="ExternalData_30" connectionId="58" autoFormatId="16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name="ExternalData_71" connectionId="58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name="ExternalData_107" connectionId="467" autoFormatId="16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name="ExternalData_57" connectionId="58" autoFormatId="16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name="ExternalData_103" connectionId="362" autoFormatId="16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name="ExternalData_101" connectionId="308" autoFormatId="16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name="ExternalData_90" connectionId="16" autoFormatId="16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name="ExternalData_3" connectionId="58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name="ExternalData_24" connectionId="58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name="ExternalData_6" connectionId="58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name="ExternalData_108" connectionId="494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name="ExternalData_10" connectionId="58" autoFormatId="16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name="ExternalData_97" connectionId="201" autoFormatId="16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name="ExternalData_69" connectionId="58" autoFormatId="16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name="ExternalData_93" connectionId="95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name="ExternalData_55" connectionId="58" autoFormatId="16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name="ExternalData_66" connectionId="58" autoFormatId="16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name="ExternalData_94" connectionId="122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name="ExternalData_28" connectionId="58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name="ExternalData_31" connectionId="58" autoFormatId="16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name="ExternalData_12" connectionId="58" autoFormatId="16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name="ExternalData_40" connectionId="302" autoFormatId="16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name="ExternalData_9" connectionId="58" autoFormatId="16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name="ExternalData_68" connectionId="58" autoFormatId="16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name="ExternalData_41" connectionId="546" autoFormatId="16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name="ExternalData_44" connectionId="58" autoFormatId="16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name="ExternalData_38" connectionId="58" autoFormatId="16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name="ExternalData_82" connectionId="58" autoFormatId="16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name="ExternalData_20" connectionId="58" autoFormatId="16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name="ExternalData_51" connectionId="58" autoFormatId="16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name="ExternalData_50" connectionId="58" autoFormatId="16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name="ExternalData_79" connectionId="58" autoFormatId="16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name="ExternalData_39" connectionId="58" autoFormatId="16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name="ExternalData_63" connectionId="58" autoFormatId="16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name="ExternalData_102" connectionId="334" autoFormatId="16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name="ExternalData_81" connectionId="58" autoFormatId="16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name="ExternalData_13" connectionId="58" autoFormatId="16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name="ExternalData_46" connectionId="58" autoFormatId="16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name="ExternalData_60" connectionId="58" autoFormatId="16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name="ExternalData_110" connectionId="547" autoFormatId="16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name="ExternalData_36" connectionId="58" autoFormatId="16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name="ExternalData_16" connectionId="58" autoFormatId="16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name="ExternalData_80" connectionId="58" autoFormatId="16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name="ExternalData_49" connectionId="58" autoFormatId="16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name="ExternalData_92" connectionId="68" autoFormatId="16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name="ExternalData_45" connectionId="58" autoFormatId="16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name="ExternalData_56" connectionId="58" autoFormatId="16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name="ExternalData_58" connectionId="58" autoFormatId="16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name="ExternalData_96" connectionId="175" autoFormatId="16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name="ExternalData_32" connectionId="58" autoFormatId="16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name="ExternalData_72" connectionId="58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name="ExternalData_2" connectionId="58" autoFormatId="16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name="ExternalData_22" connectionId="58" autoFormatId="16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name="ExternalData_99" connectionId="255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name="ExternalData_73" connectionId="58" autoFormatId="16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name="ExternalData_62" connectionId="58" autoFormatId="16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name="ExternalData_18" connectionId="58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name="ExternalData_83" connectionId="58" autoFormatId="16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name="ExternalData_84" connectionId="58" autoFormatId="16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name="ExternalData_1" connectionId="58" autoFormatId="16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name="ExternalData_37" connectionId="58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name="ExternalData_106" connectionId="441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name="ExternalData_75" connectionId="58" autoFormatId="16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name="ExternalData_86" connectionId="58" autoFormatId="16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name="ExternalData_61" connectionId="80" autoFormatId="16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name="ExternalData_19" connectionId="80" autoFormatId="16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name="ExternalData_21" connectionId="58" autoFormatId="16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name="ExternalData_65" connectionId="58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name="ExternalData_48" connectionId="58" autoFormatId="16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name="ExternalData_78" connectionId="58" autoFormatId="16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name="ExternalData_88" connectionId="584" autoFormatId="16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name="ExternalData_23" connectionId="58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name="ExternalData_64" connectionId="58" autoFormatId="16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name="ExternalData_87" connectionId="324" autoFormatId="16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name="ExternalData_109" connectionId="520" autoFormatId="16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name="ExternalData_34" connectionId="58" autoFormatId="16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name="1345.0" refreshOnLoad="1" connectionId="1" autoFormatId="16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name="5368.0" connectionId="2" autoFormatId="16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name="ExternalData_92" connectionId="582" autoFormatId="16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name="ExternalData_78" connectionId="209" autoFormatId="16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name="ExternalData_56" connectionId="136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name="ExternalData_3" connectionId="114" autoFormatId="16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name="ExternalData_35" connectionId="114" autoFormatId="16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name="ExternalData_31" connectionId="114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name="ExternalData_33" connectionId="114" autoFormatId="16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name="ExternalData_48" connectionId="125" autoFormatId="16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name="ExternalData_44" connectionId="114" autoFormatId="16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name="ExternalData_86" connectionId="422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name="ExternalData_55" connectionId="136" autoFormatId="16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name="ExternalData_80" connectionId="263" autoFormatId="16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name="ExternalData_79" connectionId="237" autoFormatId="16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name="ExternalData_17" connectionId="114" autoFormatId="16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name="ExternalData_54" connectionId="136" autoFormatId="16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name="ExternalData_85" connectionId="396" autoFormatId="16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name="ExternalData_77" connectionId="183" autoFormatId="16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name="ExternalData_50" connectionId="136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name="ExternalData_65" connectionId="136" autoFormatId="16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name="ExternalData_66" connectionId="136" autoFormatId="16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name="ExternalData_34" connectionId="114" autoFormatId="16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name="ExternalData_61" connectionId="136" autoFormatId="16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name="ExternalData_32" connectionId="114" autoFormatId="16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name="ExternalData_25" connectionId="114" autoFormatId="16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name="ExternalData_42" connectionId="136" autoFormatId="16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name="ExternalData_81" connectionId="289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name="ExternalData_19" connectionId="114" autoFormatId="16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name="ExternalData_68" connectionId="402" autoFormatId="16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name="ExternalData_53" connectionId="136" autoFormatId="16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name="ExternalData_63" connectionId="136" autoFormatId="16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name="ExternalData_62" connectionId="136" autoFormatId="16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name="ExternalData_9" connectionId="114" autoFormatId="16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name="ExternalData_15" connectionId="114" autoFormatId="16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name="ExternalData_57" connectionId="136" autoFormatId="16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name="ExternalData_20" connectionId="114" autoFormatId="16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name="ExternalData_51" connectionId="136" autoFormatId="16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name="ExternalData_74" connectionId="103" autoFormatId="16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name="ExternalData_18" connectionId="114" autoFormatId="16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name="ExternalData_46" connectionId="114" autoFormatId="16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name="ExternalData_84" connectionId="370" autoFormatId="16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name="ExternalData_27" connectionId="114" autoFormatId="16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name="ExternalData_43" connectionId="114" autoFormatId="16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name="ExternalData_39" connectionId="114" autoFormatId="16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name="ExternalData_91" connectionId="554" autoFormatId="16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name="ExternalData_60" connectionId="136" autoFormatId="16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name="ExternalData_36" connectionId="114" autoFormatId="16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name="ExternalData_67" connectionId="136" autoFormatId="16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name="ExternalData_2" connectionId="114" autoFormatId="16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name="ExternalData_26" connectionId="114" autoFormatId="16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name="ExternalData_37" connectionId="114" autoFormatId="16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name="ExternalData_90" connectionId="528" autoFormatId="16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name="ExternalData_52" connectionId="136" autoFormatId="16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name="ExternalData_58" connectionId="136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name="ExternalData_4" connectionId="114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name="ExternalData_73" connectionId="76" autoFormatId="16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name="ExternalData_12" connectionId="114" autoFormatId="16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name="ExternalData_28" connectionId="114" autoFormatId="16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name="ExternalData_76" connectionId="156" autoFormatId="16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name="ExternalData_70" connectionId="618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name="ExternalData_82" connectionId="316" autoFormatId="16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name="ExternalData_5" connectionId="114" autoFormatId="16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name="ExternalData_38" connectionId="114" autoFormatId="16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name="ExternalData_45" connectionId="114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name="ExternalData_87" connectionId="450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name="ExternalData_22" connectionId="585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name="ExternalData_24" connectionId="114" autoFormatId="16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name="ExternalData_23" connectionId="114" autoFormatId="16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name="ExternalData_88" connectionId="475" autoFormatId="16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name="ExternalData_10" connectionId="114" autoFormatId="16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name="ExternalData_41" connectionId="114" autoFormatId="16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name="ExternalData_13" connectionId="114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name="ExternalData_14" connectionId="114" autoFormatId="16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name="ExternalData_30" connectionId="114" autoFormatId="16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name="ExternalData_21" connectionId="358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name="ExternalData_83" connectionId="343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name="ExternalData_75" connectionId="130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name="ExternalData_16" connectionId="302" autoFormatId="16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name="ExternalData_69" connectionId="592" autoFormatId="16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name="ExternalData_64" connectionId="136" autoFormatId="16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name="ExternalData_6" connectionId="114" autoFormatId="16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name="ExternalData_11" connectionId="114" autoFormatId="16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name="ExternalData_89" connectionId="501" autoFormatId="16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name="ExternalData_1" connectionId="136" autoFormatId="16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name="ExternalData_49" connectionId="125" autoFormatId="16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name="ExternalData_29" connectionId="114" autoFormatId="16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name="ExternalData_59" connectionId="136" autoFormatId="16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name="ExternalData_71" connectionId="23" autoFormatId="16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name="ExternalData_47" connectionId="114" autoFormatId="16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name="ExternalData_7" connectionId="114" autoFormatId="16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name="ExternalData_40" connectionId="114" autoFormatId="16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name="ExternalData_8" connectionId="114" autoFormatId="16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name="ExternalData_72" connectionId="50" autoFormatId="16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name="ExternalData_45" connectionId="576" autoFormatId="16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name="ExternalData_17" connectionId="80" autoFormatId="16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name="ExternalData_6" connectionId="80" autoFormatId="16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name="ExternalData_5" connectionId="80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name="ExternalData_43" connectionId="522" autoFormatId="16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name="ExternalData_35" connectionId="310" autoFormatId="16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name="ExternalData_19" connectionId="80" autoFormatId="16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name="ExternalData_1" connectionId="69" autoFormatId="16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name="ExternalData_21" connectionId="347" autoFormatId="16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name="ExternalData_20" connectionId="80" autoFormatId="16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name="ExternalData_32" connectionId="231" autoFormatId="16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name="ExternalData_22" connectionId="586" autoFormatId="16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name="ExternalData_11" connectionId="80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name="ExternalData_37" connectionId="364" autoFormatId="16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name="ExternalData_16" connectionId="80" autoFormatId="16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name="ExternalData_7" connectionId="80" autoFormatId="16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name="ExternalData_30" connectionId="177" autoFormatId="16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name="ExternalData_14" connectionId="80" autoFormatId="16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name="ExternalData_24" connectionId="18" autoFormatId="16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name="ExternalData_34" connectionId="284" autoFormatId="16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name="ExternalData_3" connectionId="80" autoFormatId="16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name="ExternalData_2" connectionId="69" autoFormatId="16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name="ExternalData_39" connectionId="417" autoFormatId="16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name="ExternalData_27" connectionId="97" autoFormatId="16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name="ExternalData_31" connectionId="204" autoFormatId="16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name="ExternalData_41" connectionId="470" autoFormatId="16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name="ExternalData_12" connectionId="80" autoFormatId="16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name="ExternalData_15" connectionId="80" autoFormatId="16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name="ExternalData_25" connectionId="44" autoFormatId="16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name="ExternalData_38" connectionId="390" autoFormatId="16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name="ExternalData_28" connectionId="124" autoFormatId="16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name="ExternalData_13" connectionId="80" autoFormatId="16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name="ExternalData_23" connectionId="612" autoFormatId="16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name="ExternalData_33" connectionId="257" autoFormatId="16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name="ExternalData_29" connectionId="151" autoFormatId="16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name="ExternalData_4" connectionId="80" autoFormatId="16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name="ExternalData_42" connectionId="496" autoFormatId="16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name="ExternalData_40" connectionId="443" autoFormatId="16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name="ExternalData_9" connectionId="80" autoFormatId="16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name="ExternalData_26" connectionId="71" autoFormatId="16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name="ExternalData_44" connectionId="549" autoFormatId="16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name="ExternalData_10" connectionId="80" autoFormatId="16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name="ExternalData_36" connectionId="338" autoFormatId="16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name="ExternalData_8" connectionId="80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name="ExternalData_18" connectionId="80" autoFormatId="16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name="ExternalData_43" connectionId="575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name="ExternalData_42" connectionId="548" autoFormatId="16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name="ExternalData_11" connectionId="69" autoFormatId="16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name="ExternalData_34" connectionId="337" autoFormatId="16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name="ExternalData_6" connectionId="69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name="ExternalData_22" connectionId="17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name="ExternalData_12" connectionId="69" autoFormatId="16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name="ExternalData_28" connectionId="176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name="ExternalData_16" connectionId="69" autoFormatId="16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name="ExternalData_23" connectionId="43" autoFormatId="16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name="ExternalData_33" connectionId="309" autoFormatId="16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name="ExternalData_18" connectionId="69" autoFormatId="16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name="ExternalData_26" connectionId="123" autoFormatId="16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name="ExternalData_24" connectionId="70" autoFormatId="16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name="ExternalData_21" connectionId="611" autoFormatId="16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name="ExternalData_41" connectionId="521" autoFormatId="16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name="ExternalData_25" connectionId="96" autoFormatId="16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name="ExternalData_38" connectionId="442" autoFormatId="16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name="ExternalData_14" connectionId="69" autoFormatId="16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name="ExternalData_29" connectionId="203" autoFormatId="16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name="ExternalData_30" connectionId="230" autoFormatId="16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name="ExternalData_9" connectionId="69" autoFormatId="16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name="ExternalData_7" connectionId="69" autoFormatId="16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name="ExternalData_4" connectionId="69" autoFormatId="16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name="ExternalData_17" connectionId="69" autoFormatId="16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name="ExternalData_37" connectionId="416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name="ExternalData_5" connectionId="69" autoFormatId="16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name="ExternalData_36" connectionId="389" autoFormatId="16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name="ExternalData_31" connectionId="256" autoFormatId="16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name="ExternalData_2" connectionId="69" autoFormatId="16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name="ExternalData_8" connectionId="69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name="ExternalData_10" connectionId="69" autoFormatId="16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name="ExternalData_3" connectionId="69" autoFormatId="16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name="ExternalData_32" connectionId="283" autoFormatId="16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name="ExternalData_40" connectionId="495" autoFormatId="16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name="ExternalData_39" connectionId="468" autoFormatId="16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name="ExternalData_20" connectionId="585" autoFormatId="16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name="ExternalData_19" connectionId="336" autoFormatId="16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name="ExternalData_35" connectionId="363" autoFormatId="16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name="ExternalData_15" connectionId="69" autoFormatId="16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name="ExternalData_27" connectionId="150" autoFormatId="16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name="ExternalData_13" connectionId="69" autoFormatId="16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name="ExternalData_1" connectionId="6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aron@barkingcat.com.au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6" Type="http://schemas.openxmlformats.org/officeDocument/2006/relationships/queryTable" Target="../queryTables/queryTable16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54" Type="http://schemas.openxmlformats.org/officeDocument/2006/relationships/queryTable" Target="../queryTables/queryTable54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3" Type="http://schemas.openxmlformats.org/officeDocument/2006/relationships/queryTable" Target="../queryTables/queryTable3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38.xml"/><Relationship Id="rId21" Type="http://schemas.openxmlformats.org/officeDocument/2006/relationships/queryTable" Target="../queryTables/queryTable133.xml"/><Relationship Id="rId42" Type="http://schemas.openxmlformats.org/officeDocument/2006/relationships/queryTable" Target="../queryTables/queryTable154.xml"/><Relationship Id="rId47" Type="http://schemas.openxmlformats.org/officeDocument/2006/relationships/queryTable" Target="../queryTables/queryTable159.xml"/><Relationship Id="rId63" Type="http://schemas.openxmlformats.org/officeDocument/2006/relationships/queryTable" Target="../queryTables/queryTable175.xml"/><Relationship Id="rId68" Type="http://schemas.openxmlformats.org/officeDocument/2006/relationships/queryTable" Target="../queryTables/queryTable180.xml"/><Relationship Id="rId84" Type="http://schemas.openxmlformats.org/officeDocument/2006/relationships/queryTable" Target="../queryTables/queryTable196.xml"/><Relationship Id="rId89" Type="http://schemas.openxmlformats.org/officeDocument/2006/relationships/queryTable" Target="../queryTables/queryTable201.xml"/><Relationship Id="rId16" Type="http://schemas.openxmlformats.org/officeDocument/2006/relationships/queryTable" Target="../queryTables/queryTable128.xml"/><Relationship Id="rId107" Type="http://schemas.openxmlformats.org/officeDocument/2006/relationships/queryTable" Target="../queryTables/queryTable219.xml"/><Relationship Id="rId11" Type="http://schemas.openxmlformats.org/officeDocument/2006/relationships/queryTable" Target="../queryTables/queryTable123.xml"/><Relationship Id="rId32" Type="http://schemas.openxmlformats.org/officeDocument/2006/relationships/queryTable" Target="../queryTables/queryTable144.xml"/><Relationship Id="rId37" Type="http://schemas.openxmlformats.org/officeDocument/2006/relationships/queryTable" Target="../queryTables/queryTable149.xml"/><Relationship Id="rId53" Type="http://schemas.openxmlformats.org/officeDocument/2006/relationships/queryTable" Target="../queryTables/queryTable165.xml"/><Relationship Id="rId58" Type="http://schemas.openxmlformats.org/officeDocument/2006/relationships/queryTable" Target="../queryTables/queryTable170.xml"/><Relationship Id="rId74" Type="http://schemas.openxmlformats.org/officeDocument/2006/relationships/queryTable" Target="../queryTables/queryTable186.xml"/><Relationship Id="rId79" Type="http://schemas.openxmlformats.org/officeDocument/2006/relationships/queryTable" Target="../queryTables/queryTable191.xml"/><Relationship Id="rId102" Type="http://schemas.openxmlformats.org/officeDocument/2006/relationships/queryTable" Target="../queryTables/queryTable214.xml"/><Relationship Id="rId5" Type="http://schemas.openxmlformats.org/officeDocument/2006/relationships/queryTable" Target="../queryTables/queryTable117.xml"/><Relationship Id="rId90" Type="http://schemas.openxmlformats.org/officeDocument/2006/relationships/queryTable" Target="../queryTables/queryTable202.xml"/><Relationship Id="rId95" Type="http://schemas.openxmlformats.org/officeDocument/2006/relationships/queryTable" Target="../queryTables/queryTable207.xml"/><Relationship Id="rId22" Type="http://schemas.openxmlformats.org/officeDocument/2006/relationships/queryTable" Target="../queryTables/queryTable134.xml"/><Relationship Id="rId27" Type="http://schemas.openxmlformats.org/officeDocument/2006/relationships/queryTable" Target="../queryTables/queryTable139.xml"/><Relationship Id="rId43" Type="http://schemas.openxmlformats.org/officeDocument/2006/relationships/queryTable" Target="../queryTables/queryTable155.xml"/><Relationship Id="rId48" Type="http://schemas.openxmlformats.org/officeDocument/2006/relationships/queryTable" Target="../queryTables/queryTable160.xml"/><Relationship Id="rId64" Type="http://schemas.openxmlformats.org/officeDocument/2006/relationships/queryTable" Target="../queryTables/queryTable176.xml"/><Relationship Id="rId69" Type="http://schemas.openxmlformats.org/officeDocument/2006/relationships/queryTable" Target="../queryTables/queryTable181.xml"/><Relationship Id="rId80" Type="http://schemas.openxmlformats.org/officeDocument/2006/relationships/queryTable" Target="../queryTables/queryTable192.xml"/><Relationship Id="rId85" Type="http://schemas.openxmlformats.org/officeDocument/2006/relationships/queryTable" Target="../queryTables/queryTable197.xml"/><Relationship Id="rId12" Type="http://schemas.openxmlformats.org/officeDocument/2006/relationships/queryTable" Target="../queryTables/queryTable124.xml"/><Relationship Id="rId17" Type="http://schemas.openxmlformats.org/officeDocument/2006/relationships/queryTable" Target="../queryTables/queryTable129.xml"/><Relationship Id="rId33" Type="http://schemas.openxmlformats.org/officeDocument/2006/relationships/queryTable" Target="../queryTables/queryTable145.xml"/><Relationship Id="rId38" Type="http://schemas.openxmlformats.org/officeDocument/2006/relationships/queryTable" Target="../queryTables/queryTable150.xml"/><Relationship Id="rId59" Type="http://schemas.openxmlformats.org/officeDocument/2006/relationships/queryTable" Target="../queryTables/queryTable171.xml"/><Relationship Id="rId103" Type="http://schemas.openxmlformats.org/officeDocument/2006/relationships/queryTable" Target="../queryTables/queryTable215.xml"/><Relationship Id="rId108" Type="http://schemas.openxmlformats.org/officeDocument/2006/relationships/queryTable" Target="../queryTables/queryTable220.xml"/><Relationship Id="rId54" Type="http://schemas.openxmlformats.org/officeDocument/2006/relationships/queryTable" Target="../queryTables/queryTable166.xml"/><Relationship Id="rId70" Type="http://schemas.openxmlformats.org/officeDocument/2006/relationships/queryTable" Target="../queryTables/queryTable182.xml"/><Relationship Id="rId75" Type="http://schemas.openxmlformats.org/officeDocument/2006/relationships/queryTable" Target="../queryTables/queryTable187.xml"/><Relationship Id="rId91" Type="http://schemas.openxmlformats.org/officeDocument/2006/relationships/queryTable" Target="../queryTables/queryTable203.xml"/><Relationship Id="rId96" Type="http://schemas.openxmlformats.org/officeDocument/2006/relationships/queryTable" Target="../queryTables/queryTable208.xml"/><Relationship Id="rId1" Type="http://schemas.openxmlformats.org/officeDocument/2006/relationships/queryTable" Target="../queryTables/queryTable113.xml"/><Relationship Id="rId6" Type="http://schemas.openxmlformats.org/officeDocument/2006/relationships/queryTable" Target="../queryTables/queryTable118.xml"/><Relationship Id="rId15" Type="http://schemas.openxmlformats.org/officeDocument/2006/relationships/queryTable" Target="../queryTables/queryTable127.xml"/><Relationship Id="rId23" Type="http://schemas.openxmlformats.org/officeDocument/2006/relationships/queryTable" Target="../queryTables/queryTable135.xml"/><Relationship Id="rId28" Type="http://schemas.openxmlformats.org/officeDocument/2006/relationships/queryTable" Target="../queryTables/queryTable140.xml"/><Relationship Id="rId36" Type="http://schemas.openxmlformats.org/officeDocument/2006/relationships/queryTable" Target="../queryTables/queryTable148.xml"/><Relationship Id="rId49" Type="http://schemas.openxmlformats.org/officeDocument/2006/relationships/queryTable" Target="../queryTables/queryTable161.xml"/><Relationship Id="rId57" Type="http://schemas.openxmlformats.org/officeDocument/2006/relationships/queryTable" Target="../queryTables/queryTable169.xml"/><Relationship Id="rId106" Type="http://schemas.openxmlformats.org/officeDocument/2006/relationships/queryTable" Target="../queryTables/queryTable218.xml"/><Relationship Id="rId10" Type="http://schemas.openxmlformats.org/officeDocument/2006/relationships/queryTable" Target="../queryTables/queryTable122.xml"/><Relationship Id="rId31" Type="http://schemas.openxmlformats.org/officeDocument/2006/relationships/queryTable" Target="../queryTables/queryTable143.xml"/><Relationship Id="rId44" Type="http://schemas.openxmlformats.org/officeDocument/2006/relationships/queryTable" Target="../queryTables/queryTable156.xml"/><Relationship Id="rId52" Type="http://schemas.openxmlformats.org/officeDocument/2006/relationships/queryTable" Target="../queryTables/queryTable164.xml"/><Relationship Id="rId60" Type="http://schemas.openxmlformats.org/officeDocument/2006/relationships/queryTable" Target="../queryTables/queryTable172.xml"/><Relationship Id="rId65" Type="http://schemas.openxmlformats.org/officeDocument/2006/relationships/queryTable" Target="../queryTables/queryTable177.xml"/><Relationship Id="rId73" Type="http://schemas.openxmlformats.org/officeDocument/2006/relationships/queryTable" Target="../queryTables/queryTable185.xml"/><Relationship Id="rId78" Type="http://schemas.openxmlformats.org/officeDocument/2006/relationships/queryTable" Target="../queryTables/queryTable190.xml"/><Relationship Id="rId81" Type="http://schemas.openxmlformats.org/officeDocument/2006/relationships/queryTable" Target="../queryTables/queryTable193.xml"/><Relationship Id="rId86" Type="http://schemas.openxmlformats.org/officeDocument/2006/relationships/queryTable" Target="../queryTables/queryTable198.xml"/><Relationship Id="rId94" Type="http://schemas.openxmlformats.org/officeDocument/2006/relationships/queryTable" Target="../queryTables/queryTable206.xml"/><Relationship Id="rId99" Type="http://schemas.openxmlformats.org/officeDocument/2006/relationships/queryTable" Target="../queryTables/queryTable211.xml"/><Relationship Id="rId101" Type="http://schemas.openxmlformats.org/officeDocument/2006/relationships/queryTable" Target="../queryTables/queryTable213.xml"/><Relationship Id="rId4" Type="http://schemas.openxmlformats.org/officeDocument/2006/relationships/queryTable" Target="../queryTables/queryTable116.xml"/><Relationship Id="rId9" Type="http://schemas.openxmlformats.org/officeDocument/2006/relationships/queryTable" Target="../queryTables/queryTable121.xml"/><Relationship Id="rId13" Type="http://schemas.openxmlformats.org/officeDocument/2006/relationships/queryTable" Target="../queryTables/queryTable125.xml"/><Relationship Id="rId18" Type="http://schemas.openxmlformats.org/officeDocument/2006/relationships/queryTable" Target="../queryTables/queryTable130.xml"/><Relationship Id="rId39" Type="http://schemas.openxmlformats.org/officeDocument/2006/relationships/queryTable" Target="../queryTables/queryTable151.xml"/><Relationship Id="rId109" Type="http://schemas.openxmlformats.org/officeDocument/2006/relationships/queryTable" Target="../queryTables/queryTable221.xml"/><Relationship Id="rId34" Type="http://schemas.openxmlformats.org/officeDocument/2006/relationships/queryTable" Target="../queryTables/queryTable146.xml"/><Relationship Id="rId50" Type="http://schemas.openxmlformats.org/officeDocument/2006/relationships/queryTable" Target="../queryTables/queryTable162.xml"/><Relationship Id="rId55" Type="http://schemas.openxmlformats.org/officeDocument/2006/relationships/queryTable" Target="../queryTables/queryTable167.xml"/><Relationship Id="rId76" Type="http://schemas.openxmlformats.org/officeDocument/2006/relationships/queryTable" Target="../queryTables/queryTable188.xml"/><Relationship Id="rId97" Type="http://schemas.openxmlformats.org/officeDocument/2006/relationships/queryTable" Target="../queryTables/queryTable209.xml"/><Relationship Id="rId104" Type="http://schemas.openxmlformats.org/officeDocument/2006/relationships/queryTable" Target="../queryTables/queryTable216.xml"/><Relationship Id="rId7" Type="http://schemas.openxmlformats.org/officeDocument/2006/relationships/queryTable" Target="../queryTables/queryTable119.xml"/><Relationship Id="rId71" Type="http://schemas.openxmlformats.org/officeDocument/2006/relationships/queryTable" Target="../queryTables/queryTable183.xml"/><Relationship Id="rId92" Type="http://schemas.openxmlformats.org/officeDocument/2006/relationships/queryTable" Target="../queryTables/queryTable204.xml"/><Relationship Id="rId2" Type="http://schemas.openxmlformats.org/officeDocument/2006/relationships/queryTable" Target="../queryTables/queryTable114.xml"/><Relationship Id="rId29" Type="http://schemas.openxmlformats.org/officeDocument/2006/relationships/queryTable" Target="../queryTables/queryTable141.xml"/><Relationship Id="rId24" Type="http://schemas.openxmlformats.org/officeDocument/2006/relationships/queryTable" Target="../queryTables/queryTable136.xml"/><Relationship Id="rId40" Type="http://schemas.openxmlformats.org/officeDocument/2006/relationships/queryTable" Target="../queryTables/queryTable152.xml"/><Relationship Id="rId45" Type="http://schemas.openxmlformats.org/officeDocument/2006/relationships/queryTable" Target="../queryTables/queryTable157.xml"/><Relationship Id="rId66" Type="http://schemas.openxmlformats.org/officeDocument/2006/relationships/queryTable" Target="../queryTables/queryTable178.xml"/><Relationship Id="rId87" Type="http://schemas.openxmlformats.org/officeDocument/2006/relationships/queryTable" Target="../queryTables/queryTable199.xml"/><Relationship Id="rId110" Type="http://schemas.openxmlformats.org/officeDocument/2006/relationships/queryTable" Target="../queryTables/queryTable222.xml"/><Relationship Id="rId61" Type="http://schemas.openxmlformats.org/officeDocument/2006/relationships/queryTable" Target="../queryTables/queryTable173.xml"/><Relationship Id="rId82" Type="http://schemas.openxmlformats.org/officeDocument/2006/relationships/queryTable" Target="../queryTables/queryTable194.xml"/><Relationship Id="rId19" Type="http://schemas.openxmlformats.org/officeDocument/2006/relationships/queryTable" Target="../queryTables/queryTable131.xml"/><Relationship Id="rId14" Type="http://schemas.openxmlformats.org/officeDocument/2006/relationships/queryTable" Target="../queryTables/queryTable126.xml"/><Relationship Id="rId30" Type="http://schemas.openxmlformats.org/officeDocument/2006/relationships/queryTable" Target="../queryTables/queryTable142.xml"/><Relationship Id="rId35" Type="http://schemas.openxmlformats.org/officeDocument/2006/relationships/queryTable" Target="../queryTables/queryTable147.xml"/><Relationship Id="rId56" Type="http://schemas.openxmlformats.org/officeDocument/2006/relationships/queryTable" Target="../queryTables/queryTable168.xml"/><Relationship Id="rId77" Type="http://schemas.openxmlformats.org/officeDocument/2006/relationships/queryTable" Target="../queryTables/queryTable189.xml"/><Relationship Id="rId100" Type="http://schemas.openxmlformats.org/officeDocument/2006/relationships/queryTable" Target="../queryTables/queryTable212.xml"/><Relationship Id="rId105" Type="http://schemas.openxmlformats.org/officeDocument/2006/relationships/queryTable" Target="../queryTables/queryTable217.xml"/><Relationship Id="rId8" Type="http://schemas.openxmlformats.org/officeDocument/2006/relationships/queryTable" Target="../queryTables/queryTable120.xml"/><Relationship Id="rId51" Type="http://schemas.openxmlformats.org/officeDocument/2006/relationships/queryTable" Target="../queryTables/queryTable163.xml"/><Relationship Id="rId72" Type="http://schemas.openxmlformats.org/officeDocument/2006/relationships/queryTable" Target="../queryTables/queryTable184.xml"/><Relationship Id="rId93" Type="http://schemas.openxmlformats.org/officeDocument/2006/relationships/queryTable" Target="../queryTables/queryTable205.xml"/><Relationship Id="rId98" Type="http://schemas.openxmlformats.org/officeDocument/2006/relationships/queryTable" Target="../queryTables/queryTable210.xml"/><Relationship Id="rId3" Type="http://schemas.openxmlformats.org/officeDocument/2006/relationships/queryTable" Target="../queryTables/queryTable115.xml"/><Relationship Id="rId25" Type="http://schemas.openxmlformats.org/officeDocument/2006/relationships/queryTable" Target="../queryTables/queryTable137.xml"/><Relationship Id="rId46" Type="http://schemas.openxmlformats.org/officeDocument/2006/relationships/queryTable" Target="../queryTables/queryTable158.xml"/><Relationship Id="rId67" Type="http://schemas.openxmlformats.org/officeDocument/2006/relationships/queryTable" Target="../queryTables/queryTable179.xml"/><Relationship Id="rId20" Type="http://schemas.openxmlformats.org/officeDocument/2006/relationships/queryTable" Target="../queryTables/queryTable132.xml"/><Relationship Id="rId41" Type="http://schemas.openxmlformats.org/officeDocument/2006/relationships/queryTable" Target="../queryTables/queryTable153.xml"/><Relationship Id="rId62" Type="http://schemas.openxmlformats.org/officeDocument/2006/relationships/queryTable" Target="../queryTables/queryTable174.xml"/><Relationship Id="rId83" Type="http://schemas.openxmlformats.org/officeDocument/2006/relationships/queryTable" Target="../queryTables/queryTable195.xml"/><Relationship Id="rId88" Type="http://schemas.openxmlformats.org/officeDocument/2006/relationships/queryTable" Target="../queryTables/queryTable200.xml"/><Relationship Id="rId111" Type="http://schemas.openxmlformats.org/officeDocument/2006/relationships/queryTable" Target="../queryTables/queryTable223.xml"/></Relationships>
</file>

<file path=xl/worksheets/_rels/sheet1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49.xml"/><Relationship Id="rId21" Type="http://schemas.openxmlformats.org/officeDocument/2006/relationships/queryTable" Target="../queryTables/queryTable244.xml"/><Relationship Id="rId42" Type="http://schemas.openxmlformats.org/officeDocument/2006/relationships/queryTable" Target="../queryTables/queryTable265.xml"/><Relationship Id="rId47" Type="http://schemas.openxmlformats.org/officeDocument/2006/relationships/queryTable" Target="../queryTables/queryTable270.xml"/><Relationship Id="rId63" Type="http://schemas.openxmlformats.org/officeDocument/2006/relationships/queryTable" Target="../queryTables/queryTable286.xml"/><Relationship Id="rId68" Type="http://schemas.openxmlformats.org/officeDocument/2006/relationships/queryTable" Target="../queryTables/queryTable291.xml"/><Relationship Id="rId84" Type="http://schemas.openxmlformats.org/officeDocument/2006/relationships/queryTable" Target="../queryTables/queryTable307.xml"/><Relationship Id="rId89" Type="http://schemas.openxmlformats.org/officeDocument/2006/relationships/queryTable" Target="../queryTables/queryTable312.xml"/><Relationship Id="rId16" Type="http://schemas.openxmlformats.org/officeDocument/2006/relationships/queryTable" Target="../queryTables/queryTable239.xml"/><Relationship Id="rId107" Type="http://schemas.openxmlformats.org/officeDocument/2006/relationships/queryTable" Target="../queryTables/queryTable330.xml"/><Relationship Id="rId11" Type="http://schemas.openxmlformats.org/officeDocument/2006/relationships/queryTable" Target="../queryTables/queryTable234.xml"/><Relationship Id="rId32" Type="http://schemas.openxmlformats.org/officeDocument/2006/relationships/queryTable" Target="../queryTables/queryTable255.xml"/><Relationship Id="rId37" Type="http://schemas.openxmlformats.org/officeDocument/2006/relationships/queryTable" Target="../queryTables/queryTable260.xml"/><Relationship Id="rId53" Type="http://schemas.openxmlformats.org/officeDocument/2006/relationships/queryTable" Target="../queryTables/queryTable276.xml"/><Relationship Id="rId58" Type="http://schemas.openxmlformats.org/officeDocument/2006/relationships/queryTable" Target="../queryTables/queryTable281.xml"/><Relationship Id="rId74" Type="http://schemas.openxmlformats.org/officeDocument/2006/relationships/queryTable" Target="../queryTables/queryTable297.xml"/><Relationship Id="rId79" Type="http://schemas.openxmlformats.org/officeDocument/2006/relationships/queryTable" Target="../queryTables/queryTable302.xml"/><Relationship Id="rId102" Type="http://schemas.openxmlformats.org/officeDocument/2006/relationships/queryTable" Target="../queryTables/queryTable325.xml"/><Relationship Id="rId5" Type="http://schemas.openxmlformats.org/officeDocument/2006/relationships/queryTable" Target="../queryTables/queryTable228.xml"/><Relationship Id="rId90" Type="http://schemas.openxmlformats.org/officeDocument/2006/relationships/queryTable" Target="../queryTables/queryTable313.xml"/><Relationship Id="rId95" Type="http://schemas.openxmlformats.org/officeDocument/2006/relationships/queryTable" Target="../queryTables/queryTable318.xml"/><Relationship Id="rId22" Type="http://schemas.openxmlformats.org/officeDocument/2006/relationships/queryTable" Target="../queryTables/queryTable245.xml"/><Relationship Id="rId27" Type="http://schemas.openxmlformats.org/officeDocument/2006/relationships/queryTable" Target="../queryTables/queryTable250.xml"/><Relationship Id="rId43" Type="http://schemas.openxmlformats.org/officeDocument/2006/relationships/queryTable" Target="../queryTables/queryTable266.xml"/><Relationship Id="rId48" Type="http://schemas.openxmlformats.org/officeDocument/2006/relationships/queryTable" Target="../queryTables/queryTable271.xml"/><Relationship Id="rId64" Type="http://schemas.openxmlformats.org/officeDocument/2006/relationships/queryTable" Target="../queryTables/queryTable287.xml"/><Relationship Id="rId69" Type="http://schemas.openxmlformats.org/officeDocument/2006/relationships/queryTable" Target="../queryTables/queryTable292.xml"/><Relationship Id="rId80" Type="http://schemas.openxmlformats.org/officeDocument/2006/relationships/queryTable" Target="../queryTables/queryTable303.xml"/><Relationship Id="rId85" Type="http://schemas.openxmlformats.org/officeDocument/2006/relationships/queryTable" Target="../queryTables/queryTable308.xml"/><Relationship Id="rId12" Type="http://schemas.openxmlformats.org/officeDocument/2006/relationships/queryTable" Target="../queryTables/queryTable235.xml"/><Relationship Id="rId17" Type="http://schemas.openxmlformats.org/officeDocument/2006/relationships/queryTable" Target="../queryTables/queryTable240.xml"/><Relationship Id="rId33" Type="http://schemas.openxmlformats.org/officeDocument/2006/relationships/queryTable" Target="../queryTables/queryTable256.xml"/><Relationship Id="rId38" Type="http://schemas.openxmlformats.org/officeDocument/2006/relationships/queryTable" Target="../queryTables/queryTable261.xml"/><Relationship Id="rId59" Type="http://schemas.openxmlformats.org/officeDocument/2006/relationships/queryTable" Target="../queryTables/queryTable282.xml"/><Relationship Id="rId103" Type="http://schemas.openxmlformats.org/officeDocument/2006/relationships/queryTable" Target="../queryTables/queryTable326.xml"/><Relationship Id="rId108" Type="http://schemas.openxmlformats.org/officeDocument/2006/relationships/queryTable" Target="../queryTables/queryTable331.xml"/><Relationship Id="rId54" Type="http://schemas.openxmlformats.org/officeDocument/2006/relationships/queryTable" Target="../queryTables/queryTable277.xml"/><Relationship Id="rId70" Type="http://schemas.openxmlformats.org/officeDocument/2006/relationships/queryTable" Target="../queryTables/queryTable293.xml"/><Relationship Id="rId75" Type="http://schemas.openxmlformats.org/officeDocument/2006/relationships/queryTable" Target="../queryTables/queryTable298.xml"/><Relationship Id="rId91" Type="http://schemas.openxmlformats.org/officeDocument/2006/relationships/queryTable" Target="../queryTables/queryTable314.xml"/><Relationship Id="rId96" Type="http://schemas.openxmlformats.org/officeDocument/2006/relationships/queryTable" Target="../queryTables/queryTable319.xml"/><Relationship Id="rId1" Type="http://schemas.openxmlformats.org/officeDocument/2006/relationships/queryTable" Target="../queryTables/queryTable224.xml"/><Relationship Id="rId6" Type="http://schemas.openxmlformats.org/officeDocument/2006/relationships/queryTable" Target="../queryTables/queryTable229.xml"/><Relationship Id="rId15" Type="http://schemas.openxmlformats.org/officeDocument/2006/relationships/queryTable" Target="../queryTables/queryTable238.xml"/><Relationship Id="rId23" Type="http://schemas.openxmlformats.org/officeDocument/2006/relationships/queryTable" Target="../queryTables/queryTable246.xml"/><Relationship Id="rId28" Type="http://schemas.openxmlformats.org/officeDocument/2006/relationships/queryTable" Target="../queryTables/queryTable251.xml"/><Relationship Id="rId36" Type="http://schemas.openxmlformats.org/officeDocument/2006/relationships/queryTable" Target="../queryTables/queryTable259.xml"/><Relationship Id="rId49" Type="http://schemas.openxmlformats.org/officeDocument/2006/relationships/queryTable" Target="../queryTables/queryTable272.xml"/><Relationship Id="rId57" Type="http://schemas.openxmlformats.org/officeDocument/2006/relationships/queryTable" Target="../queryTables/queryTable280.xml"/><Relationship Id="rId106" Type="http://schemas.openxmlformats.org/officeDocument/2006/relationships/queryTable" Target="../queryTables/queryTable329.xml"/><Relationship Id="rId10" Type="http://schemas.openxmlformats.org/officeDocument/2006/relationships/queryTable" Target="../queryTables/queryTable233.xml"/><Relationship Id="rId31" Type="http://schemas.openxmlformats.org/officeDocument/2006/relationships/queryTable" Target="../queryTables/queryTable254.xml"/><Relationship Id="rId44" Type="http://schemas.openxmlformats.org/officeDocument/2006/relationships/queryTable" Target="../queryTables/queryTable267.xml"/><Relationship Id="rId52" Type="http://schemas.openxmlformats.org/officeDocument/2006/relationships/queryTable" Target="../queryTables/queryTable275.xml"/><Relationship Id="rId60" Type="http://schemas.openxmlformats.org/officeDocument/2006/relationships/queryTable" Target="../queryTables/queryTable283.xml"/><Relationship Id="rId65" Type="http://schemas.openxmlformats.org/officeDocument/2006/relationships/queryTable" Target="../queryTables/queryTable288.xml"/><Relationship Id="rId73" Type="http://schemas.openxmlformats.org/officeDocument/2006/relationships/queryTable" Target="../queryTables/queryTable296.xml"/><Relationship Id="rId78" Type="http://schemas.openxmlformats.org/officeDocument/2006/relationships/queryTable" Target="../queryTables/queryTable301.xml"/><Relationship Id="rId81" Type="http://schemas.openxmlformats.org/officeDocument/2006/relationships/queryTable" Target="../queryTables/queryTable304.xml"/><Relationship Id="rId86" Type="http://schemas.openxmlformats.org/officeDocument/2006/relationships/queryTable" Target="../queryTables/queryTable309.xml"/><Relationship Id="rId94" Type="http://schemas.openxmlformats.org/officeDocument/2006/relationships/queryTable" Target="../queryTables/queryTable317.xml"/><Relationship Id="rId99" Type="http://schemas.openxmlformats.org/officeDocument/2006/relationships/queryTable" Target="../queryTables/queryTable322.xml"/><Relationship Id="rId101" Type="http://schemas.openxmlformats.org/officeDocument/2006/relationships/queryTable" Target="../queryTables/queryTable324.xml"/><Relationship Id="rId4" Type="http://schemas.openxmlformats.org/officeDocument/2006/relationships/queryTable" Target="../queryTables/queryTable227.xml"/><Relationship Id="rId9" Type="http://schemas.openxmlformats.org/officeDocument/2006/relationships/queryTable" Target="../queryTables/queryTable232.xml"/><Relationship Id="rId13" Type="http://schemas.openxmlformats.org/officeDocument/2006/relationships/queryTable" Target="../queryTables/queryTable236.xml"/><Relationship Id="rId18" Type="http://schemas.openxmlformats.org/officeDocument/2006/relationships/queryTable" Target="../queryTables/queryTable241.xml"/><Relationship Id="rId39" Type="http://schemas.openxmlformats.org/officeDocument/2006/relationships/queryTable" Target="../queryTables/queryTable262.xml"/><Relationship Id="rId109" Type="http://schemas.openxmlformats.org/officeDocument/2006/relationships/queryTable" Target="../queryTables/queryTable332.xml"/><Relationship Id="rId34" Type="http://schemas.openxmlformats.org/officeDocument/2006/relationships/queryTable" Target="../queryTables/queryTable257.xml"/><Relationship Id="rId50" Type="http://schemas.openxmlformats.org/officeDocument/2006/relationships/queryTable" Target="../queryTables/queryTable273.xml"/><Relationship Id="rId55" Type="http://schemas.openxmlformats.org/officeDocument/2006/relationships/queryTable" Target="../queryTables/queryTable278.xml"/><Relationship Id="rId76" Type="http://schemas.openxmlformats.org/officeDocument/2006/relationships/queryTable" Target="../queryTables/queryTable299.xml"/><Relationship Id="rId97" Type="http://schemas.openxmlformats.org/officeDocument/2006/relationships/queryTable" Target="../queryTables/queryTable320.xml"/><Relationship Id="rId104" Type="http://schemas.openxmlformats.org/officeDocument/2006/relationships/queryTable" Target="../queryTables/queryTable327.xml"/><Relationship Id="rId7" Type="http://schemas.openxmlformats.org/officeDocument/2006/relationships/queryTable" Target="../queryTables/queryTable230.xml"/><Relationship Id="rId71" Type="http://schemas.openxmlformats.org/officeDocument/2006/relationships/queryTable" Target="../queryTables/queryTable294.xml"/><Relationship Id="rId92" Type="http://schemas.openxmlformats.org/officeDocument/2006/relationships/queryTable" Target="../queryTables/queryTable315.xml"/><Relationship Id="rId2" Type="http://schemas.openxmlformats.org/officeDocument/2006/relationships/queryTable" Target="../queryTables/queryTable225.xml"/><Relationship Id="rId29" Type="http://schemas.openxmlformats.org/officeDocument/2006/relationships/queryTable" Target="../queryTables/queryTable252.xml"/><Relationship Id="rId24" Type="http://schemas.openxmlformats.org/officeDocument/2006/relationships/queryTable" Target="../queryTables/queryTable247.xml"/><Relationship Id="rId40" Type="http://schemas.openxmlformats.org/officeDocument/2006/relationships/queryTable" Target="../queryTables/queryTable263.xml"/><Relationship Id="rId45" Type="http://schemas.openxmlformats.org/officeDocument/2006/relationships/queryTable" Target="../queryTables/queryTable268.xml"/><Relationship Id="rId66" Type="http://schemas.openxmlformats.org/officeDocument/2006/relationships/queryTable" Target="../queryTables/queryTable289.xml"/><Relationship Id="rId87" Type="http://schemas.openxmlformats.org/officeDocument/2006/relationships/queryTable" Target="../queryTables/queryTable310.xml"/><Relationship Id="rId110" Type="http://schemas.openxmlformats.org/officeDocument/2006/relationships/queryTable" Target="../queryTables/queryTable333.xml"/><Relationship Id="rId61" Type="http://schemas.openxmlformats.org/officeDocument/2006/relationships/queryTable" Target="../queryTables/queryTable284.xml"/><Relationship Id="rId82" Type="http://schemas.openxmlformats.org/officeDocument/2006/relationships/queryTable" Target="../queryTables/queryTable305.xml"/><Relationship Id="rId19" Type="http://schemas.openxmlformats.org/officeDocument/2006/relationships/queryTable" Target="../queryTables/queryTable242.xml"/><Relationship Id="rId14" Type="http://schemas.openxmlformats.org/officeDocument/2006/relationships/queryTable" Target="../queryTables/queryTable237.xml"/><Relationship Id="rId30" Type="http://schemas.openxmlformats.org/officeDocument/2006/relationships/queryTable" Target="../queryTables/queryTable253.xml"/><Relationship Id="rId35" Type="http://schemas.openxmlformats.org/officeDocument/2006/relationships/queryTable" Target="../queryTables/queryTable258.xml"/><Relationship Id="rId56" Type="http://schemas.openxmlformats.org/officeDocument/2006/relationships/queryTable" Target="../queryTables/queryTable279.xml"/><Relationship Id="rId77" Type="http://schemas.openxmlformats.org/officeDocument/2006/relationships/queryTable" Target="../queryTables/queryTable300.xml"/><Relationship Id="rId100" Type="http://schemas.openxmlformats.org/officeDocument/2006/relationships/queryTable" Target="../queryTables/queryTable323.xml"/><Relationship Id="rId105" Type="http://schemas.openxmlformats.org/officeDocument/2006/relationships/queryTable" Target="../queryTables/queryTable328.xml"/><Relationship Id="rId8" Type="http://schemas.openxmlformats.org/officeDocument/2006/relationships/queryTable" Target="../queryTables/queryTable231.xml"/><Relationship Id="rId51" Type="http://schemas.openxmlformats.org/officeDocument/2006/relationships/queryTable" Target="../queryTables/queryTable274.xml"/><Relationship Id="rId72" Type="http://schemas.openxmlformats.org/officeDocument/2006/relationships/queryTable" Target="../queryTables/queryTable295.xml"/><Relationship Id="rId93" Type="http://schemas.openxmlformats.org/officeDocument/2006/relationships/queryTable" Target="../queryTables/queryTable316.xml"/><Relationship Id="rId98" Type="http://schemas.openxmlformats.org/officeDocument/2006/relationships/queryTable" Target="../queryTables/queryTable321.xml"/><Relationship Id="rId3" Type="http://schemas.openxmlformats.org/officeDocument/2006/relationships/queryTable" Target="../queryTables/queryTable226.xml"/><Relationship Id="rId25" Type="http://schemas.openxmlformats.org/officeDocument/2006/relationships/queryTable" Target="../queryTables/queryTable248.xml"/><Relationship Id="rId46" Type="http://schemas.openxmlformats.org/officeDocument/2006/relationships/queryTable" Target="../queryTables/queryTable269.xml"/><Relationship Id="rId67" Type="http://schemas.openxmlformats.org/officeDocument/2006/relationships/queryTable" Target="../queryTables/queryTable290.xml"/><Relationship Id="rId20" Type="http://schemas.openxmlformats.org/officeDocument/2006/relationships/queryTable" Target="../queryTables/queryTable243.xml"/><Relationship Id="rId41" Type="http://schemas.openxmlformats.org/officeDocument/2006/relationships/queryTable" Target="../queryTables/queryTable264.xml"/><Relationship Id="rId62" Type="http://schemas.openxmlformats.org/officeDocument/2006/relationships/queryTable" Target="../queryTables/queryTable285.xml"/><Relationship Id="rId83" Type="http://schemas.openxmlformats.org/officeDocument/2006/relationships/queryTable" Target="../queryTables/queryTable306.xml"/><Relationship Id="rId88" Type="http://schemas.openxmlformats.org/officeDocument/2006/relationships/queryTable" Target="../queryTables/queryTable311.xml"/><Relationship Id="rId111" Type="http://schemas.openxmlformats.org/officeDocument/2006/relationships/queryTable" Target="../queryTables/queryTable334.xm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360.xml"/><Relationship Id="rId21" Type="http://schemas.openxmlformats.org/officeDocument/2006/relationships/queryTable" Target="../queryTables/queryTable355.xml"/><Relationship Id="rId42" Type="http://schemas.openxmlformats.org/officeDocument/2006/relationships/queryTable" Target="../queryTables/queryTable376.xml"/><Relationship Id="rId47" Type="http://schemas.openxmlformats.org/officeDocument/2006/relationships/queryTable" Target="../queryTables/queryTable381.xml"/><Relationship Id="rId63" Type="http://schemas.openxmlformats.org/officeDocument/2006/relationships/queryTable" Target="../queryTables/queryTable397.xml"/><Relationship Id="rId68" Type="http://schemas.openxmlformats.org/officeDocument/2006/relationships/queryTable" Target="../queryTables/queryTable402.xml"/><Relationship Id="rId84" Type="http://schemas.openxmlformats.org/officeDocument/2006/relationships/queryTable" Target="../queryTables/queryTable418.xml"/><Relationship Id="rId89" Type="http://schemas.openxmlformats.org/officeDocument/2006/relationships/queryTable" Target="../queryTables/queryTable423.xml"/><Relationship Id="rId16" Type="http://schemas.openxmlformats.org/officeDocument/2006/relationships/queryTable" Target="../queryTables/queryTable350.xml"/><Relationship Id="rId107" Type="http://schemas.openxmlformats.org/officeDocument/2006/relationships/queryTable" Target="../queryTables/queryTable441.xml"/><Relationship Id="rId11" Type="http://schemas.openxmlformats.org/officeDocument/2006/relationships/queryTable" Target="../queryTables/queryTable345.xml"/><Relationship Id="rId32" Type="http://schemas.openxmlformats.org/officeDocument/2006/relationships/queryTable" Target="../queryTables/queryTable366.xml"/><Relationship Id="rId37" Type="http://schemas.openxmlformats.org/officeDocument/2006/relationships/queryTable" Target="../queryTables/queryTable371.xml"/><Relationship Id="rId53" Type="http://schemas.openxmlformats.org/officeDocument/2006/relationships/queryTable" Target="../queryTables/queryTable387.xml"/><Relationship Id="rId58" Type="http://schemas.openxmlformats.org/officeDocument/2006/relationships/queryTable" Target="../queryTables/queryTable392.xml"/><Relationship Id="rId74" Type="http://schemas.openxmlformats.org/officeDocument/2006/relationships/queryTable" Target="../queryTables/queryTable408.xml"/><Relationship Id="rId79" Type="http://schemas.openxmlformats.org/officeDocument/2006/relationships/queryTable" Target="../queryTables/queryTable413.xml"/><Relationship Id="rId102" Type="http://schemas.openxmlformats.org/officeDocument/2006/relationships/queryTable" Target="../queryTables/queryTable436.xml"/><Relationship Id="rId5" Type="http://schemas.openxmlformats.org/officeDocument/2006/relationships/queryTable" Target="../queryTables/queryTable339.xml"/><Relationship Id="rId90" Type="http://schemas.openxmlformats.org/officeDocument/2006/relationships/queryTable" Target="../queryTables/queryTable424.xml"/><Relationship Id="rId95" Type="http://schemas.openxmlformats.org/officeDocument/2006/relationships/queryTable" Target="../queryTables/queryTable429.xml"/><Relationship Id="rId22" Type="http://schemas.openxmlformats.org/officeDocument/2006/relationships/queryTable" Target="../queryTables/queryTable356.xml"/><Relationship Id="rId27" Type="http://schemas.openxmlformats.org/officeDocument/2006/relationships/queryTable" Target="../queryTables/queryTable361.xml"/><Relationship Id="rId43" Type="http://schemas.openxmlformats.org/officeDocument/2006/relationships/queryTable" Target="../queryTables/queryTable377.xml"/><Relationship Id="rId48" Type="http://schemas.openxmlformats.org/officeDocument/2006/relationships/queryTable" Target="../queryTables/queryTable382.xml"/><Relationship Id="rId64" Type="http://schemas.openxmlformats.org/officeDocument/2006/relationships/queryTable" Target="../queryTables/queryTable398.xml"/><Relationship Id="rId69" Type="http://schemas.openxmlformats.org/officeDocument/2006/relationships/queryTable" Target="../queryTables/queryTable403.xml"/><Relationship Id="rId80" Type="http://schemas.openxmlformats.org/officeDocument/2006/relationships/queryTable" Target="../queryTables/queryTable414.xml"/><Relationship Id="rId85" Type="http://schemas.openxmlformats.org/officeDocument/2006/relationships/queryTable" Target="../queryTables/queryTable419.xml"/><Relationship Id="rId12" Type="http://schemas.openxmlformats.org/officeDocument/2006/relationships/queryTable" Target="../queryTables/queryTable346.xml"/><Relationship Id="rId17" Type="http://schemas.openxmlformats.org/officeDocument/2006/relationships/queryTable" Target="../queryTables/queryTable351.xml"/><Relationship Id="rId33" Type="http://schemas.openxmlformats.org/officeDocument/2006/relationships/queryTable" Target="../queryTables/queryTable367.xml"/><Relationship Id="rId38" Type="http://schemas.openxmlformats.org/officeDocument/2006/relationships/queryTable" Target="../queryTables/queryTable372.xml"/><Relationship Id="rId59" Type="http://schemas.openxmlformats.org/officeDocument/2006/relationships/queryTable" Target="../queryTables/queryTable393.xml"/><Relationship Id="rId103" Type="http://schemas.openxmlformats.org/officeDocument/2006/relationships/queryTable" Target="../queryTables/queryTable437.xml"/><Relationship Id="rId108" Type="http://schemas.openxmlformats.org/officeDocument/2006/relationships/queryTable" Target="../queryTables/queryTable442.xml"/><Relationship Id="rId54" Type="http://schemas.openxmlformats.org/officeDocument/2006/relationships/queryTable" Target="../queryTables/queryTable388.xml"/><Relationship Id="rId70" Type="http://schemas.openxmlformats.org/officeDocument/2006/relationships/queryTable" Target="../queryTables/queryTable404.xml"/><Relationship Id="rId75" Type="http://schemas.openxmlformats.org/officeDocument/2006/relationships/queryTable" Target="../queryTables/queryTable409.xml"/><Relationship Id="rId91" Type="http://schemas.openxmlformats.org/officeDocument/2006/relationships/queryTable" Target="../queryTables/queryTable425.xml"/><Relationship Id="rId96" Type="http://schemas.openxmlformats.org/officeDocument/2006/relationships/queryTable" Target="../queryTables/queryTable430.xml"/><Relationship Id="rId1" Type="http://schemas.openxmlformats.org/officeDocument/2006/relationships/queryTable" Target="../queryTables/queryTable335.xml"/><Relationship Id="rId6" Type="http://schemas.openxmlformats.org/officeDocument/2006/relationships/queryTable" Target="../queryTables/queryTable340.xml"/><Relationship Id="rId15" Type="http://schemas.openxmlformats.org/officeDocument/2006/relationships/queryTable" Target="../queryTables/queryTable349.xml"/><Relationship Id="rId23" Type="http://schemas.openxmlformats.org/officeDocument/2006/relationships/queryTable" Target="../queryTables/queryTable357.xml"/><Relationship Id="rId28" Type="http://schemas.openxmlformats.org/officeDocument/2006/relationships/queryTable" Target="../queryTables/queryTable362.xml"/><Relationship Id="rId36" Type="http://schemas.openxmlformats.org/officeDocument/2006/relationships/queryTable" Target="../queryTables/queryTable370.xml"/><Relationship Id="rId49" Type="http://schemas.openxmlformats.org/officeDocument/2006/relationships/queryTable" Target="../queryTables/queryTable383.xml"/><Relationship Id="rId57" Type="http://schemas.openxmlformats.org/officeDocument/2006/relationships/queryTable" Target="../queryTables/queryTable391.xml"/><Relationship Id="rId106" Type="http://schemas.openxmlformats.org/officeDocument/2006/relationships/queryTable" Target="../queryTables/queryTable440.xml"/><Relationship Id="rId10" Type="http://schemas.openxmlformats.org/officeDocument/2006/relationships/queryTable" Target="../queryTables/queryTable344.xml"/><Relationship Id="rId31" Type="http://schemas.openxmlformats.org/officeDocument/2006/relationships/queryTable" Target="../queryTables/queryTable365.xml"/><Relationship Id="rId44" Type="http://schemas.openxmlformats.org/officeDocument/2006/relationships/queryTable" Target="../queryTables/queryTable378.xml"/><Relationship Id="rId52" Type="http://schemas.openxmlformats.org/officeDocument/2006/relationships/queryTable" Target="../queryTables/queryTable386.xml"/><Relationship Id="rId60" Type="http://schemas.openxmlformats.org/officeDocument/2006/relationships/queryTable" Target="../queryTables/queryTable394.xml"/><Relationship Id="rId65" Type="http://schemas.openxmlformats.org/officeDocument/2006/relationships/queryTable" Target="../queryTables/queryTable399.xml"/><Relationship Id="rId73" Type="http://schemas.openxmlformats.org/officeDocument/2006/relationships/queryTable" Target="../queryTables/queryTable407.xml"/><Relationship Id="rId78" Type="http://schemas.openxmlformats.org/officeDocument/2006/relationships/queryTable" Target="../queryTables/queryTable412.xml"/><Relationship Id="rId81" Type="http://schemas.openxmlformats.org/officeDocument/2006/relationships/queryTable" Target="../queryTables/queryTable415.xml"/><Relationship Id="rId86" Type="http://schemas.openxmlformats.org/officeDocument/2006/relationships/queryTable" Target="../queryTables/queryTable420.xml"/><Relationship Id="rId94" Type="http://schemas.openxmlformats.org/officeDocument/2006/relationships/queryTable" Target="../queryTables/queryTable428.xml"/><Relationship Id="rId99" Type="http://schemas.openxmlformats.org/officeDocument/2006/relationships/queryTable" Target="../queryTables/queryTable433.xml"/><Relationship Id="rId101" Type="http://schemas.openxmlformats.org/officeDocument/2006/relationships/queryTable" Target="../queryTables/queryTable435.xml"/><Relationship Id="rId4" Type="http://schemas.openxmlformats.org/officeDocument/2006/relationships/queryTable" Target="../queryTables/queryTable338.xml"/><Relationship Id="rId9" Type="http://schemas.openxmlformats.org/officeDocument/2006/relationships/queryTable" Target="../queryTables/queryTable343.xml"/><Relationship Id="rId13" Type="http://schemas.openxmlformats.org/officeDocument/2006/relationships/queryTable" Target="../queryTables/queryTable347.xml"/><Relationship Id="rId18" Type="http://schemas.openxmlformats.org/officeDocument/2006/relationships/queryTable" Target="../queryTables/queryTable352.xml"/><Relationship Id="rId39" Type="http://schemas.openxmlformats.org/officeDocument/2006/relationships/queryTable" Target="../queryTables/queryTable373.xml"/><Relationship Id="rId109" Type="http://schemas.openxmlformats.org/officeDocument/2006/relationships/queryTable" Target="../queryTables/queryTable443.xml"/><Relationship Id="rId34" Type="http://schemas.openxmlformats.org/officeDocument/2006/relationships/queryTable" Target="../queryTables/queryTable368.xml"/><Relationship Id="rId50" Type="http://schemas.openxmlformats.org/officeDocument/2006/relationships/queryTable" Target="../queryTables/queryTable384.xml"/><Relationship Id="rId55" Type="http://schemas.openxmlformats.org/officeDocument/2006/relationships/queryTable" Target="../queryTables/queryTable389.xml"/><Relationship Id="rId76" Type="http://schemas.openxmlformats.org/officeDocument/2006/relationships/queryTable" Target="../queryTables/queryTable410.xml"/><Relationship Id="rId97" Type="http://schemas.openxmlformats.org/officeDocument/2006/relationships/queryTable" Target="../queryTables/queryTable431.xml"/><Relationship Id="rId104" Type="http://schemas.openxmlformats.org/officeDocument/2006/relationships/queryTable" Target="../queryTables/queryTable438.xml"/><Relationship Id="rId7" Type="http://schemas.openxmlformats.org/officeDocument/2006/relationships/queryTable" Target="../queryTables/queryTable341.xml"/><Relationship Id="rId71" Type="http://schemas.openxmlformats.org/officeDocument/2006/relationships/queryTable" Target="../queryTables/queryTable405.xml"/><Relationship Id="rId92" Type="http://schemas.openxmlformats.org/officeDocument/2006/relationships/queryTable" Target="../queryTables/queryTable426.xml"/><Relationship Id="rId2" Type="http://schemas.openxmlformats.org/officeDocument/2006/relationships/queryTable" Target="../queryTables/queryTable336.xml"/><Relationship Id="rId29" Type="http://schemas.openxmlformats.org/officeDocument/2006/relationships/queryTable" Target="../queryTables/queryTable363.xml"/><Relationship Id="rId24" Type="http://schemas.openxmlformats.org/officeDocument/2006/relationships/queryTable" Target="../queryTables/queryTable358.xml"/><Relationship Id="rId40" Type="http://schemas.openxmlformats.org/officeDocument/2006/relationships/queryTable" Target="../queryTables/queryTable374.xml"/><Relationship Id="rId45" Type="http://schemas.openxmlformats.org/officeDocument/2006/relationships/queryTable" Target="../queryTables/queryTable379.xml"/><Relationship Id="rId66" Type="http://schemas.openxmlformats.org/officeDocument/2006/relationships/queryTable" Target="../queryTables/queryTable400.xml"/><Relationship Id="rId87" Type="http://schemas.openxmlformats.org/officeDocument/2006/relationships/queryTable" Target="../queryTables/queryTable421.xml"/><Relationship Id="rId110" Type="http://schemas.openxmlformats.org/officeDocument/2006/relationships/queryTable" Target="../queryTables/queryTable444.xml"/><Relationship Id="rId61" Type="http://schemas.openxmlformats.org/officeDocument/2006/relationships/queryTable" Target="../queryTables/queryTable395.xml"/><Relationship Id="rId82" Type="http://schemas.openxmlformats.org/officeDocument/2006/relationships/queryTable" Target="../queryTables/queryTable416.xml"/><Relationship Id="rId19" Type="http://schemas.openxmlformats.org/officeDocument/2006/relationships/queryTable" Target="../queryTables/queryTable353.xml"/><Relationship Id="rId14" Type="http://schemas.openxmlformats.org/officeDocument/2006/relationships/queryTable" Target="../queryTables/queryTable348.xml"/><Relationship Id="rId30" Type="http://schemas.openxmlformats.org/officeDocument/2006/relationships/queryTable" Target="../queryTables/queryTable364.xml"/><Relationship Id="rId35" Type="http://schemas.openxmlformats.org/officeDocument/2006/relationships/queryTable" Target="../queryTables/queryTable369.xml"/><Relationship Id="rId56" Type="http://schemas.openxmlformats.org/officeDocument/2006/relationships/queryTable" Target="../queryTables/queryTable390.xml"/><Relationship Id="rId77" Type="http://schemas.openxmlformats.org/officeDocument/2006/relationships/queryTable" Target="../queryTables/queryTable411.xml"/><Relationship Id="rId100" Type="http://schemas.openxmlformats.org/officeDocument/2006/relationships/queryTable" Target="../queryTables/queryTable434.xml"/><Relationship Id="rId105" Type="http://schemas.openxmlformats.org/officeDocument/2006/relationships/queryTable" Target="../queryTables/queryTable439.xml"/><Relationship Id="rId8" Type="http://schemas.openxmlformats.org/officeDocument/2006/relationships/queryTable" Target="../queryTables/queryTable342.xml"/><Relationship Id="rId51" Type="http://schemas.openxmlformats.org/officeDocument/2006/relationships/queryTable" Target="../queryTables/queryTable385.xml"/><Relationship Id="rId72" Type="http://schemas.openxmlformats.org/officeDocument/2006/relationships/queryTable" Target="../queryTables/queryTable406.xml"/><Relationship Id="rId93" Type="http://schemas.openxmlformats.org/officeDocument/2006/relationships/queryTable" Target="../queryTables/queryTable427.xml"/><Relationship Id="rId98" Type="http://schemas.openxmlformats.org/officeDocument/2006/relationships/queryTable" Target="../queryTables/queryTable432.xml"/><Relationship Id="rId3" Type="http://schemas.openxmlformats.org/officeDocument/2006/relationships/queryTable" Target="../queryTables/queryTable337.xml"/><Relationship Id="rId25" Type="http://schemas.openxmlformats.org/officeDocument/2006/relationships/queryTable" Target="../queryTables/queryTable359.xml"/><Relationship Id="rId46" Type="http://schemas.openxmlformats.org/officeDocument/2006/relationships/queryTable" Target="../queryTables/queryTable380.xml"/><Relationship Id="rId67" Type="http://schemas.openxmlformats.org/officeDocument/2006/relationships/queryTable" Target="../queryTables/queryTable401.xml"/><Relationship Id="rId20" Type="http://schemas.openxmlformats.org/officeDocument/2006/relationships/queryTable" Target="../queryTables/queryTable354.xml"/><Relationship Id="rId41" Type="http://schemas.openxmlformats.org/officeDocument/2006/relationships/queryTable" Target="../queryTables/queryTable375.xml"/><Relationship Id="rId62" Type="http://schemas.openxmlformats.org/officeDocument/2006/relationships/queryTable" Target="../queryTables/queryTable396.xml"/><Relationship Id="rId83" Type="http://schemas.openxmlformats.org/officeDocument/2006/relationships/queryTable" Target="../queryTables/queryTable417.xml"/><Relationship Id="rId88" Type="http://schemas.openxmlformats.org/officeDocument/2006/relationships/queryTable" Target="../queryTables/queryTable422.xml"/><Relationship Id="rId111" Type="http://schemas.openxmlformats.org/officeDocument/2006/relationships/queryTable" Target="../queryTables/queryTable445.xml"/></Relationships>
</file>

<file path=xl/worksheets/_rels/sheet18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471.xml"/><Relationship Id="rId117" Type="http://schemas.openxmlformats.org/officeDocument/2006/relationships/queryTable" Target="../queryTables/queryTable562.xml"/><Relationship Id="rId21" Type="http://schemas.openxmlformats.org/officeDocument/2006/relationships/queryTable" Target="../queryTables/queryTable466.xml"/><Relationship Id="rId42" Type="http://schemas.openxmlformats.org/officeDocument/2006/relationships/queryTable" Target="../queryTables/queryTable487.xml"/><Relationship Id="rId47" Type="http://schemas.openxmlformats.org/officeDocument/2006/relationships/queryTable" Target="../queryTables/queryTable492.xml"/><Relationship Id="rId63" Type="http://schemas.openxmlformats.org/officeDocument/2006/relationships/queryTable" Target="../queryTables/queryTable508.xml"/><Relationship Id="rId68" Type="http://schemas.openxmlformats.org/officeDocument/2006/relationships/queryTable" Target="../queryTables/queryTable513.xml"/><Relationship Id="rId84" Type="http://schemas.openxmlformats.org/officeDocument/2006/relationships/queryTable" Target="../queryTables/queryTable529.xml"/><Relationship Id="rId89" Type="http://schemas.openxmlformats.org/officeDocument/2006/relationships/queryTable" Target="../queryTables/queryTable534.xml"/><Relationship Id="rId112" Type="http://schemas.openxmlformats.org/officeDocument/2006/relationships/queryTable" Target="../queryTables/queryTable557.xml"/><Relationship Id="rId16" Type="http://schemas.openxmlformats.org/officeDocument/2006/relationships/queryTable" Target="../queryTables/queryTable461.xml"/><Relationship Id="rId107" Type="http://schemas.openxmlformats.org/officeDocument/2006/relationships/queryTable" Target="../queryTables/queryTable552.xml"/><Relationship Id="rId11" Type="http://schemas.openxmlformats.org/officeDocument/2006/relationships/queryTable" Target="../queryTables/queryTable456.xml"/><Relationship Id="rId32" Type="http://schemas.openxmlformats.org/officeDocument/2006/relationships/queryTable" Target="../queryTables/queryTable477.xml"/><Relationship Id="rId37" Type="http://schemas.openxmlformats.org/officeDocument/2006/relationships/queryTable" Target="../queryTables/queryTable482.xml"/><Relationship Id="rId53" Type="http://schemas.openxmlformats.org/officeDocument/2006/relationships/queryTable" Target="../queryTables/queryTable498.xml"/><Relationship Id="rId58" Type="http://schemas.openxmlformats.org/officeDocument/2006/relationships/queryTable" Target="../queryTables/queryTable503.xml"/><Relationship Id="rId74" Type="http://schemas.openxmlformats.org/officeDocument/2006/relationships/queryTable" Target="../queryTables/queryTable519.xml"/><Relationship Id="rId79" Type="http://schemas.openxmlformats.org/officeDocument/2006/relationships/queryTable" Target="../queryTables/queryTable524.xml"/><Relationship Id="rId102" Type="http://schemas.openxmlformats.org/officeDocument/2006/relationships/queryTable" Target="../queryTables/queryTable547.xml"/><Relationship Id="rId123" Type="http://schemas.openxmlformats.org/officeDocument/2006/relationships/queryTable" Target="../queryTables/queryTable568.xml"/><Relationship Id="rId128" Type="http://schemas.openxmlformats.org/officeDocument/2006/relationships/queryTable" Target="../queryTables/queryTable573.xml"/><Relationship Id="rId5" Type="http://schemas.openxmlformats.org/officeDocument/2006/relationships/queryTable" Target="../queryTables/queryTable450.xml"/><Relationship Id="rId90" Type="http://schemas.openxmlformats.org/officeDocument/2006/relationships/queryTable" Target="../queryTables/queryTable535.xml"/><Relationship Id="rId95" Type="http://schemas.openxmlformats.org/officeDocument/2006/relationships/queryTable" Target="../queryTables/queryTable540.xml"/><Relationship Id="rId22" Type="http://schemas.openxmlformats.org/officeDocument/2006/relationships/queryTable" Target="../queryTables/queryTable467.xml"/><Relationship Id="rId27" Type="http://schemas.openxmlformats.org/officeDocument/2006/relationships/queryTable" Target="../queryTables/queryTable472.xml"/><Relationship Id="rId43" Type="http://schemas.openxmlformats.org/officeDocument/2006/relationships/queryTable" Target="../queryTables/queryTable488.xml"/><Relationship Id="rId48" Type="http://schemas.openxmlformats.org/officeDocument/2006/relationships/queryTable" Target="../queryTables/queryTable493.xml"/><Relationship Id="rId64" Type="http://schemas.openxmlformats.org/officeDocument/2006/relationships/queryTable" Target="../queryTables/queryTable509.xml"/><Relationship Id="rId69" Type="http://schemas.openxmlformats.org/officeDocument/2006/relationships/queryTable" Target="../queryTables/queryTable514.xml"/><Relationship Id="rId113" Type="http://schemas.openxmlformats.org/officeDocument/2006/relationships/queryTable" Target="../queryTables/queryTable558.xml"/><Relationship Id="rId118" Type="http://schemas.openxmlformats.org/officeDocument/2006/relationships/queryTable" Target="../queryTables/queryTable563.xml"/><Relationship Id="rId80" Type="http://schemas.openxmlformats.org/officeDocument/2006/relationships/queryTable" Target="../queryTables/queryTable525.xml"/><Relationship Id="rId85" Type="http://schemas.openxmlformats.org/officeDocument/2006/relationships/queryTable" Target="../queryTables/queryTable530.xml"/><Relationship Id="rId12" Type="http://schemas.openxmlformats.org/officeDocument/2006/relationships/queryTable" Target="../queryTables/queryTable457.xml"/><Relationship Id="rId17" Type="http://schemas.openxmlformats.org/officeDocument/2006/relationships/queryTable" Target="../queryTables/queryTable462.xml"/><Relationship Id="rId33" Type="http://schemas.openxmlformats.org/officeDocument/2006/relationships/queryTable" Target="../queryTables/queryTable478.xml"/><Relationship Id="rId38" Type="http://schemas.openxmlformats.org/officeDocument/2006/relationships/queryTable" Target="../queryTables/queryTable483.xml"/><Relationship Id="rId59" Type="http://schemas.openxmlformats.org/officeDocument/2006/relationships/queryTable" Target="../queryTables/queryTable504.xml"/><Relationship Id="rId103" Type="http://schemas.openxmlformats.org/officeDocument/2006/relationships/queryTable" Target="../queryTables/queryTable548.xml"/><Relationship Id="rId108" Type="http://schemas.openxmlformats.org/officeDocument/2006/relationships/queryTable" Target="../queryTables/queryTable553.xml"/><Relationship Id="rId124" Type="http://schemas.openxmlformats.org/officeDocument/2006/relationships/queryTable" Target="../queryTables/queryTable569.xml"/><Relationship Id="rId54" Type="http://schemas.openxmlformats.org/officeDocument/2006/relationships/queryTable" Target="../queryTables/queryTable499.xml"/><Relationship Id="rId70" Type="http://schemas.openxmlformats.org/officeDocument/2006/relationships/queryTable" Target="../queryTables/queryTable515.xml"/><Relationship Id="rId75" Type="http://schemas.openxmlformats.org/officeDocument/2006/relationships/queryTable" Target="../queryTables/queryTable520.xml"/><Relationship Id="rId91" Type="http://schemas.openxmlformats.org/officeDocument/2006/relationships/queryTable" Target="../queryTables/queryTable536.xml"/><Relationship Id="rId96" Type="http://schemas.openxmlformats.org/officeDocument/2006/relationships/queryTable" Target="../queryTables/queryTable541.xml"/><Relationship Id="rId1" Type="http://schemas.openxmlformats.org/officeDocument/2006/relationships/queryTable" Target="../queryTables/queryTable446.xml"/><Relationship Id="rId6" Type="http://schemas.openxmlformats.org/officeDocument/2006/relationships/queryTable" Target="../queryTables/queryTable451.xml"/><Relationship Id="rId23" Type="http://schemas.openxmlformats.org/officeDocument/2006/relationships/queryTable" Target="../queryTables/queryTable468.xml"/><Relationship Id="rId28" Type="http://schemas.openxmlformats.org/officeDocument/2006/relationships/queryTable" Target="../queryTables/queryTable473.xml"/><Relationship Id="rId49" Type="http://schemas.openxmlformats.org/officeDocument/2006/relationships/queryTable" Target="../queryTables/queryTable494.xml"/><Relationship Id="rId114" Type="http://schemas.openxmlformats.org/officeDocument/2006/relationships/queryTable" Target="../queryTables/queryTable559.xml"/><Relationship Id="rId119" Type="http://schemas.openxmlformats.org/officeDocument/2006/relationships/queryTable" Target="../queryTables/queryTable564.xml"/><Relationship Id="rId44" Type="http://schemas.openxmlformats.org/officeDocument/2006/relationships/queryTable" Target="../queryTables/queryTable489.xml"/><Relationship Id="rId60" Type="http://schemas.openxmlformats.org/officeDocument/2006/relationships/queryTable" Target="../queryTables/queryTable505.xml"/><Relationship Id="rId65" Type="http://schemas.openxmlformats.org/officeDocument/2006/relationships/queryTable" Target="../queryTables/queryTable510.xml"/><Relationship Id="rId81" Type="http://schemas.openxmlformats.org/officeDocument/2006/relationships/queryTable" Target="../queryTables/queryTable526.xml"/><Relationship Id="rId86" Type="http://schemas.openxmlformats.org/officeDocument/2006/relationships/queryTable" Target="../queryTables/queryTable531.xml"/><Relationship Id="rId13" Type="http://schemas.openxmlformats.org/officeDocument/2006/relationships/queryTable" Target="../queryTables/queryTable458.xml"/><Relationship Id="rId18" Type="http://schemas.openxmlformats.org/officeDocument/2006/relationships/queryTable" Target="../queryTables/queryTable463.xml"/><Relationship Id="rId39" Type="http://schemas.openxmlformats.org/officeDocument/2006/relationships/queryTable" Target="../queryTables/queryTable484.xml"/><Relationship Id="rId109" Type="http://schemas.openxmlformats.org/officeDocument/2006/relationships/queryTable" Target="../queryTables/queryTable554.xml"/><Relationship Id="rId34" Type="http://schemas.openxmlformats.org/officeDocument/2006/relationships/queryTable" Target="../queryTables/queryTable479.xml"/><Relationship Id="rId50" Type="http://schemas.openxmlformats.org/officeDocument/2006/relationships/queryTable" Target="../queryTables/queryTable495.xml"/><Relationship Id="rId55" Type="http://schemas.openxmlformats.org/officeDocument/2006/relationships/queryTable" Target="../queryTables/queryTable500.xml"/><Relationship Id="rId76" Type="http://schemas.openxmlformats.org/officeDocument/2006/relationships/queryTable" Target="../queryTables/queryTable521.xml"/><Relationship Id="rId97" Type="http://schemas.openxmlformats.org/officeDocument/2006/relationships/queryTable" Target="../queryTables/queryTable542.xml"/><Relationship Id="rId104" Type="http://schemas.openxmlformats.org/officeDocument/2006/relationships/queryTable" Target="../queryTables/queryTable549.xml"/><Relationship Id="rId120" Type="http://schemas.openxmlformats.org/officeDocument/2006/relationships/queryTable" Target="../queryTables/queryTable565.xml"/><Relationship Id="rId125" Type="http://schemas.openxmlformats.org/officeDocument/2006/relationships/queryTable" Target="../queryTables/queryTable570.xml"/><Relationship Id="rId7" Type="http://schemas.openxmlformats.org/officeDocument/2006/relationships/queryTable" Target="../queryTables/queryTable452.xml"/><Relationship Id="rId71" Type="http://schemas.openxmlformats.org/officeDocument/2006/relationships/queryTable" Target="../queryTables/queryTable516.xml"/><Relationship Id="rId92" Type="http://schemas.openxmlformats.org/officeDocument/2006/relationships/queryTable" Target="../queryTables/queryTable537.xml"/><Relationship Id="rId2" Type="http://schemas.openxmlformats.org/officeDocument/2006/relationships/queryTable" Target="../queryTables/queryTable447.xml"/><Relationship Id="rId29" Type="http://schemas.openxmlformats.org/officeDocument/2006/relationships/queryTable" Target="../queryTables/queryTable474.xml"/><Relationship Id="rId24" Type="http://schemas.openxmlformats.org/officeDocument/2006/relationships/queryTable" Target="../queryTables/queryTable469.xml"/><Relationship Id="rId40" Type="http://schemas.openxmlformats.org/officeDocument/2006/relationships/queryTable" Target="../queryTables/queryTable485.xml"/><Relationship Id="rId45" Type="http://schemas.openxmlformats.org/officeDocument/2006/relationships/queryTable" Target="../queryTables/queryTable490.xml"/><Relationship Id="rId66" Type="http://schemas.openxmlformats.org/officeDocument/2006/relationships/queryTable" Target="../queryTables/queryTable511.xml"/><Relationship Id="rId87" Type="http://schemas.openxmlformats.org/officeDocument/2006/relationships/queryTable" Target="../queryTables/queryTable532.xml"/><Relationship Id="rId110" Type="http://schemas.openxmlformats.org/officeDocument/2006/relationships/queryTable" Target="../queryTables/queryTable555.xml"/><Relationship Id="rId115" Type="http://schemas.openxmlformats.org/officeDocument/2006/relationships/queryTable" Target="../queryTables/queryTable560.xml"/><Relationship Id="rId61" Type="http://schemas.openxmlformats.org/officeDocument/2006/relationships/queryTable" Target="../queryTables/queryTable506.xml"/><Relationship Id="rId82" Type="http://schemas.openxmlformats.org/officeDocument/2006/relationships/queryTable" Target="../queryTables/queryTable527.xml"/><Relationship Id="rId19" Type="http://schemas.openxmlformats.org/officeDocument/2006/relationships/queryTable" Target="../queryTables/queryTable464.xml"/><Relationship Id="rId14" Type="http://schemas.openxmlformats.org/officeDocument/2006/relationships/queryTable" Target="../queryTables/queryTable459.xml"/><Relationship Id="rId30" Type="http://schemas.openxmlformats.org/officeDocument/2006/relationships/queryTable" Target="../queryTables/queryTable475.xml"/><Relationship Id="rId35" Type="http://schemas.openxmlformats.org/officeDocument/2006/relationships/queryTable" Target="../queryTables/queryTable480.xml"/><Relationship Id="rId56" Type="http://schemas.openxmlformats.org/officeDocument/2006/relationships/queryTable" Target="../queryTables/queryTable501.xml"/><Relationship Id="rId77" Type="http://schemas.openxmlformats.org/officeDocument/2006/relationships/queryTable" Target="../queryTables/queryTable522.xml"/><Relationship Id="rId100" Type="http://schemas.openxmlformats.org/officeDocument/2006/relationships/queryTable" Target="../queryTables/queryTable545.xml"/><Relationship Id="rId105" Type="http://schemas.openxmlformats.org/officeDocument/2006/relationships/queryTable" Target="../queryTables/queryTable550.xml"/><Relationship Id="rId126" Type="http://schemas.openxmlformats.org/officeDocument/2006/relationships/queryTable" Target="../queryTables/queryTable571.xml"/><Relationship Id="rId8" Type="http://schemas.openxmlformats.org/officeDocument/2006/relationships/queryTable" Target="../queryTables/queryTable453.xml"/><Relationship Id="rId51" Type="http://schemas.openxmlformats.org/officeDocument/2006/relationships/queryTable" Target="../queryTables/queryTable496.xml"/><Relationship Id="rId72" Type="http://schemas.openxmlformats.org/officeDocument/2006/relationships/queryTable" Target="../queryTables/queryTable517.xml"/><Relationship Id="rId93" Type="http://schemas.openxmlformats.org/officeDocument/2006/relationships/queryTable" Target="../queryTables/queryTable538.xml"/><Relationship Id="rId98" Type="http://schemas.openxmlformats.org/officeDocument/2006/relationships/queryTable" Target="../queryTables/queryTable543.xml"/><Relationship Id="rId121" Type="http://schemas.openxmlformats.org/officeDocument/2006/relationships/queryTable" Target="../queryTables/queryTable566.xml"/><Relationship Id="rId3" Type="http://schemas.openxmlformats.org/officeDocument/2006/relationships/queryTable" Target="../queryTables/queryTable448.xml"/><Relationship Id="rId25" Type="http://schemas.openxmlformats.org/officeDocument/2006/relationships/queryTable" Target="../queryTables/queryTable470.xml"/><Relationship Id="rId46" Type="http://schemas.openxmlformats.org/officeDocument/2006/relationships/queryTable" Target="../queryTables/queryTable491.xml"/><Relationship Id="rId67" Type="http://schemas.openxmlformats.org/officeDocument/2006/relationships/queryTable" Target="../queryTables/queryTable512.xml"/><Relationship Id="rId116" Type="http://schemas.openxmlformats.org/officeDocument/2006/relationships/queryTable" Target="../queryTables/queryTable561.xml"/><Relationship Id="rId20" Type="http://schemas.openxmlformats.org/officeDocument/2006/relationships/queryTable" Target="../queryTables/queryTable465.xml"/><Relationship Id="rId41" Type="http://schemas.openxmlformats.org/officeDocument/2006/relationships/queryTable" Target="../queryTables/queryTable486.xml"/><Relationship Id="rId62" Type="http://schemas.openxmlformats.org/officeDocument/2006/relationships/queryTable" Target="../queryTables/queryTable507.xml"/><Relationship Id="rId83" Type="http://schemas.openxmlformats.org/officeDocument/2006/relationships/queryTable" Target="../queryTables/queryTable528.xml"/><Relationship Id="rId88" Type="http://schemas.openxmlformats.org/officeDocument/2006/relationships/queryTable" Target="../queryTables/queryTable533.xml"/><Relationship Id="rId111" Type="http://schemas.openxmlformats.org/officeDocument/2006/relationships/queryTable" Target="../queryTables/queryTable556.xml"/><Relationship Id="rId15" Type="http://schemas.openxmlformats.org/officeDocument/2006/relationships/queryTable" Target="../queryTables/queryTable460.xml"/><Relationship Id="rId36" Type="http://schemas.openxmlformats.org/officeDocument/2006/relationships/queryTable" Target="../queryTables/queryTable481.xml"/><Relationship Id="rId57" Type="http://schemas.openxmlformats.org/officeDocument/2006/relationships/queryTable" Target="../queryTables/queryTable502.xml"/><Relationship Id="rId106" Type="http://schemas.openxmlformats.org/officeDocument/2006/relationships/queryTable" Target="../queryTables/queryTable551.xml"/><Relationship Id="rId127" Type="http://schemas.openxmlformats.org/officeDocument/2006/relationships/queryTable" Target="../queryTables/queryTable572.xml"/><Relationship Id="rId10" Type="http://schemas.openxmlformats.org/officeDocument/2006/relationships/queryTable" Target="../queryTables/queryTable455.xml"/><Relationship Id="rId31" Type="http://schemas.openxmlformats.org/officeDocument/2006/relationships/queryTable" Target="../queryTables/queryTable476.xml"/><Relationship Id="rId52" Type="http://schemas.openxmlformats.org/officeDocument/2006/relationships/queryTable" Target="../queryTables/queryTable497.xml"/><Relationship Id="rId73" Type="http://schemas.openxmlformats.org/officeDocument/2006/relationships/queryTable" Target="../queryTables/queryTable518.xml"/><Relationship Id="rId78" Type="http://schemas.openxmlformats.org/officeDocument/2006/relationships/queryTable" Target="../queryTables/queryTable523.xml"/><Relationship Id="rId94" Type="http://schemas.openxmlformats.org/officeDocument/2006/relationships/queryTable" Target="../queryTables/queryTable539.xml"/><Relationship Id="rId99" Type="http://schemas.openxmlformats.org/officeDocument/2006/relationships/queryTable" Target="../queryTables/queryTable544.xml"/><Relationship Id="rId101" Type="http://schemas.openxmlformats.org/officeDocument/2006/relationships/queryTable" Target="../queryTables/queryTable546.xml"/><Relationship Id="rId122" Type="http://schemas.openxmlformats.org/officeDocument/2006/relationships/queryTable" Target="../queryTables/queryTable567.xml"/><Relationship Id="rId4" Type="http://schemas.openxmlformats.org/officeDocument/2006/relationships/queryTable" Target="../queryTables/queryTable449.xml"/><Relationship Id="rId9" Type="http://schemas.openxmlformats.org/officeDocument/2006/relationships/queryTable" Target="../queryTables/queryTable454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690.xml"/><Relationship Id="rId21" Type="http://schemas.openxmlformats.org/officeDocument/2006/relationships/queryTable" Target="../queryTables/queryTable594.xml"/><Relationship Id="rId42" Type="http://schemas.openxmlformats.org/officeDocument/2006/relationships/queryTable" Target="../queryTables/queryTable615.xml"/><Relationship Id="rId63" Type="http://schemas.openxmlformats.org/officeDocument/2006/relationships/queryTable" Target="../queryTables/queryTable636.xml"/><Relationship Id="rId84" Type="http://schemas.openxmlformats.org/officeDocument/2006/relationships/queryTable" Target="../queryTables/queryTable657.xml"/><Relationship Id="rId16" Type="http://schemas.openxmlformats.org/officeDocument/2006/relationships/queryTable" Target="../queryTables/queryTable589.xml"/><Relationship Id="rId107" Type="http://schemas.openxmlformats.org/officeDocument/2006/relationships/queryTable" Target="../queryTables/queryTable680.xml"/><Relationship Id="rId11" Type="http://schemas.openxmlformats.org/officeDocument/2006/relationships/queryTable" Target="../queryTables/queryTable584.xml"/><Relationship Id="rId32" Type="http://schemas.openxmlformats.org/officeDocument/2006/relationships/queryTable" Target="../queryTables/queryTable605.xml"/><Relationship Id="rId37" Type="http://schemas.openxmlformats.org/officeDocument/2006/relationships/queryTable" Target="../queryTables/queryTable610.xml"/><Relationship Id="rId53" Type="http://schemas.openxmlformats.org/officeDocument/2006/relationships/queryTable" Target="../queryTables/queryTable626.xml"/><Relationship Id="rId58" Type="http://schemas.openxmlformats.org/officeDocument/2006/relationships/queryTable" Target="../queryTables/queryTable631.xml"/><Relationship Id="rId74" Type="http://schemas.openxmlformats.org/officeDocument/2006/relationships/queryTable" Target="../queryTables/queryTable647.xml"/><Relationship Id="rId79" Type="http://schemas.openxmlformats.org/officeDocument/2006/relationships/queryTable" Target="../queryTables/queryTable652.xml"/><Relationship Id="rId102" Type="http://schemas.openxmlformats.org/officeDocument/2006/relationships/queryTable" Target="../queryTables/queryTable675.xml"/><Relationship Id="rId123" Type="http://schemas.openxmlformats.org/officeDocument/2006/relationships/queryTable" Target="../queryTables/queryTable696.xml"/><Relationship Id="rId128" Type="http://schemas.openxmlformats.org/officeDocument/2006/relationships/queryTable" Target="../queryTables/queryTable701.xml"/><Relationship Id="rId5" Type="http://schemas.openxmlformats.org/officeDocument/2006/relationships/queryTable" Target="../queryTables/queryTable578.xml"/><Relationship Id="rId90" Type="http://schemas.openxmlformats.org/officeDocument/2006/relationships/queryTable" Target="../queryTables/queryTable663.xml"/><Relationship Id="rId95" Type="http://schemas.openxmlformats.org/officeDocument/2006/relationships/queryTable" Target="../queryTables/queryTable668.xml"/><Relationship Id="rId22" Type="http://schemas.openxmlformats.org/officeDocument/2006/relationships/queryTable" Target="../queryTables/queryTable595.xml"/><Relationship Id="rId27" Type="http://schemas.openxmlformats.org/officeDocument/2006/relationships/queryTable" Target="../queryTables/queryTable600.xml"/><Relationship Id="rId43" Type="http://schemas.openxmlformats.org/officeDocument/2006/relationships/queryTable" Target="../queryTables/queryTable616.xml"/><Relationship Id="rId48" Type="http://schemas.openxmlformats.org/officeDocument/2006/relationships/queryTable" Target="../queryTables/queryTable621.xml"/><Relationship Id="rId64" Type="http://schemas.openxmlformats.org/officeDocument/2006/relationships/queryTable" Target="../queryTables/queryTable637.xml"/><Relationship Id="rId69" Type="http://schemas.openxmlformats.org/officeDocument/2006/relationships/queryTable" Target="../queryTables/queryTable642.xml"/><Relationship Id="rId113" Type="http://schemas.openxmlformats.org/officeDocument/2006/relationships/queryTable" Target="../queryTables/queryTable686.xml"/><Relationship Id="rId118" Type="http://schemas.openxmlformats.org/officeDocument/2006/relationships/queryTable" Target="../queryTables/queryTable691.xml"/><Relationship Id="rId134" Type="http://schemas.openxmlformats.org/officeDocument/2006/relationships/queryTable" Target="../queryTables/queryTable707.xml"/><Relationship Id="rId80" Type="http://schemas.openxmlformats.org/officeDocument/2006/relationships/queryTable" Target="../queryTables/queryTable653.xml"/><Relationship Id="rId85" Type="http://schemas.openxmlformats.org/officeDocument/2006/relationships/queryTable" Target="../queryTables/queryTable658.xml"/><Relationship Id="rId12" Type="http://schemas.openxmlformats.org/officeDocument/2006/relationships/queryTable" Target="../queryTables/queryTable585.xml"/><Relationship Id="rId17" Type="http://schemas.openxmlformats.org/officeDocument/2006/relationships/queryTable" Target="../queryTables/queryTable590.xml"/><Relationship Id="rId33" Type="http://schemas.openxmlformats.org/officeDocument/2006/relationships/queryTable" Target="../queryTables/queryTable606.xml"/><Relationship Id="rId38" Type="http://schemas.openxmlformats.org/officeDocument/2006/relationships/queryTable" Target="../queryTables/queryTable611.xml"/><Relationship Id="rId59" Type="http://schemas.openxmlformats.org/officeDocument/2006/relationships/queryTable" Target="../queryTables/queryTable632.xml"/><Relationship Id="rId103" Type="http://schemas.openxmlformats.org/officeDocument/2006/relationships/queryTable" Target="../queryTables/queryTable676.xml"/><Relationship Id="rId108" Type="http://schemas.openxmlformats.org/officeDocument/2006/relationships/queryTable" Target="../queryTables/queryTable681.xml"/><Relationship Id="rId124" Type="http://schemas.openxmlformats.org/officeDocument/2006/relationships/queryTable" Target="../queryTables/queryTable697.xml"/><Relationship Id="rId129" Type="http://schemas.openxmlformats.org/officeDocument/2006/relationships/queryTable" Target="../queryTables/queryTable702.xml"/><Relationship Id="rId54" Type="http://schemas.openxmlformats.org/officeDocument/2006/relationships/queryTable" Target="../queryTables/queryTable627.xml"/><Relationship Id="rId70" Type="http://schemas.openxmlformats.org/officeDocument/2006/relationships/queryTable" Target="../queryTables/queryTable643.xml"/><Relationship Id="rId75" Type="http://schemas.openxmlformats.org/officeDocument/2006/relationships/queryTable" Target="../queryTables/queryTable648.xml"/><Relationship Id="rId91" Type="http://schemas.openxmlformats.org/officeDocument/2006/relationships/queryTable" Target="../queryTables/queryTable664.xml"/><Relationship Id="rId96" Type="http://schemas.openxmlformats.org/officeDocument/2006/relationships/queryTable" Target="../queryTables/queryTable669.xml"/><Relationship Id="rId1" Type="http://schemas.openxmlformats.org/officeDocument/2006/relationships/queryTable" Target="../queryTables/queryTable574.xml"/><Relationship Id="rId6" Type="http://schemas.openxmlformats.org/officeDocument/2006/relationships/queryTable" Target="../queryTables/queryTable579.xml"/><Relationship Id="rId23" Type="http://schemas.openxmlformats.org/officeDocument/2006/relationships/queryTable" Target="../queryTables/queryTable596.xml"/><Relationship Id="rId28" Type="http://schemas.openxmlformats.org/officeDocument/2006/relationships/queryTable" Target="../queryTables/queryTable601.xml"/><Relationship Id="rId49" Type="http://schemas.openxmlformats.org/officeDocument/2006/relationships/queryTable" Target="../queryTables/queryTable622.xml"/><Relationship Id="rId114" Type="http://schemas.openxmlformats.org/officeDocument/2006/relationships/queryTable" Target="../queryTables/queryTable687.xml"/><Relationship Id="rId119" Type="http://schemas.openxmlformats.org/officeDocument/2006/relationships/queryTable" Target="../queryTables/queryTable692.xml"/><Relationship Id="rId44" Type="http://schemas.openxmlformats.org/officeDocument/2006/relationships/queryTable" Target="../queryTables/queryTable617.xml"/><Relationship Id="rId60" Type="http://schemas.openxmlformats.org/officeDocument/2006/relationships/queryTable" Target="../queryTables/queryTable633.xml"/><Relationship Id="rId65" Type="http://schemas.openxmlformats.org/officeDocument/2006/relationships/queryTable" Target="../queryTables/queryTable638.xml"/><Relationship Id="rId81" Type="http://schemas.openxmlformats.org/officeDocument/2006/relationships/queryTable" Target="../queryTables/queryTable654.xml"/><Relationship Id="rId86" Type="http://schemas.openxmlformats.org/officeDocument/2006/relationships/queryTable" Target="../queryTables/queryTable659.xml"/><Relationship Id="rId130" Type="http://schemas.openxmlformats.org/officeDocument/2006/relationships/queryTable" Target="../queryTables/queryTable703.xml"/><Relationship Id="rId13" Type="http://schemas.openxmlformats.org/officeDocument/2006/relationships/queryTable" Target="../queryTables/queryTable586.xml"/><Relationship Id="rId18" Type="http://schemas.openxmlformats.org/officeDocument/2006/relationships/queryTable" Target="../queryTables/queryTable591.xml"/><Relationship Id="rId39" Type="http://schemas.openxmlformats.org/officeDocument/2006/relationships/queryTable" Target="../queryTables/queryTable612.xml"/><Relationship Id="rId109" Type="http://schemas.openxmlformats.org/officeDocument/2006/relationships/queryTable" Target="../queryTables/queryTable682.xml"/><Relationship Id="rId34" Type="http://schemas.openxmlformats.org/officeDocument/2006/relationships/queryTable" Target="../queryTables/queryTable607.xml"/><Relationship Id="rId50" Type="http://schemas.openxmlformats.org/officeDocument/2006/relationships/queryTable" Target="../queryTables/queryTable623.xml"/><Relationship Id="rId55" Type="http://schemas.openxmlformats.org/officeDocument/2006/relationships/queryTable" Target="../queryTables/queryTable628.xml"/><Relationship Id="rId76" Type="http://schemas.openxmlformats.org/officeDocument/2006/relationships/queryTable" Target="../queryTables/queryTable649.xml"/><Relationship Id="rId97" Type="http://schemas.openxmlformats.org/officeDocument/2006/relationships/queryTable" Target="../queryTables/queryTable670.xml"/><Relationship Id="rId104" Type="http://schemas.openxmlformats.org/officeDocument/2006/relationships/queryTable" Target="../queryTables/queryTable677.xml"/><Relationship Id="rId120" Type="http://schemas.openxmlformats.org/officeDocument/2006/relationships/queryTable" Target="../queryTables/queryTable693.xml"/><Relationship Id="rId125" Type="http://schemas.openxmlformats.org/officeDocument/2006/relationships/queryTable" Target="../queryTables/queryTable698.xml"/><Relationship Id="rId7" Type="http://schemas.openxmlformats.org/officeDocument/2006/relationships/queryTable" Target="../queryTables/queryTable580.xml"/><Relationship Id="rId71" Type="http://schemas.openxmlformats.org/officeDocument/2006/relationships/queryTable" Target="../queryTables/queryTable644.xml"/><Relationship Id="rId92" Type="http://schemas.openxmlformats.org/officeDocument/2006/relationships/queryTable" Target="../queryTables/queryTable665.xml"/><Relationship Id="rId2" Type="http://schemas.openxmlformats.org/officeDocument/2006/relationships/queryTable" Target="../queryTables/queryTable575.xml"/><Relationship Id="rId29" Type="http://schemas.openxmlformats.org/officeDocument/2006/relationships/queryTable" Target="../queryTables/queryTable602.xml"/><Relationship Id="rId24" Type="http://schemas.openxmlformats.org/officeDocument/2006/relationships/queryTable" Target="../queryTables/queryTable597.xml"/><Relationship Id="rId40" Type="http://schemas.openxmlformats.org/officeDocument/2006/relationships/queryTable" Target="../queryTables/queryTable613.xml"/><Relationship Id="rId45" Type="http://schemas.openxmlformats.org/officeDocument/2006/relationships/queryTable" Target="../queryTables/queryTable618.xml"/><Relationship Id="rId66" Type="http://schemas.openxmlformats.org/officeDocument/2006/relationships/queryTable" Target="../queryTables/queryTable639.xml"/><Relationship Id="rId87" Type="http://schemas.openxmlformats.org/officeDocument/2006/relationships/queryTable" Target="../queryTables/queryTable660.xml"/><Relationship Id="rId110" Type="http://schemas.openxmlformats.org/officeDocument/2006/relationships/queryTable" Target="../queryTables/queryTable683.xml"/><Relationship Id="rId115" Type="http://schemas.openxmlformats.org/officeDocument/2006/relationships/queryTable" Target="../queryTables/queryTable688.xml"/><Relationship Id="rId131" Type="http://schemas.openxmlformats.org/officeDocument/2006/relationships/queryTable" Target="../queryTables/queryTable704.xml"/><Relationship Id="rId61" Type="http://schemas.openxmlformats.org/officeDocument/2006/relationships/queryTable" Target="../queryTables/queryTable634.xml"/><Relationship Id="rId82" Type="http://schemas.openxmlformats.org/officeDocument/2006/relationships/queryTable" Target="../queryTables/queryTable655.xml"/><Relationship Id="rId19" Type="http://schemas.openxmlformats.org/officeDocument/2006/relationships/queryTable" Target="../queryTables/queryTable592.xml"/><Relationship Id="rId14" Type="http://schemas.openxmlformats.org/officeDocument/2006/relationships/queryTable" Target="../queryTables/queryTable587.xml"/><Relationship Id="rId30" Type="http://schemas.openxmlformats.org/officeDocument/2006/relationships/queryTable" Target="../queryTables/queryTable603.xml"/><Relationship Id="rId35" Type="http://schemas.openxmlformats.org/officeDocument/2006/relationships/queryTable" Target="../queryTables/queryTable608.xml"/><Relationship Id="rId56" Type="http://schemas.openxmlformats.org/officeDocument/2006/relationships/queryTable" Target="../queryTables/queryTable629.xml"/><Relationship Id="rId77" Type="http://schemas.openxmlformats.org/officeDocument/2006/relationships/queryTable" Target="../queryTables/queryTable650.xml"/><Relationship Id="rId100" Type="http://schemas.openxmlformats.org/officeDocument/2006/relationships/queryTable" Target="../queryTables/queryTable673.xml"/><Relationship Id="rId105" Type="http://schemas.openxmlformats.org/officeDocument/2006/relationships/queryTable" Target="../queryTables/queryTable678.xml"/><Relationship Id="rId126" Type="http://schemas.openxmlformats.org/officeDocument/2006/relationships/queryTable" Target="../queryTables/queryTable699.xml"/><Relationship Id="rId8" Type="http://schemas.openxmlformats.org/officeDocument/2006/relationships/queryTable" Target="../queryTables/queryTable581.xml"/><Relationship Id="rId51" Type="http://schemas.openxmlformats.org/officeDocument/2006/relationships/queryTable" Target="../queryTables/queryTable624.xml"/><Relationship Id="rId72" Type="http://schemas.openxmlformats.org/officeDocument/2006/relationships/queryTable" Target="../queryTables/queryTable645.xml"/><Relationship Id="rId93" Type="http://schemas.openxmlformats.org/officeDocument/2006/relationships/queryTable" Target="../queryTables/queryTable666.xml"/><Relationship Id="rId98" Type="http://schemas.openxmlformats.org/officeDocument/2006/relationships/queryTable" Target="../queryTables/queryTable671.xml"/><Relationship Id="rId121" Type="http://schemas.openxmlformats.org/officeDocument/2006/relationships/queryTable" Target="../queryTables/queryTable694.xml"/><Relationship Id="rId3" Type="http://schemas.openxmlformats.org/officeDocument/2006/relationships/queryTable" Target="../queryTables/queryTable576.xml"/><Relationship Id="rId25" Type="http://schemas.openxmlformats.org/officeDocument/2006/relationships/queryTable" Target="../queryTables/queryTable598.xml"/><Relationship Id="rId46" Type="http://schemas.openxmlformats.org/officeDocument/2006/relationships/queryTable" Target="../queryTables/queryTable619.xml"/><Relationship Id="rId67" Type="http://schemas.openxmlformats.org/officeDocument/2006/relationships/queryTable" Target="../queryTables/queryTable640.xml"/><Relationship Id="rId116" Type="http://schemas.openxmlformats.org/officeDocument/2006/relationships/queryTable" Target="../queryTables/queryTable689.xml"/><Relationship Id="rId20" Type="http://schemas.openxmlformats.org/officeDocument/2006/relationships/queryTable" Target="../queryTables/queryTable593.xml"/><Relationship Id="rId41" Type="http://schemas.openxmlformats.org/officeDocument/2006/relationships/queryTable" Target="../queryTables/queryTable614.xml"/><Relationship Id="rId62" Type="http://schemas.openxmlformats.org/officeDocument/2006/relationships/queryTable" Target="../queryTables/queryTable635.xml"/><Relationship Id="rId83" Type="http://schemas.openxmlformats.org/officeDocument/2006/relationships/queryTable" Target="../queryTables/queryTable656.xml"/><Relationship Id="rId88" Type="http://schemas.openxmlformats.org/officeDocument/2006/relationships/queryTable" Target="../queryTables/queryTable661.xml"/><Relationship Id="rId111" Type="http://schemas.openxmlformats.org/officeDocument/2006/relationships/queryTable" Target="../queryTables/queryTable684.xml"/><Relationship Id="rId132" Type="http://schemas.openxmlformats.org/officeDocument/2006/relationships/queryTable" Target="../queryTables/queryTable705.xml"/><Relationship Id="rId15" Type="http://schemas.openxmlformats.org/officeDocument/2006/relationships/queryTable" Target="../queryTables/queryTable588.xml"/><Relationship Id="rId36" Type="http://schemas.openxmlformats.org/officeDocument/2006/relationships/queryTable" Target="../queryTables/queryTable609.xml"/><Relationship Id="rId57" Type="http://schemas.openxmlformats.org/officeDocument/2006/relationships/queryTable" Target="../queryTables/queryTable630.xml"/><Relationship Id="rId106" Type="http://schemas.openxmlformats.org/officeDocument/2006/relationships/queryTable" Target="../queryTables/queryTable679.xml"/><Relationship Id="rId127" Type="http://schemas.openxmlformats.org/officeDocument/2006/relationships/queryTable" Target="../queryTables/queryTable700.xml"/><Relationship Id="rId10" Type="http://schemas.openxmlformats.org/officeDocument/2006/relationships/queryTable" Target="../queryTables/queryTable583.xml"/><Relationship Id="rId31" Type="http://schemas.openxmlformats.org/officeDocument/2006/relationships/queryTable" Target="../queryTables/queryTable604.xml"/><Relationship Id="rId52" Type="http://schemas.openxmlformats.org/officeDocument/2006/relationships/queryTable" Target="../queryTables/queryTable625.xml"/><Relationship Id="rId73" Type="http://schemas.openxmlformats.org/officeDocument/2006/relationships/queryTable" Target="../queryTables/queryTable646.xml"/><Relationship Id="rId78" Type="http://schemas.openxmlformats.org/officeDocument/2006/relationships/queryTable" Target="../queryTables/queryTable651.xml"/><Relationship Id="rId94" Type="http://schemas.openxmlformats.org/officeDocument/2006/relationships/queryTable" Target="../queryTables/queryTable667.xml"/><Relationship Id="rId99" Type="http://schemas.openxmlformats.org/officeDocument/2006/relationships/queryTable" Target="../queryTables/queryTable672.xml"/><Relationship Id="rId101" Type="http://schemas.openxmlformats.org/officeDocument/2006/relationships/queryTable" Target="../queryTables/queryTable674.xml"/><Relationship Id="rId122" Type="http://schemas.openxmlformats.org/officeDocument/2006/relationships/queryTable" Target="../queryTables/queryTable695.xml"/><Relationship Id="rId4" Type="http://schemas.openxmlformats.org/officeDocument/2006/relationships/queryTable" Target="../queryTables/queryTable577.xml"/><Relationship Id="rId9" Type="http://schemas.openxmlformats.org/officeDocument/2006/relationships/queryTable" Target="../queryTables/queryTable582.xml"/><Relationship Id="rId26" Type="http://schemas.openxmlformats.org/officeDocument/2006/relationships/queryTable" Target="../queryTables/queryTable599.xml"/><Relationship Id="rId47" Type="http://schemas.openxmlformats.org/officeDocument/2006/relationships/queryTable" Target="../queryTables/queryTable620.xml"/><Relationship Id="rId68" Type="http://schemas.openxmlformats.org/officeDocument/2006/relationships/queryTable" Target="../queryTables/queryTable641.xml"/><Relationship Id="rId89" Type="http://schemas.openxmlformats.org/officeDocument/2006/relationships/queryTable" Target="../queryTables/queryTable662.xml"/><Relationship Id="rId112" Type="http://schemas.openxmlformats.org/officeDocument/2006/relationships/queryTable" Target="../queryTables/queryTable685.xml"/><Relationship Id="rId133" Type="http://schemas.openxmlformats.org/officeDocument/2006/relationships/queryTable" Target="../queryTables/queryTable706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24.xml"/><Relationship Id="rId21" Type="http://schemas.openxmlformats.org/officeDocument/2006/relationships/queryTable" Target="../queryTables/queryTable728.xml"/><Relationship Id="rId42" Type="http://schemas.openxmlformats.org/officeDocument/2006/relationships/queryTable" Target="../queryTables/queryTable749.xml"/><Relationship Id="rId63" Type="http://schemas.openxmlformats.org/officeDocument/2006/relationships/queryTable" Target="../queryTables/queryTable770.xml"/><Relationship Id="rId84" Type="http://schemas.openxmlformats.org/officeDocument/2006/relationships/queryTable" Target="../queryTables/queryTable791.xml"/><Relationship Id="rId16" Type="http://schemas.openxmlformats.org/officeDocument/2006/relationships/queryTable" Target="../queryTables/queryTable723.xml"/><Relationship Id="rId107" Type="http://schemas.openxmlformats.org/officeDocument/2006/relationships/queryTable" Target="../queryTables/queryTable814.xml"/><Relationship Id="rId11" Type="http://schemas.openxmlformats.org/officeDocument/2006/relationships/queryTable" Target="../queryTables/queryTable718.xml"/><Relationship Id="rId32" Type="http://schemas.openxmlformats.org/officeDocument/2006/relationships/queryTable" Target="../queryTables/queryTable739.xml"/><Relationship Id="rId37" Type="http://schemas.openxmlformats.org/officeDocument/2006/relationships/queryTable" Target="../queryTables/queryTable744.xml"/><Relationship Id="rId53" Type="http://schemas.openxmlformats.org/officeDocument/2006/relationships/queryTable" Target="../queryTables/queryTable760.xml"/><Relationship Id="rId58" Type="http://schemas.openxmlformats.org/officeDocument/2006/relationships/queryTable" Target="../queryTables/queryTable765.xml"/><Relationship Id="rId74" Type="http://schemas.openxmlformats.org/officeDocument/2006/relationships/queryTable" Target="../queryTables/queryTable781.xml"/><Relationship Id="rId79" Type="http://schemas.openxmlformats.org/officeDocument/2006/relationships/queryTable" Target="../queryTables/queryTable786.xml"/><Relationship Id="rId102" Type="http://schemas.openxmlformats.org/officeDocument/2006/relationships/queryTable" Target="../queryTables/queryTable809.xml"/><Relationship Id="rId123" Type="http://schemas.openxmlformats.org/officeDocument/2006/relationships/queryTable" Target="../queryTables/queryTable830.xml"/><Relationship Id="rId128" Type="http://schemas.openxmlformats.org/officeDocument/2006/relationships/queryTable" Target="../queryTables/queryTable835.xml"/><Relationship Id="rId5" Type="http://schemas.openxmlformats.org/officeDocument/2006/relationships/queryTable" Target="../queryTables/queryTable712.xml"/><Relationship Id="rId90" Type="http://schemas.openxmlformats.org/officeDocument/2006/relationships/queryTable" Target="../queryTables/queryTable797.xml"/><Relationship Id="rId95" Type="http://schemas.openxmlformats.org/officeDocument/2006/relationships/queryTable" Target="../queryTables/queryTable802.xml"/><Relationship Id="rId22" Type="http://schemas.openxmlformats.org/officeDocument/2006/relationships/queryTable" Target="../queryTables/queryTable729.xml"/><Relationship Id="rId27" Type="http://schemas.openxmlformats.org/officeDocument/2006/relationships/queryTable" Target="../queryTables/queryTable734.xml"/><Relationship Id="rId43" Type="http://schemas.openxmlformats.org/officeDocument/2006/relationships/queryTable" Target="../queryTables/queryTable750.xml"/><Relationship Id="rId48" Type="http://schemas.openxmlformats.org/officeDocument/2006/relationships/queryTable" Target="../queryTables/queryTable755.xml"/><Relationship Id="rId64" Type="http://schemas.openxmlformats.org/officeDocument/2006/relationships/queryTable" Target="../queryTables/queryTable771.xml"/><Relationship Id="rId69" Type="http://schemas.openxmlformats.org/officeDocument/2006/relationships/queryTable" Target="../queryTables/queryTable776.xml"/><Relationship Id="rId113" Type="http://schemas.openxmlformats.org/officeDocument/2006/relationships/queryTable" Target="../queryTables/queryTable820.xml"/><Relationship Id="rId118" Type="http://schemas.openxmlformats.org/officeDocument/2006/relationships/queryTable" Target="../queryTables/queryTable825.xml"/><Relationship Id="rId134" Type="http://schemas.openxmlformats.org/officeDocument/2006/relationships/queryTable" Target="../queryTables/queryTable841.xml"/><Relationship Id="rId80" Type="http://schemas.openxmlformats.org/officeDocument/2006/relationships/queryTable" Target="../queryTables/queryTable787.xml"/><Relationship Id="rId85" Type="http://schemas.openxmlformats.org/officeDocument/2006/relationships/queryTable" Target="../queryTables/queryTable792.xml"/><Relationship Id="rId12" Type="http://schemas.openxmlformats.org/officeDocument/2006/relationships/queryTable" Target="../queryTables/queryTable719.xml"/><Relationship Id="rId17" Type="http://schemas.openxmlformats.org/officeDocument/2006/relationships/queryTable" Target="../queryTables/queryTable724.xml"/><Relationship Id="rId33" Type="http://schemas.openxmlformats.org/officeDocument/2006/relationships/queryTable" Target="../queryTables/queryTable740.xml"/><Relationship Id="rId38" Type="http://schemas.openxmlformats.org/officeDocument/2006/relationships/queryTable" Target="../queryTables/queryTable745.xml"/><Relationship Id="rId59" Type="http://schemas.openxmlformats.org/officeDocument/2006/relationships/queryTable" Target="../queryTables/queryTable766.xml"/><Relationship Id="rId103" Type="http://schemas.openxmlformats.org/officeDocument/2006/relationships/queryTable" Target="../queryTables/queryTable810.xml"/><Relationship Id="rId108" Type="http://schemas.openxmlformats.org/officeDocument/2006/relationships/queryTable" Target="../queryTables/queryTable815.xml"/><Relationship Id="rId124" Type="http://schemas.openxmlformats.org/officeDocument/2006/relationships/queryTable" Target="../queryTables/queryTable831.xml"/><Relationship Id="rId129" Type="http://schemas.openxmlformats.org/officeDocument/2006/relationships/queryTable" Target="../queryTables/queryTable836.xml"/><Relationship Id="rId54" Type="http://schemas.openxmlformats.org/officeDocument/2006/relationships/queryTable" Target="../queryTables/queryTable761.xml"/><Relationship Id="rId70" Type="http://schemas.openxmlformats.org/officeDocument/2006/relationships/queryTable" Target="../queryTables/queryTable777.xml"/><Relationship Id="rId75" Type="http://schemas.openxmlformats.org/officeDocument/2006/relationships/queryTable" Target="../queryTables/queryTable782.xml"/><Relationship Id="rId91" Type="http://schemas.openxmlformats.org/officeDocument/2006/relationships/queryTable" Target="../queryTables/queryTable798.xml"/><Relationship Id="rId96" Type="http://schemas.openxmlformats.org/officeDocument/2006/relationships/queryTable" Target="../queryTables/queryTable803.xml"/><Relationship Id="rId1" Type="http://schemas.openxmlformats.org/officeDocument/2006/relationships/queryTable" Target="../queryTables/queryTable708.xml"/><Relationship Id="rId6" Type="http://schemas.openxmlformats.org/officeDocument/2006/relationships/queryTable" Target="../queryTables/queryTable713.xml"/><Relationship Id="rId23" Type="http://schemas.openxmlformats.org/officeDocument/2006/relationships/queryTable" Target="../queryTables/queryTable730.xml"/><Relationship Id="rId28" Type="http://schemas.openxmlformats.org/officeDocument/2006/relationships/queryTable" Target="../queryTables/queryTable735.xml"/><Relationship Id="rId49" Type="http://schemas.openxmlformats.org/officeDocument/2006/relationships/queryTable" Target="../queryTables/queryTable756.xml"/><Relationship Id="rId114" Type="http://schemas.openxmlformats.org/officeDocument/2006/relationships/queryTable" Target="../queryTables/queryTable821.xml"/><Relationship Id="rId119" Type="http://schemas.openxmlformats.org/officeDocument/2006/relationships/queryTable" Target="../queryTables/queryTable826.xml"/><Relationship Id="rId44" Type="http://schemas.openxmlformats.org/officeDocument/2006/relationships/queryTable" Target="../queryTables/queryTable751.xml"/><Relationship Id="rId60" Type="http://schemas.openxmlformats.org/officeDocument/2006/relationships/queryTable" Target="../queryTables/queryTable767.xml"/><Relationship Id="rId65" Type="http://schemas.openxmlformats.org/officeDocument/2006/relationships/queryTable" Target="../queryTables/queryTable772.xml"/><Relationship Id="rId81" Type="http://schemas.openxmlformats.org/officeDocument/2006/relationships/queryTable" Target="../queryTables/queryTable788.xml"/><Relationship Id="rId86" Type="http://schemas.openxmlformats.org/officeDocument/2006/relationships/queryTable" Target="../queryTables/queryTable793.xml"/><Relationship Id="rId130" Type="http://schemas.openxmlformats.org/officeDocument/2006/relationships/queryTable" Target="../queryTables/queryTable837.xml"/><Relationship Id="rId13" Type="http://schemas.openxmlformats.org/officeDocument/2006/relationships/queryTable" Target="../queryTables/queryTable720.xml"/><Relationship Id="rId18" Type="http://schemas.openxmlformats.org/officeDocument/2006/relationships/queryTable" Target="../queryTables/queryTable725.xml"/><Relationship Id="rId39" Type="http://schemas.openxmlformats.org/officeDocument/2006/relationships/queryTable" Target="../queryTables/queryTable746.xml"/><Relationship Id="rId109" Type="http://schemas.openxmlformats.org/officeDocument/2006/relationships/queryTable" Target="../queryTables/queryTable816.xml"/><Relationship Id="rId34" Type="http://schemas.openxmlformats.org/officeDocument/2006/relationships/queryTable" Target="../queryTables/queryTable741.xml"/><Relationship Id="rId50" Type="http://schemas.openxmlformats.org/officeDocument/2006/relationships/queryTable" Target="../queryTables/queryTable757.xml"/><Relationship Id="rId55" Type="http://schemas.openxmlformats.org/officeDocument/2006/relationships/queryTable" Target="../queryTables/queryTable762.xml"/><Relationship Id="rId76" Type="http://schemas.openxmlformats.org/officeDocument/2006/relationships/queryTable" Target="../queryTables/queryTable783.xml"/><Relationship Id="rId97" Type="http://schemas.openxmlformats.org/officeDocument/2006/relationships/queryTable" Target="../queryTables/queryTable804.xml"/><Relationship Id="rId104" Type="http://schemas.openxmlformats.org/officeDocument/2006/relationships/queryTable" Target="../queryTables/queryTable811.xml"/><Relationship Id="rId120" Type="http://schemas.openxmlformats.org/officeDocument/2006/relationships/queryTable" Target="../queryTables/queryTable827.xml"/><Relationship Id="rId125" Type="http://schemas.openxmlformats.org/officeDocument/2006/relationships/queryTable" Target="../queryTables/queryTable832.xml"/><Relationship Id="rId7" Type="http://schemas.openxmlformats.org/officeDocument/2006/relationships/queryTable" Target="../queryTables/queryTable714.xml"/><Relationship Id="rId71" Type="http://schemas.openxmlformats.org/officeDocument/2006/relationships/queryTable" Target="../queryTables/queryTable778.xml"/><Relationship Id="rId92" Type="http://schemas.openxmlformats.org/officeDocument/2006/relationships/queryTable" Target="../queryTables/queryTable799.xml"/><Relationship Id="rId2" Type="http://schemas.openxmlformats.org/officeDocument/2006/relationships/queryTable" Target="../queryTables/queryTable709.xml"/><Relationship Id="rId29" Type="http://schemas.openxmlformats.org/officeDocument/2006/relationships/queryTable" Target="../queryTables/queryTable736.xml"/><Relationship Id="rId24" Type="http://schemas.openxmlformats.org/officeDocument/2006/relationships/queryTable" Target="../queryTables/queryTable731.xml"/><Relationship Id="rId40" Type="http://schemas.openxmlformats.org/officeDocument/2006/relationships/queryTable" Target="../queryTables/queryTable747.xml"/><Relationship Id="rId45" Type="http://schemas.openxmlformats.org/officeDocument/2006/relationships/queryTable" Target="../queryTables/queryTable752.xml"/><Relationship Id="rId66" Type="http://schemas.openxmlformats.org/officeDocument/2006/relationships/queryTable" Target="../queryTables/queryTable773.xml"/><Relationship Id="rId87" Type="http://schemas.openxmlformats.org/officeDocument/2006/relationships/queryTable" Target="../queryTables/queryTable794.xml"/><Relationship Id="rId110" Type="http://schemas.openxmlformats.org/officeDocument/2006/relationships/queryTable" Target="../queryTables/queryTable817.xml"/><Relationship Id="rId115" Type="http://schemas.openxmlformats.org/officeDocument/2006/relationships/queryTable" Target="../queryTables/queryTable822.xml"/><Relationship Id="rId131" Type="http://schemas.openxmlformats.org/officeDocument/2006/relationships/queryTable" Target="../queryTables/queryTable838.xml"/><Relationship Id="rId61" Type="http://schemas.openxmlformats.org/officeDocument/2006/relationships/queryTable" Target="../queryTables/queryTable768.xml"/><Relationship Id="rId82" Type="http://schemas.openxmlformats.org/officeDocument/2006/relationships/queryTable" Target="../queryTables/queryTable789.xml"/><Relationship Id="rId19" Type="http://schemas.openxmlformats.org/officeDocument/2006/relationships/queryTable" Target="../queryTables/queryTable726.xml"/><Relationship Id="rId14" Type="http://schemas.openxmlformats.org/officeDocument/2006/relationships/queryTable" Target="../queryTables/queryTable721.xml"/><Relationship Id="rId30" Type="http://schemas.openxmlformats.org/officeDocument/2006/relationships/queryTable" Target="../queryTables/queryTable737.xml"/><Relationship Id="rId35" Type="http://schemas.openxmlformats.org/officeDocument/2006/relationships/queryTable" Target="../queryTables/queryTable742.xml"/><Relationship Id="rId56" Type="http://schemas.openxmlformats.org/officeDocument/2006/relationships/queryTable" Target="../queryTables/queryTable763.xml"/><Relationship Id="rId77" Type="http://schemas.openxmlformats.org/officeDocument/2006/relationships/queryTable" Target="../queryTables/queryTable784.xml"/><Relationship Id="rId100" Type="http://schemas.openxmlformats.org/officeDocument/2006/relationships/queryTable" Target="../queryTables/queryTable807.xml"/><Relationship Id="rId105" Type="http://schemas.openxmlformats.org/officeDocument/2006/relationships/queryTable" Target="../queryTables/queryTable812.xml"/><Relationship Id="rId126" Type="http://schemas.openxmlformats.org/officeDocument/2006/relationships/queryTable" Target="../queryTables/queryTable833.xml"/><Relationship Id="rId8" Type="http://schemas.openxmlformats.org/officeDocument/2006/relationships/queryTable" Target="../queryTables/queryTable715.xml"/><Relationship Id="rId51" Type="http://schemas.openxmlformats.org/officeDocument/2006/relationships/queryTable" Target="../queryTables/queryTable758.xml"/><Relationship Id="rId72" Type="http://schemas.openxmlformats.org/officeDocument/2006/relationships/queryTable" Target="../queryTables/queryTable779.xml"/><Relationship Id="rId93" Type="http://schemas.openxmlformats.org/officeDocument/2006/relationships/queryTable" Target="../queryTables/queryTable800.xml"/><Relationship Id="rId98" Type="http://schemas.openxmlformats.org/officeDocument/2006/relationships/queryTable" Target="../queryTables/queryTable805.xml"/><Relationship Id="rId121" Type="http://schemas.openxmlformats.org/officeDocument/2006/relationships/queryTable" Target="../queryTables/queryTable828.xml"/><Relationship Id="rId3" Type="http://schemas.openxmlformats.org/officeDocument/2006/relationships/queryTable" Target="../queryTables/queryTable710.xml"/><Relationship Id="rId25" Type="http://schemas.openxmlformats.org/officeDocument/2006/relationships/queryTable" Target="../queryTables/queryTable732.xml"/><Relationship Id="rId46" Type="http://schemas.openxmlformats.org/officeDocument/2006/relationships/queryTable" Target="../queryTables/queryTable753.xml"/><Relationship Id="rId67" Type="http://schemas.openxmlformats.org/officeDocument/2006/relationships/queryTable" Target="../queryTables/queryTable774.xml"/><Relationship Id="rId116" Type="http://schemas.openxmlformats.org/officeDocument/2006/relationships/queryTable" Target="../queryTables/queryTable823.xml"/><Relationship Id="rId20" Type="http://schemas.openxmlformats.org/officeDocument/2006/relationships/queryTable" Target="../queryTables/queryTable727.xml"/><Relationship Id="rId41" Type="http://schemas.openxmlformats.org/officeDocument/2006/relationships/queryTable" Target="../queryTables/queryTable748.xml"/><Relationship Id="rId62" Type="http://schemas.openxmlformats.org/officeDocument/2006/relationships/queryTable" Target="../queryTables/queryTable769.xml"/><Relationship Id="rId83" Type="http://schemas.openxmlformats.org/officeDocument/2006/relationships/queryTable" Target="../queryTables/queryTable790.xml"/><Relationship Id="rId88" Type="http://schemas.openxmlformats.org/officeDocument/2006/relationships/queryTable" Target="../queryTables/queryTable795.xml"/><Relationship Id="rId111" Type="http://schemas.openxmlformats.org/officeDocument/2006/relationships/queryTable" Target="../queryTables/queryTable818.xml"/><Relationship Id="rId132" Type="http://schemas.openxmlformats.org/officeDocument/2006/relationships/queryTable" Target="../queryTables/queryTable839.xml"/><Relationship Id="rId15" Type="http://schemas.openxmlformats.org/officeDocument/2006/relationships/queryTable" Target="../queryTables/queryTable722.xml"/><Relationship Id="rId36" Type="http://schemas.openxmlformats.org/officeDocument/2006/relationships/queryTable" Target="../queryTables/queryTable743.xml"/><Relationship Id="rId57" Type="http://schemas.openxmlformats.org/officeDocument/2006/relationships/queryTable" Target="../queryTables/queryTable764.xml"/><Relationship Id="rId106" Type="http://schemas.openxmlformats.org/officeDocument/2006/relationships/queryTable" Target="../queryTables/queryTable813.xml"/><Relationship Id="rId127" Type="http://schemas.openxmlformats.org/officeDocument/2006/relationships/queryTable" Target="../queryTables/queryTable834.xml"/><Relationship Id="rId10" Type="http://schemas.openxmlformats.org/officeDocument/2006/relationships/queryTable" Target="../queryTables/queryTable717.xml"/><Relationship Id="rId31" Type="http://schemas.openxmlformats.org/officeDocument/2006/relationships/queryTable" Target="../queryTables/queryTable738.xml"/><Relationship Id="rId52" Type="http://schemas.openxmlformats.org/officeDocument/2006/relationships/queryTable" Target="../queryTables/queryTable759.xml"/><Relationship Id="rId73" Type="http://schemas.openxmlformats.org/officeDocument/2006/relationships/queryTable" Target="../queryTables/queryTable780.xml"/><Relationship Id="rId78" Type="http://schemas.openxmlformats.org/officeDocument/2006/relationships/queryTable" Target="../queryTables/queryTable785.xml"/><Relationship Id="rId94" Type="http://schemas.openxmlformats.org/officeDocument/2006/relationships/queryTable" Target="../queryTables/queryTable801.xml"/><Relationship Id="rId99" Type="http://schemas.openxmlformats.org/officeDocument/2006/relationships/queryTable" Target="../queryTables/queryTable806.xml"/><Relationship Id="rId101" Type="http://schemas.openxmlformats.org/officeDocument/2006/relationships/queryTable" Target="../queryTables/queryTable808.xml"/><Relationship Id="rId122" Type="http://schemas.openxmlformats.org/officeDocument/2006/relationships/queryTable" Target="../queryTables/queryTable829.xml"/><Relationship Id="rId4" Type="http://schemas.openxmlformats.org/officeDocument/2006/relationships/queryTable" Target="../queryTables/queryTable711.xml"/><Relationship Id="rId9" Type="http://schemas.openxmlformats.org/officeDocument/2006/relationships/queryTable" Target="../queryTables/queryTable716.xml"/><Relationship Id="rId26" Type="http://schemas.openxmlformats.org/officeDocument/2006/relationships/queryTable" Target="../queryTables/queryTable733.xml"/><Relationship Id="rId47" Type="http://schemas.openxmlformats.org/officeDocument/2006/relationships/queryTable" Target="../queryTables/queryTable754.xml"/><Relationship Id="rId68" Type="http://schemas.openxmlformats.org/officeDocument/2006/relationships/queryTable" Target="../queryTables/queryTable775.xml"/><Relationship Id="rId89" Type="http://schemas.openxmlformats.org/officeDocument/2006/relationships/queryTable" Target="../queryTables/queryTable796.xml"/><Relationship Id="rId112" Type="http://schemas.openxmlformats.org/officeDocument/2006/relationships/queryTable" Target="../queryTables/queryTable819.xml"/><Relationship Id="rId133" Type="http://schemas.openxmlformats.org/officeDocument/2006/relationships/queryTable" Target="../queryTables/queryTable840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958.xml"/><Relationship Id="rId21" Type="http://schemas.openxmlformats.org/officeDocument/2006/relationships/queryTable" Target="../queryTables/queryTable862.xml"/><Relationship Id="rId42" Type="http://schemas.openxmlformats.org/officeDocument/2006/relationships/queryTable" Target="../queryTables/queryTable883.xml"/><Relationship Id="rId63" Type="http://schemas.openxmlformats.org/officeDocument/2006/relationships/queryTable" Target="../queryTables/queryTable904.xml"/><Relationship Id="rId84" Type="http://schemas.openxmlformats.org/officeDocument/2006/relationships/queryTable" Target="../queryTables/queryTable925.xml"/><Relationship Id="rId16" Type="http://schemas.openxmlformats.org/officeDocument/2006/relationships/queryTable" Target="../queryTables/queryTable857.xml"/><Relationship Id="rId107" Type="http://schemas.openxmlformats.org/officeDocument/2006/relationships/queryTable" Target="../queryTables/queryTable948.xml"/><Relationship Id="rId11" Type="http://schemas.openxmlformats.org/officeDocument/2006/relationships/queryTable" Target="../queryTables/queryTable852.xml"/><Relationship Id="rId32" Type="http://schemas.openxmlformats.org/officeDocument/2006/relationships/queryTable" Target="../queryTables/queryTable873.xml"/><Relationship Id="rId37" Type="http://schemas.openxmlformats.org/officeDocument/2006/relationships/queryTable" Target="../queryTables/queryTable878.xml"/><Relationship Id="rId53" Type="http://schemas.openxmlformats.org/officeDocument/2006/relationships/queryTable" Target="../queryTables/queryTable894.xml"/><Relationship Id="rId58" Type="http://schemas.openxmlformats.org/officeDocument/2006/relationships/queryTable" Target="../queryTables/queryTable899.xml"/><Relationship Id="rId74" Type="http://schemas.openxmlformats.org/officeDocument/2006/relationships/queryTable" Target="../queryTables/queryTable915.xml"/><Relationship Id="rId79" Type="http://schemas.openxmlformats.org/officeDocument/2006/relationships/queryTable" Target="../queryTables/queryTable920.xml"/><Relationship Id="rId102" Type="http://schemas.openxmlformats.org/officeDocument/2006/relationships/queryTable" Target="../queryTables/queryTable943.xml"/><Relationship Id="rId123" Type="http://schemas.openxmlformats.org/officeDocument/2006/relationships/queryTable" Target="../queryTables/queryTable964.xml"/><Relationship Id="rId128" Type="http://schemas.openxmlformats.org/officeDocument/2006/relationships/queryTable" Target="../queryTables/queryTable969.xml"/><Relationship Id="rId5" Type="http://schemas.openxmlformats.org/officeDocument/2006/relationships/queryTable" Target="../queryTables/queryTable846.xml"/><Relationship Id="rId90" Type="http://schemas.openxmlformats.org/officeDocument/2006/relationships/queryTable" Target="../queryTables/queryTable931.xml"/><Relationship Id="rId95" Type="http://schemas.openxmlformats.org/officeDocument/2006/relationships/queryTable" Target="../queryTables/queryTable936.xml"/><Relationship Id="rId22" Type="http://schemas.openxmlformats.org/officeDocument/2006/relationships/queryTable" Target="../queryTables/queryTable863.xml"/><Relationship Id="rId27" Type="http://schemas.openxmlformats.org/officeDocument/2006/relationships/queryTable" Target="../queryTables/queryTable868.xml"/><Relationship Id="rId43" Type="http://schemas.openxmlformats.org/officeDocument/2006/relationships/queryTable" Target="../queryTables/queryTable884.xml"/><Relationship Id="rId48" Type="http://schemas.openxmlformats.org/officeDocument/2006/relationships/queryTable" Target="../queryTables/queryTable889.xml"/><Relationship Id="rId64" Type="http://schemas.openxmlformats.org/officeDocument/2006/relationships/queryTable" Target="../queryTables/queryTable905.xml"/><Relationship Id="rId69" Type="http://schemas.openxmlformats.org/officeDocument/2006/relationships/queryTable" Target="../queryTables/queryTable910.xml"/><Relationship Id="rId113" Type="http://schemas.openxmlformats.org/officeDocument/2006/relationships/queryTable" Target="../queryTables/queryTable954.xml"/><Relationship Id="rId118" Type="http://schemas.openxmlformats.org/officeDocument/2006/relationships/queryTable" Target="../queryTables/queryTable959.xml"/><Relationship Id="rId134" Type="http://schemas.openxmlformats.org/officeDocument/2006/relationships/queryTable" Target="../queryTables/queryTable975.xml"/><Relationship Id="rId80" Type="http://schemas.openxmlformats.org/officeDocument/2006/relationships/queryTable" Target="../queryTables/queryTable921.xml"/><Relationship Id="rId85" Type="http://schemas.openxmlformats.org/officeDocument/2006/relationships/queryTable" Target="../queryTables/queryTable926.xml"/><Relationship Id="rId12" Type="http://schemas.openxmlformats.org/officeDocument/2006/relationships/queryTable" Target="../queryTables/queryTable853.xml"/><Relationship Id="rId17" Type="http://schemas.openxmlformats.org/officeDocument/2006/relationships/queryTable" Target="../queryTables/queryTable858.xml"/><Relationship Id="rId33" Type="http://schemas.openxmlformats.org/officeDocument/2006/relationships/queryTable" Target="../queryTables/queryTable874.xml"/><Relationship Id="rId38" Type="http://schemas.openxmlformats.org/officeDocument/2006/relationships/queryTable" Target="../queryTables/queryTable879.xml"/><Relationship Id="rId59" Type="http://schemas.openxmlformats.org/officeDocument/2006/relationships/queryTable" Target="../queryTables/queryTable900.xml"/><Relationship Id="rId103" Type="http://schemas.openxmlformats.org/officeDocument/2006/relationships/queryTable" Target="../queryTables/queryTable944.xml"/><Relationship Id="rId108" Type="http://schemas.openxmlformats.org/officeDocument/2006/relationships/queryTable" Target="../queryTables/queryTable949.xml"/><Relationship Id="rId124" Type="http://schemas.openxmlformats.org/officeDocument/2006/relationships/queryTable" Target="../queryTables/queryTable965.xml"/><Relationship Id="rId129" Type="http://schemas.openxmlformats.org/officeDocument/2006/relationships/queryTable" Target="../queryTables/queryTable970.xml"/><Relationship Id="rId54" Type="http://schemas.openxmlformats.org/officeDocument/2006/relationships/queryTable" Target="../queryTables/queryTable895.xml"/><Relationship Id="rId70" Type="http://schemas.openxmlformats.org/officeDocument/2006/relationships/queryTable" Target="../queryTables/queryTable911.xml"/><Relationship Id="rId75" Type="http://schemas.openxmlformats.org/officeDocument/2006/relationships/queryTable" Target="../queryTables/queryTable916.xml"/><Relationship Id="rId91" Type="http://schemas.openxmlformats.org/officeDocument/2006/relationships/queryTable" Target="../queryTables/queryTable932.xml"/><Relationship Id="rId96" Type="http://schemas.openxmlformats.org/officeDocument/2006/relationships/queryTable" Target="../queryTables/queryTable937.xml"/><Relationship Id="rId1" Type="http://schemas.openxmlformats.org/officeDocument/2006/relationships/queryTable" Target="../queryTables/queryTable842.xml"/><Relationship Id="rId6" Type="http://schemas.openxmlformats.org/officeDocument/2006/relationships/queryTable" Target="../queryTables/queryTable847.xml"/><Relationship Id="rId23" Type="http://schemas.openxmlformats.org/officeDocument/2006/relationships/queryTable" Target="../queryTables/queryTable864.xml"/><Relationship Id="rId28" Type="http://schemas.openxmlformats.org/officeDocument/2006/relationships/queryTable" Target="../queryTables/queryTable869.xml"/><Relationship Id="rId49" Type="http://schemas.openxmlformats.org/officeDocument/2006/relationships/queryTable" Target="../queryTables/queryTable890.xml"/><Relationship Id="rId114" Type="http://schemas.openxmlformats.org/officeDocument/2006/relationships/queryTable" Target="../queryTables/queryTable955.xml"/><Relationship Id="rId119" Type="http://schemas.openxmlformats.org/officeDocument/2006/relationships/queryTable" Target="../queryTables/queryTable960.xml"/><Relationship Id="rId44" Type="http://schemas.openxmlformats.org/officeDocument/2006/relationships/queryTable" Target="../queryTables/queryTable885.xml"/><Relationship Id="rId60" Type="http://schemas.openxmlformats.org/officeDocument/2006/relationships/queryTable" Target="../queryTables/queryTable901.xml"/><Relationship Id="rId65" Type="http://schemas.openxmlformats.org/officeDocument/2006/relationships/queryTable" Target="../queryTables/queryTable906.xml"/><Relationship Id="rId81" Type="http://schemas.openxmlformats.org/officeDocument/2006/relationships/queryTable" Target="../queryTables/queryTable922.xml"/><Relationship Id="rId86" Type="http://schemas.openxmlformats.org/officeDocument/2006/relationships/queryTable" Target="../queryTables/queryTable927.xml"/><Relationship Id="rId130" Type="http://schemas.openxmlformats.org/officeDocument/2006/relationships/queryTable" Target="../queryTables/queryTable971.xml"/><Relationship Id="rId13" Type="http://schemas.openxmlformats.org/officeDocument/2006/relationships/queryTable" Target="../queryTables/queryTable854.xml"/><Relationship Id="rId18" Type="http://schemas.openxmlformats.org/officeDocument/2006/relationships/queryTable" Target="../queryTables/queryTable859.xml"/><Relationship Id="rId39" Type="http://schemas.openxmlformats.org/officeDocument/2006/relationships/queryTable" Target="../queryTables/queryTable880.xml"/><Relationship Id="rId109" Type="http://schemas.openxmlformats.org/officeDocument/2006/relationships/queryTable" Target="../queryTables/queryTable950.xml"/><Relationship Id="rId34" Type="http://schemas.openxmlformats.org/officeDocument/2006/relationships/queryTable" Target="../queryTables/queryTable875.xml"/><Relationship Id="rId50" Type="http://schemas.openxmlformats.org/officeDocument/2006/relationships/queryTable" Target="../queryTables/queryTable891.xml"/><Relationship Id="rId55" Type="http://schemas.openxmlformats.org/officeDocument/2006/relationships/queryTable" Target="../queryTables/queryTable896.xml"/><Relationship Id="rId76" Type="http://schemas.openxmlformats.org/officeDocument/2006/relationships/queryTable" Target="../queryTables/queryTable917.xml"/><Relationship Id="rId97" Type="http://schemas.openxmlformats.org/officeDocument/2006/relationships/queryTable" Target="../queryTables/queryTable938.xml"/><Relationship Id="rId104" Type="http://schemas.openxmlformats.org/officeDocument/2006/relationships/queryTable" Target="../queryTables/queryTable945.xml"/><Relationship Id="rId120" Type="http://schemas.openxmlformats.org/officeDocument/2006/relationships/queryTable" Target="../queryTables/queryTable961.xml"/><Relationship Id="rId125" Type="http://schemas.openxmlformats.org/officeDocument/2006/relationships/queryTable" Target="../queryTables/queryTable966.xml"/><Relationship Id="rId7" Type="http://schemas.openxmlformats.org/officeDocument/2006/relationships/queryTable" Target="../queryTables/queryTable848.xml"/><Relationship Id="rId71" Type="http://schemas.openxmlformats.org/officeDocument/2006/relationships/queryTable" Target="../queryTables/queryTable912.xml"/><Relationship Id="rId92" Type="http://schemas.openxmlformats.org/officeDocument/2006/relationships/queryTable" Target="../queryTables/queryTable933.xml"/><Relationship Id="rId2" Type="http://schemas.openxmlformats.org/officeDocument/2006/relationships/queryTable" Target="../queryTables/queryTable843.xml"/><Relationship Id="rId29" Type="http://schemas.openxmlformats.org/officeDocument/2006/relationships/queryTable" Target="../queryTables/queryTable870.xml"/><Relationship Id="rId24" Type="http://schemas.openxmlformats.org/officeDocument/2006/relationships/queryTable" Target="../queryTables/queryTable865.xml"/><Relationship Id="rId40" Type="http://schemas.openxmlformats.org/officeDocument/2006/relationships/queryTable" Target="../queryTables/queryTable881.xml"/><Relationship Id="rId45" Type="http://schemas.openxmlformats.org/officeDocument/2006/relationships/queryTable" Target="../queryTables/queryTable886.xml"/><Relationship Id="rId66" Type="http://schemas.openxmlformats.org/officeDocument/2006/relationships/queryTable" Target="../queryTables/queryTable907.xml"/><Relationship Id="rId87" Type="http://schemas.openxmlformats.org/officeDocument/2006/relationships/queryTable" Target="../queryTables/queryTable928.xml"/><Relationship Id="rId110" Type="http://schemas.openxmlformats.org/officeDocument/2006/relationships/queryTable" Target="../queryTables/queryTable951.xml"/><Relationship Id="rId115" Type="http://schemas.openxmlformats.org/officeDocument/2006/relationships/queryTable" Target="../queryTables/queryTable956.xml"/><Relationship Id="rId131" Type="http://schemas.openxmlformats.org/officeDocument/2006/relationships/queryTable" Target="../queryTables/queryTable972.xml"/><Relationship Id="rId61" Type="http://schemas.openxmlformats.org/officeDocument/2006/relationships/queryTable" Target="../queryTables/queryTable902.xml"/><Relationship Id="rId82" Type="http://schemas.openxmlformats.org/officeDocument/2006/relationships/queryTable" Target="../queryTables/queryTable923.xml"/><Relationship Id="rId19" Type="http://schemas.openxmlformats.org/officeDocument/2006/relationships/queryTable" Target="../queryTables/queryTable860.xml"/><Relationship Id="rId14" Type="http://schemas.openxmlformats.org/officeDocument/2006/relationships/queryTable" Target="../queryTables/queryTable855.xml"/><Relationship Id="rId30" Type="http://schemas.openxmlformats.org/officeDocument/2006/relationships/queryTable" Target="../queryTables/queryTable871.xml"/><Relationship Id="rId35" Type="http://schemas.openxmlformats.org/officeDocument/2006/relationships/queryTable" Target="../queryTables/queryTable876.xml"/><Relationship Id="rId56" Type="http://schemas.openxmlformats.org/officeDocument/2006/relationships/queryTable" Target="../queryTables/queryTable897.xml"/><Relationship Id="rId77" Type="http://schemas.openxmlformats.org/officeDocument/2006/relationships/queryTable" Target="../queryTables/queryTable918.xml"/><Relationship Id="rId100" Type="http://schemas.openxmlformats.org/officeDocument/2006/relationships/queryTable" Target="../queryTables/queryTable941.xml"/><Relationship Id="rId105" Type="http://schemas.openxmlformats.org/officeDocument/2006/relationships/queryTable" Target="../queryTables/queryTable946.xml"/><Relationship Id="rId126" Type="http://schemas.openxmlformats.org/officeDocument/2006/relationships/queryTable" Target="../queryTables/queryTable967.xml"/><Relationship Id="rId8" Type="http://schemas.openxmlformats.org/officeDocument/2006/relationships/queryTable" Target="../queryTables/queryTable849.xml"/><Relationship Id="rId51" Type="http://schemas.openxmlformats.org/officeDocument/2006/relationships/queryTable" Target="../queryTables/queryTable892.xml"/><Relationship Id="rId72" Type="http://schemas.openxmlformats.org/officeDocument/2006/relationships/queryTable" Target="../queryTables/queryTable913.xml"/><Relationship Id="rId93" Type="http://schemas.openxmlformats.org/officeDocument/2006/relationships/queryTable" Target="../queryTables/queryTable934.xml"/><Relationship Id="rId98" Type="http://schemas.openxmlformats.org/officeDocument/2006/relationships/queryTable" Target="../queryTables/queryTable939.xml"/><Relationship Id="rId121" Type="http://schemas.openxmlformats.org/officeDocument/2006/relationships/queryTable" Target="../queryTables/queryTable962.xml"/><Relationship Id="rId3" Type="http://schemas.openxmlformats.org/officeDocument/2006/relationships/queryTable" Target="../queryTables/queryTable844.xml"/><Relationship Id="rId25" Type="http://schemas.openxmlformats.org/officeDocument/2006/relationships/queryTable" Target="../queryTables/queryTable866.xml"/><Relationship Id="rId46" Type="http://schemas.openxmlformats.org/officeDocument/2006/relationships/queryTable" Target="../queryTables/queryTable887.xml"/><Relationship Id="rId67" Type="http://schemas.openxmlformats.org/officeDocument/2006/relationships/queryTable" Target="../queryTables/queryTable908.xml"/><Relationship Id="rId116" Type="http://schemas.openxmlformats.org/officeDocument/2006/relationships/queryTable" Target="../queryTables/queryTable957.xml"/><Relationship Id="rId20" Type="http://schemas.openxmlformats.org/officeDocument/2006/relationships/queryTable" Target="../queryTables/queryTable861.xml"/><Relationship Id="rId41" Type="http://schemas.openxmlformats.org/officeDocument/2006/relationships/queryTable" Target="../queryTables/queryTable882.xml"/><Relationship Id="rId62" Type="http://schemas.openxmlformats.org/officeDocument/2006/relationships/queryTable" Target="../queryTables/queryTable903.xml"/><Relationship Id="rId83" Type="http://schemas.openxmlformats.org/officeDocument/2006/relationships/queryTable" Target="../queryTables/queryTable924.xml"/><Relationship Id="rId88" Type="http://schemas.openxmlformats.org/officeDocument/2006/relationships/queryTable" Target="../queryTables/queryTable929.xml"/><Relationship Id="rId111" Type="http://schemas.openxmlformats.org/officeDocument/2006/relationships/queryTable" Target="../queryTables/queryTable952.xml"/><Relationship Id="rId132" Type="http://schemas.openxmlformats.org/officeDocument/2006/relationships/queryTable" Target="../queryTables/queryTable973.xml"/><Relationship Id="rId15" Type="http://schemas.openxmlformats.org/officeDocument/2006/relationships/queryTable" Target="../queryTables/queryTable856.xml"/><Relationship Id="rId36" Type="http://schemas.openxmlformats.org/officeDocument/2006/relationships/queryTable" Target="../queryTables/queryTable877.xml"/><Relationship Id="rId57" Type="http://schemas.openxmlformats.org/officeDocument/2006/relationships/queryTable" Target="../queryTables/queryTable898.xml"/><Relationship Id="rId106" Type="http://schemas.openxmlformats.org/officeDocument/2006/relationships/queryTable" Target="../queryTables/queryTable947.xml"/><Relationship Id="rId127" Type="http://schemas.openxmlformats.org/officeDocument/2006/relationships/queryTable" Target="../queryTables/queryTable968.xml"/><Relationship Id="rId10" Type="http://schemas.openxmlformats.org/officeDocument/2006/relationships/queryTable" Target="../queryTables/queryTable851.xml"/><Relationship Id="rId31" Type="http://schemas.openxmlformats.org/officeDocument/2006/relationships/queryTable" Target="../queryTables/queryTable872.xml"/><Relationship Id="rId52" Type="http://schemas.openxmlformats.org/officeDocument/2006/relationships/queryTable" Target="../queryTables/queryTable893.xml"/><Relationship Id="rId73" Type="http://schemas.openxmlformats.org/officeDocument/2006/relationships/queryTable" Target="../queryTables/queryTable914.xml"/><Relationship Id="rId78" Type="http://schemas.openxmlformats.org/officeDocument/2006/relationships/queryTable" Target="../queryTables/queryTable919.xml"/><Relationship Id="rId94" Type="http://schemas.openxmlformats.org/officeDocument/2006/relationships/queryTable" Target="../queryTables/queryTable935.xml"/><Relationship Id="rId99" Type="http://schemas.openxmlformats.org/officeDocument/2006/relationships/queryTable" Target="../queryTables/queryTable940.xml"/><Relationship Id="rId101" Type="http://schemas.openxmlformats.org/officeDocument/2006/relationships/queryTable" Target="../queryTables/queryTable942.xml"/><Relationship Id="rId122" Type="http://schemas.openxmlformats.org/officeDocument/2006/relationships/queryTable" Target="../queryTables/queryTable963.xml"/><Relationship Id="rId4" Type="http://schemas.openxmlformats.org/officeDocument/2006/relationships/queryTable" Target="../queryTables/queryTable845.xml"/><Relationship Id="rId9" Type="http://schemas.openxmlformats.org/officeDocument/2006/relationships/queryTable" Target="../queryTables/queryTable850.xml"/><Relationship Id="rId26" Type="http://schemas.openxmlformats.org/officeDocument/2006/relationships/queryTable" Target="../queryTables/queryTable867.xml"/><Relationship Id="rId47" Type="http://schemas.openxmlformats.org/officeDocument/2006/relationships/queryTable" Target="../queryTables/queryTable888.xml"/><Relationship Id="rId68" Type="http://schemas.openxmlformats.org/officeDocument/2006/relationships/queryTable" Target="../queryTables/queryTable909.xml"/><Relationship Id="rId89" Type="http://schemas.openxmlformats.org/officeDocument/2006/relationships/queryTable" Target="../queryTables/queryTable930.xml"/><Relationship Id="rId112" Type="http://schemas.openxmlformats.org/officeDocument/2006/relationships/queryTable" Target="../queryTables/queryTable953.xml"/><Relationship Id="rId133" Type="http://schemas.openxmlformats.org/officeDocument/2006/relationships/queryTable" Target="../queryTables/queryTable974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92.xml"/><Relationship Id="rId21" Type="http://schemas.openxmlformats.org/officeDocument/2006/relationships/queryTable" Target="../queryTables/queryTable996.xml"/><Relationship Id="rId42" Type="http://schemas.openxmlformats.org/officeDocument/2006/relationships/queryTable" Target="../queryTables/queryTable1017.xml"/><Relationship Id="rId63" Type="http://schemas.openxmlformats.org/officeDocument/2006/relationships/queryTable" Target="../queryTables/queryTable1038.xml"/><Relationship Id="rId84" Type="http://schemas.openxmlformats.org/officeDocument/2006/relationships/queryTable" Target="../queryTables/queryTable1059.xml"/><Relationship Id="rId16" Type="http://schemas.openxmlformats.org/officeDocument/2006/relationships/queryTable" Target="../queryTables/queryTable991.xml"/><Relationship Id="rId107" Type="http://schemas.openxmlformats.org/officeDocument/2006/relationships/queryTable" Target="../queryTables/queryTable1082.xml"/><Relationship Id="rId11" Type="http://schemas.openxmlformats.org/officeDocument/2006/relationships/queryTable" Target="../queryTables/queryTable986.xml"/><Relationship Id="rId32" Type="http://schemas.openxmlformats.org/officeDocument/2006/relationships/queryTable" Target="../queryTables/queryTable1007.xml"/><Relationship Id="rId37" Type="http://schemas.openxmlformats.org/officeDocument/2006/relationships/queryTable" Target="../queryTables/queryTable1012.xml"/><Relationship Id="rId53" Type="http://schemas.openxmlformats.org/officeDocument/2006/relationships/queryTable" Target="../queryTables/queryTable1028.xml"/><Relationship Id="rId58" Type="http://schemas.openxmlformats.org/officeDocument/2006/relationships/queryTable" Target="../queryTables/queryTable1033.xml"/><Relationship Id="rId74" Type="http://schemas.openxmlformats.org/officeDocument/2006/relationships/queryTable" Target="../queryTables/queryTable1049.xml"/><Relationship Id="rId79" Type="http://schemas.openxmlformats.org/officeDocument/2006/relationships/queryTable" Target="../queryTables/queryTable1054.xml"/><Relationship Id="rId102" Type="http://schemas.openxmlformats.org/officeDocument/2006/relationships/queryTable" Target="../queryTables/queryTable1077.xml"/><Relationship Id="rId123" Type="http://schemas.openxmlformats.org/officeDocument/2006/relationships/queryTable" Target="../queryTables/queryTable1098.xml"/><Relationship Id="rId128" Type="http://schemas.openxmlformats.org/officeDocument/2006/relationships/queryTable" Target="../queryTables/queryTable1103.xml"/><Relationship Id="rId5" Type="http://schemas.openxmlformats.org/officeDocument/2006/relationships/queryTable" Target="../queryTables/queryTable980.xml"/><Relationship Id="rId90" Type="http://schemas.openxmlformats.org/officeDocument/2006/relationships/queryTable" Target="../queryTables/queryTable1065.xml"/><Relationship Id="rId95" Type="http://schemas.openxmlformats.org/officeDocument/2006/relationships/queryTable" Target="../queryTables/queryTable1070.xml"/><Relationship Id="rId22" Type="http://schemas.openxmlformats.org/officeDocument/2006/relationships/queryTable" Target="../queryTables/queryTable997.xml"/><Relationship Id="rId27" Type="http://schemas.openxmlformats.org/officeDocument/2006/relationships/queryTable" Target="../queryTables/queryTable1002.xml"/><Relationship Id="rId43" Type="http://schemas.openxmlformats.org/officeDocument/2006/relationships/queryTable" Target="../queryTables/queryTable1018.xml"/><Relationship Id="rId48" Type="http://schemas.openxmlformats.org/officeDocument/2006/relationships/queryTable" Target="../queryTables/queryTable1023.xml"/><Relationship Id="rId64" Type="http://schemas.openxmlformats.org/officeDocument/2006/relationships/queryTable" Target="../queryTables/queryTable1039.xml"/><Relationship Id="rId69" Type="http://schemas.openxmlformats.org/officeDocument/2006/relationships/queryTable" Target="../queryTables/queryTable1044.xml"/><Relationship Id="rId113" Type="http://schemas.openxmlformats.org/officeDocument/2006/relationships/queryTable" Target="../queryTables/queryTable1088.xml"/><Relationship Id="rId118" Type="http://schemas.openxmlformats.org/officeDocument/2006/relationships/queryTable" Target="../queryTables/queryTable1093.xml"/><Relationship Id="rId134" Type="http://schemas.openxmlformats.org/officeDocument/2006/relationships/queryTable" Target="../queryTables/queryTable1109.xml"/><Relationship Id="rId80" Type="http://schemas.openxmlformats.org/officeDocument/2006/relationships/queryTable" Target="../queryTables/queryTable1055.xml"/><Relationship Id="rId85" Type="http://schemas.openxmlformats.org/officeDocument/2006/relationships/queryTable" Target="../queryTables/queryTable1060.xml"/><Relationship Id="rId12" Type="http://schemas.openxmlformats.org/officeDocument/2006/relationships/queryTable" Target="../queryTables/queryTable987.xml"/><Relationship Id="rId17" Type="http://schemas.openxmlformats.org/officeDocument/2006/relationships/queryTable" Target="../queryTables/queryTable992.xml"/><Relationship Id="rId33" Type="http://schemas.openxmlformats.org/officeDocument/2006/relationships/queryTable" Target="../queryTables/queryTable1008.xml"/><Relationship Id="rId38" Type="http://schemas.openxmlformats.org/officeDocument/2006/relationships/queryTable" Target="../queryTables/queryTable1013.xml"/><Relationship Id="rId59" Type="http://schemas.openxmlformats.org/officeDocument/2006/relationships/queryTable" Target="../queryTables/queryTable1034.xml"/><Relationship Id="rId103" Type="http://schemas.openxmlformats.org/officeDocument/2006/relationships/queryTable" Target="../queryTables/queryTable1078.xml"/><Relationship Id="rId108" Type="http://schemas.openxmlformats.org/officeDocument/2006/relationships/queryTable" Target="../queryTables/queryTable1083.xml"/><Relationship Id="rId124" Type="http://schemas.openxmlformats.org/officeDocument/2006/relationships/queryTable" Target="../queryTables/queryTable1099.xml"/><Relationship Id="rId129" Type="http://schemas.openxmlformats.org/officeDocument/2006/relationships/queryTable" Target="../queryTables/queryTable1104.xml"/><Relationship Id="rId54" Type="http://schemas.openxmlformats.org/officeDocument/2006/relationships/queryTable" Target="../queryTables/queryTable1029.xml"/><Relationship Id="rId70" Type="http://schemas.openxmlformats.org/officeDocument/2006/relationships/queryTable" Target="../queryTables/queryTable1045.xml"/><Relationship Id="rId75" Type="http://schemas.openxmlformats.org/officeDocument/2006/relationships/queryTable" Target="../queryTables/queryTable1050.xml"/><Relationship Id="rId91" Type="http://schemas.openxmlformats.org/officeDocument/2006/relationships/queryTable" Target="../queryTables/queryTable1066.xml"/><Relationship Id="rId96" Type="http://schemas.openxmlformats.org/officeDocument/2006/relationships/queryTable" Target="../queryTables/queryTable1071.xml"/><Relationship Id="rId1" Type="http://schemas.openxmlformats.org/officeDocument/2006/relationships/queryTable" Target="../queryTables/queryTable976.xml"/><Relationship Id="rId6" Type="http://schemas.openxmlformats.org/officeDocument/2006/relationships/queryTable" Target="../queryTables/queryTable981.xml"/><Relationship Id="rId23" Type="http://schemas.openxmlformats.org/officeDocument/2006/relationships/queryTable" Target="../queryTables/queryTable998.xml"/><Relationship Id="rId28" Type="http://schemas.openxmlformats.org/officeDocument/2006/relationships/queryTable" Target="../queryTables/queryTable1003.xml"/><Relationship Id="rId49" Type="http://schemas.openxmlformats.org/officeDocument/2006/relationships/queryTable" Target="../queryTables/queryTable1024.xml"/><Relationship Id="rId114" Type="http://schemas.openxmlformats.org/officeDocument/2006/relationships/queryTable" Target="../queryTables/queryTable1089.xml"/><Relationship Id="rId119" Type="http://schemas.openxmlformats.org/officeDocument/2006/relationships/queryTable" Target="../queryTables/queryTable1094.xml"/><Relationship Id="rId44" Type="http://schemas.openxmlformats.org/officeDocument/2006/relationships/queryTable" Target="../queryTables/queryTable1019.xml"/><Relationship Id="rId60" Type="http://schemas.openxmlformats.org/officeDocument/2006/relationships/queryTable" Target="../queryTables/queryTable1035.xml"/><Relationship Id="rId65" Type="http://schemas.openxmlformats.org/officeDocument/2006/relationships/queryTable" Target="../queryTables/queryTable1040.xml"/><Relationship Id="rId81" Type="http://schemas.openxmlformats.org/officeDocument/2006/relationships/queryTable" Target="../queryTables/queryTable1056.xml"/><Relationship Id="rId86" Type="http://schemas.openxmlformats.org/officeDocument/2006/relationships/queryTable" Target="../queryTables/queryTable1061.xml"/><Relationship Id="rId130" Type="http://schemas.openxmlformats.org/officeDocument/2006/relationships/queryTable" Target="../queryTables/queryTable1105.xml"/><Relationship Id="rId13" Type="http://schemas.openxmlformats.org/officeDocument/2006/relationships/queryTable" Target="../queryTables/queryTable988.xml"/><Relationship Id="rId18" Type="http://schemas.openxmlformats.org/officeDocument/2006/relationships/queryTable" Target="../queryTables/queryTable993.xml"/><Relationship Id="rId39" Type="http://schemas.openxmlformats.org/officeDocument/2006/relationships/queryTable" Target="../queryTables/queryTable1014.xml"/><Relationship Id="rId109" Type="http://schemas.openxmlformats.org/officeDocument/2006/relationships/queryTable" Target="../queryTables/queryTable1084.xml"/><Relationship Id="rId34" Type="http://schemas.openxmlformats.org/officeDocument/2006/relationships/queryTable" Target="../queryTables/queryTable1009.xml"/><Relationship Id="rId50" Type="http://schemas.openxmlformats.org/officeDocument/2006/relationships/queryTable" Target="../queryTables/queryTable1025.xml"/><Relationship Id="rId55" Type="http://schemas.openxmlformats.org/officeDocument/2006/relationships/queryTable" Target="../queryTables/queryTable1030.xml"/><Relationship Id="rId76" Type="http://schemas.openxmlformats.org/officeDocument/2006/relationships/queryTable" Target="../queryTables/queryTable1051.xml"/><Relationship Id="rId97" Type="http://schemas.openxmlformats.org/officeDocument/2006/relationships/queryTable" Target="../queryTables/queryTable1072.xml"/><Relationship Id="rId104" Type="http://schemas.openxmlformats.org/officeDocument/2006/relationships/queryTable" Target="../queryTables/queryTable1079.xml"/><Relationship Id="rId120" Type="http://schemas.openxmlformats.org/officeDocument/2006/relationships/queryTable" Target="../queryTables/queryTable1095.xml"/><Relationship Id="rId125" Type="http://schemas.openxmlformats.org/officeDocument/2006/relationships/queryTable" Target="../queryTables/queryTable1100.xml"/><Relationship Id="rId7" Type="http://schemas.openxmlformats.org/officeDocument/2006/relationships/queryTable" Target="../queryTables/queryTable982.xml"/><Relationship Id="rId71" Type="http://schemas.openxmlformats.org/officeDocument/2006/relationships/queryTable" Target="../queryTables/queryTable1046.xml"/><Relationship Id="rId92" Type="http://schemas.openxmlformats.org/officeDocument/2006/relationships/queryTable" Target="../queryTables/queryTable1067.xml"/><Relationship Id="rId2" Type="http://schemas.openxmlformats.org/officeDocument/2006/relationships/queryTable" Target="../queryTables/queryTable977.xml"/><Relationship Id="rId29" Type="http://schemas.openxmlformats.org/officeDocument/2006/relationships/queryTable" Target="../queryTables/queryTable1004.xml"/><Relationship Id="rId24" Type="http://schemas.openxmlformats.org/officeDocument/2006/relationships/queryTable" Target="../queryTables/queryTable999.xml"/><Relationship Id="rId40" Type="http://schemas.openxmlformats.org/officeDocument/2006/relationships/queryTable" Target="../queryTables/queryTable1015.xml"/><Relationship Id="rId45" Type="http://schemas.openxmlformats.org/officeDocument/2006/relationships/queryTable" Target="../queryTables/queryTable1020.xml"/><Relationship Id="rId66" Type="http://schemas.openxmlformats.org/officeDocument/2006/relationships/queryTable" Target="../queryTables/queryTable1041.xml"/><Relationship Id="rId87" Type="http://schemas.openxmlformats.org/officeDocument/2006/relationships/queryTable" Target="../queryTables/queryTable1062.xml"/><Relationship Id="rId110" Type="http://schemas.openxmlformats.org/officeDocument/2006/relationships/queryTable" Target="../queryTables/queryTable1085.xml"/><Relationship Id="rId115" Type="http://schemas.openxmlformats.org/officeDocument/2006/relationships/queryTable" Target="../queryTables/queryTable1090.xml"/><Relationship Id="rId131" Type="http://schemas.openxmlformats.org/officeDocument/2006/relationships/queryTable" Target="../queryTables/queryTable1106.xml"/><Relationship Id="rId61" Type="http://schemas.openxmlformats.org/officeDocument/2006/relationships/queryTable" Target="../queryTables/queryTable1036.xml"/><Relationship Id="rId82" Type="http://schemas.openxmlformats.org/officeDocument/2006/relationships/queryTable" Target="../queryTables/queryTable1057.xml"/><Relationship Id="rId19" Type="http://schemas.openxmlformats.org/officeDocument/2006/relationships/queryTable" Target="../queryTables/queryTable994.xml"/><Relationship Id="rId14" Type="http://schemas.openxmlformats.org/officeDocument/2006/relationships/queryTable" Target="../queryTables/queryTable989.xml"/><Relationship Id="rId30" Type="http://schemas.openxmlformats.org/officeDocument/2006/relationships/queryTable" Target="../queryTables/queryTable1005.xml"/><Relationship Id="rId35" Type="http://schemas.openxmlformats.org/officeDocument/2006/relationships/queryTable" Target="../queryTables/queryTable1010.xml"/><Relationship Id="rId56" Type="http://schemas.openxmlformats.org/officeDocument/2006/relationships/queryTable" Target="../queryTables/queryTable1031.xml"/><Relationship Id="rId77" Type="http://schemas.openxmlformats.org/officeDocument/2006/relationships/queryTable" Target="../queryTables/queryTable1052.xml"/><Relationship Id="rId100" Type="http://schemas.openxmlformats.org/officeDocument/2006/relationships/queryTable" Target="../queryTables/queryTable1075.xml"/><Relationship Id="rId105" Type="http://schemas.openxmlformats.org/officeDocument/2006/relationships/queryTable" Target="../queryTables/queryTable1080.xml"/><Relationship Id="rId126" Type="http://schemas.openxmlformats.org/officeDocument/2006/relationships/queryTable" Target="../queryTables/queryTable1101.xml"/><Relationship Id="rId8" Type="http://schemas.openxmlformats.org/officeDocument/2006/relationships/queryTable" Target="../queryTables/queryTable983.xml"/><Relationship Id="rId51" Type="http://schemas.openxmlformats.org/officeDocument/2006/relationships/queryTable" Target="../queryTables/queryTable1026.xml"/><Relationship Id="rId72" Type="http://schemas.openxmlformats.org/officeDocument/2006/relationships/queryTable" Target="../queryTables/queryTable1047.xml"/><Relationship Id="rId93" Type="http://schemas.openxmlformats.org/officeDocument/2006/relationships/queryTable" Target="../queryTables/queryTable1068.xml"/><Relationship Id="rId98" Type="http://schemas.openxmlformats.org/officeDocument/2006/relationships/queryTable" Target="../queryTables/queryTable1073.xml"/><Relationship Id="rId121" Type="http://schemas.openxmlformats.org/officeDocument/2006/relationships/queryTable" Target="../queryTables/queryTable1096.xml"/><Relationship Id="rId3" Type="http://schemas.openxmlformats.org/officeDocument/2006/relationships/queryTable" Target="../queryTables/queryTable978.xml"/><Relationship Id="rId25" Type="http://schemas.openxmlformats.org/officeDocument/2006/relationships/queryTable" Target="../queryTables/queryTable1000.xml"/><Relationship Id="rId46" Type="http://schemas.openxmlformats.org/officeDocument/2006/relationships/queryTable" Target="../queryTables/queryTable1021.xml"/><Relationship Id="rId67" Type="http://schemas.openxmlformats.org/officeDocument/2006/relationships/queryTable" Target="../queryTables/queryTable1042.xml"/><Relationship Id="rId116" Type="http://schemas.openxmlformats.org/officeDocument/2006/relationships/queryTable" Target="../queryTables/queryTable1091.xml"/><Relationship Id="rId20" Type="http://schemas.openxmlformats.org/officeDocument/2006/relationships/queryTable" Target="../queryTables/queryTable995.xml"/><Relationship Id="rId41" Type="http://schemas.openxmlformats.org/officeDocument/2006/relationships/queryTable" Target="../queryTables/queryTable1016.xml"/><Relationship Id="rId62" Type="http://schemas.openxmlformats.org/officeDocument/2006/relationships/queryTable" Target="../queryTables/queryTable1037.xml"/><Relationship Id="rId83" Type="http://schemas.openxmlformats.org/officeDocument/2006/relationships/queryTable" Target="../queryTables/queryTable1058.xml"/><Relationship Id="rId88" Type="http://schemas.openxmlformats.org/officeDocument/2006/relationships/queryTable" Target="../queryTables/queryTable1063.xml"/><Relationship Id="rId111" Type="http://schemas.openxmlformats.org/officeDocument/2006/relationships/queryTable" Target="../queryTables/queryTable1086.xml"/><Relationship Id="rId132" Type="http://schemas.openxmlformats.org/officeDocument/2006/relationships/queryTable" Target="../queryTables/queryTable1107.xml"/><Relationship Id="rId15" Type="http://schemas.openxmlformats.org/officeDocument/2006/relationships/queryTable" Target="../queryTables/queryTable990.xml"/><Relationship Id="rId36" Type="http://schemas.openxmlformats.org/officeDocument/2006/relationships/queryTable" Target="../queryTables/queryTable1011.xml"/><Relationship Id="rId57" Type="http://schemas.openxmlformats.org/officeDocument/2006/relationships/queryTable" Target="../queryTables/queryTable1032.xml"/><Relationship Id="rId106" Type="http://schemas.openxmlformats.org/officeDocument/2006/relationships/queryTable" Target="../queryTables/queryTable1081.xml"/><Relationship Id="rId127" Type="http://schemas.openxmlformats.org/officeDocument/2006/relationships/queryTable" Target="../queryTables/queryTable1102.xml"/><Relationship Id="rId10" Type="http://schemas.openxmlformats.org/officeDocument/2006/relationships/queryTable" Target="../queryTables/queryTable985.xml"/><Relationship Id="rId31" Type="http://schemas.openxmlformats.org/officeDocument/2006/relationships/queryTable" Target="../queryTables/queryTable1006.xml"/><Relationship Id="rId52" Type="http://schemas.openxmlformats.org/officeDocument/2006/relationships/queryTable" Target="../queryTables/queryTable1027.xml"/><Relationship Id="rId73" Type="http://schemas.openxmlformats.org/officeDocument/2006/relationships/queryTable" Target="../queryTables/queryTable1048.xml"/><Relationship Id="rId78" Type="http://schemas.openxmlformats.org/officeDocument/2006/relationships/queryTable" Target="../queryTables/queryTable1053.xml"/><Relationship Id="rId94" Type="http://schemas.openxmlformats.org/officeDocument/2006/relationships/queryTable" Target="../queryTables/queryTable1069.xml"/><Relationship Id="rId99" Type="http://schemas.openxmlformats.org/officeDocument/2006/relationships/queryTable" Target="../queryTables/queryTable1074.xml"/><Relationship Id="rId101" Type="http://schemas.openxmlformats.org/officeDocument/2006/relationships/queryTable" Target="../queryTables/queryTable1076.xml"/><Relationship Id="rId122" Type="http://schemas.openxmlformats.org/officeDocument/2006/relationships/queryTable" Target="../queryTables/queryTable1097.xml"/><Relationship Id="rId4" Type="http://schemas.openxmlformats.org/officeDocument/2006/relationships/queryTable" Target="../queryTables/queryTable979.xml"/><Relationship Id="rId9" Type="http://schemas.openxmlformats.org/officeDocument/2006/relationships/queryTable" Target="../queryTables/queryTable984.xml"/><Relationship Id="rId26" Type="http://schemas.openxmlformats.org/officeDocument/2006/relationships/queryTable" Target="../queryTables/queryTable1001.xml"/><Relationship Id="rId47" Type="http://schemas.openxmlformats.org/officeDocument/2006/relationships/queryTable" Target="../queryTables/queryTable1022.xml"/><Relationship Id="rId68" Type="http://schemas.openxmlformats.org/officeDocument/2006/relationships/queryTable" Target="../queryTables/queryTable1043.xml"/><Relationship Id="rId89" Type="http://schemas.openxmlformats.org/officeDocument/2006/relationships/queryTable" Target="../queryTables/queryTable1064.xml"/><Relationship Id="rId112" Type="http://schemas.openxmlformats.org/officeDocument/2006/relationships/queryTable" Target="../queryTables/queryTable1087.xml"/><Relationship Id="rId133" Type="http://schemas.openxmlformats.org/officeDocument/2006/relationships/queryTable" Target="../queryTables/queryTable110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226.xml"/><Relationship Id="rId21" Type="http://schemas.openxmlformats.org/officeDocument/2006/relationships/queryTable" Target="../queryTables/queryTable1130.xml"/><Relationship Id="rId42" Type="http://schemas.openxmlformats.org/officeDocument/2006/relationships/queryTable" Target="../queryTables/queryTable1151.xml"/><Relationship Id="rId63" Type="http://schemas.openxmlformats.org/officeDocument/2006/relationships/queryTable" Target="../queryTables/queryTable1172.xml"/><Relationship Id="rId84" Type="http://schemas.openxmlformats.org/officeDocument/2006/relationships/queryTable" Target="../queryTables/queryTable1193.xml"/><Relationship Id="rId16" Type="http://schemas.openxmlformats.org/officeDocument/2006/relationships/queryTable" Target="../queryTables/queryTable1125.xml"/><Relationship Id="rId107" Type="http://schemas.openxmlformats.org/officeDocument/2006/relationships/queryTable" Target="../queryTables/queryTable1216.xml"/><Relationship Id="rId11" Type="http://schemas.openxmlformats.org/officeDocument/2006/relationships/queryTable" Target="../queryTables/queryTable1120.xml"/><Relationship Id="rId32" Type="http://schemas.openxmlformats.org/officeDocument/2006/relationships/queryTable" Target="../queryTables/queryTable1141.xml"/><Relationship Id="rId37" Type="http://schemas.openxmlformats.org/officeDocument/2006/relationships/queryTable" Target="../queryTables/queryTable1146.xml"/><Relationship Id="rId53" Type="http://schemas.openxmlformats.org/officeDocument/2006/relationships/queryTable" Target="../queryTables/queryTable1162.xml"/><Relationship Id="rId58" Type="http://schemas.openxmlformats.org/officeDocument/2006/relationships/queryTable" Target="../queryTables/queryTable1167.xml"/><Relationship Id="rId74" Type="http://schemas.openxmlformats.org/officeDocument/2006/relationships/queryTable" Target="../queryTables/queryTable1183.xml"/><Relationship Id="rId79" Type="http://schemas.openxmlformats.org/officeDocument/2006/relationships/queryTable" Target="../queryTables/queryTable1188.xml"/><Relationship Id="rId102" Type="http://schemas.openxmlformats.org/officeDocument/2006/relationships/queryTable" Target="../queryTables/queryTable1211.xml"/><Relationship Id="rId123" Type="http://schemas.openxmlformats.org/officeDocument/2006/relationships/queryTable" Target="../queryTables/queryTable1232.xml"/><Relationship Id="rId128" Type="http://schemas.openxmlformats.org/officeDocument/2006/relationships/queryTable" Target="../queryTables/queryTable1237.xml"/><Relationship Id="rId5" Type="http://schemas.openxmlformats.org/officeDocument/2006/relationships/queryTable" Target="../queryTables/queryTable1114.xml"/><Relationship Id="rId90" Type="http://schemas.openxmlformats.org/officeDocument/2006/relationships/queryTable" Target="../queryTables/queryTable1199.xml"/><Relationship Id="rId95" Type="http://schemas.openxmlformats.org/officeDocument/2006/relationships/queryTable" Target="../queryTables/queryTable1204.xml"/><Relationship Id="rId22" Type="http://schemas.openxmlformats.org/officeDocument/2006/relationships/queryTable" Target="../queryTables/queryTable1131.xml"/><Relationship Id="rId27" Type="http://schemas.openxmlformats.org/officeDocument/2006/relationships/queryTable" Target="../queryTables/queryTable1136.xml"/><Relationship Id="rId43" Type="http://schemas.openxmlformats.org/officeDocument/2006/relationships/queryTable" Target="../queryTables/queryTable1152.xml"/><Relationship Id="rId48" Type="http://schemas.openxmlformats.org/officeDocument/2006/relationships/queryTable" Target="../queryTables/queryTable1157.xml"/><Relationship Id="rId64" Type="http://schemas.openxmlformats.org/officeDocument/2006/relationships/queryTable" Target="../queryTables/queryTable1173.xml"/><Relationship Id="rId69" Type="http://schemas.openxmlformats.org/officeDocument/2006/relationships/queryTable" Target="../queryTables/queryTable1178.xml"/><Relationship Id="rId113" Type="http://schemas.openxmlformats.org/officeDocument/2006/relationships/queryTable" Target="../queryTables/queryTable1222.xml"/><Relationship Id="rId118" Type="http://schemas.openxmlformats.org/officeDocument/2006/relationships/queryTable" Target="../queryTables/queryTable1227.xml"/><Relationship Id="rId134" Type="http://schemas.openxmlformats.org/officeDocument/2006/relationships/queryTable" Target="../queryTables/queryTable1243.xml"/><Relationship Id="rId80" Type="http://schemas.openxmlformats.org/officeDocument/2006/relationships/queryTable" Target="../queryTables/queryTable1189.xml"/><Relationship Id="rId85" Type="http://schemas.openxmlformats.org/officeDocument/2006/relationships/queryTable" Target="../queryTables/queryTable1194.xml"/><Relationship Id="rId12" Type="http://schemas.openxmlformats.org/officeDocument/2006/relationships/queryTable" Target="../queryTables/queryTable1121.xml"/><Relationship Id="rId17" Type="http://schemas.openxmlformats.org/officeDocument/2006/relationships/queryTable" Target="../queryTables/queryTable1126.xml"/><Relationship Id="rId33" Type="http://schemas.openxmlformats.org/officeDocument/2006/relationships/queryTable" Target="../queryTables/queryTable1142.xml"/><Relationship Id="rId38" Type="http://schemas.openxmlformats.org/officeDocument/2006/relationships/queryTable" Target="../queryTables/queryTable1147.xml"/><Relationship Id="rId59" Type="http://schemas.openxmlformats.org/officeDocument/2006/relationships/queryTable" Target="../queryTables/queryTable1168.xml"/><Relationship Id="rId103" Type="http://schemas.openxmlformats.org/officeDocument/2006/relationships/queryTable" Target="../queryTables/queryTable1212.xml"/><Relationship Id="rId108" Type="http://schemas.openxmlformats.org/officeDocument/2006/relationships/queryTable" Target="../queryTables/queryTable1217.xml"/><Relationship Id="rId124" Type="http://schemas.openxmlformats.org/officeDocument/2006/relationships/queryTable" Target="../queryTables/queryTable1233.xml"/><Relationship Id="rId129" Type="http://schemas.openxmlformats.org/officeDocument/2006/relationships/queryTable" Target="../queryTables/queryTable1238.xml"/><Relationship Id="rId54" Type="http://schemas.openxmlformats.org/officeDocument/2006/relationships/queryTable" Target="../queryTables/queryTable1163.xml"/><Relationship Id="rId70" Type="http://schemas.openxmlformats.org/officeDocument/2006/relationships/queryTable" Target="../queryTables/queryTable1179.xml"/><Relationship Id="rId75" Type="http://schemas.openxmlformats.org/officeDocument/2006/relationships/queryTable" Target="../queryTables/queryTable1184.xml"/><Relationship Id="rId91" Type="http://schemas.openxmlformats.org/officeDocument/2006/relationships/queryTable" Target="../queryTables/queryTable1200.xml"/><Relationship Id="rId96" Type="http://schemas.openxmlformats.org/officeDocument/2006/relationships/queryTable" Target="../queryTables/queryTable1205.xml"/><Relationship Id="rId1" Type="http://schemas.openxmlformats.org/officeDocument/2006/relationships/queryTable" Target="../queryTables/queryTable1110.xml"/><Relationship Id="rId6" Type="http://schemas.openxmlformats.org/officeDocument/2006/relationships/queryTable" Target="../queryTables/queryTable1115.xml"/><Relationship Id="rId23" Type="http://schemas.openxmlformats.org/officeDocument/2006/relationships/queryTable" Target="../queryTables/queryTable1132.xml"/><Relationship Id="rId28" Type="http://schemas.openxmlformats.org/officeDocument/2006/relationships/queryTable" Target="../queryTables/queryTable1137.xml"/><Relationship Id="rId49" Type="http://schemas.openxmlformats.org/officeDocument/2006/relationships/queryTable" Target="../queryTables/queryTable1158.xml"/><Relationship Id="rId114" Type="http://schemas.openxmlformats.org/officeDocument/2006/relationships/queryTable" Target="../queryTables/queryTable1223.xml"/><Relationship Id="rId119" Type="http://schemas.openxmlformats.org/officeDocument/2006/relationships/queryTable" Target="../queryTables/queryTable1228.xml"/><Relationship Id="rId44" Type="http://schemas.openxmlformats.org/officeDocument/2006/relationships/queryTable" Target="../queryTables/queryTable1153.xml"/><Relationship Id="rId60" Type="http://schemas.openxmlformats.org/officeDocument/2006/relationships/queryTable" Target="../queryTables/queryTable1169.xml"/><Relationship Id="rId65" Type="http://schemas.openxmlformats.org/officeDocument/2006/relationships/queryTable" Target="../queryTables/queryTable1174.xml"/><Relationship Id="rId81" Type="http://schemas.openxmlformats.org/officeDocument/2006/relationships/queryTable" Target="../queryTables/queryTable1190.xml"/><Relationship Id="rId86" Type="http://schemas.openxmlformats.org/officeDocument/2006/relationships/queryTable" Target="../queryTables/queryTable1195.xml"/><Relationship Id="rId130" Type="http://schemas.openxmlformats.org/officeDocument/2006/relationships/queryTable" Target="../queryTables/queryTable1239.xml"/><Relationship Id="rId13" Type="http://schemas.openxmlformats.org/officeDocument/2006/relationships/queryTable" Target="../queryTables/queryTable1122.xml"/><Relationship Id="rId18" Type="http://schemas.openxmlformats.org/officeDocument/2006/relationships/queryTable" Target="../queryTables/queryTable1127.xml"/><Relationship Id="rId39" Type="http://schemas.openxmlformats.org/officeDocument/2006/relationships/queryTable" Target="../queryTables/queryTable1148.xml"/><Relationship Id="rId109" Type="http://schemas.openxmlformats.org/officeDocument/2006/relationships/queryTable" Target="../queryTables/queryTable1218.xml"/><Relationship Id="rId34" Type="http://schemas.openxmlformats.org/officeDocument/2006/relationships/queryTable" Target="../queryTables/queryTable1143.xml"/><Relationship Id="rId50" Type="http://schemas.openxmlformats.org/officeDocument/2006/relationships/queryTable" Target="../queryTables/queryTable1159.xml"/><Relationship Id="rId55" Type="http://schemas.openxmlformats.org/officeDocument/2006/relationships/queryTable" Target="../queryTables/queryTable1164.xml"/><Relationship Id="rId76" Type="http://schemas.openxmlformats.org/officeDocument/2006/relationships/queryTable" Target="../queryTables/queryTable1185.xml"/><Relationship Id="rId97" Type="http://schemas.openxmlformats.org/officeDocument/2006/relationships/queryTable" Target="../queryTables/queryTable1206.xml"/><Relationship Id="rId104" Type="http://schemas.openxmlformats.org/officeDocument/2006/relationships/queryTable" Target="../queryTables/queryTable1213.xml"/><Relationship Id="rId120" Type="http://schemas.openxmlformats.org/officeDocument/2006/relationships/queryTable" Target="../queryTables/queryTable1229.xml"/><Relationship Id="rId125" Type="http://schemas.openxmlformats.org/officeDocument/2006/relationships/queryTable" Target="../queryTables/queryTable1234.xml"/><Relationship Id="rId7" Type="http://schemas.openxmlformats.org/officeDocument/2006/relationships/queryTable" Target="../queryTables/queryTable1116.xml"/><Relationship Id="rId71" Type="http://schemas.openxmlformats.org/officeDocument/2006/relationships/queryTable" Target="../queryTables/queryTable1180.xml"/><Relationship Id="rId92" Type="http://schemas.openxmlformats.org/officeDocument/2006/relationships/queryTable" Target="../queryTables/queryTable1201.xml"/><Relationship Id="rId2" Type="http://schemas.openxmlformats.org/officeDocument/2006/relationships/queryTable" Target="../queryTables/queryTable1111.xml"/><Relationship Id="rId29" Type="http://schemas.openxmlformats.org/officeDocument/2006/relationships/queryTable" Target="../queryTables/queryTable1138.xml"/><Relationship Id="rId24" Type="http://schemas.openxmlformats.org/officeDocument/2006/relationships/queryTable" Target="../queryTables/queryTable1133.xml"/><Relationship Id="rId40" Type="http://schemas.openxmlformats.org/officeDocument/2006/relationships/queryTable" Target="../queryTables/queryTable1149.xml"/><Relationship Id="rId45" Type="http://schemas.openxmlformats.org/officeDocument/2006/relationships/queryTable" Target="../queryTables/queryTable1154.xml"/><Relationship Id="rId66" Type="http://schemas.openxmlformats.org/officeDocument/2006/relationships/queryTable" Target="../queryTables/queryTable1175.xml"/><Relationship Id="rId87" Type="http://schemas.openxmlformats.org/officeDocument/2006/relationships/queryTable" Target="../queryTables/queryTable1196.xml"/><Relationship Id="rId110" Type="http://schemas.openxmlformats.org/officeDocument/2006/relationships/queryTable" Target="../queryTables/queryTable1219.xml"/><Relationship Id="rId115" Type="http://schemas.openxmlformats.org/officeDocument/2006/relationships/queryTable" Target="../queryTables/queryTable1224.xml"/><Relationship Id="rId131" Type="http://schemas.openxmlformats.org/officeDocument/2006/relationships/queryTable" Target="../queryTables/queryTable1240.xml"/><Relationship Id="rId61" Type="http://schemas.openxmlformats.org/officeDocument/2006/relationships/queryTable" Target="../queryTables/queryTable1170.xml"/><Relationship Id="rId82" Type="http://schemas.openxmlformats.org/officeDocument/2006/relationships/queryTable" Target="../queryTables/queryTable1191.xml"/><Relationship Id="rId19" Type="http://schemas.openxmlformats.org/officeDocument/2006/relationships/queryTable" Target="../queryTables/queryTable1128.xml"/><Relationship Id="rId14" Type="http://schemas.openxmlformats.org/officeDocument/2006/relationships/queryTable" Target="../queryTables/queryTable1123.xml"/><Relationship Id="rId30" Type="http://schemas.openxmlformats.org/officeDocument/2006/relationships/queryTable" Target="../queryTables/queryTable1139.xml"/><Relationship Id="rId35" Type="http://schemas.openxmlformats.org/officeDocument/2006/relationships/queryTable" Target="../queryTables/queryTable1144.xml"/><Relationship Id="rId56" Type="http://schemas.openxmlformats.org/officeDocument/2006/relationships/queryTable" Target="../queryTables/queryTable1165.xml"/><Relationship Id="rId77" Type="http://schemas.openxmlformats.org/officeDocument/2006/relationships/queryTable" Target="../queryTables/queryTable1186.xml"/><Relationship Id="rId100" Type="http://schemas.openxmlformats.org/officeDocument/2006/relationships/queryTable" Target="../queryTables/queryTable1209.xml"/><Relationship Id="rId105" Type="http://schemas.openxmlformats.org/officeDocument/2006/relationships/queryTable" Target="../queryTables/queryTable1214.xml"/><Relationship Id="rId126" Type="http://schemas.openxmlformats.org/officeDocument/2006/relationships/queryTable" Target="../queryTables/queryTable1235.xml"/><Relationship Id="rId8" Type="http://schemas.openxmlformats.org/officeDocument/2006/relationships/queryTable" Target="../queryTables/queryTable1117.xml"/><Relationship Id="rId51" Type="http://schemas.openxmlformats.org/officeDocument/2006/relationships/queryTable" Target="../queryTables/queryTable1160.xml"/><Relationship Id="rId72" Type="http://schemas.openxmlformats.org/officeDocument/2006/relationships/queryTable" Target="../queryTables/queryTable1181.xml"/><Relationship Id="rId93" Type="http://schemas.openxmlformats.org/officeDocument/2006/relationships/queryTable" Target="../queryTables/queryTable1202.xml"/><Relationship Id="rId98" Type="http://schemas.openxmlformats.org/officeDocument/2006/relationships/queryTable" Target="../queryTables/queryTable1207.xml"/><Relationship Id="rId121" Type="http://schemas.openxmlformats.org/officeDocument/2006/relationships/queryTable" Target="../queryTables/queryTable1230.xml"/><Relationship Id="rId3" Type="http://schemas.openxmlformats.org/officeDocument/2006/relationships/queryTable" Target="../queryTables/queryTable1112.xml"/><Relationship Id="rId25" Type="http://schemas.openxmlformats.org/officeDocument/2006/relationships/queryTable" Target="../queryTables/queryTable1134.xml"/><Relationship Id="rId46" Type="http://schemas.openxmlformats.org/officeDocument/2006/relationships/queryTable" Target="../queryTables/queryTable1155.xml"/><Relationship Id="rId67" Type="http://schemas.openxmlformats.org/officeDocument/2006/relationships/queryTable" Target="../queryTables/queryTable1176.xml"/><Relationship Id="rId116" Type="http://schemas.openxmlformats.org/officeDocument/2006/relationships/queryTable" Target="../queryTables/queryTable1225.xml"/><Relationship Id="rId20" Type="http://schemas.openxmlformats.org/officeDocument/2006/relationships/queryTable" Target="../queryTables/queryTable1129.xml"/><Relationship Id="rId41" Type="http://schemas.openxmlformats.org/officeDocument/2006/relationships/queryTable" Target="../queryTables/queryTable1150.xml"/><Relationship Id="rId62" Type="http://schemas.openxmlformats.org/officeDocument/2006/relationships/queryTable" Target="../queryTables/queryTable1171.xml"/><Relationship Id="rId83" Type="http://schemas.openxmlformats.org/officeDocument/2006/relationships/queryTable" Target="../queryTables/queryTable1192.xml"/><Relationship Id="rId88" Type="http://schemas.openxmlformats.org/officeDocument/2006/relationships/queryTable" Target="../queryTables/queryTable1197.xml"/><Relationship Id="rId111" Type="http://schemas.openxmlformats.org/officeDocument/2006/relationships/queryTable" Target="../queryTables/queryTable1220.xml"/><Relationship Id="rId132" Type="http://schemas.openxmlformats.org/officeDocument/2006/relationships/queryTable" Target="../queryTables/queryTable1241.xml"/><Relationship Id="rId15" Type="http://schemas.openxmlformats.org/officeDocument/2006/relationships/queryTable" Target="../queryTables/queryTable1124.xml"/><Relationship Id="rId36" Type="http://schemas.openxmlformats.org/officeDocument/2006/relationships/queryTable" Target="../queryTables/queryTable1145.xml"/><Relationship Id="rId57" Type="http://schemas.openxmlformats.org/officeDocument/2006/relationships/queryTable" Target="../queryTables/queryTable1166.xml"/><Relationship Id="rId106" Type="http://schemas.openxmlformats.org/officeDocument/2006/relationships/queryTable" Target="../queryTables/queryTable1215.xml"/><Relationship Id="rId127" Type="http://schemas.openxmlformats.org/officeDocument/2006/relationships/queryTable" Target="../queryTables/queryTable1236.xml"/><Relationship Id="rId10" Type="http://schemas.openxmlformats.org/officeDocument/2006/relationships/queryTable" Target="../queryTables/queryTable1119.xml"/><Relationship Id="rId31" Type="http://schemas.openxmlformats.org/officeDocument/2006/relationships/queryTable" Target="../queryTables/queryTable1140.xml"/><Relationship Id="rId52" Type="http://schemas.openxmlformats.org/officeDocument/2006/relationships/queryTable" Target="../queryTables/queryTable1161.xml"/><Relationship Id="rId73" Type="http://schemas.openxmlformats.org/officeDocument/2006/relationships/queryTable" Target="../queryTables/queryTable1182.xml"/><Relationship Id="rId78" Type="http://schemas.openxmlformats.org/officeDocument/2006/relationships/queryTable" Target="../queryTables/queryTable1187.xml"/><Relationship Id="rId94" Type="http://schemas.openxmlformats.org/officeDocument/2006/relationships/queryTable" Target="../queryTables/queryTable1203.xml"/><Relationship Id="rId99" Type="http://schemas.openxmlformats.org/officeDocument/2006/relationships/queryTable" Target="../queryTables/queryTable1208.xml"/><Relationship Id="rId101" Type="http://schemas.openxmlformats.org/officeDocument/2006/relationships/queryTable" Target="../queryTables/queryTable1210.xml"/><Relationship Id="rId122" Type="http://schemas.openxmlformats.org/officeDocument/2006/relationships/queryTable" Target="../queryTables/queryTable1231.xml"/><Relationship Id="rId4" Type="http://schemas.openxmlformats.org/officeDocument/2006/relationships/queryTable" Target="../queryTables/queryTable1113.xml"/><Relationship Id="rId9" Type="http://schemas.openxmlformats.org/officeDocument/2006/relationships/queryTable" Target="../queryTables/queryTable1118.xml"/><Relationship Id="rId26" Type="http://schemas.openxmlformats.org/officeDocument/2006/relationships/queryTable" Target="../queryTables/queryTable1135.xml"/><Relationship Id="rId47" Type="http://schemas.openxmlformats.org/officeDocument/2006/relationships/queryTable" Target="../queryTables/queryTable1156.xml"/><Relationship Id="rId68" Type="http://schemas.openxmlformats.org/officeDocument/2006/relationships/queryTable" Target="../queryTables/queryTable1177.xml"/><Relationship Id="rId89" Type="http://schemas.openxmlformats.org/officeDocument/2006/relationships/queryTable" Target="../queryTables/queryTable1198.xml"/><Relationship Id="rId112" Type="http://schemas.openxmlformats.org/officeDocument/2006/relationships/queryTable" Target="../queryTables/queryTable1221.xml"/><Relationship Id="rId133" Type="http://schemas.openxmlformats.org/officeDocument/2006/relationships/queryTable" Target="../queryTables/queryTable1242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360.xml"/><Relationship Id="rId21" Type="http://schemas.openxmlformats.org/officeDocument/2006/relationships/queryTable" Target="../queryTables/queryTable1264.xml"/><Relationship Id="rId42" Type="http://schemas.openxmlformats.org/officeDocument/2006/relationships/queryTable" Target="../queryTables/queryTable1285.xml"/><Relationship Id="rId63" Type="http://schemas.openxmlformats.org/officeDocument/2006/relationships/queryTable" Target="../queryTables/queryTable1306.xml"/><Relationship Id="rId84" Type="http://schemas.openxmlformats.org/officeDocument/2006/relationships/queryTable" Target="../queryTables/queryTable1327.xml"/><Relationship Id="rId16" Type="http://schemas.openxmlformats.org/officeDocument/2006/relationships/queryTable" Target="../queryTables/queryTable1259.xml"/><Relationship Id="rId107" Type="http://schemas.openxmlformats.org/officeDocument/2006/relationships/queryTable" Target="../queryTables/queryTable1350.xml"/><Relationship Id="rId11" Type="http://schemas.openxmlformats.org/officeDocument/2006/relationships/queryTable" Target="../queryTables/queryTable1254.xml"/><Relationship Id="rId32" Type="http://schemas.openxmlformats.org/officeDocument/2006/relationships/queryTable" Target="../queryTables/queryTable1275.xml"/><Relationship Id="rId37" Type="http://schemas.openxmlformats.org/officeDocument/2006/relationships/queryTable" Target="../queryTables/queryTable1280.xml"/><Relationship Id="rId53" Type="http://schemas.openxmlformats.org/officeDocument/2006/relationships/queryTable" Target="../queryTables/queryTable1296.xml"/><Relationship Id="rId58" Type="http://schemas.openxmlformats.org/officeDocument/2006/relationships/queryTable" Target="../queryTables/queryTable1301.xml"/><Relationship Id="rId74" Type="http://schemas.openxmlformats.org/officeDocument/2006/relationships/queryTable" Target="../queryTables/queryTable1317.xml"/><Relationship Id="rId79" Type="http://schemas.openxmlformats.org/officeDocument/2006/relationships/queryTable" Target="../queryTables/queryTable1322.xml"/><Relationship Id="rId102" Type="http://schemas.openxmlformats.org/officeDocument/2006/relationships/queryTable" Target="../queryTables/queryTable1345.xml"/><Relationship Id="rId123" Type="http://schemas.openxmlformats.org/officeDocument/2006/relationships/queryTable" Target="../queryTables/queryTable1366.xml"/><Relationship Id="rId128" Type="http://schemas.openxmlformats.org/officeDocument/2006/relationships/queryTable" Target="../queryTables/queryTable1371.xml"/><Relationship Id="rId5" Type="http://schemas.openxmlformats.org/officeDocument/2006/relationships/queryTable" Target="../queryTables/queryTable1248.xml"/><Relationship Id="rId90" Type="http://schemas.openxmlformats.org/officeDocument/2006/relationships/queryTable" Target="../queryTables/queryTable1333.xml"/><Relationship Id="rId95" Type="http://schemas.openxmlformats.org/officeDocument/2006/relationships/queryTable" Target="../queryTables/queryTable1338.xml"/><Relationship Id="rId22" Type="http://schemas.openxmlformats.org/officeDocument/2006/relationships/queryTable" Target="../queryTables/queryTable1265.xml"/><Relationship Id="rId27" Type="http://schemas.openxmlformats.org/officeDocument/2006/relationships/queryTable" Target="../queryTables/queryTable1270.xml"/><Relationship Id="rId43" Type="http://schemas.openxmlformats.org/officeDocument/2006/relationships/queryTable" Target="../queryTables/queryTable1286.xml"/><Relationship Id="rId48" Type="http://schemas.openxmlformats.org/officeDocument/2006/relationships/queryTable" Target="../queryTables/queryTable1291.xml"/><Relationship Id="rId64" Type="http://schemas.openxmlformats.org/officeDocument/2006/relationships/queryTable" Target="../queryTables/queryTable1307.xml"/><Relationship Id="rId69" Type="http://schemas.openxmlformats.org/officeDocument/2006/relationships/queryTable" Target="../queryTables/queryTable1312.xml"/><Relationship Id="rId113" Type="http://schemas.openxmlformats.org/officeDocument/2006/relationships/queryTable" Target="../queryTables/queryTable1356.xml"/><Relationship Id="rId118" Type="http://schemas.openxmlformats.org/officeDocument/2006/relationships/queryTable" Target="../queryTables/queryTable1361.xml"/><Relationship Id="rId134" Type="http://schemas.openxmlformats.org/officeDocument/2006/relationships/queryTable" Target="../queryTables/queryTable1377.xml"/><Relationship Id="rId80" Type="http://schemas.openxmlformats.org/officeDocument/2006/relationships/queryTable" Target="../queryTables/queryTable1323.xml"/><Relationship Id="rId85" Type="http://schemas.openxmlformats.org/officeDocument/2006/relationships/queryTable" Target="../queryTables/queryTable1328.xml"/><Relationship Id="rId12" Type="http://schemas.openxmlformats.org/officeDocument/2006/relationships/queryTable" Target="../queryTables/queryTable1255.xml"/><Relationship Id="rId17" Type="http://schemas.openxmlformats.org/officeDocument/2006/relationships/queryTable" Target="../queryTables/queryTable1260.xml"/><Relationship Id="rId33" Type="http://schemas.openxmlformats.org/officeDocument/2006/relationships/queryTable" Target="../queryTables/queryTable1276.xml"/><Relationship Id="rId38" Type="http://schemas.openxmlformats.org/officeDocument/2006/relationships/queryTable" Target="../queryTables/queryTable1281.xml"/><Relationship Id="rId59" Type="http://schemas.openxmlformats.org/officeDocument/2006/relationships/queryTable" Target="../queryTables/queryTable1302.xml"/><Relationship Id="rId103" Type="http://schemas.openxmlformats.org/officeDocument/2006/relationships/queryTable" Target="../queryTables/queryTable1346.xml"/><Relationship Id="rId108" Type="http://schemas.openxmlformats.org/officeDocument/2006/relationships/queryTable" Target="../queryTables/queryTable1351.xml"/><Relationship Id="rId124" Type="http://schemas.openxmlformats.org/officeDocument/2006/relationships/queryTable" Target="../queryTables/queryTable1367.xml"/><Relationship Id="rId129" Type="http://schemas.openxmlformats.org/officeDocument/2006/relationships/queryTable" Target="../queryTables/queryTable1372.xml"/><Relationship Id="rId54" Type="http://schemas.openxmlformats.org/officeDocument/2006/relationships/queryTable" Target="../queryTables/queryTable1297.xml"/><Relationship Id="rId70" Type="http://schemas.openxmlformats.org/officeDocument/2006/relationships/queryTable" Target="../queryTables/queryTable1313.xml"/><Relationship Id="rId75" Type="http://schemas.openxmlformats.org/officeDocument/2006/relationships/queryTable" Target="../queryTables/queryTable1318.xml"/><Relationship Id="rId91" Type="http://schemas.openxmlformats.org/officeDocument/2006/relationships/queryTable" Target="../queryTables/queryTable1334.xml"/><Relationship Id="rId96" Type="http://schemas.openxmlformats.org/officeDocument/2006/relationships/queryTable" Target="../queryTables/queryTable1339.xml"/><Relationship Id="rId1" Type="http://schemas.openxmlformats.org/officeDocument/2006/relationships/queryTable" Target="../queryTables/queryTable1244.xml"/><Relationship Id="rId6" Type="http://schemas.openxmlformats.org/officeDocument/2006/relationships/queryTable" Target="../queryTables/queryTable1249.xml"/><Relationship Id="rId23" Type="http://schemas.openxmlformats.org/officeDocument/2006/relationships/queryTable" Target="../queryTables/queryTable1266.xml"/><Relationship Id="rId28" Type="http://schemas.openxmlformats.org/officeDocument/2006/relationships/queryTable" Target="../queryTables/queryTable1271.xml"/><Relationship Id="rId49" Type="http://schemas.openxmlformats.org/officeDocument/2006/relationships/queryTable" Target="../queryTables/queryTable1292.xml"/><Relationship Id="rId114" Type="http://schemas.openxmlformats.org/officeDocument/2006/relationships/queryTable" Target="../queryTables/queryTable1357.xml"/><Relationship Id="rId119" Type="http://schemas.openxmlformats.org/officeDocument/2006/relationships/queryTable" Target="../queryTables/queryTable1362.xml"/><Relationship Id="rId44" Type="http://schemas.openxmlformats.org/officeDocument/2006/relationships/queryTable" Target="../queryTables/queryTable1287.xml"/><Relationship Id="rId60" Type="http://schemas.openxmlformats.org/officeDocument/2006/relationships/queryTable" Target="../queryTables/queryTable1303.xml"/><Relationship Id="rId65" Type="http://schemas.openxmlformats.org/officeDocument/2006/relationships/queryTable" Target="../queryTables/queryTable1308.xml"/><Relationship Id="rId81" Type="http://schemas.openxmlformats.org/officeDocument/2006/relationships/queryTable" Target="../queryTables/queryTable1324.xml"/><Relationship Id="rId86" Type="http://schemas.openxmlformats.org/officeDocument/2006/relationships/queryTable" Target="../queryTables/queryTable1329.xml"/><Relationship Id="rId130" Type="http://schemas.openxmlformats.org/officeDocument/2006/relationships/queryTable" Target="../queryTables/queryTable1373.xml"/><Relationship Id="rId13" Type="http://schemas.openxmlformats.org/officeDocument/2006/relationships/queryTable" Target="../queryTables/queryTable1256.xml"/><Relationship Id="rId18" Type="http://schemas.openxmlformats.org/officeDocument/2006/relationships/queryTable" Target="../queryTables/queryTable1261.xml"/><Relationship Id="rId39" Type="http://schemas.openxmlformats.org/officeDocument/2006/relationships/queryTable" Target="../queryTables/queryTable1282.xml"/><Relationship Id="rId109" Type="http://schemas.openxmlformats.org/officeDocument/2006/relationships/queryTable" Target="../queryTables/queryTable1352.xml"/><Relationship Id="rId34" Type="http://schemas.openxmlformats.org/officeDocument/2006/relationships/queryTable" Target="../queryTables/queryTable1277.xml"/><Relationship Id="rId50" Type="http://schemas.openxmlformats.org/officeDocument/2006/relationships/queryTable" Target="../queryTables/queryTable1293.xml"/><Relationship Id="rId55" Type="http://schemas.openxmlformats.org/officeDocument/2006/relationships/queryTable" Target="../queryTables/queryTable1298.xml"/><Relationship Id="rId76" Type="http://schemas.openxmlformats.org/officeDocument/2006/relationships/queryTable" Target="../queryTables/queryTable1319.xml"/><Relationship Id="rId97" Type="http://schemas.openxmlformats.org/officeDocument/2006/relationships/queryTable" Target="../queryTables/queryTable1340.xml"/><Relationship Id="rId104" Type="http://schemas.openxmlformats.org/officeDocument/2006/relationships/queryTable" Target="../queryTables/queryTable1347.xml"/><Relationship Id="rId120" Type="http://schemas.openxmlformats.org/officeDocument/2006/relationships/queryTable" Target="../queryTables/queryTable1363.xml"/><Relationship Id="rId125" Type="http://schemas.openxmlformats.org/officeDocument/2006/relationships/queryTable" Target="../queryTables/queryTable1368.xml"/><Relationship Id="rId7" Type="http://schemas.openxmlformats.org/officeDocument/2006/relationships/queryTable" Target="../queryTables/queryTable1250.xml"/><Relationship Id="rId71" Type="http://schemas.openxmlformats.org/officeDocument/2006/relationships/queryTable" Target="../queryTables/queryTable1314.xml"/><Relationship Id="rId92" Type="http://schemas.openxmlformats.org/officeDocument/2006/relationships/queryTable" Target="../queryTables/queryTable1335.xml"/><Relationship Id="rId2" Type="http://schemas.openxmlformats.org/officeDocument/2006/relationships/queryTable" Target="../queryTables/queryTable1245.xml"/><Relationship Id="rId29" Type="http://schemas.openxmlformats.org/officeDocument/2006/relationships/queryTable" Target="../queryTables/queryTable1272.xml"/><Relationship Id="rId24" Type="http://schemas.openxmlformats.org/officeDocument/2006/relationships/queryTable" Target="../queryTables/queryTable1267.xml"/><Relationship Id="rId40" Type="http://schemas.openxmlformats.org/officeDocument/2006/relationships/queryTable" Target="../queryTables/queryTable1283.xml"/><Relationship Id="rId45" Type="http://schemas.openxmlformats.org/officeDocument/2006/relationships/queryTable" Target="../queryTables/queryTable1288.xml"/><Relationship Id="rId66" Type="http://schemas.openxmlformats.org/officeDocument/2006/relationships/queryTable" Target="../queryTables/queryTable1309.xml"/><Relationship Id="rId87" Type="http://schemas.openxmlformats.org/officeDocument/2006/relationships/queryTable" Target="../queryTables/queryTable1330.xml"/><Relationship Id="rId110" Type="http://schemas.openxmlformats.org/officeDocument/2006/relationships/queryTable" Target="../queryTables/queryTable1353.xml"/><Relationship Id="rId115" Type="http://schemas.openxmlformats.org/officeDocument/2006/relationships/queryTable" Target="../queryTables/queryTable1358.xml"/><Relationship Id="rId131" Type="http://schemas.openxmlformats.org/officeDocument/2006/relationships/queryTable" Target="../queryTables/queryTable1374.xml"/><Relationship Id="rId61" Type="http://schemas.openxmlformats.org/officeDocument/2006/relationships/queryTable" Target="../queryTables/queryTable1304.xml"/><Relationship Id="rId82" Type="http://schemas.openxmlformats.org/officeDocument/2006/relationships/queryTable" Target="../queryTables/queryTable1325.xml"/><Relationship Id="rId19" Type="http://schemas.openxmlformats.org/officeDocument/2006/relationships/queryTable" Target="../queryTables/queryTable1262.xml"/><Relationship Id="rId14" Type="http://schemas.openxmlformats.org/officeDocument/2006/relationships/queryTable" Target="../queryTables/queryTable1257.xml"/><Relationship Id="rId30" Type="http://schemas.openxmlformats.org/officeDocument/2006/relationships/queryTable" Target="../queryTables/queryTable1273.xml"/><Relationship Id="rId35" Type="http://schemas.openxmlformats.org/officeDocument/2006/relationships/queryTable" Target="../queryTables/queryTable1278.xml"/><Relationship Id="rId56" Type="http://schemas.openxmlformats.org/officeDocument/2006/relationships/queryTable" Target="../queryTables/queryTable1299.xml"/><Relationship Id="rId77" Type="http://schemas.openxmlformats.org/officeDocument/2006/relationships/queryTable" Target="../queryTables/queryTable1320.xml"/><Relationship Id="rId100" Type="http://schemas.openxmlformats.org/officeDocument/2006/relationships/queryTable" Target="../queryTables/queryTable1343.xml"/><Relationship Id="rId105" Type="http://schemas.openxmlformats.org/officeDocument/2006/relationships/queryTable" Target="../queryTables/queryTable1348.xml"/><Relationship Id="rId126" Type="http://schemas.openxmlformats.org/officeDocument/2006/relationships/queryTable" Target="../queryTables/queryTable1369.xml"/><Relationship Id="rId8" Type="http://schemas.openxmlformats.org/officeDocument/2006/relationships/queryTable" Target="../queryTables/queryTable1251.xml"/><Relationship Id="rId51" Type="http://schemas.openxmlformats.org/officeDocument/2006/relationships/queryTable" Target="../queryTables/queryTable1294.xml"/><Relationship Id="rId72" Type="http://schemas.openxmlformats.org/officeDocument/2006/relationships/queryTable" Target="../queryTables/queryTable1315.xml"/><Relationship Id="rId93" Type="http://schemas.openxmlformats.org/officeDocument/2006/relationships/queryTable" Target="../queryTables/queryTable1336.xml"/><Relationship Id="rId98" Type="http://schemas.openxmlformats.org/officeDocument/2006/relationships/queryTable" Target="../queryTables/queryTable1341.xml"/><Relationship Id="rId121" Type="http://schemas.openxmlformats.org/officeDocument/2006/relationships/queryTable" Target="../queryTables/queryTable1364.xml"/><Relationship Id="rId3" Type="http://schemas.openxmlformats.org/officeDocument/2006/relationships/queryTable" Target="../queryTables/queryTable1246.xml"/><Relationship Id="rId25" Type="http://schemas.openxmlformats.org/officeDocument/2006/relationships/queryTable" Target="../queryTables/queryTable1268.xml"/><Relationship Id="rId46" Type="http://schemas.openxmlformats.org/officeDocument/2006/relationships/queryTable" Target="../queryTables/queryTable1289.xml"/><Relationship Id="rId67" Type="http://schemas.openxmlformats.org/officeDocument/2006/relationships/queryTable" Target="../queryTables/queryTable1310.xml"/><Relationship Id="rId116" Type="http://schemas.openxmlformats.org/officeDocument/2006/relationships/queryTable" Target="../queryTables/queryTable1359.xml"/><Relationship Id="rId20" Type="http://schemas.openxmlformats.org/officeDocument/2006/relationships/queryTable" Target="../queryTables/queryTable1263.xml"/><Relationship Id="rId41" Type="http://schemas.openxmlformats.org/officeDocument/2006/relationships/queryTable" Target="../queryTables/queryTable1284.xml"/><Relationship Id="rId62" Type="http://schemas.openxmlformats.org/officeDocument/2006/relationships/queryTable" Target="../queryTables/queryTable1305.xml"/><Relationship Id="rId83" Type="http://schemas.openxmlformats.org/officeDocument/2006/relationships/queryTable" Target="../queryTables/queryTable1326.xml"/><Relationship Id="rId88" Type="http://schemas.openxmlformats.org/officeDocument/2006/relationships/queryTable" Target="../queryTables/queryTable1331.xml"/><Relationship Id="rId111" Type="http://schemas.openxmlformats.org/officeDocument/2006/relationships/queryTable" Target="../queryTables/queryTable1354.xml"/><Relationship Id="rId132" Type="http://schemas.openxmlformats.org/officeDocument/2006/relationships/queryTable" Target="../queryTables/queryTable1375.xml"/><Relationship Id="rId15" Type="http://schemas.openxmlformats.org/officeDocument/2006/relationships/queryTable" Target="../queryTables/queryTable1258.xml"/><Relationship Id="rId36" Type="http://schemas.openxmlformats.org/officeDocument/2006/relationships/queryTable" Target="../queryTables/queryTable1279.xml"/><Relationship Id="rId57" Type="http://schemas.openxmlformats.org/officeDocument/2006/relationships/queryTable" Target="../queryTables/queryTable1300.xml"/><Relationship Id="rId106" Type="http://schemas.openxmlformats.org/officeDocument/2006/relationships/queryTable" Target="../queryTables/queryTable1349.xml"/><Relationship Id="rId127" Type="http://schemas.openxmlformats.org/officeDocument/2006/relationships/queryTable" Target="../queryTables/queryTable1370.xml"/><Relationship Id="rId10" Type="http://schemas.openxmlformats.org/officeDocument/2006/relationships/queryTable" Target="../queryTables/queryTable1253.xml"/><Relationship Id="rId31" Type="http://schemas.openxmlformats.org/officeDocument/2006/relationships/queryTable" Target="../queryTables/queryTable1274.xml"/><Relationship Id="rId52" Type="http://schemas.openxmlformats.org/officeDocument/2006/relationships/queryTable" Target="../queryTables/queryTable1295.xml"/><Relationship Id="rId73" Type="http://schemas.openxmlformats.org/officeDocument/2006/relationships/queryTable" Target="../queryTables/queryTable1316.xml"/><Relationship Id="rId78" Type="http://schemas.openxmlformats.org/officeDocument/2006/relationships/queryTable" Target="../queryTables/queryTable1321.xml"/><Relationship Id="rId94" Type="http://schemas.openxmlformats.org/officeDocument/2006/relationships/queryTable" Target="../queryTables/queryTable1337.xml"/><Relationship Id="rId99" Type="http://schemas.openxmlformats.org/officeDocument/2006/relationships/queryTable" Target="../queryTables/queryTable1342.xml"/><Relationship Id="rId101" Type="http://schemas.openxmlformats.org/officeDocument/2006/relationships/queryTable" Target="../queryTables/queryTable1344.xml"/><Relationship Id="rId122" Type="http://schemas.openxmlformats.org/officeDocument/2006/relationships/queryTable" Target="../queryTables/queryTable1365.xml"/><Relationship Id="rId4" Type="http://schemas.openxmlformats.org/officeDocument/2006/relationships/queryTable" Target="../queryTables/queryTable1247.xml"/><Relationship Id="rId9" Type="http://schemas.openxmlformats.org/officeDocument/2006/relationships/queryTable" Target="../queryTables/queryTable1252.xml"/><Relationship Id="rId26" Type="http://schemas.openxmlformats.org/officeDocument/2006/relationships/queryTable" Target="../queryTables/queryTable1269.xml"/><Relationship Id="rId47" Type="http://schemas.openxmlformats.org/officeDocument/2006/relationships/queryTable" Target="../queryTables/queryTable1290.xml"/><Relationship Id="rId68" Type="http://schemas.openxmlformats.org/officeDocument/2006/relationships/queryTable" Target="../queryTables/queryTable1311.xml"/><Relationship Id="rId89" Type="http://schemas.openxmlformats.org/officeDocument/2006/relationships/queryTable" Target="../queryTables/queryTable1332.xml"/><Relationship Id="rId112" Type="http://schemas.openxmlformats.org/officeDocument/2006/relationships/queryTable" Target="../queryTables/queryTable1355.xml"/><Relationship Id="rId133" Type="http://schemas.openxmlformats.org/officeDocument/2006/relationships/queryTable" Target="../queryTables/queryTable1376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494.xml"/><Relationship Id="rId21" Type="http://schemas.openxmlformats.org/officeDocument/2006/relationships/queryTable" Target="../queryTables/queryTable1398.xml"/><Relationship Id="rId42" Type="http://schemas.openxmlformats.org/officeDocument/2006/relationships/queryTable" Target="../queryTables/queryTable1419.xml"/><Relationship Id="rId63" Type="http://schemas.openxmlformats.org/officeDocument/2006/relationships/queryTable" Target="../queryTables/queryTable1440.xml"/><Relationship Id="rId84" Type="http://schemas.openxmlformats.org/officeDocument/2006/relationships/queryTable" Target="../queryTables/queryTable1461.xml"/><Relationship Id="rId16" Type="http://schemas.openxmlformats.org/officeDocument/2006/relationships/queryTable" Target="../queryTables/queryTable1393.xml"/><Relationship Id="rId107" Type="http://schemas.openxmlformats.org/officeDocument/2006/relationships/queryTable" Target="../queryTables/queryTable1484.xml"/><Relationship Id="rId11" Type="http://schemas.openxmlformats.org/officeDocument/2006/relationships/queryTable" Target="../queryTables/queryTable1388.xml"/><Relationship Id="rId32" Type="http://schemas.openxmlformats.org/officeDocument/2006/relationships/queryTable" Target="../queryTables/queryTable1409.xml"/><Relationship Id="rId37" Type="http://schemas.openxmlformats.org/officeDocument/2006/relationships/queryTable" Target="../queryTables/queryTable1414.xml"/><Relationship Id="rId53" Type="http://schemas.openxmlformats.org/officeDocument/2006/relationships/queryTable" Target="../queryTables/queryTable1430.xml"/><Relationship Id="rId58" Type="http://schemas.openxmlformats.org/officeDocument/2006/relationships/queryTable" Target="../queryTables/queryTable1435.xml"/><Relationship Id="rId74" Type="http://schemas.openxmlformats.org/officeDocument/2006/relationships/queryTable" Target="../queryTables/queryTable1451.xml"/><Relationship Id="rId79" Type="http://schemas.openxmlformats.org/officeDocument/2006/relationships/queryTable" Target="../queryTables/queryTable1456.xml"/><Relationship Id="rId102" Type="http://schemas.openxmlformats.org/officeDocument/2006/relationships/queryTable" Target="../queryTables/queryTable1479.xml"/><Relationship Id="rId123" Type="http://schemas.openxmlformats.org/officeDocument/2006/relationships/queryTable" Target="../queryTables/queryTable1500.xml"/><Relationship Id="rId128" Type="http://schemas.openxmlformats.org/officeDocument/2006/relationships/queryTable" Target="../queryTables/queryTable1505.xml"/><Relationship Id="rId5" Type="http://schemas.openxmlformats.org/officeDocument/2006/relationships/queryTable" Target="../queryTables/queryTable1382.xml"/><Relationship Id="rId90" Type="http://schemas.openxmlformats.org/officeDocument/2006/relationships/queryTable" Target="../queryTables/queryTable1467.xml"/><Relationship Id="rId95" Type="http://schemas.openxmlformats.org/officeDocument/2006/relationships/queryTable" Target="../queryTables/queryTable1472.xml"/><Relationship Id="rId22" Type="http://schemas.openxmlformats.org/officeDocument/2006/relationships/queryTable" Target="../queryTables/queryTable1399.xml"/><Relationship Id="rId27" Type="http://schemas.openxmlformats.org/officeDocument/2006/relationships/queryTable" Target="../queryTables/queryTable1404.xml"/><Relationship Id="rId43" Type="http://schemas.openxmlformats.org/officeDocument/2006/relationships/queryTable" Target="../queryTables/queryTable1420.xml"/><Relationship Id="rId48" Type="http://schemas.openxmlformats.org/officeDocument/2006/relationships/queryTable" Target="../queryTables/queryTable1425.xml"/><Relationship Id="rId64" Type="http://schemas.openxmlformats.org/officeDocument/2006/relationships/queryTable" Target="../queryTables/queryTable1441.xml"/><Relationship Id="rId69" Type="http://schemas.openxmlformats.org/officeDocument/2006/relationships/queryTable" Target="../queryTables/queryTable1446.xml"/><Relationship Id="rId113" Type="http://schemas.openxmlformats.org/officeDocument/2006/relationships/queryTable" Target="../queryTables/queryTable1490.xml"/><Relationship Id="rId118" Type="http://schemas.openxmlformats.org/officeDocument/2006/relationships/queryTable" Target="../queryTables/queryTable1495.xml"/><Relationship Id="rId134" Type="http://schemas.openxmlformats.org/officeDocument/2006/relationships/queryTable" Target="../queryTables/queryTable1511.xml"/><Relationship Id="rId80" Type="http://schemas.openxmlformats.org/officeDocument/2006/relationships/queryTable" Target="../queryTables/queryTable1457.xml"/><Relationship Id="rId85" Type="http://schemas.openxmlformats.org/officeDocument/2006/relationships/queryTable" Target="../queryTables/queryTable1462.xml"/><Relationship Id="rId12" Type="http://schemas.openxmlformats.org/officeDocument/2006/relationships/queryTable" Target="../queryTables/queryTable1389.xml"/><Relationship Id="rId17" Type="http://schemas.openxmlformats.org/officeDocument/2006/relationships/queryTable" Target="../queryTables/queryTable1394.xml"/><Relationship Id="rId33" Type="http://schemas.openxmlformats.org/officeDocument/2006/relationships/queryTable" Target="../queryTables/queryTable1410.xml"/><Relationship Id="rId38" Type="http://schemas.openxmlformats.org/officeDocument/2006/relationships/queryTable" Target="../queryTables/queryTable1415.xml"/><Relationship Id="rId59" Type="http://schemas.openxmlformats.org/officeDocument/2006/relationships/queryTable" Target="../queryTables/queryTable1436.xml"/><Relationship Id="rId103" Type="http://schemas.openxmlformats.org/officeDocument/2006/relationships/queryTable" Target="../queryTables/queryTable1480.xml"/><Relationship Id="rId108" Type="http://schemas.openxmlformats.org/officeDocument/2006/relationships/queryTable" Target="../queryTables/queryTable1485.xml"/><Relationship Id="rId124" Type="http://schemas.openxmlformats.org/officeDocument/2006/relationships/queryTable" Target="../queryTables/queryTable1501.xml"/><Relationship Id="rId129" Type="http://schemas.openxmlformats.org/officeDocument/2006/relationships/queryTable" Target="../queryTables/queryTable1506.xml"/><Relationship Id="rId54" Type="http://schemas.openxmlformats.org/officeDocument/2006/relationships/queryTable" Target="../queryTables/queryTable1431.xml"/><Relationship Id="rId70" Type="http://schemas.openxmlformats.org/officeDocument/2006/relationships/queryTable" Target="../queryTables/queryTable1447.xml"/><Relationship Id="rId75" Type="http://schemas.openxmlformats.org/officeDocument/2006/relationships/queryTable" Target="../queryTables/queryTable1452.xml"/><Relationship Id="rId91" Type="http://schemas.openxmlformats.org/officeDocument/2006/relationships/queryTable" Target="../queryTables/queryTable1468.xml"/><Relationship Id="rId96" Type="http://schemas.openxmlformats.org/officeDocument/2006/relationships/queryTable" Target="../queryTables/queryTable1473.xml"/><Relationship Id="rId1" Type="http://schemas.openxmlformats.org/officeDocument/2006/relationships/queryTable" Target="../queryTables/queryTable1378.xml"/><Relationship Id="rId6" Type="http://schemas.openxmlformats.org/officeDocument/2006/relationships/queryTable" Target="../queryTables/queryTable1383.xml"/><Relationship Id="rId23" Type="http://schemas.openxmlformats.org/officeDocument/2006/relationships/queryTable" Target="../queryTables/queryTable1400.xml"/><Relationship Id="rId28" Type="http://schemas.openxmlformats.org/officeDocument/2006/relationships/queryTable" Target="../queryTables/queryTable1405.xml"/><Relationship Id="rId49" Type="http://schemas.openxmlformats.org/officeDocument/2006/relationships/queryTable" Target="../queryTables/queryTable1426.xml"/><Relationship Id="rId114" Type="http://schemas.openxmlformats.org/officeDocument/2006/relationships/queryTable" Target="../queryTables/queryTable1491.xml"/><Relationship Id="rId119" Type="http://schemas.openxmlformats.org/officeDocument/2006/relationships/queryTable" Target="../queryTables/queryTable1496.xml"/><Relationship Id="rId44" Type="http://schemas.openxmlformats.org/officeDocument/2006/relationships/queryTable" Target="../queryTables/queryTable1421.xml"/><Relationship Id="rId60" Type="http://schemas.openxmlformats.org/officeDocument/2006/relationships/queryTable" Target="../queryTables/queryTable1437.xml"/><Relationship Id="rId65" Type="http://schemas.openxmlformats.org/officeDocument/2006/relationships/queryTable" Target="../queryTables/queryTable1442.xml"/><Relationship Id="rId81" Type="http://schemas.openxmlformats.org/officeDocument/2006/relationships/queryTable" Target="../queryTables/queryTable1458.xml"/><Relationship Id="rId86" Type="http://schemas.openxmlformats.org/officeDocument/2006/relationships/queryTable" Target="../queryTables/queryTable1463.xml"/><Relationship Id="rId130" Type="http://schemas.openxmlformats.org/officeDocument/2006/relationships/queryTable" Target="../queryTables/queryTable1507.xml"/><Relationship Id="rId13" Type="http://schemas.openxmlformats.org/officeDocument/2006/relationships/queryTable" Target="../queryTables/queryTable1390.xml"/><Relationship Id="rId18" Type="http://schemas.openxmlformats.org/officeDocument/2006/relationships/queryTable" Target="../queryTables/queryTable1395.xml"/><Relationship Id="rId39" Type="http://schemas.openxmlformats.org/officeDocument/2006/relationships/queryTable" Target="../queryTables/queryTable1416.xml"/><Relationship Id="rId109" Type="http://schemas.openxmlformats.org/officeDocument/2006/relationships/queryTable" Target="../queryTables/queryTable1486.xml"/><Relationship Id="rId34" Type="http://schemas.openxmlformats.org/officeDocument/2006/relationships/queryTable" Target="../queryTables/queryTable1411.xml"/><Relationship Id="rId50" Type="http://schemas.openxmlformats.org/officeDocument/2006/relationships/queryTable" Target="../queryTables/queryTable1427.xml"/><Relationship Id="rId55" Type="http://schemas.openxmlformats.org/officeDocument/2006/relationships/queryTable" Target="../queryTables/queryTable1432.xml"/><Relationship Id="rId76" Type="http://schemas.openxmlformats.org/officeDocument/2006/relationships/queryTable" Target="../queryTables/queryTable1453.xml"/><Relationship Id="rId97" Type="http://schemas.openxmlformats.org/officeDocument/2006/relationships/queryTable" Target="../queryTables/queryTable1474.xml"/><Relationship Id="rId104" Type="http://schemas.openxmlformats.org/officeDocument/2006/relationships/queryTable" Target="../queryTables/queryTable1481.xml"/><Relationship Id="rId120" Type="http://schemas.openxmlformats.org/officeDocument/2006/relationships/queryTable" Target="../queryTables/queryTable1497.xml"/><Relationship Id="rId125" Type="http://schemas.openxmlformats.org/officeDocument/2006/relationships/queryTable" Target="../queryTables/queryTable1502.xml"/><Relationship Id="rId7" Type="http://schemas.openxmlformats.org/officeDocument/2006/relationships/queryTable" Target="../queryTables/queryTable1384.xml"/><Relationship Id="rId71" Type="http://schemas.openxmlformats.org/officeDocument/2006/relationships/queryTable" Target="../queryTables/queryTable1448.xml"/><Relationship Id="rId92" Type="http://schemas.openxmlformats.org/officeDocument/2006/relationships/queryTable" Target="../queryTables/queryTable1469.xml"/><Relationship Id="rId2" Type="http://schemas.openxmlformats.org/officeDocument/2006/relationships/queryTable" Target="../queryTables/queryTable1379.xml"/><Relationship Id="rId29" Type="http://schemas.openxmlformats.org/officeDocument/2006/relationships/queryTable" Target="../queryTables/queryTable1406.xml"/><Relationship Id="rId24" Type="http://schemas.openxmlformats.org/officeDocument/2006/relationships/queryTable" Target="../queryTables/queryTable1401.xml"/><Relationship Id="rId40" Type="http://schemas.openxmlformats.org/officeDocument/2006/relationships/queryTable" Target="../queryTables/queryTable1417.xml"/><Relationship Id="rId45" Type="http://schemas.openxmlformats.org/officeDocument/2006/relationships/queryTable" Target="../queryTables/queryTable1422.xml"/><Relationship Id="rId66" Type="http://schemas.openxmlformats.org/officeDocument/2006/relationships/queryTable" Target="../queryTables/queryTable1443.xml"/><Relationship Id="rId87" Type="http://schemas.openxmlformats.org/officeDocument/2006/relationships/queryTable" Target="../queryTables/queryTable1464.xml"/><Relationship Id="rId110" Type="http://schemas.openxmlformats.org/officeDocument/2006/relationships/queryTable" Target="../queryTables/queryTable1487.xml"/><Relationship Id="rId115" Type="http://schemas.openxmlformats.org/officeDocument/2006/relationships/queryTable" Target="../queryTables/queryTable1492.xml"/><Relationship Id="rId131" Type="http://schemas.openxmlformats.org/officeDocument/2006/relationships/queryTable" Target="../queryTables/queryTable1508.xml"/><Relationship Id="rId61" Type="http://schemas.openxmlformats.org/officeDocument/2006/relationships/queryTable" Target="../queryTables/queryTable1438.xml"/><Relationship Id="rId82" Type="http://schemas.openxmlformats.org/officeDocument/2006/relationships/queryTable" Target="../queryTables/queryTable1459.xml"/><Relationship Id="rId19" Type="http://schemas.openxmlformats.org/officeDocument/2006/relationships/queryTable" Target="../queryTables/queryTable1396.xml"/><Relationship Id="rId14" Type="http://schemas.openxmlformats.org/officeDocument/2006/relationships/queryTable" Target="../queryTables/queryTable1391.xml"/><Relationship Id="rId30" Type="http://schemas.openxmlformats.org/officeDocument/2006/relationships/queryTable" Target="../queryTables/queryTable1407.xml"/><Relationship Id="rId35" Type="http://schemas.openxmlformats.org/officeDocument/2006/relationships/queryTable" Target="../queryTables/queryTable1412.xml"/><Relationship Id="rId56" Type="http://schemas.openxmlformats.org/officeDocument/2006/relationships/queryTable" Target="../queryTables/queryTable1433.xml"/><Relationship Id="rId77" Type="http://schemas.openxmlformats.org/officeDocument/2006/relationships/queryTable" Target="../queryTables/queryTable1454.xml"/><Relationship Id="rId100" Type="http://schemas.openxmlformats.org/officeDocument/2006/relationships/queryTable" Target="../queryTables/queryTable1477.xml"/><Relationship Id="rId105" Type="http://schemas.openxmlformats.org/officeDocument/2006/relationships/queryTable" Target="../queryTables/queryTable1482.xml"/><Relationship Id="rId126" Type="http://schemas.openxmlformats.org/officeDocument/2006/relationships/queryTable" Target="../queryTables/queryTable1503.xml"/><Relationship Id="rId8" Type="http://schemas.openxmlformats.org/officeDocument/2006/relationships/queryTable" Target="../queryTables/queryTable1385.xml"/><Relationship Id="rId51" Type="http://schemas.openxmlformats.org/officeDocument/2006/relationships/queryTable" Target="../queryTables/queryTable1428.xml"/><Relationship Id="rId72" Type="http://schemas.openxmlformats.org/officeDocument/2006/relationships/queryTable" Target="../queryTables/queryTable1449.xml"/><Relationship Id="rId93" Type="http://schemas.openxmlformats.org/officeDocument/2006/relationships/queryTable" Target="../queryTables/queryTable1470.xml"/><Relationship Id="rId98" Type="http://schemas.openxmlformats.org/officeDocument/2006/relationships/queryTable" Target="../queryTables/queryTable1475.xml"/><Relationship Id="rId121" Type="http://schemas.openxmlformats.org/officeDocument/2006/relationships/queryTable" Target="../queryTables/queryTable1498.xml"/><Relationship Id="rId3" Type="http://schemas.openxmlformats.org/officeDocument/2006/relationships/queryTable" Target="../queryTables/queryTable1380.xml"/><Relationship Id="rId25" Type="http://schemas.openxmlformats.org/officeDocument/2006/relationships/queryTable" Target="../queryTables/queryTable1402.xml"/><Relationship Id="rId46" Type="http://schemas.openxmlformats.org/officeDocument/2006/relationships/queryTable" Target="../queryTables/queryTable1423.xml"/><Relationship Id="rId67" Type="http://schemas.openxmlformats.org/officeDocument/2006/relationships/queryTable" Target="../queryTables/queryTable1444.xml"/><Relationship Id="rId116" Type="http://schemas.openxmlformats.org/officeDocument/2006/relationships/queryTable" Target="../queryTables/queryTable1493.xml"/><Relationship Id="rId20" Type="http://schemas.openxmlformats.org/officeDocument/2006/relationships/queryTable" Target="../queryTables/queryTable1397.xml"/><Relationship Id="rId41" Type="http://schemas.openxmlformats.org/officeDocument/2006/relationships/queryTable" Target="../queryTables/queryTable1418.xml"/><Relationship Id="rId62" Type="http://schemas.openxmlformats.org/officeDocument/2006/relationships/queryTable" Target="../queryTables/queryTable1439.xml"/><Relationship Id="rId83" Type="http://schemas.openxmlformats.org/officeDocument/2006/relationships/queryTable" Target="../queryTables/queryTable1460.xml"/><Relationship Id="rId88" Type="http://schemas.openxmlformats.org/officeDocument/2006/relationships/queryTable" Target="../queryTables/queryTable1465.xml"/><Relationship Id="rId111" Type="http://schemas.openxmlformats.org/officeDocument/2006/relationships/queryTable" Target="../queryTables/queryTable1488.xml"/><Relationship Id="rId132" Type="http://schemas.openxmlformats.org/officeDocument/2006/relationships/queryTable" Target="../queryTables/queryTable1509.xml"/><Relationship Id="rId15" Type="http://schemas.openxmlformats.org/officeDocument/2006/relationships/queryTable" Target="../queryTables/queryTable1392.xml"/><Relationship Id="rId36" Type="http://schemas.openxmlformats.org/officeDocument/2006/relationships/queryTable" Target="../queryTables/queryTable1413.xml"/><Relationship Id="rId57" Type="http://schemas.openxmlformats.org/officeDocument/2006/relationships/queryTable" Target="../queryTables/queryTable1434.xml"/><Relationship Id="rId106" Type="http://schemas.openxmlformats.org/officeDocument/2006/relationships/queryTable" Target="../queryTables/queryTable1483.xml"/><Relationship Id="rId127" Type="http://schemas.openxmlformats.org/officeDocument/2006/relationships/queryTable" Target="../queryTables/queryTable1504.xml"/><Relationship Id="rId10" Type="http://schemas.openxmlformats.org/officeDocument/2006/relationships/queryTable" Target="../queryTables/queryTable1387.xml"/><Relationship Id="rId31" Type="http://schemas.openxmlformats.org/officeDocument/2006/relationships/queryTable" Target="../queryTables/queryTable1408.xml"/><Relationship Id="rId52" Type="http://schemas.openxmlformats.org/officeDocument/2006/relationships/queryTable" Target="../queryTables/queryTable1429.xml"/><Relationship Id="rId73" Type="http://schemas.openxmlformats.org/officeDocument/2006/relationships/queryTable" Target="../queryTables/queryTable1450.xml"/><Relationship Id="rId78" Type="http://schemas.openxmlformats.org/officeDocument/2006/relationships/queryTable" Target="../queryTables/queryTable1455.xml"/><Relationship Id="rId94" Type="http://schemas.openxmlformats.org/officeDocument/2006/relationships/queryTable" Target="../queryTables/queryTable1471.xml"/><Relationship Id="rId99" Type="http://schemas.openxmlformats.org/officeDocument/2006/relationships/queryTable" Target="../queryTables/queryTable1476.xml"/><Relationship Id="rId101" Type="http://schemas.openxmlformats.org/officeDocument/2006/relationships/queryTable" Target="../queryTables/queryTable1478.xml"/><Relationship Id="rId122" Type="http://schemas.openxmlformats.org/officeDocument/2006/relationships/queryTable" Target="../queryTables/queryTable1499.xml"/><Relationship Id="rId4" Type="http://schemas.openxmlformats.org/officeDocument/2006/relationships/queryTable" Target="../queryTables/queryTable1381.xml"/><Relationship Id="rId9" Type="http://schemas.openxmlformats.org/officeDocument/2006/relationships/queryTable" Target="../queryTables/queryTable1386.xml"/><Relationship Id="rId26" Type="http://schemas.openxmlformats.org/officeDocument/2006/relationships/queryTable" Target="../queryTables/queryTable1403.xml"/><Relationship Id="rId47" Type="http://schemas.openxmlformats.org/officeDocument/2006/relationships/queryTable" Target="../queryTables/queryTable1424.xml"/><Relationship Id="rId68" Type="http://schemas.openxmlformats.org/officeDocument/2006/relationships/queryTable" Target="../queryTables/queryTable1445.xml"/><Relationship Id="rId89" Type="http://schemas.openxmlformats.org/officeDocument/2006/relationships/queryTable" Target="../queryTables/queryTable1466.xml"/><Relationship Id="rId112" Type="http://schemas.openxmlformats.org/officeDocument/2006/relationships/queryTable" Target="../queryTables/queryTable1489.xml"/><Relationship Id="rId133" Type="http://schemas.openxmlformats.org/officeDocument/2006/relationships/queryTable" Target="../queryTables/queryTable1510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628.xml"/><Relationship Id="rId21" Type="http://schemas.openxmlformats.org/officeDocument/2006/relationships/queryTable" Target="../queryTables/queryTable1532.xml"/><Relationship Id="rId42" Type="http://schemas.openxmlformats.org/officeDocument/2006/relationships/queryTable" Target="../queryTables/queryTable1553.xml"/><Relationship Id="rId63" Type="http://schemas.openxmlformats.org/officeDocument/2006/relationships/queryTable" Target="../queryTables/queryTable1574.xml"/><Relationship Id="rId84" Type="http://schemas.openxmlformats.org/officeDocument/2006/relationships/queryTable" Target="../queryTables/queryTable1595.xml"/><Relationship Id="rId16" Type="http://schemas.openxmlformats.org/officeDocument/2006/relationships/queryTable" Target="../queryTables/queryTable1527.xml"/><Relationship Id="rId107" Type="http://schemas.openxmlformats.org/officeDocument/2006/relationships/queryTable" Target="../queryTables/queryTable1618.xml"/><Relationship Id="rId11" Type="http://schemas.openxmlformats.org/officeDocument/2006/relationships/queryTable" Target="../queryTables/queryTable1522.xml"/><Relationship Id="rId32" Type="http://schemas.openxmlformats.org/officeDocument/2006/relationships/queryTable" Target="../queryTables/queryTable1543.xml"/><Relationship Id="rId37" Type="http://schemas.openxmlformats.org/officeDocument/2006/relationships/queryTable" Target="../queryTables/queryTable1548.xml"/><Relationship Id="rId53" Type="http://schemas.openxmlformats.org/officeDocument/2006/relationships/queryTable" Target="../queryTables/queryTable1564.xml"/><Relationship Id="rId58" Type="http://schemas.openxmlformats.org/officeDocument/2006/relationships/queryTable" Target="../queryTables/queryTable1569.xml"/><Relationship Id="rId74" Type="http://schemas.openxmlformats.org/officeDocument/2006/relationships/queryTable" Target="../queryTables/queryTable1585.xml"/><Relationship Id="rId79" Type="http://schemas.openxmlformats.org/officeDocument/2006/relationships/queryTable" Target="../queryTables/queryTable1590.xml"/><Relationship Id="rId102" Type="http://schemas.openxmlformats.org/officeDocument/2006/relationships/queryTable" Target="../queryTables/queryTable1613.xml"/><Relationship Id="rId123" Type="http://schemas.openxmlformats.org/officeDocument/2006/relationships/queryTable" Target="../queryTables/queryTable1634.xml"/><Relationship Id="rId128" Type="http://schemas.openxmlformats.org/officeDocument/2006/relationships/queryTable" Target="../queryTables/queryTable1639.xml"/><Relationship Id="rId5" Type="http://schemas.openxmlformats.org/officeDocument/2006/relationships/queryTable" Target="../queryTables/queryTable1516.xml"/><Relationship Id="rId90" Type="http://schemas.openxmlformats.org/officeDocument/2006/relationships/queryTable" Target="../queryTables/queryTable1601.xml"/><Relationship Id="rId95" Type="http://schemas.openxmlformats.org/officeDocument/2006/relationships/queryTable" Target="../queryTables/queryTable1606.xml"/><Relationship Id="rId22" Type="http://schemas.openxmlformats.org/officeDocument/2006/relationships/queryTable" Target="../queryTables/queryTable1533.xml"/><Relationship Id="rId27" Type="http://schemas.openxmlformats.org/officeDocument/2006/relationships/queryTable" Target="../queryTables/queryTable1538.xml"/><Relationship Id="rId43" Type="http://schemas.openxmlformats.org/officeDocument/2006/relationships/queryTable" Target="../queryTables/queryTable1554.xml"/><Relationship Id="rId48" Type="http://schemas.openxmlformats.org/officeDocument/2006/relationships/queryTable" Target="../queryTables/queryTable1559.xml"/><Relationship Id="rId64" Type="http://schemas.openxmlformats.org/officeDocument/2006/relationships/queryTable" Target="../queryTables/queryTable1575.xml"/><Relationship Id="rId69" Type="http://schemas.openxmlformats.org/officeDocument/2006/relationships/queryTable" Target="../queryTables/queryTable1580.xml"/><Relationship Id="rId113" Type="http://schemas.openxmlformats.org/officeDocument/2006/relationships/queryTable" Target="../queryTables/queryTable1624.xml"/><Relationship Id="rId118" Type="http://schemas.openxmlformats.org/officeDocument/2006/relationships/queryTable" Target="../queryTables/queryTable1629.xml"/><Relationship Id="rId134" Type="http://schemas.openxmlformats.org/officeDocument/2006/relationships/queryTable" Target="../queryTables/queryTable1645.xml"/><Relationship Id="rId80" Type="http://schemas.openxmlformats.org/officeDocument/2006/relationships/queryTable" Target="../queryTables/queryTable1591.xml"/><Relationship Id="rId85" Type="http://schemas.openxmlformats.org/officeDocument/2006/relationships/queryTable" Target="../queryTables/queryTable1596.xml"/><Relationship Id="rId12" Type="http://schemas.openxmlformats.org/officeDocument/2006/relationships/queryTable" Target="../queryTables/queryTable1523.xml"/><Relationship Id="rId17" Type="http://schemas.openxmlformats.org/officeDocument/2006/relationships/queryTable" Target="../queryTables/queryTable1528.xml"/><Relationship Id="rId33" Type="http://schemas.openxmlformats.org/officeDocument/2006/relationships/queryTable" Target="../queryTables/queryTable1544.xml"/><Relationship Id="rId38" Type="http://schemas.openxmlformats.org/officeDocument/2006/relationships/queryTable" Target="../queryTables/queryTable1549.xml"/><Relationship Id="rId59" Type="http://schemas.openxmlformats.org/officeDocument/2006/relationships/queryTable" Target="../queryTables/queryTable1570.xml"/><Relationship Id="rId103" Type="http://schemas.openxmlformats.org/officeDocument/2006/relationships/queryTable" Target="../queryTables/queryTable1614.xml"/><Relationship Id="rId108" Type="http://schemas.openxmlformats.org/officeDocument/2006/relationships/queryTable" Target="../queryTables/queryTable1619.xml"/><Relationship Id="rId124" Type="http://schemas.openxmlformats.org/officeDocument/2006/relationships/queryTable" Target="../queryTables/queryTable1635.xml"/><Relationship Id="rId129" Type="http://schemas.openxmlformats.org/officeDocument/2006/relationships/queryTable" Target="../queryTables/queryTable1640.xml"/><Relationship Id="rId54" Type="http://schemas.openxmlformats.org/officeDocument/2006/relationships/queryTable" Target="../queryTables/queryTable1565.xml"/><Relationship Id="rId70" Type="http://schemas.openxmlformats.org/officeDocument/2006/relationships/queryTable" Target="../queryTables/queryTable1581.xml"/><Relationship Id="rId75" Type="http://schemas.openxmlformats.org/officeDocument/2006/relationships/queryTable" Target="../queryTables/queryTable1586.xml"/><Relationship Id="rId91" Type="http://schemas.openxmlformats.org/officeDocument/2006/relationships/queryTable" Target="../queryTables/queryTable1602.xml"/><Relationship Id="rId96" Type="http://schemas.openxmlformats.org/officeDocument/2006/relationships/queryTable" Target="../queryTables/queryTable1607.xml"/><Relationship Id="rId1" Type="http://schemas.openxmlformats.org/officeDocument/2006/relationships/queryTable" Target="../queryTables/queryTable1512.xml"/><Relationship Id="rId6" Type="http://schemas.openxmlformats.org/officeDocument/2006/relationships/queryTable" Target="../queryTables/queryTable1517.xml"/><Relationship Id="rId23" Type="http://schemas.openxmlformats.org/officeDocument/2006/relationships/queryTable" Target="../queryTables/queryTable1534.xml"/><Relationship Id="rId28" Type="http://schemas.openxmlformats.org/officeDocument/2006/relationships/queryTable" Target="../queryTables/queryTable1539.xml"/><Relationship Id="rId49" Type="http://schemas.openxmlformats.org/officeDocument/2006/relationships/queryTable" Target="../queryTables/queryTable1560.xml"/><Relationship Id="rId114" Type="http://schemas.openxmlformats.org/officeDocument/2006/relationships/queryTable" Target="../queryTables/queryTable1625.xml"/><Relationship Id="rId119" Type="http://schemas.openxmlformats.org/officeDocument/2006/relationships/queryTable" Target="../queryTables/queryTable1630.xml"/><Relationship Id="rId44" Type="http://schemas.openxmlformats.org/officeDocument/2006/relationships/queryTable" Target="../queryTables/queryTable1555.xml"/><Relationship Id="rId60" Type="http://schemas.openxmlformats.org/officeDocument/2006/relationships/queryTable" Target="../queryTables/queryTable1571.xml"/><Relationship Id="rId65" Type="http://schemas.openxmlformats.org/officeDocument/2006/relationships/queryTable" Target="../queryTables/queryTable1576.xml"/><Relationship Id="rId81" Type="http://schemas.openxmlformats.org/officeDocument/2006/relationships/queryTable" Target="../queryTables/queryTable1592.xml"/><Relationship Id="rId86" Type="http://schemas.openxmlformats.org/officeDocument/2006/relationships/queryTable" Target="../queryTables/queryTable1597.xml"/><Relationship Id="rId130" Type="http://schemas.openxmlformats.org/officeDocument/2006/relationships/queryTable" Target="../queryTables/queryTable1641.xml"/><Relationship Id="rId13" Type="http://schemas.openxmlformats.org/officeDocument/2006/relationships/queryTable" Target="../queryTables/queryTable1524.xml"/><Relationship Id="rId18" Type="http://schemas.openxmlformats.org/officeDocument/2006/relationships/queryTable" Target="../queryTables/queryTable1529.xml"/><Relationship Id="rId39" Type="http://schemas.openxmlformats.org/officeDocument/2006/relationships/queryTable" Target="../queryTables/queryTable1550.xml"/><Relationship Id="rId109" Type="http://schemas.openxmlformats.org/officeDocument/2006/relationships/queryTable" Target="../queryTables/queryTable1620.xml"/><Relationship Id="rId34" Type="http://schemas.openxmlformats.org/officeDocument/2006/relationships/queryTable" Target="../queryTables/queryTable1545.xml"/><Relationship Id="rId50" Type="http://schemas.openxmlformats.org/officeDocument/2006/relationships/queryTable" Target="../queryTables/queryTable1561.xml"/><Relationship Id="rId55" Type="http://schemas.openxmlformats.org/officeDocument/2006/relationships/queryTable" Target="../queryTables/queryTable1566.xml"/><Relationship Id="rId76" Type="http://schemas.openxmlformats.org/officeDocument/2006/relationships/queryTable" Target="../queryTables/queryTable1587.xml"/><Relationship Id="rId97" Type="http://schemas.openxmlformats.org/officeDocument/2006/relationships/queryTable" Target="../queryTables/queryTable1608.xml"/><Relationship Id="rId104" Type="http://schemas.openxmlformats.org/officeDocument/2006/relationships/queryTable" Target="../queryTables/queryTable1615.xml"/><Relationship Id="rId120" Type="http://schemas.openxmlformats.org/officeDocument/2006/relationships/queryTable" Target="../queryTables/queryTable1631.xml"/><Relationship Id="rId125" Type="http://schemas.openxmlformats.org/officeDocument/2006/relationships/queryTable" Target="../queryTables/queryTable1636.xml"/><Relationship Id="rId7" Type="http://schemas.openxmlformats.org/officeDocument/2006/relationships/queryTable" Target="../queryTables/queryTable1518.xml"/><Relationship Id="rId71" Type="http://schemas.openxmlformats.org/officeDocument/2006/relationships/queryTable" Target="../queryTables/queryTable1582.xml"/><Relationship Id="rId92" Type="http://schemas.openxmlformats.org/officeDocument/2006/relationships/queryTable" Target="../queryTables/queryTable1603.xml"/><Relationship Id="rId2" Type="http://schemas.openxmlformats.org/officeDocument/2006/relationships/queryTable" Target="../queryTables/queryTable1513.xml"/><Relationship Id="rId29" Type="http://schemas.openxmlformats.org/officeDocument/2006/relationships/queryTable" Target="../queryTables/queryTable1540.xml"/><Relationship Id="rId24" Type="http://schemas.openxmlformats.org/officeDocument/2006/relationships/queryTable" Target="../queryTables/queryTable1535.xml"/><Relationship Id="rId40" Type="http://schemas.openxmlformats.org/officeDocument/2006/relationships/queryTable" Target="../queryTables/queryTable1551.xml"/><Relationship Id="rId45" Type="http://schemas.openxmlformats.org/officeDocument/2006/relationships/queryTable" Target="../queryTables/queryTable1556.xml"/><Relationship Id="rId66" Type="http://schemas.openxmlformats.org/officeDocument/2006/relationships/queryTable" Target="../queryTables/queryTable1577.xml"/><Relationship Id="rId87" Type="http://schemas.openxmlformats.org/officeDocument/2006/relationships/queryTable" Target="../queryTables/queryTable1598.xml"/><Relationship Id="rId110" Type="http://schemas.openxmlformats.org/officeDocument/2006/relationships/queryTable" Target="../queryTables/queryTable1621.xml"/><Relationship Id="rId115" Type="http://schemas.openxmlformats.org/officeDocument/2006/relationships/queryTable" Target="../queryTables/queryTable1626.xml"/><Relationship Id="rId131" Type="http://schemas.openxmlformats.org/officeDocument/2006/relationships/queryTable" Target="../queryTables/queryTable1642.xml"/><Relationship Id="rId61" Type="http://schemas.openxmlformats.org/officeDocument/2006/relationships/queryTable" Target="../queryTables/queryTable1572.xml"/><Relationship Id="rId82" Type="http://schemas.openxmlformats.org/officeDocument/2006/relationships/queryTable" Target="../queryTables/queryTable1593.xml"/><Relationship Id="rId19" Type="http://schemas.openxmlformats.org/officeDocument/2006/relationships/queryTable" Target="../queryTables/queryTable1530.xml"/><Relationship Id="rId14" Type="http://schemas.openxmlformats.org/officeDocument/2006/relationships/queryTable" Target="../queryTables/queryTable1525.xml"/><Relationship Id="rId30" Type="http://schemas.openxmlformats.org/officeDocument/2006/relationships/queryTable" Target="../queryTables/queryTable1541.xml"/><Relationship Id="rId35" Type="http://schemas.openxmlformats.org/officeDocument/2006/relationships/queryTable" Target="../queryTables/queryTable1546.xml"/><Relationship Id="rId56" Type="http://schemas.openxmlformats.org/officeDocument/2006/relationships/queryTable" Target="../queryTables/queryTable1567.xml"/><Relationship Id="rId77" Type="http://schemas.openxmlformats.org/officeDocument/2006/relationships/queryTable" Target="../queryTables/queryTable1588.xml"/><Relationship Id="rId100" Type="http://schemas.openxmlformats.org/officeDocument/2006/relationships/queryTable" Target="../queryTables/queryTable1611.xml"/><Relationship Id="rId105" Type="http://schemas.openxmlformats.org/officeDocument/2006/relationships/queryTable" Target="../queryTables/queryTable1616.xml"/><Relationship Id="rId126" Type="http://schemas.openxmlformats.org/officeDocument/2006/relationships/queryTable" Target="../queryTables/queryTable1637.xml"/><Relationship Id="rId8" Type="http://schemas.openxmlformats.org/officeDocument/2006/relationships/queryTable" Target="../queryTables/queryTable1519.xml"/><Relationship Id="rId51" Type="http://schemas.openxmlformats.org/officeDocument/2006/relationships/queryTable" Target="../queryTables/queryTable1562.xml"/><Relationship Id="rId72" Type="http://schemas.openxmlformats.org/officeDocument/2006/relationships/queryTable" Target="../queryTables/queryTable1583.xml"/><Relationship Id="rId93" Type="http://schemas.openxmlformats.org/officeDocument/2006/relationships/queryTable" Target="../queryTables/queryTable1604.xml"/><Relationship Id="rId98" Type="http://schemas.openxmlformats.org/officeDocument/2006/relationships/queryTable" Target="../queryTables/queryTable1609.xml"/><Relationship Id="rId121" Type="http://schemas.openxmlformats.org/officeDocument/2006/relationships/queryTable" Target="../queryTables/queryTable1632.xml"/><Relationship Id="rId3" Type="http://schemas.openxmlformats.org/officeDocument/2006/relationships/queryTable" Target="../queryTables/queryTable1514.xml"/><Relationship Id="rId25" Type="http://schemas.openxmlformats.org/officeDocument/2006/relationships/queryTable" Target="../queryTables/queryTable1536.xml"/><Relationship Id="rId46" Type="http://schemas.openxmlformats.org/officeDocument/2006/relationships/queryTable" Target="../queryTables/queryTable1557.xml"/><Relationship Id="rId67" Type="http://schemas.openxmlformats.org/officeDocument/2006/relationships/queryTable" Target="../queryTables/queryTable1578.xml"/><Relationship Id="rId116" Type="http://schemas.openxmlformats.org/officeDocument/2006/relationships/queryTable" Target="../queryTables/queryTable1627.xml"/><Relationship Id="rId20" Type="http://schemas.openxmlformats.org/officeDocument/2006/relationships/queryTable" Target="../queryTables/queryTable1531.xml"/><Relationship Id="rId41" Type="http://schemas.openxmlformats.org/officeDocument/2006/relationships/queryTable" Target="../queryTables/queryTable1552.xml"/><Relationship Id="rId62" Type="http://schemas.openxmlformats.org/officeDocument/2006/relationships/queryTable" Target="../queryTables/queryTable1573.xml"/><Relationship Id="rId83" Type="http://schemas.openxmlformats.org/officeDocument/2006/relationships/queryTable" Target="../queryTables/queryTable1594.xml"/><Relationship Id="rId88" Type="http://schemas.openxmlformats.org/officeDocument/2006/relationships/queryTable" Target="../queryTables/queryTable1599.xml"/><Relationship Id="rId111" Type="http://schemas.openxmlformats.org/officeDocument/2006/relationships/queryTable" Target="../queryTables/queryTable1622.xml"/><Relationship Id="rId132" Type="http://schemas.openxmlformats.org/officeDocument/2006/relationships/queryTable" Target="../queryTables/queryTable1643.xml"/><Relationship Id="rId15" Type="http://schemas.openxmlformats.org/officeDocument/2006/relationships/queryTable" Target="../queryTables/queryTable1526.xml"/><Relationship Id="rId36" Type="http://schemas.openxmlformats.org/officeDocument/2006/relationships/queryTable" Target="../queryTables/queryTable1547.xml"/><Relationship Id="rId57" Type="http://schemas.openxmlformats.org/officeDocument/2006/relationships/queryTable" Target="../queryTables/queryTable1568.xml"/><Relationship Id="rId106" Type="http://schemas.openxmlformats.org/officeDocument/2006/relationships/queryTable" Target="../queryTables/queryTable1617.xml"/><Relationship Id="rId127" Type="http://schemas.openxmlformats.org/officeDocument/2006/relationships/queryTable" Target="../queryTables/queryTable1638.xml"/><Relationship Id="rId10" Type="http://schemas.openxmlformats.org/officeDocument/2006/relationships/queryTable" Target="../queryTables/queryTable1521.xml"/><Relationship Id="rId31" Type="http://schemas.openxmlformats.org/officeDocument/2006/relationships/queryTable" Target="../queryTables/queryTable1542.xml"/><Relationship Id="rId52" Type="http://schemas.openxmlformats.org/officeDocument/2006/relationships/queryTable" Target="../queryTables/queryTable1563.xml"/><Relationship Id="rId73" Type="http://schemas.openxmlformats.org/officeDocument/2006/relationships/queryTable" Target="../queryTables/queryTable1584.xml"/><Relationship Id="rId78" Type="http://schemas.openxmlformats.org/officeDocument/2006/relationships/queryTable" Target="../queryTables/queryTable1589.xml"/><Relationship Id="rId94" Type="http://schemas.openxmlformats.org/officeDocument/2006/relationships/queryTable" Target="../queryTables/queryTable1605.xml"/><Relationship Id="rId99" Type="http://schemas.openxmlformats.org/officeDocument/2006/relationships/queryTable" Target="../queryTables/queryTable1610.xml"/><Relationship Id="rId101" Type="http://schemas.openxmlformats.org/officeDocument/2006/relationships/queryTable" Target="../queryTables/queryTable1612.xml"/><Relationship Id="rId122" Type="http://schemas.openxmlformats.org/officeDocument/2006/relationships/queryTable" Target="../queryTables/queryTable1633.xml"/><Relationship Id="rId4" Type="http://schemas.openxmlformats.org/officeDocument/2006/relationships/queryTable" Target="../queryTables/queryTable1515.xml"/><Relationship Id="rId9" Type="http://schemas.openxmlformats.org/officeDocument/2006/relationships/queryTable" Target="../queryTables/queryTable1520.xml"/><Relationship Id="rId26" Type="http://schemas.openxmlformats.org/officeDocument/2006/relationships/queryTable" Target="../queryTables/queryTable1537.xml"/><Relationship Id="rId47" Type="http://schemas.openxmlformats.org/officeDocument/2006/relationships/queryTable" Target="../queryTables/queryTable1558.xml"/><Relationship Id="rId68" Type="http://schemas.openxmlformats.org/officeDocument/2006/relationships/queryTable" Target="../queryTables/queryTable1579.xml"/><Relationship Id="rId89" Type="http://schemas.openxmlformats.org/officeDocument/2006/relationships/queryTable" Target="../queryTables/queryTable1600.xml"/><Relationship Id="rId112" Type="http://schemas.openxmlformats.org/officeDocument/2006/relationships/queryTable" Target="../queryTables/queryTable1623.xml"/><Relationship Id="rId133" Type="http://schemas.openxmlformats.org/officeDocument/2006/relationships/queryTable" Target="../queryTables/queryTable1644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762.xml"/><Relationship Id="rId21" Type="http://schemas.openxmlformats.org/officeDocument/2006/relationships/queryTable" Target="../queryTables/queryTable1666.xml"/><Relationship Id="rId42" Type="http://schemas.openxmlformats.org/officeDocument/2006/relationships/queryTable" Target="../queryTables/queryTable1687.xml"/><Relationship Id="rId63" Type="http://schemas.openxmlformats.org/officeDocument/2006/relationships/queryTable" Target="../queryTables/queryTable1708.xml"/><Relationship Id="rId84" Type="http://schemas.openxmlformats.org/officeDocument/2006/relationships/queryTable" Target="../queryTables/queryTable1729.xml"/><Relationship Id="rId16" Type="http://schemas.openxmlformats.org/officeDocument/2006/relationships/queryTable" Target="../queryTables/queryTable1661.xml"/><Relationship Id="rId107" Type="http://schemas.openxmlformats.org/officeDocument/2006/relationships/queryTable" Target="../queryTables/queryTable1752.xml"/><Relationship Id="rId11" Type="http://schemas.openxmlformats.org/officeDocument/2006/relationships/queryTable" Target="../queryTables/queryTable1656.xml"/><Relationship Id="rId32" Type="http://schemas.openxmlformats.org/officeDocument/2006/relationships/queryTable" Target="../queryTables/queryTable1677.xml"/><Relationship Id="rId37" Type="http://schemas.openxmlformats.org/officeDocument/2006/relationships/queryTable" Target="../queryTables/queryTable1682.xml"/><Relationship Id="rId53" Type="http://schemas.openxmlformats.org/officeDocument/2006/relationships/queryTable" Target="../queryTables/queryTable1698.xml"/><Relationship Id="rId58" Type="http://schemas.openxmlformats.org/officeDocument/2006/relationships/queryTable" Target="../queryTables/queryTable1703.xml"/><Relationship Id="rId74" Type="http://schemas.openxmlformats.org/officeDocument/2006/relationships/queryTable" Target="../queryTables/queryTable1719.xml"/><Relationship Id="rId79" Type="http://schemas.openxmlformats.org/officeDocument/2006/relationships/queryTable" Target="../queryTables/queryTable1724.xml"/><Relationship Id="rId102" Type="http://schemas.openxmlformats.org/officeDocument/2006/relationships/queryTable" Target="../queryTables/queryTable1747.xml"/><Relationship Id="rId123" Type="http://schemas.openxmlformats.org/officeDocument/2006/relationships/queryTable" Target="../queryTables/queryTable1768.xml"/><Relationship Id="rId128" Type="http://schemas.openxmlformats.org/officeDocument/2006/relationships/queryTable" Target="../queryTables/queryTable1773.xml"/><Relationship Id="rId5" Type="http://schemas.openxmlformats.org/officeDocument/2006/relationships/queryTable" Target="../queryTables/queryTable1650.xml"/><Relationship Id="rId90" Type="http://schemas.openxmlformats.org/officeDocument/2006/relationships/queryTable" Target="../queryTables/queryTable1735.xml"/><Relationship Id="rId95" Type="http://schemas.openxmlformats.org/officeDocument/2006/relationships/queryTable" Target="../queryTables/queryTable1740.xml"/><Relationship Id="rId22" Type="http://schemas.openxmlformats.org/officeDocument/2006/relationships/queryTable" Target="../queryTables/queryTable1667.xml"/><Relationship Id="rId27" Type="http://schemas.openxmlformats.org/officeDocument/2006/relationships/queryTable" Target="../queryTables/queryTable1672.xml"/><Relationship Id="rId43" Type="http://schemas.openxmlformats.org/officeDocument/2006/relationships/queryTable" Target="../queryTables/queryTable1688.xml"/><Relationship Id="rId48" Type="http://schemas.openxmlformats.org/officeDocument/2006/relationships/queryTable" Target="../queryTables/queryTable1693.xml"/><Relationship Id="rId64" Type="http://schemas.openxmlformats.org/officeDocument/2006/relationships/queryTable" Target="../queryTables/queryTable1709.xml"/><Relationship Id="rId69" Type="http://schemas.openxmlformats.org/officeDocument/2006/relationships/queryTable" Target="../queryTables/queryTable1714.xml"/><Relationship Id="rId113" Type="http://schemas.openxmlformats.org/officeDocument/2006/relationships/queryTable" Target="../queryTables/queryTable1758.xml"/><Relationship Id="rId118" Type="http://schemas.openxmlformats.org/officeDocument/2006/relationships/queryTable" Target="../queryTables/queryTable1763.xml"/><Relationship Id="rId134" Type="http://schemas.openxmlformats.org/officeDocument/2006/relationships/queryTable" Target="../queryTables/queryTable1779.xml"/><Relationship Id="rId80" Type="http://schemas.openxmlformats.org/officeDocument/2006/relationships/queryTable" Target="../queryTables/queryTable1725.xml"/><Relationship Id="rId85" Type="http://schemas.openxmlformats.org/officeDocument/2006/relationships/queryTable" Target="../queryTables/queryTable1730.xml"/><Relationship Id="rId12" Type="http://schemas.openxmlformats.org/officeDocument/2006/relationships/queryTable" Target="../queryTables/queryTable1657.xml"/><Relationship Id="rId17" Type="http://schemas.openxmlformats.org/officeDocument/2006/relationships/queryTable" Target="../queryTables/queryTable1662.xml"/><Relationship Id="rId33" Type="http://schemas.openxmlformats.org/officeDocument/2006/relationships/queryTable" Target="../queryTables/queryTable1678.xml"/><Relationship Id="rId38" Type="http://schemas.openxmlformats.org/officeDocument/2006/relationships/queryTable" Target="../queryTables/queryTable1683.xml"/><Relationship Id="rId59" Type="http://schemas.openxmlformats.org/officeDocument/2006/relationships/queryTable" Target="../queryTables/queryTable1704.xml"/><Relationship Id="rId103" Type="http://schemas.openxmlformats.org/officeDocument/2006/relationships/queryTable" Target="../queryTables/queryTable1748.xml"/><Relationship Id="rId108" Type="http://schemas.openxmlformats.org/officeDocument/2006/relationships/queryTable" Target="../queryTables/queryTable1753.xml"/><Relationship Id="rId124" Type="http://schemas.openxmlformats.org/officeDocument/2006/relationships/queryTable" Target="../queryTables/queryTable1769.xml"/><Relationship Id="rId129" Type="http://schemas.openxmlformats.org/officeDocument/2006/relationships/queryTable" Target="../queryTables/queryTable1774.xml"/><Relationship Id="rId54" Type="http://schemas.openxmlformats.org/officeDocument/2006/relationships/queryTable" Target="../queryTables/queryTable1699.xml"/><Relationship Id="rId70" Type="http://schemas.openxmlformats.org/officeDocument/2006/relationships/queryTable" Target="../queryTables/queryTable1715.xml"/><Relationship Id="rId75" Type="http://schemas.openxmlformats.org/officeDocument/2006/relationships/queryTable" Target="../queryTables/queryTable1720.xml"/><Relationship Id="rId91" Type="http://schemas.openxmlformats.org/officeDocument/2006/relationships/queryTable" Target="../queryTables/queryTable1736.xml"/><Relationship Id="rId96" Type="http://schemas.openxmlformats.org/officeDocument/2006/relationships/queryTable" Target="../queryTables/queryTable1741.xml"/><Relationship Id="rId1" Type="http://schemas.openxmlformats.org/officeDocument/2006/relationships/queryTable" Target="../queryTables/queryTable1646.xml"/><Relationship Id="rId6" Type="http://schemas.openxmlformats.org/officeDocument/2006/relationships/queryTable" Target="../queryTables/queryTable1651.xml"/><Relationship Id="rId23" Type="http://schemas.openxmlformats.org/officeDocument/2006/relationships/queryTable" Target="../queryTables/queryTable1668.xml"/><Relationship Id="rId28" Type="http://schemas.openxmlformats.org/officeDocument/2006/relationships/queryTable" Target="../queryTables/queryTable1673.xml"/><Relationship Id="rId49" Type="http://schemas.openxmlformats.org/officeDocument/2006/relationships/queryTable" Target="../queryTables/queryTable1694.xml"/><Relationship Id="rId114" Type="http://schemas.openxmlformats.org/officeDocument/2006/relationships/queryTable" Target="../queryTables/queryTable1759.xml"/><Relationship Id="rId119" Type="http://schemas.openxmlformats.org/officeDocument/2006/relationships/queryTable" Target="../queryTables/queryTable1764.xml"/><Relationship Id="rId44" Type="http://schemas.openxmlformats.org/officeDocument/2006/relationships/queryTable" Target="../queryTables/queryTable1689.xml"/><Relationship Id="rId60" Type="http://schemas.openxmlformats.org/officeDocument/2006/relationships/queryTable" Target="../queryTables/queryTable1705.xml"/><Relationship Id="rId65" Type="http://schemas.openxmlformats.org/officeDocument/2006/relationships/queryTable" Target="../queryTables/queryTable1710.xml"/><Relationship Id="rId81" Type="http://schemas.openxmlformats.org/officeDocument/2006/relationships/queryTable" Target="../queryTables/queryTable1726.xml"/><Relationship Id="rId86" Type="http://schemas.openxmlformats.org/officeDocument/2006/relationships/queryTable" Target="../queryTables/queryTable1731.xml"/><Relationship Id="rId130" Type="http://schemas.openxmlformats.org/officeDocument/2006/relationships/queryTable" Target="../queryTables/queryTable1775.xml"/><Relationship Id="rId13" Type="http://schemas.openxmlformats.org/officeDocument/2006/relationships/queryTable" Target="../queryTables/queryTable1658.xml"/><Relationship Id="rId18" Type="http://schemas.openxmlformats.org/officeDocument/2006/relationships/queryTable" Target="../queryTables/queryTable1663.xml"/><Relationship Id="rId39" Type="http://schemas.openxmlformats.org/officeDocument/2006/relationships/queryTable" Target="../queryTables/queryTable1684.xml"/><Relationship Id="rId109" Type="http://schemas.openxmlformats.org/officeDocument/2006/relationships/queryTable" Target="../queryTables/queryTable1754.xml"/><Relationship Id="rId34" Type="http://schemas.openxmlformats.org/officeDocument/2006/relationships/queryTable" Target="../queryTables/queryTable1679.xml"/><Relationship Id="rId50" Type="http://schemas.openxmlformats.org/officeDocument/2006/relationships/queryTable" Target="../queryTables/queryTable1695.xml"/><Relationship Id="rId55" Type="http://schemas.openxmlformats.org/officeDocument/2006/relationships/queryTable" Target="../queryTables/queryTable1700.xml"/><Relationship Id="rId76" Type="http://schemas.openxmlformats.org/officeDocument/2006/relationships/queryTable" Target="../queryTables/queryTable1721.xml"/><Relationship Id="rId97" Type="http://schemas.openxmlformats.org/officeDocument/2006/relationships/queryTable" Target="../queryTables/queryTable1742.xml"/><Relationship Id="rId104" Type="http://schemas.openxmlformats.org/officeDocument/2006/relationships/queryTable" Target="../queryTables/queryTable1749.xml"/><Relationship Id="rId120" Type="http://schemas.openxmlformats.org/officeDocument/2006/relationships/queryTable" Target="../queryTables/queryTable1765.xml"/><Relationship Id="rId125" Type="http://schemas.openxmlformats.org/officeDocument/2006/relationships/queryTable" Target="../queryTables/queryTable1770.xml"/><Relationship Id="rId7" Type="http://schemas.openxmlformats.org/officeDocument/2006/relationships/queryTable" Target="../queryTables/queryTable1652.xml"/><Relationship Id="rId71" Type="http://schemas.openxmlformats.org/officeDocument/2006/relationships/queryTable" Target="../queryTables/queryTable1716.xml"/><Relationship Id="rId92" Type="http://schemas.openxmlformats.org/officeDocument/2006/relationships/queryTable" Target="../queryTables/queryTable1737.xml"/><Relationship Id="rId2" Type="http://schemas.openxmlformats.org/officeDocument/2006/relationships/queryTable" Target="../queryTables/queryTable1647.xml"/><Relationship Id="rId29" Type="http://schemas.openxmlformats.org/officeDocument/2006/relationships/queryTable" Target="../queryTables/queryTable1674.xml"/><Relationship Id="rId24" Type="http://schemas.openxmlformats.org/officeDocument/2006/relationships/queryTable" Target="../queryTables/queryTable1669.xml"/><Relationship Id="rId40" Type="http://schemas.openxmlformats.org/officeDocument/2006/relationships/queryTable" Target="../queryTables/queryTable1685.xml"/><Relationship Id="rId45" Type="http://schemas.openxmlformats.org/officeDocument/2006/relationships/queryTable" Target="../queryTables/queryTable1690.xml"/><Relationship Id="rId66" Type="http://schemas.openxmlformats.org/officeDocument/2006/relationships/queryTable" Target="../queryTables/queryTable1711.xml"/><Relationship Id="rId87" Type="http://schemas.openxmlformats.org/officeDocument/2006/relationships/queryTable" Target="../queryTables/queryTable1732.xml"/><Relationship Id="rId110" Type="http://schemas.openxmlformats.org/officeDocument/2006/relationships/queryTable" Target="../queryTables/queryTable1755.xml"/><Relationship Id="rId115" Type="http://schemas.openxmlformats.org/officeDocument/2006/relationships/queryTable" Target="../queryTables/queryTable1760.xml"/><Relationship Id="rId131" Type="http://schemas.openxmlformats.org/officeDocument/2006/relationships/queryTable" Target="../queryTables/queryTable1776.xml"/><Relationship Id="rId61" Type="http://schemas.openxmlformats.org/officeDocument/2006/relationships/queryTable" Target="../queryTables/queryTable1706.xml"/><Relationship Id="rId82" Type="http://schemas.openxmlformats.org/officeDocument/2006/relationships/queryTable" Target="../queryTables/queryTable1727.xml"/><Relationship Id="rId19" Type="http://schemas.openxmlformats.org/officeDocument/2006/relationships/queryTable" Target="../queryTables/queryTable1664.xml"/><Relationship Id="rId14" Type="http://schemas.openxmlformats.org/officeDocument/2006/relationships/queryTable" Target="../queryTables/queryTable1659.xml"/><Relationship Id="rId30" Type="http://schemas.openxmlformats.org/officeDocument/2006/relationships/queryTable" Target="../queryTables/queryTable1675.xml"/><Relationship Id="rId35" Type="http://schemas.openxmlformats.org/officeDocument/2006/relationships/queryTable" Target="../queryTables/queryTable1680.xml"/><Relationship Id="rId56" Type="http://schemas.openxmlformats.org/officeDocument/2006/relationships/queryTable" Target="../queryTables/queryTable1701.xml"/><Relationship Id="rId77" Type="http://schemas.openxmlformats.org/officeDocument/2006/relationships/queryTable" Target="../queryTables/queryTable1722.xml"/><Relationship Id="rId100" Type="http://schemas.openxmlformats.org/officeDocument/2006/relationships/queryTable" Target="../queryTables/queryTable1745.xml"/><Relationship Id="rId105" Type="http://schemas.openxmlformats.org/officeDocument/2006/relationships/queryTable" Target="../queryTables/queryTable1750.xml"/><Relationship Id="rId126" Type="http://schemas.openxmlformats.org/officeDocument/2006/relationships/queryTable" Target="../queryTables/queryTable1771.xml"/><Relationship Id="rId8" Type="http://schemas.openxmlformats.org/officeDocument/2006/relationships/queryTable" Target="../queryTables/queryTable1653.xml"/><Relationship Id="rId51" Type="http://schemas.openxmlformats.org/officeDocument/2006/relationships/queryTable" Target="../queryTables/queryTable1696.xml"/><Relationship Id="rId72" Type="http://schemas.openxmlformats.org/officeDocument/2006/relationships/queryTable" Target="../queryTables/queryTable1717.xml"/><Relationship Id="rId93" Type="http://schemas.openxmlformats.org/officeDocument/2006/relationships/queryTable" Target="../queryTables/queryTable1738.xml"/><Relationship Id="rId98" Type="http://schemas.openxmlformats.org/officeDocument/2006/relationships/queryTable" Target="../queryTables/queryTable1743.xml"/><Relationship Id="rId121" Type="http://schemas.openxmlformats.org/officeDocument/2006/relationships/queryTable" Target="../queryTables/queryTable1766.xml"/><Relationship Id="rId3" Type="http://schemas.openxmlformats.org/officeDocument/2006/relationships/queryTable" Target="../queryTables/queryTable1648.xml"/><Relationship Id="rId25" Type="http://schemas.openxmlformats.org/officeDocument/2006/relationships/queryTable" Target="../queryTables/queryTable1670.xml"/><Relationship Id="rId46" Type="http://schemas.openxmlformats.org/officeDocument/2006/relationships/queryTable" Target="../queryTables/queryTable1691.xml"/><Relationship Id="rId67" Type="http://schemas.openxmlformats.org/officeDocument/2006/relationships/queryTable" Target="../queryTables/queryTable1712.xml"/><Relationship Id="rId116" Type="http://schemas.openxmlformats.org/officeDocument/2006/relationships/queryTable" Target="../queryTables/queryTable1761.xml"/><Relationship Id="rId20" Type="http://schemas.openxmlformats.org/officeDocument/2006/relationships/queryTable" Target="../queryTables/queryTable1665.xml"/><Relationship Id="rId41" Type="http://schemas.openxmlformats.org/officeDocument/2006/relationships/queryTable" Target="../queryTables/queryTable1686.xml"/><Relationship Id="rId62" Type="http://schemas.openxmlformats.org/officeDocument/2006/relationships/queryTable" Target="../queryTables/queryTable1707.xml"/><Relationship Id="rId83" Type="http://schemas.openxmlformats.org/officeDocument/2006/relationships/queryTable" Target="../queryTables/queryTable1728.xml"/><Relationship Id="rId88" Type="http://schemas.openxmlformats.org/officeDocument/2006/relationships/queryTable" Target="../queryTables/queryTable1733.xml"/><Relationship Id="rId111" Type="http://schemas.openxmlformats.org/officeDocument/2006/relationships/queryTable" Target="../queryTables/queryTable1756.xml"/><Relationship Id="rId132" Type="http://schemas.openxmlformats.org/officeDocument/2006/relationships/queryTable" Target="../queryTables/queryTable1777.xml"/><Relationship Id="rId15" Type="http://schemas.openxmlformats.org/officeDocument/2006/relationships/queryTable" Target="../queryTables/queryTable1660.xml"/><Relationship Id="rId36" Type="http://schemas.openxmlformats.org/officeDocument/2006/relationships/queryTable" Target="../queryTables/queryTable1681.xml"/><Relationship Id="rId57" Type="http://schemas.openxmlformats.org/officeDocument/2006/relationships/queryTable" Target="../queryTables/queryTable1702.xml"/><Relationship Id="rId106" Type="http://schemas.openxmlformats.org/officeDocument/2006/relationships/queryTable" Target="../queryTables/queryTable1751.xml"/><Relationship Id="rId127" Type="http://schemas.openxmlformats.org/officeDocument/2006/relationships/queryTable" Target="../queryTables/queryTable1772.xml"/><Relationship Id="rId10" Type="http://schemas.openxmlformats.org/officeDocument/2006/relationships/queryTable" Target="../queryTables/queryTable1655.xml"/><Relationship Id="rId31" Type="http://schemas.openxmlformats.org/officeDocument/2006/relationships/queryTable" Target="../queryTables/queryTable1676.xml"/><Relationship Id="rId52" Type="http://schemas.openxmlformats.org/officeDocument/2006/relationships/queryTable" Target="../queryTables/queryTable1697.xml"/><Relationship Id="rId73" Type="http://schemas.openxmlformats.org/officeDocument/2006/relationships/queryTable" Target="../queryTables/queryTable1718.xml"/><Relationship Id="rId78" Type="http://schemas.openxmlformats.org/officeDocument/2006/relationships/queryTable" Target="../queryTables/queryTable1723.xml"/><Relationship Id="rId94" Type="http://schemas.openxmlformats.org/officeDocument/2006/relationships/queryTable" Target="../queryTables/queryTable1739.xml"/><Relationship Id="rId99" Type="http://schemas.openxmlformats.org/officeDocument/2006/relationships/queryTable" Target="../queryTables/queryTable1744.xml"/><Relationship Id="rId101" Type="http://schemas.openxmlformats.org/officeDocument/2006/relationships/queryTable" Target="../queryTables/queryTable1746.xml"/><Relationship Id="rId122" Type="http://schemas.openxmlformats.org/officeDocument/2006/relationships/queryTable" Target="../queryTables/queryTable1767.xml"/><Relationship Id="rId4" Type="http://schemas.openxmlformats.org/officeDocument/2006/relationships/queryTable" Target="../queryTables/queryTable1649.xml"/><Relationship Id="rId9" Type="http://schemas.openxmlformats.org/officeDocument/2006/relationships/queryTable" Target="../queryTables/queryTable1654.xml"/><Relationship Id="rId26" Type="http://schemas.openxmlformats.org/officeDocument/2006/relationships/queryTable" Target="../queryTables/queryTable1671.xml"/><Relationship Id="rId47" Type="http://schemas.openxmlformats.org/officeDocument/2006/relationships/queryTable" Target="../queryTables/queryTable1692.xml"/><Relationship Id="rId68" Type="http://schemas.openxmlformats.org/officeDocument/2006/relationships/queryTable" Target="../queryTables/queryTable1713.xml"/><Relationship Id="rId89" Type="http://schemas.openxmlformats.org/officeDocument/2006/relationships/queryTable" Target="../queryTables/queryTable1734.xml"/><Relationship Id="rId112" Type="http://schemas.openxmlformats.org/officeDocument/2006/relationships/queryTable" Target="../queryTables/queryTable1757.xml"/><Relationship Id="rId133" Type="http://schemas.openxmlformats.org/officeDocument/2006/relationships/queryTable" Target="../queryTables/queryTable177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896.xml"/><Relationship Id="rId21" Type="http://schemas.openxmlformats.org/officeDocument/2006/relationships/queryTable" Target="../queryTables/queryTable1800.xml"/><Relationship Id="rId42" Type="http://schemas.openxmlformats.org/officeDocument/2006/relationships/queryTable" Target="../queryTables/queryTable1821.xml"/><Relationship Id="rId63" Type="http://schemas.openxmlformats.org/officeDocument/2006/relationships/queryTable" Target="../queryTables/queryTable1842.xml"/><Relationship Id="rId84" Type="http://schemas.openxmlformats.org/officeDocument/2006/relationships/queryTable" Target="../queryTables/queryTable1863.xml"/><Relationship Id="rId16" Type="http://schemas.openxmlformats.org/officeDocument/2006/relationships/queryTable" Target="../queryTables/queryTable1795.xml"/><Relationship Id="rId107" Type="http://schemas.openxmlformats.org/officeDocument/2006/relationships/queryTable" Target="../queryTables/queryTable1886.xml"/><Relationship Id="rId11" Type="http://schemas.openxmlformats.org/officeDocument/2006/relationships/queryTable" Target="../queryTables/queryTable1790.xml"/><Relationship Id="rId32" Type="http://schemas.openxmlformats.org/officeDocument/2006/relationships/queryTable" Target="../queryTables/queryTable1811.xml"/><Relationship Id="rId37" Type="http://schemas.openxmlformats.org/officeDocument/2006/relationships/queryTable" Target="../queryTables/queryTable1816.xml"/><Relationship Id="rId53" Type="http://schemas.openxmlformats.org/officeDocument/2006/relationships/queryTable" Target="../queryTables/queryTable1832.xml"/><Relationship Id="rId58" Type="http://schemas.openxmlformats.org/officeDocument/2006/relationships/queryTable" Target="../queryTables/queryTable1837.xml"/><Relationship Id="rId74" Type="http://schemas.openxmlformats.org/officeDocument/2006/relationships/queryTable" Target="../queryTables/queryTable1853.xml"/><Relationship Id="rId79" Type="http://schemas.openxmlformats.org/officeDocument/2006/relationships/queryTable" Target="../queryTables/queryTable1858.xml"/><Relationship Id="rId102" Type="http://schemas.openxmlformats.org/officeDocument/2006/relationships/queryTable" Target="../queryTables/queryTable1881.xml"/><Relationship Id="rId123" Type="http://schemas.openxmlformats.org/officeDocument/2006/relationships/queryTable" Target="../queryTables/queryTable1902.xml"/><Relationship Id="rId128" Type="http://schemas.openxmlformats.org/officeDocument/2006/relationships/queryTable" Target="../queryTables/queryTable1907.xml"/><Relationship Id="rId5" Type="http://schemas.openxmlformats.org/officeDocument/2006/relationships/queryTable" Target="../queryTables/queryTable1784.xml"/><Relationship Id="rId90" Type="http://schemas.openxmlformats.org/officeDocument/2006/relationships/queryTable" Target="../queryTables/queryTable1869.xml"/><Relationship Id="rId95" Type="http://schemas.openxmlformats.org/officeDocument/2006/relationships/queryTable" Target="../queryTables/queryTable1874.xml"/><Relationship Id="rId22" Type="http://schemas.openxmlformats.org/officeDocument/2006/relationships/queryTable" Target="../queryTables/queryTable1801.xml"/><Relationship Id="rId27" Type="http://schemas.openxmlformats.org/officeDocument/2006/relationships/queryTable" Target="../queryTables/queryTable1806.xml"/><Relationship Id="rId43" Type="http://schemas.openxmlformats.org/officeDocument/2006/relationships/queryTable" Target="../queryTables/queryTable1822.xml"/><Relationship Id="rId48" Type="http://schemas.openxmlformats.org/officeDocument/2006/relationships/queryTable" Target="../queryTables/queryTable1827.xml"/><Relationship Id="rId64" Type="http://schemas.openxmlformats.org/officeDocument/2006/relationships/queryTable" Target="../queryTables/queryTable1843.xml"/><Relationship Id="rId69" Type="http://schemas.openxmlformats.org/officeDocument/2006/relationships/queryTable" Target="../queryTables/queryTable1848.xml"/><Relationship Id="rId113" Type="http://schemas.openxmlformats.org/officeDocument/2006/relationships/queryTable" Target="../queryTables/queryTable1892.xml"/><Relationship Id="rId118" Type="http://schemas.openxmlformats.org/officeDocument/2006/relationships/queryTable" Target="../queryTables/queryTable1897.xml"/><Relationship Id="rId134" Type="http://schemas.openxmlformats.org/officeDocument/2006/relationships/queryTable" Target="../queryTables/queryTable1913.xml"/><Relationship Id="rId80" Type="http://schemas.openxmlformats.org/officeDocument/2006/relationships/queryTable" Target="../queryTables/queryTable1859.xml"/><Relationship Id="rId85" Type="http://schemas.openxmlformats.org/officeDocument/2006/relationships/queryTable" Target="../queryTables/queryTable1864.xml"/><Relationship Id="rId12" Type="http://schemas.openxmlformats.org/officeDocument/2006/relationships/queryTable" Target="../queryTables/queryTable1791.xml"/><Relationship Id="rId17" Type="http://schemas.openxmlformats.org/officeDocument/2006/relationships/queryTable" Target="../queryTables/queryTable1796.xml"/><Relationship Id="rId33" Type="http://schemas.openxmlformats.org/officeDocument/2006/relationships/queryTable" Target="../queryTables/queryTable1812.xml"/><Relationship Id="rId38" Type="http://schemas.openxmlformats.org/officeDocument/2006/relationships/queryTable" Target="../queryTables/queryTable1817.xml"/><Relationship Id="rId59" Type="http://schemas.openxmlformats.org/officeDocument/2006/relationships/queryTable" Target="../queryTables/queryTable1838.xml"/><Relationship Id="rId103" Type="http://schemas.openxmlformats.org/officeDocument/2006/relationships/queryTable" Target="../queryTables/queryTable1882.xml"/><Relationship Id="rId108" Type="http://schemas.openxmlformats.org/officeDocument/2006/relationships/queryTable" Target="../queryTables/queryTable1887.xml"/><Relationship Id="rId124" Type="http://schemas.openxmlformats.org/officeDocument/2006/relationships/queryTable" Target="../queryTables/queryTable1903.xml"/><Relationship Id="rId129" Type="http://schemas.openxmlformats.org/officeDocument/2006/relationships/queryTable" Target="../queryTables/queryTable1908.xml"/><Relationship Id="rId54" Type="http://schemas.openxmlformats.org/officeDocument/2006/relationships/queryTable" Target="../queryTables/queryTable1833.xml"/><Relationship Id="rId70" Type="http://schemas.openxmlformats.org/officeDocument/2006/relationships/queryTable" Target="../queryTables/queryTable1849.xml"/><Relationship Id="rId75" Type="http://schemas.openxmlformats.org/officeDocument/2006/relationships/queryTable" Target="../queryTables/queryTable1854.xml"/><Relationship Id="rId91" Type="http://schemas.openxmlformats.org/officeDocument/2006/relationships/queryTable" Target="../queryTables/queryTable1870.xml"/><Relationship Id="rId96" Type="http://schemas.openxmlformats.org/officeDocument/2006/relationships/queryTable" Target="../queryTables/queryTable1875.xml"/><Relationship Id="rId1" Type="http://schemas.openxmlformats.org/officeDocument/2006/relationships/queryTable" Target="../queryTables/queryTable1780.xml"/><Relationship Id="rId6" Type="http://schemas.openxmlformats.org/officeDocument/2006/relationships/queryTable" Target="../queryTables/queryTable1785.xml"/><Relationship Id="rId23" Type="http://schemas.openxmlformats.org/officeDocument/2006/relationships/queryTable" Target="../queryTables/queryTable1802.xml"/><Relationship Id="rId28" Type="http://schemas.openxmlformats.org/officeDocument/2006/relationships/queryTable" Target="../queryTables/queryTable1807.xml"/><Relationship Id="rId49" Type="http://schemas.openxmlformats.org/officeDocument/2006/relationships/queryTable" Target="../queryTables/queryTable1828.xml"/><Relationship Id="rId114" Type="http://schemas.openxmlformats.org/officeDocument/2006/relationships/queryTable" Target="../queryTables/queryTable1893.xml"/><Relationship Id="rId119" Type="http://schemas.openxmlformats.org/officeDocument/2006/relationships/queryTable" Target="../queryTables/queryTable1898.xml"/><Relationship Id="rId44" Type="http://schemas.openxmlformats.org/officeDocument/2006/relationships/queryTable" Target="../queryTables/queryTable1823.xml"/><Relationship Id="rId60" Type="http://schemas.openxmlformats.org/officeDocument/2006/relationships/queryTable" Target="../queryTables/queryTable1839.xml"/><Relationship Id="rId65" Type="http://schemas.openxmlformats.org/officeDocument/2006/relationships/queryTable" Target="../queryTables/queryTable1844.xml"/><Relationship Id="rId81" Type="http://schemas.openxmlformats.org/officeDocument/2006/relationships/queryTable" Target="../queryTables/queryTable1860.xml"/><Relationship Id="rId86" Type="http://schemas.openxmlformats.org/officeDocument/2006/relationships/queryTable" Target="../queryTables/queryTable1865.xml"/><Relationship Id="rId130" Type="http://schemas.openxmlformats.org/officeDocument/2006/relationships/queryTable" Target="../queryTables/queryTable1909.xml"/><Relationship Id="rId13" Type="http://schemas.openxmlformats.org/officeDocument/2006/relationships/queryTable" Target="../queryTables/queryTable1792.xml"/><Relationship Id="rId18" Type="http://schemas.openxmlformats.org/officeDocument/2006/relationships/queryTable" Target="../queryTables/queryTable1797.xml"/><Relationship Id="rId39" Type="http://schemas.openxmlformats.org/officeDocument/2006/relationships/queryTable" Target="../queryTables/queryTable1818.xml"/><Relationship Id="rId109" Type="http://schemas.openxmlformats.org/officeDocument/2006/relationships/queryTable" Target="../queryTables/queryTable1888.xml"/><Relationship Id="rId34" Type="http://schemas.openxmlformats.org/officeDocument/2006/relationships/queryTable" Target="../queryTables/queryTable1813.xml"/><Relationship Id="rId50" Type="http://schemas.openxmlformats.org/officeDocument/2006/relationships/queryTable" Target="../queryTables/queryTable1829.xml"/><Relationship Id="rId55" Type="http://schemas.openxmlformats.org/officeDocument/2006/relationships/queryTable" Target="../queryTables/queryTable1834.xml"/><Relationship Id="rId76" Type="http://schemas.openxmlformats.org/officeDocument/2006/relationships/queryTable" Target="../queryTables/queryTable1855.xml"/><Relationship Id="rId97" Type="http://schemas.openxmlformats.org/officeDocument/2006/relationships/queryTable" Target="../queryTables/queryTable1876.xml"/><Relationship Id="rId104" Type="http://schemas.openxmlformats.org/officeDocument/2006/relationships/queryTable" Target="../queryTables/queryTable1883.xml"/><Relationship Id="rId120" Type="http://schemas.openxmlformats.org/officeDocument/2006/relationships/queryTable" Target="../queryTables/queryTable1899.xml"/><Relationship Id="rId125" Type="http://schemas.openxmlformats.org/officeDocument/2006/relationships/queryTable" Target="../queryTables/queryTable1904.xml"/><Relationship Id="rId7" Type="http://schemas.openxmlformats.org/officeDocument/2006/relationships/queryTable" Target="../queryTables/queryTable1786.xml"/><Relationship Id="rId71" Type="http://schemas.openxmlformats.org/officeDocument/2006/relationships/queryTable" Target="../queryTables/queryTable1850.xml"/><Relationship Id="rId92" Type="http://schemas.openxmlformats.org/officeDocument/2006/relationships/queryTable" Target="../queryTables/queryTable1871.xml"/><Relationship Id="rId2" Type="http://schemas.openxmlformats.org/officeDocument/2006/relationships/queryTable" Target="../queryTables/queryTable1781.xml"/><Relationship Id="rId29" Type="http://schemas.openxmlformats.org/officeDocument/2006/relationships/queryTable" Target="../queryTables/queryTable1808.xml"/><Relationship Id="rId24" Type="http://schemas.openxmlformats.org/officeDocument/2006/relationships/queryTable" Target="../queryTables/queryTable1803.xml"/><Relationship Id="rId40" Type="http://schemas.openxmlformats.org/officeDocument/2006/relationships/queryTable" Target="../queryTables/queryTable1819.xml"/><Relationship Id="rId45" Type="http://schemas.openxmlformats.org/officeDocument/2006/relationships/queryTable" Target="../queryTables/queryTable1824.xml"/><Relationship Id="rId66" Type="http://schemas.openxmlformats.org/officeDocument/2006/relationships/queryTable" Target="../queryTables/queryTable1845.xml"/><Relationship Id="rId87" Type="http://schemas.openxmlformats.org/officeDocument/2006/relationships/queryTable" Target="../queryTables/queryTable1866.xml"/><Relationship Id="rId110" Type="http://schemas.openxmlformats.org/officeDocument/2006/relationships/queryTable" Target="../queryTables/queryTable1889.xml"/><Relationship Id="rId115" Type="http://schemas.openxmlformats.org/officeDocument/2006/relationships/queryTable" Target="../queryTables/queryTable1894.xml"/><Relationship Id="rId131" Type="http://schemas.openxmlformats.org/officeDocument/2006/relationships/queryTable" Target="../queryTables/queryTable1910.xml"/><Relationship Id="rId61" Type="http://schemas.openxmlformats.org/officeDocument/2006/relationships/queryTable" Target="../queryTables/queryTable1840.xml"/><Relationship Id="rId82" Type="http://schemas.openxmlformats.org/officeDocument/2006/relationships/queryTable" Target="../queryTables/queryTable1861.xml"/><Relationship Id="rId19" Type="http://schemas.openxmlformats.org/officeDocument/2006/relationships/queryTable" Target="../queryTables/queryTable1798.xml"/><Relationship Id="rId14" Type="http://schemas.openxmlformats.org/officeDocument/2006/relationships/queryTable" Target="../queryTables/queryTable1793.xml"/><Relationship Id="rId30" Type="http://schemas.openxmlformats.org/officeDocument/2006/relationships/queryTable" Target="../queryTables/queryTable1809.xml"/><Relationship Id="rId35" Type="http://schemas.openxmlformats.org/officeDocument/2006/relationships/queryTable" Target="../queryTables/queryTable1814.xml"/><Relationship Id="rId56" Type="http://schemas.openxmlformats.org/officeDocument/2006/relationships/queryTable" Target="../queryTables/queryTable1835.xml"/><Relationship Id="rId77" Type="http://schemas.openxmlformats.org/officeDocument/2006/relationships/queryTable" Target="../queryTables/queryTable1856.xml"/><Relationship Id="rId100" Type="http://schemas.openxmlformats.org/officeDocument/2006/relationships/queryTable" Target="../queryTables/queryTable1879.xml"/><Relationship Id="rId105" Type="http://schemas.openxmlformats.org/officeDocument/2006/relationships/queryTable" Target="../queryTables/queryTable1884.xml"/><Relationship Id="rId126" Type="http://schemas.openxmlformats.org/officeDocument/2006/relationships/queryTable" Target="../queryTables/queryTable1905.xml"/><Relationship Id="rId8" Type="http://schemas.openxmlformats.org/officeDocument/2006/relationships/queryTable" Target="../queryTables/queryTable1787.xml"/><Relationship Id="rId51" Type="http://schemas.openxmlformats.org/officeDocument/2006/relationships/queryTable" Target="../queryTables/queryTable1830.xml"/><Relationship Id="rId72" Type="http://schemas.openxmlformats.org/officeDocument/2006/relationships/queryTable" Target="../queryTables/queryTable1851.xml"/><Relationship Id="rId93" Type="http://schemas.openxmlformats.org/officeDocument/2006/relationships/queryTable" Target="../queryTables/queryTable1872.xml"/><Relationship Id="rId98" Type="http://schemas.openxmlformats.org/officeDocument/2006/relationships/queryTable" Target="../queryTables/queryTable1877.xml"/><Relationship Id="rId121" Type="http://schemas.openxmlformats.org/officeDocument/2006/relationships/queryTable" Target="../queryTables/queryTable1900.xml"/><Relationship Id="rId3" Type="http://schemas.openxmlformats.org/officeDocument/2006/relationships/queryTable" Target="../queryTables/queryTable1782.xml"/><Relationship Id="rId25" Type="http://schemas.openxmlformats.org/officeDocument/2006/relationships/queryTable" Target="../queryTables/queryTable1804.xml"/><Relationship Id="rId46" Type="http://schemas.openxmlformats.org/officeDocument/2006/relationships/queryTable" Target="../queryTables/queryTable1825.xml"/><Relationship Id="rId67" Type="http://schemas.openxmlformats.org/officeDocument/2006/relationships/queryTable" Target="../queryTables/queryTable1846.xml"/><Relationship Id="rId116" Type="http://schemas.openxmlformats.org/officeDocument/2006/relationships/queryTable" Target="../queryTables/queryTable1895.xml"/><Relationship Id="rId20" Type="http://schemas.openxmlformats.org/officeDocument/2006/relationships/queryTable" Target="../queryTables/queryTable1799.xml"/><Relationship Id="rId41" Type="http://schemas.openxmlformats.org/officeDocument/2006/relationships/queryTable" Target="../queryTables/queryTable1820.xml"/><Relationship Id="rId62" Type="http://schemas.openxmlformats.org/officeDocument/2006/relationships/queryTable" Target="../queryTables/queryTable1841.xml"/><Relationship Id="rId83" Type="http://schemas.openxmlformats.org/officeDocument/2006/relationships/queryTable" Target="../queryTables/queryTable1862.xml"/><Relationship Id="rId88" Type="http://schemas.openxmlformats.org/officeDocument/2006/relationships/queryTable" Target="../queryTables/queryTable1867.xml"/><Relationship Id="rId111" Type="http://schemas.openxmlformats.org/officeDocument/2006/relationships/queryTable" Target="../queryTables/queryTable1890.xml"/><Relationship Id="rId132" Type="http://schemas.openxmlformats.org/officeDocument/2006/relationships/queryTable" Target="../queryTables/queryTable1911.xml"/><Relationship Id="rId15" Type="http://schemas.openxmlformats.org/officeDocument/2006/relationships/queryTable" Target="../queryTables/queryTable1794.xml"/><Relationship Id="rId36" Type="http://schemas.openxmlformats.org/officeDocument/2006/relationships/queryTable" Target="../queryTables/queryTable1815.xml"/><Relationship Id="rId57" Type="http://schemas.openxmlformats.org/officeDocument/2006/relationships/queryTable" Target="../queryTables/queryTable1836.xml"/><Relationship Id="rId106" Type="http://schemas.openxmlformats.org/officeDocument/2006/relationships/queryTable" Target="../queryTables/queryTable1885.xml"/><Relationship Id="rId127" Type="http://schemas.openxmlformats.org/officeDocument/2006/relationships/queryTable" Target="../queryTables/queryTable1906.xml"/><Relationship Id="rId10" Type="http://schemas.openxmlformats.org/officeDocument/2006/relationships/queryTable" Target="../queryTables/queryTable1789.xml"/><Relationship Id="rId31" Type="http://schemas.openxmlformats.org/officeDocument/2006/relationships/queryTable" Target="../queryTables/queryTable1810.xml"/><Relationship Id="rId52" Type="http://schemas.openxmlformats.org/officeDocument/2006/relationships/queryTable" Target="../queryTables/queryTable1831.xml"/><Relationship Id="rId73" Type="http://schemas.openxmlformats.org/officeDocument/2006/relationships/queryTable" Target="../queryTables/queryTable1852.xml"/><Relationship Id="rId78" Type="http://schemas.openxmlformats.org/officeDocument/2006/relationships/queryTable" Target="../queryTables/queryTable1857.xml"/><Relationship Id="rId94" Type="http://schemas.openxmlformats.org/officeDocument/2006/relationships/queryTable" Target="../queryTables/queryTable1873.xml"/><Relationship Id="rId99" Type="http://schemas.openxmlformats.org/officeDocument/2006/relationships/queryTable" Target="../queryTables/queryTable1878.xml"/><Relationship Id="rId101" Type="http://schemas.openxmlformats.org/officeDocument/2006/relationships/queryTable" Target="../queryTables/queryTable1880.xml"/><Relationship Id="rId122" Type="http://schemas.openxmlformats.org/officeDocument/2006/relationships/queryTable" Target="../queryTables/queryTable1901.xml"/><Relationship Id="rId4" Type="http://schemas.openxmlformats.org/officeDocument/2006/relationships/queryTable" Target="../queryTables/queryTable1783.xml"/><Relationship Id="rId9" Type="http://schemas.openxmlformats.org/officeDocument/2006/relationships/queryTable" Target="../queryTables/queryTable1788.xml"/><Relationship Id="rId26" Type="http://schemas.openxmlformats.org/officeDocument/2006/relationships/queryTable" Target="../queryTables/queryTable1805.xml"/><Relationship Id="rId47" Type="http://schemas.openxmlformats.org/officeDocument/2006/relationships/queryTable" Target="../queryTables/queryTable1826.xml"/><Relationship Id="rId68" Type="http://schemas.openxmlformats.org/officeDocument/2006/relationships/queryTable" Target="../queryTables/queryTable1847.xml"/><Relationship Id="rId89" Type="http://schemas.openxmlformats.org/officeDocument/2006/relationships/queryTable" Target="../queryTables/queryTable1868.xml"/><Relationship Id="rId112" Type="http://schemas.openxmlformats.org/officeDocument/2006/relationships/queryTable" Target="../queryTables/queryTable1891.xml"/><Relationship Id="rId133" Type="http://schemas.openxmlformats.org/officeDocument/2006/relationships/queryTable" Target="../queryTables/queryTable1912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030.xml"/><Relationship Id="rId21" Type="http://schemas.openxmlformats.org/officeDocument/2006/relationships/queryTable" Target="../queryTables/queryTable1934.xml"/><Relationship Id="rId42" Type="http://schemas.openxmlformats.org/officeDocument/2006/relationships/queryTable" Target="../queryTables/queryTable1955.xml"/><Relationship Id="rId63" Type="http://schemas.openxmlformats.org/officeDocument/2006/relationships/queryTable" Target="../queryTables/queryTable1976.xml"/><Relationship Id="rId84" Type="http://schemas.openxmlformats.org/officeDocument/2006/relationships/queryTable" Target="../queryTables/queryTable1997.xml"/><Relationship Id="rId16" Type="http://schemas.openxmlformats.org/officeDocument/2006/relationships/queryTable" Target="../queryTables/queryTable1929.xml"/><Relationship Id="rId107" Type="http://schemas.openxmlformats.org/officeDocument/2006/relationships/queryTable" Target="../queryTables/queryTable2020.xml"/><Relationship Id="rId11" Type="http://schemas.openxmlformats.org/officeDocument/2006/relationships/queryTable" Target="../queryTables/queryTable1924.xml"/><Relationship Id="rId32" Type="http://schemas.openxmlformats.org/officeDocument/2006/relationships/queryTable" Target="../queryTables/queryTable1945.xml"/><Relationship Id="rId37" Type="http://schemas.openxmlformats.org/officeDocument/2006/relationships/queryTable" Target="../queryTables/queryTable1950.xml"/><Relationship Id="rId53" Type="http://schemas.openxmlformats.org/officeDocument/2006/relationships/queryTable" Target="../queryTables/queryTable1966.xml"/><Relationship Id="rId58" Type="http://schemas.openxmlformats.org/officeDocument/2006/relationships/queryTable" Target="../queryTables/queryTable1971.xml"/><Relationship Id="rId74" Type="http://schemas.openxmlformats.org/officeDocument/2006/relationships/queryTable" Target="../queryTables/queryTable1987.xml"/><Relationship Id="rId79" Type="http://schemas.openxmlformats.org/officeDocument/2006/relationships/queryTable" Target="../queryTables/queryTable1992.xml"/><Relationship Id="rId102" Type="http://schemas.openxmlformats.org/officeDocument/2006/relationships/queryTable" Target="../queryTables/queryTable2015.xml"/><Relationship Id="rId123" Type="http://schemas.openxmlformats.org/officeDocument/2006/relationships/queryTable" Target="../queryTables/queryTable2036.xml"/><Relationship Id="rId128" Type="http://schemas.openxmlformats.org/officeDocument/2006/relationships/queryTable" Target="../queryTables/queryTable2041.xml"/><Relationship Id="rId5" Type="http://schemas.openxmlformats.org/officeDocument/2006/relationships/queryTable" Target="../queryTables/queryTable1918.xml"/><Relationship Id="rId90" Type="http://schemas.openxmlformats.org/officeDocument/2006/relationships/queryTable" Target="../queryTables/queryTable2003.xml"/><Relationship Id="rId95" Type="http://schemas.openxmlformats.org/officeDocument/2006/relationships/queryTable" Target="../queryTables/queryTable2008.xml"/><Relationship Id="rId22" Type="http://schemas.openxmlformats.org/officeDocument/2006/relationships/queryTable" Target="../queryTables/queryTable1935.xml"/><Relationship Id="rId27" Type="http://schemas.openxmlformats.org/officeDocument/2006/relationships/queryTable" Target="../queryTables/queryTable1940.xml"/><Relationship Id="rId43" Type="http://schemas.openxmlformats.org/officeDocument/2006/relationships/queryTable" Target="../queryTables/queryTable1956.xml"/><Relationship Id="rId48" Type="http://schemas.openxmlformats.org/officeDocument/2006/relationships/queryTable" Target="../queryTables/queryTable1961.xml"/><Relationship Id="rId64" Type="http://schemas.openxmlformats.org/officeDocument/2006/relationships/queryTable" Target="../queryTables/queryTable1977.xml"/><Relationship Id="rId69" Type="http://schemas.openxmlformats.org/officeDocument/2006/relationships/queryTable" Target="../queryTables/queryTable1982.xml"/><Relationship Id="rId113" Type="http://schemas.openxmlformats.org/officeDocument/2006/relationships/queryTable" Target="../queryTables/queryTable2026.xml"/><Relationship Id="rId118" Type="http://schemas.openxmlformats.org/officeDocument/2006/relationships/queryTable" Target="../queryTables/queryTable2031.xml"/><Relationship Id="rId134" Type="http://schemas.openxmlformats.org/officeDocument/2006/relationships/queryTable" Target="../queryTables/queryTable2047.xml"/><Relationship Id="rId80" Type="http://schemas.openxmlformats.org/officeDocument/2006/relationships/queryTable" Target="../queryTables/queryTable1993.xml"/><Relationship Id="rId85" Type="http://schemas.openxmlformats.org/officeDocument/2006/relationships/queryTable" Target="../queryTables/queryTable1998.xml"/><Relationship Id="rId12" Type="http://schemas.openxmlformats.org/officeDocument/2006/relationships/queryTable" Target="../queryTables/queryTable1925.xml"/><Relationship Id="rId17" Type="http://schemas.openxmlformats.org/officeDocument/2006/relationships/queryTable" Target="../queryTables/queryTable1930.xml"/><Relationship Id="rId33" Type="http://schemas.openxmlformats.org/officeDocument/2006/relationships/queryTable" Target="../queryTables/queryTable1946.xml"/><Relationship Id="rId38" Type="http://schemas.openxmlformats.org/officeDocument/2006/relationships/queryTable" Target="../queryTables/queryTable1951.xml"/><Relationship Id="rId59" Type="http://schemas.openxmlformats.org/officeDocument/2006/relationships/queryTable" Target="../queryTables/queryTable1972.xml"/><Relationship Id="rId103" Type="http://schemas.openxmlformats.org/officeDocument/2006/relationships/queryTable" Target="../queryTables/queryTable2016.xml"/><Relationship Id="rId108" Type="http://schemas.openxmlformats.org/officeDocument/2006/relationships/queryTable" Target="../queryTables/queryTable2021.xml"/><Relationship Id="rId124" Type="http://schemas.openxmlformats.org/officeDocument/2006/relationships/queryTable" Target="../queryTables/queryTable2037.xml"/><Relationship Id="rId129" Type="http://schemas.openxmlformats.org/officeDocument/2006/relationships/queryTable" Target="../queryTables/queryTable2042.xml"/><Relationship Id="rId54" Type="http://schemas.openxmlformats.org/officeDocument/2006/relationships/queryTable" Target="../queryTables/queryTable1967.xml"/><Relationship Id="rId70" Type="http://schemas.openxmlformats.org/officeDocument/2006/relationships/queryTable" Target="../queryTables/queryTable1983.xml"/><Relationship Id="rId75" Type="http://schemas.openxmlformats.org/officeDocument/2006/relationships/queryTable" Target="../queryTables/queryTable1988.xml"/><Relationship Id="rId91" Type="http://schemas.openxmlformats.org/officeDocument/2006/relationships/queryTable" Target="../queryTables/queryTable2004.xml"/><Relationship Id="rId96" Type="http://schemas.openxmlformats.org/officeDocument/2006/relationships/queryTable" Target="../queryTables/queryTable2009.xml"/><Relationship Id="rId1" Type="http://schemas.openxmlformats.org/officeDocument/2006/relationships/queryTable" Target="../queryTables/queryTable1914.xml"/><Relationship Id="rId6" Type="http://schemas.openxmlformats.org/officeDocument/2006/relationships/queryTable" Target="../queryTables/queryTable1919.xml"/><Relationship Id="rId23" Type="http://schemas.openxmlformats.org/officeDocument/2006/relationships/queryTable" Target="../queryTables/queryTable1936.xml"/><Relationship Id="rId28" Type="http://schemas.openxmlformats.org/officeDocument/2006/relationships/queryTable" Target="../queryTables/queryTable1941.xml"/><Relationship Id="rId49" Type="http://schemas.openxmlformats.org/officeDocument/2006/relationships/queryTable" Target="../queryTables/queryTable1962.xml"/><Relationship Id="rId114" Type="http://schemas.openxmlformats.org/officeDocument/2006/relationships/queryTable" Target="../queryTables/queryTable2027.xml"/><Relationship Id="rId119" Type="http://schemas.openxmlformats.org/officeDocument/2006/relationships/queryTable" Target="../queryTables/queryTable2032.xml"/><Relationship Id="rId44" Type="http://schemas.openxmlformats.org/officeDocument/2006/relationships/queryTable" Target="../queryTables/queryTable1957.xml"/><Relationship Id="rId60" Type="http://schemas.openxmlformats.org/officeDocument/2006/relationships/queryTable" Target="../queryTables/queryTable1973.xml"/><Relationship Id="rId65" Type="http://schemas.openxmlformats.org/officeDocument/2006/relationships/queryTable" Target="../queryTables/queryTable1978.xml"/><Relationship Id="rId81" Type="http://schemas.openxmlformats.org/officeDocument/2006/relationships/queryTable" Target="../queryTables/queryTable1994.xml"/><Relationship Id="rId86" Type="http://schemas.openxmlformats.org/officeDocument/2006/relationships/queryTable" Target="../queryTables/queryTable1999.xml"/><Relationship Id="rId130" Type="http://schemas.openxmlformats.org/officeDocument/2006/relationships/queryTable" Target="../queryTables/queryTable2043.xml"/><Relationship Id="rId13" Type="http://schemas.openxmlformats.org/officeDocument/2006/relationships/queryTable" Target="../queryTables/queryTable1926.xml"/><Relationship Id="rId18" Type="http://schemas.openxmlformats.org/officeDocument/2006/relationships/queryTable" Target="../queryTables/queryTable1931.xml"/><Relationship Id="rId39" Type="http://schemas.openxmlformats.org/officeDocument/2006/relationships/queryTable" Target="../queryTables/queryTable1952.xml"/><Relationship Id="rId109" Type="http://schemas.openxmlformats.org/officeDocument/2006/relationships/queryTable" Target="../queryTables/queryTable2022.xml"/><Relationship Id="rId34" Type="http://schemas.openxmlformats.org/officeDocument/2006/relationships/queryTable" Target="../queryTables/queryTable1947.xml"/><Relationship Id="rId50" Type="http://schemas.openxmlformats.org/officeDocument/2006/relationships/queryTable" Target="../queryTables/queryTable1963.xml"/><Relationship Id="rId55" Type="http://schemas.openxmlformats.org/officeDocument/2006/relationships/queryTable" Target="../queryTables/queryTable1968.xml"/><Relationship Id="rId76" Type="http://schemas.openxmlformats.org/officeDocument/2006/relationships/queryTable" Target="../queryTables/queryTable1989.xml"/><Relationship Id="rId97" Type="http://schemas.openxmlformats.org/officeDocument/2006/relationships/queryTable" Target="../queryTables/queryTable2010.xml"/><Relationship Id="rId104" Type="http://schemas.openxmlformats.org/officeDocument/2006/relationships/queryTable" Target="../queryTables/queryTable2017.xml"/><Relationship Id="rId120" Type="http://schemas.openxmlformats.org/officeDocument/2006/relationships/queryTable" Target="../queryTables/queryTable2033.xml"/><Relationship Id="rId125" Type="http://schemas.openxmlformats.org/officeDocument/2006/relationships/queryTable" Target="../queryTables/queryTable2038.xml"/><Relationship Id="rId7" Type="http://schemas.openxmlformats.org/officeDocument/2006/relationships/queryTable" Target="../queryTables/queryTable1920.xml"/><Relationship Id="rId71" Type="http://schemas.openxmlformats.org/officeDocument/2006/relationships/queryTable" Target="../queryTables/queryTable1984.xml"/><Relationship Id="rId92" Type="http://schemas.openxmlformats.org/officeDocument/2006/relationships/queryTable" Target="../queryTables/queryTable2005.xml"/><Relationship Id="rId2" Type="http://schemas.openxmlformats.org/officeDocument/2006/relationships/queryTable" Target="../queryTables/queryTable1915.xml"/><Relationship Id="rId29" Type="http://schemas.openxmlformats.org/officeDocument/2006/relationships/queryTable" Target="../queryTables/queryTable1942.xml"/><Relationship Id="rId24" Type="http://schemas.openxmlformats.org/officeDocument/2006/relationships/queryTable" Target="../queryTables/queryTable1937.xml"/><Relationship Id="rId40" Type="http://schemas.openxmlformats.org/officeDocument/2006/relationships/queryTable" Target="../queryTables/queryTable1953.xml"/><Relationship Id="rId45" Type="http://schemas.openxmlformats.org/officeDocument/2006/relationships/queryTable" Target="../queryTables/queryTable1958.xml"/><Relationship Id="rId66" Type="http://schemas.openxmlformats.org/officeDocument/2006/relationships/queryTable" Target="../queryTables/queryTable1979.xml"/><Relationship Id="rId87" Type="http://schemas.openxmlformats.org/officeDocument/2006/relationships/queryTable" Target="../queryTables/queryTable2000.xml"/><Relationship Id="rId110" Type="http://schemas.openxmlformats.org/officeDocument/2006/relationships/queryTable" Target="../queryTables/queryTable2023.xml"/><Relationship Id="rId115" Type="http://schemas.openxmlformats.org/officeDocument/2006/relationships/queryTable" Target="../queryTables/queryTable2028.xml"/><Relationship Id="rId131" Type="http://schemas.openxmlformats.org/officeDocument/2006/relationships/queryTable" Target="../queryTables/queryTable2044.xml"/><Relationship Id="rId61" Type="http://schemas.openxmlformats.org/officeDocument/2006/relationships/queryTable" Target="../queryTables/queryTable1974.xml"/><Relationship Id="rId82" Type="http://schemas.openxmlformats.org/officeDocument/2006/relationships/queryTable" Target="../queryTables/queryTable1995.xml"/><Relationship Id="rId19" Type="http://schemas.openxmlformats.org/officeDocument/2006/relationships/queryTable" Target="../queryTables/queryTable1932.xml"/><Relationship Id="rId14" Type="http://schemas.openxmlformats.org/officeDocument/2006/relationships/queryTable" Target="../queryTables/queryTable1927.xml"/><Relationship Id="rId30" Type="http://schemas.openxmlformats.org/officeDocument/2006/relationships/queryTable" Target="../queryTables/queryTable1943.xml"/><Relationship Id="rId35" Type="http://schemas.openxmlformats.org/officeDocument/2006/relationships/queryTable" Target="../queryTables/queryTable1948.xml"/><Relationship Id="rId56" Type="http://schemas.openxmlformats.org/officeDocument/2006/relationships/queryTable" Target="../queryTables/queryTable1969.xml"/><Relationship Id="rId77" Type="http://schemas.openxmlformats.org/officeDocument/2006/relationships/queryTable" Target="../queryTables/queryTable1990.xml"/><Relationship Id="rId100" Type="http://schemas.openxmlformats.org/officeDocument/2006/relationships/queryTable" Target="../queryTables/queryTable2013.xml"/><Relationship Id="rId105" Type="http://schemas.openxmlformats.org/officeDocument/2006/relationships/queryTable" Target="../queryTables/queryTable2018.xml"/><Relationship Id="rId126" Type="http://schemas.openxmlformats.org/officeDocument/2006/relationships/queryTable" Target="../queryTables/queryTable2039.xml"/><Relationship Id="rId8" Type="http://schemas.openxmlformats.org/officeDocument/2006/relationships/queryTable" Target="../queryTables/queryTable1921.xml"/><Relationship Id="rId51" Type="http://schemas.openxmlformats.org/officeDocument/2006/relationships/queryTable" Target="../queryTables/queryTable1964.xml"/><Relationship Id="rId72" Type="http://schemas.openxmlformats.org/officeDocument/2006/relationships/queryTable" Target="../queryTables/queryTable1985.xml"/><Relationship Id="rId93" Type="http://schemas.openxmlformats.org/officeDocument/2006/relationships/queryTable" Target="../queryTables/queryTable2006.xml"/><Relationship Id="rId98" Type="http://schemas.openxmlformats.org/officeDocument/2006/relationships/queryTable" Target="../queryTables/queryTable2011.xml"/><Relationship Id="rId121" Type="http://schemas.openxmlformats.org/officeDocument/2006/relationships/queryTable" Target="../queryTables/queryTable2034.xml"/><Relationship Id="rId3" Type="http://schemas.openxmlformats.org/officeDocument/2006/relationships/queryTable" Target="../queryTables/queryTable1916.xml"/><Relationship Id="rId25" Type="http://schemas.openxmlformats.org/officeDocument/2006/relationships/queryTable" Target="../queryTables/queryTable1938.xml"/><Relationship Id="rId46" Type="http://schemas.openxmlformats.org/officeDocument/2006/relationships/queryTable" Target="../queryTables/queryTable1959.xml"/><Relationship Id="rId67" Type="http://schemas.openxmlformats.org/officeDocument/2006/relationships/queryTable" Target="../queryTables/queryTable1980.xml"/><Relationship Id="rId116" Type="http://schemas.openxmlformats.org/officeDocument/2006/relationships/queryTable" Target="../queryTables/queryTable2029.xml"/><Relationship Id="rId20" Type="http://schemas.openxmlformats.org/officeDocument/2006/relationships/queryTable" Target="../queryTables/queryTable1933.xml"/><Relationship Id="rId41" Type="http://schemas.openxmlformats.org/officeDocument/2006/relationships/queryTable" Target="../queryTables/queryTable1954.xml"/><Relationship Id="rId62" Type="http://schemas.openxmlformats.org/officeDocument/2006/relationships/queryTable" Target="../queryTables/queryTable1975.xml"/><Relationship Id="rId83" Type="http://schemas.openxmlformats.org/officeDocument/2006/relationships/queryTable" Target="../queryTables/queryTable1996.xml"/><Relationship Id="rId88" Type="http://schemas.openxmlformats.org/officeDocument/2006/relationships/queryTable" Target="../queryTables/queryTable2001.xml"/><Relationship Id="rId111" Type="http://schemas.openxmlformats.org/officeDocument/2006/relationships/queryTable" Target="../queryTables/queryTable2024.xml"/><Relationship Id="rId132" Type="http://schemas.openxmlformats.org/officeDocument/2006/relationships/queryTable" Target="../queryTables/queryTable2045.xml"/><Relationship Id="rId15" Type="http://schemas.openxmlformats.org/officeDocument/2006/relationships/queryTable" Target="../queryTables/queryTable1928.xml"/><Relationship Id="rId36" Type="http://schemas.openxmlformats.org/officeDocument/2006/relationships/queryTable" Target="../queryTables/queryTable1949.xml"/><Relationship Id="rId57" Type="http://schemas.openxmlformats.org/officeDocument/2006/relationships/queryTable" Target="../queryTables/queryTable1970.xml"/><Relationship Id="rId106" Type="http://schemas.openxmlformats.org/officeDocument/2006/relationships/queryTable" Target="../queryTables/queryTable2019.xml"/><Relationship Id="rId127" Type="http://schemas.openxmlformats.org/officeDocument/2006/relationships/queryTable" Target="../queryTables/queryTable2040.xml"/><Relationship Id="rId10" Type="http://schemas.openxmlformats.org/officeDocument/2006/relationships/queryTable" Target="../queryTables/queryTable1923.xml"/><Relationship Id="rId31" Type="http://schemas.openxmlformats.org/officeDocument/2006/relationships/queryTable" Target="../queryTables/queryTable1944.xml"/><Relationship Id="rId52" Type="http://schemas.openxmlformats.org/officeDocument/2006/relationships/queryTable" Target="../queryTables/queryTable1965.xml"/><Relationship Id="rId73" Type="http://schemas.openxmlformats.org/officeDocument/2006/relationships/queryTable" Target="../queryTables/queryTable1986.xml"/><Relationship Id="rId78" Type="http://schemas.openxmlformats.org/officeDocument/2006/relationships/queryTable" Target="../queryTables/queryTable1991.xml"/><Relationship Id="rId94" Type="http://schemas.openxmlformats.org/officeDocument/2006/relationships/queryTable" Target="../queryTables/queryTable2007.xml"/><Relationship Id="rId99" Type="http://schemas.openxmlformats.org/officeDocument/2006/relationships/queryTable" Target="../queryTables/queryTable2012.xml"/><Relationship Id="rId101" Type="http://schemas.openxmlformats.org/officeDocument/2006/relationships/queryTable" Target="../queryTables/queryTable2014.xml"/><Relationship Id="rId122" Type="http://schemas.openxmlformats.org/officeDocument/2006/relationships/queryTable" Target="../queryTables/queryTable2035.xml"/><Relationship Id="rId4" Type="http://schemas.openxmlformats.org/officeDocument/2006/relationships/queryTable" Target="../queryTables/queryTable1917.xml"/><Relationship Id="rId9" Type="http://schemas.openxmlformats.org/officeDocument/2006/relationships/queryTable" Target="../queryTables/queryTable1922.xml"/><Relationship Id="rId26" Type="http://schemas.openxmlformats.org/officeDocument/2006/relationships/queryTable" Target="../queryTables/queryTable1939.xml"/><Relationship Id="rId47" Type="http://schemas.openxmlformats.org/officeDocument/2006/relationships/queryTable" Target="../queryTables/queryTable1960.xml"/><Relationship Id="rId68" Type="http://schemas.openxmlformats.org/officeDocument/2006/relationships/queryTable" Target="../queryTables/queryTable1981.xml"/><Relationship Id="rId89" Type="http://schemas.openxmlformats.org/officeDocument/2006/relationships/queryTable" Target="../queryTables/queryTable2002.xml"/><Relationship Id="rId112" Type="http://schemas.openxmlformats.org/officeDocument/2006/relationships/queryTable" Target="../queryTables/queryTable2025.xml"/><Relationship Id="rId133" Type="http://schemas.openxmlformats.org/officeDocument/2006/relationships/queryTable" Target="../queryTables/queryTable2046.xml"/></Relationships>
</file>

<file path=xl/worksheets/_rels/sheet30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073.xml"/><Relationship Id="rId117" Type="http://schemas.openxmlformats.org/officeDocument/2006/relationships/queryTable" Target="../queryTables/queryTable2164.xml"/><Relationship Id="rId21" Type="http://schemas.openxmlformats.org/officeDocument/2006/relationships/queryTable" Target="../queryTables/queryTable2068.xml"/><Relationship Id="rId42" Type="http://schemas.openxmlformats.org/officeDocument/2006/relationships/queryTable" Target="../queryTables/queryTable2089.xml"/><Relationship Id="rId47" Type="http://schemas.openxmlformats.org/officeDocument/2006/relationships/queryTable" Target="../queryTables/queryTable2094.xml"/><Relationship Id="rId63" Type="http://schemas.openxmlformats.org/officeDocument/2006/relationships/queryTable" Target="../queryTables/queryTable2110.xml"/><Relationship Id="rId68" Type="http://schemas.openxmlformats.org/officeDocument/2006/relationships/queryTable" Target="../queryTables/queryTable2115.xml"/><Relationship Id="rId84" Type="http://schemas.openxmlformats.org/officeDocument/2006/relationships/queryTable" Target="../queryTables/queryTable2131.xml"/><Relationship Id="rId89" Type="http://schemas.openxmlformats.org/officeDocument/2006/relationships/queryTable" Target="../queryTables/queryTable2136.xml"/><Relationship Id="rId112" Type="http://schemas.openxmlformats.org/officeDocument/2006/relationships/queryTable" Target="../queryTables/queryTable2159.xml"/><Relationship Id="rId16" Type="http://schemas.openxmlformats.org/officeDocument/2006/relationships/queryTable" Target="../queryTables/queryTable2063.xml"/><Relationship Id="rId107" Type="http://schemas.openxmlformats.org/officeDocument/2006/relationships/queryTable" Target="../queryTables/queryTable2154.xml"/><Relationship Id="rId11" Type="http://schemas.openxmlformats.org/officeDocument/2006/relationships/queryTable" Target="../queryTables/queryTable2058.xml"/><Relationship Id="rId32" Type="http://schemas.openxmlformats.org/officeDocument/2006/relationships/queryTable" Target="../queryTables/queryTable2079.xml"/><Relationship Id="rId37" Type="http://schemas.openxmlformats.org/officeDocument/2006/relationships/queryTable" Target="../queryTables/queryTable2084.xml"/><Relationship Id="rId53" Type="http://schemas.openxmlformats.org/officeDocument/2006/relationships/queryTable" Target="../queryTables/queryTable2100.xml"/><Relationship Id="rId58" Type="http://schemas.openxmlformats.org/officeDocument/2006/relationships/queryTable" Target="../queryTables/queryTable2105.xml"/><Relationship Id="rId74" Type="http://schemas.openxmlformats.org/officeDocument/2006/relationships/queryTable" Target="../queryTables/queryTable2121.xml"/><Relationship Id="rId79" Type="http://schemas.openxmlformats.org/officeDocument/2006/relationships/queryTable" Target="../queryTables/queryTable2126.xml"/><Relationship Id="rId102" Type="http://schemas.openxmlformats.org/officeDocument/2006/relationships/queryTable" Target="../queryTables/queryTable2149.xml"/><Relationship Id="rId5" Type="http://schemas.openxmlformats.org/officeDocument/2006/relationships/queryTable" Target="../queryTables/queryTable2052.xml"/><Relationship Id="rId90" Type="http://schemas.openxmlformats.org/officeDocument/2006/relationships/queryTable" Target="../queryTables/queryTable2137.xml"/><Relationship Id="rId95" Type="http://schemas.openxmlformats.org/officeDocument/2006/relationships/queryTable" Target="../queryTables/queryTable2142.xml"/><Relationship Id="rId22" Type="http://schemas.openxmlformats.org/officeDocument/2006/relationships/queryTable" Target="../queryTables/queryTable2069.xml"/><Relationship Id="rId27" Type="http://schemas.openxmlformats.org/officeDocument/2006/relationships/queryTable" Target="../queryTables/queryTable2074.xml"/><Relationship Id="rId43" Type="http://schemas.openxmlformats.org/officeDocument/2006/relationships/queryTable" Target="../queryTables/queryTable2090.xml"/><Relationship Id="rId48" Type="http://schemas.openxmlformats.org/officeDocument/2006/relationships/queryTable" Target="../queryTables/queryTable2095.xml"/><Relationship Id="rId64" Type="http://schemas.openxmlformats.org/officeDocument/2006/relationships/queryTable" Target="../queryTables/queryTable2111.xml"/><Relationship Id="rId69" Type="http://schemas.openxmlformats.org/officeDocument/2006/relationships/queryTable" Target="../queryTables/queryTable2116.xml"/><Relationship Id="rId113" Type="http://schemas.openxmlformats.org/officeDocument/2006/relationships/queryTable" Target="../queryTables/queryTable2160.xml"/><Relationship Id="rId118" Type="http://schemas.openxmlformats.org/officeDocument/2006/relationships/queryTable" Target="../queryTables/queryTable2165.xml"/><Relationship Id="rId80" Type="http://schemas.openxmlformats.org/officeDocument/2006/relationships/queryTable" Target="../queryTables/queryTable2127.xml"/><Relationship Id="rId85" Type="http://schemas.openxmlformats.org/officeDocument/2006/relationships/queryTable" Target="../queryTables/queryTable2132.xml"/><Relationship Id="rId12" Type="http://schemas.openxmlformats.org/officeDocument/2006/relationships/queryTable" Target="../queryTables/queryTable2059.xml"/><Relationship Id="rId17" Type="http://schemas.openxmlformats.org/officeDocument/2006/relationships/queryTable" Target="../queryTables/queryTable2064.xml"/><Relationship Id="rId33" Type="http://schemas.openxmlformats.org/officeDocument/2006/relationships/queryTable" Target="../queryTables/queryTable2080.xml"/><Relationship Id="rId38" Type="http://schemas.openxmlformats.org/officeDocument/2006/relationships/queryTable" Target="../queryTables/queryTable2085.xml"/><Relationship Id="rId59" Type="http://schemas.openxmlformats.org/officeDocument/2006/relationships/queryTable" Target="../queryTables/queryTable2106.xml"/><Relationship Id="rId103" Type="http://schemas.openxmlformats.org/officeDocument/2006/relationships/queryTable" Target="../queryTables/queryTable2150.xml"/><Relationship Id="rId108" Type="http://schemas.openxmlformats.org/officeDocument/2006/relationships/queryTable" Target="../queryTables/queryTable2155.xml"/><Relationship Id="rId54" Type="http://schemas.openxmlformats.org/officeDocument/2006/relationships/queryTable" Target="../queryTables/queryTable2101.xml"/><Relationship Id="rId70" Type="http://schemas.openxmlformats.org/officeDocument/2006/relationships/queryTable" Target="../queryTables/queryTable2117.xml"/><Relationship Id="rId75" Type="http://schemas.openxmlformats.org/officeDocument/2006/relationships/queryTable" Target="../queryTables/queryTable2122.xml"/><Relationship Id="rId91" Type="http://schemas.openxmlformats.org/officeDocument/2006/relationships/queryTable" Target="../queryTables/queryTable2138.xml"/><Relationship Id="rId96" Type="http://schemas.openxmlformats.org/officeDocument/2006/relationships/queryTable" Target="../queryTables/queryTable2143.xml"/><Relationship Id="rId1" Type="http://schemas.openxmlformats.org/officeDocument/2006/relationships/queryTable" Target="../queryTables/queryTable2048.xml"/><Relationship Id="rId6" Type="http://schemas.openxmlformats.org/officeDocument/2006/relationships/queryTable" Target="../queryTables/queryTable2053.xml"/><Relationship Id="rId23" Type="http://schemas.openxmlformats.org/officeDocument/2006/relationships/queryTable" Target="../queryTables/queryTable2070.xml"/><Relationship Id="rId28" Type="http://schemas.openxmlformats.org/officeDocument/2006/relationships/queryTable" Target="../queryTables/queryTable2075.xml"/><Relationship Id="rId49" Type="http://schemas.openxmlformats.org/officeDocument/2006/relationships/queryTable" Target="../queryTables/queryTable2096.xml"/><Relationship Id="rId114" Type="http://schemas.openxmlformats.org/officeDocument/2006/relationships/queryTable" Target="../queryTables/queryTable2161.xml"/><Relationship Id="rId119" Type="http://schemas.openxmlformats.org/officeDocument/2006/relationships/queryTable" Target="../queryTables/queryTable2166.xml"/><Relationship Id="rId44" Type="http://schemas.openxmlformats.org/officeDocument/2006/relationships/queryTable" Target="../queryTables/queryTable2091.xml"/><Relationship Id="rId60" Type="http://schemas.openxmlformats.org/officeDocument/2006/relationships/queryTable" Target="../queryTables/queryTable2107.xml"/><Relationship Id="rId65" Type="http://schemas.openxmlformats.org/officeDocument/2006/relationships/queryTable" Target="../queryTables/queryTable2112.xml"/><Relationship Id="rId81" Type="http://schemas.openxmlformats.org/officeDocument/2006/relationships/queryTable" Target="../queryTables/queryTable2128.xml"/><Relationship Id="rId86" Type="http://schemas.openxmlformats.org/officeDocument/2006/relationships/queryTable" Target="../queryTables/queryTable2133.xml"/><Relationship Id="rId4" Type="http://schemas.openxmlformats.org/officeDocument/2006/relationships/queryTable" Target="../queryTables/queryTable2051.xml"/><Relationship Id="rId9" Type="http://schemas.openxmlformats.org/officeDocument/2006/relationships/queryTable" Target="../queryTables/queryTable2056.xml"/><Relationship Id="rId13" Type="http://schemas.openxmlformats.org/officeDocument/2006/relationships/queryTable" Target="../queryTables/queryTable2060.xml"/><Relationship Id="rId18" Type="http://schemas.openxmlformats.org/officeDocument/2006/relationships/queryTable" Target="../queryTables/queryTable2065.xml"/><Relationship Id="rId39" Type="http://schemas.openxmlformats.org/officeDocument/2006/relationships/queryTable" Target="../queryTables/queryTable2086.xml"/><Relationship Id="rId109" Type="http://schemas.openxmlformats.org/officeDocument/2006/relationships/queryTable" Target="../queryTables/queryTable2156.xml"/><Relationship Id="rId34" Type="http://schemas.openxmlformats.org/officeDocument/2006/relationships/queryTable" Target="../queryTables/queryTable2081.xml"/><Relationship Id="rId50" Type="http://schemas.openxmlformats.org/officeDocument/2006/relationships/queryTable" Target="../queryTables/queryTable2097.xml"/><Relationship Id="rId55" Type="http://schemas.openxmlformats.org/officeDocument/2006/relationships/queryTable" Target="../queryTables/queryTable2102.xml"/><Relationship Id="rId76" Type="http://schemas.openxmlformats.org/officeDocument/2006/relationships/queryTable" Target="../queryTables/queryTable2123.xml"/><Relationship Id="rId97" Type="http://schemas.openxmlformats.org/officeDocument/2006/relationships/queryTable" Target="../queryTables/queryTable2144.xml"/><Relationship Id="rId104" Type="http://schemas.openxmlformats.org/officeDocument/2006/relationships/queryTable" Target="../queryTables/queryTable2151.xml"/><Relationship Id="rId120" Type="http://schemas.openxmlformats.org/officeDocument/2006/relationships/queryTable" Target="../queryTables/queryTable2167.xml"/><Relationship Id="rId7" Type="http://schemas.openxmlformats.org/officeDocument/2006/relationships/queryTable" Target="../queryTables/queryTable2054.xml"/><Relationship Id="rId71" Type="http://schemas.openxmlformats.org/officeDocument/2006/relationships/queryTable" Target="../queryTables/queryTable2118.xml"/><Relationship Id="rId92" Type="http://schemas.openxmlformats.org/officeDocument/2006/relationships/queryTable" Target="../queryTables/queryTable2139.xml"/><Relationship Id="rId2" Type="http://schemas.openxmlformats.org/officeDocument/2006/relationships/queryTable" Target="../queryTables/queryTable2049.xml"/><Relationship Id="rId29" Type="http://schemas.openxmlformats.org/officeDocument/2006/relationships/queryTable" Target="../queryTables/queryTable2076.xml"/><Relationship Id="rId24" Type="http://schemas.openxmlformats.org/officeDocument/2006/relationships/queryTable" Target="../queryTables/queryTable2071.xml"/><Relationship Id="rId40" Type="http://schemas.openxmlformats.org/officeDocument/2006/relationships/queryTable" Target="../queryTables/queryTable2087.xml"/><Relationship Id="rId45" Type="http://schemas.openxmlformats.org/officeDocument/2006/relationships/queryTable" Target="../queryTables/queryTable2092.xml"/><Relationship Id="rId66" Type="http://schemas.openxmlformats.org/officeDocument/2006/relationships/queryTable" Target="../queryTables/queryTable2113.xml"/><Relationship Id="rId87" Type="http://schemas.openxmlformats.org/officeDocument/2006/relationships/queryTable" Target="../queryTables/queryTable2134.xml"/><Relationship Id="rId110" Type="http://schemas.openxmlformats.org/officeDocument/2006/relationships/queryTable" Target="../queryTables/queryTable2157.xml"/><Relationship Id="rId115" Type="http://schemas.openxmlformats.org/officeDocument/2006/relationships/queryTable" Target="../queryTables/queryTable2162.xml"/><Relationship Id="rId61" Type="http://schemas.openxmlformats.org/officeDocument/2006/relationships/queryTable" Target="../queryTables/queryTable2108.xml"/><Relationship Id="rId82" Type="http://schemas.openxmlformats.org/officeDocument/2006/relationships/queryTable" Target="../queryTables/queryTable2129.xml"/><Relationship Id="rId19" Type="http://schemas.openxmlformats.org/officeDocument/2006/relationships/queryTable" Target="../queryTables/queryTable2066.xml"/><Relationship Id="rId14" Type="http://schemas.openxmlformats.org/officeDocument/2006/relationships/queryTable" Target="../queryTables/queryTable2061.xml"/><Relationship Id="rId30" Type="http://schemas.openxmlformats.org/officeDocument/2006/relationships/queryTable" Target="../queryTables/queryTable2077.xml"/><Relationship Id="rId35" Type="http://schemas.openxmlformats.org/officeDocument/2006/relationships/queryTable" Target="../queryTables/queryTable2082.xml"/><Relationship Id="rId56" Type="http://schemas.openxmlformats.org/officeDocument/2006/relationships/queryTable" Target="../queryTables/queryTable2103.xml"/><Relationship Id="rId77" Type="http://schemas.openxmlformats.org/officeDocument/2006/relationships/queryTable" Target="../queryTables/queryTable2124.xml"/><Relationship Id="rId100" Type="http://schemas.openxmlformats.org/officeDocument/2006/relationships/queryTable" Target="../queryTables/queryTable2147.xml"/><Relationship Id="rId105" Type="http://schemas.openxmlformats.org/officeDocument/2006/relationships/queryTable" Target="../queryTables/queryTable2152.xml"/><Relationship Id="rId8" Type="http://schemas.openxmlformats.org/officeDocument/2006/relationships/queryTable" Target="../queryTables/queryTable2055.xml"/><Relationship Id="rId51" Type="http://schemas.openxmlformats.org/officeDocument/2006/relationships/queryTable" Target="../queryTables/queryTable2098.xml"/><Relationship Id="rId72" Type="http://schemas.openxmlformats.org/officeDocument/2006/relationships/queryTable" Target="../queryTables/queryTable2119.xml"/><Relationship Id="rId93" Type="http://schemas.openxmlformats.org/officeDocument/2006/relationships/queryTable" Target="../queryTables/queryTable2140.xml"/><Relationship Id="rId98" Type="http://schemas.openxmlformats.org/officeDocument/2006/relationships/queryTable" Target="../queryTables/queryTable2145.xml"/><Relationship Id="rId121" Type="http://schemas.openxmlformats.org/officeDocument/2006/relationships/queryTable" Target="../queryTables/queryTable2168.xml"/><Relationship Id="rId3" Type="http://schemas.openxmlformats.org/officeDocument/2006/relationships/queryTable" Target="../queryTables/queryTable2050.xml"/><Relationship Id="rId25" Type="http://schemas.openxmlformats.org/officeDocument/2006/relationships/queryTable" Target="../queryTables/queryTable2072.xml"/><Relationship Id="rId46" Type="http://schemas.openxmlformats.org/officeDocument/2006/relationships/queryTable" Target="../queryTables/queryTable2093.xml"/><Relationship Id="rId67" Type="http://schemas.openxmlformats.org/officeDocument/2006/relationships/queryTable" Target="../queryTables/queryTable2114.xml"/><Relationship Id="rId116" Type="http://schemas.openxmlformats.org/officeDocument/2006/relationships/queryTable" Target="../queryTables/queryTable2163.xml"/><Relationship Id="rId20" Type="http://schemas.openxmlformats.org/officeDocument/2006/relationships/queryTable" Target="../queryTables/queryTable2067.xml"/><Relationship Id="rId41" Type="http://schemas.openxmlformats.org/officeDocument/2006/relationships/queryTable" Target="../queryTables/queryTable2088.xml"/><Relationship Id="rId62" Type="http://schemas.openxmlformats.org/officeDocument/2006/relationships/queryTable" Target="../queryTables/queryTable2109.xml"/><Relationship Id="rId83" Type="http://schemas.openxmlformats.org/officeDocument/2006/relationships/queryTable" Target="../queryTables/queryTable2130.xml"/><Relationship Id="rId88" Type="http://schemas.openxmlformats.org/officeDocument/2006/relationships/queryTable" Target="../queryTables/queryTable2135.xml"/><Relationship Id="rId111" Type="http://schemas.openxmlformats.org/officeDocument/2006/relationships/queryTable" Target="../queryTables/queryTable2158.xml"/><Relationship Id="rId15" Type="http://schemas.openxmlformats.org/officeDocument/2006/relationships/queryTable" Target="../queryTables/queryTable2062.xml"/><Relationship Id="rId36" Type="http://schemas.openxmlformats.org/officeDocument/2006/relationships/queryTable" Target="../queryTables/queryTable2083.xml"/><Relationship Id="rId57" Type="http://schemas.openxmlformats.org/officeDocument/2006/relationships/queryTable" Target="../queryTables/queryTable2104.xml"/><Relationship Id="rId106" Type="http://schemas.openxmlformats.org/officeDocument/2006/relationships/queryTable" Target="../queryTables/queryTable2153.xml"/><Relationship Id="rId10" Type="http://schemas.openxmlformats.org/officeDocument/2006/relationships/queryTable" Target="../queryTables/queryTable2057.xml"/><Relationship Id="rId31" Type="http://schemas.openxmlformats.org/officeDocument/2006/relationships/queryTable" Target="../queryTables/queryTable2078.xml"/><Relationship Id="rId52" Type="http://schemas.openxmlformats.org/officeDocument/2006/relationships/queryTable" Target="../queryTables/queryTable2099.xml"/><Relationship Id="rId73" Type="http://schemas.openxmlformats.org/officeDocument/2006/relationships/queryTable" Target="../queryTables/queryTable2120.xml"/><Relationship Id="rId78" Type="http://schemas.openxmlformats.org/officeDocument/2006/relationships/queryTable" Target="../queryTables/queryTable2125.xml"/><Relationship Id="rId94" Type="http://schemas.openxmlformats.org/officeDocument/2006/relationships/queryTable" Target="../queryTables/queryTable2141.xml"/><Relationship Id="rId99" Type="http://schemas.openxmlformats.org/officeDocument/2006/relationships/queryTable" Target="../queryTables/queryTable2146.xml"/><Relationship Id="rId101" Type="http://schemas.openxmlformats.org/officeDocument/2006/relationships/queryTable" Target="../queryTables/queryTable214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rba.gov.au/statistics/frequency/commodity-prices.html" TargetMode="External"/></Relationships>
</file>

<file path=xl/worksheets/_rels/sheet3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193.xml"/><Relationship Id="rId21" Type="http://schemas.openxmlformats.org/officeDocument/2006/relationships/queryTable" Target="../queryTables/queryTable2188.xml"/><Relationship Id="rId42" Type="http://schemas.openxmlformats.org/officeDocument/2006/relationships/queryTable" Target="../queryTables/queryTable2209.xml"/><Relationship Id="rId47" Type="http://schemas.openxmlformats.org/officeDocument/2006/relationships/queryTable" Target="../queryTables/queryTable2214.xml"/><Relationship Id="rId63" Type="http://schemas.openxmlformats.org/officeDocument/2006/relationships/queryTable" Target="../queryTables/queryTable2230.xml"/><Relationship Id="rId68" Type="http://schemas.openxmlformats.org/officeDocument/2006/relationships/queryTable" Target="../queryTables/queryTable2235.xml"/><Relationship Id="rId2" Type="http://schemas.openxmlformats.org/officeDocument/2006/relationships/queryTable" Target="../queryTables/queryTable2169.xml"/><Relationship Id="rId16" Type="http://schemas.openxmlformats.org/officeDocument/2006/relationships/queryTable" Target="../queryTables/queryTable2183.xml"/><Relationship Id="rId29" Type="http://schemas.openxmlformats.org/officeDocument/2006/relationships/queryTable" Target="../queryTables/queryTable2196.xml"/><Relationship Id="rId11" Type="http://schemas.openxmlformats.org/officeDocument/2006/relationships/queryTable" Target="../queryTables/queryTable2178.xml"/><Relationship Id="rId24" Type="http://schemas.openxmlformats.org/officeDocument/2006/relationships/queryTable" Target="../queryTables/queryTable2191.xml"/><Relationship Id="rId32" Type="http://schemas.openxmlformats.org/officeDocument/2006/relationships/queryTable" Target="../queryTables/queryTable2199.xml"/><Relationship Id="rId37" Type="http://schemas.openxmlformats.org/officeDocument/2006/relationships/queryTable" Target="../queryTables/queryTable2204.xml"/><Relationship Id="rId40" Type="http://schemas.openxmlformats.org/officeDocument/2006/relationships/queryTable" Target="../queryTables/queryTable2207.xml"/><Relationship Id="rId45" Type="http://schemas.openxmlformats.org/officeDocument/2006/relationships/queryTable" Target="../queryTables/queryTable2212.xml"/><Relationship Id="rId53" Type="http://schemas.openxmlformats.org/officeDocument/2006/relationships/queryTable" Target="../queryTables/queryTable2220.xml"/><Relationship Id="rId58" Type="http://schemas.openxmlformats.org/officeDocument/2006/relationships/queryTable" Target="../queryTables/queryTable2225.xml"/><Relationship Id="rId66" Type="http://schemas.openxmlformats.org/officeDocument/2006/relationships/queryTable" Target="../queryTables/queryTable2233.xml"/><Relationship Id="rId74" Type="http://schemas.openxmlformats.org/officeDocument/2006/relationships/queryTable" Target="../queryTables/queryTable2241.xml"/><Relationship Id="rId5" Type="http://schemas.openxmlformats.org/officeDocument/2006/relationships/queryTable" Target="../queryTables/queryTable2172.xml"/><Relationship Id="rId61" Type="http://schemas.openxmlformats.org/officeDocument/2006/relationships/queryTable" Target="../queryTables/queryTable2228.xml"/><Relationship Id="rId19" Type="http://schemas.openxmlformats.org/officeDocument/2006/relationships/queryTable" Target="../queryTables/queryTable2186.xml"/><Relationship Id="rId14" Type="http://schemas.openxmlformats.org/officeDocument/2006/relationships/queryTable" Target="../queryTables/queryTable2181.xml"/><Relationship Id="rId22" Type="http://schemas.openxmlformats.org/officeDocument/2006/relationships/queryTable" Target="../queryTables/queryTable2189.xml"/><Relationship Id="rId27" Type="http://schemas.openxmlformats.org/officeDocument/2006/relationships/queryTable" Target="../queryTables/queryTable2194.xml"/><Relationship Id="rId30" Type="http://schemas.openxmlformats.org/officeDocument/2006/relationships/queryTable" Target="../queryTables/queryTable2197.xml"/><Relationship Id="rId35" Type="http://schemas.openxmlformats.org/officeDocument/2006/relationships/queryTable" Target="../queryTables/queryTable2202.xml"/><Relationship Id="rId43" Type="http://schemas.openxmlformats.org/officeDocument/2006/relationships/queryTable" Target="../queryTables/queryTable2210.xml"/><Relationship Id="rId48" Type="http://schemas.openxmlformats.org/officeDocument/2006/relationships/queryTable" Target="../queryTables/queryTable2215.xml"/><Relationship Id="rId56" Type="http://schemas.openxmlformats.org/officeDocument/2006/relationships/queryTable" Target="../queryTables/queryTable2223.xml"/><Relationship Id="rId64" Type="http://schemas.openxmlformats.org/officeDocument/2006/relationships/queryTable" Target="../queryTables/queryTable2231.xml"/><Relationship Id="rId69" Type="http://schemas.openxmlformats.org/officeDocument/2006/relationships/queryTable" Target="../queryTables/queryTable2236.xml"/><Relationship Id="rId8" Type="http://schemas.openxmlformats.org/officeDocument/2006/relationships/queryTable" Target="../queryTables/queryTable2175.xml"/><Relationship Id="rId51" Type="http://schemas.openxmlformats.org/officeDocument/2006/relationships/queryTable" Target="../queryTables/queryTable2218.xml"/><Relationship Id="rId72" Type="http://schemas.openxmlformats.org/officeDocument/2006/relationships/queryTable" Target="../queryTables/queryTable2239.xml"/><Relationship Id="rId3" Type="http://schemas.openxmlformats.org/officeDocument/2006/relationships/queryTable" Target="../queryTables/queryTable2170.xml"/><Relationship Id="rId12" Type="http://schemas.openxmlformats.org/officeDocument/2006/relationships/queryTable" Target="../queryTables/queryTable2179.xml"/><Relationship Id="rId17" Type="http://schemas.openxmlformats.org/officeDocument/2006/relationships/queryTable" Target="../queryTables/queryTable2184.xml"/><Relationship Id="rId25" Type="http://schemas.openxmlformats.org/officeDocument/2006/relationships/queryTable" Target="../queryTables/queryTable2192.xml"/><Relationship Id="rId33" Type="http://schemas.openxmlformats.org/officeDocument/2006/relationships/queryTable" Target="../queryTables/queryTable2200.xml"/><Relationship Id="rId38" Type="http://schemas.openxmlformats.org/officeDocument/2006/relationships/queryTable" Target="../queryTables/queryTable2205.xml"/><Relationship Id="rId46" Type="http://schemas.openxmlformats.org/officeDocument/2006/relationships/queryTable" Target="../queryTables/queryTable2213.xml"/><Relationship Id="rId59" Type="http://schemas.openxmlformats.org/officeDocument/2006/relationships/queryTable" Target="../queryTables/queryTable2226.xml"/><Relationship Id="rId67" Type="http://schemas.openxmlformats.org/officeDocument/2006/relationships/queryTable" Target="../queryTables/queryTable2234.xml"/><Relationship Id="rId20" Type="http://schemas.openxmlformats.org/officeDocument/2006/relationships/queryTable" Target="../queryTables/queryTable2187.xml"/><Relationship Id="rId41" Type="http://schemas.openxmlformats.org/officeDocument/2006/relationships/queryTable" Target="../queryTables/queryTable2208.xml"/><Relationship Id="rId54" Type="http://schemas.openxmlformats.org/officeDocument/2006/relationships/queryTable" Target="../queryTables/queryTable2221.xml"/><Relationship Id="rId62" Type="http://schemas.openxmlformats.org/officeDocument/2006/relationships/queryTable" Target="../queryTables/queryTable2229.xml"/><Relationship Id="rId70" Type="http://schemas.openxmlformats.org/officeDocument/2006/relationships/queryTable" Target="../queryTables/queryTable2237.xml"/><Relationship Id="rId75" Type="http://schemas.openxmlformats.org/officeDocument/2006/relationships/queryTable" Target="../queryTables/queryTable2242.xml"/><Relationship Id="rId1" Type="http://schemas.openxmlformats.org/officeDocument/2006/relationships/printerSettings" Target="../printerSettings/printerSettings13.bin"/><Relationship Id="rId6" Type="http://schemas.openxmlformats.org/officeDocument/2006/relationships/queryTable" Target="../queryTables/queryTable2173.xml"/><Relationship Id="rId15" Type="http://schemas.openxmlformats.org/officeDocument/2006/relationships/queryTable" Target="../queryTables/queryTable2182.xml"/><Relationship Id="rId23" Type="http://schemas.openxmlformats.org/officeDocument/2006/relationships/queryTable" Target="../queryTables/queryTable2190.xml"/><Relationship Id="rId28" Type="http://schemas.openxmlformats.org/officeDocument/2006/relationships/queryTable" Target="../queryTables/queryTable2195.xml"/><Relationship Id="rId36" Type="http://schemas.openxmlformats.org/officeDocument/2006/relationships/queryTable" Target="../queryTables/queryTable2203.xml"/><Relationship Id="rId49" Type="http://schemas.openxmlformats.org/officeDocument/2006/relationships/queryTable" Target="../queryTables/queryTable2216.xml"/><Relationship Id="rId57" Type="http://schemas.openxmlformats.org/officeDocument/2006/relationships/queryTable" Target="../queryTables/queryTable2224.xml"/><Relationship Id="rId10" Type="http://schemas.openxmlformats.org/officeDocument/2006/relationships/queryTable" Target="../queryTables/queryTable2177.xml"/><Relationship Id="rId31" Type="http://schemas.openxmlformats.org/officeDocument/2006/relationships/queryTable" Target="../queryTables/queryTable2198.xml"/><Relationship Id="rId44" Type="http://schemas.openxmlformats.org/officeDocument/2006/relationships/queryTable" Target="../queryTables/queryTable2211.xml"/><Relationship Id="rId52" Type="http://schemas.openxmlformats.org/officeDocument/2006/relationships/queryTable" Target="../queryTables/queryTable2219.xml"/><Relationship Id="rId60" Type="http://schemas.openxmlformats.org/officeDocument/2006/relationships/queryTable" Target="../queryTables/queryTable2227.xml"/><Relationship Id="rId65" Type="http://schemas.openxmlformats.org/officeDocument/2006/relationships/queryTable" Target="../queryTables/queryTable2232.xml"/><Relationship Id="rId73" Type="http://schemas.openxmlformats.org/officeDocument/2006/relationships/queryTable" Target="../queryTables/queryTable2240.xml"/><Relationship Id="rId4" Type="http://schemas.openxmlformats.org/officeDocument/2006/relationships/queryTable" Target="../queryTables/queryTable2171.xml"/><Relationship Id="rId9" Type="http://schemas.openxmlformats.org/officeDocument/2006/relationships/queryTable" Target="../queryTables/queryTable2176.xml"/><Relationship Id="rId13" Type="http://schemas.openxmlformats.org/officeDocument/2006/relationships/queryTable" Target="../queryTables/queryTable2180.xml"/><Relationship Id="rId18" Type="http://schemas.openxmlformats.org/officeDocument/2006/relationships/queryTable" Target="../queryTables/queryTable2185.xml"/><Relationship Id="rId39" Type="http://schemas.openxmlformats.org/officeDocument/2006/relationships/queryTable" Target="../queryTables/queryTable2206.xml"/><Relationship Id="rId34" Type="http://schemas.openxmlformats.org/officeDocument/2006/relationships/queryTable" Target="../queryTables/queryTable2201.xml"/><Relationship Id="rId50" Type="http://schemas.openxmlformats.org/officeDocument/2006/relationships/queryTable" Target="../queryTables/queryTable2217.xml"/><Relationship Id="rId55" Type="http://schemas.openxmlformats.org/officeDocument/2006/relationships/queryTable" Target="../queryTables/queryTable2222.xml"/><Relationship Id="rId7" Type="http://schemas.openxmlformats.org/officeDocument/2006/relationships/queryTable" Target="../queryTables/queryTable2174.xml"/><Relationship Id="rId71" Type="http://schemas.openxmlformats.org/officeDocument/2006/relationships/queryTable" Target="../queryTables/queryTable2238.xml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268.xml"/><Relationship Id="rId21" Type="http://schemas.openxmlformats.org/officeDocument/2006/relationships/queryTable" Target="../queryTables/queryTable2263.xml"/><Relationship Id="rId42" Type="http://schemas.openxmlformats.org/officeDocument/2006/relationships/queryTable" Target="../queryTables/queryTable2284.xml"/><Relationship Id="rId47" Type="http://schemas.openxmlformats.org/officeDocument/2006/relationships/queryTable" Target="../queryTables/queryTable2289.xml"/><Relationship Id="rId63" Type="http://schemas.openxmlformats.org/officeDocument/2006/relationships/queryTable" Target="../queryTables/queryTable2305.xml"/><Relationship Id="rId68" Type="http://schemas.openxmlformats.org/officeDocument/2006/relationships/queryTable" Target="../queryTables/queryTable2310.xml"/><Relationship Id="rId84" Type="http://schemas.openxmlformats.org/officeDocument/2006/relationships/queryTable" Target="../queryTables/queryTable2326.xml"/><Relationship Id="rId89" Type="http://schemas.openxmlformats.org/officeDocument/2006/relationships/queryTable" Target="../queryTables/queryTable2331.xml"/><Relationship Id="rId16" Type="http://schemas.openxmlformats.org/officeDocument/2006/relationships/queryTable" Target="../queryTables/queryTable2258.xml"/><Relationship Id="rId107" Type="http://schemas.openxmlformats.org/officeDocument/2006/relationships/queryTable" Target="../queryTables/queryTable2349.xml"/><Relationship Id="rId11" Type="http://schemas.openxmlformats.org/officeDocument/2006/relationships/queryTable" Target="../queryTables/queryTable2253.xml"/><Relationship Id="rId32" Type="http://schemas.openxmlformats.org/officeDocument/2006/relationships/queryTable" Target="../queryTables/queryTable2274.xml"/><Relationship Id="rId37" Type="http://schemas.openxmlformats.org/officeDocument/2006/relationships/queryTable" Target="../queryTables/queryTable2279.xml"/><Relationship Id="rId53" Type="http://schemas.openxmlformats.org/officeDocument/2006/relationships/queryTable" Target="../queryTables/queryTable2295.xml"/><Relationship Id="rId58" Type="http://schemas.openxmlformats.org/officeDocument/2006/relationships/queryTable" Target="../queryTables/queryTable2300.xml"/><Relationship Id="rId74" Type="http://schemas.openxmlformats.org/officeDocument/2006/relationships/queryTable" Target="../queryTables/queryTable2316.xml"/><Relationship Id="rId79" Type="http://schemas.openxmlformats.org/officeDocument/2006/relationships/queryTable" Target="../queryTables/queryTable2321.xml"/><Relationship Id="rId102" Type="http://schemas.openxmlformats.org/officeDocument/2006/relationships/queryTable" Target="../queryTables/queryTable2344.xml"/><Relationship Id="rId5" Type="http://schemas.openxmlformats.org/officeDocument/2006/relationships/queryTable" Target="../queryTables/queryTable2247.xml"/><Relationship Id="rId90" Type="http://schemas.openxmlformats.org/officeDocument/2006/relationships/queryTable" Target="../queryTables/queryTable2332.xml"/><Relationship Id="rId95" Type="http://schemas.openxmlformats.org/officeDocument/2006/relationships/queryTable" Target="../queryTables/queryTable2337.xml"/><Relationship Id="rId22" Type="http://schemas.openxmlformats.org/officeDocument/2006/relationships/queryTable" Target="../queryTables/queryTable2264.xml"/><Relationship Id="rId27" Type="http://schemas.openxmlformats.org/officeDocument/2006/relationships/queryTable" Target="../queryTables/queryTable2269.xml"/><Relationship Id="rId43" Type="http://schemas.openxmlformats.org/officeDocument/2006/relationships/queryTable" Target="../queryTables/queryTable2285.xml"/><Relationship Id="rId48" Type="http://schemas.openxmlformats.org/officeDocument/2006/relationships/queryTable" Target="../queryTables/queryTable2290.xml"/><Relationship Id="rId64" Type="http://schemas.openxmlformats.org/officeDocument/2006/relationships/queryTable" Target="../queryTables/queryTable2306.xml"/><Relationship Id="rId69" Type="http://schemas.openxmlformats.org/officeDocument/2006/relationships/queryTable" Target="../queryTables/queryTable2311.xml"/><Relationship Id="rId80" Type="http://schemas.openxmlformats.org/officeDocument/2006/relationships/queryTable" Target="../queryTables/queryTable2322.xml"/><Relationship Id="rId85" Type="http://schemas.openxmlformats.org/officeDocument/2006/relationships/queryTable" Target="../queryTables/queryTable2327.xml"/><Relationship Id="rId12" Type="http://schemas.openxmlformats.org/officeDocument/2006/relationships/queryTable" Target="../queryTables/queryTable2254.xml"/><Relationship Id="rId17" Type="http://schemas.openxmlformats.org/officeDocument/2006/relationships/queryTable" Target="../queryTables/queryTable2259.xml"/><Relationship Id="rId33" Type="http://schemas.openxmlformats.org/officeDocument/2006/relationships/queryTable" Target="../queryTables/queryTable2275.xml"/><Relationship Id="rId38" Type="http://schemas.openxmlformats.org/officeDocument/2006/relationships/queryTable" Target="../queryTables/queryTable2280.xml"/><Relationship Id="rId59" Type="http://schemas.openxmlformats.org/officeDocument/2006/relationships/queryTable" Target="../queryTables/queryTable2301.xml"/><Relationship Id="rId103" Type="http://schemas.openxmlformats.org/officeDocument/2006/relationships/queryTable" Target="../queryTables/queryTable2345.xml"/><Relationship Id="rId108" Type="http://schemas.openxmlformats.org/officeDocument/2006/relationships/queryTable" Target="../queryTables/queryTable2350.xml"/><Relationship Id="rId54" Type="http://schemas.openxmlformats.org/officeDocument/2006/relationships/queryTable" Target="../queryTables/queryTable2296.xml"/><Relationship Id="rId70" Type="http://schemas.openxmlformats.org/officeDocument/2006/relationships/queryTable" Target="../queryTables/queryTable2312.xml"/><Relationship Id="rId75" Type="http://schemas.openxmlformats.org/officeDocument/2006/relationships/queryTable" Target="../queryTables/queryTable2317.xml"/><Relationship Id="rId91" Type="http://schemas.openxmlformats.org/officeDocument/2006/relationships/queryTable" Target="../queryTables/queryTable2333.xml"/><Relationship Id="rId96" Type="http://schemas.openxmlformats.org/officeDocument/2006/relationships/queryTable" Target="../queryTables/queryTable2338.xml"/><Relationship Id="rId1" Type="http://schemas.openxmlformats.org/officeDocument/2006/relationships/queryTable" Target="../queryTables/queryTable2243.xml"/><Relationship Id="rId6" Type="http://schemas.openxmlformats.org/officeDocument/2006/relationships/queryTable" Target="../queryTables/queryTable2248.xml"/><Relationship Id="rId15" Type="http://schemas.openxmlformats.org/officeDocument/2006/relationships/queryTable" Target="../queryTables/queryTable2257.xml"/><Relationship Id="rId23" Type="http://schemas.openxmlformats.org/officeDocument/2006/relationships/queryTable" Target="../queryTables/queryTable2265.xml"/><Relationship Id="rId28" Type="http://schemas.openxmlformats.org/officeDocument/2006/relationships/queryTable" Target="../queryTables/queryTable2270.xml"/><Relationship Id="rId36" Type="http://schemas.openxmlformats.org/officeDocument/2006/relationships/queryTable" Target="../queryTables/queryTable2278.xml"/><Relationship Id="rId49" Type="http://schemas.openxmlformats.org/officeDocument/2006/relationships/queryTable" Target="../queryTables/queryTable2291.xml"/><Relationship Id="rId57" Type="http://schemas.openxmlformats.org/officeDocument/2006/relationships/queryTable" Target="../queryTables/queryTable2299.xml"/><Relationship Id="rId106" Type="http://schemas.openxmlformats.org/officeDocument/2006/relationships/queryTable" Target="../queryTables/queryTable2348.xml"/><Relationship Id="rId10" Type="http://schemas.openxmlformats.org/officeDocument/2006/relationships/queryTable" Target="../queryTables/queryTable2252.xml"/><Relationship Id="rId31" Type="http://schemas.openxmlformats.org/officeDocument/2006/relationships/queryTable" Target="../queryTables/queryTable2273.xml"/><Relationship Id="rId44" Type="http://schemas.openxmlformats.org/officeDocument/2006/relationships/queryTable" Target="../queryTables/queryTable2286.xml"/><Relationship Id="rId52" Type="http://schemas.openxmlformats.org/officeDocument/2006/relationships/queryTable" Target="../queryTables/queryTable2294.xml"/><Relationship Id="rId60" Type="http://schemas.openxmlformats.org/officeDocument/2006/relationships/queryTable" Target="../queryTables/queryTable2302.xml"/><Relationship Id="rId65" Type="http://schemas.openxmlformats.org/officeDocument/2006/relationships/queryTable" Target="../queryTables/queryTable2307.xml"/><Relationship Id="rId73" Type="http://schemas.openxmlformats.org/officeDocument/2006/relationships/queryTable" Target="../queryTables/queryTable2315.xml"/><Relationship Id="rId78" Type="http://schemas.openxmlformats.org/officeDocument/2006/relationships/queryTable" Target="../queryTables/queryTable2320.xml"/><Relationship Id="rId81" Type="http://schemas.openxmlformats.org/officeDocument/2006/relationships/queryTable" Target="../queryTables/queryTable2323.xml"/><Relationship Id="rId86" Type="http://schemas.openxmlformats.org/officeDocument/2006/relationships/queryTable" Target="../queryTables/queryTable2328.xml"/><Relationship Id="rId94" Type="http://schemas.openxmlformats.org/officeDocument/2006/relationships/queryTable" Target="../queryTables/queryTable2336.xml"/><Relationship Id="rId99" Type="http://schemas.openxmlformats.org/officeDocument/2006/relationships/queryTable" Target="../queryTables/queryTable2341.xml"/><Relationship Id="rId101" Type="http://schemas.openxmlformats.org/officeDocument/2006/relationships/queryTable" Target="../queryTables/queryTable2343.xml"/><Relationship Id="rId4" Type="http://schemas.openxmlformats.org/officeDocument/2006/relationships/queryTable" Target="../queryTables/queryTable2246.xml"/><Relationship Id="rId9" Type="http://schemas.openxmlformats.org/officeDocument/2006/relationships/queryTable" Target="../queryTables/queryTable2251.xml"/><Relationship Id="rId13" Type="http://schemas.openxmlformats.org/officeDocument/2006/relationships/queryTable" Target="../queryTables/queryTable2255.xml"/><Relationship Id="rId18" Type="http://schemas.openxmlformats.org/officeDocument/2006/relationships/queryTable" Target="../queryTables/queryTable2260.xml"/><Relationship Id="rId39" Type="http://schemas.openxmlformats.org/officeDocument/2006/relationships/queryTable" Target="../queryTables/queryTable2281.xml"/><Relationship Id="rId109" Type="http://schemas.openxmlformats.org/officeDocument/2006/relationships/queryTable" Target="../queryTables/queryTable2351.xml"/><Relationship Id="rId34" Type="http://schemas.openxmlformats.org/officeDocument/2006/relationships/queryTable" Target="../queryTables/queryTable2276.xml"/><Relationship Id="rId50" Type="http://schemas.openxmlformats.org/officeDocument/2006/relationships/queryTable" Target="../queryTables/queryTable2292.xml"/><Relationship Id="rId55" Type="http://schemas.openxmlformats.org/officeDocument/2006/relationships/queryTable" Target="../queryTables/queryTable2297.xml"/><Relationship Id="rId76" Type="http://schemas.openxmlformats.org/officeDocument/2006/relationships/queryTable" Target="../queryTables/queryTable2318.xml"/><Relationship Id="rId97" Type="http://schemas.openxmlformats.org/officeDocument/2006/relationships/queryTable" Target="../queryTables/queryTable2339.xml"/><Relationship Id="rId104" Type="http://schemas.openxmlformats.org/officeDocument/2006/relationships/queryTable" Target="../queryTables/queryTable2346.xml"/><Relationship Id="rId7" Type="http://schemas.openxmlformats.org/officeDocument/2006/relationships/queryTable" Target="../queryTables/queryTable2249.xml"/><Relationship Id="rId71" Type="http://schemas.openxmlformats.org/officeDocument/2006/relationships/queryTable" Target="../queryTables/queryTable2313.xml"/><Relationship Id="rId92" Type="http://schemas.openxmlformats.org/officeDocument/2006/relationships/queryTable" Target="../queryTables/queryTable2334.xml"/><Relationship Id="rId2" Type="http://schemas.openxmlformats.org/officeDocument/2006/relationships/queryTable" Target="../queryTables/queryTable2244.xml"/><Relationship Id="rId29" Type="http://schemas.openxmlformats.org/officeDocument/2006/relationships/queryTable" Target="../queryTables/queryTable2271.xml"/><Relationship Id="rId24" Type="http://schemas.openxmlformats.org/officeDocument/2006/relationships/queryTable" Target="../queryTables/queryTable2266.xml"/><Relationship Id="rId40" Type="http://schemas.openxmlformats.org/officeDocument/2006/relationships/queryTable" Target="../queryTables/queryTable2282.xml"/><Relationship Id="rId45" Type="http://schemas.openxmlformats.org/officeDocument/2006/relationships/queryTable" Target="../queryTables/queryTable2287.xml"/><Relationship Id="rId66" Type="http://schemas.openxmlformats.org/officeDocument/2006/relationships/queryTable" Target="../queryTables/queryTable2308.xml"/><Relationship Id="rId87" Type="http://schemas.openxmlformats.org/officeDocument/2006/relationships/queryTable" Target="../queryTables/queryTable2329.xml"/><Relationship Id="rId110" Type="http://schemas.openxmlformats.org/officeDocument/2006/relationships/queryTable" Target="../queryTables/queryTable2352.xml"/><Relationship Id="rId61" Type="http://schemas.openxmlformats.org/officeDocument/2006/relationships/queryTable" Target="../queryTables/queryTable2303.xml"/><Relationship Id="rId82" Type="http://schemas.openxmlformats.org/officeDocument/2006/relationships/queryTable" Target="../queryTables/queryTable2324.xml"/><Relationship Id="rId19" Type="http://schemas.openxmlformats.org/officeDocument/2006/relationships/queryTable" Target="../queryTables/queryTable2261.xml"/><Relationship Id="rId14" Type="http://schemas.openxmlformats.org/officeDocument/2006/relationships/queryTable" Target="../queryTables/queryTable2256.xml"/><Relationship Id="rId30" Type="http://schemas.openxmlformats.org/officeDocument/2006/relationships/queryTable" Target="../queryTables/queryTable2272.xml"/><Relationship Id="rId35" Type="http://schemas.openxmlformats.org/officeDocument/2006/relationships/queryTable" Target="../queryTables/queryTable2277.xml"/><Relationship Id="rId56" Type="http://schemas.openxmlformats.org/officeDocument/2006/relationships/queryTable" Target="../queryTables/queryTable2298.xml"/><Relationship Id="rId77" Type="http://schemas.openxmlformats.org/officeDocument/2006/relationships/queryTable" Target="../queryTables/queryTable2319.xml"/><Relationship Id="rId100" Type="http://schemas.openxmlformats.org/officeDocument/2006/relationships/queryTable" Target="../queryTables/queryTable2342.xml"/><Relationship Id="rId105" Type="http://schemas.openxmlformats.org/officeDocument/2006/relationships/queryTable" Target="../queryTables/queryTable2347.xml"/><Relationship Id="rId8" Type="http://schemas.openxmlformats.org/officeDocument/2006/relationships/queryTable" Target="../queryTables/queryTable2250.xml"/><Relationship Id="rId51" Type="http://schemas.openxmlformats.org/officeDocument/2006/relationships/queryTable" Target="../queryTables/queryTable2293.xml"/><Relationship Id="rId72" Type="http://schemas.openxmlformats.org/officeDocument/2006/relationships/queryTable" Target="../queryTables/queryTable2314.xml"/><Relationship Id="rId93" Type="http://schemas.openxmlformats.org/officeDocument/2006/relationships/queryTable" Target="../queryTables/queryTable2335.xml"/><Relationship Id="rId98" Type="http://schemas.openxmlformats.org/officeDocument/2006/relationships/queryTable" Target="../queryTables/queryTable2340.xml"/><Relationship Id="rId3" Type="http://schemas.openxmlformats.org/officeDocument/2006/relationships/queryTable" Target="../queryTables/queryTable2245.xml"/><Relationship Id="rId25" Type="http://schemas.openxmlformats.org/officeDocument/2006/relationships/queryTable" Target="../queryTables/queryTable2267.xml"/><Relationship Id="rId46" Type="http://schemas.openxmlformats.org/officeDocument/2006/relationships/queryTable" Target="../queryTables/queryTable2288.xml"/><Relationship Id="rId67" Type="http://schemas.openxmlformats.org/officeDocument/2006/relationships/queryTable" Target="../queryTables/queryTable2309.xml"/><Relationship Id="rId20" Type="http://schemas.openxmlformats.org/officeDocument/2006/relationships/queryTable" Target="../queryTables/queryTable2262.xml"/><Relationship Id="rId41" Type="http://schemas.openxmlformats.org/officeDocument/2006/relationships/queryTable" Target="../queryTables/queryTable2283.xml"/><Relationship Id="rId62" Type="http://schemas.openxmlformats.org/officeDocument/2006/relationships/queryTable" Target="../queryTables/queryTable2304.xml"/><Relationship Id="rId83" Type="http://schemas.openxmlformats.org/officeDocument/2006/relationships/queryTable" Target="../queryTables/queryTable2325.xml"/><Relationship Id="rId88" Type="http://schemas.openxmlformats.org/officeDocument/2006/relationships/queryTable" Target="../queryTables/queryTable2330.xml"/><Relationship Id="rId111" Type="http://schemas.openxmlformats.org/officeDocument/2006/relationships/queryTable" Target="../queryTables/queryTable2353.xml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379.xml"/><Relationship Id="rId21" Type="http://schemas.openxmlformats.org/officeDocument/2006/relationships/queryTable" Target="../queryTables/queryTable2374.xml"/><Relationship Id="rId42" Type="http://schemas.openxmlformats.org/officeDocument/2006/relationships/queryTable" Target="../queryTables/queryTable2395.xml"/><Relationship Id="rId47" Type="http://schemas.openxmlformats.org/officeDocument/2006/relationships/queryTable" Target="../queryTables/queryTable2400.xml"/><Relationship Id="rId63" Type="http://schemas.openxmlformats.org/officeDocument/2006/relationships/queryTable" Target="../queryTables/queryTable2416.xml"/><Relationship Id="rId68" Type="http://schemas.openxmlformats.org/officeDocument/2006/relationships/queryTable" Target="../queryTables/queryTable2421.xml"/><Relationship Id="rId84" Type="http://schemas.openxmlformats.org/officeDocument/2006/relationships/queryTable" Target="../queryTables/queryTable2437.xml"/><Relationship Id="rId89" Type="http://schemas.openxmlformats.org/officeDocument/2006/relationships/queryTable" Target="../queryTables/queryTable2442.xml"/><Relationship Id="rId16" Type="http://schemas.openxmlformats.org/officeDocument/2006/relationships/queryTable" Target="../queryTables/queryTable2369.xml"/><Relationship Id="rId107" Type="http://schemas.openxmlformats.org/officeDocument/2006/relationships/queryTable" Target="../queryTables/queryTable2460.xml"/><Relationship Id="rId11" Type="http://schemas.openxmlformats.org/officeDocument/2006/relationships/queryTable" Target="../queryTables/queryTable2364.xml"/><Relationship Id="rId32" Type="http://schemas.openxmlformats.org/officeDocument/2006/relationships/queryTable" Target="../queryTables/queryTable2385.xml"/><Relationship Id="rId37" Type="http://schemas.openxmlformats.org/officeDocument/2006/relationships/queryTable" Target="../queryTables/queryTable2390.xml"/><Relationship Id="rId53" Type="http://schemas.openxmlformats.org/officeDocument/2006/relationships/queryTable" Target="../queryTables/queryTable2406.xml"/><Relationship Id="rId58" Type="http://schemas.openxmlformats.org/officeDocument/2006/relationships/queryTable" Target="../queryTables/queryTable2411.xml"/><Relationship Id="rId74" Type="http://schemas.openxmlformats.org/officeDocument/2006/relationships/queryTable" Target="../queryTables/queryTable2427.xml"/><Relationship Id="rId79" Type="http://schemas.openxmlformats.org/officeDocument/2006/relationships/queryTable" Target="../queryTables/queryTable2432.xml"/><Relationship Id="rId102" Type="http://schemas.openxmlformats.org/officeDocument/2006/relationships/queryTable" Target="../queryTables/queryTable2455.xml"/><Relationship Id="rId5" Type="http://schemas.openxmlformats.org/officeDocument/2006/relationships/queryTable" Target="../queryTables/queryTable2358.xml"/><Relationship Id="rId90" Type="http://schemas.openxmlformats.org/officeDocument/2006/relationships/queryTable" Target="../queryTables/queryTable2443.xml"/><Relationship Id="rId95" Type="http://schemas.openxmlformats.org/officeDocument/2006/relationships/queryTable" Target="../queryTables/queryTable2448.xml"/><Relationship Id="rId22" Type="http://schemas.openxmlformats.org/officeDocument/2006/relationships/queryTable" Target="../queryTables/queryTable2375.xml"/><Relationship Id="rId27" Type="http://schemas.openxmlformats.org/officeDocument/2006/relationships/queryTable" Target="../queryTables/queryTable2380.xml"/><Relationship Id="rId43" Type="http://schemas.openxmlformats.org/officeDocument/2006/relationships/queryTable" Target="../queryTables/queryTable2396.xml"/><Relationship Id="rId48" Type="http://schemas.openxmlformats.org/officeDocument/2006/relationships/queryTable" Target="../queryTables/queryTable2401.xml"/><Relationship Id="rId64" Type="http://schemas.openxmlformats.org/officeDocument/2006/relationships/queryTable" Target="../queryTables/queryTable2417.xml"/><Relationship Id="rId69" Type="http://schemas.openxmlformats.org/officeDocument/2006/relationships/queryTable" Target="../queryTables/queryTable2422.xml"/><Relationship Id="rId80" Type="http://schemas.openxmlformats.org/officeDocument/2006/relationships/queryTable" Target="../queryTables/queryTable2433.xml"/><Relationship Id="rId85" Type="http://schemas.openxmlformats.org/officeDocument/2006/relationships/queryTable" Target="../queryTables/queryTable2438.xml"/><Relationship Id="rId12" Type="http://schemas.openxmlformats.org/officeDocument/2006/relationships/queryTable" Target="../queryTables/queryTable2365.xml"/><Relationship Id="rId17" Type="http://schemas.openxmlformats.org/officeDocument/2006/relationships/queryTable" Target="../queryTables/queryTable2370.xml"/><Relationship Id="rId33" Type="http://schemas.openxmlformats.org/officeDocument/2006/relationships/queryTable" Target="../queryTables/queryTable2386.xml"/><Relationship Id="rId38" Type="http://schemas.openxmlformats.org/officeDocument/2006/relationships/queryTable" Target="../queryTables/queryTable2391.xml"/><Relationship Id="rId59" Type="http://schemas.openxmlformats.org/officeDocument/2006/relationships/queryTable" Target="../queryTables/queryTable2412.xml"/><Relationship Id="rId103" Type="http://schemas.openxmlformats.org/officeDocument/2006/relationships/queryTable" Target="../queryTables/queryTable2456.xml"/><Relationship Id="rId108" Type="http://schemas.openxmlformats.org/officeDocument/2006/relationships/queryTable" Target="../queryTables/queryTable2461.xml"/><Relationship Id="rId54" Type="http://schemas.openxmlformats.org/officeDocument/2006/relationships/queryTable" Target="../queryTables/queryTable2407.xml"/><Relationship Id="rId70" Type="http://schemas.openxmlformats.org/officeDocument/2006/relationships/queryTable" Target="../queryTables/queryTable2423.xml"/><Relationship Id="rId75" Type="http://schemas.openxmlformats.org/officeDocument/2006/relationships/queryTable" Target="../queryTables/queryTable2428.xml"/><Relationship Id="rId91" Type="http://schemas.openxmlformats.org/officeDocument/2006/relationships/queryTable" Target="../queryTables/queryTable2444.xml"/><Relationship Id="rId96" Type="http://schemas.openxmlformats.org/officeDocument/2006/relationships/queryTable" Target="../queryTables/queryTable2449.xml"/><Relationship Id="rId1" Type="http://schemas.openxmlformats.org/officeDocument/2006/relationships/queryTable" Target="../queryTables/queryTable2354.xml"/><Relationship Id="rId6" Type="http://schemas.openxmlformats.org/officeDocument/2006/relationships/queryTable" Target="../queryTables/queryTable2359.xml"/><Relationship Id="rId15" Type="http://schemas.openxmlformats.org/officeDocument/2006/relationships/queryTable" Target="../queryTables/queryTable2368.xml"/><Relationship Id="rId23" Type="http://schemas.openxmlformats.org/officeDocument/2006/relationships/queryTable" Target="../queryTables/queryTable2376.xml"/><Relationship Id="rId28" Type="http://schemas.openxmlformats.org/officeDocument/2006/relationships/queryTable" Target="../queryTables/queryTable2381.xml"/><Relationship Id="rId36" Type="http://schemas.openxmlformats.org/officeDocument/2006/relationships/queryTable" Target="../queryTables/queryTable2389.xml"/><Relationship Id="rId49" Type="http://schemas.openxmlformats.org/officeDocument/2006/relationships/queryTable" Target="../queryTables/queryTable2402.xml"/><Relationship Id="rId57" Type="http://schemas.openxmlformats.org/officeDocument/2006/relationships/queryTable" Target="../queryTables/queryTable2410.xml"/><Relationship Id="rId106" Type="http://schemas.openxmlformats.org/officeDocument/2006/relationships/queryTable" Target="../queryTables/queryTable2459.xml"/><Relationship Id="rId10" Type="http://schemas.openxmlformats.org/officeDocument/2006/relationships/queryTable" Target="../queryTables/queryTable2363.xml"/><Relationship Id="rId31" Type="http://schemas.openxmlformats.org/officeDocument/2006/relationships/queryTable" Target="../queryTables/queryTable2384.xml"/><Relationship Id="rId44" Type="http://schemas.openxmlformats.org/officeDocument/2006/relationships/queryTable" Target="../queryTables/queryTable2397.xml"/><Relationship Id="rId52" Type="http://schemas.openxmlformats.org/officeDocument/2006/relationships/queryTable" Target="../queryTables/queryTable2405.xml"/><Relationship Id="rId60" Type="http://schemas.openxmlformats.org/officeDocument/2006/relationships/queryTable" Target="../queryTables/queryTable2413.xml"/><Relationship Id="rId65" Type="http://schemas.openxmlformats.org/officeDocument/2006/relationships/queryTable" Target="../queryTables/queryTable2418.xml"/><Relationship Id="rId73" Type="http://schemas.openxmlformats.org/officeDocument/2006/relationships/queryTable" Target="../queryTables/queryTable2426.xml"/><Relationship Id="rId78" Type="http://schemas.openxmlformats.org/officeDocument/2006/relationships/queryTable" Target="../queryTables/queryTable2431.xml"/><Relationship Id="rId81" Type="http://schemas.openxmlformats.org/officeDocument/2006/relationships/queryTable" Target="../queryTables/queryTable2434.xml"/><Relationship Id="rId86" Type="http://schemas.openxmlformats.org/officeDocument/2006/relationships/queryTable" Target="../queryTables/queryTable2439.xml"/><Relationship Id="rId94" Type="http://schemas.openxmlformats.org/officeDocument/2006/relationships/queryTable" Target="../queryTables/queryTable2447.xml"/><Relationship Id="rId99" Type="http://schemas.openxmlformats.org/officeDocument/2006/relationships/queryTable" Target="../queryTables/queryTable2452.xml"/><Relationship Id="rId101" Type="http://schemas.openxmlformats.org/officeDocument/2006/relationships/queryTable" Target="../queryTables/queryTable2454.xml"/><Relationship Id="rId4" Type="http://schemas.openxmlformats.org/officeDocument/2006/relationships/queryTable" Target="../queryTables/queryTable2357.xml"/><Relationship Id="rId9" Type="http://schemas.openxmlformats.org/officeDocument/2006/relationships/queryTable" Target="../queryTables/queryTable2362.xml"/><Relationship Id="rId13" Type="http://schemas.openxmlformats.org/officeDocument/2006/relationships/queryTable" Target="../queryTables/queryTable2366.xml"/><Relationship Id="rId18" Type="http://schemas.openxmlformats.org/officeDocument/2006/relationships/queryTable" Target="../queryTables/queryTable2371.xml"/><Relationship Id="rId39" Type="http://schemas.openxmlformats.org/officeDocument/2006/relationships/queryTable" Target="../queryTables/queryTable2392.xml"/><Relationship Id="rId109" Type="http://schemas.openxmlformats.org/officeDocument/2006/relationships/queryTable" Target="../queryTables/queryTable2462.xml"/><Relationship Id="rId34" Type="http://schemas.openxmlformats.org/officeDocument/2006/relationships/queryTable" Target="../queryTables/queryTable2387.xml"/><Relationship Id="rId50" Type="http://schemas.openxmlformats.org/officeDocument/2006/relationships/queryTable" Target="../queryTables/queryTable2403.xml"/><Relationship Id="rId55" Type="http://schemas.openxmlformats.org/officeDocument/2006/relationships/queryTable" Target="../queryTables/queryTable2408.xml"/><Relationship Id="rId76" Type="http://schemas.openxmlformats.org/officeDocument/2006/relationships/queryTable" Target="../queryTables/queryTable2429.xml"/><Relationship Id="rId97" Type="http://schemas.openxmlformats.org/officeDocument/2006/relationships/queryTable" Target="../queryTables/queryTable2450.xml"/><Relationship Id="rId104" Type="http://schemas.openxmlformats.org/officeDocument/2006/relationships/queryTable" Target="../queryTables/queryTable2457.xml"/><Relationship Id="rId7" Type="http://schemas.openxmlformats.org/officeDocument/2006/relationships/queryTable" Target="../queryTables/queryTable2360.xml"/><Relationship Id="rId71" Type="http://schemas.openxmlformats.org/officeDocument/2006/relationships/queryTable" Target="../queryTables/queryTable2424.xml"/><Relationship Id="rId92" Type="http://schemas.openxmlformats.org/officeDocument/2006/relationships/queryTable" Target="../queryTables/queryTable2445.xml"/><Relationship Id="rId2" Type="http://schemas.openxmlformats.org/officeDocument/2006/relationships/queryTable" Target="../queryTables/queryTable2355.xml"/><Relationship Id="rId29" Type="http://schemas.openxmlformats.org/officeDocument/2006/relationships/queryTable" Target="../queryTables/queryTable2382.xml"/><Relationship Id="rId24" Type="http://schemas.openxmlformats.org/officeDocument/2006/relationships/queryTable" Target="../queryTables/queryTable2377.xml"/><Relationship Id="rId40" Type="http://schemas.openxmlformats.org/officeDocument/2006/relationships/queryTable" Target="../queryTables/queryTable2393.xml"/><Relationship Id="rId45" Type="http://schemas.openxmlformats.org/officeDocument/2006/relationships/queryTable" Target="../queryTables/queryTable2398.xml"/><Relationship Id="rId66" Type="http://schemas.openxmlformats.org/officeDocument/2006/relationships/queryTable" Target="../queryTables/queryTable2419.xml"/><Relationship Id="rId87" Type="http://schemas.openxmlformats.org/officeDocument/2006/relationships/queryTable" Target="../queryTables/queryTable2440.xml"/><Relationship Id="rId110" Type="http://schemas.openxmlformats.org/officeDocument/2006/relationships/queryTable" Target="../queryTables/queryTable2463.xml"/><Relationship Id="rId61" Type="http://schemas.openxmlformats.org/officeDocument/2006/relationships/queryTable" Target="../queryTables/queryTable2414.xml"/><Relationship Id="rId82" Type="http://schemas.openxmlformats.org/officeDocument/2006/relationships/queryTable" Target="../queryTables/queryTable2435.xml"/><Relationship Id="rId19" Type="http://schemas.openxmlformats.org/officeDocument/2006/relationships/queryTable" Target="../queryTables/queryTable2372.xml"/><Relationship Id="rId14" Type="http://schemas.openxmlformats.org/officeDocument/2006/relationships/queryTable" Target="../queryTables/queryTable2367.xml"/><Relationship Id="rId30" Type="http://schemas.openxmlformats.org/officeDocument/2006/relationships/queryTable" Target="../queryTables/queryTable2383.xml"/><Relationship Id="rId35" Type="http://schemas.openxmlformats.org/officeDocument/2006/relationships/queryTable" Target="../queryTables/queryTable2388.xml"/><Relationship Id="rId56" Type="http://schemas.openxmlformats.org/officeDocument/2006/relationships/queryTable" Target="../queryTables/queryTable2409.xml"/><Relationship Id="rId77" Type="http://schemas.openxmlformats.org/officeDocument/2006/relationships/queryTable" Target="../queryTables/queryTable2430.xml"/><Relationship Id="rId100" Type="http://schemas.openxmlformats.org/officeDocument/2006/relationships/queryTable" Target="../queryTables/queryTable2453.xml"/><Relationship Id="rId105" Type="http://schemas.openxmlformats.org/officeDocument/2006/relationships/queryTable" Target="../queryTables/queryTable2458.xml"/><Relationship Id="rId8" Type="http://schemas.openxmlformats.org/officeDocument/2006/relationships/queryTable" Target="../queryTables/queryTable2361.xml"/><Relationship Id="rId51" Type="http://schemas.openxmlformats.org/officeDocument/2006/relationships/queryTable" Target="../queryTables/queryTable2404.xml"/><Relationship Id="rId72" Type="http://schemas.openxmlformats.org/officeDocument/2006/relationships/queryTable" Target="../queryTables/queryTable2425.xml"/><Relationship Id="rId93" Type="http://schemas.openxmlformats.org/officeDocument/2006/relationships/queryTable" Target="../queryTables/queryTable2446.xml"/><Relationship Id="rId98" Type="http://schemas.openxmlformats.org/officeDocument/2006/relationships/queryTable" Target="../queryTables/queryTable2451.xml"/><Relationship Id="rId3" Type="http://schemas.openxmlformats.org/officeDocument/2006/relationships/queryTable" Target="../queryTables/queryTable2356.xml"/><Relationship Id="rId25" Type="http://schemas.openxmlformats.org/officeDocument/2006/relationships/queryTable" Target="../queryTables/queryTable2378.xml"/><Relationship Id="rId46" Type="http://schemas.openxmlformats.org/officeDocument/2006/relationships/queryTable" Target="../queryTables/queryTable2399.xml"/><Relationship Id="rId67" Type="http://schemas.openxmlformats.org/officeDocument/2006/relationships/queryTable" Target="../queryTables/queryTable2420.xml"/><Relationship Id="rId20" Type="http://schemas.openxmlformats.org/officeDocument/2006/relationships/queryTable" Target="../queryTables/queryTable2373.xml"/><Relationship Id="rId41" Type="http://schemas.openxmlformats.org/officeDocument/2006/relationships/queryTable" Target="../queryTables/queryTable2394.xml"/><Relationship Id="rId62" Type="http://schemas.openxmlformats.org/officeDocument/2006/relationships/queryTable" Target="../queryTables/queryTable2415.xml"/><Relationship Id="rId83" Type="http://schemas.openxmlformats.org/officeDocument/2006/relationships/queryTable" Target="../queryTables/queryTable2436.xml"/><Relationship Id="rId88" Type="http://schemas.openxmlformats.org/officeDocument/2006/relationships/queryTable" Target="../queryTables/queryTable2441.xml"/><Relationship Id="rId111" Type="http://schemas.openxmlformats.org/officeDocument/2006/relationships/queryTable" Target="../queryTables/queryTable2464.xml"/></Relationships>
</file>

<file path=xl/worksheets/_rels/sheet37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490.xml"/><Relationship Id="rId21" Type="http://schemas.openxmlformats.org/officeDocument/2006/relationships/queryTable" Target="../queryTables/queryTable2485.xml"/><Relationship Id="rId42" Type="http://schemas.openxmlformats.org/officeDocument/2006/relationships/queryTable" Target="../queryTables/queryTable2506.xml"/><Relationship Id="rId47" Type="http://schemas.openxmlformats.org/officeDocument/2006/relationships/queryTable" Target="../queryTables/queryTable2511.xml"/><Relationship Id="rId63" Type="http://schemas.openxmlformats.org/officeDocument/2006/relationships/queryTable" Target="../queryTables/queryTable2527.xml"/><Relationship Id="rId68" Type="http://schemas.openxmlformats.org/officeDocument/2006/relationships/queryTable" Target="../queryTables/queryTable2532.xml"/><Relationship Id="rId84" Type="http://schemas.openxmlformats.org/officeDocument/2006/relationships/queryTable" Target="../queryTables/queryTable2548.xml"/><Relationship Id="rId89" Type="http://schemas.openxmlformats.org/officeDocument/2006/relationships/queryTable" Target="../queryTables/queryTable2553.xml"/><Relationship Id="rId16" Type="http://schemas.openxmlformats.org/officeDocument/2006/relationships/queryTable" Target="../queryTables/queryTable2480.xml"/><Relationship Id="rId107" Type="http://schemas.openxmlformats.org/officeDocument/2006/relationships/queryTable" Target="../queryTables/queryTable2571.xml"/><Relationship Id="rId11" Type="http://schemas.openxmlformats.org/officeDocument/2006/relationships/queryTable" Target="../queryTables/queryTable2475.xml"/><Relationship Id="rId32" Type="http://schemas.openxmlformats.org/officeDocument/2006/relationships/queryTable" Target="../queryTables/queryTable2496.xml"/><Relationship Id="rId37" Type="http://schemas.openxmlformats.org/officeDocument/2006/relationships/queryTable" Target="../queryTables/queryTable2501.xml"/><Relationship Id="rId53" Type="http://schemas.openxmlformats.org/officeDocument/2006/relationships/queryTable" Target="../queryTables/queryTable2517.xml"/><Relationship Id="rId58" Type="http://schemas.openxmlformats.org/officeDocument/2006/relationships/queryTable" Target="../queryTables/queryTable2522.xml"/><Relationship Id="rId74" Type="http://schemas.openxmlformats.org/officeDocument/2006/relationships/queryTable" Target="../queryTables/queryTable2538.xml"/><Relationship Id="rId79" Type="http://schemas.openxmlformats.org/officeDocument/2006/relationships/queryTable" Target="../queryTables/queryTable2543.xml"/><Relationship Id="rId102" Type="http://schemas.openxmlformats.org/officeDocument/2006/relationships/queryTable" Target="../queryTables/queryTable2566.xml"/><Relationship Id="rId5" Type="http://schemas.openxmlformats.org/officeDocument/2006/relationships/queryTable" Target="../queryTables/queryTable2469.xml"/><Relationship Id="rId90" Type="http://schemas.openxmlformats.org/officeDocument/2006/relationships/queryTable" Target="../queryTables/queryTable2554.xml"/><Relationship Id="rId95" Type="http://schemas.openxmlformats.org/officeDocument/2006/relationships/queryTable" Target="../queryTables/queryTable2559.xml"/><Relationship Id="rId22" Type="http://schemas.openxmlformats.org/officeDocument/2006/relationships/queryTable" Target="../queryTables/queryTable2486.xml"/><Relationship Id="rId27" Type="http://schemas.openxmlformats.org/officeDocument/2006/relationships/queryTable" Target="../queryTables/queryTable2491.xml"/><Relationship Id="rId43" Type="http://schemas.openxmlformats.org/officeDocument/2006/relationships/queryTable" Target="../queryTables/queryTable2507.xml"/><Relationship Id="rId48" Type="http://schemas.openxmlformats.org/officeDocument/2006/relationships/queryTable" Target="../queryTables/queryTable2512.xml"/><Relationship Id="rId64" Type="http://schemas.openxmlformats.org/officeDocument/2006/relationships/queryTable" Target="../queryTables/queryTable2528.xml"/><Relationship Id="rId69" Type="http://schemas.openxmlformats.org/officeDocument/2006/relationships/queryTable" Target="../queryTables/queryTable2533.xml"/><Relationship Id="rId80" Type="http://schemas.openxmlformats.org/officeDocument/2006/relationships/queryTable" Target="../queryTables/queryTable2544.xml"/><Relationship Id="rId85" Type="http://schemas.openxmlformats.org/officeDocument/2006/relationships/queryTable" Target="../queryTables/queryTable2549.xml"/><Relationship Id="rId12" Type="http://schemas.openxmlformats.org/officeDocument/2006/relationships/queryTable" Target="../queryTables/queryTable2476.xml"/><Relationship Id="rId17" Type="http://schemas.openxmlformats.org/officeDocument/2006/relationships/queryTable" Target="../queryTables/queryTable2481.xml"/><Relationship Id="rId33" Type="http://schemas.openxmlformats.org/officeDocument/2006/relationships/queryTable" Target="../queryTables/queryTable2497.xml"/><Relationship Id="rId38" Type="http://schemas.openxmlformats.org/officeDocument/2006/relationships/queryTable" Target="../queryTables/queryTable2502.xml"/><Relationship Id="rId59" Type="http://schemas.openxmlformats.org/officeDocument/2006/relationships/queryTable" Target="../queryTables/queryTable2523.xml"/><Relationship Id="rId103" Type="http://schemas.openxmlformats.org/officeDocument/2006/relationships/queryTable" Target="../queryTables/queryTable2567.xml"/><Relationship Id="rId108" Type="http://schemas.openxmlformats.org/officeDocument/2006/relationships/queryTable" Target="../queryTables/queryTable2572.xml"/><Relationship Id="rId54" Type="http://schemas.openxmlformats.org/officeDocument/2006/relationships/queryTable" Target="../queryTables/queryTable2518.xml"/><Relationship Id="rId70" Type="http://schemas.openxmlformats.org/officeDocument/2006/relationships/queryTable" Target="../queryTables/queryTable2534.xml"/><Relationship Id="rId75" Type="http://schemas.openxmlformats.org/officeDocument/2006/relationships/queryTable" Target="../queryTables/queryTable2539.xml"/><Relationship Id="rId91" Type="http://schemas.openxmlformats.org/officeDocument/2006/relationships/queryTable" Target="../queryTables/queryTable2555.xml"/><Relationship Id="rId96" Type="http://schemas.openxmlformats.org/officeDocument/2006/relationships/queryTable" Target="../queryTables/queryTable2560.xml"/><Relationship Id="rId1" Type="http://schemas.openxmlformats.org/officeDocument/2006/relationships/queryTable" Target="../queryTables/queryTable2465.xml"/><Relationship Id="rId6" Type="http://schemas.openxmlformats.org/officeDocument/2006/relationships/queryTable" Target="../queryTables/queryTable2470.xml"/><Relationship Id="rId15" Type="http://schemas.openxmlformats.org/officeDocument/2006/relationships/queryTable" Target="../queryTables/queryTable2479.xml"/><Relationship Id="rId23" Type="http://schemas.openxmlformats.org/officeDocument/2006/relationships/queryTable" Target="../queryTables/queryTable2487.xml"/><Relationship Id="rId28" Type="http://schemas.openxmlformats.org/officeDocument/2006/relationships/queryTable" Target="../queryTables/queryTable2492.xml"/><Relationship Id="rId36" Type="http://schemas.openxmlformats.org/officeDocument/2006/relationships/queryTable" Target="../queryTables/queryTable2500.xml"/><Relationship Id="rId49" Type="http://schemas.openxmlformats.org/officeDocument/2006/relationships/queryTable" Target="../queryTables/queryTable2513.xml"/><Relationship Id="rId57" Type="http://schemas.openxmlformats.org/officeDocument/2006/relationships/queryTable" Target="../queryTables/queryTable2521.xml"/><Relationship Id="rId106" Type="http://schemas.openxmlformats.org/officeDocument/2006/relationships/queryTable" Target="../queryTables/queryTable2570.xml"/><Relationship Id="rId10" Type="http://schemas.openxmlformats.org/officeDocument/2006/relationships/queryTable" Target="../queryTables/queryTable2474.xml"/><Relationship Id="rId31" Type="http://schemas.openxmlformats.org/officeDocument/2006/relationships/queryTable" Target="../queryTables/queryTable2495.xml"/><Relationship Id="rId44" Type="http://schemas.openxmlformats.org/officeDocument/2006/relationships/queryTable" Target="../queryTables/queryTable2508.xml"/><Relationship Id="rId52" Type="http://schemas.openxmlformats.org/officeDocument/2006/relationships/queryTable" Target="../queryTables/queryTable2516.xml"/><Relationship Id="rId60" Type="http://schemas.openxmlformats.org/officeDocument/2006/relationships/queryTable" Target="../queryTables/queryTable2524.xml"/><Relationship Id="rId65" Type="http://schemas.openxmlformats.org/officeDocument/2006/relationships/queryTable" Target="../queryTables/queryTable2529.xml"/><Relationship Id="rId73" Type="http://schemas.openxmlformats.org/officeDocument/2006/relationships/queryTable" Target="../queryTables/queryTable2537.xml"/><Relationship Id="rId78" Type="http://schemas.openxmlformats.org/officeDocument/2006/relationships/queryTable" Target="../queryTables/queryTable2542.xml"/><Relationship Id="rId81" Type="http://schemas.openxmlformats.org/officeDocument/2006/relationships/queryTable" Target="../queryTables/queryTable2545.xml"/><Relationship Id="rId86" Type="http://schemas.openxmlformats.org/officeDocument/2006/relationships/queryTable" Target="../queryTables/queryTable2550.xml"/><Relationship Id="rId94" Type="http://schemas.openxmlformats.org/officeDocument/2006/relationships/queryTable" Target="../queryTables/queryTable2558.xml"/><Relationship Id="rId99" Type="http://schemas.openxmlformats.org/officeDocument/2006/relationships/queryTable" Target="../queryTables/queryTable2563.xml"/><Relationship Id="rId101" Type="http://schemas.openxmlformats.org/officeDocument/2006/relationships/queryTable" Target="../queryTables/queryTable2565.xml"/><Relationship Id="rId4" Type="http://schemas.openxmlformats.org/officeDocument/2006/relationships/queryTable" Target="../queryTables/queryTable2468.xml"/><Relationship Id="rId9" Type="http://schemas.openxmlformats.org/officeDocument/2006/relationships/queryTable" Target="../queryTables/queryTable2473.xml"/><Relationship Id="rId13" Type="http://schemas.openxmlformats.org/officeDocument/2006/relationships/queryTable" Target="../queryTables/queryTable2477.xml"/><Relationship Id="rId18" Type="http://schemas.openxmlformats.org/officeDocument/2006/relationships/queryTable" Target="../queryTables/queryTable2482.xml"/><Relationship Id="rId39" Type="http://schemas.openxmlformats.org/officeDocument/2006/relationships/queryTable" Target="../queryTables/queryTable2503.xml"/><Relationship Id="rId109" Type="http://schemas.openxmlformats.org/officeDocument/2006/relationships/queryTable" Target="../queryTables/queryTable2573.xml"/><Relationship Id="rId34" Type="http://schemas.openxmlformats.org/officeDocument/2006/relationships/queryTable" Target="../queryTables/queryTable2498.xml"/><Relationship Id="rId50" Type="http://schemas.openxmlformats.org/officeDocument/2006/relationships/queryTable" Target="../queryTables/queryTable2514.xml"/><Relationship Id="rId55" Type="http://schemas.openxmlformats.org/officeDocument/2006/relationships/queryTable" Target="../queryTables/queryTable2519.xml"/><Relationship Id="rId76" Type="http://schemas.openxmlformats.org/officeDocument/2006/relationships/queryTable" Target="../queryTables/queryTable2540.xml"/><Relationship Id="rId97" Type="http://schemas.openxmlformats.org/officeDocument/2006/relationships/queryTable" Target="../queryTables/queryTable2561.xml"/><Relationship Id="rId104" Type="http://schemas.openxmlformats.org/officeDocument/2006/relationships/queryTable" Target="../queryTables/queryTable2568.xml"/><Relationship Id="rId7" Type="http://schemas.openxmlformats.org/officeDocument/2006/relationships/queryTable" Target="../queryTables/queryTable2471.xml"/><Relationship Id="rId71" Type="http://schemas.openxmlformats.org/officeDocument/2006/relationships/queryTable" Target="../queryTables/queryTable2535.xml"/><Relationship Id="rId92" Type="http://schemas.openxmlformats.org/officeDocument/2006/relationships/queryTable" Target="../queryTables/queryTable2556.xml"/><Relationship Id="rId2" Type="http://schemas.openxmlformats.org/officeDocument/2006/relationships/queryTable" Target="../queryTables/queryTable2466.xml"/><Relationship Id="rId29" Type="http://schemas.openxmlformats.org/officeDocument/2006/relationships/queryTable" Target="../queryTables/queryTable2493.xml"/><Relationship Id="rId24" Type="http://schemas.openxmlformats.org/officeDocument/2006/relationships/queryTable" Target="../queryTables/queryTable2488.xml"/><Relationship Id="rId40" Type="http://schemas.openxmlformats.org/officeDocument/2006/relationships/queryTable" Target="../queryTables/queryTable2504.xml"/><Relationship Id="rId45" Type="http://schemas.openxmlformats.org/officeDocument/2006/relationships/queryTable" Target="../queryTables/queryTable2509.xml"/><Relationship Id="rId66" Type="http://schemas.openxmlformats.org/officeDocument/2006/relationships/queryTable" Target="../queryTables/queryTable2530.xml"/><Relationship Id="rId87" Type="http://schemas.openxmlformats.org/officeDocument/2006/relationships/queryTable" Target="../queryTables/queryTable2551.xml"/><Relationship Id="rId110" Type="http://schemas.openxmlformats.org/officeDocument/2006/relationships/queryTable" Target="../queryTables/queryTable2574.xml"/><Relationship Id="rId61" Type="http://schemas.openxmlformats.org/officeDocument/2006/relationships/queryTable" Target="../queryTables/queryTable2525.xml"/><Relationship Id="rId82" Type="http://schemas.openxmlformats.org/officeDocument/2006/relationships/queryTable" Target="../queryTables/queryTable2546.xml"/><Relationship Id="rId19" Type="http://schemas.openxmlformats.org/officeDocument/2006/relationships/queryTable" Target="../queryTables/queryTable2483.xml"/><Relationship Id="rId14" Type="http://schemas.openxmlformats.org/officeDocument/2006/relationships/queryTable" Target="../queryTables/queryTable2478.xml"/><Relationship Id="rId30" Type="http://schemas.openxmlformats.org/officeDocument/2006/relationships/queryTable" Target="../queryTables/queryTable2494.xml"/><Relationship Id="rId35" Type="http://schemas.openxmlformats.org/officeDocument/2006/relationships/queryTable" Target="../queryTables/queryTable2499.xml"/><Relationship Id="rId56" Type="http://schemas.openxmlformats.org/officeDocument/2006/relationships/queryTable" Target="../queryTables/queryTable2520.xml"/><Relationship Id="rId77" Type="http://schemas.openxmlformats.org/officeDocument/2006/relationships/queryTable" Target="../queryTables/queryTable2541.xml"/><Relationship Id="rId100" Type="http://schemas.openxmlformats.org/officeDocument/2006/relationships/queryTable" Target="../queryTables/queryTable2564.xml"/><Relationship Id="rId105" Type="http://schemas.openxmlformats.org/officeDocument/2006/relationships/queryTable" Target="../queryTables/queryTable2569.xml"/><Relationship Id="rId8" Type="http://schemas.openxmlformats.org/officeDocument/2006/relationships/queryTable" Target="../queryTables/queryTable2472.xml"/><Relationship Id="rId51" Type="http://schemas.openxmlformats.org/officeDocument/2006/relationships/queryTable" Target="../queryTables/queryTable2515.xml"/><Relationship Id="rId72" Type="http://schemas.openxmlformats.org/officeDocument/2006/relationships/queryTable" Target="../queryTables/queryTable2536.xml"/><Relationship Id="rId93" Type="http://schemas.openxmlformats.org/officeDocument/2006/relationships/queryTable" Target="../queryTables/queryTable2557.xml"/><Relationship Id="rId98" Type="http://schemas.openxmlformats.org/officeDocument/2006/relationships/queryTable" Target="../queryTables/queryTable2562.xml"/><Relationship Id="rId3" Type="http://schemas.openxmlformats.org/officeDocument/2006/relationships/queryTable" Target="../queryTables/queryTable2467.xml"/><Relationship Id="rId25" Type="http://schemas.openxmlformats.org/officeDocument/2006/relationships/queryTable" Target="../queryTables/queryTable2489.xml"/><Relationship Id="rId46" Type="http://schemas.openxmlformats.org/officeDocument/2006/relationships/queryTable" Target="../queryTables/queryTable2510.xml"/><Relationship Id="rId67" Type="http://schemas.openxmlformats.org/officeDocument/2006/relationships/queryTable" Target="../queryTables/queryTable2531.xml"/><Relationship Id="rId20" Type="http://schemas.openxmlformats.org/officeDocument/2006/relationships/queryTable" Target="../queryTables/queryTable2484.xml"/><Relationship Id="rId41" Type="http://schemas.openxmlformats.org/officeDocument/2006/relationships/queryTable" Target="../queryTables/queryTable2505.xml"/><Relationship Id="rId62" Type="http://schemas.openxmlformats.org/officeDocument/2006/relationships/queryTable" Target="../queryTables/queryTable2526.xml"/><Relationship Id="rId83" Type="http://schemas.openxmlformats.org/officeDocument/2006/relationships/queryTable" Target="../queryTables/queryTable2547.xml"/><Relationship Id="rId88" Type="http://schemas.openxmlformats.org/officeDocument/2006/relationships/queryTable" Target="../queryTables/queryTable2552.xml"/><Relationship Id="rId111" Type="http://schemas.openxmlformats.org/officeDocument/2006/relationships/queryTable" Target="../queryTables/queryTable257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7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77.xml"/></Relationships>
</file>

<file path=xl/worksheets/_rels/sheet40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03.xml"/><Relationship Id="rId21" Type="http://schemas.openxmlformats.org/officeDocument/2006/relationships/queryTable" Target="../queryTables/queryTable2598.xml"/><Relationship Id="rId42" Type="http://schemas.openxmlformats.org/officeDocument/2006/relationships/queryTable" Target="../queryTables/queryTable2619.xml"/><Relationship Id="rId47" Type="http://schemas.openxmlformats.org/officeDocument/2006/relationships/queryTable" Target="../queryTables/queryTable2624.xml"/><Relationship Id="rId63" Type="http://schemas.openxmlformats.org/officeDocument/2006/relationships/queryTable" Target="../queryTables/queryTable2640.xml"/><Relationship Id="rId68" Type="http://schemas.openxmlformats.org/officeDocument/2006/relationships/queryTable" Target="../queryTables/queryTable2645.xml"/><Relationship Id="rId84" Type="http://schemas.openxmlformats.org/officeDocument/2006/relationships/queryTable" Target="../queryTables/queryTable2661.xml"/><Relationship Id="rId89" Type="http://schemas.openxmlformats.org/officeDocument/2006/relationships/queryTable" Target="../queryTables/queryTable2666.xml"/><Relationship Id="rId16" Type="http://schemas.openxmlformats.org/officeDocument/2006/relationships/queryTable" Target="../queryTables/queryTable2593.xml"/><Relationship Id="rId11" Type="http://schemas.openxmlformats.org/officeDocument/2006/relationships/queryTable" Target="../queryTables/queryTable2588.xml"/><Relationship Id="rId32" Type="http://schemas.openxmlformats.org/officeDocument/2006/relationships/queryTable" Target="../queryTables/queryTable2609.xml"/><Relationship Id="rId37" Type="http://schemas.openxmlformats.org/officeDocument/2006/relationships/queryTable" Target="../queryTables/queryTable2614.xml"/><Relationship Id="rId53" Type="http://schemas.openxmlformats.org/officeDocument/2006/relationships/queryTable" Target="../queryTables/queryTable2630.xml"/><Relationship Id="rId58" Type="http://schemas.openxmlformats.org/officeDocument/2006/relationships/queryTable" Target="../queryTables/queryTable2635.xml"/><Relationship Id="rId74" Type="http://schemas.openxmlformats.org/officeDocument/2006/relationships/queryTable" Target="../queryTables/queryTable2651.xml"/><Relationship Id="rId79" Type="http://schemas.openxmlformats.org/officeDocument/2006/relationships/queryTable" Target="../queryTables/queryTable2656.xml"/><Relationship Id="rId5" Type="http://schemas.openxmlformats.org/officeDocument/2006/relationships/queryTable" Target="../queryTables/queryTable2582.xml"/><Relationship Id="rId90" Type="http://schemas.openxmlformats.org/officeDocument/2006/relationships/queryTable" Target="../queryTables/queryTable2667.xml"/><Relationship Id="rId14" Type="http://schemas.openxmlformats.org/officeDocument/2006/relationships/queryTable" Target="../queryTables/queryTable2591.xml"/><Relationship Id="rId22" Type="http://schemas.openxmlformats.org/officeDocument/2006/relationships/queryTable" Target="../queryTables/queryTable2599.xml"/><Relationship Id="rId27" Type="http://schemas.openxmlformats.org/officeDocument/2006/relationships/queryTable" Target="../queryTables/queryTable2604.xml"/><Relationship Id="rId30" Type="http://schemas.openxmlformats.org/officeDocument/2006/relationships/queryTable" Target="../queryTables/queryTable2607.xml"/><Relationship Id="rId35" Type="http://schemas.openxmlformats.org/officeDocument/2006/relationships/queryTable" Target="../queryTables/queryTable2612.xml"/><Relationship Id="rId43" Type="http://schemas.openxmlformats.org/officeDocument/2006/relationships/queryTable" Target="../queryTables/queryTable2620.xml"/><Relationship Id="rId48" Type="http://schemas.openxmlformats.org/officeDocument/2006/relationships/queryTable" Target="../queryTables/queryTable2625.xml"/><Relationship Id="rId56" Type="http://schemas.openxmlformats.org/officeDocument/2006/relationships/queryTable" Target="../queryTables/queryTable2633.xml"/><Relationship Id="rId64" Type="http://schemas.openxmlformats.org/officeDocument/2006/relationships/queryTable" Target="../queryTables/queryTable2641.xml"/><Relationship Id="rId69" Type="http://schemas.openxmlformats.org/officeDocument/2006/relationships/queryTable" Target="../queryTables/queryTable2646.xml"/><Relationship Id="rId77" Type="http://schemas.openxmlformats.org/officeDocument/2006/relationships/queryTable" Target="../queryTables/queryTable2654.xml"/><Relationship Id="rId8" Type="http://schemas.openxmlformats.org/officeDocument/2006/relationships/queryTable" Target="../queryTables/queryTable2585.xml"/><Relationship Id="rId51" Type="http://schemas.openxmlformats.org/officeDocument/2006/relationships/queryTable" Target="../queryTables/queryTable2628.xml"/><Relationship Id="rId72" Type="http://schemas.openxmlformats.org/officeDocument/2006/relationships/queryTable" Target="../queryTables/queryTable2649.xml"/><Relationship Id="rId80" Type="http://schemas.openxmlformats.org/officeDocument/2006/relationships/queryTable" Target="../queryTables/queryTable2657.xml"/><Relationship Id="rId85" Type="http://schemas.openxmlformats.org/officeDocument/2006/relationships/queryTable" Target="../queryTables/queryTable2662.xml"/><Relationship Id="rId3" Type="http://schemas.openxmlformats.org/officeDocument/2006/relationships/queryTable" Target="../queryTables/queryTable2580.xml"/><Relationship Id="rId12" Type="http://schemas.openxmlformats.org/officeDocument/2006/relationships/queryTable" Target="../queryTables/queryTable2589.xml"/><Relationship Id="rId17" Type="http://schemas.openxmlformats.org/officeDocument/2006/relationships/queryTable" Target="../queryTables/queryTable2594.xml"/><Relationship Id="rId25" Type="http://schemas.openxmlformats.org/officeDocument/2006/relationships/queryTable" Target="../queryTables/queryTable2602.xml"/><Relationship Id="rId33" Type="http://schemas.openxmlformats.org/officeDocument/2006/relationships/queryTable" Target="../queryTables/queryTable2610.xml"/><Relationship Id="rId38" Type="http://schemas.openxmlformats.org/officeDocument/2006/relationships/queryTable" Target="../queryTables/queryTable2615.xml"/><Relationship Id="rId46" Type="http://schemas.openxmlformats.org/officeDocument/2006/relationships/queryTable" Target="../queryTables/queryTable2623.xml"/><Relationship Id="rId59" Type="http://schemas.openxmlformats.org/officeDocument/2006/relationships/queryTable" Target="../queryTables/queryTable2636.xml"/><Relationship Id="rId67" Type="http://schemas.openxmlformats.org/officeDocument/2006/relationships/queryTable" Target="../queryTables/queryTable2644.xml"/><Relationship Id="rId20" Type="http://schemas.openxmlformats.org/officeDocument/2006/relationships/queryTable" Target="../queryTables/queryTable2597.xml"/><Relationship Id="rId41" Type="http://schemas.openxmlformats.org/officeDocument/2006/relationships/queryTable" Target="../queryTables/queryTable2618.xml"/><Relationship Id="rId54" Type="http://schemas.openxmlformats.org/officeDocument/2006/relationships/queryTable" Target="../queryTables/queryTable2631.xml"/><Relationship Id="rId62" Type="http://schemas.openxmlformats.org/officeDocument/2006/relationships/queryTable" Target="../queryTables/queryTable2639.xml"/><Relationship Id="rId70" Type="http://schemas.openxmlformats.org/officeDocument/2006/relationships/queryTable" Target="../queryTables/queryTable2647.xml"/><Relationship Id="rId75" Type="http://schemas.openxmlformats.org/officeDocument/2006/relationships/queryTable" Target="../queryTables/queryTable2652.xml"/><Relationship Id="rId83" Type="http://schemas.openxmlformats.org/officeDocument/2006/relationships/queryTable" Target="../queryTables/queryTable2660.xml"/><Relationship Id="rId88" Type="http://schemas.openxmlformats.org/officeDocument/2006/relationships/queryTable" Target="../queryTables/queryTable2665.xml"/><Relationship Id="rId91" Type="http://schemas.openxmlformats.org/officeDocument/2006/relationships/queryTable" Target="../queryTables/queryTable2668.xml"/><Relationship Id="rId1" Type="http://schemas.openxmlformats.org/officeDocument/2006/relationships/queryTable" Target="../queryTables/queryTable2578.xml"/><Relationship Id="rId6" Type="http://schemas.openxmlformats.org/officeDocument/2006/relationships/queryTable" Target="../queryTables/queryTable2583.xml"/><Relationship Id="rId15" Type="http://schemas.openxmlformats.org/officeDocument/2006/relationships/queryTable" Target="../queryTables/queryTable2592.xml"/><Relationship Id="rId23" Type="http://schemas.openxmlformats.org/officeDocument/2006/relationships/queryTable" Target="../queryTables/queryTable2600.xml"/><Relationship Id="rId28" Type="http://schemas.openxmlformats.org/officeDocument/2006/relationships/queryTable" Target="../queryTables/queryTable2605.xml"/><Relationship Id="rId36" Type="http://schemas.openxmlformats.org/officeDocument/2006/relationships/queryTable" Target="../queryTables/queryTable2613.xml"/><Relationship Id="rId49" Type="http://schemas.openxmlformats.org/officeDocument/2006/relationships/queryTable" Target="../queryTables/queryTable2626.xml"/><Relationship Id="rId57" Type="http://schemas.openxmlformats.org/officeDocument/2006/relationships/queryTable" Target="../queryTables/queryTable2634.xml"/><Relationship Id="rId10" Type="http://schemas.openxmlformats.org/officeDocument/2006/relationships/queryTable" Target="../queryTables/queryTable2587.xml"/><Relationship Id="rId31" Type="http://schemas.openxmlformats.org/officeDocument/2006/relationships/queryTable" Target="../queryTables/queryTable2608.xml"/><Relationship Id="rId44" Type="http://schemas.openxmlformats.org/officeDocument/2006/relationships/queryTable" Target="../queryTables/queryTable2621.xml"/><Relationship Id="rId52" Type="http://schemas.openxmlformats.org/officeDocument/2006/relationships/queryTable" Target="../queryTables/queryTable2629.xml"/><Relationship Id="rId60" Type="http://schemas.openxmlformats.org/officeDocument/2006/relationships/queryTable" Target="../queryTables/queryTable2637.xml"/><Relationship Id="rId65" Type="http://schemas.openxmlformats.org/officeDocument/2006/relationships/queryTable" Target="../queryTables/queryTable2642.xml"/><Relationship Id="rId73" Type="http://schemas.openxmlformats.org/officeDocument/2006/relationships/queryTable" Target="../queryTables/queryTable2650.xml"/><Relationship Id="rId78" Type="http://schemas.openxmlformats.org/officeDocument/2006/relationships/queryTable" Target="../queryTables/queryTable2655.xml"/><Relationship Id="rId81" Type="http://schemas.openxmlformats.org/officeDocument/2006/relationships/queryTable" Target="../queryTables/queryTable2658.xml"/><Relationship Id="rId86" Type="http://schemas.openxmlformats.org/officeDocument/2006/relationships/queryTable" Target="../queryTables/queryTable2663.xml"/><Relationship Id="rId4" Type="http://schemas.openxmlformats.org/officeDocument/2006/relationships/queryTable" Target="../queryTables/queryTable2581.xml"/><Relationship Id="rId9" Type="http://schemas.openxmlformats.org/officeDocument/2006/relationships/queryTable" Target="../queryTables/queryTable2586.xml"/><Relationship Id="rId13" Type="http://schemas.openxmlformats.org/officeDocument/2006/relationships/queryTable" Target="../queryTables/queryTable2590.xml"/><Relationship Id="rId18" Type="http://schemas.openxmlformats.org/officeDocument/2006/relationships/queryTable" Target="../queryTables/queryTable2595.xml"/><Relationship Id="rId39" Type="http://schemas.openxmlformats.org/officeDocument/2006/relationships/queryTable" Target="../queryTables/queryTable2616.xml"/><Relationship Id="rId34" Type="http://schemas.openxmlformats.org/officeDocument/2006/relationships/queryTable" Target="../queryTables/queryTable2611.xml"/><Relationship Id="rId50" Type="http://schemas.openxmlformats.org/officeDocument/2006/relationships/queryTable" Target="../queryTables/queryTable2627.xml"/><Relationship Id="rId55" Type="http://schemas.openxmlformats.org/officeDocument/2006/relationships/queryTable" Target="../queryTables/queryTable2632.xml"/><Relationship Id="rId76" Type="http://schemas.openxmlformats.org/officeDocument/2006/relationships/queryTable" Target="../queryTables/queryTable2653.xml"/><Relationship Id="rId7" Type="http://schemas.openxmlformats.org/officeDocument/2006/relationships/queryTable" Target="../queryTables/queryTable2584.xml"/><Relationship Id="rId71" Type="http://schemas.openxmlformats.org/officeDocument/2006/relationships/queryTable" Target="../queryTables/queryTable2648.xml"/><Relationship Id="rId92" Type="http://schemas.openxmlformats.org/officeDocument/2006/relationships/queryTable" Target="../queryTables/queryTable2669.xml"/><Relationship Id="rId2" Type="http://schemas.openxmlformats.org/officeDocument/2006/relationships/queryTable" Target="../queryTables/queryTable2579.xml"/><Relationship Id="rId29" Type="http://schemas.openxmlformats.org/officeDocument/2006/relationships/queryTable" Target="../queryTables/queryTable2606.xml"/><Relationship Id="rId24" Type="http://schemas.openxmlformats.org/officeDocument/2006/relationships/queryTable" Target="../queryTables/queryTable2601.xml"/><Relationship Id="rId40" Type="http://schemas.openxmlformats.org/officeDocument/2006/relationships/queryTable" Target="../queryTables/queryTable2617.xml"/><Relationship Id="rId45" Type="http://schemas.openxmlformats.org/officeDocument/2006/relationships/queryTable" Target="../queryTables/queryTable2622.xml"/><Relationship Id="rId66" Type="http://schemas.openxmlformats.org/officeDocument/2006/relationships/queryTable" Target="../queryTables/queryTable2643.xml"/><Relationship Id="rId87" Type="http://schemas.openxmlformats.org/officeDocument/2006/relationships/queryTable" Target="../queryTables/queryTable2664.xml"/><Relationship Id="rId61" Type="http://schemas.openxmlformats.org/officeDocument/2006/relationships/queryTable" Target="../queryTables/queryTable2638.xml"/><Relationship Id="rId82" Type="http://schemas.openxmlformats.org/officeDocument/2006/relationships/queryTable" Target="../queryTables/queryTable2659.xml"/><Relationship Id="rId19" Type="http://schemas.openxmlformats.org/officeDocument/2006/relationships/queryTable" Target="../queryTables/queryTable2596.xml"/></Relationships>
</file>

<file path=xl/worksheets/_rels/sheet4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682.xml"/><Relationship Id="rId18" Type="http://schemas.openxmlformats.org/officeDocument/2006/relationships/queryTable" Target="../queryTables/queryTable2687.xml"/><Relationship Id="rId26" Type="http://schemas.openxmlformats.org/officeDocument/2006/relationships/queryTable" Target="../queryTables/queryTable2695.xml"/><Relationship Id="rId39" Type="http://schemas.openxmlformats.org/officeDocument/2006/relationships/queryTable" Target="../queryTables/queryTable2708.xml"/><Relationship Id="rId21" Type="http://schemas.openxmlformats.org/officeDocument/2006/relationships/queryTable" Target="../queryTables/queryTable2690.xml"/><Relationship Id="rId34" Type="http://schemas.openxmlformats.org/officeDocument/2006/relationships/queryTable" Target="../queryTables/queryTable2703.xml"/><Relationship Id="rId42" Type="http://schemas.openxmlformats.org/officeDocument/2006/relationships/queryTable" Target="../queryTables/queryTable2711.xml"/><Relationship Id="rId7" Type="http://schemas.openxmlformats.org/officeDocument/2006/relationships/queryTable" Target="../queryTables/queryTable2676.xml"/><Relationship Id="rId2" Type="http://schemas.openxmlformats.org/officeDocument/2006/relationships/queryTable" Target="../queryTables/queryTable2671.xml"/><Relationship Id="rId16" Type="http://schemas.openxmlformats.org/officeDocument/2006/relationships/queryTable" Target="../queryTables/queryTable2685.xml"/><Relationship Id="rId29" Type="http://schemas.openxmlformats.org/officeDocument/2006/relationships/queryTable" Target="../queryTables/queryTable2698.xml"/><Relationship Id="rId1" Type="http://schemas.openxmlformats.org/officeDocument/2006/relationships/queryTable" Target="../queryTables/queryTable2670.xml"/><Relationship Id="rId6" Type="http://schemas.openxmlformats.org/officeDocument/2006/relationships/queryTable" Target="../queryTables/queryTable2675.xml"/><Relationship Id="rId11" Type="http://schemas.openxmlformats.org/officeDocument/2006/relationships/queryTable" Target="../queryTables/queryTable2680.xml"/><Relationship Id="rId24" Type="http://schemas.openxmlformats.org/officeDocument/2006/relationships/queryTable" Target="../queryTables/queryTable2693.xml"/><Relationship Id="rId32" Type="http://schemas.openxmlformats.org/officeDocument/2006/relationships/queryTable" Target="../queryTables/queryTable2701.xml"/><Relationship Id="rId37" Type="http://schemas.openxmlformats.org/officeDocument/2006/relationships/queryTable" Target="../queryTables/queryTable2706.xml"/><Relationship Id="rId40" Type="http://schemas.openxmlformats.org/officeDocument/2006/relationships/queryTable" Target="../queryTables/queryTable2709.xml"/><Relationship Id="rId45" Type="http://schemas.openxmlformats.org/officeDocument/2006/relationships/queryTable" Target="../queryTables/queryTable2714.xml"/><Relationship Id="rId5" Type="http://schemas.openxmlformats.org/officeDocument/2006/relationships/queryTable" Target="../queryTables/queryTable2674.xml"/><Relationship Id="rId15" Type="http://schemas.openxmlformats.org/officeDocument/2006/relationships/queryTable" Target="../queryTables/queryTable2684.xml"/><Relationship Id="rId23" Type="http://schemas.openxmlformats.org/officeDocument/2006/relationships/queryTable" Target="../queryTables/queryTable2692.xml"/><Relationship Id="rId28" Type="http://schemas.openxmlformats.org/officeDocument/2006/relationships/queryTable" Target="../queryTables/queryTable2697.xml"/><Relationship Id="rId36" Type="http://schemas.openxmlformats.org/officeDocument/2006/relationships/queryTable" Target="../queryTables/queryTable2705.xml"/><Relationship Id="rId10" Type="http://schemas.openxmlformats.org/officeDocument/2006/relationships/queryTable" Target="../queryTables/queryTable2679.xml"/><Relationship Id="rId19" Type="http://schemas.openxmlformats.org/officeDocument/2006/relationships/queryTable" Target="../queryTables/queryTable2688.xml"/><Relationship Id="rId31" Type="http://schemas.openxmlformats.org/officeDocument/2006/relationships/queryTable" Target="../queryTables/queryTable2700.xml"/><Relationship Id="rId44" Type="http://schemas.openxmlformats.org/officeDocument/2006/relationships/queryTable" Target="../queryTables/queryTable2713.xml"/><Relationship Id="rId4" Type="http://schemas.openxmlformats.org/officeDocument/2006/relationships/queryTable" Target="../queryTables/queryTable2673.xml"/><Relationship Id="rId9" Type="http://schemas.openxmlformats.org/officeDocument/2006/relationships/queryTable" Target="../queryTables/queryTable2678.xml"/><Relationship Id="rId14" Type="http://schemas.openxmlformats.org/officeDocument/2006/relationships/queryTable" Target="../queryTables/queryTable2683.xml"/><Relationship Id="rId22" Type="http://schemas.openxmlformats.org/officeDocument/2006/relationships/queryTable" Target="../queryTables/queryTable2691.xml"/><Relationship Id="rId27" Type="http://schemas.openxmlformats.org/officeDocument/2006/relationships/queryTable" Target="../queryTables/queryTable2696.xml"/><Relationship Id="rId30" Type="http://schemas.openxmlformats.org/officeDocument/2006/relationships/queryTable" Target="../queryTables/queryTable2699.xml"/><Relationship Id="rId35" Type="http://schemas.openxmlformats.org/officeDocument/2006/relationships/queryTable" Target="../queryTables/queryTable2704.xml"/><Relationship Id="rId43" Type="http://schemas.openxmlformats.org/officeDocument/2006/relationships/queryTable" Target="../queryTables/queryTable2712.xml"/><Relationship Id="rId8" Type="http://schemas.openxmlformats.org/officeDocument/2006/relationships/queryTable" Target="../queryTables/queryTable2677.xml"/><Relationship Id="rId3" Type="http://schemas.openxmlformats.org/officeDocument/2006/relationships/queryTable" Target="../queryTables/queryTable2672.xml"/><Relationship Id="rId12" Type="http://schemas.openxmlformats.org/officeDocument/2006/relationships/queryTable" Target="../queryTables/queryTable2681.xml"/><Relationship Id="rId17" Type="http://schemas.openxmlformats.org/officeDocument/2006/relationships/queryTable" Target="../queryTables/queryTable2686.xml"/><Relationship Id="rId25" Type="http://schemas.openxmlformats.org/officeDocument/2006/relationships/queryTable" Target="../queryTables/queryTable2694.xml"/><Relationship Id="rId33" Type="http://schemas.openxmlformats.org/officeDocument/2006/relationships/queryTable" Target="../queryTables/queryTable2702.xml"/><Relationship Id="rId38" Type="http://schemas.openxmlformats.org/officeDocument/2006/relationships/queryTable" Target="../queryTables/queryTable2707.xml"/><Relationship Id="rId20" Type="http://schemas.openxmlformats.org/officeDocument/2006/relationships/queryTable" Target="../queryTables/queryTable2689.xml"/><Relationship Id="rId41" Type="http://schemas.openxmlformats.org/officeDocument/2006/relationships/queryTable" Target="../queryTables/queryTable2710.xml"/></Relationships>
</file>

<file path=xl/worksheets/_rels/sheet4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727.xml"/><Relationship Id="rId18" Type="http://schemas.openxmlformats.org/officeDocument/2006/relationships/queryTable" Target="../queryTables/queryTable2732.xml"/><Relationship Id="rId26" Type="http://schemas.openxmlformats.org/officeDocument/2006/relationships/queryTable" Target="../queryTables/queryTable2740.xml"/><Relationship Id="rId39" Type="http://schemas.openxmlformats.org/officeDocument/2006/relationships/queryTable" Target="../queryTables/queryTable2753.xml"/><Relationship Id="rId21" Type="http://schemas.openxmlformats.org/officeDocument/2006/relationships/queryTable" Target="../queryTables/queryTable2735.xml"/><Relationship Id="rId34" Type="http://schemas.openxmlformats.org/officeDocument/2006/relationships/queryTable" Target="../queryTables/queryTable2748.xml"/><Relationship Id="rId42" Type="http://schemas.openxmlformats.org/officeDocument/2006/relationships/queryTable" Target="../queryTables/queryTable2756.xml"/><Relationship Id="rId7" Type="http://schemas.openxmlformats.org/officeDocument/2006/relationships/queryTable" Target="../queryTables/queryTable2721.xml"/><Relationship Id="rId2" Type="http://schemas.openxmlformats.org/officeDocument/2006/relationships/queryTable" Target="../queryTables/queryTable2716.xml"/><Relationship Id="rId16" Type="http://schemas.openxmlformats.org/officeDocument/2006/relationships/queryTable" Target="../queryTables/queryTable2730.xml"/><Relationship Id="rId20" Type="http://schemas.openxmlformats.org/officeDocument/2006/relationships/queryTable" Target="../queryTables/queryTable2734.xml"/><Relationship Id="rId29" Type="http://schemas.openxmlformats.org/officeDocument/2006/relationships/queryTable" Target="../queryTables/queryTable2743.xml"/><Relationship Id="rId41" Type="http://schemas.openxmlformats.org/officeDocument/2006/relationships/queryTable" Target="../queryTables/queryTable2755.xml"/><Relationship Id="rId1" Type="http://schemas.openxmlformats.org/officeDocument/2006/relationships/queryTable" Target="../queryTables/queryTable2715.xml"/><Relationship Id="rId6" Type="http://schemas.openxmlformats.org/officeDocument/2006/relationships/queryTable" Target="../queryTables/queryTable2720.xml"/><Relationship Id="rId11" Type="http://schemas.openxmlformats.org/officeDocument/2006/relationships/queryTable" Target="../queryTables/queryTable2725.xml"/><Relationship Id="rId24" Type="http://schemas.openxmlformats.org/officeDocument/2006/relationships/queryTable" Target="../queryTables/queryTable2738.xml"/><Relationship Id="rId32" Type="http://schemas.openxmlformats.org/officeDocument/2006/relationships/queryTable" Target="../queryTables/queryTable2746.xml"/><Relationship Id="rId37" Type="http://schemas.openxmlformats.org/officeDocument/2006/relationships/queryTable" Target="../queryTables/queryTable2751.xml"/><Relationship Id="rId40" Type="http://schemas.openxmlformats.org/officeDocument/2006/relationships/queryTable" Target="../queryTables/queryTable2754.xml"/><Relationship Id="rId5" Type="http://schemas.openxmlformats.org/officeDocument/2006/relationships/queryTable" Target="../queryTables/queryTable2719.xml"/><Relationship Id="rId15" Type="http://schemas.openxmlformats.org/officeDocument/2006/relationships/queryTable" Target="../queryTables/queryTable2729.xml"/><Relationship Id="rId23" Type="http://schemas.openxmlformats.org/officeDocument/2006/relationships/queryTable" Target="../queryTables/queryTable2737.xml"/><Relationship Id="rId28" Type="http://schemas.openxmlformats.org/officeDocument/2006/relationships/queryTable" Target="../queryTables/queryTable2742.xml"/><Relationship Id="rId36" Type="http://schemas.openxmlformats.org/officeDocument/2006/relationships/queryTable" Target="../queryTables/queryTable2750.xml"/><Relationship Id="rId10" Type="http://schemas.openxmlformats.org/officeDocument/2006/relationships/queryTable" Target="../queryTables/queryTable2724.xml"/><Relationship Id="rId19" Type="http://schemas.openxmlformats.org/officeDocument/2006/relationships/queryTable" Target="../queryTables/queryTable2733.xml"/><Relationship Id="rId31" Type="http://schemas.openxmlformats.org/officeDocument/2006/relationships/queryTable" Target="../queryTables/queryTable2745.xml"/><Relationship Id="rId4" Type="http://schemas.openxmlformats.org/officeDocument/2006/relationships/queryTable" Target="../queryTables/queryTable2718.xml"/><Relationship Id="rId9" Type="http://schemas.openxmlformats.org/officeDocument/2006/relationships/queryTable" Target="../queryTables/queryTable2723.xml"/><Relationship Id="rId14" Type="http://schemas.openxmlformats.org/officeDocument/2006/relationships/queryTable" Target="../queryTables/queryTable2728.xml"/><Relationship Id="rId22" Type="http://schemas.openxmlformats.org/officeDocument/2006/relationships/queryTable" Target="../queryTables/queryTable2736.xml"/><Relationship Id="rId27" Type="http://schemas.openxmlformats.org/officeDocument/2006/relationships/queryTable" Target="../queryTables/queryTable2741.xml"/><Relationship Id="rId30" Type="http://schemas.openxmlformats.org/officeDocument/2006/relationships/queryTable" Target="../queryTables/queryTable2744.xml"/><Relationship Id="rId35" Type="http://schemas.openxmlformats.org/officeDocument/2006/relationships/queryTable" Target="../queryTables/queryTable2749.xml"/><Relationship Id="rId43" Type="http://schemas.openxmlformats.org/officeDocument/2006/relationships/queryTable" Target="../queryTables/queryTable2757.xml"/><Relationship Id="rId8" Type="http://schemas.openxmlformats.org/officeDocument/2006/relationships/queryTable" Target="../queryTables/queryTable2722.xml"/><Relationship Id="rId3" Type="http://schemas.openxmlformats.org/officeDocument/2006/relationships/queryTable" Target="../queryTables/queryTable2717.xml"/><Relationship Id="rId12" Type="http://schemas.openxmlformats.org/officeDocument/2006/relationships/queryTable" Target="../queryTables/queryTable2726.xml"/><Relationship Id="rId17" Type="http://schemas.openxmlformats.org/officeDocument/2006/relationships/queryTable" Target="../queryTables/queryTable2731.xml"/><Relationship Id="rId25" Type="http://schemas.openxmlformats.org/officeDocument/2006/relationships/queryTable" Target="../queryTables/queryTable2739.xml"/><Relationship Id="rId33" Type="http://schemas.openxmlformats.org/officeDocument/2006/relationships/queryTable" Target="../queryTables/queryTable2747.xml"/><Relationship Id="rId38" Type="http://schemas.openxmlformats.org/officeDocument/2006/relationships/queryTable" Target="../queryTables/queryTable27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L265"/>
  <sheetViews>
    <sheetView zoomScale="80" zoomScaleNormal="80" workbookViewId="0">
      <selection activeCell="C7" sqref="C7"/>
    </sheetView>
  </sheetViews>
  <sheetFormatPr defaultRowHeight="15" x14ac:dyDescent="0.25"/>
  <cols>
    <col min="1" max="1" width="2.85546875" customWidth="1"/>
    <col min="2" max="2" width="16.5703125" bestFit="1" customWidth="1"/>
    <col min="3" max="3" width="23.42578125" customWidth="1"/>
    <col min="4" max="5" width="2.85546875" customWidth="1"/>
    <col min="6" max="6" width="19.42578125" bestFit="1" customWidth="1"/>
    <col min="7" max="7" width="6.28515625" customWidth="1"/>
    <col min="8" max="9" width="2.85546875" customWidth="1"/>
    <col min="12" max="12" width="2.85546875" customWidth="1"/>
  </cols>
  <sheetData>
    <row r="1" spans="1:12" x14ac:dyDescent="0.25">
      <c r="A1" s="285"/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</row>
    <row r="2" spans="1:12" ht="55.5" customHeight="1" x14ac:dyDescent="0.25">
      <c r="A2" s="285"/>
      <c r="B2" s="285"/>
      <c r="C2" s="285"/>
      <c r="D2" s="285"/>
      <c r="E2" s="285"/>
      <c r="F2" s="285"/>
      <c r="G2" s="285"/>
      <c r="H2" s="285"/>
      <c r="I2" s="285"/>
      <c r="J2" s="285"/>
      <c r="K2" s="285"/>
      <c r="L2" s="285"/>
    </row>
    <row r="3" spans="1:12" ht="37.5" customHeight="1" x14ac:dyDescent="0.25">
      <c r="A3" s="285"/>
      <c r="B3" s="285"/>
      <c r="C3" s="285"/>
      <c r="D3" s="285"/>
      <c r="E3" s="285"/>
      <c r="F3" s="285"/>
      <c r="G3" s="285"/>
      <c r="H3" s="285"/>
      <c r="I3" s="285"/>
      <c r="J3" s="285"/>
      <c r="K3" s="285"/>
      <c r="L3" s="285"/>
    </row>
    <row r="4" spans="1:12" x14ac:dyDescent="0.25">
      <c r="A4" s="285"/>
      <c r="B4" s="285"/>
      <c r="C4" s="285"/>
      <c r="D4" s="285"/>
      <c r="E4" s="285"/>
      <c r="F4" s="285"/>
      <c r="G4" s="285"/>
      <c r="H4" s="285"/>
      <c r="I4" s="285"/>
      <c r="J4" s="285"/>
      <c r="K4" s="285"/>
      <c r="L4" s="285"/>
    </row>
    <row r="5" spans="1:12" x14ac:dyDescent="0.25">
      <c r="A5" s="285"/>
      <c r="B5" s="300" t="s">
        <v>730</v>
      </c>
      <c r="C5" s="301"/>
      <c r="D5" s="285"/>
      <c r="E5" s="290"/>
      <c r="F5" s="302" t="s">
        <v>882</v>
      </c>
      <c r="G5" s="302"/>
      <c r="H5" s="285"/>
      <c r="I5" s="285"/>
      <c r="J5" s="285"/>
      <c r="K5" s="285"/>
      <c r="L5" s="285"/>
    </row>
    <row r="6" spans="1:12" x14ac:dyDescent="0.25">
      <c r="A6" s="289"/>
      <c r="B6" s="148" t="s">
        <v>731</v>
      </c>
      <c r="C6" s="155">
        <v>42094</v>
      </c>
      <c r="D6" s="291"/>
      <c r="E6" s="292"/>
      <c r="F6" s="148" t="s">
        <v>885</v>
      </c>
      <c r="G6" s="161" t="s">
        <v>883</v>
      </c>
      <c r="H6" s="285"/>
      <c r="I6" s="285"/>
      <c r="J6" s="285"/>
      <c r="K6" s="285"/>
      <c r="L6" s="285"/>
    </row>
    <row r="7" spans="1:12" x14ac:dyDescent="0.25">
      <c r="A7" s="289"/>
      <c r="B7" s="148" t="s">
        <v>732</v>
      </c>
      <c r="C7" s="155">
        <v>42093</v>
      </c>
      <c r="D7" s="291"/>
      <c r="E7" s="293"/>
      <c r="F7" s="148" t="s">
        <v>884</v>
      </c>
      <c r="G7" s="161" t="s">
        <v>883</v>
      </c>
      <c r="H7" s="285"/>
      <c r="I7" s="285"/>
      <c r="J7" s="285"/>
      <c r="K7" s="285"/>
      <c r="L7" s="285"/>
    </row>
    <row r="8" spans="1:12" x14ac:dyDescent="0.25">
      <c r="A8" s="289"/>
      <c r="B8" s="148" t="s">
        <v>733</v>
      </c>
      <c r="C8" s="155">
        <v>42062</v>
      </c>
      <c r="D8" s="291"/>
      <c r="E8" s="293"/>
      <c r="F8" s="148" t="s">
        <v>911</v>
      </c>
      <c r="G8" s="161" t="s">
        <v>883</v>
      </c>
      <c r="H8" s="285"/>
      <c r="I8" s="285"/>
      <c r="J8" s="285"/>
      <c r="K8" s="285"/>
      <c r="L8" s="285"/>
    </row>
    <row r="9" spans="1:12" x14ac:dyDescent="0.25">
      <c r="A9" s="289"/>
      <c r="B9" s="148" t="s">
        <v>734</v>
      </c>
      <c r="C9" s="155">
        <v>41820</v>
      </c>
      <c r="D9" s="291"/>
      <c r="E9" s="291"/>
      <c r="F9" s="148" t="s">
        <v>910</v>
      </c>
      <c r="G9" s="161" t="s">
        <v>883</v>
      </c>
      <c r="H9" s="285"/>
      <c r="I9" s="285"/>
      <c r="J9" s="285"/>
      <c r="K9" s="285"/>
      <c r="L9" s="285"/>
    </row>
    <row r="10" spans="1:12" x14ac:dyDescent="0.25">
      <c r="A10" s="289"/>
      <c r="B10" s="148" t="s">
        <v>738</v>
      </c>
      <c r="C10" s="155">
        <f>C6-365</f>
        <v>41729</v>
      </c>
      <c r="D10" s="291"/>
      <c r="E10" s="292"/>
      <c r="F10" s="148" t="s">
        <v>904</v>
      </c>
      <c r="G10" s="161" t="s">
        <v>913</v>
      </c>
      <c r="H10" s="285"/>
      <c r="I10" s="285"/>
      <c r="J10" s="285"/>
      <c r="K10" s="285"/>
      <c r="L10" s="285"/>
    </row>
    <row r="11" spans="1:12" x14ac:dyDescent="0.25">
      <c r="A11" s="289"/>
      <c r="B11" s="148" t="s">
        <v>752</v>
      </c>
      <c r="C11" s="156">
        <v>42095.550729166665</v>
      </c>
      <c r="D11" s="291"/>
      <c r="E11" s="292"/>
      <c r="F11" s="148" t="s">
        <v>905</v>
      </c>
      <c r="G11" s="161" t="s">
        <v>883</v>
      </c>
      <c r="H11" s="285"/>
      <c r="I11" s="285"/>
      <c r="J11" s="285"/>
      <c r="K11" s="285"/>
      <c r="L11" s="285"/>
    </row>
    <row r="12" spans="1:12" x14ac:dyDescent="0.25">
      <c r="A12" s="289"/>
      <c r="B12" s="291"/>
      <c r="C12" s="285"/>
      <c r="D12" s="291"/>
      <c r="E12" s="292"/>
      <c r="F12" s="148" t="s">
        <v>909</v>
      </c>
      <c r="G12" s="160" t="s">
        <v>1577</v>
      </c>
      <c r="H12" s="285"/>
      <c r="I12" s="285"/>
      <c r="J12" s="285"/>
      <c r="K12" s="285"/>
      <c r="L12" s="285"/>
    </row>
    <row r="13" spans="1:12" x14ac:dyDescent="0.25">
      <c r="A13" s="289"/>
      <c r="B13" s="291"/>
      <c r="C13" s="291"/>
      <c r="D13" s="291"/>
      <c r="E13" s="285"/>
      <c r="F13" s="294"/>
      <c r="G13" s="291"/>
      <c r="H13" s="285"/>
      <c r="I13" s="285"/>
      <c r="J13" s="285"/>
      <c r="K13" s="285"/>
      <c r="L13" s="285"/>
    </row>
    <row r="14" spans="1:12" x14ac:dyDescent="0.25">
      <c r="A14" s="289"/>
      <c r="B14" s="291"/>
      <c r="C14" s="291"/>
      <c r="D14" s="291"/>
      <c r="E14" s="285"/>
      <c r="F14" s="294"/>
      <c r="G14" s="291"/>
      <c r="H14" s="285"/>
      <c r="I14" s="285"/>
      <c r="J14" s="285"/>
      <c r="K14" s="285"/>
      <c r="L14" s="285"/>
    </row>
    <row r="15" spans="1:12" x14ac:dyDescent="0.25">
      <c r="A15" s="289"/>
      <c r="B15" s="291"/>
      <c r="C15" s="291"/>
      <c r="D15" s="291"/>
      <c r="E15" s="291"/>
      <c r="F15" s="294"/>
      <c r="G15" s="291"/>
      <c r="H15" s="285"/>
      <c r="I15" s="285"/>
      <c r="J15" s="285"/>
      <c r="K15" s="285"/>
      <c r="L15" s="285"/>
    </row>
    <row r="16" spans="1:12" x14ac:dyDescent="0.25">
      <c r="A16" s="289"/>
      <c r="B16" s="129" t="s">
        <v>862</v>
      </c>
      <c r="C16" s="130" t="s">
        <v>863</v>
      </c>
      <c r="D16" s="291"/>
      <c r="E16" s="291"/>
      <c r="F16" s="295"/>
      <c r="G16" s="291"/>
      <c r="H16" s="285"/>
      <c r="I16" s="285"/>
      <c r="J16" s="285"/>
      <c r="K16" s="285"/>
      <c r="L16" s="285"/>
    </row>
    <row r="17" spans="1:12" x14ac:dyDescent="0.25">
      <c r="A17" s="289"/>
      <c r="B17" s="132" t="s">
        <v>864</v>
      </c>
      <c r="C17" s="133" t="s">
        <v>865</v>
      </c>
      <c r="D17" s="291"/>
      <c r="E17" s="291"/>
      <c r="F17" s="294"/>
      <c r="G17" s="291"/>
      <c r="H17" s="285"/>
      <c r="I17" s="285"/>
      <c r="J17" s="285"/>
      <c r="K17" s="285"/>
      <c r="L17" s="285"/>
    </row>
    <row r="18" spans="1:12" x14ac:dyDescent="0.25">
      <c r="A18" s="289"/>
      <c r="B18" s="132" t="s">
        <v>866</v>
      </c>
      <c r="C18" s="159" t="str">
        <f>Get_Build()</f>
        <v>Version 0.07</v>
      </c>
      <c r="D18" s="291"/>
      <c r="E18" s="291"/>
      <c r="F18" s="294"/>
      <c r="G18" s="291"/>
      <c r="H18" s="285"/>
      <c r="I18" s="285"/>
      <c r="J18" s="285"/>
      <c r="K18" s="285"/>
      <c r="L18" s="285"/>
    </row>
    <row r="19" spans="1:12" x14ac:dyDescent="0.25">
      <c r="A19" s="289"/>
      <c r="B19" s="131" t="s">
        <v>912</v>
      </c>
      <c r="C19" s="134" t="str">
        <f>Get_Builddate()</f>
        <v>25/02/2015</v>
      </c>
      <c r="D19" s="291"/>
      <c r="E19" s="291"/>
      <c r="F19" s="294"/>
      <c r="G19" s="291"/>
      <c r="H19" s="285"/>
      <c r="I19" s="285"/>
      <c r="J19" s="285"/>
      <c r="K19" s="285"/>
      <c r="L19" s="285"/>
    </row>
    <row r="20" spans="1:12" x14ac:dyDescent="0.25">
      <c r="A20" s="289"/>
      <c r="B20" s="291"/>
      <c r="C20" s="291"/>
      <c r="D20" s="291"/>
      <c r="E20" s="291"/>
      <c r="F20" s="294"/>
      <c r="G20" s="291"/>
      <c r="H20" s="285"/>
      <c r="I20" s="285"/>
      <c r="J20" s="285"/>
      <c r="K20" s="285"/>
      <c r="L20" s="285"/>
    </row>
    <row r="21" spans="1:12" x14ac:dyDescent="0.25">
      <c r="A21" s="82"/>
      <c r="B21" s="83"/>
      <c r="C21" s="83"/>
      <c r="D21" s="83"/>
      <c r="E21" s="83"/>
      <c r="F21" s="84"/>
      <c r="G21" s="83"/>
    </row>
    <row r="22" spans="1:12" x14ac:dyDescent="0.25">
      <c r="A22" s="82"/>
      <c r="B22" s="83"/>
      <c r="C22" s="83"/>
      <c r="D22" s="83"/>
      <c r="E22" s="83"/>
      <c r="F22" s="84"/>
      <c r="G22" s="83"/>
    </row>
    <row r="23" spans="1:12" x14ac:dyDescent="0.25">
      <c r="A23" s="82"/>
      <c r="B23" s="83"/>
      <c r="C23" s="83"/>
      <c r="D23" s="83"/>
      <c r="E23" s="83"/>
      <c r="F23" s="84"/>
      <c r="G23" s="83"/>
    </row>
    <row r="24" spans="1:12" x14ac:dyDescent="0.25">
      <c r="A24" s="82"/>
      <c r="B24" s="83"/>
      <c r="C24" s="83"/>
      <c r="D24" s="83"/>
      <c r="E24" s="83"/>
      <c r="F24" s="84"/>
      <c r="G24" s="83"/>
    </row>
    <row r="25" spans="1:12" x14ac:dyDescent="0.25">
      <c r="A25" s="82"/>
      <c r="B25" s="83"/>
      <c r="C25" s="83"/>
      <c r="D25" s="83"/>
      <c r="E25" s="83"/>
      <c r="F25" s="84"/>
      <c r="G25" s="83"/>
    </row>
    <row r="26" spans="1:12" x14ac:dyDescent="0.25">
      <c r="A26" s="82"/>
      <c r="B26" s="83"/>
      <c r="C26" s="83"/>
      <c r="D26" s="83"/>
      <c r="E26" s="83"/>
      <c r="F26" s="84"/>
      <c r="G26" s="83"/>
    </row>
    <row r="27" spans="1:12" x14ac:dyDescent="0.25">
      <c r="A27" s="82"/>
      <c r="B27" s="83"/>
      <c r="C27" s="83"/>
      <c r="D27" s="83"/>
      <c r="E27" s="83"/>
      <c r="F27" s="84"/>
      <c r="G27" s="83"/>
    </row>
    <row r="28" spans="1:12" x14ac:dyDescent="0.25">
      <c r="A28" s="82"/>
      <c r="B28" s="83"/>
      <c r="C28" s="83"/>
      <c r="D28" s="83"/>
      <c r="E28" s="83"/>
      <c r="F28" s="84"/>
      <c r="G28" s="83"/>
    </row>
    <row r="29" spans="1:12" x14ac:dyDescent="0.25">
      <c r="A29" s="82"/>
      <c r="B29" s="83"/>
      <c r="C29" s="83"/>
      <c r="D29" s="83"/>
      <c r="E29" s="83"/>
      <c r="F29" s="84"/>
      <c r="G29" s="83"/>
    </row>
    <row r="30" spans="1:12" x14ac:dyDescent="0.25">
      <c r="A30" s="82"/>
      <c r="B30" s="83"/>
      <c r="C30" s="83"/>
      <c r="D30" s="83"/>
      <c r="E30" s="83"/>
      <c r="F30" s="84"/>
      <c r="G30" s="83"/>
    </row>
    <row r="31" spans="1:12" x14ac:dyDescent="0.25">
      <c r="A31" s="82"/>
      <c r="B31" s="83"/>
      <c r="C31" s="83"/>
      <c r="D31" s="83"/>
      <c r="E31" s="83"/>
      <c r="F31" s="84"/>
      <c r="G31" s="83"/>
    </row>
    <row r="32" spans="1:12" x14ac:dyDescent="0.25">
      <c r="A32" s="82"/>
      <c r="B32" s="83"/>
      <c r="C32" s="83"/>
      <c r="D32" s="83"/>
      <c r="E32" s="83"/>
      <c r="F32" s="84"/>
      <c r="G32" s="83"/>
    </row>
    <row r="33" spans="1:7" x14ac:dyDescent="0.25">
      <c r="A33" s="82"/>
      <c r="B33" s="83"/>
      <c r="C33" s="83"/>
      <c r="D33" s="83"/>
      <c r="E33" s="83"/>
      <c r="F33" s="84"/>
      <c r="G33" s="83"/>
    </row>
    <row r="34" spans="1:7" x14ac:dyDescent="0.25">
      <c r="A34" s="82"/>
      <c r="B34" s="83"/>
      <c r="C34" s="83"/>
      <c r="D34" s="83"/>
      <c r="E34" s="83"/>
      <c r="F34" s="84"/>
      <c r="G34" s="83"/>
    </row>
    <row r="35" spans="1:7" x14ac:dyDescent="0.25">
      <c r="A35" s="82"/>
      <c r="B35" s="83"/>
      <c r="C35" s="83"/>
      <c r="D35" s="83"/>
      <c r="E35" s="83"/>
      <c r="F35" s="84"/>
      <c r="G35" s="83"/>
    </row>
    <row r="36" spans="1:7" x14ac:dyDescent="0.25">
      <c r="A36" s="82"/>
      <c r="B36" s="83"/>
      <c r="C36" s="83"/>
      <c r="D36" s="83"/>
      <c r="E36" s="83"/>
      <c r="F36" s="84"/>
      <c r="G36" s="83"/>
    </row>
    <row r="37" spans="1:7" x14ac:dyDescent="0.25">
      <c r="A37" s="82"/>
      <c r="B37" s="83"/>
      <c r="C37" s="83"/>
      <c r="D37" s="83"/>
      <c r="E37" s="83"/>
      <c r="F37" s="84"/>
      <c r="G37" s="83"/>
    </row>
    <row r="38" spans="1:7" x14ac:dyDescent="0.25">
      <c r="A38" s="82"/>
      <c r="B38" s="83"/>
      <c r="C38" s="83"/>
      <c r="D38" s="83"/>
      <c r="E38" s="83"/>
      <c r="F38" s="84"/>
      <c r="G38" s="83"/>
    </row>
    <row r="39" spans="1:7" x14ac:dyDescent="0.25">
      <c r="A39" s="82"/>
      <c r="B39" s="83"/>
      <c r="C39" s="83"/>
      <c r="D39" s="83"/>
      <c r="E39" s="83"/>
      <c r="F39" s="84"/>
      <c r="G39" s="83"/>
    </row>
    <row r="40" spans="1:7" x14ac:dyDescent="0.25">
      <c r="A40" s="82"/>
      <c r="B40" s="83"/>
      <c r="C40" s="83"/>
      <c r="D40" s="83"/>
      <c r="E40" s="83"/>
      <c r="F40" s="84"/>
      <c r="G40" s="83"/>
    </row>
    <row r="41" spans="1:7" x14ac:dyDescent="0.25">
      <c r="A41" s="82"/>
      <c r="B41" s="83"/>
      <c r="C41" s="83"/>
      <c r="D41" s="83"/>
      <c r="E41" s="83"/>
      <c r="F41" s="84"/>
      <c r="G41" s="83"/>
    </row>
    <row r="42" spans="1:7" x14ac:dyDescent="0.25">
      <c r="A42" s="82"/>
      <c r="B42" s="83"/>
      <c r="C42" s="83"/>
      <c r="D42" s="83"/>
      <c r="E42" s="83"/>
      <c r="F42" s="84"/>
      <c r="G42" s="83"/>
    </row>
    <row r="43" spans="1:7" x14ac:dyDescent="0.25">
      <c r="A43" s="82"/>
      <c r="B43" s="83"/>
      <c r="C43" s="83"/>
      <c r="D43" s="83"/>
      <c r="E43" s="83"/>
      <c r="F43" s="84"/>
      <c r="G43" s="83"/>
    </row>
    <row r="44" spans="1:7" x14ac:dyDescent="0.25">
      <c r="A44" s="82"/>
      <c r="B44" s="83"/>
      <c r="C44" s="83"/>
      <c r="D44" s="83"/>
      <c r="E44" s="83"/>
      <c r="F44" s="84"/>
      <c r="G44" s="83"/>
    </row>
    <row r="45" spans="1:7" x14ac:dyDescent="0.25">
      <c r="A45" s="82"/>
      <c r="B45" s="83"/>
      <c r="C45" s="83"/>
      <c r="D45" s="83"/>
      <c r="E45" s="83"/>
      <c r="F45" s="84"/>
      <c r="G45" s="83"/>
    </row>
    <row r="46" spans="1:7" x14ac:dyDescent="0.25">
      <c r="A46" s="82"/>
      <c r="B46" s="83"/>
      <c r="C46" s="83"/>
      <c r="D46" s="83"/>
      <c r="E46" s="83"/>
      <c r="F46" s="84"/>
      <c r="G46" s="83"/>
    </row>
    <row r="47" spans="1:7" x14ac:dyDescent="0.25">
      <c r="A47" s="82"/>
      <c r="B47" s="83"/>
      <c r="C47" s="83"/>
      <c r="D47" s="83"/>
      <c r="E47" s="83"/>
      <c r="F47" s="84"/>
      <c r="G47" s="83"/>
    </row>
    <row r="48" spans="1:7" x14ac:dyDescent="0.25">
      <c r="A48" s="82"/>
      <c r="B48" s="83"/>
      <c r="C48" s="83"/>
      <c r="D48" s="83"/>
      <c r="E48" s="83"/>
      <c r="F48" s="84"/>
      <c r="G48" s="83"/>
    </row>
    <row r="49" spans="1:7" x14ac:dyDescent="0.25">
      <c r="A49" s="82"/>
      <c r="B49" s="83"/>
      <c r="C49" s="83"/>
      <c r="D49" s="83"/>
      <c r="E49" s="83"/>
      <c r="F49" s="84"/>
      <c r="G49" s="83"/>
    </row>
    <row r="50" spans="1:7" x14ac:dyDescent="0.25">
      <c r="A50" s="82"/>
      <c r="B50" s="83"/>
      <c r="C50" s="83"/>
      <c r="D50" s="83"/>
      <c r="E50" s="83"/>
      <c r="F50" s="84"/>
      <c r="G50" s="83"/>
    </row>
    <row r="51" spans="1:7" x14ac:dyDescent="0.25">
      <c r="A51" s="82"/>
      <c r="B51" s="83"/>
      <c r="C51" s="83"/>
      <c r="D51" s="83"/>
      <c r="E51" s="83"/>
      <c r="F51" s="84"/>
      <c r="G51" s="83"/>
    </row>
    <row r="52" spans="1:7" x14ac:dyDescent="0.25">
      <c r="A52" s="82"/>
      <c r="B52" s="83"/>
      <c r="C52" s="83"/>
      <c r="D52" s="83"/>
      <c r="E52" s="83"/>
      <c r="F52" s="84"/>
      <c r="G52" s="83"/>
    </row>
    <row r="53" spans="1:7" x14ac:dyDescent="0.25">
      <c r="A53" s="82"/>
      <c r="B53" s="83"/>
      <c r="C53" s="83"/>
      <c r="D53" s="83"/>
      <c r="E53" s="83"/>
      <c r="F53" s="84"/>
      <c r="G53" s="83"/>
    </row>
    <row r="54" spans="1:7" x14ac:dyDescent="0.25">
      <c r="A54" s="82"/>
      <c r="B54" s="83"/>
      <c r="C54" s="83"/>
      <c r="D54" s="83"/>
      <c r="E54" s="83"/>
      <c r="F54" s="84"/>
      <c r="G54" s="83"/>
    </row>
    <row r="55" spans="1:7" x14ac:dyDescent="0.25">
      <c r="A55" s="82"/>
      <c r="B55" s="83"/>
      <c r="C55" s="83"/>
      <c r="D55" s="83"/>
      <c r="E55" s="83"/>
      <c r="F55" s="84"/>
      <c r="G55" s="83"/>
    </row>
    <row r="56" spans="1:7" x14ac:dyDescent="0.25">
      <c r="A56" s="82"/>
      <c r="B56" s="83"/>
      <c r="C56" s="83"/>
      <c r="D56" s="83"/>
      <c r="E56" s="83"/>
      <c r="F56" s="84"/>
      <c r="G56" s="83"/>
    </row>
    <row r="57" spans="1:7" x14ac:dyDescent="0.25">
      <c r="A57" s="82"/>
      <c r="B57" s="83"/>
      <c r="C57" s="83"/>
      <c r="D57" s="83"/>
      <c r="E57" s="83"/>
      <c r="F57" s="84"/>
      <c r="G57" s="83"/>
    </row>
    <row r="58" spans="1:7" x14ac:dyDescent="0.25">
      <c r="A58" s="82"/>
      <c r="B58" s="83"/>
      <c r="C58" s="83"/>
      <c r="D58" s="83"/>
      <c r="E58" s="83"/>
      <c r="F58" s="84"/>
      <c r="G58" s="83"/>
    </row>
    <row r="59" spans="1:7" x14ac:dyDescent="0.25">
      <c r="A59" s="82"/>
      <c r="B59" s="83"/>
      <c r="C59" s="83"/>
      <c r="D59" s="83"/>
      <c r="E59" s="83"/>
      <c r="F59" s="84"/>
      <c r="G59" s="83"/>
    </row>
    <row r="60" spans="1:7" x14ac:dyDescent="0.25">
      <c r="A60" s="82"/>
      <c r="B60" s="83"/>
      <c r="C60" s="83"/>
      <c r="D60" s="83"/>
      <c r="E60" s="83"/>
      <c r="F60" s="84"/>
      <c r="G60" s="83"/>
    </row>
    <row r="61" spans="1:7" x14ac:dyDescent="0.25">
      <c r="A61" s="82"/>
      <c r="B61" s="83"/>
      <c r="C61" s="83"/>
      <c r="D61" s="83"/>
      <c r="E61" s="83"/>
      <c r="F61" s="84"/>
      <c r="G61" s="83"/>
    </row>
    <row r="62" spans="1:7" x14ac:dyDescent="0.25">
      <c r="A62" s="82"/>
      <c r="B62" s="83"/>
      <c r="C62" s="83"/>
      <c r="D62" s="83"/>
      <c r="E62" s="83"/>
      <c r="F62" s="84"/>
      <c r="G62" s="83"/>
    </row>
    <row r="63" spans="1:7" x14ac:dyDescent="0.25">
      <c r="A63" s="82"/>
      <c r="B63" s="83"/>
      <c r="C63" s="83"/>
      <c r="D63" s="83"/>
      <c r="E63" s="83"/>
      <c r="F63" s="84"/>
      <c r="G63" s="83"/>
    </row>
    <row r="64" spans="1:7" x14ac:dyDescent="0.25">
      <c r="A64" s="82"/>
      <c r="B64" s="83"/>
      <c r="C64" s="83"/>
      <c r="D64" s="83"/>
      <c r="E64" s="83"/>
      <c r="F64" s="84"/>
      <c r="G64" s="83"/>
    </row>
    <row r="65" spans="1:7" x14ac:dyDescent="0.25">
      <c r="A65" s="82"/>
      <c r="B65" s="83"/>
      <c r="C65" s="83"/>
      <c r="D65" s="83"/>
      <c r="E65" s="83"/>
      <c r="F65" s="84"/>
      <c r="G65" s="83"/>
    </row>
    <row r="66" spans="1:7" x14ac:dyDescent="0.25">
      <c r="A66" s="82"/>
      <c r="B66" s="83"/>
      <c r="C66" s="83"/>
      <c r="D66" s="83"/>
      <c r="E66" s="83"/>
      <c r="F66" s="84"/>
      <c r="G66" s="83"/>
    </row>
    <row r="67" spans="1:7" x14ac:dyDescent="0.25">
      <c r="A67" s="82"/>
      <c r="B67" s="83"/>
      <c r="C67" s="83"/>
      <c r="D67" s="83"/>
      <c r="E67" s="83"/>
      <c r="F67" s="84"/>
      <c r="G67" s="83"/>
    </row>
    <row r="68" spans="1:7" x14ac:dyDescent="0.25">
      <c r="A68" s="82"/>
      <c r="B68" s="83"/>
      <c r="C68" s="83"/>
      <c r="D68" s="83"/>
      <c r="E68" s="83"/>
      <c r="F68" s="84"/>
      <c r="G68" s="83"/>
    </row>
    <row r="69" spans="1:7" x14ac:dyDescent="0.25">
      <c r="A69" s="82"/>
      <c r="B69" s="83"/>
      <c r="C69" s="83"/>
      <c r="D69" s="83"/>
      <c r="E69" s="83"/>
      <c r="F69" s="84"/>
      <c r="G69" s="83"/>
    </row>
    <row r="70" spans="1:7" x14ac:dyDescent="0.25">
      <c r="A70" s="82"/>
      <c r="B70" s="83"/>
      <c r="C70" s="83"/>
      <c r="D70" s="83"/>
      <c r="E70" s="83"/>
      <c r="F70" s="84"/>
      <c r="G70" s="83"/>
    </row>
    <row r="71" spans="1:7" x14ac:dyDescent="0.25">
      <c r="A71" s="82"/>
      <c r="B71" s="83"/>
      <c r="C71" s="83"/>
      <c r="D71" s="83"/>
      <c r="E71" s="83"/>
      <c r="F71" s="84"/>
      <c r="G71" s="83"/>
    </row>
    <row r="72" spans="1:7" x14ac:dyDescent="0.25">
      <c r="A72" s="82"/>
      <c r="B72" s="83"/>
      <c r="C72" s="83"/>
      <c r="D72" s="83"/>
      <c r="E72" s="83"/>
      <c r="F72" s="84"/>
      <c r="G72" s="83"/>
    </row>
    <row r="73" spans="1:7" x14ac:dyDescent="0.25">
      <c r="A73" s="82"/>
      <c r="B73" s="83"/>
      <c r="C73" s="83"/>
      <c r="D73" s="83"/>
      <c r="E73" s="83"/>
      <c r="F73" s="84"/>
      <c r="G73" s="83"/>
    </row>
    <row r="74" spans="1:7" x14ac:dyDescent="0.25">
      <c r="A74" s="82"/>
      <c r="B74" s="83"/>
      <c r="C74" s="83"/>
      <c r="D74" s="83"/>
      <c r="E74" s="83"/>
      <c r="F74" s="84"/>
      <c r="G74" s="83"/>
    </row>
    <row r="75" spans="1:7" x14ac:dyDescent="0.25">
      <c r="A75" s="82"/>
      <c r="B75" s="83"/>
      <c r="C75" s="83"/>
      <c r="D75" s="83"/>
      <c r="E75" s="83"/>
      <c r="F75" s="84"/>
      <c r="G75" s="83"/>
    </row>
    <row r="76" spans="1:7" x14ac:dyDescent="0.25">
      <c r="A76" s="82"/>
      <c r="B76" s="83"/>
      <c r="C76" s="83"/>
      <c r="D76" s="83"/>
      <c r="E76" s="83"/>
      <c r="F76" s="84"/>
      <c r="G76" s="83"/>
    </row>
    <row r="77" spans="1:7" x14ac:dyDescent="0.25">
      <c r="A77" s="82"/>
      <c r="B77" s="83"/>
      <c r="C77" s="83"/>
      <c r="D77" s="83"/>
      <c r="E77" s="83"/>
      <c r="F77" s="84"/>
      <c r="G77" s="83"/>
    </row>
    <row r="78" spans="1:7" x14ac:dyDescent="0.25">
      <c r="A78" s="82"/>
      <c r="B78" s="83"/>
      <c r="C78" s="83"/>
      <c r="D78" s="83"/>
      <c r="E78" s="83"/>
      <c r="F78" s="84"/>
      <c r="G78" s="83"/>
    </row>
    <row r="79" spans="1:7" x14ac:dyDescent="0.25">
      <c r="A79" s="82"/>
      <c r="B79" s="83"/>
      <c r="C79" s="83"/>
      <c r="D79" s="83"/>
      <c r="E79" s="83"/>
      <c r="F79" s="84"/>
      <c r="G79" s="83"/>
    </row>
    <row r="80" spans="1:7" x14ac:dyDescent="0.25">
      <c r="A80" s="82"/>
      <c r="B80" s="83"/>
      <c r="C80" s="83"/>
      <c r="D80" s="83"/>
      <c r="E80" s="83"/>
      <c r="F80" s="84"/>
      <c r="G80" s="83"/>
    </row>
    <row r="81" spans="1:7" x14ac:dyDescent="0.25">
      <c r="A81" s="82"/>
      <c r="B81" s="83"/>
      <c r="C81" s="83"/>
      <c r="D81" s="83"/>
      <c r="E81" s="83"/>
      <c r="F81" s="84"/>
      <c r="G81" s="83"/>
    </row>
    <row r="82" spans="1:7" x14ac:dyDescent="0.25">
      <c r="A82" s="82"/>
      <c r="B82" s="83"/>
      <c r="C82" s="83"/>
      <c r="D82" s="83"/>
      <c r="E82" s="83"/>
      <c r="F82" s="84"/>
      <c r="G82" s="83"/>
    </row>
    <row r="83" spans="1:7" x14ac:dyDescent="0.25">
      <c r="A83" s="82"/>
      <c r="B83" s="83"/>
      <c r="C83" s="83"/>
      <c r="D83" s="83"/>
      <c r="E83" s="83"/>
      <c r="F83" s="84"/>
      <c r="G83" s="83"/>
    </row>
    <row r="84" spans="1:7" x14ac:dyDescent="0.25">
      <c r="A84" s="82"/>
      <c r="B84" s="83"/>
      <c r="C84" s="83"/>
      <c r="D84" s="83"/>
      <c r="E84" s="83"/>
      <c r="F84" s="84"/>
      <c r="G84" s="83"/>
    </row>
    <row r="85" spans="1:7" x14ac:dyDescent="0.25">
      <c r="A85" s="82"/>
      <c r="B85" s="83"/>
      <c r="C85" s="83"/>
      <c r="D85" s="83"/>
      <c r="E85" s="83"/>
      <c r="F85" s="84"/>
      <c r="G85" s="83"/>
    </row>
    <row r="86" spans="1:7" x14ac:dyDescent="0.25">
      <c r="A86" s="82"/>
      <c r="B86" s="83"/>
      <c r="C86" s="83"/>
      <c r="D86" s="83"/>
      <c r="E86" s="83"/>
      <c r="F86" s="84"/>
      <c r="G86" s="83"/>
    </row>
    <row r="87" spans="1:7" x14ac:dyDescent="0.25">
      <c r="A87" s="82"/>
      <c r="B87" s="83"/>
      <c r="C87" s="83"/>
      <c r="D87" s="83"/>
      <c r="E87" s="83"/>
      <c r="F87" s="84"/>
      <c r="G87" s="83"/>
    </row>
    <row r="88" spans="1:7" x14ac:dyDescent="0.25">
      <c r="A88" s="82"/>
      <c r="B88" s="83"/>
      <c r="C88" s="83"/>
      <c r="D88" s="83"/>
      <c r="E88" s="83"/>
      <c r="F88" s="84"/>
      <c r="G88" s="83"/>
    </row>
    <row r="89" spans="1:7" x14ac:dyDescent="0.25">
      <c r="A89" s="82"/>
      <c r="B89" s="83"/>
      <c r="C89" s="83"/>
      <c r="D89" s="83"/>
      <c r="E89" s="83"/>
      <c r="F89" s="84"/>
      <c r="G89" s="83"/>
    </row>
    <row r="90" spans="1:7" x14ac:dyDescent="0.25">
      <c r="A90" s="82"/>
      <c r="B90" s="83"/>
      <c r="C90" s="83"/>
      <c r="D90" s="83"/>
      <c r="E90" s="83"/>
      <c r="F90" s="84"/>
      <c r="G90" s="83"/>
    </row>
    <row r="91" spans="1:7" x14ac:dyDescent="0.25">
      <c r="A91" s="82"/>
      <c r="B91" s="83"/>
      <c r="C91" s="83"/>
      <c r="D91" s="83"/>
      <c r="E91" s="83"/>
      <c r="F91" s="84"/>
      <c r="G91" s="83"/>
    </row>
    <row r="92" spans="1:7" x14ac:dyDescent="0.25">
      <c r="A92" s="82"/>
      <c r="B92" s="83"/>
      <c r="C92" s="83"/>
      <c r="D92" s="83"/>
      <c r="E92" s="83"/>
      <c r="F92" s="84"/>
      <c r="G92" s="83"/>
    </row>
    <row r="93" spans="1:7" x14ac:dyDescent="0.25">
      <c r="A93" s="82"/>
      <c r="B93" s="83"/>
      <c r="C93" s="83"/>
      <c r="D93" s="83"/>
      <c r="E93" s="83"/>
      <c r="F93" s="84"/>
      <c r="G93" s="83"/>
    </row>
    <row r="94" spans="1:7" x14ac:dyDescent="0.25">
      <c r="A94" s="82"/>
      <c r="B94" s="83"/>
      <c r="C94" s="83"/>
      <c r="D94" s="83"/>
      <c r="E94" s="83"/>
      <c r="F94" s="84"/>
      <c r="G94" s="83"/>
    </row>
    <row r="95" spans="1:7" x14ac:dyDescent="0.25">
      <c r="A95" s="82"/>
      <c r="B95" s="83"/>
      <c r="C95" s="83"/>
      <c r="D95" s="83"/>
      <c r="E95" s="83"/>
      <c r="F95" s="84"/>
      <c r="G95" s="83"/>
    </row>
    <row r="96" spans="1:7" x14ac:dyDescent="0.25">
      <c r="A96" s="82"/>
      <c r="B96" s="83"/>
      <c r="C96" s="83"/>
      <c r="D96" s="83"/>
      <c r="E96" s="83"/>
      <c r="F96" s="84"/>
      <c r="G96" s="83"/>
    </row>
    <row r="97" spans="1:7" x14ac:dyDescent="0.25">
      <c r="A97" s="82"/>
      <c r="B97" s="83"/>
      <c r="C97" s="83"/>
      <c r="D97" s="83"/>
      <c r="E97" s="83"/>
      <c r="F97" s="84"/>
      <c r="G97" s="83"/>
    </row>
    <row r="98" spans="1:7" x14ac:dyDescent="0.25">
      <c r="A98" s="82"/>
      <c r="B98" s="83"/>
      <c r="C98" s="83"/>
      <c r="D98" s="83"/>
      <c r="E98" s="83"/>
      <c r="F98" s="84"/>
      <c r="G98" s="83"/>
    </row>
    <row r="99" spans="1:7" x14ac:dyDescent="0.25">
      <c r="A99" s="82"/>
      <c r="B99" s="83"/>
      <c r="C99" s="83"/>
      <c r="D99" s="83"/>
      <c r="E99" s="83"/>
      <c r="F99" s="84"/>
      <c r="G99" s="83"/>
    </row>
    <row r="100" spans="1:7" x14ac:dyDescent="0.25">
      <c r="A100" s="82"/>
      <c r="B100" s="83"/>
      <c r="C100" s="83"/>
      <c r="D100" s="83"/>
      <c r="E100" s="83"/>
      <c r="F100" s="84"/>
      <c r="G100" s="83"/>
    </row>
    <row r="101" spans="1:7" x14ac:dyDescent="0.25">
      <c r="A101" s="82"/>
      <c r="B101" s="83"/>
      <c r="C101" s="83"/>
      <c r="D101" s="83"/>
      <c r="E101" s="83"/>
      <c r="F101" s="84"/>
      <c r="G101" s="83"/>
    </row>
    <row r="102" spans="1:7" x14ac:dyDescent="0.25">
      <c r="A102" s="82"/>
      <c r="B102" s="83"/>
      <c r="C102" s="83"/>
      <c r="D102" s="83"/>
      <c r="E102" s="83"/>
      <c r="F102" s="84"/>
      <c r="G102" s="83"/>
    </row>
    <row r="103" spans="1:7" x14ac:dyDescent="0.25">
      <c r="A103" s="82"/>
      <c r="B103" s="83"/>
      <c r="C103" s="83"/>
      <c r="D103" s="83"/>
      <c r="E103" s="83"/>
      <c r="F103" s="84"/>
      <c r="G103" s="83"/>
    </row>
    <row r="104" spans="1:7" x14ac:dyDescent="0.25">
      <c r="A104" s="82"/>
      <c r="B104" s="83"/>
      <c r="C104" s="83"/>
      <c r="D104" s="83"/>
      <c r="E104" s="83"/>
      <c r="F104" s="84"/>
      <c r="G104" s="83"/>
    </row>
    <row r="105" spans="1:7" x14ac:dyDescent="0.25">
      <c r="A105" s="82"/>
      <c r="B105" s="83"/>
      <c r="C105" s="83"/>
      <c r="D105" s="83"/>
      <c r="E105" s="83"/>
      <c r="F105" s="84"/>
      <c r="G105" s="83"/>
    </row>
    <row r="106" spans="1:7" x14ac:dyDescent="0.25">
      <c r="A106" s="82"/>
      <c r="B106" s="83"/>
      <c r="C106" s="83"/>
      <c r="D106" s="83"/>
      <c r="E106" s="83"/>
      <c r="F106" s="84"/>
      <c r="G106" s="83"/>
    </row>
    <row r="107" spans="1:7" x14ac:dyDescent="0.25">
      <c r="A107" s="82"/>
      <c r="B107" s="83"/>
      <c r="C107" s="83"/>
      <c r="D107" s="83"/>
      <c r="E107" s="83"/>
      <c r="F107" s="84"/>
      <c r="G107" s="83"/>
    </row>
    <row r="108" spans="1:7" x14ac:dyDescent="0.25">
      <c r="A108" s="82"/>
      <c r="B108" s="83"/>
      <c r="C108" s="83"/>
      <c r="D108" s="83"/>
      <c r="E108" s="83"/>
      <c r="F108" s="84"/>
      <c r="G108" s="83"/>
    </row>
    <row r="109" spans="1:7" x14ac:dyDescent="0.25">
      <c r="A109" s="82"/>
      <c r="B109" s="83"/>
      <c r="C109" s="83"/>
      <c r="D109" s="83"/>
      <c r="E109" s="83"/>
      <c r="F109" s="84"/>
      <c r="G109" s="83"/>
    </row>
    <row r="110" spans="1:7" x14ac:dyDescent="0.25">
      <c r="A110" s="82"/>
      <c r="B110" s="83"/>
      <c r="C110" s="83"/>
      <c r="D110" s="83"/>
      <c r="E110" s="83"/>
      <c r="F110" s="84"/>
      <c r="G110" s="83"/>
    </row>
    <row r="111" spans="1:7" x14ac:dyDescent="0.25">
      <c r="A111" s="82"/>
      <c r="B111" s="83"/>
      <c r="C111" s="83"/>
      <c r="D111" s="83"/>
      <c r="E111" s="83"/>
      <c r="F111" s="84"/>
      <c r="G111" s="83"/>
    </row>
    <row r="112" spans="1:7" x14ac:dyDescent="0.25">
      <c r="A112" s="82"/>
      <c r="B112" s="83"/>
      <c r="C112" s="83"/>
      <c r="D112" s="83"/>
      <c r="E112" s="83"/>
      <c r="F112" s="84"/>
      <c r="G112" s="83"/>
    </row>
    <row r="113" spans="1:7" x14ac:dyDescent="0.25">
      <c r="A113" s="82"/>
      <c r="B113" s="83"/>
      <c r="C113" s="83"/>
      <c r="D113" s="83"/>
      <c r="E113" s="83"/>
      <c r="F113" s="84"/>
      <c r="G113" s="83"/>
    </row>
    <row r="114" spans="1:7" x14ac:dyDescent="0.25">
      <c r="A114" s="82"/>
      <c r="B114" s="83"/>
      <c r="C114" s="83"/>
      <c r="D114" s="83"/>
      <c r="E114" s="83"/>
      <c r="F114" s="84"/>
      <c r="G114" s="83"/>
    </row>
    <row r="115" spans="1:7" x14ac:dyDescent="0.25">
      <c r="A115" s="82"/>
      <c r="B115" s="83"/>
      <c r="C115" s="83"/>
      <c r="D115" s="83"/>
      <c r="E115" s="83"/>
      <c r="F115" s="84"/>
      <c r="G115" s="83"/>
    </row>
    <row r="116" spans="1:7" x14ac:dyDescent="0.25">
      <c r="A116" s="82"/>
      <c r="B116" s="83"/>
      <c r="C116" s="83"/>
      <c r="D116" s="83"/>
      <c r="E116" s="83"/>
      <c r="F116" s="84"/>
      <c r="G116" s="83"/>
    </row>
    <row r="117" spans="1:7" x14ac:dyDescent="0.25">
      <c r="A117" s="82"/>
      <c r="B117" s="83"/>
      <c r="C117" s="83"/>
      <c r="D117" s="83"/>
      <c r="E117" s="83"/>
      <c r="F117" s="84"/>
      <c r="G117" s="83"/>
    </row>
    <row r="118" spans="1:7" x14ac:dyDescent="0.25">
      <c r="A118" s="82"/>
      <c r="B118" s="83"/>
      <c r="C118" s="83"/>
      <c r="D118" s="83"/>
      <c r="E118" s="83"/>
      <c r="F118" s="84"/>
      <c r="G118" s="83"/>
    </row>
    <row r="119" spans="1:7" x14ac:dyDescent="0.25">
      <c r="A119" s="82"/>
      <c r="B119" s="83"/>
      <c r="C119" s="83"/>
      <c r="D119" s="83"/>
      <c r="E119" s="83"/>
      <c r="F119" s="84"/>
      <c r="G119" s="83"/>
    </row>
    <row r="120" spans="1:7" x14ac:dyDescent="0.25">
      <c r="A120" s="82"/>
      <c r="B120" s="83"/>
      <c r="C120" s="83"/>
      <c r="D120" s="83"/>
      <c r="E120" s="83"/>
      <c r="F120" s="84"/>
      <c r="G120" s="83"/>
    </row>
    <row r="121" spans="1:7" x14ac:dyDescent="0.25">
      <c r="A121" s="82"/>
      <c r="B121" s="83"/>
      <c r="C121" s="83"/>
      <c r="D121" s="83"/>
      <c r="E121" s="83"/>
      <c r="F121" s="84"/>
      <c r="G121" s="83"/>
    </row>
    <row r="122" spans="1:7" x14ac:dyDescent="0.25">
      <c r="A122" s="82"/>
      <c r="B122" s="83"/>
      <c r="C122" s="83"/>
      <c r="D122" s="83"/>
      <c r="E122" s="83"/>
      <c r="F122" s="84"/>
      <c r="G122" s="83"/>
    </row>
    <row r="123" spans="1:7" x14ac:dyDescent="0.25">
      <c r="A123" s="82"/>
      <c r="B123" s="83"/>
      <c r="C123" s="83"/>
      <c r="D123" s="83"/>
      <c r="E123" s="83"/>
      <c r="F123" s="84"/>
      <c r="G123" s="83"/>
    </row>
    <row r="124" spans="1:7" x14ac:dyDescent="0.25">
      <c r="A124" s="82"/>
      <c r="B124" s="83"/>
      <c r="C124" s="83"/>
      <c r="D124" s="83"/>
      <c r="E124" s="83"/>
      <c r="F124" s="84"/>
      <c r="G124" s="83"/>
    </row>
    <row r="125" spans="1:7" x14ac:dyDescent="0.25">
      <c r="A125" s="82"/>
      <c r="B125" s="83"/>
      <c r="C125" s="83"/>
      <c r="D125" s="83"/>
      <c r="E125" s="83"/>
      <c r="F125" s="84"/>
      <c r="G125" s="83"/>
    </row>
    <row r="126" spans="1:7" x14ac:dyDescent="0.25">
      <c r="A126" s="82"/>
      <c r="B126" s="83"/>
      <c r="C126" s="83"/>
      <c r="D126" s="83"/>
      <c r="E126" s="83"/>
      <c r="F126" s="84"/>
      <c r="G126" s="83"/>
    </row>
    <row r="127" spans="1:7" x14ac:dyDescent="0.25">
      <c r="A127" s="82"/>
      <c r="B127" s="83"/>
      <c r="C127" s="83"/>
      <c r="D127" s="83"/>
      <c r="E127" s="83"/>
      <c r="F127" s="84"/>
      <c r="G127" s="83"/>
    </row>
    <row r="128" spans="1:7" x14ac:dyDescent="0.25">
      <c r="A128" s="82"/>
      <c r="B128" s="83"/>
      <c r="C128" s="83"/>
      <c r="D128" s="83"/>
      <c r="E128" s="83"/>
      <c r="F128" s="84"/>
      <c r="G128" s="83"/>
    </row>
    <row r="129" spans="1:7" x14ac:dyDescent="0.25">
      <c r="A129" s="82"/>
      <c r="B129" s="83"/>
      <c r="C129" s="83"/>
      <c r="D129" s="83"/>
      <c r="E129" s="83"/>
      <c r="F129" s="84"/>
      <c r="G129" s="83"/>
    </row>
    <row r="130" spans="1:7" x14ac:dyDescent="0.25">
      <c r="A130" s="82"/>
      <c r="B130" s="83"/>
      <c r="C130" s="83"/>
      <c r="D130" s="83"/>
      <c r="E130" s="83"/>
      <c r="F130" s="84"/>
      <c r="G130" s="83"/>
    </row>
    <row r="131" spans="1:7" x14ac:dyDescent="0.25">
      <c r="A131" s="82"/>
      <c r="B131" s="83"/>
      <c r="C131" s="83"/>
      <c r="D131" s="83"/>
      <c r="E131" s="83"/>
      <c r="F131" s="84"/>
      <c r="G131" s="83"/>
    </row>
    <row r="132" spans="1:7" x14ac:dyDescent="0.25">
      <c r="A132" s="82"/>
      <c r="B132" s="83"/>
      <c r="C132" s="83"/>
      <c r="D132" s="83"/>
      <c r="E132" s="83"/>
      <c r="F132" s="84"/>
      <c r="G132" s="83"/>
    </row>
    <row r="133" spans="1:7" x14ac:dyDescent="0.25">
      <c r="A133" s="82"/>
      <c r="B133" s="83"/>
      <c r="C133" s="83"/>
      <c r="D133" s="83"/>
      <c r="E133" s="83"/>
      <c r="F133" s="84"/>
      <c r="G133" s="83"/>
    </row>
    <row r="134" spans="1:7" x14ac:dyDescent="0.25">
      <c r="A134" s="82"/>
      <c r="B134" s="83"/>
      <c r="C134" s="83"/>
      <c r="D134" s="83"/>
      <c r="E134" s="83"/>
      <c r="F134" s="84"/>
      <c r="G134" s="83"/>
    </row>
    <row r="135" spans="1:7" x14ac:dyDescent="0.25">
      <c r="A135" s="82"/>
      <c r="B135" s="83"/>
      <c r="C135" s="83"/>
      <c r="D135" s="83"/>
      <c r="E135" s="83"/>
      <c r="F135" s="84"/>
      <c r="G135" s="83"/>
    </row>
    <row r="136" spans="1:7" x14ac:dyDescent="0.25">
      <c r="A136" s="82"/>
      <c r="B136" s="83"/>
      <c r="C136" s="83"/>
      <c r="D136" s="83"/>
      <c r="E136" s="83"/>
      <c r="F136" s="84"/>
      <c r="G136" s="83"/>
    </row>
    <row r="137" spans="1:7" x14ac:dyDescent="0.25">
      <c r="A137" s="82"/>
      <c r="B137" s="83"/>
      <c r="C137" s="83"/>
      <c r="D137" s="83"/>
      <c r="E137" s="83"/>
      <c r="F137" s="84"/>
      <c r="G137" s="83"/>
    </row>
    <row r="138" spans="1:7" x14ac:dyDescent="0.25">
      <c r="A138" s="82"/>
      <c r="B138" s="83"/>
      <c r="C138" s="83"/>
      <c r="D138" s="83"/>
      <c r="E138" s="83"/>
      <c r="F138" s="84"/>
      <c r="G138" s="83"/>
    </row>
    <row r="139" spans="1:7" x14ac:dyDescent="0.25">
      <c r="A139" s="82"/>
      <c r="B139" s="83"/>
      <c r="C139" s="83"/>
      <c r="D139" s="83"/>
      <c r="E139" s="83"/>
      <c r="F139" s="84"/>
      <c r="G139" s="83"/>
    </row>
    <row r="140" spans="1:7" x14ac:dyDescent="0.25">
      <c r="A140" s="82"/>
      <c r="B140" s="83"/>
      <c r="C140" s="83"/>
      <c r="D140" s="83"/>
      <c r="E140" s="83"/>
      <c r="F140" s="84"/>
      <c r="G140" s="83"/>
    </row>
    <row r="141" spans="1:7" x14ac:dyDescent="0.25">
      <c r="A141" s="82"/>
      <c r="B141" s="83"/>
      <c r="C141" s="83"/>
      <c r="D141" s="83"/>
      <c r="E141" s="83"/>
      <c r="F141" s="84"/>
      <c r="G141" s="83"/>
    </row>
    <row r="142" spans="1:7" x14ac:dyDescent="0.25">
      <c r="A142" s="82"/>
      <c r="B142" s="83"/>
      <c r="C142" s="83"/>
      <c r="D142" s="83"/>
      <c r="E142" s="83"/>
      <c r="F142" s="84"/>
      <c r="G142" s="83"/>
    </row>
    <row r="143" spans="1:7" x14ac:dyDescent="0.25">
      <c r="A143" s="82"/>
      <c r="B143" s="83"/>
      <c r="C143" s="83"/>
      <c r="D143" s="83"/>
      <c r="E143" s="83"/>
      <c r="F143" s="84"/>
      <c r="G143" s="83"/>
    </row>
    <row r="144" spans="1:7" x14ac:dyDescent="0.25">
      <c r="A144" s="82"/>
      <c r="B144" s="83"/>
      <c r="C144" s="83"/>
      <c r="D144" s="83"/>
      <c r="E144" s="83"/>
      <c r="F144" s="84"/>
      <c r="G144" s="83"/>
    </row>
    <row r="145" spans="1:7" x14ac:dyDescent="0.25">
      <c r="A145" s="82"/>
      <c r="B145" s="83"/>
      <c r="C145" s="83"/>
      <c r="D145" s="83"/>
      <c r="E145" s="83"/>
      <c r="F145" s="84"/>
      <c r="G145" s="83"/>
    </row>
    <row r="146" spans="1:7" x14ac:dyDescent="0.25">
      <c r="A146" s="82"/>
      <c r="B146" s="83"/>
      <c r="C146" s="83"/>
      <c r="D146" s="83"/>
      <c r="E146" s="83"/>
      <c r="F146" s="84"/>
      <c r="G146" s="83"/>
    </row>
    <row r="147" spans="1:7" x14ac:dyDescent="0.25">
      <c r="A147" s="82"/>
      <c r="B147" s="83"/>
      <c r="C147" s="83"/>
      <c r="D147" s="83"/>
      <c r="E147" s="83"/>
      <c r="F147" s="84"/>
      <c r="G147" s="83"/>
    </row>
    <row r="148" spans="1:7" x14ac:dyDescent="0.25">
      <c r="A148" s="82"/>
      <c r="B148" s="83"/>
      <c r="C148" s="83"/>
      <c r="D148" s="83"/>
      <c r="E148" s="83"/>
      <c r="F148" s="84"/>
      <c r="G148" s="83"/>
    </row>
    <row r="149" spans="1:7" x14ac:dyDescent="0.25">
      <c r="A149" s="82"/>
      <c r="B149" s="83"/>
      <c r="C149" s="83"/>
      <c r="D149" s="83"/>
      <c r="E149" s="83"/>
      <c r="F149" s="84"/>
      <c r="G149" s="83"/>
    </row>
    <row r="150" spans="1:7" x14ac:dyDescent="0.25">
      <c r="A150" s="82"/>
      <c r="B150" s="83"/>
      <c r="C150" s="83"/>
      <c r="D150" s="83"/>
      <c r="E150" s="83"/>
      <c r="F150" s="84"/>
      <c r="G150" s="83"/>
    </row>
    <row r="151" spans="1:7" x14ac:dyDescent="0.25">
      <c r="A151" s="82"/>
      <c r="B151" s="83"/>
      <c r="C151" s="83"/>
      <c r="D151" s="83"/>
      <c r="E151" s="83"/>
      <c r="F151" s="84"/>
      <c r="G151" s="83"/>
    </row>
    <row r="152" spans="1:7" x14ac:dyDescent="0.25">
      <c r="A152" s="82"/>
      <c r="B152" s="83"/>
      <c r="C152" s="83"/>
      <c r="D152" s="83"/>
      <c r="E152" s="83"/>
      <c r="F152" s="84"/>
      <c r="G152" s="83"/>
    </row>
    <row r="153" spans="1:7" x14ac:dyDescent="0.25">
      <c r="A153" s="82"/>
      <c r="B153" s="83"/>
      <c r="C153" s="83"/>
      <c r="D153" s="83"/>
      <c r="E153" s="83"/>
      <c r="F153" s="84"/>
      <c r="G153" s="83"/>
    </row>
    <row r="154" spans="1:7" x14ac:dyDescent="0.25">
      <c r="A154" s="82"/>
      <c r="B154" s="83"/>
      <c r="C154" s="83"/>
      <c r="D154" s="83"/>
      <c r="E154" s="83"/>
      <c r="F154" s="84"/>
      <c r="G154" s="83"/>
    </row>
    <row r="155" spans="1:7" x14ac:dyDescent="0.25">
      <c r="A155" s="82"/>
      <c r="B155" s="83"/>
      <c r="C155" s="83"/>
      <c r="D155" s="83"/>
      <c r="E155" s="83"/>
      <c r="F155" s="84"/>
      <c r="G155" s="83"/>
    </row>
    <row r="156" spans="1:7" x14ac:dyDescent="0.25">
      <c r="A156" s="82"/>
      <c r="B156" s="83"/>
      <c r="C156" s="83"/>
      <c r="D156" s="83"/>
      <c r="E156" s="83"/>
      <c r="F156" s="84"/>
      <c r="G156" s="83"/>
    </row>
    <row r="157" spans="1:7" x14ac:dyDescent="0.25">
      <c r="A157" s="82"/>
      <c r="B157" s="83"/>
      <c r="C157" s="83"/>
      <c r="D157" s="83"/>
      <c r="E157" s="83"/>
      <c r="F157" s="84"/>
      <c r="G157" s="83"/>
    </row>
    <row r="158" spans="1:7" x14ac:dyDescent="0.25">
      <c r="A158" s="82"/>
      <c r="B158" s="83"/>
      <c r="C158" s="83"/>
      <c r="D158" s="83"/>
      <c r="E158" s="83"/>
      <c r="F158" s="84"/>
      <c r="G158" s="83"/>
    </row>
    <row r="159" spans="1:7" x14ac:dyDescent="0.25">
      <c r="A159" s="82"/>
      <c r="B159" s="83"/>
      <c r="C159" s="83"/>
      <c r="D159" s="83"/>
      <c r="E159" s="83"/>
      <c r="F159" s="84"/>
      <c r="G159" s="83"/>
    </row>
    <row r="160" spans="1:7" x14ac:dyDescent="0.25">
      <c r="A160" s="82"/>
      <c r="B160" s="83"/>
      <c r="C160" s="83"/>
      <c r="D160" s="83"/>
      <c r="E160" s="83"/>
      <c r="F160" s="84"/>
      <c r="G160" s="83"/>
    </row>
    <row r="161" spans="1:7" x14ac:dyDescent="0.25">
      <c r="A161" s="82"/>
      <c r="B161" s="83"/>
      <c r="C161" s="83"/>
      <c r="D161" s="83"/>
      <c r="E161" s="83"/>
      <c r="F161" s="84"/>
      <c r="G161" s="83"/>
    </row>
    <row r="162" spans="1:7" x14ac:dyDescent="0.25">
      <c r="A162" s="82"/>
      <c r="B162" s="83"/>
      <c r="C162" s="83"/>
      <c r="D162" s="83"/>
      <c r="E162" s="83"/>
      <c r="F162" s="84"/>
      <c r="G162" s="83"/>
    </row>
    <row r="163" spans="1:7" x14ac:dyDescent="0.25">
      <c r="A163" s="82"/>
      <c r="B163" s="83"/>
      <c r="C163" s="83"/>
      <c r="D163" s="83"/>
      <c r="E163" s="83"/>
      <c r="F163" s="84"/>
      <c r="G163" s="83"/>
    </row>
    <row r="164" spans="1:7" x14ac:dyDescent="0.25">
      <c r="A164" s="82"/>
      <c r="B164" s="83"/>
      <c r="C164" s="83"/>
      <c r="D164" s="83"/>
      <c r="E164" s="83"/>
      <c r="F164" s="84"/>
      <c r="G164" s="83"/>
    </row>
    <row r="165" spans="1:7" x14ac:dyDescent="0.25">
      <c r="A165" s="82"/>
      <c r="B165" s="83"/>
      <c r="C165" s="83"/>
      <c r="D165" s="83"/>
      <c r="E165" s="83"/>
      <c r="F165" s="84"/>
      <c r="G165" s="83"/>
    </row>
    <row r="166" spans="1:7" x14ac:dyDescent="0.25">
      <c r="A166" s="82"/>
      <c r="B166" s="83"/>
      <c r="C166" s="83"/>
      <c r="D166" s="83"/>
      <c r="E166" s="83"/>
      <c r="F166" s="84"/>
      <c r="G166" s="83"/>
    </row>
    <row r="167" spans="1:7" x14ac:dyDescent="0.25">
      <c r="A167" s="82"/>
      <c r="B167" s="83"/>
      <c r="C167" s="83"/>
      <c r="D167" s="83"/>
      <c r="E167" s="83"/>
      <c r="F167" s="84"/>
      <c r="G167" s="83"/>
    </row>
    <row r="168" spans="1:7" x14ac:dyDescent="0.25">
      <c r="A168" s="82"/>
      <c r="B168" s="83"/>
      <c r="C168" s="83"/>
      <c r="D168" s="83"/>
      <c r="E168" s="83"/>
      <c r="F168" s="84"/>
      <c r="G168" s="83"/>
    </row>
    <row r="169" spans="1:7" x14ac:dyDescent="0.25">
      <c r="A169" s="82"/>
      <c r="B169" s="83"/>
      <c r="C169" s="83"/>
      <c r="D169" s="83"/>
      <c r="E169" s="83"/>
      <c r="F169" s="84"/>
      <c r="G169" s="83"/>
    </row>
    <row r="170" spans="1:7" x14ac:dyDescent="0.25">
      <c r="A170" s="82"/>
      <c r="B170" s="83"/>
      <c r="C170" s="83"/>
      <c r="D170" s="83"/>
      <c r="E170" s="83"/>
      <c r="F170" s="84"/>
      <c r="G170" s="83"/>
    </row>
    <row r="171" spans="1:7" x14ac:dyDescent="0.25">
      <c r="A171" s="82"/>
      <c r="B171" s="83"/>
      <c r="C171" s="83"/>
      <c r="D171" s="83"/>
      <c r="E171" s="83"/>
      <c r="F171" s="84"/>
      <c r="G171" s="83"/>
    </row>
    <row r="172" spans="1:7" x14ac:dyDescent="0.25">
      <c r="A172" s="82"/>
      <c r="B172" s="83"/>
      <c r="C172" s="83"/>
      <c r="D172" s="83"/>
      <c r="E172" s="83"/>
      <c r="F172" s="84"/>
      <c r="G172" s="83"/>
    </row>
    <row r="173" spans="1:7" x14ac:dyDescent="0.25">
      <c r="A173" s="82"/>
      <c r="B173" s="83"/>
      <c r="C173" s="83"/>
      <c r="D173" s="83"/>
      <c r="E173" s="83"/>
      <c r="F173" s="84"/>
      <c r="G173" s="83"/>
    </row>
    <row r="174" spans="1:7" x14ac:dyDescent="0.25">
      <c r="A174" s="82"/>
      <c r="B174" s="83"/>
      <c r="C174" s="83"/>
      <c r="D174" s="83"/>
      <c r="E174" s="83"/>
      <c r="F174" s="84"/>
      <c r="G174" s="83"/>
    </row>
    <row r="175" spans="1:7" x14ac:dyDescent="0.25">
      <c r="A175" s="82"/>
      <c r="B175" s="83"/>
      <c r="C175" s="83"/>
      <c r="D175" s="83"/>
      <c r="E175" s="83"/>
      <c r="F175" s="84"/>
      <c r="G175" s="83"/>
    </row>
    <row r="176" spans="1:7" x14ac:dyDescent="0.25">
      <c r="A176" s="82"/>
      <c r="B176" s="83"/>
      <c r="C176" s="83"/>
      <c r="D176" s="83"/>
      <c r="E176" s="83"/>
      <c r="F176" s="84"/>
      <c r="G176" s="83"/>
    </row>
    <row r="177" spans="1:7" x14ac:dyDescent="0.25">
      <c r="A177" s="82"/>
      <c r="B177" s="83"/>
      <c r="C177" s="83"/>
      <c r="D177" s="83"/>
      <c r="E177" s="83"/>
      <c r="F177" s="84"/>
      <c r="G177" s="83"/>
    </row>
    <row r="178" spans="1:7" x14ac:dyDescent="0.25">
      <c r="A178" s="82"/>
      <c r="B178" s="83"/>
      <c r="C178" s="83"/>
      <c r="D178" s="83"/>
      <c r="E178" s="83"/>
      <c r="F178" s="84"/>
      <c r="G178" s="83"/>
    </row>
    <row r="179" spans="1:7" x14ac:dyDescent="0.25">
      <c r="A179" s="82"/>
      <c r="B179" s="83"/>
      <c r="C179" s="83"/>
      <c r="D179" s="83"/>
      <c r="E179" s="83"/>
      <c r="F179" s="84"/>
      <c r="G179" s="83"/>
    </row>
    <row r="180" spans="1:7" x14ac:dyDescent="0.25">
      <c r="A180" s="82"/>
      <c r="B180" s="83"/>
      <c r="C180" s="83"/>
      <c r="D180" s="83"/>
      <c r="E180" s="83"/>
      <c r="F180" s="84"/>
      <c r="G180" s="83"/>
    </row>
    <row r="181" spans="1:7" x14ac:dyDescent="0.25">
      <c r="A181" s="82"/>
      <c r="B181" s="83"/>
      <c r="C181" s="83"/>
      <c r="D181" s="83"/>
      <c r="E181" s="83"/>
      <c r="F181" s="84"/>
      <c r="G181" s="83"/>
    </row>
    <row r="182" spans="1:7" x14ac:dyDescent="0.25">
      <c r="A182" s="82"/>
      <c r="B182" s="83"/>
      <c r="C182" s="83"/>
      <c r="D182" s="83"/>
      <c r="E182" s="83"/>
      <c r="F182" s="84"/>
      <c r="G182" s="83"/>
    </row>
    <row r="183" spans="1:7" x14ac:dyDescent="0.25">
      <c r="A183" s="82"/>
      <c r="B183" s="83"/>
      <c r="C183" s="83"/>
      <c r="D183" s="83"/>
      <c r="E183" s="83"/>
      <c r="F183" s="84"/>
      <c r="G183" s="83"/>
    </row>
    <row r="184" spans="1:7" x14ac:dyDescent="0.25">
      <c r="A184" s="82"/>
      <c r="B184" s="83"/>
      <c r="C184" s="83"/>
      <c r="D184" s="83"/>
      <c r="E184" s="83"/>
      <c r="F184" s="84"/>
      <c r="G184" s="83"/>
    </row>
    <row r="185" spans="1:7" x14ac:dyDescent="0.25">
      <c r="A185" s="82"/>
      <c r="B185" s="83"/>
      <c r="C185" s="83"/>
      <c r="D185" s="83"/>
      <c r="E185" s="83"/>
      <c r="F185" s="84"/>
      <c r="G185" s="83"/>
    </row>
    <row r="186" spans="1:7" x14ac:dyDescent="0.25">
      <c r="A186" s="82"/>
      <c r="B186" s="83"/>
      <c r="C186" s="83"/>
      <c r="D186" s="83"/>
      <c r="E186" s="83"/>
      <c r="F186" s="84"/>
      <c r="G186" s="83"/>
    </row>
    <row r="187" spans="1:7" x14ac:dyDescent="0.25">
      <c r="A187" s="82"/>
      <c r="B187" s="83"/>
      <c r="C187" s="83"/>
      <c r="D187" s="83"/>
      <c r="E187" s="83"/>
      <c r="F187" s="84"/>
      <c r="G187" s="83"/>
    </row>
    <row r="188" spans="1:7" x14ac:dyDescent="0.25">
      <c r="A188" s="82"/>
      <c r="B188" s="83"/>
      <c r="C188" s="83"/>
      <c r="D188" s="83"/>
      <c r="E188" s="83"/>
      <c r="F188" s="84"/>
      <c r="G188" s="83"/>
    </row>
    <row r="189" spans="1:7" x14ac:dyDescent="0.25">
      <c r="A189" s="82"/>
      <c r="B189" s="83"/>
      <c r="C189" s="83"/>
      <c r="D189" s="83"/>
      <c r="E189" s="83"/>
      <c r="F189" s="84"/>
      <c r="G189" s="83"/>
    </row>
    <row r="190" spans="1:7" x14ac:dyDescent="0.25">
      <c r="A190" s="82"/>
      <c r="B190" s="83"/>
      <c r="C190" s="83"/>
      <c r="D190" s="83"/>
      <c r="E190" s="83"/>
      <c r="F190" s="84"/>
      <c r="G190" s="83"/>
    </row>
    <row r="191" spans="1:7" x14ac:dyDescent="0.25">
      <c r="A191" s="82"/>
      <c r="B191" s="83"/>
      <c r="C191" s="83"/>
      <c r="D191" s="83"/>
      <c r="E191" s="83"/>
      <c r="F191" s="84"/>
      <c r="G191" s="83"/>
    </row>
    <row r="192" spans="1:7" x14ac:dyDescent="0.25">
      <c r="A192" s="82"/>
      <c r="B192" s="83"/>
      <c r="C192" s="83"/>
      <c r="D192" s="83"/>
      <c r="E192" s="83"/>
      <c r="F192" s="84"/>
      <c r="G192" s="83"/>
    </row>
    <row r="193" spans="1:7" x14ac:dyDescent="0.25">
      <c r="A193" s="82"/>
      <c r="B193" s="83"/>
      <c r="C193" s="83"/>
      <c r="D193" s="83"/>
      <c r="E193" s="83"/>
      <c r="F193" s="84"/>
      <c r="G193" s="83"/>
    </row>
    <row r="194" spans="1:7" x14ac:dyDescent="0.25">
      <c r="A194" s="82"/>
      <c r="B194" s="83"/>
      <c r="C194" s="83"/>
      <c r="D194" s="83"/>
      <c r="E194" s="83"/>
      <c r="F194" s="84"/>
      <c r="G194" s="83"/>
    </row>
    <row r="195" spans="1:7" x14ac:dyDescent="0.25">
      <c r="A195" s="82"/>
      <c r="B195" s="83"/>
      <c r="C195" s="83"/>
      <c r="D195" s="83"/>
      <c r="E195" s="83"/>
      <c r="F195" s="84"/>
      <c r="G195" s="83"/>
    </row>
    <row r="196" spans="1:7" x14ac:dyDescent="0.25">
      <c r="A196" s="82"/>
      <c r="B196" s="83"/>
      <c r="C196" s="83"/>
      <c r="D196" s="83"/>
      <c r="E196" s="83"/>
      <c r="F196" s="84"/>
      <c r="G196" s="83"/>
    </row>
    <row r="197" spans="1:7" x14ac:dyDescent="0.25">
      <c r="A197" s="82"/>
      <c r="B197" s="83"/>
      <c r="C197" s="83"/>
      <c r="D197" s="83"/>
      <c r="E197" s="83"/>
      <c r="F197" s="84"/>
      <c r="G197" s="83"/>
    </row>
    <row r="198" spans="1:7" x14ac:dyDescent="0.25">
      <c r="A198" s="82"/>
      <c r="B198" s="83"/>
      <c r="C198" s="83"/>
      <c r="D198" s="83"/>
      <c r="E198" s="83"/>
      <c r="F198" s="84"/>
      <c r="G198" s="83"/>
    </row>
    <row r="199" spans="1:7" x14ac:dyDescent="0.25">
      <c r="A199" s="82"/>
      <c r="B199" s="83"/>
      <c r="C199" s="83"/>
      <c r="D199" s="83"/>
      <c r="E199" s="83"/>
      <c r="F199" s="84"/>
      <c r="G199" s="83"/>
    </row>
    <row r="200" spans="1:7" x14ac:dyDescent="0.25">
      <c r="A200" s="82"/>
      <c r="B200" s="83"/>
      <c r="C200" s="83"/>
      <c r="D200" s="83"/>
      <c r="E200" s="83"/>
      <c r="F200" s="84"/>
      <c r="G200" s="83"/>
    </row>
    <row r="201" spans="1:7" x14ac:dyDescent="0.25">
      <c r="A201" s="82"/>
      <c r="B201" s="83"/>
      <c r="C201" s="83"/>
      <c r="D201" s="83"/>
      <c r="E201" s="83"/>
      <c r="F201" s="84"/>
      <c r="G201" s="83"/>
    </row>
    <row r="202" spans="1:7" x14ac:dyDescent="0.25">
      <c r="A202" s="82"/>
      <c r="B202" s="83"/>
      <c r="C202" s="83"/>
      <c r="D202" s="83"/>
      <c r="E202" s="83"/>
      <c r="F202" s="84"/>
      <c r="G202" s="83"/>
    </row>
    <row r="203" spans="1:7" x14ac:dyDescent="0.25">
      <c r="A203" s="82"/>
      <c r="B203" s="83"/>
      <c r="C203" s="83"/>
      <c r="D203" s="83"/>
      <c r="E203" s="83"/>
      <c r="F203" s="84"/>
      <c r="G203" s="83"/>
    </row>
    <row r="204" spans="1:7" x14ac:dyDescent="0.25">
      <c r="A204" s="82"/>
      <c r="B204" s="83"/>
      <c r="C204" s="83"/>
      <c r="D204" s="83"/>
      <c r="E204" s="83"/>
      <c r="F204" s="84"/>
      <c r="G204" s="83"/>
    </row>
    <row r="205" spans="1:7" x14ac:dyDescent="0.25">
      <c r="A205" s="82"/>
      <c r="B205" s="83"/>
      <c r="C205" s="83"/>
      <c r="D205" s="83"/>
      <c r="E205" s="83"/>
      <c r="F205" s="84"/>
      <c r="G205" s="83"/>
    </row>
    <row r="206" spans="1:7" x14ac:dyDescent="0.25">
      <c r="A206" s="82"/>
      <c r="B206" s="83"/>
      <c r="C206" s="83"/>
      <c r="D206" s="83"/>
      <c r="E206" s="83"/>
      <c r="F206" s="84"/>
      <c r="G206" s="83"/>
    </row>
    <row r="207" spans="1:7" x14ac:dyDescent="0.25">
      <c r="A207" s="82"/>
      <c r="B207" s="83"/>
      <c r="C207" s="83"/>
      <c r="D207" s="83"/>
      <c r="E207" s="83"/>
      <c r="F207" s="84"/>
      <c r="G207" s="83"/>
    </row>
    <row r="208" spans="1:7" x14ac:dyDescent="0.25">
      <c r="A208" s="82"/>
      <c r="B208" s="83"/>
      <c r="C208" s="83"/>
      <c r="D208" s="83"/>
      <c r="E208" s="83"/>
      <c r="F208" s="84"/>
      <c r="G208" s="83"/>
    </row>
    <row r="209" spans="1:7" x14ac:dyDescent="0.25">
      <c r="A209" s="82"/>
      <c r="B209" s="83"/>
      <c r="C209" s="83"/>
      <c r="D209" s="83"/>
      <c r="E209" s="83"/>
      <c r="F209" s="84"/>
      <c r="G209" s="83"/>
    </row>
    <row r="210" spans="1:7" x14ac:dyDescent="0.25">
      <c r="A210" s="82"/>
      <c r="B210" s="83"/>
      <c r="C210" s="83"/>
      <c r="D210" s="83"/>
      <c r="E210" s="83"/>
      <c r="F210" s="84"/>
      <c r="G210" s="83"/>
    </row>
    <row r="211" spans="1:7" x14ac:dyDescent="0.25">
      <c r="A211" s="82"/>
      <c r="B211" s="83"/>
      <c r="C211" s="83"/>
      <c r="D211" s="83"/>
      <c r="E211" s="83"/>
      <c r="F211" s="84"/>
      <c r="G211" s="83"/>
    </row>
    <row r="212" spans="1:7" x14ac:dyDescent="0.25">
      <c r="A212" s="82"/>
      <c r="B212" s="83"/>
      <c r="C212" s="83"/>
      <c r="D212" s="83"/>
      <c r="E212" s="83"/>
      <c r="F212" s="84"/>
      <c r="G212" s="83"/>
    </row>
    <row r="213" spans="1:7" x14ac:dyDescent="0.25">
      <c r="A213" s="82"/>
      <c r="B213" s="83"/>
      <c r="C213" s="83"/>
      <c r="D213" s="83"/>
      <c r="E213" s="83"/>
      <c r="F213" s="84"/>
      <c r="G213" s="83"/>
    </row>
    <row r="214" spans="1:7" x14ac:dyDescent="0.25">
      <c r="A214" s="82"/>
      <c r="B214" s="83"/>
      <c r="C214" s="83"/>
      <c r="D214" s="83"/>
      <c r="E214" s="83"/>
      <c r="F214" s="84"/>
      <c r="G214" s="83"/>
    </row>
    <row r="215" spans="1:7" x14ac:dyDescent="0.25">
      <c r="A215" s="82"/>
      <c r="B215" s="83"/>
      <c r="C215" s="83"/>
      <c r="D215" s="83"/>
      <c r="E215" s="83"/>
      <c r="F215" s="84"/>
      <c r="G215" s="83"/>
    </row>
    <row r="216" spans="1:7" x14ac:dyDescent="0.25">
      <c r="A216" s="82"/>
      <c r="B216" s="83"/>
      <c r="C216" s="83"/>
      <c r="D216" s="83"/>
      <c r="E216" s="83"/>
      <c r="F216" s="84"/>
      <c r="G216" s="83"/>
    </row>
    <row r="217" spans="1:7" x14ac:dyDescent="0.25">
      <c r="A217" s="82"/>
      <c r="B217" s="83"/>
      <c r="C217" s="83"/>
      <c r="D217" s="83"/>
      <c r="E217" s="83"/>
      <c r="F217" s="84"/>
      <c r="G217" s="83"/>
    </row>
    <row r="218" spans="1:7" x14ac:dyDescent="0.25">
      <c r="A218" s="82"/>
      <c r="B218" s="83"/>
      <c r="C218" s="83"/>
      <c r="D218" s="83"/>
      <c r="E218" s="83"/>
      <c r="F218" s="84"/>
      <c r="G218" s="83"/>
    </row>
    <row r="219" spans="1:7" x14ac:dyDescent="0.25">
      <c r="A219" s="82"/>
      <c r="B219" s="83"/>
      <c r="C219" s="83"/>
      <c r="D219" s="83"/>
      <c r="E219" s="83"/>
      <c r="F219" s="84"/>
      <c r="G219" s="83"/>
    </row>
    <row r="220" spans="1:7" x14ac:dyDescent="0.25">
      <c r="A220" s="82"/>
      <c r="B220" s="83"/>
      <c r="C220" s="83"/>
      <c r="D220" s="83"/>
      <c r="E220" s="83"/>
      <c r="F220" s="84"/>
      <c r="G220" s="83"/>
    </row>
    <row r="221" spans="1:7" x14ac:dyDescent="0.25">
      <c r="A221" s="82"/>
      <c r="B221" s="83"/>
      <c r="C221" s="83"/>
      <c r="D221" s="83"/>
      <c r="E221" s="83"/>
      <c r="F221" s="84"/>
      <c r="G221" s="83"/>
    </row>
    <row r="222" spans="1:7" x14ac:dyDescent="0.25">
      <c r="A222" s="82"/>
      <c r="B222" s="83"/>
      <c r="C222" s="83"/>
      <c r="D222" s="83"/>
      <c r="E222" s="83"/>
      <c r="F222" s="84"/>
      <c r="G222" s="83"/>
    </row>
    <row r="223" spans="1:7" x14ac:dyDescent="0.25">
      <c r="A223" s="82"/>
      <c r="B223" s="83"/>
      <c r="C223" s="83"/>
      <c r="D223" s="83"/>
      <c r="E223" s="83"/>
      <c r="F223" s="84"/>
      <c r="G223" s="83"/>
    </row>
    <row r="224" spans="1:7" x14ac:dyDescent="0.25">
      <c r="A224" s="82"/>
      <c r="B224" s="83"/>
      <c r="C224" s="83"/>
      <c r="D224" s="83"/>
      <c r="E224" s="83"/>
      <c r="F224" s="84"/>
      <c r="G224" s="83"/>
    </row>
    <row r="225" spans="1:7" x14ac:dyDescent="0.25">
      <c r="A225" s="82"/>
      <c r="B225" s="83"/>
      <c r="C225" s="83"/>
      <c r="D225" s="83"/>
      <c r="E225" s="83"/>
      <c r="F225" s="84"/>
      <c r="G225" s="83"/>
    </row>
    <row r="226" spans="1:7" x14ac:dyDescent="0.25">
      <c r="A226" s="82"/>
      <c r="B226" s="83"/>
      <c r="C226" s="83"/>
      <c r="D226" s="83"/>
      <c r="E226" s="83"/>
      <c r="F226" s="84"/>
      <c r="G226" s="83"/>
    </row>
    <row r="227" spans="1:7" x14ac:dyDescent="0.25">
      <c r="A227" s="82"/>
      <c r="B227" s="83"/>
      <c r="C227" s="83"/>
      <c r="D227" s="83"/>
      <c r="E227" s="83"/>
      <c r="F227" s="84"/>
      <c r="G227" s="83"/>
    </row>
    <row r="228" spans="1:7" x14ac:dyDescent="0.25">
      <c r="A228" s="82"/>
      <c r="B228" s="83"/>
      <c r="C228" s="83"/>
      <c r="D228" s="83"/>
      <c r="E228" s="83"/>
      <c r="F228" s="84"/>
      <c r="G228" s="83"/>
    </row>
    <row r="229" spans="1:7" x14ac:dyDescent="0.25">
      <c r="A229" s="82"/>
      <c r="B229" s="83"/>
      <c r="C229" s="83"/>
      <c r="D229" s="83"/>
      <c r="E229" s="83"/>
      <c r="F229" s="84"/>
      <c r="G229" s="83"/>
    </row>
    <row r="230" spans="1:7" x14ac:dyDescent="0.25">
      <c r="A230" s="82"/>
      <c r="B230" s="83"/>
      <c r="C230" s="83"/>
      <c r="D230" s="83"/>
      <c r="E230" s="83"/>
      <c r="F230" s="84"/>
      <c r="G230" s="83"/>
    </row>
    <row r="231" spans="1:7" x14ac:dyDescent="0.25">
      <c r="A231" s="82"/>
      <c r="B231" s="83"/>
      <c r="C231" s="83"/>
      <c r="D231" s="83"/>
      <c r="E231" s="83"/>
      <c r="F231" s="84"/>
      <c r="G231" s="83"/>
    </row>
    <row r="232" spans="1:7" x14ac:dyDescent="0.25">
      <c r="A232" s="82"/>
      <c r="B232" s="83"/>
      <c r="C232" s="83"/>
      <c r="D232" s="83"/>
      <c r="E232" s="83"/>
      <c r="F232" s="84"/>
      <c r="G232" s="83"/>
    </row>
    <row r="233" spans="1:7" x14ac:dyDescent="0.25">
      <c r="A233" s="82"/>
      <c r="B233" s="83"/>
      <c r="C233" s="83"/>
      <c r="D233" s="83"/>
      <c r="E233" s="83"/>
      <c r="F233" s="84"/>
      <c r="G233" s="83"/>
    </row>
    <row r="234" spans="1:7" x14ac:dyDescent="0.25">
      <c r="A234" s="82"/>
      <c r="B234" s="83"/>
      <c r="C234" s="83"/>
      <c r="D234" s="83"/>
      <c r="E234" s="83"/>
      <c r="F234" s="84"/>
      <c r="G234" s="83"/>
    </row>
    <row r="235" spans="1:7" x14ac:dyDescent="0.25">
      <c r="A235" s="82"/>
      <c r="B235" s="83"/>
      <c r="C235" s="83"/>
      <c r="D235" s="83"/>
      <c r="E235" s="83"/>
      <c r="F235" s="84"/>
      <c r="G235" s="83"/>
    </row>
    <row r="236" spans="1:7" x14ac:dyDescent="0.25">
      <c r="A236" s="82"/>
      <c r="B236" s="83"/>
      <c r="C236" s="83"/>
      <c r="D236" s="83"/>
      <c r="E236" s="83"/>
      <c r="F236" s="84"/>
      <c r="G236" s="83"/>
    </row>
    <row r="237" spans="1:7" x14ac:dyDescent="0.25">
      <c r="A237" s="82"/>
      <c r="B237" s="83"/>
      <c r="C237" s="83"/>
      <c r="D237" s="83"/>
      <c r="E237" s="83"/>
      <c r="F237" s="84"/>
      <c r="G237" s="83"/>
    </row>
    <row r="238" spans="1:7" x14ac:dyDescent="0.25">
      <c r="A238" s="82"/>
      <c r="B238" s="83"/>
      <c r="C238" s="83"/>
      <c r="D238" s="83"/>
      <c r="E238" s="83"/>
      <c r="F238" s="84"/>
      <c r="G238" s="83"/>
    </row>
    <row r="239" spans="1:7" x14ac:dyDescent="0.25">
      <c r="A239" s="82"/>
      <c r="B239" s="83"/>
      <c r="C239" s="83"/>
      <c r="D239" s="83"/>
      <c r="E239" s="83"/>
      <c r="F239" s="84"/>
      <c r="G239" s="83"/>
    </row>
    <row r="240" spans="1:7" x14ac:dyDescent="0.25">
      <c r="A240" s="82"/>
      <c r="B240" s="83"/>
      <c r="C240" s="83"/>
      <c r="D240" s="83"/>
      <c r="E240" s="83"/>
      <c r="F240" s="84"/>
      <c r="G240" s="83"/>
    </row>
    <row r="241" spans="1:7" x14ac:dyDescent="0.25">
      <c r="A241" s="82"/>
      <c r="B241" s="83"/>
      <c r="C241" s="83"/>
      <c r="D241" s="83"/>
      <c r="E241" s="83"/>
      <c r="F241" s="84"/>
      <c r="G241" s="83"/>
    </row>
    <row r="242" spans="1:7" x14ac:dyDescent="0.25">
      <c r="A242" s="82"/>
      <c r="B242" s="83"/>
      <c r="C242" s="83"/>
      <c r="D242" s="83"/>
      <c r="E242" s="83"/>
      <c r="F242" s="84"/>
      <c r="G242" s="83"/>
    </row>
    <row r="243" spans="1:7" x14ac:dyDescent="0.25">
      <c r="A243" s="82"/>
      <c r="B243" s="83"/>
      <c r="C243" s="83"/>
      <c r="D243" s="83"/>
      <c r="E243" s="83"/>
      <c r="F243" s="84"/>
      <c r="G243" s="83"/>
    </row>
    <row r="244" spans="1:7" x14ac:dyDescent="0.25">
      <c r="A244" s="82"/>
      <c r="B244" s="83"/>
      <c r="C244" s="83"/>
      <c r="D244" s="83"/>
      <c r="E244" s="83"/>
      <c r="F244" s="84"/>
      <c r="G244" s="83"/>
    </row>
    <row r="245" spans="1:7" x14ac:dyDescent="0.25">
      <c r="A245" s="82"/>
      <c r="B245" s="83"/>
      <c r="C245" s="83"/>
      <c r="D245" s="83"/>
      <c r="E245" s="83"/>
      <c r="F245" s="84"/>
      <c r="G245" s="83"/>
    </row>
    <row r="246" spans="1:7" x14ac:dyDescent="0.25">
      <c r="A246" s="82"/>
      <c r="B246" s="83"/>
      <c r="C246" s="83"/>
      <c r="D246" s="83"/>
      <c r="E246" s="83"/>
      <c r="F246" s="84"/>
      <c r="G246" s="83"/>
    </row>
    <row r="247" spans="1:7" x14ac:dyDescent="0.25">
      <c r="A247" s="82"/>
      <c r="B247" s="83"/>
      <c r="C247" s="83"/>
      <c r="D247" s="83"/>
      <c r="E247" s="83"/>
      <c r="F247" s="84"/>
      <c r="G247" s="83"/>
    </row>
    <row r="248" spans="1:7" x14ac:dyDescent="0.25">
      <c r="A248" s="82"/>
      <c r="B248" s="83"/>
      <c r="C248" s="83"/>
      <c r="D248" s="83"/>
      <c r="E248" s="83"/>
      <c r="F248" s="84"/>
      <c r="G248" s="83"/>
    </row>
    <row r="249" spans="1:7" x14ac:dyDescent="0.25">
      <c r="A249" s="82"/>
      <c r="B249" s="83"/>
      <c r="C249" s="83"/>
      <c r="D249" s="83"/>
      <c r="E249" s="83"/>
      <c r="F249" s="84"/>
      <c r="G249" s="83"/>
    </row>
    <row r="250" spans="1:7" x14ac:dyDescent="0.25">
      <c r="A250" s="82"/>
      <c r="B250" s="83"/>
      <c r="C250" s="83"/>
      <c r="D250" s="83"/>
      <c r="E250" s="83"/>
      <c r="F250" s="84"/>
      <c r="G250" s="83"/>
    </row>
    <row r="251" spans="1:7" x14ac:dyDescent="0.25">
      <c r="A251" s="82"/>
      <c r="B251" s="83"/>
      <c r="C251" s="83"/>
      <c r="D251" s="83"/>
      <c r="E251" s="83"/>
      <c r="F251" s="84"/>
      <c r="G251" s="83"/>
    </row>
    <row r="252" spans="1:7" x14ac:dyDescent="0.25">
      <c r="A252" s="82"/>
      <c r="B252" s="83"/>
      <c r="C252" s="83"/>
      <c r="D252" s="83"/>
      <c r="E252" s="83"/>
      <c r="F252" s="84"/>
      <c r="G252" s="83"/>
    </row>
    <row r="253" spans="1:7" x14ac:dyDescent="0.25">
      <c r="A253" s="82"/>
      <c r="B253" s="83"/>
      <c r="C253" s="83"/>
      <c r="D253" s="83"/>
      <c r="E253" s="83"/>
      <c r="F253" s="84"/>
      <c r="G253" s="83"/>
    </row>
    <row r="254" spans="1:7" x14ac:dyDescent="0.25">
      <c r="A254" s="82"/>
      <c r="B254" s="83"/>
      <c r="C254" s="83"/>
      <c r="D254" s="83"/>
      <c r="E254" s="83"/>
      <c r="F254" s="84"/>
      <c r="G254" s="83"/>
    </row>
    <row r="255" spans="1:7" x14ac:dyDescent="0.25">
      <c r="A255" s="82"/>
      <c r="B255" s="83"/>
      <c r="C255" s="83"/>
      <c r="D255" s="83"/>
      <c r="E255" s="83"/>
      <c r="F255" s="84"/>
      <c r="G255" s="83"/>
    </row>
    <row r="256" spans="1:7" x14ac:dyDescent="0.25">
      <c r="A256" s="82"/>
      <c r="B256" s="83"/>
      <c r="C256" s="83"/>
      <c r="D256" s="83"/>
      <c r="E256" s="83"/>
      <c r="F256" s="84"/>
      <c r="G256" s="83"/>
    </row>
    <row r="257" spans="1:7" x14ac:dyDescent="0.25">
      <c r="A257" s="82"/>
      <c r="B257" s="83"/>
      <c r="C257" s="83"/>
      <c r="D257" s="83"/>
      <c r="E257" s="83"/>
      <c r="F257" s="84"/>
      <c r="G257" s="83"/>
    </row>
    <row r="258" spans="1:7" x14ac:dyDescent="0.25">
      <c r="A258" s="82"/>
      <c r="B258" s="83"/>
      <c r="C258" s="83"/>
      <c r="D258" s="83"/>
      <c r="E258" s="83"/>
      <c r="F258" s="84"/>
      <c r="G258" s="83"/>
    </row>
    <row r="259" spans="1:7" x14ac:dyDescent="0.25">
      <c r="A259" s="82"/>
      <c r="B259" s="83"/>
      <c r="C259" s="83"/>
      <c r="D259" s="83"/>
      <c r="E259" s="83"/>
      <c r="F259" s="84"/>
      <c r="G259" s="83"/>
    </row>
    <row r="260" spans="1:7" x14ac:dyDescent="0.25">
      <c r="A260" s="82"/>
      <c r="B260" s="83"/>
      <c r="C260" s="83"/>
      <c r="D260" s="83"/>
      <c r="E260" s="83"/>
      <c r="F260" s="84"/>
      <c r="G260" s="83"/>
    </row>
    <row r="261" spans="1:7" x14ac:dyDescent="0.25">
      <c r="A261" s="82"/>
      <c r="B261" s="83"/>
      <c r="C261" s="83"/>
      <c r="D261" s="83"/>
      <c r="E261" s="83"/>
      <c r="F261" s="84"/>
      <c r="G261" s="83"/>
    </row>
    <row r="262" spans="1:7" x14ac:dyDescent="0.25">
      <c r="A262" s="82"/>
      <c r="B262" s="83"/>
      <c r="C262" s="83"/>
      <c r="D262" s="83"/>
      <c r="E262" s="83"/>
      <c r="F262" s="84"/>
      <c r="G262" s="83"/>
    </row>
    <row r="263" spans="1:7" x14ac:dyDescent="0.25">
      <c r="A263" s="82"/>
      <c r="B263" s="83"/>
      <c r="C263" s="83"/>
      <c r="D263" s="83"/>
      <c r="E263" s="83"/>
      <c r="F263" s="84"/>
      <c r="G263" s="83"/>
    </row>
    <row r="264" spans="1:7" x14ac:dyDescent="0.25">
      <c r="A264" s="82"/>
      <c r="B264" s="83"/>
      <c r="C264" s="83"/>
      <c r="D264" s="83"/>
      <c r="E264" s="83"/>
      <c r="F264" s="84"/>
      <c r="G264" s="83"/>
    </row>
    <row r="265" spans="1:7" x14ac:dyDescent="0.25">
      <c r="A265" s="82"/>
      <c r="D265" s="83"/>
      <c r="E265" s="83"/>
      <c r="F265" s="84"/>
      <c r="G265" s="83"/>
    </row>
  </sheetData>
  <mergeCells count="2">
    <mergeCell ref="B5:C5"/>
    <mergeCell ref="F5:G5"/>
  </mergeCells>
  <conditionalFormatting sqref="G6:G12">
    <cfRule type="containsText" dxfId="12" priority="1" operator="containsText" text="ERROR">
      <formula>NOT(ISERROR(SEARCH("ERROR",G6)))</formula>
    </cfRule>
    <cfRule type="containsText" dxfId="11" priority="2" operator="containsText" text="OK">
      <formula>NOT(ISERROR(SEARCH("OK",G6)))</formula>
    </cfRule>
  </conditionalFormatting>
  <hyperlinks>
    <hyperlink ref="C17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0" r:id="rId5" name="cmdRefresh">
          <controlPr defaultSize="0" autoLine="0" r:id="rId6">
            <anchor moveWithCells="1">
              <from>
                <xdr:col>1</xdr:col>
                <xdr:colOff>1066800</xdr:colOff>
                <xdr:row>11</xdr:row>
                <xdr:rowOff>152400</xdr:rowOff>
              </from>
              <to>
                <xdr:col>2</xdr:col>
                <xdr:colOff>1533525</xdr:colOff>
                <xdr:row>13</xdr:row>
                <xdr:rowOff>152400</xdr:rowOff>
              </to>
            </anchor>
          </controlPr>
        </control>
      </mc:Choice>
      <mc:Fallback>
        <control shapeId="2050" r:id="rId5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20"/>
  <sheetViews>
    <sheetView zoomScale="80" zoomScaleNormal="80" workbookViewId="0">
      <selection activeCell="E16" sqref="E16"/>
    </sheetView>
  </sheetViews>
  <sheetFormatPr defaultRowHeight="15" x14ac:dyDescent="0.25"/>
  <cols>
    <col min="1" max="1" width="2.85546875" customWidth="1"/>
    <col min="2" max="2" width="6.7109375" customWidth="1"/>
    <col min="3" max="3" width="6" bestFit="1" customWidth="1"/>
    <col min="4" max="4" width="9.85546875" customWidth="1"/>
    <col min="5" max="6" width="10.5703125" bestFit="1" customWidth="1"/>
    <col min="7" max="7" width="10.140625" bestFit="1" customWidth="1"/>
    <col min="8" max="8" width="10.5703125" bestFit="1" customWidth="1"/>
    <col min="9" max="9" width="11.5703125" bestFit="1" customWidth="1"/>
  </cols>
  <sheetData>
    <row r="1" spans="2:9" ht="26.25" customHeight="1" x14ac:dyDescent="0.25">
      <c r="B1" s="26" t="s">
        <v>83</v>
      </c>
      <c r="C1" s="26" t="s">
        <v>85</v>
      </c>
      <c r="D1" s="26" t="s">
        <v>755</v>
      </c>
      <c r="E1" s="26" t="s">
        <v>892</v>
      </c>
      <c r="F1" s="26" t="s">
        <v>893</v>
      </c>
      <c r="G1" s="26" t="s">
        <v>1098</v>
      </c>
      <c r="H1" s="26" t="s">
        <v>1097</v>
      </c>
      <c r="I1" s="26" t="s">
        <v>1099</v>
      </c>
    </row>
    <row r="2" spans="2:9" x14ac:dyDescent="0.25">
      <c r="B2" s="77"/>
      <c r="C2" s="78"/>
      <c r="D2" s="280"/>
      <c r="E2" s="12"/>
      <c r="F2" s="12"/>
      <c r="G2" s="12"/>
      <c r="H2" s="12"/>
      <c r="I2" s="39"/>
    </row>
    <row r="3" spans="2:9" x14ac:dyDescent="0.25">
      <c r="B3" s="79" t="s">
        <v>82</v>
      </c>
      <c r="C3" s="76">
        <v>75</v>
      </c>
      <c r="D3" s="278" t="str">
        <f>B3&amp;".AX"</f>
        <v>BOQ.AX</v>
      </c>
      <c r="E3" s="184">
        <v>42118</v>
      </c>
      <c r="F3" s="184">
        <v>42147</v>
      </c>
      <c r="G3" s="184">
        <v>42104</v>
      </c>
      <c r="H3" s="185">
        <v>42285</v>
      </c>
      <c r="I3" s="186">
        <v>42300</v>
      </c>
    </row>
    <row r="4" spans="2:9" x14ac:dyDescent="0.25">
      <c r="B4" s="80" t="s">
        <v>1179</v>
      </c>
      <c r="C4" s="75">
        <v>70</v>
      </c>
      <c r="D4" s="277" t="str">
        <f>"CRZ"&amp;".AX"</f>
        <v>CRZ.AX</v>
      </c>
      <c r="E4" s="279">
        <v>42086</v>
      </c>
      <c r="F4" s="184">
        <v>42109</v>
      </c>
      <c r="G4" s="24"/>
      <c r="H4" s="24"/>
      <c r="I4" s="40"/>
    </row>
    <row r="5" spans="2:9" x14ac:dyDescent="0.25">
      <c r="B5" s="79" t="s">
        <v>62</v>
      </c>
      <c r="C5" s="76">
        <v>75</v>
      </c>
      <c r="D5" s="278" t="str">
        <f t="shared" ref="D5:D20" si="0">B5&amp;".AX"</f>
        <v>CTX.AX</v>
      </c>
      <c r="E5" s="184">
        <v>42067</v>
      </c>
      <c r="F5" s="279">
        <v>41732</v>
      </c>
      <c r="G5" s="24"/>
      <c r="H5" s="24"/>
      <c r="I5" s="40"/>
    </row>
    <row r="6" spans="2:9" x14ac:dyDescent="0.25">
      <c r="B6" s="80" t="s">
        <v>57</v>
      </c>
      <c r="C6" s="75">
        <v>70</v>
      </c>
      <c r="D6" s="277" t="str">
        <f t="shared" si="0"/>
        <v>IRE.AX</v>
      </c>
      <c r="E6" s="184">
        <v>42070</v>
      </c>
      <c r="F6" s="184">
        <v>42094</v>
      </c>
      <c r="G6" s="24"/>
      <c r="H6" s="24"/>
      <c r="I6" s="40"/>
    </row>
    <row r="7" spans="2:9" x14ac:dyDescent="0.25">
      <c r="B7" s="79" t="s">
        <v>63</v>
      </c>
      <c r="C7" s="76">
        <v>70</v>
      </c>
      <c r="D7" s="278" t="str">
        <f t="shared" si="0"/>
        <v>JBH.AX</v>
      </c>
      <c r="E7" s="184">
        <v>42046</v>
      </c>
      <c r="F7" s="184">
        <v>42062</v>
      </c>
      <c r="G7" s="24"/>
      <c r="H7" s="24"/>
      <c r="I7" s="40"/>
    </row>
    <row r="8" spans="2:9" x14ac:dyDescent="0.25">
      <c r="B8" s="80" t="s">
        <v>61</v>
      </c>
      <c r="C8" s="75">
        <v>75</v>
      </c>
      <c r="D8" s="277" t="str">
        <f t="shared" si="0"/>
        <v>MQG.AX</v>
      </c>
      <c r="E8" s="184">
        <v>42138</v>
      </c>
      <c r="F8" s="184">
        <v>42187</v>
      </c>
      <c r="G8" s="24"/>
      <c r="H8" s="24"/>
      <c r="I8" s="40"/>
    </row>
    <row r="9" spans="2:9" x14ac:dyDescent="0.25">
      <c r="B9" s="79" t="s">
        <v>52</v>
      </c>
      <c r="C9" s="76">
        <v>80</v>
      </c>
      <c r="D9" s="278" t="str">
        <f t="shared" si="0"/>
        <v>NAB.AX</v>
      </c>
      <c r="E9" s="184">
        <v>42138</v>
      </c>
      <c r="F9" s="184">
        <v>42193</v>
      </c>
      <c r="G9" s="184">
        <v>42131</v>
      </c>
      <c r="H9" s="184">
        <v>42306</v>
      </c>
      <c r="I9" s="281">
        <v>42324</v>
      </c>
    </row>
    <row r="10" spans="2:9" x14ac:dyDescent="0.25">
      <c r="B10" s="80" t="s">
        <v>55</v>
      </c>
      <c r="C10" s="75">
        <v>70</v>
      </c>
      <c r="D10" s="277" t="str">
        <f t="shared" si="0"/>
        <v>REA.AX</v>
      </c>
      <c r="E10" s="184">
        <v>42066</v>
      </c>
      <c r="F10" s="184">
        <v>42075</v>
      </c>
      <c r="G10" s="24"/>
      <c r="H10" s="24"/>
      <c r="I10" s="40"/>
    </row>
    <row r="11" spans="2:9" x14ac:dyDescent="0.25">
      <c r="B11" s="79" t="s">
        <v>59</v>
      </c>
      <c r="C11" s="76">
        <v>70</v>
      </c>
      <c r="D11" s="278" t="str">
        <f t="shared" si="0"/>
        <v>SEK.AX</v>
      </c>
      <c r="E11" s="279">
        <v>42090</v>
      </c>
      <c r="F11" s="279">
        <v>42115</v>
      </c>
      <c r="G11" s="24"/>
      <c r="H11" s="24"/>
      <c r="I11" s="40"/>
    </row>
    <row r="12" spans="2:9" x14ac:dyDescent="0.25">
      <c r="B12" s="80" t="s">
        <v>60</v>
      </c>
      <c r="C12" s="75">
        <v>75</v>
      </c>
      <c r="D12" s="277" t="str">
        <f t="shared" si="0"/>
        <v>SYD.AX</v>
      </c>
      <c r="E12" s="184">
        <v>42181</v>
      </c>
      <c r="F12" s="184">
        <v>42231</v>
      </c>
      <c r="G12" s="24"/>
      <c r="H12" s="24"/>
      <c r="I12" s="40"/>
    </row>
    <row r="13" spans="2:9" x14ac:dyDescent="0.25">
      <c r="B13" s="79" t="s">
        <v>49</v>
      </c>
      <c r="C13" s="76">
        <v>80</v>
      </c>
      <c r="D13" s="278" t="str">
        <f t="shared" si="0"/>
        <v>TLS.AX</v>
      </c>
      <c r="E13" s="184">
        <v>42060</v>
      </c>
      <c r="F13" s="184">
        <v>42090</v>
      </c>
      <c r="G13" s="24"/>
      <c r="H13" s="24"/>
      <c r="I13" s="40"/>
    </row>
    <row r="14" spans="2:9" x14ac:dyDescent="0.25">
      <c r="B14" s="80" t="s">
        <v>53</v>
      </c>
      <c r="C14" s="75">
        <v>80</v>
      </c>
      <c r="D14" s="277" t="str">
        <f t="shared" si="0"/>
        <v>WES.AX</v>
      </c>
      <c r="E14" s="279">
        <v>42059</v>
      </c>
      <c r="F14" s="279">
        <v>42096</v>
      </c>
      <c r="G14" s="24"/>
      <c r="H14" s="24"/>
      <c r="I14" s="40"/>
    </row>
    <row r="15" spans="2:9" x14ac:dyDescent="0.25">
      <c r="B15" s="79" t="s">
        <v>714</v>
      </c>
      <c r="C15" s="76">
        <v>80</v>
      </c>
      <c r="D15" s="278" t="s">
        <v>756</v>
      </c>
      <c r="E15" s="24"/>
      <c r="F15" s="24"/>
      <c r="G15" s="24"/>
      <c r="H15" s="24"/>
      <c r="I15" s="40"/>
    </row>
    <row r="16" spans="2:9" x14ac:dyDescent="0.25">
      <c r="B16" s="80" t="s">
        <v>242</v>
      </c>
      <c r="C16" s="75">
        <v>60</v>
      </c>
      <c r="D16" s="277" t="str">
        <f t="shared" si="0"/>
        <v>GMA.AX</v>
      </c>
      <c r="E16" s="24"/>
      <c r="F16" s="24"/>
      <c r="G16" s="24"/>
      <c r="H16" s="24"/>
      <c r="I16" s="40"/>
    </row>
    <row r="17" spans="2:9" x14ac:dyDescent="0.25">
      <c r="B17" s="79" t="s">
        <v>200</v>
      </c>
      <c r="C17" s="75">
        <v>75</v>
      </c>
      <c r="D17" s="277" t="str">
        <f t="shared" si="0"/>
        <v>CBA.AX</v>
      </c>
      <c r="E17" s="24"/>
      <c r="F17" s="24"/>
      <c r="G17" s="24"/>
      <c r="H17" s="24"/>
      <c r="I17" s="40"/>
    </row>
    <row r="18" spans="2:9" x14ac:dyDescent="0.25">
      <c r="B18" s="80" t="s">
        <v>311</v>
      </c>
      <c r="C18" s="75">
        <v>65</v>
      </c>
      <c r="D18" s="277" t="str">
        <f t="shared" si="0"/>
        <v>MTS.AX</v>
      </c>
      <c r="E18" s="24"/>
      <c r="F18" s="24"/>
      <c r="G18" s="24"/>
      <c r="H18" s="24"/>
      <c r="I18" s="40"/>
    </row>
    <row r="19" spans="2:9" x14ac:dyDescent="0.25">
      <c r="B19" s="80" t="s">
        <v>50</v>
      </c>
      <c r="C19" s="75">
        <v>65</v>
      </c>
      <c r="D19" s="277" t="str">
        <f t="shared" si="0"/>
        <v>MYR.AX</v>
      </c>
      <c r="E19" s="24"/>
      <c r="F19" s="24"/>
      <c r="G19" s="24"/>
      <c r="H19" s="24"/>
      <c r="I19" s="40"/>
    </row>
    <row r="20" spans="2:9" x14ac:dyDescent="0.25">
      <c r="B20" s="81" t="s">
        <v>332</v>
      </c>
      <c r="C20" s="283">
        <v>40</v>
      </c>
      <c r="D20" s="282" t="str">
        <f t="shared" si="0"/>
        <v>NST.AX</v>
      </c>
      <c r="E20" s="25"/>
      <c r="F20" s="25"/>
      <c r="G20" s="25"/>
      <c r="H20" s="25"/>
      <c r="I20" s="4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U32"/>
  <sheetViews>
    <sheetView tabSelected="1" zoomScale="80" zoomScaleNormal="80" workbookViewId="0">
      <selection activeCell="T20" sqref="T20"/>
    </sheetView>
  </sheetViews>
  <sheetFormatPr defaultRowHeight="15" x14ac:dyDescent="0.25"/>
  <cols>
    <col min="1" max="1" width="2.85546875" customWidth="1"/>
    <col min="2" max="2" width="23.42578125" bestFit="1" customWidth="1"/>
    <col min="3" max="3" width="12.42578125" bestFit="1" customWidth="1"/>
    <col min="4" max="5" width="2.85546875" customWidth="1"/>
    <col min="6" max="6" width="11.42578125" bestFit="1" customWidth="1"/>
    <col min="7" max="7" width="10.5703125" bestFit="1" customWidth="1"/>
    <col min="8" max="8" width="11.5703125" customWidth="1"/>
    <col min="9" max="9" width="16.28515625" bestFit="1" customWidth="1"/>
    <col min="10" max="10" width="20" bestFit="1" customWidth="1"/>
    <col min="11" max="11" width="15.28515625" customWidth="1"/>
    <col min="12" max="12" width="14.28515625" customWidth="1"/>
    <col min="13" max="13" width="9.85546875" bestFit="1" customWidth="1"/>
    <col min="14" max="14" width="19.5703125" customWidth="1"/>
    <col min="15" max="15" width="13.85546875" bestFit="1" customWidth="1"/>
    <col min="16" max="16" width="10.5703125" bestFit="1" customWidth="1"/>
    <col min="17" max="17" width="11.5703125" bestFit="1" customWidth="1"/>
    <col min="18" max="19" width="2.85546875" customWidth="1"/>
    <col min="20" max="20" width="13.42578125" customWidth="1"/>
    <col min="21" max="21" width="10.28515625" customWidth="1"/>
  </cols>
  <sheetData>
    <row r="2" spans="2:21" x14ac:dyDescent="0.25">
      <c r="B2" s="300" t="s">
        <v>720</v>
      </c>
      <c r="C2" s="301"/>
      <c r="T2" s="300" t="s">
        <v>1259</v>
      </c>
      <c r="U2" s="301"/>
    </row>
    <row r="3" spans="2:21" x14ac:dyDescent="0.25">
      <c r="B3" s="8" t="s">
        <v>74</v>
      </c>
      <c r="C3" s="73">
        <f>C4-C5</f>
        <v>1263.9300000000367</v>
      </c>
      <c r="T3" s="88" t="s">
        <v>721</v>
      </c>
      <c r="U3" s="72">
        <f>Portfolio_Daily_PnL</f>
        <v>988.56999999999812</v>
      </c>
    </row>
    <row r="4" spans="2:21" x14ac:dyDescent="0.25">
      <c r="B4" s="7" t="s">
        <v>75</v>
      </c>
      <c r="C4" s="73">
        <v>60000</v>
      </c>
      <c r="T4" s="296" t="s">
        <v>751</v>
      </c>
      <c r="U4" s="297">
        <f>U3/C9</f>
        <v>1.1484614436456686E-2</v>
      </c>
    </row>
    <row r="5" spans="2:21" x14ac:dyDescent="0.25">
      <c r="B5" s="7" t="s">
        <v>76</v>
      </c>
      <c r="C5" s="73">
        <f>-GETPIVOTDATA("Sum of Value",Positions!$Q$3)-GETPIVOTDATA("Value",Positions!$Q$25)</f>
        <v>58736.069999999963</v>
      </c>
      <c r="T5" s="88" t="s">
        <v>740</v>
      </c>
      <c r="U5" s="72">
        <f>Portfolio_MTD_PnL</f>
        <v>2082.9300000000003</v>
      </c>
    </row>
    <row r="6" spans="2:21" x14ac:dyDescent="0.25">
      <c r="B6" s="7" t="s">
        <v>77</v>
      </c>
      <c r="C6" s="73">
        <v>0</v>
      </c>
      <c r="T6" s="296" t="s">
        <v>750</v>
      </c>
      <c r="U6" s="297">
        <f>U5/C9</f>
        <v>2.4198233760005638E-2</v>
      </c>
    </row>
    <row r="7" spans="2:21" x14ac:dyDescent="0.25">
      <c r="B7" s="9" t="s">
        <v>78</v>
      </c>
      <c r="C7" s="73">
        <f>C5+C6</f>
        <v>58736.069999999963</v>
      </c>
      <c r="T7" s="88" t="s">
        <v>726</v>
      </c>
      <c r="U7" s="72">
        <f>Portfolio_YTD_PnL</f>
        <v>1544.2799999999995</v>
      </c>
    </row>
    <row r="8" spans="2:21" x14ac:dyDescent="0.25">
      <c r="B8" s="308"/>
      <c r="C8" s="309"/>
      <c r="T8" s="298" t="s">
        <v>749</v>
      </c>
      <c r="U8" s="297">
        <f>U7/C9</f>
        <v>1.7940520531607634E-2</v>
      </c>
    </row>
    <row r="9" spans="2:21" x14ac:dyDescent="0.25">
      <c r="B9" s="8" t="s">
        <v>860</v>
      </c>
      <c r="C9" s="73">
        <f>Portfolio_Asset_Value</f>
        <v>86077.76999999999</v>
      </c>
      <c r="T9" s="87" t="s">
        <v>859</v>
      </c>
      <c r="U9" s="59">
        <f>U7/Portfolio_Owners_Equity</f>
        <v>5.6480760157561455E-2</v>
      </c>
    </row>
    <row r="10" spans="2:21" x14ac:dyDescent="0.25">
      <c r="B10" s="7" t="s">
        <v>742</v>
      </c>
      <c r="C10" s="73">
        <f>C9-C7</f>
        <v>27341.700000000026</v>
      </c>
      <c r="T10" s="88" t="s">
        <v>1091</v>
      </c>
      <c r="U10" s="72">
        <f>Portfolio_LTD_PnL</f>
        <v>7369.7299999999987</v>
      </c>
    </row>
    <row r="11" spans="2:21" x14ac:dyDescent="0.25">
      <c r="B11" s="8" t="s">
        <v>722</v>
      </c>
      <c r="C11" s="73">
        <f>C12-C7</f>
        <v>6411.3220000000438</v>
      </c>
      <c r="T11" s="298" t="s">
        <v>1093</v>
      </c>
      <c r="U11" s="297">
        <f>U10/C12</f>
        <v>0.11312394516115086</v>
      </c>
    </row>
    <row r="12" spans="2:21" x14ac:dyDescent="0.25">
      <c r="B12" s="7" t="s">
        <v>79</v>
      </c>
      <c r="C12" s="73">
        <f>Portfolio_Lending_Value</f>
        <v>65147.392000000007</v>
      </c>
      <c r="T12" s="87" t="s">
        <v>1094</v>
      </c>
      <c r="U12" s="59">
        <f>U10/Portfolio_Owners_Equity</f>
        <v>0.26954176221668702</v>
      </c>
    </row>
    <row r="13" spans="2:21" x14ac:dyDescent="0.25">
      <c r="B13" s="303"/>
      <c r="C13" s="304"/>
      <c r="T13" s="305"/>
      <c r="U13" s="306"/>
    </row>
    <row r="14" spans="2:21" x14ac:dyDescent="0.25">
      <c r="B14" s="9" t="s">
        <v>80</v>
      </c>
      <c r="C14" s="10">
        <v>6.88E-2</v>
      </c>
      <c r="T14" s="88" t="s">
        <v>725</v>
      </c>
      <c r="U14" s="115">
        <f>((U11*100)-CGB_10Y_Yield)/(Risk_Analysis!L14*100)</f>
        <v>8.2855086903110928E-2</v>
      </c>
    </row>
    <row r="15" spans="2:21" x14ac:dyDescent="0.25">
      <c r="B15" s="7" t="s">
        <v>1192</v>
      </c>
      <c r="C15" s="284">
        <v>7.0000000000000007E-2</v>
      </c>
      <c r="T15" s="88" t="s">
        <v>851</v>
      </c>
      <c r="U15" s="115">
        <f>U11-(CGB_10Y_Yield/100)-(Portfolio_Beta*(XJO_90DSMR-(CGB_10Y_Yield/100)))</f>
        <v>7.4520400966557918E-2</v>
      </c>
    </row>
    <row r="16" spans="2:21" x14ac:dyDescent="0.25">
      <c r="B16" s="7" t="s">
        <v>1193</v>
      </c>
      <c r="C16" s="284">
        <f>Portfolio_LVR*Portfolio_Interest_Rate+((1-Portfolio_LVR)*Portfolio_Equity_Rate)</f>
        <v>6.918116740245478E-2</v>
      </c>
      <c r="T16" s="87" t="s">
        <v>691</v>
      </c>
      <c r="U16" s="229">
        <v>-0.1</v>
      </c>
    </row>
    <row r="17" spans="2:20" x14ac:dyDescent="0.25">
      <c r="B17" s="303"/>
      <c r="C17" s="304"/>
    </row>
    <row r="18" spans="2:20" x14ac:dyDescent="0.25">
      <c r="B18" s="7" t="s">
        <v>745</v>
      </c>
      <c r="C18" s="73">
        <f>GETPIVOTDATA("Value",Positions!$Q$25,"Detail","Principal Reduction")</f>
        <v>22246.350000000002</v>
      </c>
    </row>
    <row r="19" spans="2:20" x14ac:dyDescent="0.25">
      <c r="B19" s="7" t="s">
        <v>746</v>
      </c>
      <c r="C19" s="73">
        <f>GETPIVOTDATA("Value",Positions!$Q$25,"Detail","Transaction Fee")</f>
        <v>-430</v>
      </c>
    </row>
    <row r="20" spans="2:20" x14ac:dyDescent="0.25">
      <c r="B20" s="9" t="s">
        <v>748</v>
      </c>
      <c r="C20" s="73">
        <f>GETPIVOTDATA("Value",Positions!$Q$25,"Detail","Interest capitalised")</f>
        <v>-1829.8600000000001</v>
      </c>
    </row>
    <row r="21" spans="2:20" ht="22.5" x14ac:dyDescent="0.25">
      <c r="B21" s="7" t="s">
        <v>1191</v>
      </c>
      <c r="C21" s="73">
        <f>Portfolio_Owners_Equity</f>
        <v>27341.700000000026</v>
      </c>
      <c r="F21" s="91" t="s">
        <v>83</v>
      </c>
      <c r="G21" s="91" t="s">
        <v>698</v>
      </c>
      <c r="H21" s="91" t="s">
        <v>886</v>
      </c>
      <c r="I21" s="91" t="s">
        <v>702</v>
      </c>
      <c r="J21" s="91" t="s">
        <v>703</v>
      </c>
      <c r="K21" s="91" t="s">
        <v>692</v>
      </c>
      <c r="L21" s="91" t="s">
        <v>716</v>
      </c>
      <c r="M21" s="91" t="s">
        <v>711</v>
      </c>
      <c r="N21" s="91" t="s">
        <v>753</v>
      </c>
      <c r="O21" s="91" t="s">
        <v>754</v>
      </c>
      <c r="P21" s="91" t="s">
        <v>850</v>
      </c>
      <c r="Q21" s="91" t="s">
        <v>867</v>
      </c>
    </row>
    <row r="22" spans="2:20" x14ac:dyDescent="0.25">
      <c r="B22" s="303"/>
      <c r="C22" s="304"/>
      <c r="F22" s="57" t="s">
        <v>714</v>
      </c>
      <c r="G22" s="128">
        <f>AXJO!G3</f>
        <v>5891.5</v>
      </c>
      <c r="H22" s="16">
        <f>AXJO!J3/100</f>
        <v>7.7658610013512652E-3</v>
      </c>
      <c r="I22" s="157">
        <f>AVERAGE(AXJO!G3:G63)</f>
        <v>5728.2852459016394</v>
      </c>
      <c r="J22" s="16">
        <f>(XJO_90DSMA-G22)/XJO_90DSMA</f>
        <v>-2.8492776999038977E-2</v>
      </c>
      <c r="K22" s="57" t="str">
        <f>IF(J22&gt;0,"BUY","HOLD")</f>
        <v>HOLD</v>
      </c>
      <c r="L22" s="16">
        <f>AVERAGE(AXJO!J3:J63)</f>
        <v>0.13086201264503433</v>
      </c>
      <c r="M22" s="74">
        <f>SQRT(AVERAGE(AXJO!L3:L63))</f>
        <v>0.79792072125327262</v>
      </c>
      <c r="N22" s="157">
        <f>MAX(AXJO!G:G)</f>
        <v>5975.5</v>
      </c>
      <c r="O22" s="157">
        <f>MIN(AXJO!G:G)</f>
        <v>5152.3</v>
      </c>
      <c r="P22" s="16">
        <f>(AXJO!G3-AXJO!G255)/AXJO!G255</f>
        <v>9.0352192178853624E-2</v>
      </c>
      <c r="Q22" s="135">
        <f>AXJO!A3</f>
        <v>42094</v>
      </c>
      <c r="T22" s="5"/>
    </row>
    <row r="23" spans="2:20" x14ac:dyDescent="0.25">
      <c r="B23" s="61" t="s">
        <v>727</v>
      </c>
      <c r="C23" s="62">
        <f>Portfolio_Income_Value/Portfolio_Asset_Value</f>
        <v>4.3455233563787728E-2</v>
      </c>
      <c r="F23" s="57" t="s">
        <v>833</v>
      </c>
      <c r="G23" s="128">
        <f>RBA_FX!B12</f>
        <v>0.76339999999999997</v>
      </c>
      <c r="H23" s="16">
        <f>RBA_FX!AA12/100</f>
        <v>-2.2032141005702457E-2</v>
      </c>
      <c r="I23" s="157">
        <f>AVERAGE(RBA_FX!B12:B72)</f>
        <v>0.78621475409836072</v>
      </c>
      <c r="J23" s="16">
        <f>(AUDUSD_90DSMA-G23)/AUDUSD_90DSMA</f>
        <v>2.9018476159894703E-2</v>
      </c>
      <c r="K23" s="57" t="str">
        <f>IF(J23&gt;0,"BUY","HOLD")</f>
        <v>BUY</v>
      </c>
      <c r="L23" s="16">
        <f>AVERAGE(RBA_FX!AA12:AA72)</f>
        <v>-0.20269738388745334</v>
      </c>
      <c r="M23" s="74">
        <f>SQRT(AVERAGE(RBA_FX!AC12:AC72))</f>
        <v>1.1840468469058492</v>
      </c>
      <c r="N23" s="128">
        <f>MAX(RBA_FX!B12:B365)</f>
        <v>0.94579999999999997</v>
      </c>
      <c r="O23" s="128">
        <f>MIN(RBA_FX!B12:B365)</f>
        <v>0.76039999999999996</v>
      </c>
      <c r="P23" s="16">
        <f>(G23-RBA_FX!B169)/RBA_FX!B169</f>
        <v>-0.18195456493784831</v>
      </c>
      <c r="Q23" s="135">
        <f>RBA_FX!B10</f>
        <v>42094</v>
      </c>
    </row>
    <row r="24" spans="2:20" x14ac:dyDescent="0.25">
      <c r="B24" s="15" t="s">
        <v>728</v>
      </c>
      <c r="C24" s="73">
        <f>Portfolio_Income_Value</f>
        <v>3740.5295999999998</v>
      </c>
      <c r="F24" s="90" t="s">
        <v>834</v>
      </c>
      <c r="G24" s="128">
        <f>RBA_Bonds!E12</f>
        <v>2.3199999999999998</v>
      </c>
      <c r="H24" s="16">
        <f>RBA_Bonds!L12/100</f>
        <v>-1.6949152542372899E-2</v>
      </c>
      <c r="I24" s="157">
        <f>AVERAGE(RBA_Bonds!E12:E72)</f>
        <v>2.5357377049180321</v>
      </c>
      <c r="J24" s="16">
        <f>CGB_90DSMA-G24</f>
        <v>0.21573770491803224</v>
      </c>
      <c r="K24" s="57" t="str">
        <f>IF(J24&gt;0,"BUY","HOLD")</f>
        <v>BUY</v>
      </c>
      <c r="L24" s="16">
        <f>AVERAGE(RBA_Bonds!L12:L72)</f>
        <v>-0.31454866361723693</v>
      </c>
      <c r="M24" s="74">
        <f>SQRT(AVERAGE(RBA_Bonds!N12:N72))</f>
        <v>2.5969116046242333</v>
      </c>
      <c r="N24" s="128">
        <f>MAX(RBA_Bonds!E12:E264)</f>
        <v>4.18</v>
      </c>
      <c r="O24" s="128">
        <f>MIN(RBA_Bonds!E12:E264)</f>
        <v>2.2799999999999998</v>
      </c>
      <c r="P24" s="16">
        <f>(CGB_10Y_Yield-RBA_Bonds!B264)/RBA_Bonds!B264</f>
        <v>-0.17437722419928833</v>
      </c>
      <c r="Q24" s="135">
        <f>RBA_Bonds!E10</f>
        <v>42095</v>
      </c>
      <c r="R24" s="49"/>
    </row>
    <row r="25" spans="2:20" x14ac:dyDescent="0.25">
      <c r="B25" s="15" t="s">
        <v>729</v>
      </c>
      <c r="C25" s="73">
        <f>(C9*(1+0.05))-C9</f>
        <v>4303.8885000000009</v>
      </c>
    </row>
    <row r="26" spans="2:20" x14ac:dyDescent="0.25">
      <c r="B26" s="7" t="s">
        <v>747</v>
      </c>
      <c r="C26" s="73">
        <f>-Portfolio_CostOfCarry</f>
        <v>3096.9727269437335</v>
      </c>
      <c r="F26" s="307" t="s">
        <v>845</v>
      </c>
      <c r="G26" s="307"/>
      <c r="H26" s="307"/>
      <c r="I26" s="307"/>
      <c r="J26" s="307"/>
      <c r="K26" s="307"/>
      <c r="L26" s="307"/>
      <c r="M26" s="307"/>
      <c r="N26" s="307"/>
      <c r="O26" s="307"/>
    </row>
    <row r="27" spans="2:20" ht="27" customHeight="1" x14ac:dyDescent="0.25">
      <c r="B27" s="7" t="s">
        <v>1211</v>
      </c>
      <c r="C27" s="73">
        <f>C24-C26+(C21-C18)</f>
        <v>5738.9068730562904</v>
      </c>
      <c r="F27" s="91" t="s">
        <v>709</v>
      </c>
      <c r="G27" s="91" t="s">
        <v>839</v>
      </c>
      <c r="H27" s="91" t="s">
        <v>835</v>
      </c>
      <c r="I27" s="91" t="s">
        <v>840</v>
      </c>
      <c r="J27" s="91" t="s">
        <v>836</v>
      </c>
      <c r="K27" s="91" t="s">
        <v>841</v>
      </c>
      <c r="L27" s="91" t="s">
        <v>837</v>
      </c>
      <c r="M27" s="91" t="s">
        <v>842</v>
      </c>
      <c r="N27" s="91" t="s">
        <v>848</v>
      </c>
      <c r="O27" s="91" t="s">
        <v>939</v>
      </c>
    </row>
    <row r="28" spans="2:20" x14ac:dyDescent="0.25">
      <c r="B28" s="7" t="s">
        <v>1212</v>
      </c>
      <c r="C28" s="59">
        <f>C27/C18</f>
        <v>0.25797071758091955</v>
      </c>
      <c r="F28" s="16">
        <f>Cash_Rate!C2</f>
        <v>2.2499999999999999E-2</v>
      </c>
      <c r="G28" s="104">
        <f>Cash_Rate!D2</f>
        <v>-2.5000000000000022E-3</v>
      </c>
      <c r="H28" s="16">
        <f>Inflation!C2</f>
        <v>1.7000000000000001E-2</v>
      </c>
      <c r="I28" s="104">
        <f>Inflation!D2</f>
        <v>-5.9999999999999984E-3</v>
      </c>
      <c r="J28" s="16">
        <f>ABS_GDP_YoY_Change</f>
        <v>0</v>
      </c>
      <c r="K28" s="104">
        <f>ABS_GDP_Change</f>
        <v>0</v>
      </c>
      <c r="L28" s="16">
        <f>ABS_Unemployment_Rate/100</f>
        <v>0</v>
      </c>
      <c r="M28" s="104">
        <f>ABS_Unemployment_Change</f>
        <v>0</v>
      </c>
      <c r="N28" s="105">
        <f>ABS_Bal_GS_Adj</f>
        <v>-436</v>
      </c>
      <c r="O28" s="16">
        <f>ABS_Bal_GS_Adj_Change/100</f>
        <v>0.56999999999999995</v>
      </c>
    </row>
    <row r="29" spans="2:20" x14ac:dyDescent="0.25">
      <c r="B29" s="303"/>
      <c r="C29" s="304"/>
    </row>
    <row r="30" spans="2:20" x14ac:dyDescent="0.25">
      <c r="B30" s="61" t="s">
        <v>739</v>
      </c>
      <c r="C30" s="62">
        <v>0.75</v>
      </c>
      <c r="J30" s="49" t="s">
        <v>1258</v>
      </c>
    </row>
    <row r="31" spans="2:20" x14ac:dyDescent="0.25">
      <c r="B31" s="60" t="s">
        <v>85</v>
      </c>
      <c r="C31" s="59">
        <f>C7/C9</f>
        <v>0.6823604979543495</v>
      </c>
    </row>
    <row r="32" spans="2:20" x14ac:dyDescent="0.25">
      <c r="B32" s="60" t="s">
        <v>724</v>
      </c>
      <c r="C32" s="59">
        <f>C31/C30</f>
        <v>0.90981399727246604</v>
      </c>
    </row>
  </sheetData>
  <dataConsolidate/>
  <mergeCells count="9">
    <mergeCell ref="B29:C29"/>
    <mergeCell ref="B13:C13"/>
    <mergeCell ref="T2:U2"/>
    <mergeCell ref="T13:U13"/>
    <mergeCell ref="F26:O26"/>
    <mergeCell ref="B2:C2"/>
    <mergeCell ref="B8:C8"/>
    <mergeCell ref="B17:C17"/>
    <mergeCell ref="B22:C22"/>
  </mergeCells>
  <conditionalFormatting sqref="C31">
    <cfRule type="cellIs" dxfId="10" priority="13" operator="greaterThan">
      <formula>75</formula>
    </cfRule>
  </conditionalFormatting>
  <conditionalFormatting sqref="K22:K24">
    <cfRule type="cellIs" dxfId="9" priority="12" operator="equal">
      <formula>"BUY"</formula>
    </cfRule>
  </conditionalFormatting>
  <conditionalFormatting sqref="Q22:Q24">
    <cfRule type="cellIs" dxfId="8" priority="1" operator="equal">
      <formula>EOD_T</formula>
    </cfRule>
    <cfRule type="cellIs" priority="2" operator="notEqual">
      <formula>EOD_T</formula>
    </cfRule>
  </conditionalFormatting>
  <pageMargins left="0.7" right="0.7" top="0.75" bottom="0.75" header="0.3" footer="0.3"/>
  <pageSetup paperSize="9" orientation="portrait" r:id="rId1"/>
  <ignoredErrors>
    <ignoredError sqref="I22:I23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2:K19"/>
  <sheetViews>
    <sheetView zoomScale="85" zoomScaleNormal="85" workbookViewId="0">
      <selection activeCell="E6" sqref="E6"/>
    </sheetView>
  </sheetViews>
  <sheetFormatPr defaultRowHeight="15" x14ac:dyDescent="0.25"/>
  <cols>
    <col min="1" max="1" width="2.85546875" customWidth="1"/>
    <col min="2" max="2" width="16.7109375" customWidth="1"/>
    <col min="3" max="3" width="20.85546875" customWidth="1"/>
    <col min="5" max="5" width="15" customWidth="1"/>
    <col min="7" max="7" width="12.5703125" customWidth="1"/>
    <col min="8" max="8" width="14.7109375" customWidth="1"/>
    <col min="9" max="9" width="16.140625" customWidth="1"/>
    <col min="10" max="10" width="20" customWidth="1"/>
    <col min="11" max="11" width="19.5703125" customWidth="1"/>
  </cols>
  <sheetData>
    <row r="2" spans="2:11" x14ac:dyDescent="0.25">
      <c r="B2" s="307" t="s">
        <v>1210</v>
      </c>
      <c r="C2" s="307"/>
      <c r="D2" s="307"/>
      <c r="E2" s="307"/>
      <c r="F2" s="307"/>
      <c r="G2" s="307"/>
      <c r="H2" s="307"/>
      <c r="I2" s="307"/>
      <c r="J2" s="307"/>
      <c r="K2" s="307"/>
    </row>
    <row r="3" spans="2:11" x14ac:dyDescent="0.25">
      <c r="B3" s="91" t="s">
        <v>709</v>
      </c>
      <c r="C3" s="91" t="s">
        <v>839</v>
      </c>
      <c r="D3" s="91" t="s">
        <v>835</v>
      </c>
      <c r="E3" s="91" t="s">
        <v>840</v>
      </c>
      <c r="F3" s="91" t="s">
        <v>836</v>
      </c>
      <c r="G3" s="91" t="s">
        <v>841</v>
      </c>
      <c r="H3" s="91" t="s">
        <v>837</v>
      </c>
      <c r="I3" s="91" t="s">
        <v>842</v>
      </c>
      <c r="J3" s="91" t="s">
        <v>848</v>
      </c>
      <c r="K3" s="91" t="s">
        <v>939</v>
      </c>
    </row>
    <row r="4" spans="2:11" x14ac:dyDescent="0.25">
      <c r="B4" s="16" t="e">
        <f>Cash_Rate!#REF!</f>
        <v>#REF!</v>
      </c>
      <c r="C4" s="104" t="e">
        <f>Cash_Rate!#REF!</f>
        <v>#REF!</v>
      </c>
      <c r="D4" s="16" t="e">
        <f>Inflation!#REF!</f>
        <v>#REF!</v>
      </c>
      <c r="E4" s="104" t="e">
        <f>Inflation!#REF!</f>
        <v>#REF!</v>
      </c>
      <c r="F4" s="16">
        <f>ABS_GDP_YoY_Change</f>
        <v>0</v>
      </c>
      <c r="G4" s="104">
        <f>ABS_GDP_Change</f>
        <v>0</v>
      </c>
      <c r="H4" s="16">
        <f>ABS_Unemployment_Rate/100</f>
        <v>0</v>
      </c>
      <c r="I4" s="104">
        <f>ABS_Unemployment_Change</f>
        <v>0</v>
      </c>
      <c r="J4" s="105">
        <f>ABS_Bal_GS_Adj</f>
        <v>-436</v>
      </c>
      <c r="K4" s="16">
        <f>ABS_Bal_GS_Adj_Change/100</f>
        <v>0.56999999999999995</v>
      </c>
    </row>
    <row r="6" spans="2:11" x14ac:dyDescent="0.25">
      <c r="B6" s="49" t="s">
        <v>896</v>
      </c>
      <c r="D6" t="s">
        <v>901</v>
      </c>
      <c r="E6" s="49" t="s">
        <v>1041</v>
      </c>
    </row>
    <row r="7" spans="2:11" x14ac:dyDescent="0.25">
      <c r="B7" s="49" t="s">
        <v>897</v>
      </c>
      <c r="D7" t="s">
        <v>901</v>
      </c>
    </row>
    <row r="8" spans="2:11" x14ac:dyDescent="0.25">
      <c r="B8" s="49" t="s">
        <v>898</v>
      </c>
      <c r="D8" t="s">
        <v>902</v>
      </c>
      <c r="E8" s="2"/>
    </row>
    <row r="9" spans="2:11" x14ac:dyDescent="0.25">
      <c r="B9" s="154" t="s">
        <v>903</v>
      </c>
      <c r="E9" s="5"/>
    </row>
    <row r="10" spans="2:11" x14ac:dyDescent="0.25">
      <c r="B10" s="49" t="s">
        <v>900</v>
      </c>
    </row>
    <row r="11" spans="2:11" x14ac:dyDescent="0.25">
      <c r="B11" s="49" t="s">
        <v>1103</v>
      </c>
    </row>
    <row r="13" spans="2:11" x14ac:dyDescent="0.25">
      <c r="B13" s="49" t="s">
        <v>1252</v>
      </c>
    </row>
    <row r="15" spans="2:11" x14ac:dyDescent="0.25">
      <c r="B15" s="49" t="s">
        <v>1253</v>
      </c>
    </row>
    <row r="16" spans="2:11" x14ac:dyDescent="0.25">
      <c r="B16" s="49" t="s">
        <v>1254</v>
      </c>
    </row>
    <row r="17" spans="2:2" x14ac:dyDescent="0.25">
      <c r="B17" s="49" t="s">
        <v>1255</v>
      </c>
    </row>
    <row r="18" spans="2:2" x14ac:dyDescent="0.25">
      <c r="B18" s="49" t="s">
        <v>1256</v>
      </c>
    </row>
    <row r="19" spans="2:2" x14ac:dyDescent="0.25">
      <c r="B19" s="49" t="s">
        <v>1257</v>
      </c>
    </row>
  </sheetData>
  <mergeCells count="1">
    <mergeCell ref="B2:K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2:O31"/>
  <sheetViews>
    <sheetView zoomScale="80" zoomScaleNormal="80" workbookViewId="0">
      <selection activeCell="O35" sqref="O35"/>
    </sheetView>
  </sheetViews>
  <sheetFormatPr defaultRowHeight="12.75" x14ac:dyDescent="0.2"/>
  <cols>
    <col min="1" max="1" width="2.85546875" style="231" customWidth="1"/>
    <col min="2" max="2" width="15.42578125" style="231" customWidth="1"/>
    <col min="3" max="3" width="12.28515625" style="231" bestFit="1" customWidth="1"/>
    <col min="4" max="4" width="2.85546875" style="231" customWidth="1"/>
    <col min="5" max="5" width="23.140625" style="231" bestFit="1" customWidth="1"/>
    <col min="6" max="6" width="16.7109375" style="231" customWidth="1"/>
    <col min="7" max="11" width="16.7109375" style="231" bestFit="1" customWidth="1"/>
    <col min="12" max="12" width="12.28515625" style="231" bestFit="1" customWidth="1"/>
    <col min="13" max="16384" width="9.140625" style="231"/>
  </cols>
  <sheetData>
    <row r="2" spans="2:15" x14ac:dyDescent="0.2">
      <c r="B2" s="310" t="s">
        <v>1139</v>
      </c>
      <c r="C2" s="310"/>
      <c r="E2" s="261" t="s">
        <v>1138</v>
      </c>
      <c r="F2" s="248"/>
      <c r="G2" s="248"/>
      <c r="H2" s="248"/>
      <c r="I2" s="248"/>
      <c r="J2" s="248"/>
      <c r="K2" s="248"/>
    </row>
    <row r="3" spans="2:15" x14ac:dyDescent="0.2">
      <c r="B3" s="243" t="s">
        <v>835</v>
      </c>
      <c r="C3" s="258">
        <f>Portfolio_Summary!$H$28</f>
        <v>1.7000000000000001E-2</v>
      </c>
      <c r="E3" s="248"/>
      <c r="F3" s="260">
        <f ca="1">NOW()</f>
        <v>42095.576637847225</v>
      </c>
      <c r="G3" s="260">
        <f ca="1">F3+365</f>
        <v>42460.576637847225</v>
      </c>
      <c r="H3" s="260">
        <f ca="1">G3+365</f>
        <v>42825.576637847225</v>
      </c>
      <c r="I3" s="260">
        <f ca="1">H3+365</f>
        <v>43190.576637847225</v>
      </c>
      <c r="J3" s="260">
        <f ca="1">I3+365</f>
        <v>43555.576637847225</v>
      </c>
      <c r="K3" s="260">
        <f ca="1">J3+365</f>
        <v>43920.576637847225</v>
      </c>
    </row>
    <row r="4" spans="2:15" x14ac:dyDescent="0.2">
      <c r="B4" s="243" t="s">
        <v>1137</v>
      </c>
      <c r="C4" s="258">
        <f>Portfolio_Summary!$C$23</f>
        <v>4.3455233563787728E-2</v>
      </c>
      <c r="E4" s="259" t="s">
        <v>1136</v>
      </c>
      <c r="F4" s="243" t="s">
        <v>1135</v>
      </c>
      <c r="G4" s="243" t="s">
        <v>1134</v>
      </c>
      <c r="H4" s="243" t="s">
        <v>1133</v>
      </c>
      <c r="I4" s="243" t="s">
        <v>1132</v>
      </c>
      <c r="J4" s="243" t="s">
        <v>1131</v>
      </c>
      <c r="K4" s="243" t="s">
        <v>1130</v>
      </c>
    </row>
    <row r="5" spans="2:15" x14ac:dyDescent="0.2">
      <c r="B5" s="243" t="s">
        <v>1129</v>
      </c>
      <c r="C5" s="258">
        <v>0.04</v>
      </c>
      <c r="E5" s="243" t="s">
        <v>84</v>
      </c>
      <c r="F5" s="247">
        <f>Portfolio_Summary!$C$9</f>
        <v>86077.76999999999</v>
      </c>
      <c r="G5" s="247">
        <f>F5+F11</f>
        <v>89520.880799999984</v>
      </c>
      <c r="H5" s="247">
        <f>G5+G9+G11</f>
        <v>96991.86681599998</v>
      </c>
      <c r="I5" s="247">
        <f>H5+H9+H11</f>
        <v>105086.34571491706</v>
      </c>
      <c r="J5" s="247">
        <f>I5+I9+I11</f>
        <v>113856.35124092041</v>
      </c>
      <c r="K5" s="247">
        <f>J5+J9+J11</f>
        <v>123358.25962645208</v>
      </c>
    </row>
    <row r="6" spans="2:15" x14ac:dyDescent="0.2">
      <c r="B6" s="243" t="s">
        <v>1111</v>
      </c>
      <c r="C6" s="258">
        <v>0.3</v>
      </c>
      <c r="E6" s="243" t="s">
        <v>1128</v>
      </c>
      <c r="F6" s="245">
        <f>[0]!Portfolio_Owners_Equity</f>
        <v>27341.700000000026</v>
      </c>
      <c r="G6" s="245">
        <f>(F6+F7+F9+F11)-(F15-F14)</f>
        <v>40659.356547685864</v>
      </c>
      <c r="H6" s="245">
        <f t="shared" ref="H6:K6" si="0">G6+G7+G9+G11-G15-G14</f>
        <v>54263.716893335615</v>
      </c>
      <c r="I6" s="245">
        <f t="shared" si="0"/>
        <v>68777.502672325849</v>
      </c>
      <c r="J6" s="245">
        <f t="shared" si="0"/>
        <v>84263.325533961484</v>
      </c>
      <c r="K6" s="245">
        <f t="shared" si="0"/>
        <v>100788.24125920059</v>
      </c>
      <c r="O6" s="235"/>
    </row>
    <row r="7" spans="2:15" x14ac:dyDescent="0.2">
      <c r="E7" s="243" t="s">
        <v>1127</v>
      </c>
      <c r="F7" s="245">
        <f>-[2]Personal_Budget!$J$11</f>
        <v>9901.6407636858257</v>
      </c>
      <c r="G7" s="245">
        <f>-[2]Personal_Budget!$J$11</f>
        <v>9901.6407636858257</v>
      </c>
      <c r="H7" s="245">
        <f>-[2]Personal_Budget!$J$11</f>
        <v>9901.6407636858257</v>
      </c>
      <c r="I7" s="245">
        <f>-[2]Personal_Budget!$J$11</f>
        <v>9901.6407636858257</v>
      </c>
      <c r="J7" s="245">
        <f>-[2]Personal_Budget!$J$11</f>
        <v>9901.6407636858257</v>
      </c>
      <c r="K7" s="245">
        <f>-[2]Personal_Budget!$J$11</f>
        <v>9901.6407636858257</v>
      </c>
    </row>
    <row r="8" spans="2:15" x14ac:dyDescent="0.2">
      <c r="B8" s="310" t="s">
        <v>1126</v>
      </c>
      <c r="C8" s="310"/>
      <c r="E8" s="243" t="s">
        <v>1125</v>
      </c>
      <c r="F8" s="245">
        <f t="shared" ref="F8:K8" si="1">F5-F6</f>
        <v>58736.069999999963</v>
      </c>
      <c r="G8" s="245">
        <f t="shared" si="1"/>
        <v>48861.524252314121</v>
      </c>
      <c r="H8" s="245">
        <f t="shared" si="1"/>
        <v>42728.149922664365</v>
      </c>
      <c r="I8" s="245">
        <f t="shared" si="1"/>
        <v>36308.843042591208</v>
      </c>
      <c r="J8" s="245">
        <f t="shared" si="1"/>
        <v>29593.025706958928</v>
      </c>
      <c r="K8" s="245">
        <f t="shared" si="1"/>
        <v>22570.018367251498</v>
      </c>
    </row>
    <row r="9" spans="2:15" x14ac:dyDescent="0.2">
      <c r="B9" s="243" t="s">
        <v>1112</v>
      </c>
      <c r="C9" s="258">
        <f>[0]!Portfolio_Interest_Rate</f>
        <v>6.88E-2</v>
      </c>
      <c r="E9" s="243" t="s">
        <v>1124</v>
      </c>
      <c r="F9" s="244">
        <f t="shared" ref="F9:K9" si="2">F5*Yield</f>
        <v>3740.5295999999998</v>
      </c>
      <c r="G9" s="244">
        <f t="shared" si="2"/>
        <v>3890.1507839999995</v>
      </c>
      <c r="H9" s="244">
        <f t="shared" si="2"/>
        <v>4214.8042262770714</v>
      </c>
      <c r="I9" s="244">
        <f t="shared" si="2"/>
        <v>4566.5516974066641</v>
      </c>
      <c r="J9" s="244">
        <f t="shared" si="2"/>
        <v>4947.6543358948493</v>
      </c>
      <c r="K9" s="244">
        <f t="shared" si="2"/>
        <v>5360.5619840898407</v>
      </c>
    </row>
    <row r="10" spans="2:15" x14ac:dyDescent="0.2">
      <c r="B10" s="243" t="s">
        <v>85</v>
      </c>
      <c r="C10" s="252">
        <v>0.7</v>
      </c>
      <c r="E10" s="257" t="s">
        <v>85</v>
      </c>
      <c r="F10" s="256">
        <f t="shared" ref="F10:K10" si="3">F8/F5</f>
        <v>0.6823604979543495</v>
      </c>
      <c r="G10" s="256">
        <f t="shared" si="3"/>
        <v>0.5458114778995129</v>
      </c>
      <c r="H10" s="256">
        <f t="shared" si="3"/>
        <v>0.4405333284668343</v>
      </c>
      <c r="I10" s="256">
        <f t="shared" si="3"/>
        <v>0.34551437482745345</v>
      </c>
      <c r="J10" s="256">
        <f t="shared" si="3"/>
        <v>0.25991545824562734</v>
      </c>
      <c r="K10" s="256">
        <f t="shared" si="3"/>
        <v>0.18296317113744154</v>
      </c>
    </row>
    <row r="11" spans="2:15" x14ac:dyDescent="0.2">
      <c r="B11" s="255"/>
      <c r="C11" s="254"/>
      <c r="E11" s="253" t="s">
        <v>1123</v>
      </c>
      <c r="F11" s="244">
        <f t="shared" ref="F11:K11" si="4">F5*CapitalGrowth</f>
        <v>3443.1107999999995</v>
      </c>
      <c r="G11" s="244">
        <f t="shared" si="4"/>
        <v>3580.8352319999995</v>
      </c>
      <c r="H11" s="244">
        <f t="shared" si="4"/>
        <v>3879.6746726399992</v>
      </c>
      <c r="I11" s="244">
        <f t="shared" si="4"/>
        <v>4203.4538285966828</v>
      </c>
      <c r="J11" s="244">
        <f t="shared" si="4"/>
        <v>4554.2540496368165</v>
      </c>
      <c r="K11" s="244">
        <f t="shared" si="4"/>
        <v>4934.3303850580833</v>
      </c>
      <c r="M11" s="248"/>
    </row>
    <row r="12" spans="2:15" x14ac:dyDescent="0.2">
      <c r="B12" s="310" t="s">
        <v>1122</v>
      </c>
      <c r="C12" s="310"/>
      <c r="E12" s="263" t="s">
        <v>1121</v>
      </c>
      <c r="F12" s="264">
        <f t="shared" ref="F12:K12" si="5">F9+F11</f>
        <v>7183.6403999999993</v>
      </c>
      <c r="G12" s="264">
        <f t="shared" si="5"/>
        <v>7470.9860159999989</v>
      </c>
      <c r="H12" s="264">
        <f t="shared" si="5"/>
        <v>8094.4788989170702</v>
      </c>
      <c r="I12" s="264">
        <f t="shared" si="5"/>
        <v>8770.0055260033478</v>
      </c>
      <c r="J12" s="264">
        <f t="shared" si="5"/>
        <v>9501.9083855316658</v>
      </c>
      <c r="K12" s="264">
        <f t="shared" si="5"/>
        <v>10294.892369147925</v>
      </c>
      <c r="L12" s="235"/>
      <c r="M12" s="248"/>
    </row>
    <row r="13" spans="2:15" x14ac:dyDescent="0.2">
      <c r="B13" s="243" t="s">
        <v>1120</v>
      </c>
      <c r="C13" s="242">
        <v>170000</v>
      </c>
      <c r="E13" s="249" t="s">
        <v>1119</v>
      </c>
      <c r="F13" s="248"/>
      <c r="G13" s="248"/>
      <c r="H13" s="248"/>
      <c r="I13" s="248"/>
      <c r="J13" s="248"/>
      <c r="K13" s="248"/>
    </row>
    <row r="14" spans="2:15" x14ac:dyDescent="0.2">
      <c r="B14" s="243" t="s">
        <v>1118</v>
      </c>
      <c r="C14" s="242">
        <v>17547</v>
      </c>
      <c r="E14" s="243" t="s">
        <v>746</v>
      </c>
      <c r="F14" s="239">
        <f t="shared" ref="F14:K14" si="6">0.01*F6</f>
        <v>273.41700000000026</v>
      </c>
      <c r="G14" s="239">
        <f t="shared" si="6"/>
        <v>406.59356547685866</v>
      </c>
      <c r="H14" s="239">
        <f t="shared" si="6"/>
        <v>542.63716893335618</v>
      </c>
      <c r="I14" s="239">
        <f t="shared" si="6"/>
        <v>687.77502672325852</v>
      </c>
      <c r="J14" s="239">
        <f t="shared" si="6"/>
        <v>842.63325533961483</v>
      </c>
      <c r="K14" s="239">
        <f t="shared" si="6"/>
        <v>1007.8824125920058</v>
      </c>
      <c r="L14" s="251"/>
    </row>
    <row r="15" spans="2:15" x14ac:dyDescent="0.2">
      <c r="B15" s="243" t="s">
        <v>1117</v>
      </c>
      <c r="C15" s="252">
        <v>0.3</v>
      </c>
      <c r="E15" s="243" t="s">
        <v>1112</v>
      </c>
      <c r="F15" s="244">
        <f t="shared" ref="F15:K15" si="7">F8*Interest</f>
        <v>4041.0416159999977</v>
      </c>
      <c r="G15" s="244">
        <f t="shared" si="7"/>
        <v>3361.6728685592116</v>
      </c>
      <c r="H15" s="244">
        <f t="shared" si="7"/>
        <v>2939.6967146793081</v>
      </c>
      <c r="I15" s="244">
        <f t="shared" si="7"/>
        <v>2498.0484013302753</v>
      </c>
      <c r="J15" s="244">
        <f t="shared" si="7"/>
        <v>2036.0001686387743</v>
      </c>
      <c r="K15" s="244">
        <f t="shared" si="7"/>
        <v>1552.817263666903</v>
      </c>
      <c r="L15" s="251"/>
      <c r="M15" s="251"/>
    </row>
    <row r="16" spans="2:15" x14ac:dyDescent="0.2">
      <c r="B16" s="243" t="s">
        <v>1116</v>
      </c>
      <c r="C16" s="242">
        <v>80000</v>
      </c>
      <c r="E16" s="263" t="s">
        <v>1110</v>
      </c>
      <c r="F16" s="264">
        <f t="shared" ref="F16:K16" si="8">SUM(F14:F15)</f>
        <v>4314.4586159999981</v>
      </c>
      <c r="G16" s="264">
        <f t="shared" si="8"/>
        <v>3768.2664340360702</v>
      </c>
      <c r="H16" s="264">
        <f t="shared" si="8"/>
        <v>3482.3338836126641</v>
      </c>
      <c r="I16" s="264">
        <f t="shared" si="8"/>
        <v>3185.8234280535339</v>
      </c>
      <c r="J16" s="264">
        <f t="shared" si="8"/>
        <v>2878.6334239783891</v>
      </c>
      <c r="K16" s="264">
        <f t="shared" si="8"/>
        <v>2560.6996762589088</v>
      </c>
      <c r="L16" s="235"/>
    </row>
    <row r="17" spans="2:12" x14ac:dyDescent="0.2">
      <c r="B17" s="243" t="s">
        <v>1115</v>
      </c>
      <c r="C17" s="242">
        <f>TaxStart+MarginalRate*(Income-MarginalAmount)</f>
        <v>44547</v>
      </c>
      <c r="E17" s="243" t="s">
        <v>1114</v>
      </c>
      <c r="F17" s="250">
        <f t="shared" ref="F17:K17" si="9">F12-F16</f>
        <v>2869.1817840000012</v>
      </c>
      <c r="G17" s="250">
        <f t="shared" si="9"/>
        <v>3702.7195819639287</v>
      </c>
      <c r="H17" s="250">
        <f t="shared" si="9"/>
        <v>4612.1450153044061</v>
      </c>
      <c r="I17" s="250">
        <f t="shared" si="9"/>
        <v>5584.1820979498134</v>
      </c>
      <c r="J17" s="250">
        <f t="shared" si="9"/>
        <v>6623.2749615532766</v>
      </c>
      <c r="K17" s="250">
        <f t="shared" si="9"/>
        <v>7734.1926928890161</v>
      </c>
    </row>
    <row r="18" spans="2:12" x14ac:dyDescent="0.2">
      <c r="E18" s="249" t="s">
        <v>1113</v>
      </c>
      <c r="F18" s="248"/>
      <c r="G18" s="248"/>
      <c r="H18" s="248"/>
      <c r="I18" s="248"/>
      <c r="J18" s="248"/>
      <c r="K18" s="248"/>
    </row>
    <row r="19" spans="2:12" x14ac:dyDescent="0.2">
      <c r="B19" s="246"/>
      <c r="C19" s="235"/>
      <c r="E19" s="243" t="s">
        <v>746</v>
      </c>
      <c r="F19" s="247">
        <f t="shared" ref="F19:K20" si="10">F14</f>
        <v>273.41700000000026</v>
      </c>
      <c r="G19" s="247">
        <f t="shared" si="10"/>
        <v>406.59356547685866</v>
      </c>
      <c r="H19" s="247">
        <f t="shared" si="10"/>
        <v>542.63716893335618</v>
      </c>
      <c r="I19" s="247">
        <f t="shared" si="10"/>
        <v>687.77502672325852</v>
      </c>
      <c r="J19" s="247">
        <f t="shared" si="10"/>
        <v>842.63325533961483</v>
      </c>
      <c r="K19" s="247">
        <f t="shared" si="10"/>
        <v>1007.8824125920058</v>
      </c>
    </row>
    <row r="20" spans="2:12" x14ac:dyDescent="0.2">
      <c r="B20" s="246"/>
      <c r="C20" s="235"/>
      <c r="E20" s="243" t="s">
        <v>1112</v>
      </c>
      <c r="F20" s="245">
        <f t="shared" si="10"/>
        <v>4041.0416159999977</v>
      </c>
      <c r="G20" s="245">
        <f t="shared" si="10"/>
        <v>3361.6728685592116</v>
      </c>
      <c r="H20" s="245">
        <f t="shared" si="10"/>
        <v>2939.6967146793081</v>
      </c>
      <c r="I20" s="245">
        <f t="shared" si="10"/>
        <v>2498.0484013302753</v>
      </c>
      <c r="J20" s="245">
        <f t="shared" si="10"/>
        <v>2036.0001686387743</v>
      </c>
      <c r="K20" s="245">
        <f t="shared" si="10"/>
        <v>1552.817263666903</v>
      </c>
    </row>
    <row r="21" spans="2:12" x14ac:dyDescent="0.2">
      <c r="E21" s="243" t="s">
        <v>1111</v>
      </c>
      <c r="F21" s="244">
        <f t="shared" ref="F21:K21" si="11">F9*FrankingCredits</f>
        <v>1122.15888</v>
      </c>
      <c r="G21" s="244">
        <f t="shared" si="11"/>
        <v>1167.0452351999998</v>
      </c>
      <c r="H21" s="244">
        <f t="shared" si="11"/>
        <v>1264.4412678831213</v>
      </c>
      <c r="I21" s="244">
        <f t="shared" si="11"/>
        <v>1369.9655092219991</v>
      </c>
      <c r="J21" s="244">
        <f t="shared" si="11"/>
        <v>1484.2963007684548</v>
      </c>
      <c r="K21" s="244">
        <f t="shared" si="11"/>
        <v>1608.1685952269522</v>
      </c>
    </row>
    <row r="22" spans="2:12" x14ac:dyDescent="0.2">
      <c r="E22" s="263" t="s">
        <v>1110</v>
      </c>
      <c r="F22" s="265">
        <f t="shared" ref="F22:K22" si="12">SUM(F19:F21)</f>
        <v>5436.617495999998</v>
      </c>
      <c r="G22" s="265">
        <f t="shared" si="12"/>
        <v>4935.31166923607</v>
      </c>
      <c r="H22" s="265">
        <f t="shared" si="12"/>
        <v>4746.7751514957854</v>
      </c>
      <c r="I22" s="265">
        <f t="shared" si="12"/>
        <v>4555.7889372755326</v>
      </c>
      <c r="J22" s="265">
        <f t="shared" si="12"/>
        <v>4362.9297247468439</v>
      </c>
      <c r="K22" s="265">
        <f t="shared" si="12"/>
        <v>4168.8682714858605</v>
      </c>
    </row>
    <row r="23" spans="2:12" x14ac:dyDescent="0.2">
      <c r="E23" s="241" t="s">
        <v>1109</v>
      </c>
      <c r="F23" s="240">
        <f t="shared" ref="F23:K23" si="13">TaxBaseline-(TaxStart+MarginalRate*(Income-MarginalAmount-F22))</f>
        <v>1630.9852488000033</v>
      </c>
      <c r="G23" s="240">
        <f t="shared" si="13"/>
        <v>1480.5935007708176</v>
      </c>
      <c r="H23" s="240">
        <f t="shared" si="13"/>
        <v>1424.0325454487393</v>
      </c>
      <c r="I23" s="240">
        <f t="shared" si="13"/>
        <v>1366.7366811826651</v>
      </c>
      <c r="J23" s="240">
        <f t="shared" si="13"/>
        <v>1308.8789174240519</v>
      </c>
      <c r="K23" s="239">
        <f t="shared" si="13"/>
        <v>1250.6604814457532</v>
      </c>
    </row>
    <row r="24" spans="2:12" x14ac:dyDescent="0.2">
      <c r="E24" s="238" t="s">
        <v>1108</v>
      </c>
      <c r="F24" s="237">
        <f t="shared" ref="F24:K24" si="14">F17+F23</f>
        <v>4500.1670328000046</v>
      </c>
      <c r="G24" s="237">
        <f t="shared" si="14"/>
        <v>5183.3130827347468</v>
      </c>
      <c r="H24" s="237">
        <f t="shared" si="14"/>
        <v>6036.1775607531454</v>
      </c>
      <c r="I24" s="237">
        <f t="shared" si="14"/>
        <v>6950.9187791324784</v>
      </c>
      <c r="J24" s="237">
        <f t="shared" si="14"/>
        <v>7932.1538789773285</v>
      </c>
      <c r="K24" s="236">
        <f t="shared" si="14"/>
        <v>8984.8531743347703</v>
      </c>
      <c r="L24" s="235"/>
    </row>
    <row r="25" spans="2:12" x14ac:dyDescent="0.2">
      <c r="E25" s="234" t="s">
        <v>1107</v>
      </c>
    </row>
    <row r="26" spans="2:12" ht="15" x14ac:dyDescent="0.25">
      <c r="E26" s="233" t="s">
        <v>1106</v>
      </c>
      <c r="F26" s="232">
        <f t="shared" ref="F26:K26" si="15">F24/F6</f>
        <v>0.16458987673773029</v>
      </c>
      <c r="G26" s="232">
        <f t="shared" si="15"/>
        <v>0.12748143411112972</v>
      </c>
      <c r="H26" s="232">
        <f t="shared" si="15"/>
        <v>0.11123781978699061</v>
      </c>
      <c r="I26" s="232">
        <f t="shared" si="15"/>
        <v>0.10106384368517257</v>
      </c>
      <c r="J26" s="232">
        <f t="shared" si="15"/>
        <v>9.4135305350372789E-2</v>
      </c>
      <c r="K26" s="232">
        <f t="shared" si="15"/>
        <v>8.9145847393329494E-2</v>
      </c>
    </row>
    <row r="27" spans="2:12" ht="15" x14ac:dyDescent="0.25">
      <c r="E27" s="233" t="s">
        <v>1105</v>
      </c>
      <c r="F27" s="232">
        <f t="shared" ref="F27:K27" si="16">F24/F5</f>
        <v>5.2280246488727637E-2</v>
      </c>
      <c r="G27" s="232">
        <f t="shared" si="16"/>
        <v>5.7900604154184639E-2</v>
      </c>
      <c r="H27" s="232">
        <f t="shared" si="16"/>
        <v>6.223385278483376E-2</v>
      </c>
      <c r="I27" s="232">
        <f t="shared" si="16"/>
        <v>6.6144832916630689E-2</v>
      </c>
      <c r="J27" s="232">
        <f t="shared" si="16"/>
        <v>6.966808432313859E-2</v>
      </c>
      <c r="K27" s="232">
        <f t="shared" si="16"/>
        <v>7.2835440460511505E-2</v>
      </c>
    </row>
    <row r="30" spans="2:12" x14ac:dyDescent="0.2">
      <c r="F30" s="262" t="s">
        <v>1177</v>
      </c>
    </row>
    <row r="31" spans="2:12" x14ac:dyDescent="0.2">
      <c r="F31" s="231" t="s">
        <v>1178</v>
      </c>
    </row>
  </sheetData>
  <mergeCells count="3">
    <mergeCell ref="B2:C2"/>
    <mergeCell ref="B12:C12"/>
    <mergeCell ref="B8:C8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Y29"/>
  <sheetViews>
    <sheetView topLeftCell="I1" zoomScale="80" zoomScaleNormal="80" workbookViewId="0">
      <selection activeCell="R11" sqref="R11"/>
    </sheetView>
  </sheetViews>
  <sheetFormatPr defaultRowHeight="15" x14ac:dyDescent="0.25"/>
  <cols>
    <col min="1" max="1" width="2.85546875" customWidth="1"/>
    <col min="2" max="2" width="20.85546875" customWidth="1"/>
    <col min="3" max="3" width="20.140625" customWidth="1"/>
    <col min="4" max="4" width="11.5703125" bestFit="1" customWidth="1"/>
    <col min="5" max="5" width="13" bestFit="1" customWidth="1"/>
    <col min="6" max="6" width="2.85546875" customWidth="1"/>
    <col min="7" max="7" width="20.85546875" customWidth="1"/>
    <col min="8" max="8" width="20.140625" customWidth="1"/>
    <col min="9" max="9" width="11.5703125" bestFit="1" customWidth="1"/>
    <col min="10" max="10" width="13" bestFit="1" customWidth="1"/>
    <col min="11" max="11" width="2.85546875" customWidth="1"/>
    <col min="12" max="12" width="14.140625" customWidth="1"/>
    <col min="13" max="13" width="20.5703125" customWidth="1"/>
    <col min="14" max="14" width="11.5703125" bestFit="1" customWidth="1"/>
    <col min="15" max="15" width="13" bestFit="1" customWidth="1"/>
    <col min="16" max="16" width="2.85546875" customWidth="1"/>
    <col min="17" max="17" width="20.85546875" customWidth="1"/>
    <col min="18" max="18" width="20.140625" customWidth="1"/>
    <col min="19" max="19" width="11.5703125" bestFit="1" customWidth="1"/>
    <col min="20" max="20" width="13" bestFit="1" customWidth="1"/>
    <col min="22" max="22" width="16.28515625" bestFit="1" customWidth="1"/>
    <col min="23" max="23" width="20.5703125" bestFit="1" customWidth="1"/>
    <col min="24" max="24" width="11.5703125" bestFit="1" customWidth="1"/>
    <col min="25" max="25" width="13" bestFit="1" customWidth="1"/>
  </cols>
  <sheetData>
    <row r="1" spans="2:25" x14ac:dyDescent="0.25">
      <c r="B1" s="3" t="s">
        <v>0</v>
      </c>
      <c r="C1" t="s">
        <v>1074</v>
      </c>
      <c r="G1" s="3" t="s">
        <v>0</v>
      </c>
      <c r="H1" t="s">
        <v>1073</v>
      </c>
      <c r="L1" s="3" t="s">
        <v>0</v>
      </c>
      <c r="M1" t="s">
        <v>1074</v>
      </c>
      <c r="Q1" s="3" t="s">
        <v>0</v>
      </c>
      <c r="R1" t="s">
        <v>1073</v>
      </c>
      <c r="V1" s="3" t="s">
        <v>0</v>
      </c>
      <c r="W1" t="s">
        <v>1073</v>
      </c>
    </row>
    <row r="2" spans="2:25" x14ac:dyDescent="0.25">
      <c r="B2" s="50" t="s">
        <v>1076</v>
      </c>
      <c r="C2" t="s">
        <v>734</v>
      </c>
      <c r="G2" s="50" t="s">
        <v>1076</v>
      </c>
      <c r="H2" t="s">
        <v>733</v>
      </c>
      <c r="L2" s="50" t="s">
        <v>1076</v>
      </c>
      <c r="M2" t="s">
        <v>1075</v>
      </c>
      <c r="Q2" s="50" t="s">
        <v>1076</v>
      </c>
      <c r="R2" t="s">
        <v>731</v>
      </c>
      <c r="V2" s="50" t="s">
        <v>1262</v>
      </c>
      <c r="W2" t="s">
        <v>731</v>
      </c>
    </row>
    <row r="3" spans="2:25" x14ac:dyDescent="0.25">
      <c r="C3" s="3" t="s">
        <v>92</v>
      </c>
      <c r="H3" s="3" t="s">
        <v>92</v>
      </c>
      <c r="M3" s="3" t="s">
        <v>92</v>
      </c>
      <c r="R3" s="3" t="s">
        <v>92</v>
      </c>
      <c r="W3" s="3" t="s">
        <v>92</v>
      </c>
    </row>
    <row r="4" spans="2:25" x14ac:dyDescent="0.25">
      <c r="B4" s="56" t="s">
        <v>69</v>
      </c>
      <c r="C4" s="57" t="s">
        <v>73</v>
      </c>
      <c r="D4" s="57" t="s">
        <v>71</v>
      </c>
      <c r="E4" s="57" t="s">
        <v>72</v>
      </c>
      <c r="G4" s="56" t="s">
        <v>69</v>
      </c>
      <c r="H4" s="57" t="s">
        <v>73</v>
      </c>
      <c r="I4" s="57" t="s">
        <v>71</v>
      </c>
      <c r="J4" s="57" t="s">
        <v>72</v>
      </c>
      <c r="L4" s="56" t="s">
        <v>69</v>
      </c>
      <c r="M4" s="57" t="s">
        <v>73</v>
      </c>
      <c r="N4" s="57" t="s">
        <v>71</v>
      </c>
      <c r="O4" s="57" t="s">
        <v>72</v>
      </c>
      <c r="Q4" s="56" t="s">
        <v>69</v>
      </c>
      <c r="R4" s="57" t="s">
        <v>73</v>
      </c>
      <c r="S4" s="57" t="s">
        <v>71</v>
      </c>
      <c r="T4" s="57" t="s">
        <v>72</v>
      </c>
      <c r="V4" s="56" t="s">
        <v>69</v>
      </c>
      <c r="W4" s="57" t="s">
        <v>73</v>
      </c>
      <c r="X4" s="57" t="s">
        <v>71</v>
      </c>
      <c r="Y4" s="57" t="s">
        <v>72</v>
      </c>
    </row>
    <row r="5" spans="2:25" x14ac:dyDescent="0.25">
      <c r="B5" s="65" t="s">
        <v>81</v>
      </c>
      <c r="C5" s="63">
        <v>-15.9</v>
      </c>
      <c r="D5" s="35">
        <v>35</v>
      </c>
      <c r="E5" s="31">
        <v>-556.5</v>
      </c>
      <c r="G5" s="65" t="s">
        <v>81</v>
      </c>
      <c r="H5" s="63">
        <v>-15.9</v>
      </c>
      <c r="I5" s="35">
        <v>35</v>
      </c>
      <c r="J5" s="31">
        <v>-556.5</v>
      </c>
      <c r="L5" s="65" t="s">
        <v>81</v>
      </c>
      <c r="M5" s="63">
        <v>0</v>
      </c>
      <c r="N5" s="35">
        <v>0</v>
      </c>
      <c r="O5" s="31">
        <v>-66.5</v>
      </c>
      <c r="Q5" s="65" t="s">
        <v>81</v>
      </c>
      <c r="R5" s="63">
        <v>0</v>
      </c>
      <c r="S5" s="35">
        <v>0</v>
      </c>
      <c r="T5" s="31">
        <v>-66.5</v>
      </c>
      <c r="V5" s="65" t="s">
        <v>81</v>
      </c>
      <c r="W5" s="63">
        <v>0</v>
      </c>
      <c r="X5" s="35">
        <v>0</v>
      </c>
      <c r="Y5" s="31">
        <v>-66.5</v>
      </c>
    </row>
    <row r="6" spans="2:25" x14ac:dyDescent="0.25">
      <c r="B6" s="65" t="s">
        <v>82</v>
      </c>
      <c r="C6" s="63">
        <v>-12.199000000000002</v>
      </c>
      <c r="D6" s="35">
        <v>50</v>
      </c>
      <c r="E6" s="31">
        <v>-609.95000000000005</v>
      </c>
      <c r="G6" s="65" t="s">
        <v>56</v>
      </c>
      <c r="H6" s="63">
        <v>0</v>
      </c>
      <c r="I6" s="35">
        <v>0</v>
      </c>
      <c r="J6" s="31">
        <v>-397.39999999999986</v>
      </c>
      <c r="L6" s="65" t="s">
        <v>56</v>
      </c>
      <c r="M6" s="63">
        <v>0</v>
      </c>
      <c r="N6" s="35">
        <v>0</v>
      </c>
      <c r="O6" s="31">
        <v>-397.39999999999986</v>
      </c>
      <c r="Q6" s="65" t="s">
        <v>56</v>
      </c>
      <c r="R6" s="63">
        <v>0</v>
      </c>
      <c r="S6" s="35">
        <v>0</v>
      </c>
      <c r="T6" s="31">
        <v>-397.39999999999986</v>
      </c>
      <c r="V6" s="65" t="s">
        <v>56</v>
      </c>
      <c r="W6" s="63">
        <v>0</v>
      </c>
      <c r="X6" s="35">
        <v>0</v>
      </c>
      <c r="Y6" s="31">
        <v>-397.39999999999986</v>
      </c>
    </row>
    <row r="7" spans="2:25" x14ac:dyDescent="0.25">
      <c r="B7" s="65" t="s">
        <v>54</v>
      </c>
      <c r="C7" s="63">
        <v>-11.269</v>
      </c>
      <c r="D7" s="35">
        <v>50</v>
      </c>
      <c r="E7" s="31">
        <v>-563.45000000000005</v>
      </c>
      <c r="G7" s="65" t="s">
        <v>82</v>
      </c>
      <c r="H7" s="63">
        <v>-12.111517647058825</v>
      </c>
      <c r="I7" s="35">
        <v>850</v>
      </c>
      <c r="J7" s="31">
        <v>-10294.790000000001</v>
      </c>
      <c r="L7" s="65" t="s">
        <v>82</v>
      </c>
      <c r="M7" s="63">
        <v>-12.111517647058825</v>
      </c>
      <c r="N7" s="35">
        <v>850</v>
      </c>
      <c r="O7" s="31">
        <v>-10294.790000000001</v>
      </c>
      <c r="Q7" s="65" t="s">
        <v>82</v>
      </c>
      <c r="R7" s="63">
        <v>-12.111517647058825</v>
      </c>
      <c r="S7" s="35">
        <v>850</v>
      </c>
      <c r="T7" s="31">
        <v>-10294.790000000001</v>
      </c>
      <c r="V7" s="65" t="s">
        <v>62</v>
      </c>
      <c r="W7" s="63">
        <v>0</v>
      </c>
      <c r="X7" s="35">
        <v>0</v>
      </c>
      <c r="Y7" s="31">
        <v>424.47</v>
      </c>
    </row>
    <row r="8" spans="2:25" x14ac:dyDescent="0.25">
      <c r="B8" s="65" t="s">
        <v>57</v>
      </c>
      <c r="C8" s="63">
        <v>-10.143653846153846</v>
      </c>
      <c r="D8" s="35">
        <v>52</v>
      </c>
      <c r="E8" s="31">
        <v>-527.47</v>
      </c>
      <c r="G8" s="65" t="s">
        <v>54</v>
      </c>
      <c r="H8" s="63">
        <v>-10.819333333333335</v>
      </c>
      <c r="I8" s="35">
        <v>150</v>
      </c>
      <c r="J8" s="31">
        <v>-1622.9</v>
      </c>
      <c r="L8" s="65" t="s">
        <v>54</v>
      </c>
      <c r="M8" s="63">
        <v>-10.819333333333335</v>
      </c>
      <c r="N8" s="35">
        <v>150</v>
      </c>
      <c r="O8" s="31">
        <v>-1622.9</v>
      </c>
      <c r="Q8" s="65" t="s">
        <v>54</v>
      </c>
      <c r="R8" s="63">
        <v>-10.819333333333335</v>
      </c>
      <c r="S8" s="35">
        <v>150</v>
      </c>
      <c r="T8" s="31">
        <v>-1622.9</v>
      </c>
      <c r="V8" s="65" t="s">
        <v>57</v>
      </c>
      <c r="W8" s="63">
        <v>0</v>
      </c>
      <c r="X8" s="35">
        <v>0</v>
      </c>
      <c r="Y8" s="31">
        <v>-25.240000000000009</v>
      </c>
    </row>
    <row r="9" spans="2:25" x14ac:dyDescent="0.25">
      <c r="B9" s="65" t="s">
        <v>61</v>
      </c>
      <c r="C9" s="63">
        <v>-57.201052631578946</v>
      </c>
      <c r="D9" s="35">
        <v>19</v>
      </c>
      <c r="E9" s="31">
        <v>-1086.82</v>
      </c>
      <c r="G9" s="65" t="s">
        <v>62</v>
      </c>
      <c r="H9" s="63">
        <v>-24.593333333333334</v>
      </c>
      <c r="I9" s="35">
        <v>45</v>
      </c>
      <c r="J9" s="31">
        <v>-1106.7</v>
      </c>
      <c r="L9" s="65" t="s">
        <v>62</v>
      </c>
      <c r="M9" s="63">
        <v>-24.593333333333334</v>
      </c>
      <c r="N9" s="35">
        <v>45</v>
      </c>
      <c r="O9" s="31">
        <v>-1106.7</v>
      </c>
      <c r="Q9" s="65" t="s">
        <v>62</v>
      </c>
      <c r="R9" s="63">
        <v>0</v>
      </c>
      <c r="S9" s="35">
        <v>0</v>
      </c>
      <c r="T9" s="31">
        <v>424.47</v>
      </c>
      <c r="V9" s="65" t="s">
        <v>50</v>
      </c>
      <c r="W9" s="63">
        <v>0</v>
      </c>
      <c r="X9" s="35">
        <v>0</v>
      </c>
      <c r="Y9" s="31">
        <v>38.799999999999272</v>
      </c>
    </row>
    <row r="10" spans="2:25" x14ac:dyDescent="0.25">
      <c r="B10" s="65" t="s">
        <v>50</v>
      </c>
      <c r="C10" s="63">
        <v>-2.2484516129032253</v>
      </c>
      <c r="D10" s="35">
        <v>1550</v>
      </c>
      <c r="E10" s="31">
        <v>-3485.0999999999995</v>
      </c>
      <c r="G10" s="65" t="s">
        <v>57</v>
      </c>
      <c r="H10" s="63">
        <v>-10.143653846153846</v>
      </c>
      <c r="I10" s="35">
        <v>52</v>
      </c>
      <c r="J10" s="31">
        <v>-527.47</v>
      </c>
      <c r="L10" s="65" t="s">
        <v>57</v>
      </c>
      <c r="M10" s="63">
        <v>0</v>
      </c>
      <c r="N10" s="35">
        <v>0</v>
      </c>
      <c r="O10" s="31">
        <v>-25.240000000000009</v>
      </c>
      <c r="Q10" s="65" t="s">
        <v>57</v>
      </c>
      <c r="R10" s="63">
        <v>0</v>
      </c>
      <c r="S10" s="35">
        <v>0</v>
      </c>
      <c r="T10" s="31">
        <v>-25.240000000000009</v>
      </c>
      <c r="V10" s="66" t="s">
        <v>51</v>
      </c>
      <c r="W10" s="64">
        <v>0</v>
      </c>
      <c r="X10" s="58">
        <v>0</v>
      </c>
      <c r="Y10" s="32">
        <v>11.350000000000364</v>
      </c>
    </row>
    <row r="11" spans="2:25" x14ac:dyDescent="0.25">
      <c r="B11" s="65" t="s">
        <v>52</v>
      </c>
      <c r="C11" s="63">
        <v>-34.249901960784314</v>
      </c>
      <c r="D11" s="35">
        <v>102</v>
      </c>
      <c r="E11" s="31">
        <v>-3493.49</v>
      </c>
      <c r="G11" s="65" t="s">
        <v>63</v>
      </c>
      <c r="H11" s="63">
        <v>-16.859749999999998</v>
      </c>
      <c r="I11" s="35">
        <v>200</v>
      </c>
      <c r="J11" s="31">
        <v>-3371.95</v>
      </c>
      <c r="L11" s="65" t="s">
        <v>63</v>
      </c>
      <c r="M11" s="63">
        <v>-17.272375</v>
      </c>
      <c r="N11" s="35">
        <v>800</v>
      </c>
      <c r="O11" s="31">
        <v>-13817.900000000001</v>
      </c>
      <c r="Q11" s="65" t="s">
        <v>63</v>
      </c>
      <c r="R11" s="63">
        <v>-17.272375</v>
      </c>
      <c r="S11" s="35">
        <v>800</v>
      </c>
      <c r="T11" s="31">
        <v>-13817.900000000001</v>
      </c>
      <c r="V11" s="4" t="s">
        <v>70</v>
      </c>
      <c r="W11" s="5">
        <v>0</v>
      </c>
      <c r="X11" s="5">
        <v>0</v>
      </c>
      <c r="Y11" s="6">
        <v>-14.520000000004075</v>
      </c>
    </row>
    <row r="12" spans="2:25" x14ac:dyDescent="0.25">
      <c r="B12" s="65" t="s">
        <v>59</v>
      </c>
      <c r="C12" s="63">
        <v>-17.395</v>
      </c>
      <c r="D12" s="35">
        <v>30</v>
      </c>
      <c r="E12" s="31">
        <v>-521.85</v>
      </c>
      <c r="G12" s="65" t="s">
        <v>61</v>
      </c>
      <c r="H12" s="63">
        <v>-59.326296296296306</v>
      </c>
      <c r="I12" s="35">
        <v>54</v>
      </c>
      <c r="J12" s="31">
        <v>-3203.6200000000003</v>
      </c>
      <c r="L12" s="65" t="s">
        <v>61</v>
      </c>
      <c r="M12" s="63">
        <v>-59.326296296296306</v>
      </c>
      <c r="N12" s="35">
        <v>54</v>
      </c>
      <c r="O12" s="31">
        <v>-3203.6200000000003</v>
      </c>
      <c r="Q12" s="65" t="s">
        <v>61</v>
      </c>
      <c r="R12" s="63">
        <v>-59.326296296296306</v>
      </c>
      <c r="S12" s="35">
        <v>54</v>
      </c>
      <c r="T12" s="31">
        <v>-3203.6200000000003</v>
      </c>
    </row>
    <row r="13" spans="2:25" x14ac:dyDescent="0.25">
      <c r="B13" s="65" t="s">
        <v>51</v>
      </c>
      <c r="C13" s="63">
        <v>-3.8287951807228913</v>
      </c>
      <c r="D13" s="35">
        <v>830</v>
      </c>
      <c r="E13" s="31">
        <v>-3177.8999999999996</v>
      </c>
      <c r="G13" s="65" t="s">
        <v>50</v>
      </c>
      <c r="H13" s="63">
        <v>0</v>
      </c>
      <c r="I13" s="35">
        <v>0</v>
      </c>
      <c r="J13" s="31">
        <v>38.799999999999272</v>
      </c>
      <c r="L13" s="65" t="s">
        <v>50</v>
      </c>
      <c r="M13" s="63">
        <v>0</v>
      </c>
      <c r="N13" s="35">
        <v>0</v>
      </c>
      <c r="O13" s="31">
        <v>38.799999999999272</v>
      </c>
      <c r="Q13" s="65" t="s">
        <v>50</v>
      </c>
      <c r="R13" s="63">
        <v>0</v>
      </c>
      <c r="S13" s="35">
        <v>0</v>
      </c>
      <c r="T13" s="31">
        <v>38.799999999999272</v>
      </c>
    </row>
    <row r="14" spans="2:25" x14ac:dyDescent="0.25">
      <c r="B14" s="65" t="s">
        <v>60</v>
      </c>
      <c r="C14" s="63">
        <v>-4.258461538461539</v>
      </c>
      <c r="D14" s="35">
        <v>130</v>
      </c>
      <c r="E14" s="31">
        <v>-553.6</v>
      </c>
      <c r="G14" s="65" t="s">
        <v>52</v>
      </c>
      <c r="H14" s="63">
        <v>-34.641689497716897</v>
      </c>
      <c r="I14" s="35">
        <v>657</v>
      </c>
      <c r="J14" s="31">
        <v>-22759.59</v>
      </c>
      <c r="L14" s="65" t="s">
        <v>52</v>
      </c>
      <c r="M14" s="63">
        <v>-34.641689497716897</v>
      </c>
      <c r="N14" s="35">
        <v>657</v>
      </c>
      <c r="O14" s="31">
        <v>-22759.59</v>
      </c>
      <c r="Q14" s="65" t="s">
        <v>52</v>
      </c>
      <c r="R14" s="63">
        <v>-34.641689497716897</v>
      </c>
      <c r="S14" s="35">
        <v>657</v>
      </c>
      <c r="T14" s="31">
        <v>-22759.59</v>
      </c>
    </row>
    <row r="15" spans="2:25" x14ac:dyDescent="0.25">
      <c r="B15" s="65" t="s">
        <v>49</v>
      </c>
      <c r="C15" s="63">
        <v>-5.4713333333333338</v>
      </c>
      <c r="D15" s="35">
        <v>300</v>
      </c>
      <c r="E15" s="31">
        <v>-1641.4</v>
      </c>
      <c r="G15" s="65" t="s">
        <v>55</v>
      </c>
      <c r="H15" s="63">
        <v>-45.322250000000004</v>
      </c>
      <c r="I15" s="35">
        <v>200</v>
      </c>
      <c r="J15" s="31">
        <v>-9064.4500000000007</v>
      </c>
      <c r="L15" s="65" t="s">
        <v>55</v>
      </c>
      <c r="M15" s="63">
        <v>-45.322250000000004</v>
      </c>
      <c r="N15" s="35">
        <v>200</v>
      </c>
      <c r="O15" s="31">
        <v>-9064.4500000000007</v>
      </c>
      <c r="Q15" s="65" t="s">
        <v>55</v>
      </c>
      <c r="R15" s="63">
        <v>-45.322250000000004</v>
      </c>
      <c r="S15" s="35">
        <v>200</v>
      </c>
      <c r="T15" s="31">
        <v>-9064.4500000000007</v>
      </c>
    </row>
    <row r="16" spans="2:25" x14ac:dyDescent="0.25">
      <c r="B16" s="66" t="s">
        <v>53</v>
      </c>
      <c r="C16" s="64">
        <v>-44.474705882352936</v>
      </c>
      <c r="D16" s="58">
        <v>34</v>
      </c>
      <c r="E16" s="32">
        <v>-1512.1399999999999</v>
      </c>
      <c r="G16" s="65" t="s">
        <v>59</v>
      </c>
      <c r="H16" s="63">
        <v>-16.849375000000002</v>
      </c>
      <c r="I16" s="35">
        <v>160</v>
      </c>
      <c r="J16" s="31">
        <v>-2695.9</v>
      </c>
      <c r="L16" s="65" t="s">
        <v>59</v>
      </c>
      <c r="M16" s="63">
        <v>-16.849375000000002</v>
      </c>
      <c r="N16" s="35">
        <v>160</v>
      </c>
      <c r="O16" s="31">
        <v>-2695.9</v>
      </c>
      <c r="Q16" s="65" t="s">
        <v>59</v>
      </c>
      <c r="R16" s="63">
        <v>-16.849375000000002</v>
      </c>
      <c r="S16" s="35">
        <v>160</v>
      </c>
      <c r="T16" s="31">
        <v>-2695.9</v>
      </c>
    </row>
    <row r="17" spans="2:20" x14ac:dyDescent="0.25">
      <c r="B17" s="4" t="s">
        <v>70</v>
      </c>
      <c r="C17" s="5">
        <v>-5.5718636077938406</v>
      </c>
      <c r="D17" s="5">
        <v>3182</v>
      </c>
      <c r="E17" s="6">
        <v>-17729.670000000002</v>
      </c>
      <c r="G17" s="65" t="s">
        <v>51</v>
      </c>
      <c r="H17" s="63">
        <v>0</v>
      </c>
      <c r="I17" s="35">
        <v>0</v>
      </c>
      <c r="J17" s="31">
        <v>11.350000000000364</v>
      </c>
      <c r="L17" s="65" t="s">
        <v>51</v>
      </c>
      <c r="M17" s="63">
        <v>0</v>
      </c>
      <c r="N17" s="35">
        <v>0</v>
      </c>
      <c r="O17" s="31">
        <v>11.350000000000364</v>
      </c>
      <c r="Q17" s="65" t="s">
        <v>51</v>
      </c>
      <c r="R17" s="63">
        <v>0</v>
      </c>
      <c r="S17" s="35">
        <v>0</v>
      </c>
      <c r="T17" s="31">
        <v>11.350000000000364</v>
      </c>
    </row>
    <row r="18" spans="2:20" x14ac:dyDescent="0.25">
      <c r="G18" s="65" t="s">
        <v>60</v>
      </c>
      <c r="H18" s="63">
        <v>-4.258461538461539</v>
      </c>
      <c r="I18" s="35">
        <v>130</v>
      </c>
      <c r="J18" s="31">
        <v>-553.6</v>
      </c>
      <c r="L18" s="65" t="s">
        <v>60</v>
      </c>
      <c r="M18" s="63">
        <v>-4.258461538461539</v>
      </c>
      <c r="N18" s="35">
        <v>130</v>
      </c>
      <c r="O18" s="31">
        <v>-553.6</v>
      </c>
      <c r="Q18" s="65" t="s">
        <v>60</v>
      </c>
      <c r="R18" s="63">
        <v>-4.258461538461539</v>
      </c>
      <c r="S18" s="35">
        <v>130</v>
      </c>
      <c r="T18" s="31">
        <v>-553.6</v>
      </c>
    </row>
    <row r="19" spans="2:20" x14ac:dyDescent="0.25">
      <c r="B19" s="3" t="s">
        <v>0</v>
      </c>
      <c r="C19" t="s">
        <v>1074</v>
      </c>
      <c r="G19" s="65" t="s">
        <v>49</v>
      </c>
      <c r="H19" s="63">
        <v>-5.4228125</v>
      </c>
      <c r="I19" s="35">
        <v>800</v>
      </c>
      <c r="J19" s="31">
        <v>-4338.25</v>
      </c>
      <c r="L19" s="65" t="s">
        <v>49</v>
      </c>
      <c r="M19" s="63">
        <v>-5.4228125</v>
      </c>
      <c r="N19" s="35">
        <v>800</v>
      </c>
      <c r="O19" s="31">
        <v>-4338.25</v>
      </c>
      <c r="Q19" s="65" t="s">
        <v>49</v>
      </c>
      <c r="R19" s="63">
        <v>-5.4228125</v>
      </c>
      <c r="S19" s="35">
        <v>800</v>
      </c>
      <c r="T19" s="31">
        <v>-4338.25</v>
      </c>
    </row>
    <row r="20" spans="2:20" x14ac:dyDescent="0.25">
      <c r="B20" s="164" t="s">
        <v>1077</v>
      </c>
      <c r="G20" s="66" t="s">
        <v>53</v>
      </c>
      <c r="H20" s="64">
        <v>-44.260854700854694</v>
      </c>
      <c r="I20" s="58">
        <v>234</v>
      </c>
      <c r="J20" s="32">
        <v>-10357.039999999999</v>
      </c>
      <c r="L20" s="66" t="s">
        <v>53</v>
      </c>
      <c r="M20" s="64">
        <v>-44.260854700854694</v>
      </c>
      <c r="N20" s="58">
        <v>234</v>
      </c>
      <c r="O20" s="32">
        <v>-10357.039999999999</v>
      </c>
      <c r="Q20" s="66" t="s">
        <v>53</v>
      </c>
      <c r="R20" s="64">
        <v>-44.260854700854694</v>
      </c>
      <c r="S20" s="58">
        <v>234</v>
      </c>
      <c r="T20" s="32">
        <v>-10357.039999999999</v>
      </c>
    </row>
    <row r="21" spans="2:20" x14ac:dyDescent="0.25">
      <c r="B21" s="70" t="s">
        <v>69</v>
      </c>
      <c r="C21" s="71" t="s">
        <v>72</v>
      </c>
      <c r="G21" s="4" t="s">
        <v>70</v>
      </c>
      <c r="H21" s="5">
        <v>-19.848615082702544</v>
      </c>
      <c r="I21" s="5">
        <v>3567</v>
      </c>
      <c r="J21" s="6">
        <v>-70800.00999999998</v>
      </c>
      <c r="L21" s="4" t="s">
        <v>70</v>
      </c>
      <c r="M21" s="5">
        <v>-19.670031862745091</v>
      </c>
      <c r="N21" s="5">
        <v>4080</v>
      </c>
      <c r="O21" s="6">
        <v>-80253.729999999967</v>
      </c>
      <c r="Q21" s="4" t="s">
        <v>70</v>
      </c>
      <c r="R21" s="5">
        <v>-19.50992812887236</v>
      </c>
      <c r="S21" s="5">
        <v>4035</v>
      </c>
      <c r="T21" s="6">
        <v>-78722.559999999969</v>
      </c>
    </row>
    <row r="22" spans="2:20" x14ac:dyDescent="0.25">
      <c r="B22" s="69" t="s">
        <v>6</v>
      </c>
      <c r="C22" s="67">
        <v>-199.16000000000003</v>
      </c>
    </row>
    <row r="23" spans="2:20" x14ac:dyDescent="0.25">
      <c r="B23" s="65" t="s">
        <v>5</v>
      </c>
      <c r="C23" s="68">
        <v>5893.25</v>
      </c>
      <c r="G23" s="3" t="s">
        <v>0</v>
      </c>
      <c r="H23" t="s">
        <v>1074</v>
      </c>
      <c r="L23" s="3" t="s">
        <v>0</v>
      </c>
      <c r="M23" t="s">
        <v>1074</v>
      </c>
      <c r="Q23" s="3" t="s">
        <v>0</v>
      </c>
      <c r="R23" t="s">
        <v>1074</v>
      </c>
    </row>
    <row r="24" spans="2:20" x14ac:dyDescent="0.25">
      <c r="B24" s="66" t="s">
        <v>7</v>
      </c>
      <c r="C24" s="11">
        <v>-220</v>
      </c>
      <c r="G24" s="164" t="s">
        <v>1077</v>
      </c>
      <c r="L24" s="164" t="s">
        <v>1077</v>
      </c>
      <c r="Q24" s="164" t="s">
        <v>1077</v>
      </c>
    </row>
    <row r="25" spans="2:20" x14ac:dyDescent="0.25">
      <c r="B25" s="4" t="s">
        <v>70</v>
      </c>
      <c r="C25" s="5">
        <v>5474.09</v>
      </c>
      <c r="G25" s="70" t="s">
        <v>69</v>
      </c>
      <c r="H25" s="71" t="s">
        <v>72</v>
      </c>
      <c r="L25" s="70" t="s">
        <v>69</v>
      </c>
      <c r="M25" s="71" t="s">
        <v>72</v>
      </c>
      <c r="Q25" s="70" t="s">
        <v>69</v>
      </c>
      <c r="R25" s="71" t="s">
        <v>72</v>
      </c>
    </row>
    <row r="26" spans="2:20" x14ac:dyDescent="0.25">
      <c r="G26" s="69" t="s">
        <v>6</v>
      </c>
      <c r="H26" s="67">
        <v>-1829.86</v>
      </c>
      <c r="L26" s="69" t="s">
        <v>6</v>
      </c>
      <c r="M26" s="67">
        <v>-1829.8600000000001</v>
      </c>
      <c r="Q26" s="69" t="s">
        <v>6</v>
      </c>
      <c r="R26" s="67">
        <v>-1829.8600000000001</v>
      </c>
    </row>
    <row r="27" spans="2:20" x14ac:dyDescent="0.25">
      <c r="G27" s="65" t="s">
        <v>5</v>
      </c>
      <c r="H27" s="68">
        <v>22246.35</v>
      </c>
      <c r="L27" s="65" t="s">
        <v>5</v>
      </c>
      <c r="M27" s="68">
        <v>22246.350000000002</v>
      </c>
      <c r="Q27" s="65" t="s">
        <v>5</v>
      </c>
      <c r="R27" s="68">
        <v>22246.350000000002</v>
      </c>
    </row>
    <row r="28" spans="2:20" x14ac:dyDescent="0.25">
      <c r="G28" s="66" t="s">
        <v>7</v>
      </c>
      <c r="H28" s="11">
        <v>-410</v>
      </c>
      <c r="L28" s="66" t="s">
        <v>7</v>
      </c>
      <c r="M28" s="11">
        <v>-420</v>
      </c>
      <c r="Q28" s="66" t="s">
        <v>7</v>
      </c>
      <c r="R28" s="11">
        <v>-430</v>
      </c>
    </row>
    <row r="29" spans="2:20" x14ac:dyDescent="0.25">
      <c r="G29" s="4" t="s">
        <v>70</v>
      </c>
      <c r="H29" s="5">
        <v>20006.489999999998</v>
      </c>
      <c r="L29" s="4" t="s">
        <v>70</v>
      </c>
      <c r="M29" s="5">
        <v>19996.490000000002</v>
      </c>
      <c r="Q29" s="4" t="s">
        <v>70</v>
      </c>
      <c r="R29" s="5">
        <v>19986.490000000002</v>
      </c>
    </row>
  </sheetData>
  <pageMargins left="0.7" right="0.7" top="0.75" bottom="0.75" header="0.3" footer="0.3"/>
  <pageSetup paperSize="9" orientation="portrait" r:id="rId1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D1:M21"/>
  <sheetViews>
    <sheetView zoomScale="80" zoomScaleNormal="80" workbookViewId="0">
      <selection activeCell="G44" sqref="G44"/>
    </sheetView>
  </sheetViews>
  <sheetFormatPr defaultRowHeight="15" x14ac:dyDescent="0.25"/>
  <cols>
    <col min="1" max="1" width="2.85546875" customWidth="1"/>
    <col min="11" max="11" width="2.85546875" customWidth="1"/>
    <col min="21" max="21" width="2.85546875" customWidth="1"/>
    <col min="30" max="30" width="2.85546875" customWidth="1"/>
  </cols>
  <sheetData>
    <row r="1" spans="4:13" x14ac:dyDescent="0.25">
      <c r="D1" s="49"/>
      <c r="M1" s="49"/>
    </row>
    <row r="21" spans="13:13" x14ac:dyDescent="0.25">
      <c r="M21" s="49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J1:Z19"/>
  <sheetViews>
    <sheetView zoomScale="80" zoomScaleNormal="80" workbookViewId="0">
      <selection activeCell="Z3" sqref="Z3"/>
    </sheetView>
  </sheetViews>
  <sheetFormatPr defaultRowHeight="15" x14ac:dyDescent="0.25"/>
  <cols>
    <col min="1" max="1" width="2.85546875" customWidth="1"/>
    <col min="8" max="8" width="9.140625" customWidth="1"/>
    <col min="9" max="9" width="2.85546875" customWidth="1"/>
    <col min="17" max="17" width="2.85546875" customWidth="1"/>
    <col min="25" max="25" width="5.140625" customWidth="1"/>
  </cols>
  <sheetData>
    <row r="1" spans="18:26" x14ac:dyDescent="0.25">
      <c r="R1" s="49"/>
    </row>
    <row r="2" spans="18:26" x14ac:dyDescent="0.25">
      <c r="Z2" s="49" t="s">
        <v>1251</v>
      </c>
    </row>
    <row r="18" spans="10:26" x14ac:dyDescent="0.25">
      <c r="J18" s="49"/>
      <c r="R18" s="49"/>
      <c r="Z18" t="s">
        <v>1310</v>
      </c>
    </row>
    <row r="19" spans="10:26" x14ac:dyDescent="0.25">
      <c r="Z19" t="s">
        <v>1311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S26"/>
  <sheetViews>
    <sheetView zoomScale="80" zoomScaleNormal="80" workbookViewId="0">
      <pane xSplit="2" ySplit="2" topLeftCell="AK3" activePane="bottomRight" state="frozen"/>
      <selection pane="topRight" activeCell="C1" sqref="C1"/>
      <selection pane="bottomLeft" activeCell="A3" sqref="A3"/>
      <selection pane="bottomRight" activeCell="AI9" sqref="AI9"/>
    </sheetView>
  </sheetViews>
  <sheetFormatPr defaultRowHeight="15" outlineLevelCol="1" x14ac:dyDescent="0.25"/>
  <cols>
    <col min="1" max="1" width="2.85546875" customWidth="1"/>
    <col min="2" max="2" width="6.7109375" customWidth="1"/>
    <col min="3" max="3" width="5.85546875" hidden="1" customWidth="1" outlineLevel="1"/>
    <col min="4" max="4" width="9.85546875" hidden="1" customWidth="1" outlineLevel="1"/>
    <col min="5" max="5" width="6.7109375" hidden="1" customWidth="1" outlineLevel="1"/>
    <col min="6" max="8" width="11.28515625" hidden="1" customWidth="1" outlineLevel="1"/>
    <col min="9" max="9" width="14.42578125" hidden="1" customWidth="1" outlineLevel="1"/>
    <col min="10" max="10" width="6.7109375" hidden="1" customWidth="1" outlineLevel="1"/>
    <col min="11" max="11" width="5.85546875" hidden="1" customWidth="1" outlineLevel="1"/>
    <col min="12" max="13" width="9.85546875" hidden="1" customWidth="1" outlineLevel="1"/>
    <col min="14" max="17" width="11.28515625" hidden="1" customWidth="1" outlineLevel="1"/>
    <col min="18" max="18" width="6.7109375" hidden="1" customWidth="1" outlineLevel="1"/>
    <col min="19" max="19" width="5.85546875" hidden="1" customWidth="1" outlineLevel="1"/>
    <col min="20" max="20" width="11.28515625" hidden="1" customWidth="1" outlineLevel="1"/>
    <col min="21" max="21" width="9.28515625" hidden="1" customWidth="1" outlineLevel="1"/>
    <col min="22" max="25" width="11.5703125" hidden="1" customWidth="1" outlineLevel="1"/>
    <col min="26" max="26" width="11" hidden="1" customWidth="1" outlineLevel="1"/>
    <col min="27" max="27" width="9.42578125" hidden="1" customWidth="1" outlineLevel="1"/>
    <col min="28" max="28" width="15.7109375" hidden="1" customWidth="1" outlineLevel="1"/>
    <col min="29" max="29" width="8.140625" hidden="1" customWidth="1" outlineLevel="1"/>
    <col min="30" max="33" width="11.5703125" hidden="1" customWidth="1" outlineLevel="1"/>
    <col min="34" max="34" width="11.5703125" customWidth="1" collapsed="1"/>
    <col min="35" max="35" width="11.5703125" customWidth="1"/>
    <col min="36" max="36" width="7.42578125" bestFit="1" customWidth="1"/>
    <col min="37" max="39" width="11.5703125" customWidth="1"/>
    <col min="40" max="40" width="14.140625" hidden="1" customWidth="1" outlineLevel="1"/>
    <col min="41" max="41" width="14.85546875" hidden="1" customWidth="1" outlineLevel="1"/>
    <col min="42" max="43" width="11.28515625" hidden="1" customWidth="1" outlineLevel="1"/>
    <col min="44" max="44" width="7.7109375" hidden="1" customWidth="1" outlineLevel="1"/>
    <col min="45" max="45" width="11" hidden="1" customWidth="1" outlineLevel="1"/>
    <col min="46" max="46" width="10.140625" hidden="1" customWidth="1" outlineLevel="1"/>
    <col min="47" max="47" width="14.28515625" hidden="1" customWidth="1" outlineLevel="1"/>
    <col min="48" max="48" width="13.85546875" hidden="1" customWidth="1" outlineLevel="1"/>
    <col min="49" max="49" width="10.85546875" hidden="1" customWidth="1" outlineLevel="1"/>
    <col min="50" max="50" width="10.28515625" customWidth="1" collapsed="1"/>
    <col min="51" max="51" width="15.140625" bestFit="1" customWidth="1"/>
    <col min="52" max="52" width="12.42578125" bestFit="1" customWidth="1"/>
    <col min="53" max="53" width="11.85546875" customWidth="1"/>
    <col min="54" max="54" width="11.7109375" customWidth="1"/>
    <col min="55" max="55" width="10.28515625" bestFit="1" customWidth="1"/>
    <col min="57" max="57" width="14.28515625" bestFit="1" customWidth="1"/>
    <col min="58" max="58" width="10.140625" bestFit="1" customWidth="1"/>
    <col min="60" max="60" width="10.140625" bestFit="1" customWidth="1"/>
    <col min="61" max="61" width="10.140625" customWidth="1"/>
    <col min="62" max="62" width="12.85546875" customWidth="1"/>
    <col min="63" max="64" width="11.5703125" bestFit="1" customWidth="1"/>
    <col min="66" max="67" width="12" bestFit="1" customWidth="1"/>
    <col min="68" max="69" width="10.28515625" bestFit="1" customWidth="1"/>
  </cols>
  <sheetData>
    <row r="1" spans="1:71" x14ac:dyDescent="0.25">
      <c r="C1" s="311" t="s">
        <v>1087</v>
      </c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2"/>
      <c r="AF1" s="312"/>
      <c r="AG1" s="313"/>
      <c r="AH1" s="311" t="s">
        <v>1095</v>
      </c>
      <c r="AI1" s="312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2"/>
      <c r="AZ1" s="312"/>
      <c r="BA1" s="312"/>
      <c r="BB1" s="313"/>
    </row>
    <row r="2" spans="1:71" x14ac:dyDescent="0.25">
      <c r="B2" s="311" t="s">
        <v>1081</v>
      </c>
      <c r="C2" s="312"/>
      <c r="D2" s="312"/>
      <c r="E2" s="312"/>
      <c r="F2" s="313"/>
      <c r="G2" s="311" t="s">
        <v>1147</v>
      </c>
      <c r="H2" s="312"/>
      <c r="I2" s="313"/>
      <c r="J2" s="311" t="s">
        <v>1080</v>
      </c>
      <c r="K2" s="312"/>
      <c r="L2" s="312"/>
      <c r="M2" s="312"/>
      <c r="N2" s="313"/>
      <c r="O2" s="311" t="s">
        <v>1182</v>
      </c>
      <c r="P2" s="312"/>
      <c r="Q2" s="313"/>
      <c r="R2" s="311" t="s">
        <v>1079</v>
      </c>
      <c r="S2" s="312"/>
      <c r="T2" s="312"/>
      <c r="U2" s="312"/>
      <c r="V2" s="313"/>
      <c r="W2" s="311" t="s">
        <v>1183</v>
      </c>
      <c r="X2" s="312"/>
      <c r="Y2" s="313"/>
      <c r="Z2" s="311" t="s">
        <v>1082</v>
      </c>
      <c r="AA2" s="312"/>
      <c r="AB2" s="312"/>
      <c r="AC2" s="312"/>
      <c r="AD2" s="313"/>
      <c r="AE2" s="311" t="s">
        <v>1184</v>
      </c>
      <c r="AF2" s="312"/>
      <c r="AG2" s="313"/>
      <c r="AH2" s="311" t="s">
        <v>1091</v>
      </c>
      <c r="AI2" s="312"/>
      <c r="AJ2" s="312"/>
      <c r="AK2" s="312"/>
      <c r="AL2" s="312"/>
      <c r="AM2" s="313"/>
      <c r="AN2" s="311" t="s">
        <v>726</v>
      </c>
      <c r="AO2" s="312"/>
      <c r="AP2" s="312"/>
      <c r="AQ2" s="312"/>
      <c r="AR2" s="313"/>
      <c r="AS2" s="311" t="s">
        <v>740</v>
      </c>
      <c r="AT2" s="312"/>
      <c r="AU2" s="312"/>
      <c r="AV2" s="312"/>
      <c r="AW2" s="313"/>
      <c r="AX2" s="311" t="s">
        <v>721</v>
      </c>
      <c r="AY2" s="312"/>
      <c r="AZ2" s="312"/>
      <c r="BA2" s="312"/>
      <c r="BB2" s="313"/>
      <c r="BC2" s="311" t="s">
        <v>1089</v>
      </c>
      <c r="BD2" s="312"/>
      <c r="BE2" s="312"/>
      <c r="BF2" s="312"/>
      <c r="BG2" s="312"/>
      <c r="BH2" s="312"/>
      <c r="BI2" s="312"/>
      <c r="BJ2" s="312"/>
      <c r="BK2" s="312"/>
      <c r="BL2" s="312"/>
      <c r="BM2" s="312"/>
      <c r="BN2" s="312"/>
      <c r="BO2" s="312"/>
      <c r="BP2" s="312"/>
      <c r="BQ2" s="312"/>
      <c r="BR2" s="312"/>
      <c r="BS2" s="313"/>
    </row>
    <row r="3" spans="1:71" ht="39" customHeight="1" x14ac:dyDescent="0.25">
      <c r="B3" s="17" t="s">
        <v>83</v>
      </c>
      <c r="C3" s="17" t="s">
        <v>65</v>
      </c>
      <c r="D3" s="17" t="s">
        <v>1078</v>
      </c>
      <c r="E3" s="17" t="s">
        <v>64</v>
      </c>
      <c r="F3" s="17" t="s">
        <v>84</v>
      </c>
      <c r="G3" s="17" t="s">
        <v>1090</v>
      </c>
      <c r="H3" s="17" t="s">
        <v>746</v>
      </c>
      <c r="I3" s="17" t="s">
        <v>494</v>
      </c>
      <c r="J3" s="17" t="s">
        <v>83</v>
      </c>
      <c r="K3" s="17" t="s">
        <v>65</v>
      </c>
      <c r="L3" s="17" t="s">
        <v>1078</v>
      </c>
      <c r="M3" s="17" t="s">
        <v>64</v>
      </c>
      <c r="N3" s="17" t="s">
        <v>84</v>
      </c>
      <c r="O3" s="17" t="s">
        <v>1090</v>
      </c>
      <c r="P3" s="17" t="s">
        <v>746</v>
      </c>
      <c r="Q3" s="17" t="s">
        <v>494</v>
      </c>
      <c r="R3" s="17" t="s">
        <v>83</v>
      </c>
      <c r="S3" s="17" t="s">
        <v>65</v>
      </c>
      <c r="T3" s="17" t="s">
        <v>1078</v>
      </c>
      <c r="U3" s="17" t="s">
        <v>64</v>
      </c>
      <c r="V3" s="17" t="s">
        <v>84</v>
      </c>
      <c r="W3" s="17" t="s">
        <v>1090</v>
      </c>
      <c r="X3" s="17" t="s">
        <v>746</v>
      </c>
      <c r="Y3" s="17" t="s">
        <v>494</v>
      </c>
      <c r="Z3" s="17" t="s">
        <v>83</v>
      </c>
      <c r="AA3" s="17" t="s">
        <v>65</v>
      </c>
      <c r="AB3" s="17" t="s">
        <v>1078</v>
      </c>
      <c r="AC3" s="17" t="s">
        <v>64</v>
      </c>
      <c r="AD3" s="17" t="s">
        <v>84</v>
      </c>
      <c r="AE3" s="17" t="s">
        <v>1090</v>
      </c>
      <c r="AF3" s="17" t="s">
        <v>746</v>
      </c>
      <c r="AG3" s="17" t="s">
        <v>494</v>
      </c>
      <c r="AH3" s="26" t="s">
        <v>87</v>
      </c>
      <c r="AI3" s="26" t="s">
        <v>1092</v>
      </c>
      <c r="AJ3" s="274" t="s">
        <v>95</v>
      </c>
      <c r="AK3" s="276" t="s">
        <v>1090</v>
      </c>
      <c r="AL3" s="26" t="s">
        <v>746</v>
      </c>
      <c r="AM3" s="276" t="s">
        <v>494</v>
      </c>
      <c r="AN3" s="17" t="s">
        <v>88</v>
      </c>
      <c r="AO3" s="17" t="s">
        <v>87</v>
      </c>
      <c r="AP3" s="17" t="s">
        <v>1083</v>
      </c>
      <c r="AQ3" s="17" t="s">
        <v>1084</v>
      </c>
      <c r="AR3" s="273" t="s">
        <v>95</v>
      </c>
      <c r="AS3" s="26" t="s">
        <v>88</v>
      </c>
      <c r="AT3" s="26" t="s">
        <v>87</v>
      </c>
      <c r="AU3" s="26" t="s">
        <v>1085</v>
      </c>
      <c r="AV3" s="26" t="s">
        <v>1084</v>
      </c>
      <c r="AW3" s="26" t="s">
        <v>95</v>
      </c>
      <c r="AX3" s="26" t="s">
        <v>88</v>
      </c>
      <c r="AY3" s="26" t="s">
        <v>87</v>
      </c>
      <c r="AZ3" s="26" t="s">
        <v>1086</v>
      </c>
      <c r="BA3" s="26" t="s">
        <v>1084</v>
      </c>
      <c r="BB3" s="26" t="s">
        <v>95</v>
      </c>
      <c r="BC3" s="26" t="s">
        <v>891</v>
      </c>
      <c r="BD3" s="26" t="s">
        <v>887</v>
      </c>
      <c r="BE3" s="26" t="s">
        <v>699</v>
      </c>
      <c r="BF3" s="26" t="s">
        <v>48</v>
      </c>
      <c r="BG3" s="26" t="s">
        <v>706</v>
      </c>
      <c r="BH3" s="26" t="s">
        <v>493</v>
      </c>
      <c r="BI3" s="26" t="s">
        <v>1088</v>
      </c>
      <c r="BJ3" s="26" t="s">
        <v>492</v>
      </c>
      <c r="BK3" s="188" t="s">
        <v>892</v>
      </c>
      <c r="BL3" s="188" t="s">
        <v>893</v>
      </c>
      <c r="BM3" s="26" t="s">
        <v>85</v>
      </c>
      <c r="BN3" s="26" t="s">
        <v>86</v>
      </c>
      <c r="BO3" s="26" t="s">
        <v>1102</v>
      </c>
      <c r="BP3" s="26" t="s">
        <v>494</v>
      </c>
      <c r="BQ3" s="26" t="s">
        <v>495</v>
      </c>
      <c r="BR3" s="26" t="s">
        <v>1100</v>
      </c>
      <c r="BS3" s="26" t="s">
        <v>1260</v>
      </c>
    </row>
    <row r="4" spans="1:71" ht="16.5" customHeight="1" thickBot="1" x14ac:dyDescent="0.3">
      <c r="A4" s="6"/>
      <c r="B4" s="55" t="s">
        <v>82</v>
      </c>
      <c r="C4" s="14">
        <f>IFERROR(GETPIVOTDATA("Sum of Lots",Positions!$B$3,"Stock",B4),0)</f>
        <v>50</v>
      </c>
      <c r="D4" s="165">
        <f>IFERROR(-GETPIVOTDATA("Sum of Average Price",Positions!$B$3,"Stock",B4),0)</f>
        <v>12.199000000000002</v>
      </c>
      <c r="E4" s="18">
        <f>IFERROR(VLOOKUP(B4,EOY_Data!E$1:G$298,3,FALSE),0)</f>
        <v>12.19</v>
      </c>
      <c r="F4" s="103">
        <f t="shared" ref="F4:F13" si="0">C4*E4</f>
        <v>609.5</v>
      </c>
      <c r="G4" s="172">
        <f>IFERROR((VLOOKUP(B4,EOY_Data!E$1:Q$298,8,FALSE))/100,0)*C4</f>
        <v>31</v>
      </c>
      <c r="H4" s="172">
        <f>-SUMIF(Transaction_Summary!A$6:A$28,Performance_Analysis!B4,Transaction_Summary!H$6:H$28)</f>
        <v>-19.95</v>
      </c>
      <c r="I4" s="172">
        <f t="shared" ref="I4:I13" si="1">-(F4*Portfolio_Interest_Rate)*LVR_Limit</f>
        <v>-31.450199999999999</v>
      </c>
      <c r="J4" s="55" t="s">
        <v>82</v>
      </c>
      <c r="K4" s="14">
        <f>IFERROR(GETPIVOTDATA("Sum of Lots",Positions!$G$3,"Stock",J4),0)</f>
        <v>850</v>
      </c>
      <c r="L4" s="165">
        <f>IFERROR(-GETPIVOTDATA("Sum of Average Price",Positions!$G$3,"Stock",J4),0)</f>
        <v>12.111517647058825</v>
      </c>
      <c r="M4" s="18">
        <f>IFERROR(VLOOKUP(B4,EOM_Data!E$1:G$298,3,FALSE),0)</f>
        <v>13.96</v>
      </c>
      <c r="N4" s="103">
        <f t="shared" ref="N4" si="2">K4*M4</f>
        <v>11866</v>
      </c>
      <c r="O4" s="172">
        <f>IFERROR((VLOOKUP(J4,EOM_Data!E$1:Q$298,8,FALSE))/100,0)*K4</f>
        <v>561</v>
      </c>
      <c r="P4" s="172">
        <f>-SUMIF(Transaction_Summary!I$6:I$28,Performance_Analysis!J4,Transaction_Summary!P$6:P$28)</f>
        <v>0</v>
      </c>
      <c r="Q4" s="172">
        <f t="shared" ref="Q4:Q13" si="3">-(N4*Portfolio_Interest_Rate)*LVR_Limit</f>
        <v>-612.28560000000004</v>
      </c>
      <c r="R4" s="55" t="s">
        <v>82</v>
      </c>
      <c r="S4" s="14">
        <f>IFERROR(GETPIVOTDATA("Sum of Lots",Positions!$L$3,"Stock",R4),0)</f>
        <v>850</v>
      </c>
      <c r="T4" s="165">
        <f>IFERROR(-GETPIVOTDATA("Sum of Average Price",Positions!$L$3,"Stock",R4),0)</f>
        <v>12.111517647058825</v>
      </c>
      <c r="U4" s="18">
        <f>IFERROR(VLOOKUP(R4,EOD_T1_Data!E$1:G$298,3,FALSE),0)</f>
        <v>13.46</v>
      </c>
      <c r="V4" s="103">
        <f t="shared" ref="V4:V13" si="4">S4*U4</f>
        <v>11441</v>
      </c>
      <c r="W4" s="172">
        <f>IFERROR((VLOOKUP(R4,EOD_T1_Data!E$1:Q$298,8,FALSE))/100,0)*S4</f>
        <v>595</v>
      </c>
      <c r="X4" s="172">
        <f>-SUMIF(Transaction_Summary!Q$6:Q$28,Performance_Analysis!R4,Transaction_Summary!X$6:X$28)</f>
        <v>0</v>
      </c>
      <c r="Y4" s="172">
        <f t="shared" ref="Y4:Y13" si="5">-(V4*Portfolio_Interest_Rate)*LVR_Limit</f>
        <v>-590.35559999999998</v>
      </c>
      <c r="Z4" s="173" t="s">
        <v>82</v>
      </c>
      <c r="AA4" s="174">
        <f>IFERROR(GETPIVOTDATA("Sum of Lots",Positions!$Q$3,"Stock",Z4),0)</f>
        <v>850</v>
      </c>
      <c r="AB4" s="175">
        <f>IFERROR(-GETPIVOTDATA("Sum of Average Price",Positions!$Q$3,"Stock",Z4),0)</f>
        <v>12.111517647058825</v>
      </c>
      <c r="AC4" s="176">
        <f>IFERROR(VLOOKUP(Z4,EOD_T_Data!E$1:G$298,3,FALSE),0)</f>
        <v>13.79</v>
      </c>
      <c r="AD4" s="177">
        <f t="shared" ref="AD4:AD13" si="6">AA4*AC4</f>
        <v>11721.5</v>
      </c>
      <c r="AE4" s="172">
        <f>IFERROR((VLOOKUP(Z4,EOD_T_Data!E$1:Q$298,8,FALSE))/100,0)*AA4</f>
        <v>595</v>
      </c>
      <c r="AF4" s="172">
        <f>-SUMIF(Transaction_Summary!Y$6:Y$28,Performance_Analysis!Z4,Transaction_Summary!AF$6:AF$28)</f>
        <v>0</v>
      </c>
      <c r="AG4" s="172">
        <f t="shared" ref="AG4:AG13" si="7">-(AD4*Portfolio_Interest_Rate)*LVR_Limit</f>
        <v>-604.82940000000008</v>
      </c>
      <c r="AH4" s="158">
        <f>AC4-AB4</f>
        <v>1.6784823529411739</v>
      </c>
      <c r="AI4" s="179">
        <f>AD4-(AA4*AB4)</f>
        <v>1426.7099999999991</v>
      </c>
      <c r="AJ4" s="269">
        <f>AI4/AD4</f>
        <v>0.12171735699355878</v>
      </c>
      <c r="AK4" s="269"/>
      <c r="AL4" s="179">
        <f>AF4+X4+P4+H4</f>
        <v>-19.95</v>
      </c>
      <c r="AM4" s="180"/>
      <c r="AN4" s="179">
        <f t="shared" ref="AN4:AN13" si="8">AA4-C4</f>
        <v>800</v>
      </c>
      <c r="AO4" s="110">
        <f t="shared" ref="AO4:AO13" si="9">AC4-E4</f>
        <v>1.5999999999999996</v>
      </c>
      <c r="AP4" s="110">
        <f t="shared" ref="AP4:AP13" si="10">(C4*AC4)-F4</f>
        <v>80</v>
      </c>
      <c r="AQ4" s="110">
        <f t="shared" ref="AQ4:AQ13" si="11">AD4-F4</f>
        <v>11112</v>
      </c>
      <c r="AR4" s="113">
        <f>IFERROR(AP4/F4,AO4/AC4)</f>
        <v>0.13125512715340443</v>
      </c>
      <c r="AS4" s="158">
        <f t="shared" ref="AS4:AS13" si="12">AA4-K4</f>
        <v>0</v>
      </c>
      <c r="AT4" s="110">
        <f t="shared" ref="AT4:AT13" si="13">AC4-M4</f>
        <v>-0.17000000000000171</v>
      </c>
      <c r="AU4" s="110">
        <f t="shared" ref="AU4:AU13" si="14">(K4*AC4)-N4</f>
        <v>-144.5</v>
      </c>
      <c r="AV4" s="110">
        <f t="shared" ref="AV4:AV13" si="15">AD4-N4</f>
        <v>-144.5</v>
      </c>
      <c r="AW4" s="113">
        <f t="shared" ref="AW4:AW14" si="16">IFERROR(AU4/N4,0)</f>
        <v>-1.2177650429799427E-2</v>
      </c>
      <c r="AX4" s="158">
        <f>AA4-S4</f>
        <v>0</v>
      </c>
      <c r="AY4" s="110">
        <f>AC4-U4</f>
        <v>0.32999999999999829</v>
      </c>
      <c r="AZ4" s="110">
        <f>(S4*AC4)-V4</f>
        <v>280.5</v>
      </c>
      <c r="BA4" s="110">
        <f>AD4-V4</f>
        <v>280.5</v>
      </c>
      <c r="BB4" s="113">
        <f>IFERROR(AZ4/V4,0)</f>
        <v>2.4517087667161961E-2</v>
      </c>
      <c r="BC4" s="169">
        <f>AC4-BI4</f>
        <v>13.09</v>
      </c>
      <c r="BD4" s="113">
        <f t="shared" ref="BD4:BD13" si="17">XJO_DAILY_PCT</f>
        <v>7.7658610013512652E-3</v>
      </c>
      <c r="BE4" s="110">
        <f>IFERROR(VLOOKUP(BF4,EOD_T_Data!E$1:J$298,5,FALSE)*100,0)</f>
        <v>2759100</v>
      </c>
      <c r="BF4" s="170" t="s">
        <v>82</v>
      </c>
      <c r="BG4" s="108">
        <f>IFERROR(VLOOKUP(BF4,EOD_T_Data!E$1:S$298,14,FALSE),0)</f>
        <v>17.8</v>
      </c>
      <c r="BH4" s="108">
        <f>IFERROR(VLOOKUP(BF4,EOD_T_Data!E$1:Q$298,12,FALSE),0)</f>
        <v>5.08</v>
      </c>
      <c r="BI4" s="108">
        <f>IFERROR((VLOOKUP(BF4,EOD_T_Data!E$1:Q$298,8,FALSE))/100,0)</f>
        <v>0.7</v>
      </c>
      <c r="BJ4" s="108">
        <f t="shared" ref="BJ4:BJ13" si="18">BI4*AA4</f>
        <v>595</v>
      </c>
      <c r="BK4" s="187">
        <f>IFERROR(VLOOKUP(BF4,Reference_Data!B$2:E$14,4,FALSE),0)</f>
        <v>42118</v>
      </c>
      <c r="BL4" s="187">
        <f>IFERROR(VLOOKUP(BF4,Reference_Data!B$2:F$14,5,FALSE),0)</f>
        <v>42147</v>
      </c>
      <c r="BM4" s="12">
        <f>IFERROR(VLOOKUP(BF4,Reference_Data!B$2:C$14,2,FALSE),0)</f>
        <v>75</v>
      </c>
      <c r="BN4" s="13">
        <f>((BM4/100)*AD4)</f>
        <v>8791.125</v>
      </c>
      <c r="BO4" s="13">
        <f t="shared" ref="BO4:BO13" si="19">BN4*LVR_Utilisation</f>
        <v>7998.2885767719081</v>
      </c>
      <c r="BP4" s="286">
        <f t="shared" ref="BP4:BP13" si="20">-((BM4/100)*BN4)*Portfolio_Interest_Rate*LVR_Utilisation</f>
        <v>-412.71169056143043</v>
      </c>
      <c r="BQ4" s="110">
        <f>BJ4+BP4</f>
        <v>182.28830943856957</v>
      </c>
      <c r="BR4" s="118">
        <f>-BP4/AD4 * 100</f>
        <v>3.5209801694444431</v>
      </c>
      <c r="BS4" s="109">
        <f t="shared" ref="BS4:BS13" si="21">BH4-BR4</f>
        <v>1.5590198305555569</v>
      </c>
    </row>
    <row r="5" spans="1:71" ht="15.75" thickBot="1" x14ac:dyDescent="0.3">
      <c r="A5" s="6"/>
      <c r="B5" s="190" t="s">
        <v>54</v>
      </c>
      <c r="C5" s="191">
        <f>IFERROR(GETPIVOTDATA("Sum of Lots",Positions!$B$3,"Stock",B5),0)</f>
        <v>50</v>
      </c>
      <c r="D5" s="192">
        <f>IFERROR(-GETPIVOTDATA("Sum of Average Price",Positions!$B$3,"Stock",B5),0)</f>
        <v>11.269</v>
      </c>
      <c r="E5" s="193">
        <f>IFERROR(VLOOKUP(B5,EOY_Data!E$1:G$298,3,FALSE),0)</f>
        <v>10.59</v>
      </c>
      <c r="F5" s="194">
        <f t="shared" si="0"/>
        <v>529.5</v>
      </c>
      <c r="G5" s="198">
        <f>IFERROR((VLOOKUP(B5,EOY_Data!E$1:Q$298,8,FALSE))/100,0)*C5</f>
        <v>15.15</v>
      </c>
      <c r="H5" s="198">
        <f>-SUMIF(Transaction_Summary!A$6:A$28,Performance_Analysis!B5,Transaction_Summary!H$6:H$28)</f>
        <v>-19.95</v>
      </c>
      <c r="I5" s="198">
        <f t="shared" si="1"/>
        <v>-27.322200000000002</v>
      </c>
      <c r="J5" s="190" t="s">
        <v>54</v>
      </c>
      <c r="K5" s="191">
        <f>IFERROR(GETPIVOTDATA("Sum of Lots",Positions!$G$3,"Stock",J5),0)</f>
        <v>150</v>
      </c>
      <c r="L5" s="192">
        <f>IFERROR(-GETPIVOTDATA("Sum of Average Price",Positions!$G$3,"Stock",J5),0)</f>
        <v>10.819333333333335</v>
      </c>
      <c r="M5" s="193">
        <f>IFERROR(VLOOKUP(B5,EOM_Data!E$1:G$298,3,FALSE),0)</f>
        <v>0</v>
      </c>
      <c r="N5" s="194">
        <f t="shared" ref="N5:N13" si="22">K5*M5</f>
        <v>0</v>
      </c>
      <c r="O5" s="198">
        <f>IFERROR((VLOOKUP(J5,EOM_Data!E$1:Q$298,8,FALSE))/100,0)*K5</f>
        <v>0</v>
      </c>
      <c r="P5" s="198">
        <f>-SUMIF(Transaction_Summary!I$6:I$28,Performance_Analysis!J5,Transaction_Summary!P$6:P$28)</f>
        <v>0</v>
      </c>
      <c r="Q5" s="198">
        <f t="shared" si="3"/>
        <v>0</v>
      </c>
      <c r="R5" s="190" t="s">
        <v>1179</v>
      </c>
      <c r="S5" s="191">
        <f>IFERROR(GETPIVOTDATA("Sum of Lots",Positions!$L$3,"Stock","CRZ"),0)</f>
        <v>150</v>
      </c>
      <c r="T5" s="192">
        <f>IFERROR(-GETPIVOTDATA("Sum of Average Price",Positions!$L$3,"Stock","CRZ"),0)</f>
        <v>10.819333333333335</v>
      </c>
      <c r="U5" s="193">
        <f>IFERROR(VLOOKUP(R5,EOD_T1_Data!E$1:G$298,3,FALSE),0)</f>
        <v>10.01</v>
      </c>
      <c r="V5" s="194">
        <f t="shared" si="4"/>
        <v>1501.5</v>
      </c>
      <c r="W5" s="198">
        <f>IFERROR((VLOOKUP(R5,EOD_T1_Data!E$1:Q$298,8,FALSE))/100,0)*S5</f>
        <v>74.7</v>
      </c>
      <c r="X5" s="198">
        <f>-SUMIF(Transaction_Summary!Q$6:Q$28,Performance_Analysis!R5,Transaction_Summary!X$6:X$28)</f>
        <v>0</v>
      </c>
      <c r="Y5" s="198">
        <f t="shared" si="5"/>
        <v>-77.477400000000003</v>
      </c>
      <c r="Z5" s="190" t="s">
        <v>54</v>
      </c>
      <c r="AA5" s="191">
        <f>IFERROR(GETPIVOTDATA("Sum of Lots",Positions!$Q$3,"Stock",Z5),0)</f>
        <v>150</v>
      </c>
      <c r="AB5" s="192">
        <f>IFERROR(-GETPIVOTDATA("Sum of Average Price",Positions!$Q$3,"Stock",Z5),0)</f>
        <v>10.819333333333335</v>
      </c>
      <c r="AC5" s="195">
        <f>IFERROR(VLOOKUP("CAR",EOD_T_Data!E$1:G$298,3,FALSE),0)</f>
        <v>10.33</v>
      </c>
      <c r="AD5" s="196">
        <f t="shared" si="6"/>
        <v>1549.5</v>
      </c>
      <c r="AE5" s="198">
        <f>IFERROR((VLOOKUP("CAR",EOD_T_Data!E$1:Q$298,8,FALSE))/100,0)*AA5</f>
        <v>74.7</v>
      </c>
      <c r="AF5" s="198">
        <f>-SUMIF(Transaction_Summary!Y$6:Y$28,Performance_Analysis!Z5,Transaction_Summary!AF$6:AF$28)</f>
        <v>0</v>
      </c>
      <c r="AG5" s="198">
        <f t="shared" si="7"/>
        <v>-79.9542</v>
      </c>
      <c r="AH5" s="197">
        <f t="shared" ref="AH5:AH13" si="23">AC5-AB5</f>
        <v>-0.48933333333333451</v>
      </c>
      <c r="AI5" s="198">
        <f t="shared" ref="AI5:AI13" si="24">AD5-(AA5*AB5)</f>
        <v>-73.400000000000091</v>
      </c>
      <c r="AJ5" s="270">
        <f t="shared" ref="AJ5:AJ14" si="25">AI5/AD5</f>
        <v>-4.7370119393352755E-2</v>
      </c>
      <c r="AK5" s="270"/>
      <c r="AL5" s="198">
        <f t="shared" ref="AL5:AL13" si="26">AF5+X5+P5+H5</f>
        <v>-19.95</v>
      </c>
      <c r="AM5" s="199"/>
      <c r="AN5" s="198">
        <f t="shared" si="8"/>
        <v>100</v>
      </c>
      <c r="AO5" s="200">
        <f t="shared" si="9"/>
        <v>-0.25999999999999979</v>
      </c>
      <c r="AP5" s="200">
        <f t="shared" si="10"/>
        <v>-13</v>
      </c>
      <c r="AQ5" s="200">
        <f t="shared" si="11"/>
        <v>1020</v>
      </c>
      <c r="AR5" s="201">
        <f t="shared" ref="AR5:AR13" si="27">IFERROR(AP5/F5,AO5/AC5)</f>
        <v>-2.4551463644948063E-2</v>
      </c>
      <c r="AS5" s="197">
        <f t="shared" si="12"/>
        <v>0</v>
      </c>
      <c r="AT5" s="200">
        <f t="shared" si="13"/>
        <v>10.33</v>
      </c>
      <c r="AU5" s="200">
        <f t="shared" si="14"/>
        <v>1549.5</v>
      </c>
      <c r="AV5" s="200">
        <f t="shared" si="15"/>
        <v>1549.5</v>
      </c>
      <c r="AW5" s="201">
        <f t="shared" si="16"/>
        <v>0</v>
      </c>
      <c r="AX5" s="197">
        <f t="shared" ref="AX5:AX13" si="28">AA5-S5</f>
        <v>0</v>
      </c>
      <c r="AY5" s="200">
        <f t="shared" ref="AY5:AY13" si="29">AC5-U5</f>
        <v>0.32000000000000028</v>
      </c>
      <c r="AZ5" s="200">
        <f t="shared" ref="AZ5:AZ13" si="30">(S5*AC5)-V5</f>
        <v>48</v>
      </c>
      <c r="BA5" s="200">
        <f t="shared" ref="BA5:BA13" si="31">AD5-V5</f>
        <v>48</v>
      </c>
      <c r="BB5" s="201">
        <f t="shared" ref="BB5:BB14" si="32">IFERROR(AZ5/V5,0)</f>
        <v>3.1968031968031968E-2</v>
      </c>
      <c r="BC5" s="202">
        <f t="shared" ref="BC5:BC13" si="33">AC5-BI5</f>
        <v>9.8320000000000007</v>
      </c>
      <c r="BD5" s="201">
        <f t="shared" si="17"/>
        <v>7.7658610013512652E-3</v>
      </c>
      <c r="BE5" s="200">
        <f>IFERROR(VLOOKUP(BF5,EOD_T_Data!E$1:J$298,5,FALSE)*100,0)</f>
        <v>1139600</v>
      </c>
      <c r="BF5" s="203" t="s">
        <v>1179</v>
      </c>
      <c r="BG5" s="204">
        <f>IFERROR(VLOOKUP(BF5,EOD_T_Data!E$1:S$298,14,FALSE),0)</f>
        <v>25</v>
      </c>
      <c r="BH5" s="204">
        <f>IFERROR(VLOOKUP(BF5,EOD_T_Data!E$1:Q$298,12,FALSE),0)</f>
        <v>4.82</v>
      </c>
      <c r="BI5" s="204">
        <f>IFERROR((VLOOKUP(BF5,EOD_T_Data!E$1:Q$298,8,FALSE))/100,0)</f>
        <v>0.498</v>
      </c>
      <c r="BJ5" s="204">
        <f t="shared" si="18"/>
        <v>74.7</v>
      </c>
      <c r="BK5" s="205">
        <f>IFERROR(VLOOKUP(BF5,Reference_Data!B$2:E$14,4,FALSE),0)</f>
        <v>42086</v>
      </c>
      <c r="BL5" s="205">
        <f>IFERROR(VLOOKUP(BF5,Reference_Data!B$2:F$14,5,FALSE),0)</f>
        <v>42109</v>
      </c>
      <c r="BM5" s="206">
        <f>IFERROR(VLOOKUP(BF5,Reference_Data!B$2:C$14,2,FALSE),0)</f>
        <v>70</v>
      </c>
      <c r="BN5" s="207">
        <f t="shared" ref="BN5:BN13" si="34">((BM5/100)*AD5)</f>
        <v>1084.6499999999999</v>
      </c>
      <c r="BO5" s="207">
        <f t="shared" si="19"/>
        <v>986.82975214158012</v>
      </c>
      <c r="BP5" s="287">
        <f t="shared" si="20"/>
        <v>-47.525720863138503</v>
      </c>
      <c r="BQ5" s="200">
        <f t="shared" ref="BQ5:BQ13" si="35">BJ5+BP5</f>
        <v>27.1742791368615</v>
      </c>
      <c r="BR5" s="227">
        <f t="shared" ref="BR5:BR13" si="36">-BP5/AD5 * 100</f>
        <v>3.0671649476049372</v>
      </c>
      <c r="BS5" s="208">
        <f t="shared" si="21"/>
        <v>1.7528350523950631</v>
      </c>
    </row>
    <row r="6" spans="1:71" ht="15.75" thickBot="1" x14ac:dyDescent="0.3">
      <c r="A6" s="6"/>
      <c r="B6" s="55" t="s">
        <v>63</v>
      </c>
      <c r="C6" s="14">
        <f>IFERROR(GETPIVOTDATA("Sum of Lots",Positions!$B$3,"Stock",B6),0)</f>
        <v>0</v>
      </c>
      <c r="D6" s="165">
        <f>IFERROR(-GETPIVOTDATA("Sum of Average Price",Positions!$B$3,"Stock",B6),0)</f>
        <v>0</v>
      </c>
      <c r="E6" s="18">
        <f>IFERROR(VLOOKUP(B6,EOY_Data!E$1:G$298,3,FALSE),0)</f>
        <v>18.3</v>
      </c>
      <c r="F6" s="38">
        <f t="shared" si="0"/>
        <v>0</v>
      </c>
      <c r="G6" s="172">
        <f>IFERROR((VLOOKUP(B6,EOY_Data!E$1:Q$298,8,FALSE))/100,0)*C6</f>
        <v>0</v>
      </c>
      <c r="H6" s="172">
        <f>-SUMIF(Transaction_Summary!A$6:A$28,Performance_Analysis!B6,Transaction_Summary!H$6:H$28)</f>
        <v>0</v>
      </c>
      <c r="I6" s="172">
        <f t="shared" si="1"/>
        <v>0</v>
      </c>
      <c r="J6" s="55" t="s">
        <v>63</v>
      </c>
      <c r="K6" s="14">
        <f>IFERROR(GETPIVOTDATA("Sum of Lots",Positions!$G$3,"Stock",J6),0)</f>
        <v>200</v>
      </c>
      <c r="L6" s="165">
        <f>IFERROR(-GETPIVOTDATA("Sum of Average Price",Positions!$G$3,"Stock",J6),0)</f>
        <v>16.859749999999998</v>
      </c>
      <c r="M6" s="18">
        <f>IFERROR(VLOOKUP(B6,EOM_Data!E$1:G$298,3,FALSE),0)</f>
        <v>17.48</v>
      </c>
      <c r="N6" s="38">
        <f t="shared" si="22"/>
        <v>3496</v>
      </c>
      <c r="O6" s="172">
        <f>IFERROR((VLOOKUP(J6,EOM_Data!E$1:Q$298,8,FALSE))/100,0)*K6</f>
        <v>176</v>
      </c>
      <c r="P6" s="172">
        <f>-SUMIF(Transaction_Summary!I$6:I$28,Performance_Analysis!J6,Transaction_Summary!P$6:P$28)</f>
        <v>0</v>
      </c>
      <c r="Q6" s="172">
        <f t="shared" si="3"/>
        <v>-180.39359999999999</v>
      </c>
      <c r="R6" s="55" t="s">
        <v>63</v>
      </c>
      <c r="S6" s="14">
        <f>IFERROR(GETPIVOTDATA("Sum of Lots",Positions!$L$3,"Stock",R6),0)</f>
        <v>800</v>
      </c>
      <c r="T6" s="165">
        <f>IFERROR(-GETPIVOTDATA("Sum of Average Price",Positions!$L$3,"Stock",R6),0)</f>
        <v>17.272375</v>
      </c>
      <c r="U6" s="18">
        <f>IFERROR(VLOOKUP(R6,EOD_T1_Data!E$1:G$298,3,FALSE),0)</f>
        <v>18.54</v>
      </c>
      <c r="V6" s="38">
        <f t="shared" si="4"/>
        <v>14832</v>
      </c>
      <c r="W6" s="172">
        <f>IFERROR((VLOOKUP(R6,EOD_T1_Data!E$1:Q$298,8,FALSE))/100,0)*S6</f>
        <v>704</v>
      </c>
      <c r="X6" s="172">
        <f>-SUMIF(Transaction_Summary!Q$6:Q$28,Performance_Analysis!R6,Transaction_Summary!X$6:X$28)</f>
        <v>0</v>
      </c>
      <c r="Y6" s="172">
        <f t="shared" si="5"/>
        <v>-765.33119999999997</v>
      </c>
      <c r="Z6" s="55" t="s">
        <v>63</v>
      </c>
      <c r="AA6" s="14">
        <f>IFERROR(GETPIVOTDATA("Sum of Lots",Positions!$Q$3,"Stock",Z6),0)</f>
        <v>800</v>
      </c>
      <c r="AB6" s="165">
        <f>IFERROR(-GETPIVOTDATA("Sum of Average Price",Positions!$Q$3,"Stock",Z6),0)</f>
        <v>17.272375</v>
      </c>
      <c r="AC6" s="166">
        <f>IFERROR(VLOOKUP(Z6,EOD_T_Data!E$1:G$298,3,FALSE),0)</f>
        <v>18.670000000000002</v>
      </c>
      <c r="AD6" s="178">
        <f t="shared" si="6"/>
        <v>14936.000000000002</v>
      </c>
      <c r="AE6" s="172">
        <f>IFERROR((VLOOKUP(Z6,EOD_T_Data!E$1:Q$298,8,FALSE))/100,0)*AA6</f>
        <v>704</v>
      </c>
      <c r="AF6" s="172">
        <f>-SUMIF(Transaction_Summary!Y$6:Y$28,Performance_Analysis!Z6,Transaction_Summary!AF$6:AF$28)</f>
        <v>0</v>
      </c>
      <c r="AG6" s="172">
        <f t="shared" si="7"/>
        <v>-770.69759999999997</v>
      </c>
      <c r="AH6" s="37">
        <f t="shared" si="23"/>
        <v>1.3976250000000014</v>
      </c>
      <c r="AI6" s="172">
        <f t="shared" si="24"/>
        <v>1118.1000000000022</v>
      </c>
      <c r="AJ6" s="271">
        <f t="shared" si="25"/>
        <v>7.4859400107123872E-2</v>
      </c>
      <c r="AK6" s="271"/>
      <c r="AL6" s="172">
        <f t="shared" si="26"/>
        <v>0</v>
      </c>
      <c r="AM6" s="181"/>
      <c r="AN6" s="172">
        <f t="shared" si="8"/>
        <v>800</v>
      </c>
      <c r="AO6" s="27">
        <f t="shared" si="9"/>
        <v>0.37000000000000099</v>
      </c>
      <c r="AP6" s="27">
        <f t="shared" si="10"/>
        <v>0</v>
      </c>
      <c r="AQ6" s="27">
        <f t="shared" si="11"/>
        <v>14936.000000000002</v>
      </c>
      <c r="AR6" s="42">
        <f t="shared" si="27"/>
        <v>1.9817889662560307E-2</v>
      </c>
      <c r="AS6" s="37">
        <f t="shared" si="12"/>
        <v>600</v>
      </c>
      <c r="AT6" s="27">
        <f t="shared" si="13"/>
        <v>1.1900000000000013</v>
      </c>
      <c r="AU6" s="27">
        <f t="shared" si="14"/>
        <v>238.00000000000045</v>
      </c>
      <c r="AV6" s="27">
        <f t="shared" si="15"/>
        <v>11440.000000000002</v>
      </c>
      <c r="AW6" s="42">
        <f t="shared" si="16"/>
        <v>6.8077803203661455E-2</v>
      </c>
      <c r="AX6" s="37">
        <f t="shared" si="28"/>
        <v>0</v>
      </c>
      <c r="AY6" s="27">
        <f t="shared" si="29"/>
        <v>0.13000000000000256</v>
      </c>
      <c r="AZ6" s="27">
        <f t="shared" si="30"/>
        <v>104.00000000000182</v>
      </c>
      <c r="BA6" s="27">
        <f t="shared" si="31"/>
        <v>104.00000000000182</v>
      </c>
      <c r="BB6" s="42">
        <f t="shared" si="32"/>
        <v>7.0118662351673286E-3</v>
      </c>
      <c r="BC6" s="171">
        <f t="shared" si="33"/>
        <v>17.790000000000003</v>
      </c>
      <c r="BD6" s="42">
        <f t="shared" si="17"/>
        <v>7.7658610013512652E-3</v>
      </c>
      <c r="BE6" s="27">
        <f>IFERROR(VLOOKUP(BF6,EOD_T_Data!E$1:J$298,5,FALSE)*100,0)</f>
        <v>606200</v>
      </c>
      <c r="BF6" s="168" t="s">
        <v>63</v>
      </c>
      <c r="BG6" s="33">
        <f>IFERROR(VLOOKUP(BF6,EOD_T_Data!E$1:S$298,14,FALSE),0)</f>
        <v>14.7</v>
      </c>
      <c r="BH6" s="33">
        <f>IFERROR(VLOOKUP(BF6,EOD_T_Data!E$1:Q$298,12,FALSE),0)</f>
        <v>4.71</v>
      </c>
      <c r="BI6" s="33">
        <f>IFERROR((VLOOKUP(BF6,EOD_T_Data!E$1:Q$298,8,FALSE))/100,0)</f>
        <v>0.88</v>
      </c>
      <c r="BJ6" s="33">
        <f t="shared" si="18"/>
        <v>704</v>
      </c>
      <c r="BK6" s="189">
        <f>IFERROR(VLOOKUP(BF6,Reference_Data!B$2:E$14,4,FALSE),0)</f>
        <v>42046</v>
      </c>
      <c r="BL6" s="189">
        <f>IFERROR(VLOOKUP(BF6,Reference_Data!B$2:F$14,5,FALSE),0)</f>
        <v>42062</v>
      </c>
      <c r="BM6" s="24">
        <f>IFERROR(VLOOKUP(BF6,Reference_Data!B$2:C$14,2,FALSE),0)</f>
        <v>70</v>
      </c>
      <c r="BN6" s="35">
        <f t="shared" si="34"/>
        <v>10455.200000000001</v>
      </c>
      <c r="BO6" s="35">
        <f t="shared" si="19"/>
        <v>9512.287304283087</v>
      </c>
      <c r="BP6" s="30">
        <f t="shared" si="20"/>
        <v>-458.1117565742735</v>
      </c>
      <c r="BQ6" s="27">
        <f t="shared" si="35"/>
        <v>245.8882434257265</v>
      </c>
      <c r="BR6" s="116">
        <f t="shared" si="36"/>
        <v>3.0671649476049372</v>
      </c>
      <c r="BS6" s="85">
        <f t="shared" si="21"/>
        <v>1.6428350523950628</v>
      </c>
    </row>
    <row r="7" spans="1:71" ht="15.75" thickBot="1" x14ac:dyDescent="0.3">
      <c r="A7" s="6"/>
      <c r="B7" s="190" t="s">
        <v>61</v>
      </c>
      <c r="C7" s="191">
        <f>IFERROR(GETPIVOTDATA("Sum of Lots",Positions!$B$3,"Stock",B7),0)</f>
        <v>19</v>
      </c>
      <c r="D7" s="192">
        <f>IFERROR(-GETPIVOTDATA("Sum of Average Price",Positions!$B$3,"Stock",B7),0)</f>
        <v>57.201052631578946</v>
      </c>
      <c r="E7" s="193">
        <f>IFERROR(VLOOKUP(B7,EOY_Data!E$1:G$298,3,FALSE),0)</f>
        <v>59.63</v>
      </c>
      <c r="F7" s="194">
        <f t="shared" si="0"/>
        <v>1132.97</v>
      </c>
      <c r="G7" s="198">
        <f>IFERROR((VLOOKUP(B7,EOY_Data!E$1:Q$298,8,FALSE))/100,0)*C7</f>
        <v>49.084599999999995</v>
      </c>
      <c r="H7" s="198">
        <f>-SUMIF(Transaction_Summary!A$6:A$28,Performance_Analysis!B7,Transaction_Summary!H$6:H$28)</f>
        <v>-39.9</v>
      </c>
      <c r="I7" s="198">
        <f t="shared" si="1"/>
        <v>-58.461252000000002</v>
      </c>
      <c r="J7" s="190" t="s">
        <v>61</v>
      </c>
      <c r="K7" s="191">
        <f>IFERROR(GETPIVOTDATA("Sum of Lots",Positions!$G$3,"Stock",J7),0)</f>
        <v>54</v>
      </c>
      <c r="L7" s="192">
        <f>IFERROR(-GETPIVOTDATA("Sum of Average Price",Positions!$G$3,"Stock",J7),0)</f>
        <v>59.326296296296306</v>
      </c>
      <c r="M7" s="193">
        <f>IFERROR(VLOOKUP(B7,EOM_Data!E$1:G$298,3,FALSE),0)</f>
        <v>72.86</v>
      </c>
      <c r="N7" s="194">
        <f t="shared" si="22"/>
        <v>3934.44</v>
      </c>
      <c r="O7" s="198">
        <f>IFERROR((VLOOKUP(J7,EOM_Data!E$1:Q$298,8,FALSE))/100,0)*K7</f>
        <v>156.6</v>
      </c>
      <c r="P7" s="198">
        <f>-SUMIF(Transaction_Summary!I$6:I$28,Performance_Analysis!J7,Transaction_Summary!P$6:P$28)</f>
        <v>0</v>
      </c>
      <c r="Q7" s="198">
        <f t="shared" si="3"/>
        <v>-203.01710400000002</v>
      </c>
      <c r="R7" s="190" t="s">
        <v>61</v>
      </c>
      <c r="S7" s="191">
        <f>IFERROR(GETPIVOTDATA("Sum of Lots",Positions!$L$3,"Stock",R7),0)</f>
        <v>54</v>
      </c>
      <c r="T7" s="192">
        <f>IFERROR(-GETPIVOTDATA("Sum of Average Price",Positions!$L$3,"Stock",R7),0)</f>
        <v>59.326296296296306</v>
      </c>
      <c r="U7" s="193">
        <f>IFERROR(VLOOKUP(R7,EOD_T1_Data!E$1:G$298,3,FALSE),0)</f>
        <v>76.42</v>
      </c>
      <c r="V7" s="194">
        <f t="shared" si="4"/>
        <v>4126.68</v>
      </c>
      <c r="W7" s="198">
        <f>IFERROR((VLOOKUP(R7,EOD_T1_Data!E$1:Q$298,8,FALSE))/100,0)*S7</f>
        <v>156.6</v>
      </c>
      <c r="X7" s="198">
        <f>-SUMIF(Transaction_Summary!Q$6:Q$28,Performance_Analysis!R7,Transaction_Summary!X$6:X$28)</f>
        <v>0</v>
      </c>
      <c r="Y7" s="198">
        <f t="shared" si="5"/>
        <v>-212.936688</v>
      </c>
      <c r="Z7" s="190" t="s">
        <v>61</v>
      </c>
      <c r="AA7" s="191">
        <f>IFERROR(GETPIVOTDATA("Sum of Lots",Positions!$Q$3,"Stock",Z7),0)</f>
        <v>54</v>
      </c>
      <c r="AB7" s="192">
        <f>IFERROR(-GETPIVOTDATA("Sum of Average Price",Positions!$Q$3,"Stock",Z7),0)</f>
        <v>59.326296296296306</v>
      </c>
      <c r="AC7" s="195">
        <f>IFERROR(VLOOKUP(Z7,EOD_T_Data!E$1:G$298,3,FALSE),0)</f>
        <v>76.67</v>
      </c>
      <c r="AD7" s="196">
        <f t="shared" si="6"/>
        <v>4140.18</v>
      </c>
      <c r="AE7" s="198">
        <f>IFERROR((VLOOKUP(Z7,EOD_T_Data!E$1:Q$298,8,FALSE))/100,0)*AA7</f>
        <v>156.6</v>
      </c>
      <c r="AF7" s="198">
        <f>-SUMIF(Transaction_Summary!Y$6:Y$28,Performance_Analysis!Z7,Transaction_Summary!AF$6:AF$28)</f>
        <v>0</v>
      </c>
      <c r="AG7" s="198">
        <f t="shared" si="7"/>
        <v>-213.63328800000005</v>
      </c>
      <c r="AH7" s="197">
        <f t="shared" si="23"/>
        <v>17.343703703703696</v>
      </c>
      <c r="AI7" s="198">
        <f t="shared" si="24"/>
        <v>936.56</v>
      </c>
      <c r="AJ7" s="270">
        <f t="shared" si="25"/>
        <v>0.22621238690105258</v>
      </c>
      <c r="AK7" s="270"/>
      <c r="AL7" s="198">
        <f t="shared" si="26"/>
        <v>-39.9</v>
      </c>
      <c r="AM7" s="199"/>
      <c r="AN7" s="198">
        <f t="shared" si="8"/>
        <v>35</v>
      </c>
      <c r="AO7" s="200">
        <f t="shared" si="9"/>
        <v>17.04</v>
      </c>
      <c r="AP7" s="200">
        <f t="shared" si="10"/>
        <v>323.76</v>
      </c>
      <c r="AQ7" s="200">
        <f t="shared" si="11"/>
        <v>3007.21</v>
      </c>
      <c r="AR7" s="201">
        <f t="shared" si="27"/>
        <v>0.28576220023478116</v>
      </c>
      <c r="AS7" s="197">
        <f t="shared" si="12"/>
        <v>0</v>
      </c>
      <c r="AT7" s="200">
        <f t="shared" si="13"/>
        <v>3.8100000000000023</v>
      </c>
      <c r="AU7" s="200">
        <f t="shared" si="14"/>
        <v>205.74000000000024</v>
      </c>
      <c r="AV7" s="200">
        <f t="shared" si="15"/>
        <v>205.74000000000024</v>
      </c>
      <c r="AW7" s="201">
        <f t="shared" si="16"/>
        <v>5.2292066977765637E-2</v>
      </c>
      <c r="AX7" s="197">
        <f t="shared" si="28"/>
        <v>0</v>
      </c>
      <c r="AY7" s="200">
        <f t="shared" si="29"/>
        <v>0.25</v>
      </c>
      <c r="AZ7" s="200">
        <f t="shared" si="30"/>
        <v>13.5</v>
      </c>
      <c r="BA7" s="200">
        <f t="shared" si="31"/>
        <v>13.5</v>
      </c>
      <c r="BB7" s="201">
        <f t="shared" si="32"/>
        <v>3.2713949227950795E-3</v>
      </c>
      <c r="BC7" s="202">
        <f t="shared" si="33"/>
        <v>73.77</v>
      </c>
      <c r="BD7" s="201">
        <f t="shared" si="17"/>
        <v>7.7658610013512652E-3</v>
      </c>
      <c r="BE7" s="200">
        <f>IFERROR(VLOOKUP(BF7,EOD_T_Data!E$1:J$298,5,FALSE)*100,0)</f>
        <v>1090500</v>
      </c>
      <c r="BF7" s="203" t="s">
        <v>61</v>
      </c>
      <c r="BG7" s="204">
        <f>IFERROR(VLOOKUP(BF7,EOD_T_Data!E$1:S$298,14,FALSE),0)</f>
        <v>15.8</v>
      </c>
      <c r="BH7" s="204">
        <f>IFERROR(VLOOKUP(BF7,EOD_T_Data!E$1:Q$298,12,FALSE),0)</f>
        <v>3.78</v>
      </c>
      <c r="BI7" s="204">
        <f>IFERROR((VLOOKUP(BF7,EOD_T_Data!E$1:Q$298,8,FALSE))/100,0)</f>
        <v>2.9</v>
      </c>
      <c r="BJ7" s="204">
        <f t="shared" si="18"/>
        <v>156.6</v>
      </c>
      <c r="BK7" s="205">
        <f>IFERROR(VLOOKUP(BF7,Reference_Data!B$2:E$14,4,FALSE),0)</f>
        <v>42138</v>
      </c>
      <c r="BL7" s="205">
        <f>IFERROR(VLOOKUP(BF7,Reference_Data!B$2:F$14,5,FALSE),0)</f>
        <v>42187</v>
      </c>
      <c r="BM7" s="206">
        <f>IFERROR(VLOOKUP(BF7,Reference_Data!B$2:C$14,2,FALSE),0)</f>
        <v>75</v>
      </c>
      <c r="BN7" s="207">
        <f t="shared" si="34"/>
        <v>3105.1350000000002</v>
      </c>
      <c r="BO7" s="207">
        <f t="shared" si="19"/>
        <v>2825.0952864206392</v>
      </c>
      <c r="BP7" s="287">
        <f t="shared" si="20"/>
        <v>-145.77491677930499</v>
      </c>
      <c r="BQ7" s="200">
        <f t="shared" si="35"/>
        <v>10.825083220695007</v>
      </c>
      <c r="BR7" s="227">
        <f t="shared" si="36"/>
        <v>3.520980169444444</v>
      </c>
      <c r="BS7" s="208">
        <f t="shared" si="21"/>
        <v>0.25901983055555577</v>
      </c>
    </row>
    <row r="8" spans="1:71" ht="15.75" thickBot="1" x14ac:dyDescent="0.3">
      <c r="A8" s="6"/>
      <c r="B8" s="55" t="s">
        <v>52</v>
      </c>
      <c r="C8" s="14">
        <f>IFERROR(GETPIVOTDATA("Sum of Lots",Positions!$B$3,"Stock",B8),0)</f>
        <v>102</v>
      </c>
      <c r="D8" s="165">
        <f>IFERROR(-GETPIVOTDATA("Sum of Average Price",Positions!$B$3,"Stock",B8),0)</f>
        <v>34.249901960784314</v>
      </c>
      <c r="E8" s="18">
        <f>IFERROR(VLOOKUP(B8,EOY_Data!E$1:G$298,3,FALSE),0)</f>
        <v>32.78</v>
      </c>
      <c r="F8" s="38">
        <f t="shared" si="0"/>
        <v>3343.56</v>
      </c>
      <c r="G8" s="172">
        <f>IFERROR((VLOOKUP(B8,EOY_Data!E$1:Q$298,8,FALSE))/100,0)*C8</f>
        <v>199.92</v>
      </c>
      <c r="H8" s="172">
        <f>-SUMIF(Transaction_Summary!A$6:A$28,Performance_Analysis!B8,Transaction_Summary!H$6:H$28)</f>
        <v>-59.849999999999994</v>
      </c>
      <c r="I8" s="172">
        <f t="shared" si="1"/>
        <v>-172.52769599999999</v>
      </c>
      <c r="J8" s="55" t="s">
        <v>52</v>
      </c>
      <c r="K8" s="14">
        <f>IFERROR(GETPIVOTDATA("Sum of Lots",Positions!$G$3,"Stock",J8),0)</f>
        <v>657</v>
      </c>
      <c r="L8" s="165">
        <f>IFERROR(-GETPIVOTDATA("Sum of Average Price",Positions!$G$3,"Stock",J8),0)</f>
        <v>34.641689497716897</v>
      </c>
      <c r="M8" s="18">
        <f>IFERROR(VLOOKUP(B8,EOM_Data!E$1:G$298,3,FALSE),0)</f>
        <v>37.9</v>
      </c>
      <c r="N8" s="38">
        <f t="shared" si="22"/>
        <v>24900.3</v>
      </c>
      <c r="O8" s="172">
        <f>IFERROR((VLOOKUP(J8,EOM_Data!E$1:Q$298,8,FALSE))/100,0)*K8</f>
        <v>1300.8599999999999</v>
      </c>
      <c r="P8" s="172">
        <f>-SUMIF(Transaction_Summary!I$6:I$28,Performance_Analysis!J8,Transaction_Summary!P$6:P$28)</f>
        <v>0</v>
      </c>
      <c r="Q8" s="172">
        <f t="shared" si="3"/>
        <v>-1284.8554799999999</v>
      </c>
      <c r="R8" s="55" t="s">
        <v>52</v>
      </c>
      <c r="S8" s="14">
        <f>IFERROR(GETPIVOTDATA("Sum of Lots",Positions!$L$3,"Stock",R8),0)</f>
        <v>657</v>
      </c>
      <c r="T8" s="165">
        <f>IFERROR(-GETPIVOTDATA("Sum of Average Price",Positions!$L$3,"Stock",R8),0)</f>
        <v>34.641689497716897</v>
      </c>
      <c r="U8" s="18">
        <f>IFERROR(VLOOKUP(R8,EOD_T1_Data!E$1:G$298,3,FALSE),0)</f>
        <v>38.32</v>
      </c>
      <c r="V8" s="38">
        <f t="shared" si="4"/>
        <v>25176.240000000002</v>
      </c>
      <c r="W8" s="172">
        <f>IFERROR((VLOOKUP(R8,EOD_T1_Data!E$1:Q$298,8,FALSE))/100,0)*S8</f>
        <v>1300.8599999999999</v>
      </c>
      <c r="X8" s="172">
        <f>-SUMIF(Transaction_Summary!Q$6:Q$28,Performance_Analysis!R8,Transaction_Summary!X$6:X$28)</f>
        <v>0</v>
      </c>
      <c r="Y8" s="172">
        <f t="shared" si="5"/>
        <v>-1299.0939840000001</v>
      </c>
      <c r="Z8" s="55" t="s">
        <v>52</v>
      </c>
      <c r="AA8" s="14">
        <f>IFERROR(GETPIVOTDATA("Sum of Lots",Positions!$Q$3,"Stock",Z8),0)</f>
        <v>657</v>
      </c>
      <c r="AB8" s="165">
        <f>IFERROR(-GETPIVOTDATA("Sum of Average Price",Positions!$Q$3,"Stock",Z8),0)</f>
        <v>34.641689497716897</v>
      </c>
      <c r="AC8" s="166">
        <f>IFERROR(VLOOKUP(Z8,EOD_T_Data!E$1:G$298,3,FALSE),0)</f>
        <v>38.549999999999997</v>
      </c>
      <c r="AD8" s="178">
        <f t="shared" si="6"/>
        <v>25327.35</v>
      </c>
      <c r="AE8" s="172">
        <f>IFERROR((VLOOKUP(Z8,EOD_T_Data!E$1:Q$298,8,FALSE))/100,0)*AA8</f>
        <v>1300.8599999999999</v>
      </c>
      <c r="AF8" s="172">
        <f>-SUMIF(Transaction_Summary!Y$6:Y$28,Performance_Analysis!Z8,Transaction_Summary!AF$6:AF$28)</f>
        <v>0</v>
      </c>
      <c r="AG8" s="172">
        <f t="shared" si="7"/>
        <v>-1306.8912599999999</v>
      </c>
      <c r="AH8" s="37">
        <f t="shared" si="23"/>
        <v>3.9083105022831006</v>
      </c>
      <c r="AI8" s="172">
        <f t="shared" si="24"/>
        <v>2567.7599999999984</v>
      </c>
      <c r="AJ8" s="271">
        <f t="shared" si="25"/>
        <v>0.10138289240682498</v>
      </c>
      <c r="AK8" s="271"/>
      <c r="AL8" s="172">
        <f t="shared" si="26"/>
        <v>-59.849999999999994</v>
      </c>
      <c r="AM8" s="181"/>
      <c r="AN8" s="172">
        <f t="shared" si="8"/>
        <v>555</v>
      </c>
      <c r="AO8" s="27">
        <f t="shared" si="9"/>
        <v>5.769999999999996</v>
      </c>
      <c r="AP8" s="27">
        <f t="shared" si="10"/>
        <v>588.54</v>
      </c>
      <c r="AQ8" s="27">
        <f t="shared" si="11"/>
        <v>21983.789999999997</v>
      </c>
      <c r="AR8" s="42">
        <f t="shared" si="27"/>
        <v>0.17602196461256864</v>
      </c>
      <c r="AS8" s="37">
        <f t="shared" si="12"/>
        <v>0</v>
      </c>
      <c r="AT8" s="27">
        <f t="shared" si="13"/>
        <v>0.64999999999999858</v>
      </c>
      <c r="AU8" s="27">
        <f t="shared" si="14"/>
        <v>427.04999999999927</v>
      </c>
      <c r="AV8" s="27">
        <f t="shared" si="15"/>
        <v>427.04999999999927</v>
      </c>
      <c r="AW8" s="42">
        <f t="shared" si="16"/>
        <v>1.7150395778364087E-2</v>
      </c>
      <c r="AX8" s="37">
        <f t="shared" si="28"/>
        <v>0</v>
      </c>
      <c r="AY8" s="27">
        <f t="shared" si="29"/>
        <v>0.22999999999999687</v>
      </c>
      <c r="AZ8" s="27">
        <f t="shared" si="30"/>
        <v>151.10999999999694</v>
      </c>
      <c r="BA8" s="27">
        <f t="shared" si="31"/>
        <v>151.10999999999694</v>
      </c>
      <c r="BB8" s="42">
        <f t="shared" si="32"/>
        <v>6.0020876826721121E-3</v>
      </c>
      <c r="BC8" s="171">
        <f t="shared" si="33"/>
        <v>36.57</v>
      </c>
      <c r="BD8" s="42">
        <f t="shared" si="17"/>
        <v>7.7658610013512652E-3</v>
      </c>
      <c r="BE8" s="27">
        <f>IFERROR(VLOOKUP(BF8,EOD_T_Data!E$1:J$298,5,FALSE)*100,0)</f>
        <v>4368600</v>
      </c>
      <c r="BF8" s="168" t="s">
        <v>52</v>
      </c>
      <c r="BG8" s="33">
        <f>IFERROR(VLOOKUP(BF8,EOD_T_Data!E$1:S$298,14,FALSE),0)</f>
        <v>17.399999999999999</v>
      </c>
      <c r="BH8" s="33">
        <f>IFERROR(VLOOKUP(BF8,EOD_T_Data!E$1:Q$298,12,FALSE),0)</f>
        <v>5.14</v>
      </c>
      <c r="BI8" s="33">
        <f>IFERROR((VLOOKUP(BF8,EOD_T_Data!E$1:Q$298,8,FALSE))/100,0)</f>
        <v>1.98</v>
      </c>
      <c r="BJ8" s="33">
        <f t="shared" si="18"/>
        <v>1300.8599999999999</v>
      </c>
      <c r="BK8" s="189">
        <f>IFERROR(VLOOKUP(BF8,Reference_Data!B$2:E$14,4,FALSE),0)</f>
        <v>42138</v>
      </c>
      <c r="BL8" s="189">
        <f>IFERROR(VLOOKUP(BF8,Reference_Data!B$2:F$14,5,FALSE),0)</f>
        <v>42193</v>
      </c>
      <c r="BM8" s="24">
        <f>IFERROR(VLOOKUP(BF8,Reference_Data!B$2:C$14,2,FALSE),0)</f>
        <v>80</v>
      </c>
      <c r="BN8" s="35">
        <f t="shared" si="34"/>
        <v>20261.88</v>
      </c>
      <c r="BO8" s="35">
        <f t="shared" si="19"/>
        <v>18434.542035055034</v>
      </c>
      <c r="BP8" s="30">
        <f t="shared" si="20"/>
        <v>-1014.6371936094291</v>
      </c>
      <c r="BQ8" s="27">
        <f t="shared" si="35"/>
        <v>286.22280639057078</v>
      </c>
      <c r="BR8" s="116">
        <f t="shared" si="36"/>
        <v>4.0060929927901228</v>
      </c>
      <c r="BS8" s="85">
        <f t="shared" si="21"/>
        <v>1.1339070072098769</v>
      </c>
    </row>
    <row r="9" spans="1:71" ht="15.75" thickBot="1" x14ac:dyDescent="0.3">
      <c r="A9" s="6"/>
      <c r="B9" s="190" t="s">
        <v>55</v>
      </c>
      <c r="C9" s="191">
        <f>IFERROR(GETPIVOTDATA("Sum of Lots",Positions!$B$3,"Stock",B9),0)</f>
        <v>0</v>
      </c>
      <c r="D9" s="192">
        <f>IFERROR(-GETPIVOTDATA("Sum of Average Price",Positions!$B$3,"Stock",B9),0)</f>
        <v>0</v>
      </c>
      <c r="E9" s="193">
        <f>IFERROR(VLOOKUP(B9,EOY_Data!E$1:G$298,3,FALSE),0)</f>
        <v>42.71</v>
      </c>
      <c r="F9" s="194">
        <f t="shared" si="0"/>
        <v>0</v>
      </c>
      <c r="G9" s="198">
        <f>IFERROR((VLOOKUP(B9,EOY_Data!E$1:Q$298,8,FALSE))/100,0)*C9</f>
        <v>0</v>
      </c>
      <c r="H9" s="198">
        <f>-SUMIF(Transaction_Summary!A$6:A$28,Performance_Analysis!B9,Transaction_Summary!H$6:H$28)</f>
        <v>0</v>
      </c>
      <c r="I9" s="198">
        <f t="shared" si="1"/>
        <v>0</v>
      </c>
      <c r="J9" s="190" t="s">
        <v>55</v>
      </c>
      <c r="K9" s="191">
        <f>IFERROR(GETPIVOTDATA("Sum of Lots",Positions!$G$3,"Stock",J9),0)</f>
        <v>200</v>
      </c>
      <c r="L9" s="192">
        <f>IFERROR(-GETPIVOTDATA("Sum of Average Price",Positions!$G$3,"Stock",J9),0)</f>
        <v>45.322250000000004</v>
      </c>
      <c r="M9" s="193">
        <f>IFERROR(VLOOKUP(B9,EOM_Data!E$1:G$298,3,FALSE),0)</f>
        <v>49.01</v>
      </c>
      <c r="N9" s="194">
        <f t="shared" si="22"/>
        <v>9802</v>
      </c>
      <c r="O9" s="198">
        <f>IFERROR((VLOOKUP(J9,EOM_Data!E$1:Q$298,8,FALSE))/100,0)*K9</f>
        <v>129</v>
      </c>
      <c r="P9" s="198">
        <f>-SUMIF(Transaction_Summary!I$6:I$28,Performance_Analysis!J9,Transaction_Summary!P$6:P$28)</f>
        <v>0</v>
      </c>
      <c r="Q9" s="198">
        <f t="shared" si="3"/>
        <v>-505.78320000000002</v>
      </c>
      <c r="R9" s="190" t="s">
        <v>55</v>
      </c>
      <c r="S9" s="191">
        <f>IFERROR(GETPIVOTDATA("Sum of Lots",Positions!$L$3,"Stock",R9),0)</f>
        <v>200</v>
      </c>
      <c r="T9" s="192">
        <f>IFERROR(-GETPIVOTDATA("Sum of Average Price",Positions!$L$3,"Stock",R9),0)</f>
        <v>45.322250000000004</v>
      </c>
      <c r="U9" s="193">
        <f>IFERROR(VLOOKUP(R9,EOD_T1_Data!E$1:G$298,3,FALSE),0)</f>
        <v>47.06</v>
      </c>
      <c r="V9" s="194">
        <f t="shared" si="4"/>
        <v>9412</v>
      </c>
      <c r="W9" s="198">
        <f>IFERROR((VLOOKUP(R9,EOD_T1_Data!E$1:Q$298,8,FALSE))/100,0)*S9</f>
        <v>129</v>
      </c>
      <c r="X9" s="198">
        <f>-SUMIF(Transaction_Summary!Q$6:Q$28,Performance_Analysis!R9,Transaction_Summary!X$6:X$28)</f>
        <v>0</v>
      </c>
      <c r="Y9" s="198">
        <f t="shared" si="5"/>
        <v>-485.65920000000006</v>
      </c>
      <c r="Z9" s="190" t="s">
        <v>55</v>
      </c>
      <c r="AA9" s="191">
        <f>IFERROR(GETPIVOTDATA("Sum of Lots",Positions!$Q$3,"Stock",Z9),0)</f>
        <v>200</v>
      </c>
      <c r="AB9" s="192">
        <f>IFERROR(-GETPIVOTDATA("Sum of Average Price",Positions!$Q$3,"Stock",Z9),0)</f>
        <v>45.322250000000004</v>
      </c>
      <c r="AC9" s="195">
        <f>IFERROR(VLOOKUP(Z9,EOD_T_Data!E$1:G$298,3,FALSE),0)</f>
        <v>48.28</v>
      </c>
      <c r="AD9" s="196">
        <f t="shared" si="6"/>
        <v>9656</v>
      </c>
      <c r="AE9" s="198">
        <f>IFERROR((VLOOKUP(Z9,EOD_T_Data!E$1:Q$298,8,FALSE))/100,0)*AA9</f>
        <v>129</v>
      </c>
      <c r="AF9" s="198">
        <f>-SUMIF(Transaction_Summary!Y$6:Y$28,Performance_Analysis!Z9,Transaction_Summary!AF$6:AF$28)</f>
        <v>0</v>
      </c>
      <c r="AG9" s="198">
        <f t="shared" si="7"/>
        <v>-498.24959999999999</v>
      </c>
      <c r="AH9" s="197">
        <f t="shared" si="23"/>
        <v>2.9577499999999972</v>
      </c>
      <c r="AI9" s="198">
        <f t="shared" si="24"/>
        <v>591.54999999999927</v>
      </c>
      <c r="AJ9" s="270">
        <f t="shared" si="25"/>
        <v>6.1262427506213676E-2</v>
      </c>
      <c r="AK9" s="270"/>
      <c r="AL9" s="198">
        <f t="shared" si="26"/>
        <v>0</v>
      </c>
      <c r="AM9" s="199"/>
      <c r="AN9" s="198">
        <f t="shared" si="8"/>
        <v>200</v>
      </c>
      <c r="AO9" s="200">
        <f t="shared" si="9"/>
        <v>5.57</v>
      </c>
      <c r="AP9" s="200">
        <f t="shared" si="10"/>
        <v>0</v>
      </c>
      <c r="AQ9" s="200">
        <f t="shared" si="11"/>
        <v>9656</v>
      </c>
      <c r="AR9" s="201">
        <f t="shared" si="27"/>
        <v>0.11536868268434135</v>
      </c>
      <c r="AS9" s="197">
        <f t="shared" si="12"/>
        <v>0</v>
      </c>
      <c r="AT9" s="200">
        <f t="shared" si="13"/>
        <v>-0.72999999999999687</v>
      </c>
      <c r="AU9" s="200">
        <f t="shared" si="14"/>
        <v>-146</v>
      </c>
      <c r="AV9" s="200">
        <f t="shared" si="15"/>
        <v>-146</v>
      </c>
      <c r="AW9" s="201">
        <f t="shared" si="16"/>
        <v>-1.4894919404203224E-2</v>
      </c>
      <c r="AX9" s="197">
        <f t="shared" si="28"/>
        <v>0</v>
      </c>
      <c r="AY9" s="200">
        <f t="shared" si="29"/>
        <v>1.2199999999999989</v>
      </c>
      <c r="AZ9" s="200">
        <f t="shared" si="30"/>
        <v>244</v>
      </c>
      <c r="BA9" s="200">
        <f t="shared" si="31"/>
        <v>244</v>
      </c>
      <c r="BB9" s="201">
        <f t="shared" si="32"/>
        <v>2.5924351891202721E-2</v>
      </c>
      <c r="BC9" s="202">
        <f t="shared" si="33"/>
        <v>47.634999999999998</v>
      </c>
      <c r="BD9" s="201">
        <f t="shared" si="17"/>
        <v>7.7658610013512652E-3</v>
      </c>
      <c r="BE9" s="200">
        <f>IFERROR(VLOOKUP(BF9,EOD_T_Data!E$1:J$298,5,FALSE)*100,0)</f>
        <v>293600</v>
      </c>
      <c r="BF9" s="203" t="s">
        <v>55</v>
      </c>
      <c r="BG9" s="204">
        <f>IFERROR(VLOOKUP(BF9,EOD_T_Data!E$1:S$298,14,FALSE),0)</f>
        <v>31</v>
      </c>
      <c r="BH9" s="204">
        <f>IFERROR(VLOOKUP(BF9,EOD_T_Data!E$1:Q$298,12,FALSE),0)</f>
        <v>1.34</v>
      </c>
      <c r="BI9" s="204">
        <f>IFERROR((VLOOKUP(BF9,EOD_T_Data!E$1:Q$298,8,FALSE))/100,0)</f>
        <v>0.64500000000000002</v>
      </c>
      <c r="BJ9" s="204">
        <f t="shared" si="18"/>
        <v>129</v>
      </c>
      <c r="BK9" s="205">
        <f>IFERROR(VLOOKUP(BF9,Reference_Data!B$2:E$14,4,FALSE),0)</f>
        <v>42066</v>
      </c>
      <c r="BL9" s="205">
        <f>IFERROR(VLOOKUP(BF9,Reference_Data!B$2:F$14,5,FALSE),0)</f>
        <v>42075</v>
      </c>
      <c r="BM9" s="206">
        <f>IFERROR(VLOOKUP(BF9,Reference_Data!B$2:C$14,2,FALSE),0)</f>
        <v>70</v>
      </c>
      <c r="BN9" s="207">
        <f t="shared" si="34"/>
        <v>6759.2</v>
      </c>
      <c r="BO9" s="207">
        <f t="shared" si="19"/>
        <v>6149.6147703640527</v>
      </c>
      <c r="BP9" s="287">
        <f t="shared" si="20"/>
        <v>-296.16544734073273</v>
      </c>
      <c r="BQ9" s="200">
        <f t="shared" si="35"/>
        <v>-167.16544734073273</v>
      </c>
      <c r="BR9" s="227">
        <f t="shared" si="36"/>
        <v>3.0671649476049372</v>
      </c>
      <c r="BS9" s="208">
        <f t="shared" si="21"/>
        <v>-1.7271649476049371</v>
      </c>
    </row>
    <row r="10" spans="1:71" ht="15.75" thickBot="1" x14ac:dyDescent="0.3">
      <c r="A10" s="6"/>
      <c r="B10" s="55" t="s">
        <v>59</v>
      </c>
      <c r="C10" s="14">
        <f>IFERROR(GETPIVOTDATA("Sum of Lots",Positions!$B$3,"Stock",B10),0)</f>
        <v>30</v>
      </c>
      <c r="D10" s="165">
        <f>IFERROR(-GETPIVOTDATA("Sum of Average Price",Positions!$B$3,"Stock",B10),0)</f>
        <v>17.395</v>
      </c>
      <c r="E10" s="18">
        <f>IFERROR(VLOOKUP(B10,EOY_Data!E$1:G$298,3,FALSE),0)</f>
        <v>15.85</v>
      </c>
      <c r="F10" s="38">
        <f t="shared" si="0"/>
        <v>475.5</v>
      </c>
      <c r="G10" s="172">
        <f>IFERROR((VLOOKUP(B10,EOY_Data!E$1:Q$298,8,FALSE))/100,0)*C10</f>
        <v>7.8000000000000007</v>
      </c>
      <c r="H10" s="172">
        <f>-SUMIF(Transaction_Summary!A$6:A$28,Performance_Analysis!B10,Transaction_Summary!H$6:H$28)</f>
        <v>-19.95</v>
      </c>
      <c r="I10" s="172">
        <f t="shared" si="1"/>
        <v>-24.535799999999998</v>
      </c>
      <c r="J10" s="55" t="s">
        <v>59</v>
      </c>
      <c r="K10" s="14">
        <f>IFERROR(GETPIVOTDATA("Sum of Lots",Positions!$G$3,"Stock",J10),0)</f>
        <v>160</v>
      </c>
      <c r="L10" s="165">
        <f>IFERROR(-GETPIVOTDATA("Sum of Average Price",Positions!$G$3,"Stock",J10),0)</f>
        <v>16.849375000000002</v>
      </c>
      <c r="M10" s="18">
        <f>IFERROR(VLOOKUP(B10,EOM_Data!E$1:G$298,3,FALSE),0)</f>
        <v>17.29</v>
      </c>
      <c r="N10" s="38">
        <f t="shared" si="22"/>
        <v>2766.3999999999996</v>
      </c>
      <c r="O10" s="172">
        <f>IFERROR((VLOOKUP(J10,EOM_Data!E$1:Q$298,8,FALSE))/100,0)*K10</f>
        <v>56</v>
      </c>
      <c r="P10" s="172">
        <f>-SUMIF(Transaction_Summary!I$6:I$28,Performance_Analysis!J10,Transaction_Summary!P$6:P$28)</f>
        <v>0</v>
      </c>
      <c r="Q10" s="172">
        <f t="shared" si="3"/>
        <v>-142.74623999999997</v>
      </c>
      <c r="R10" s="55" t="s">
        <v>59</v>
      </c>
      <c r="S10" s="14">
        <f>IFERROR(GETPIVOTDATA("Sum of Lots",Positions!$L$3,"Stock",R10),0)</f>
        <v>160</v>
      </c>
      <c r="T10" s="165">
        <f>IFERROR(-GETPIVOTDATA("Sum of Average Price",Positions!$L$3,"Stock",R10),0)</f>
        <v>16.849375000000002</v>
      </c>
      <c r="U10" s="18">
        <f>IFERROR(VLOOKUP(R10,EOD_T1_Data!E$1:G$298,3,FALSE),0)</f>
        <v>16.95</v>
      </c>
      <c r="V10" s="38">
        <f t="shared" si="4"/>
        <v>2712</v>
      </c>
      <c r="W10" s="172">
        <f>IFERROR((VLOOKUP(R10,EOD_T1_Data!E$1:Q$298,8,FALSE))/100,0)*S10</f>
        <v>56</v>
      </c>
      <c r="X10" s="172">
        <f>-SUMIF(Transaction_Summary!Q$6:Q$28,Performance_Analysis!R10,Transaction_Summary!X$6:X$28)</f>
        <v>0</v>
      </c>
      <c r="Y10" s="172">
        <f t="shared" si="5"/>
        <v>-139.9392</v>
      </c>
      <c r="Z10" s="55" t="s">
        <v>59</v>
      </c>
      <c r="AA10" s="14">
        <f>IFERROR(GETPIVOTDATA("Sum of Lots",Positions!$Q$3,"Stock",Z10),0)</f>
        <v>160</v>
      </c>
      <c r="AB10" s="165">
        <f>IFERROR(-GETPIVOTDATA("Sum of Average Price",Positions!$Q$3,"Stock",Z10),0)</f>
        <v>16.849375000000002</v>
      </c>
      <c r="AC10" s="166">
        <f>IFERROR(VLOOKUP(Z10,EOD_T_Data!E$1:G$298,3,FALSE),0)</f>
        <v>17.12</v>
      </c>
      <c r="AD10" s="178">
        <f t="shared" si="6"/>
        <v>2739.2000000000003</v>
      </c>
      <c r="AE10" s="172">
        <f>IFERROR((VLOOKUP(Z10,EOD_T_Data!E$1:Q$298,8,FALSE))/100,0)*AA10</f>
        <v>56</v>
      </c>
      <c r="AF10" s="172">
        <f>-SUMIF(Transaction_Summary!Y$6:Y$28,Performance_Analysis!Z10,Transaction_Summary!AF$6:AF$28)</f>
        <v>0</v>
      </c>
      <c r="AG10" s="172">
        <f t="shared" si="7"/>
        <v>-141.34272000000001</v>
      </c>
      <c r="AH10" s="37">
        <f t="shared" si="23"/>
        <v>0.27062499999999901</v>
      </c>
      <c r="AI10" s="172">
        <f t="shared" si="24"/>
        <v>43.299999999999727</v>
      </c>
      <c r="AJ10" s="271">
        <f t="shared" si="25"/>
        <v>1.5807535046728872E-2</v>
      </c>
      <c r="AK10" s="271"/>
      <c r="AL10" s="172">
        <f t="shared" si="26"/>
        <v>-19.95</v>
      </c>
      <c r="AM10" s="181"/>
      <c r="AN10" s="172">
        <f t="shared" si="8"/>
        <v>130</v>
      </c>
      <c r="AO10" s="27">
        <f t="shared" si="9"/>
        <v>1.2700000000000014</v>
      </c>
      <c r="AP10" s="27">
        <f t="shared" si="10"/>
        <v>38.100000000000023</v>
      </c>
      <c r="AQ10" s="27">
        <f t="shared" si="11"/>
        <v>2263.7000000000003</v>
      </c>
      <c r="AR10" s="42">
        <f t="shared" si="27"/>
        <v>8.0126182965299733E-2</v>
      </c>
      <c r="AS10" s="37">
        <f t="shared" si="12"/>
        <v>0</v>
      </c>
      <c r="AT10" s="27">
        <f t="shared" si="13"/>
        <v>-0.16999999999999815</v>
      </c>
      <c r="AU10" s="27">
        <f t="shared" si="14"/>
        <v>-27.199999999999363</v>
      </c>
      <c r="AV10" s="27">
        <f t="shared" si="15"/>
        <v>-27.199999999999363</v>
      </c>
      <c r="AW10" s="42">
        <f t="shared" si="16"/>
        <v>-9.8322729901674979E-3</v>
      </c>
      <c r="AX10" s="37">
        <f t="shared" si="28"/>
        <v>0</v>
      </c>
      <c r="AY10" s="27">
        <f t="shared" si="29"/>
        <v>0.17000000000000171</v>
      </c>
      <c r="AZ10" s="27">
        <f t="shared" si="30"/>
        <v>27.200000000000273</v>
      </c>
      <c r="BA10" s="27">
        <f t="shared" si="31"/>
        <v>27.200000000000273</v>
      </c>
      <c r="BB10" s="42">
        <f t="shared" si="32"/>
        <v>1.0029498525073847E-2</v>
      </c>
      <c r="BC10" s="171">
        <f t="shared" si="33"/>
        <v>16.77</v>
      </c>
      <c r="BD10" s="42">
        <f t="shared" si="17"/>
        <v>7.7658610013512652E-3</v>
      </c>
      <c r="BE10" s="27">
        <f>IFERROR(VLOOKUP(BF10,EOD_T_Data!E$1:J$298,5,FALSE)*100,0)</f>
        <v>2479200</v>
      </c>
      <c r="BF10" s="168" t="s">
        <v>59</v>
      </c>
      <c r="BG10" s="33">
        <f>IFERROR(VLOOKUP(BF10,EOD_T_Data!E$1:S$298,14,FALSE),0)</f>
        <v>29.7</v>
      </c>
      <c r="BH10" s="33">
        <f>IFERROR(VLOOKUP(BF10,EOD_T_Data!E$1:Q$298,12,FALSE),0)</f>
        <v>2.04</v>
      </c>
      <c r="BI10" s="33">
        <f>IFERROR((VLOOKUP(BF10,EOD_T_Data!E$1:Q$298,8,FALSE))/100,0)</f>
        <v>0.35</v>
      </c>
      <c r="BJ10" s="33">
        <f t="shared" si="18"/>
        <v>56</v>
      </c>
      <c r="BK10" s="189">
        <f>IFERROR(VLOOKUP(BF10,Reference_Data!B$2:E$14,4,FALSE),0)</f>
        <v>42090</v>
      </c>
      <c r="BL10" s="189">
        <f>IFERROR(VLOOKUP(BF10,Reference_Data!B$2:F$14,5,FALSE),0)</f>
        <v>42115</v>
      </c>
      <c r="BM10" s="24">
        <f>IFERROR(VLOOKUP(BF10,Reference_Data!B$2:C$14,2,FALSE),0)</f>
        <v>70</v>
      </c>
      <c r="BN10" s="35">
        <f t="shared" si="34"/>
        <v>1917.44</v>
      </c>
      <c r="BO10" s="35">
        <f t="shared" si="19"/>
        <v>1744.5137509301173</v>
      </c>
      <c r="BP10" s="30">
        <f t="shared" si="20"/>
        <v>-84.015782244794437</v>
      </c>
      <c r="BQ10" s="27">
        <f t="shared" si="35"/>
        <v>-28.015782244794437</v>
      </c>
      <c r="BR10" s="116">
        <f t="shared" si="36"/>
        <v>3.0671649476049367</v>
      </c>
      <c r="BS10" s="85">
        <f t="shared" si="21"/>
        <v>-1.0271649476049367</v>
      </c>
    </row>
    <row r="11" spans="1:71" ht="15.75" thickBot="1" x14ac:dyDescent="0.3">
      <c r="A11" s="6"/>
      <c r="B11" s="190" t="s">
        <v>60</v>
      </c>
      <c r="C11" s="191">
        <f>IFERROR(GETPIVOTDATA("Sum of Lots",Positions!$B$3,"Stock",B11),0)</f>
        <v>130</v>
      </c>
      <c r="D11" s="192">
        <f>IFERROR(-GETPIVOTDATA("Sum of Average Price",Positions!$B$3,"Stock",B11),0)</f>
        <v>4.258461538461539</v>
      </c>
      <c r="E11" s="193">
        <f>IFERROR(VLOOKUP(B11,EOY_Data!E$1:G$298,3,FALSE),0)</f>
        <v>4.22</v>
      </c>
      <c r="F11" s="194">
        <f t="shared" si="0"/>
        <v>548.6</v>
      </c>
      <c r="G11" s="198">
        <f>IFERROR((VLOOKUP(B11,EOY_Data!E$1:Q$298,8,FALSE))/100,0)*C11</f>
        <v>29.900000000000002</v>
      </c>
      <c r="H11" s="198">
        <f>-SUMIF(Transaction_Summary!A$6:A$28,Performance_Analysis!B11,Transaction_Summary!H$6:H$28)</f>
        <v>-19.95</v>
      </c>
      <c r="I11" s="198">
        <f t="shared" si="1"/>
        <v>-28.307760000000002</v>
      </c>
      <c r="J11" s="190" t="s">
        <v>60</v>
      </c>
      <c r="K11" s="191">
        <f>IFERROR(GETPIVOTDATA("Sum of Lots",Positions!$G$3,"Stock",J11),0)</f>
        <v>130</v>
      </c>
      <c r="L11" s="192">
        <f>IFERROR(-GETPIVOTDATA("Sum of Average Price",Positions!$G$3,"Stock",J11),0)</f>
        <v>4.258461538461539</v>
      </c>
      <c r="M11" s="193">
        <f>IFERROR(VLOOKUP(B11,EOM_Data!E$1:G$298,3,FALSE),0)</f>
        <v>5.16</v>
      </c>
      <c r="N11" s="194">
        <f t="shared" si="22"/>
        <v>670.80000000000007</v>
      </c>
      <c r="O11" s="198">
        <f>IFERROR((VLOOKUP(J11,EOM_Data!E$1:Q$298,8,FALSE))/100,0)*K11</f>
        <v>30.549999999999997</v>
      </c>
      <c r="P11" s="198">
        <f>-SUMIF(Transaction_Summary!I$6:I$28,Performance_Analysis!J11,Transaction_Summary!P$6:P$28)</f>
        <v>0</v>
      </c>
      <c r="Q11" s="198">
        <f t="shared" si="3"/>
        <v>-34.613280000000003</v>
      </c>
      <c r="R11" s="190" t="s">
        <v>60</v>
      </c>
      <c r="S11" s="191">
        <f>IFERROR(GETPIVOTDATA("Sum of Lots",Positions!$L$3,"Stock",R11),0)</f>
        <v>130</v>
      </c>
      <c r="T11" s="192">
        <f>IFERROR(-GETPIVOTDATA("Sum of Average Price",Positions!$L$3,"Stock",R11),0)</f>
        <v>4.258461538461539</v>
      </c>
      <c r="U11" s="193">
        <f>IFERROR(VLOOKUP(R11,EOD_T1_Data!E$1:G$298,3,FALSE),0)</f>
        <v>5.17</v>
      </c>
      <c r="V11" s="194">
        <f t="shared" si="4"/>
        <v>672.1</v>
      </c>
      <c r="W11" s="198">
        <f>IFERROR((VLOOKUP(R11,EOD_T1_Data!E$1:Q$298,8,FALSE))/100,0)*S11</f>
        <v>30.549999999999997</v>
      </c>
      <c r="X11" s="198">
        <f>-SUMIF(Transaction_Summary!Q$6:Q$28,Performance_Analysis!R11,Transaction_Summary!X$6:X$28)</f>
        <v>0</v>
      </c>
      <c r="Y11" s="198">
        <f t="shared" si="5"/>
        <v>-34.680360000000007</v>
      </c>
      <c r="Z11" s="190" t="s">
        <v>60</v>
      </c>
      <c r="AA11" s="191">
        <f>IFERROR(GETPIVOTDATA("Sum of Lots",Positions!$Q$3,"Stock",Z11),0)</f>
        <v>130</v>
      </c>
      <c r="AB11" s="192">
        <f>IFERROR(-GETPIVOTDATA("Sum of Average Price",Positions!$Q$3,"Stock",Z11),0)</f>
        <v>4.258461538461539</v>
      </c>
      <c r="AC11" s="195">
        <f>IFERROR(VLOOKUP(Z11,EOD_T_Data!E$1:G$298,3,FALSE),0)</f>
        <v>5.18</v>
      </c>
      <c r="AD11" s="196">
        <f t="shared" si="6"/>
        <v>673.4</v>
      </c>
      <c r="AE11" s="198">
        <f>IFERROR((VLOOKUP(Z11,EOD_T_Data!E$1:Q$298,8,FALSE))/100,0)*AA11</f>
        <v>30.549999999999997</v>
      </c>
      <c r="AF11" s="198">
        <f>-SUMIF(Transaction_Summary!Y$6:Y$28,Performance_Analysis!Z11,Transaction_Summary!AF$6:AF$28)</f>
        <v>0</v>
      </c>
      <c r="AG11" s="198">
        <f t="shared" si="7"/>
        <v>-34.747439999999997</v>
      </c>
      <c r="AH11" s="197">
        <f t="shared" si="23"/>
        <v>0.92153846153846075</v>
      </c>
      <c r="AI11" s="198">
        <f t="shared" si="24"/>
        <v>119.79999999999995</v>
      </c>
      <c r="AJ11" s="270">
        <f t="shared" si="25"/>
        <v>0.17790317790317783</v>
      </c>
      <c r="AK11" s="270"/>
      <c r="AL11" s="198">
        <f t="shared" si="26"/>
        <v>-19.95</v>
      </c>
      <c r="AM11" s="199"/>
      <c r="AN11" s="198">
        <f t="shared" si="8"/>
        <v>0</v>
      </c>
      <c r="AO11" s="200">
        <f t="shared" si="9"/>
        <v>0.96</v>
      </c>
      <c r="AP11" s="200">
        <f t="shared" si="10"/>
        <v>124.79999999999995</v>
      </c>
      <c r="AQ11" s="200">
        <f t="shared" si="11"/>
        <v>124.79999999999995</v>
      </c>
      <c r="AR11" s="201">
        <f t="shared" si="27"/>
        <v>0.22748815165876768</v>
      </c>
      <c r="AS11" s="197">
        <f t="shared" si="12"/>
        <v>0</v>
      </c>
      <c r="AT11" s="200">
        <f t="shared" si="13"/>
        <v>1.9999999999999574E-2</v>
      </c>
      <c r="AU11" s="200">
        <f t="shared" si="14"/>
        <v>2.5999999999999091</v>
      </c>
      <c r="AV11" s="200">
        <f t="shared" si="15"/>
        <v>2.5999999999999091</v>
      </c>
      <c r="AW11" s="201">
        <f t="shared" si="16"/>
        <v>3.8759689922479262E-3</v>
      </c>
      <c r="AX11" s="197">
        <f t="shared" si="28"/>
        <v>0</v>
      </c>
      <c r="AY11" s="200">
        <f t="shared" si="29"/>
        <v>9.9999999999997868E-3</v>
      </c>
      <c r="AZ11" s="200">
        <f t="shared" si="30"/>
        <v>1.2999999999999545</v>
      </c>
      <c r="BA11" s="200">
        <f t="shared" si="31"/>
        <v>1.2999999999999545</v>
      </c>
      <c r="BB11" s="201">
        <f t="shared" si="32"/>
        <v>1.9342359767891006E-3</v>
      </c>
      <c r="BC11" s="202">
        <f t="shared" si="33"/>
        <v>4.9449999999999994</v>
      </c>
      <c r="BD11" s="201">
        <f t="shared" si="17"/>
        <v>7.7658610013512652E-3</v>
      </c>
      <c r="BE11" s="200">
        <f>IFERROR(VLOOKUP(BF11,EOD_T_Data!E$1:J$298,5,FALSE)*100,0)</f>
        <v>5001800</v>
      </c>
      <c r="BF11" s="203" t="s">
        <v>60</v>
      </c>
      <c r="BG11" s="204">
        <f>IFERROR(VLOOKUP(BF11,EOD_T_Data!E$1:S$298,14,FALSE),0)</f>
        <v>194</v>
      </c>
      <c r="BH11" s="204">
        <f>IFERROR(VLOOKUP(BF11,EOD_T_Data!E$1:Q$298,12,FALSE),0)</f>
        <v>4.54</v>
      </c>
      <c r="BI11" s="204">
        <f>IFERROR((VLOOKUP(BF11,EOD_T_Data!E$1:Q$298,8,FALSE))/100,0)</f>
        <v>0.23499999999999999</v>
      </c>
      <c r="BJ11" s="204">
        <f t="shared" si="18"/>
        <v>30.549999999999997</v>
      </c>
      <c r="BK11" s="205">
        <f>IFERROR(VLOOKUP(BF11,Reference_Data!B$2:E$14,4,FALSE),0)</f>
        <v>42181</v>
      </c>
      <c r="BL11" s="205">
        <f>IFERROR(VLOOKUP(BF11,Reference_Data!B$2:F$14,5,FALSE),0)</f>
        <v>42231</v>
      </c>
      <c r="BM11" s="206">
        <f>IFERROR(VLOOKUP(BF11,Reference_Data!B$2:C$14,2,FALSE),0)</f>
        <v>75</v>
      </c>
      <c r="BN11" s="207">
        <f t="shared" si="34"/>
        <v>505.04999999999995</v>
      </c>
      <c r="BO11" s="207">
        <f t="shared" si="19"/>
        <v>459.50155932245895</v>
      </c>
      <c r="BP11" s="287">
        <f t="shared" si="20"/>
        <v>-23.710280461038881</v>
      </c>
      <c r="BQ11" s="200">
        <f t="shared" si="35"/>
        <v>6.8397195389611163</v>
      </c>
      <c r="BR11" s="227">
        <f t="shared" si="36"/>
        <v>3.5209801694444431</v>
      </c>
      <c r="BS11" s="208">
        <f t="shared" si="21"/>
        <v>1.0190198305555569</v>
      </c>
    </row>
    <row r="12" spans="1:71" ht="15.75" thickBot="1" x14ac:dyDescent="0.3">
      <c r="A12" s="6"/>
      <c r="B12" s="55" t="s">
        <v>49</v>
      </c>
      <c r="C12" s="14">
        <f>IFERROR(GETPIVOTDATA("Sum of Lots",Positions!$B$3,"Stock",B12),0)</f>
        <v>300</v>
      </c>
      <c r="D12" s="165">
        <f>IFERROR(-GETPIVOTDATA("Sum of Average Price",Positions!$B$3,"Stock",B12),0)</f>
        <v>5.4713333333333338</v>
      </c>
      <c r="E12" s="18">
        <f>IFERROR(VLOOKUP(B12,EOY_Data!E$1:G$298,3,FALSE),0)</f>
        <v>5.21</v>
      </c>
      <c r="F12" s="38">
        <f t="shared" si="0"/>
        <v>1563</v>
      </c>
      <c r="G12" s="172">
        <f>IFERROR((VLOOKUP(B12,EOY_Data!E$1:Q$298,8,FALSE))/100,0)*C12</f>
        <v>85.499999999999986</v>
      </c>
      <c r="H12" s="172">
        <f>-SUMIF(Transaction_Summary!A$6:A$28,Performance_Analysis!B12,Transaction_Summary!H$6:H$28)</f>
        <v>-39.9</v>
      </c>
      <c r="I12" s="172">
        <f t="shared" si="1"/>
        <v>-80.650800000000004</v>
      </c>
      <c r="J12" s="55" t="s">
        <v>49</v>
      </c>
      <c r="K12" s="14">
        <f>IFERROR(GETPIVOTDATA("Sum of Lots",Positions!$G$3,"Stock",J12),0)</f>
        <v>800</v>
      </c>
      <c r="L12" s="165">
        <f>IFERROR(-GETPIVOTDATA("Sum of Average Price",Positions!$G$3,"Stock",J12),0)</f>
        <v>5.4228125</v>
      </c>
      <c r="M12" s="18">
        <f>IFERROR(VLOOKUP(B12,EOM_Data!E$1:G$298,3,FALSE),0)</f>
        <v>6.37</v>
      </c>
      <c r="N12" s="38">
        <f t="shared" si="22"/>
        <v>5096</v>
      </c>
      <c r="O12" s="172">
        <f>IFERROR((VLOOKUP(J12,EOM_Data!E$1:Q$298,8,FALSE))/100,0)*K12</f>
        <v>240</v>
      </c>
      <c r="P12" s="172">
        <f>-SUMIF(Transaction_Summary!I$6:I$28,Performance_Analysis!J12,Transaction_Summary!P$6:P$28)</f>
        <v>0</v>
      </c>
      <c r="Q12" s="172">
        <f t="shared" si="3"/>
        <v>-262.95359999999999</v>
      </c>
      <c r="R12" s="55" t="s">
        <v>49</v>
      </c>
      <c r="S12" s="14">
        <f>IFERROR(GETPIVOTDATA("Sum of Lots",Positions!$L$3,"Stock",R12),0)</f>
        <v>800</v>
      </c>
      <c r="T12" s="165">
        <f>IFERROR(-GETPIVOTDATA("Sum of Average Price",Positions!$L$3,"Stock",R12),0)</f>
        <v>5.4228125</v>
      </c>
      <c r="U12" s="18">
        <f>IFERROR(VLOOKUP(R12,EOD_T1_Data!E$1:G$298,3,FALSE),0)</f>
        <v>6.29</v>
      </c>
      <c r="V12" s="38">
        <f t="shared" si="4"/>
        <v>5032</v>
      </c>
      <c r="W12" s="172">
        <f>IFERROR((VLOOKUP(R12,EOD_T1_Data!E$1:Q$298,8,FALSE))/100,0)*S12</f>
        <v>240</v>
      </c>
      <c r="X12" s="172">
        <f>-SUMIF(Transaction_Summary!Q$6:Q$28,Performance_Analysis!R12,Transaction_Summary!X$6:X$28)</f>
        <v>0</v>
      </c>
      <c r="Y12" s="172">
        <f t="shared" si="5"/>
        <v>-259.65120000000002</v>
      </c>
      <c r="Z12" s="55" t="s">
        <v>49</v>
      </c>
      <c r="AA12" s="14">
        <f>IFERROR(GETPIVOTDATA("Sum of Lots",Positions!$Q$3,"Stock",Z12),0)</f>
        <v>800</v>
      </c>
      <c r="AB12" s="165">
        <f>IFERROR(-GETPIVOTDATA("Sum of Average Price",Positions!$Q$3,"Stock",Z12),0)</f>
        <v>5.4228125</v>
      </c>
      <c r="AC12" s="166">
        <f>IFERROR(VLOOKUP(Z12,EOD_T_Data!E$1:G$298,3,FALSE),0)</f>
        <v>6.31</v>
      </c>
      <c r="AD12" s="178">
        <f t="shared" si="6"/>
        <v>5048</v>
      </c>
      <c r="AE12" s="172">
        <f>IFERROR((VLOOKUP(Z12,EOD_T_Data!E$1:Q$298,8,FALSE))/100,0)*AA12</f>
        <v>240</v>
      </c>
      <c r="AF12" s="172">
        <f>-SUMIF(Transaction_Summary!Y$6:Y$28,Performance_Analysis!Z12,Transaction_Summary!AF$6:AF$28)</f>
        <v>0</v>
      </c>
      <c r="AG12" s="172">
        <f t="shared" si="7"/>
        <v>-260.47679999999997</v>
      </c>
      <c r="AH12" s="37">
        <f t="shared" si="23"/>
        <v>0.88718749999999957</v>
      </c>
      <c r="AI12" s="172">
        <f t="shared" si="24"/>
        <v>709.75</v>
      </c>
      <c r="AJ12" s="271">
        <f t="shared" si="25"/>
        <v>0.14060023771790808</v>
      </c>
      <c r="AK12" s="271"/>
      <c r="AL12" s="172">
        <f t="shared" si="26"/>
        <v>-39.9</v>
      </c>
      <c r="AM12" s="181"/>
      <c r="AN12" s="172">
        <f t="shared" si="8"/>
        <v>500</v>
      </c>
      <c r="AO12" s="27">
        <f t="shared" si="9"/>
        <v>1.0999999999999996</v>
      </c>
      <c r="AP12" s="27">
        <f t="shared" si="10"/>
        <v>329.99999999999977</v>
      </c>
      <c r="AQ12" s="27">
        <f t="shared" si="11"/>
        <v>3485</v>
      </c>
      <c r="AR12" s="42">
        <f t="shared" si="27"/>
        <v>0.21113243761996148</v>
      </c>
      <c r="AS12" s="37">
        <f t="shared" si="12"/>
        <v>0</v>
      </c>
      <c r="AT12" s="27">
        <f t="shared" si="13"/>
        <v>-6.0000000000000497E-2</v>
      </c>
      <c r="AU12" s="27">
        <f t="shared" si="14"/>
        <v>-48</v>
      </c>
      <c r="AV12" s="27">
        <f t="shared" si="15"/>
        <v>-48</v>
      </c>
      <c r="AW12" s="42">
        <f t="shared" si="16"/>
        <v>-9.4191522762951327E-3</v>
      </c>
      <c r="AX12" s="37">
        <f t="shared" si="28"/>
        <v>0</v>
      </c>
      <c r="AY12" s="27">
        <f t="shared" si="29"/>
        <v>1.9999999999999574E-2</v>
      </c>
      <c r="AZ12" s="27">
        <f t="shared" si="30"/>
        <v>16</v>
      </c>
      <c r="BA12" s="27">
        <f t="shared" si="31"/>
        <v>16</v>
      </c>
      <c r="BB12" s="42">
        <f t="shared" si="32"/>
        <v>3.1796502384737681E-3</v>
      </c>
      <c r="BC12" s="171">
        <f t="shared" si="33"/>
        <v>6.01</v>
      </c>
      <c r="BD12" s="42">
        <f t="shared" si="17"/>
        <v>7.7658610013512652E-3</v>
      </c>
      <c r="BE12" s="27">
        <f>IFERROR(VLOOKUP(BF12,EOD_T_Data!E$1:J$298,5,FALSE)*100,0)</f>
        <v>21572900</v>
      </c>
      <c r="BF12" s="168" t="s">
        <v>49</v>
      </c>
      <c r="BG12" s="33">
        <f>IFERROR(VLOOKUP(BF12,EOD_T_Data!E$1:S$298,14,FALSE),0)</f>
        <v>16.8</v>
      </c>
      <c r="BH12" s="33">
        <f>IFERROR(VLOOKUP(BF12,EOD_T_Data!E$1:Q$298,12,FALSE),0)</f>
        <v>4.75</v>
      </c>
      <c r="BI12" s="33">
        <f>IFERROR((VLOOKUP(BF12,EOD_T_Data!E$1:Q$298,8,FALSE))/100,0)</f>
        <v>0.3</v>
      </c>
      <c r="BJ12" s="33">
        <f t="shared" si="18"/>
        <v>240</v>
      </c>
      <c r="BK12" s="189">
        <f>IFERROR(VLOOKUP(BF12,Reference_Data!B$2:E$14,4,FALSE),0)</f>
        <v>42060</v>
      </c>
      <c r="BL12" s="189">
        <f>IFERROR(VLOOKUP(BF12,Reference_Data!B$2:F$14,5,FALSE),0)</f>
        <v>42090</v>
      </c>
      <c r="BM12" s="24">
        <f>IFERROR(VLOOKUP(BF12,Reference_Data!B$2:C$14,2,FALSE),0)</f>
        <v>80</v>
      </c>
      <c r="BN12" s="35">
        <f t="shared" si="34"/>
        <v>4038.4</v>
      </c>
      <c r="BO12" s="35">
        <f t="shared" si="19"/>
        <v>3674.192846585127</v>
      </c>
      <c r="BP12" s="30">
        <f t="shared" si="20"/>
        <v>-202.22757427604537</v>
      </c>
      <c r="BQ12" s="27">
        <f t="shared" si="35"/>
        <v>37.772425723954626</v>
      </c>
      <c r="BR12" s="116">
        <f t="shared" si="36"/>
        <v>4.0060929927901228</v>
      </c>
      <c r="BS12" s="85">
        <f t="shared" si="21"/>
        <v>0.74390700720987724</v>
      </c>
    </row>
    <row r="13" spans="1:71" x14ac:dyDescent="0.25">
      <c r="A13" s="6"/>
      <c r="B13" s="209" t="s">
        <v>53</v>
      </c>
      <c r="C13" s="191">
        <f>IFERROR(GETPIVOTDATA("Sum of Lots",Positions!$B$3,"Stock",B13),0)</f>
        <v>34</v>
      </c>
      <c r="D13" s="192">
        <f>IFERROR(-GETPIVOTDATA("Sum of Average Price",Positions!$B$3,"Stock",B13),0)</f>
        <v>44.474705882352936</v>
      </c>
      <c r="E13" s="193">
        <f>IFERROR(VLOOKUP(B13,EOY_Data!E$1:G$298,3,FALSE),0)</f>
        <v>41.84</v>
      </c>
      <c r="F13" s="210">
        <f t="shared" si="0"/>
        <v>1422.5600000000002</v>
      </c>
      <c r="G13" s="216">
        <f>IFERROR((VLOOKUP(B13,EOY_Data!E$1:Q$298,8,FALSE))/100,0)*C13</f>
        <v>63.954000000000001</v>
      </c>
      <c r="H13" s="216">
        <f>-SUMIF(Transaction_Summary!A$6:A$28,Performance_Analysis!B13,Transaction_Summary!H$6:H$28)</f>
        <v>-39.9</v>
      </c>
      <c r="I13" s="216">
        <f t="shared" si="1"/>
        <v>-73.40409600000001</v>
      </c>
      <c r="J13" s="209" t="s">
        <v>53</v>
      </c>
      <c r="K13" s="191">
        <f>IFERROR(GETPIVOTDATA("Sum of Lots",Positions!$G$3,"Stock",J13),0)</f>
        <v>234</v>
      </c>
      <c r="L13" s="192">
        <f>IFERROR(-GETPIVOTDATA("Sum of Average Price",Positions!$G$3,"Stock",J13),0)</f>
        <v>44.260854700854694</v>
      </c>
      <c r="M13" s="193">
        <f>IFERROR(VLOOKUP(B13,EOM_Data!E$1:G$298,3,FALSE),0)</f>
        <v>43.85</v>
      </c>
      <c r="N13" s="210">
        <f t="shared" si="22"/>
        <v>10260.9</v>
      </c>
      <c r="O13" s="216">
        <f>IFERROR((VLOOKUP(J13,EOM_Data!E$1:Q$298,8,FALSE))/100,0)*K13</f>
        <v>453.81959999999998</v>
      </c>
      <c r="P13" s="216">
        <f>-SUMIF(Transaction_Summary!I$6:I$28,Performance_Analysis!J13,Transaction_Summary!P$6:P$28)</f>
        <v>0</v>
      </c>
      <c r="Q13" s="216">
        <f t="shared" si="3"/>
        <v>-529.46244000000002</v>
      </c>
      <c r="R13" s="209" t="s">
        <v>53</v>
      </c>
      <c r="S13" s="191">
        <f>IFERROR(GETPIVOTDATA("Sum of Lots",Positions!$L$3,"Stock",R13),0)</f>
        <v>234</v>
      </c>
      <c r="T13" s="192">
        <f>IFERROR(-GETPIVOTDATA("Sum of Average Price",Positions!$L$3,"Stock",R13),0)</f>
        <v>44.260854700854694</v>
      </c>
      <c r="U13" s="193">
        <f>IFERROR(VLOOKUP(R13,EOD_T1_Data!E$1:G$300,3,FALSE),0)</f>
        <v>43.52</v>
      </c>
      <c r="V13" s="210">
        <f t="shared" si="4"/>
        <v>10183.68</v>
      </c>
      <c r="W13" s="216">
        <f>IFERROR((VLOOKUP(R13,EOD_T1_Data!E$1:Q$300,8,FALSE))/100,0)*S13</f>
        <v>453.81959999999998</v>
      </c>
      <c r="X13" s="216">
        <f>-SUMIF(Transaction_Summary!Q$6:Q$28,Performance_Analysis!R13,Transaction_Summary!X$6:X$28)</f>
        <v>0</v>
      </c>
      <c r="Y13" s="216">
        <f t="shared" si="5"/>
        <v>-525.47788800000001</v>
      </c>
      <c r="Z13" s="209" t="s">
        <v>53</v>
      </c>
      <c r="AA13" s="211">
        <f>IFERROR(GETPIVOTDATA("Sum of Lots",Positions!$Q$3,"Stock",Z13),0)</f>
        <v>234</v>
      </c>
      <c r="AB13" s="212">
        <f>IFERROR(-GETPIVOTDATA("Sum of Average Price",Positions!$Q$3,"Stock",Z13),0)</f>
        <v>44.260854700854694</v>
      </c>
      <c r="AC13" s="213">
        <f>IFERROR(VLOOKUP(Z13,EOD_T_Data!E$1:G$300,3,FALSE),0)</f>
        <v>43.96</v>
      </c>
      <c r="AD13" s="214">
        <f t="shared" si="6"/>
        <v>10286.64</v>
      </c>
      <c r="AE13" s="216">
        <f>IFERROR((VLOOKUP(Z13,EOD_T_Data!E$1:Q$300,8,FALSE))/100,0)*AA13</f>
        <v>453.81959999999998</v>
      </c>
      <c r="AF13" s="216">
        <f>-SUMIF(Transaction_Summary!Y$6:Y$28,Performance_Analysis!Z13,Transaction_Summary!AF$6:AF$28)</f>
        <v>0</v>
      </c>
      <c r="AG13" s="216">
        <f t="shared" si="7"/>
        <v>-530.79062399999998</v>
      </c>
      <c r="AH13" s="215">
        <f t="shared" si="23"/>
        <v>-0.30085470085469268</v>
      </c>
      <c r="AI13" s="216">
        <f t="shared" si="24"/>
        <v>-70.399999999999636</v>
      </c>
      <c r="AJ13" s="272">
        <f t="shared" si="25"/>
        <v>-6.8438284998794206E-3</v>
      </c>
      <c r="AK13" s="272"/>
      <c r="AL13" s="216">
        <f t="shared" si="26"/>
        <v>-39.9</v>
      </c>
      <c r="AM13" s="217"/>
      <c r="AN13" s="216">
        <f t="shared" si="8"/>
        <v>200</v>
      </c>
      <c r="AO13" s="218">
        <f t="shared" si="9"/>
        <v>2.1199999999999974</v>
      </c>
      <c r="AP13" s="218">
        <f t="shared" si="10"/>
        <v>72.079999999999927</v>
      </c>
      <c r="AQ13" s="218">
        <f t="shared" si="11"/>
        <v>8864.08</v>
      </c>
      <c r="AR13" s="219">
        <f t="shared" si="27"/>
        <v>5.0669216061185414E-2</v>
      </c>
      <c r="AS13" s="215">
        <f t="shared" si="12"/>
        <v>0</v>
      </c>
      <c r="AT13" s="218">
        <f t="shared" si="13"/>
        <v>0.10999999999999943</v>
      </c>
      <c r="AU13" s="218">
        <f t="shared" si="14"/>
        <v>25.739999999999782</v>
      </c>
      <c r="AV13" s="218">
        <f t="shared" si="15"/>
        <v>25.739999999999782</v>
      </c>
      <c r="AW13" s="219">
        <f t="shared" si="16"/>
        <v>2.5085518814138897E-3</v>
      </c>
      <c r="AX13" s="215">
        <f t="shared" si="28"/>
        <v>0</v>
      </c>
      <c r="AY13" s="218">
        <f t="shared" si="29"/>
        <v>0.43999999999999773</v>
      </c>
      <c r="AZ13" s="218">
        <f t="shared" si="30"/>
        <v>102.95999999999913</v>
      </c>
      <c r="BA13" s="218">
        <f t="shared" si="31"/>
        <v>102.95999999999913</v>
      </c>
      <c r="BB13" s="219">
        <f t="shared" si="32"/>
        <v>1.0110294117646973E-2</v>
      </c>
      <c r="BC13" s="220">
        <f t="shared" si="33"/>
        <v>42.020600000000002</v>
      </c>
      <c r="BD13" s="219">
        <f t="shared" si="17"/>
        <v>7.7658610013512652E-3</v>
      </c>
      <c r="BE13" s="218">
        <f>IFERROR(VLOOKUP(BF13,EOD_T_Data!E$1:J$300,5,FALSE)*100,0)</f>
        <v>1838200</v>
      </c>
      <c r="BF13" s="221" t="s">
        <v>53</v>
      </c>
      <c r="BG13" s="222">
        <f>IFERROR(VLOOKUP(BF13,EOD_T_Data!E$1:S$300,14,FALSE),0)</f>
        <v>19</v>
      </c>
      <c r="BH13" s="222">
        <f>IFERROR(VLOOKUP(BF13,EOD_T_Data!E$1:Q$300,12,FALSE),0)</f>
        <v>4.41</v>
      </c>
      <c r="BI13" s="222">
        <f>IFERROR((VLOOKUP(BF13,EOD_T_Data!E$1:Q$300,8,FALSE))/100,0)</f>
        <v>1.9394</v>
      </c>
      <c r="BJ13" s="222">
        <f t="shared" si="18"/>
        <v>453.81959999999998</v>
      </c>
      <c r="BK13" s="223">
        <f>IFERROR(VLOOKUP(BF13,Reference_Data!B$2:E$14,4,FALSE),0)</f>
        <v>42059</v>
      </c>
      <c r="BL13" s="223">
        <f>IFERROR(VLOOKUP(BF13,Reference_Data!B$2:F$14,5,FALSE),0)</f>
        <v>42096</v>
      </c>
      <c r="BM13" s="224">
        <f>IFERROR(VLOOKUP(BF13,Reference_Data!B$2:C$14,2,FALSE),0)</f>
        <v>80</v>
      </c>
      <c r="BN13" s="225">
        <f t="shared" si="34"/>
        <v>8229.3119999999999</v>
      </c>
      <c r="BO13" s="225">
        <f t="shared" si="19"/>
        <v>7487.1432455222721</v>
      </c>
      <c r="BP13" s="288">
        <f t="shared" si="20"/>
        <v>-412.09236423354582</v>
      </c>
      <c r="BQ13" s="218">
        <f t="shared" si="35"/>
        <v>41.727235766454157</v>
      </c>
      <c r="BR13" s="228">
        <f t="shared" si="36"/>
        <v>4.0060929927901228</v>
      </c>
      <c r="BS13" s="226">
        <f t="shared" si="21"/>
        <v>0.40390700720987738</v>
      </c>
    </row>
    <row r="14" spans="1:71" x14ac:dyDescent="0.25">
      <c r="A14" s="6"/>
      <c r="B14" s="12"/>
      <c r="C14" s="12"/>
      <c r="D14" s="12"/>
      <c r="E14" s="12"/>
      <c r="F14" s="13">
        <f>SUM(F4:F13)</f>
        <v>9625.19</v>
      </c>
      <c r="G14" s="13">
        <f>SUM(G4:G13)</f>
        <v>482.30859999999996</v>
      </c>
      <c r="H14" s="13">
        <f>SUM(H4:H13)</f>
        <v>-259.34999999999997</v>
      </c>
      <c r="I14" s="13">
        <f>SUM(I4:I13)</f>
        <v>-496.65980400000001</v>
      </c>
      <c r="J14" s="12"/>
      <c r="K14" s="12"/>
      <c r="L14" s="12"/>
      <c r="M14" s="12"/>
      <c r="N14" s="13">
        <f>SUM(N4:N13)</f>
        <v>72792.84</v>
      </c>
      <c r="O14" s="13">
        <f>SUM(O4:O13)</f>
        <v>3103.8296</v>
      </c>
      <c r="P14" s="13">
        <f>SUM(P4:P13)</f>
        <v>0</v>
      </c>
      <c r="Q14" s="13">
        <f>SUM(Q4:Q13)</f>
        <v>-3756.1105440000001</v>
      </c>
      <c r="R14" s="12"/>
      <c r="S14" s="12"/>
      <c r="T14" s="12"/>
      <c r="U14" s="12"/>
      <c r="V14" s="13">
        <f>SUM(V4:V13)</f>
        <v>85089.200000000012</v>
      </c>
      <c r="W14" s="13">
        <f>SUM(W4:W13)</f>
        <v>3740.5295999999998</v>
      </c>
      <c r="X14" s="13">
        <f>SUM(X4:X13)</f>
        <v>0</v>
      </c>
      <c r="Y14" s="13">
        <f>SUM(Y4:Y13)</f>
        <v>-4390.6027199999999</v>
      </c>
      <c r="Z14" s="12"/>
      <c r="AA14" s="12"/>
      <c r="AB14" s="12"/>
      <c r="AC14" s="12"/>
      <c r="AD14" s="13">
        <f>SUM(AD4:AD13)</f>
        <v>86077.76999999999</v>
      </c>
      <c r="AE14" s="13">
        <f>SUM(AE4:AE13)</f>
        <v>3740.5295999999998</v>
      </c>
      <c r="AF14" s="13">
        <f>SUM(AF4:AF13)</f>
        <v>0</v>
      </c>
      <c r="AG14" s="13">
        <f>SUM(AG4:AG13)</f>
        <v>-4441.612932</v>
      </c>
      <c r="AH14" s="172"/>
      <c r="AI14" s="35">
        <f>SUM(AI4:AI13)</f>
        <v>7369.7299999999987</v>
      </c>
      <c r="AJ14" s="42">
        <f t="shared" si="25"/>
        <v>8.5617111131015583E-2</v>
      </c>
      <c r="AK14" s="42"/>
      <c r="AL14" s="275">
        <f>SUM(AL4:AL13)</f>
        <v>-259.34999999999997</v>
      </c>
      <c r="AM14" s="42"/>
      <c r="AN14" s="24"/>
      <c r="AO14" s="24"/>
      <c r="AP14" s="30">
        <f>SUM(AP4:AP13)</f>
        <v>1544.2799999999995</v>
      </c>
      <c r="AQ14" s="30">
        <f>SUM(AQ4:AQ13)</f>
        <v>76452.58</v>
      </c>
      <c r="AR14" s="167">
        <f t="shared" ref="AR14" si="37">IFERROR(AP14/F14,0)</f>
        <v>0.16044150816763092</v>
      </c>
      <c r="AS14" s="24"/>
      <c r="AT14" s="89"/>
      <c r="AU14" s="30">
        <f>SUM(AU4:AU13)</f>
        <v>2082.9300000000003</v>
      </c>
      <c r="AV14" s="35">
        <f>SUM(AV4:AV13)</f>
        <v>13284.930000000002</v>
      </c>
      <c r="AW14" s="167">
        <f t="shared" si="16"/>
        <v>2.861449010644454E-2</v>
      </c>
      <c r="AX14" s="24"/>
      <c r="AY14" s="89"/>
      <c r="AZ14" s="30">
        <f>SUM(AZ4:AZ13)</f>
        <v>988.56999999999812</v>
      </c>
      <c r="BA14" s="35">
        <f>SUM(BA4:BA13)</f>
        <v>988.56999999999812</v>
      </c>
      <c r="BB14" s="167">
        <f t="shared" si="32"/>
        <v>1.1618043182918607E-2</v>
      </c>
      <c r="BC14" s="24"/>
      <c r="BD14" s="30"/>
      <c r="BE14" s="24"/>
      <c r="BF14" s="24"/>
      <c r="BG14" s="24"/>
      <c r="BJ14" s="33">
        <f>SUM(BJ4:BJ13)</f>
        <v>3740.5295999999998</v>
      </c>
      <c r="BK14" s="30"/>
      <c r="BL14" s="30"/>
      <c r="BM14" s="24"/>
      <c r="BN14" s="35">
        <f>SUM(BN4:BN13)</f>
        <v>65147.392000000007</v>
      </c>
      <c r="BO14" s="35">
        <f>SUM(BO4:BO13)</f>
        <v>59272.009127396283</v>
      </c>
      <c r="BP14" s="30">
        <f>SUM(BP4:BP13)</f>
        <v>-3096.9727269437335</v>
      </c>
      <c r="BQ14" s="6">
        <f>SUM(BQ4:BQ13)</f>
        <v>643.55687305626611</v>
      </c>
    </row>
    <row r="15" spans="1:71" x14ac:dyDescent="0.25">
      <c r="A15" s="6"/>
      <c r="AX15" s="49"/>
    </row>
    <row r="16" spans="1:71" x14ac:dyDescent="0.25">
      <c r="A16" s="6"/>
      <c r="E16" s="136"/>
      <c r="F16" s="136"/>
      <c r="G16" s="136"/>
      <c r="H16" s="136"/>
      <c r="I16" s="136"/>
      <c r="J16" s="136"/>
      <c r="AC16" s="5"/>
      <c r="AX16" s="49"/>
      <c r="BA16" s="50" t="s">
        <v>1143</v>
      </c>
      <c r="BB16" s="52" t="s">
        <v>1104</v>
      </c>
      <c r="BD16" t="s">
        <v>1146</v>
      </c>
    </row>
    <row r="17" spans="1:54" x14ac:dyDescent="0.25">
      <c r="A17" s="6"/>
      <c r="E17" s="136"/>
      <c r="F17" s="136"/>
      <c r="G17" s="136"/>
      <c r="H17" s="136"/>
      <c r="I17" s="136"/>
      <c r="J17" s="136"/>
      <c r="AX17" s="49"/>
      <c r="BA17" s="49" t="s">
        <v>1090</v>
      </c>
      <c r="BB17" t="s">
        <v>1144</v>
      </c>
    </row>
    <row r="18" spans="1:54" x14ac:dyDescent="0.25">
      <c r="A18" s="6"/>
      <c r="AX18" s="49"/>
      <c r="BA18" t="s">
        <v>1112</v>
      </c>
      <c r="BB18" t="s">
        <v>1145</v>
      </c>
    </row>
    <row r="19" spans="1:54" x14ac:dyDescent="0.25">
      <c r="BB19" t="s">
        <v>1264</v>
      </c>
    </row>
    <row r="20" spans="1:54" x14ac:dyDescent="0.25">
      <c r="AX20" s="49"/>
    </row>
    <row r="21" spans="1:54" x14ac:dyDescent="0.25">
      <c r="AZ21" s="50" t="s">
        <v>1142</v>
      </c>
    </row>
    <row r="22" spans="1:54" x14ac:dyDescent="0.25">
      <c r="AZ22" s="49" t="s">
        <v>1186</v>
      </c>
    </row>
    <row r="23" spans="1:54" x14ac:dyDescent="0.25">
      <c r="AZ23" s="49" t="s">
        <v>1187</v>
      </c>
    </row>
    <row r="24" spans="1:54" x14ac:dyDescent="0.25">
      <c r="AZ24" s="49" t="s">
        <v>1185</v>
      </c>
    </row>
    <row r="25" spans="1:54" x14ac:dyDescent="0.25">
      <c r="AZ25" s="49" t="s">
        <v>1181</v>
      </c>
    </row>
    <row r="26" spans="1:54" x14ac:dyDescent="0.25">
      <c r="AZ26" s="49" t="s">
        <v>1263</v>
      </c>
    </row>
  </sheetData>
  <mergeCells count="15">
    <mergeCell ref="AE2:AG2"/>
    <mergeCell ref="C1:AG1"/>
    <mergeCell ref="B2:F2"/>
    <mergeCell ref="J2:N2"/>
    <mergeCell ref="R2:V2"/>
    <mergeCell ref="Z2:AD2"/>
    <mergeCell ref="G2:I2"/>
    <mergeCell ref="O2:Q2"/>
    <mergeCell ref="W2:Y2"/>
    <mergeCell ref="AH1:BB1"/>
    <mergeCell ref="AH2:AM2"/>
    <mergeCell ref="BC2:BS2"/>
    <mergeCell ref="AN2:AR2"/>
    <mergeCell ref="AS2:AW2"/>
    <mergeCell ref="AX2:BB2"/>
  </mergeCells>
  <conditionalFormatting sqref="BK4:BL13">
    <cfRule type="timePeriod" dxfId="7" priority="2" timePeriod="thisWeek">
      <formula>AND(TODAY()-ROUNDDOWN(BK4,0)&lt;=WEEKDAY(TODAY())-1,ROUNDDOWN(BK4,0)-TODAY()&lt;=7-WEEKDAY(TODAY()))</formula>
    </cfRule>
  </conditionalFormatting>
  <conditionalFormatting sqref="BH4:BH13">
    <cfRule type="colorScale" priority="26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K31"/>
  <sheetViews>
    <sheetView zoomScale="85" zoomScaleNormal="85" workbookViewId="0">
      <selection activeCell="A6" sqref="A6"/>
    </sheetView>
  </sheetViews>
  <sheetFormatPr defaultColWidth="9.85546875" defaultRowHeight="15" x14ac:dyDescent="0.25"/>
  <cols>
    <col min="3" max="3" width="10.7109375" bestFit="1" customWidth="1"/>
  </cols>
  <sheetData>
    <row r="1" spans="1:11" x14ac:dyDescent="0.25">
      <c r="A1" t="s">
        <v>1148</v>
      </c>
    </row>
    <row r="2" spans="1:11" x14ac:dyDescent="0.25">
      <c r="A2" t="s">
        <v>1149</v>
      </c>
    </row>
    <row r="3" spans="1:11" x14ac:dyDescent="0.25">
      <c r="A3" t="s">
        <v>1150</v>
      </c>
    </row>
    <row r="4" spans="1:11" x14ac:dyDescent="0.25">
      <c r="A4" t="s">
        <v>1151</v>
      </c>
    </row>
    <row r="6" spans="1:11" x14ac:dyDescent="0.25">
      <c r="A6" t="s">
        <v>83</v>
      </c>
      <c r="B6" t="s">
        <v>1152</v>
      </c>
      <c r="C6" t="s">
        <v>0</v>
      </c>
      <c r="D6" t="s">
        <v>990</v>
      </c>
      <c r="E6" t="s">
        <v>1153</v>
      </c>
      <c r="F6" t="s">
        <v>1154</v>
      </c>
      <c r="G6" t="s">
        <v>1155</v>
      </c>
      <c r="H6" t="s">
        <v>1156</v>
      </c>
      <c r="I6" t="s">
        <v>1157</v>
      </c>
      <c r="J6" t="s">
        <v>1158</v>
      </c>
      <c r="K6" t="s">
        <v>1159</v>
      </c>
    </row>
    <row r="7" spans="1:11" x14ac:dyDescent="0.25">
      <c r="A7" t="s">
        <v>58</v>
      </c>
      <c r="B7" t="s">
        <v>1160</v>
      </c>
      <c r="C7" s="1">
        <v>41705</v>
      </c>
      <c r="D7" t="s">
        <v>692</v>
      </c>
      <c r="E7">
        <v>35</v>
      </c>
      <c r="F7">
        <v>15.33</v>
      </c>
      <c r="G7">
        <v>536.54999999999995</v>
      </c>
      <c r="H7">
        <v>19.95</v>
      </c>
      <c r="I7">
        <v>1.81</v>
      </c>
      <c r="J7">
        <v>62176591</v>
      </c>
      <c r="K7">
        <v>556.5</v>
      </c>
    </row>
    <row r="8" spans="1:11" x14ac:dyDescent="0.25">
      <c r="A8" t="s">
        <v>82</v>
      </c>
      <c r="B8" t="s">
        <v>1161</v>
      </c>
      <c r="C8" s="1">
        <v>41572</v>
      </c>
      <c r="D8" t="s">
        <v>692</v>
      </c>
      <c r="E8">
        <v>50</v>
      </c>
      <c r="F8">
        <v>11.8</v>
      </c>
      <c r="G8">
        <v>590</v>
      </c>
      <c r="H8">
        <v>19.95</v>
      </c>
      <c r="I8">
        <v>1.81</v>
      </c>
      <c r="J8">
        <v>60734768</v>
      </c>
      <c r="K8">
        <v>609.95000000000005</v>
      </c>
    </row>
    <row r="9" spans="1:11" x14ac:dyDescent="0.25">
      <c r="A9" t="s">
        <v>54</v>
      </c>
      <c r="B9" t="s">
        <v>1162</v>
      </c>
      <c r="C9" s="1">
        <v>41746</v>
      </c>
      <c r="D9" t="s">
        <v>692</v>
      </c>
      <c r="E9">
        <v>50</v>
      </c>
      <c r="F9">
        <v>10.87</v>
      </c>
      <c r="G9">
        <v>543.5</v>
      </c>
      <c r="H9">
        <v>19.95</v>
      </c>
      <c r="I9">
        <v>1.81</v>
      </c>
      <c r="J9">
        <v>62612044</v>
      </c>
      <c r="K9">
        <v>563.45000000000005</v>
      </c>
    </row>
    <row r="10" spans="1:11" x14ac:dyDescent="0.25">
      <c r="A10" t="s">
        <v>57</v>
      </c>
      <c r="B10" t="s">
        <v>1163</v>
      </c>
      <c r="C10" s="1">
        <v>41691</v>
      </c>
      <c r="D10" t="s">
        <v>692</v>
      </c>
      <c r="E10">
        <v>52</v>
      </c>
      <c r="F10">
        <v>9.76</v>
      </c>
      <c r="G10">
        <v>507.52</v>
      </c>
      <c r="H10">
        <v>19.95</v>
      </c>
      <c r="I10">
        <v>1.81</v>
      </c>
      <c r="J10">
        <v>62005974</v>
      </c>
      <c r="K10">
        <v>527.47</v>
      </c>
    </row>
    <row r="11" spans="1:11" x14ac:dyDescent="0.25">
      <c r="A11" t="s">
        <v>61</v>
      </c>
      <c r="B11" t="s">
        <v>1164</v>
      </c>
      <c r="C11" s="1">
        <v>41582</v>
      </c>
      <c r="D11" t="s">
        <v>692</v>
      </c>
      <c r="E11">
        <v>10</v>
      </c>
      <c r="F11">
        <v>53.41</v>
      </c>
      <c r="G11">
        <v>534.1</v>
      </c>
      <c r="H11">
        <v>19.95</v>
      </c>
      <c r="I11">
        <v>1.81</v>
      </c>
      <c r="J11">
        <v>60839967</v>
      </c>
      <c r="K11">
        <v>554.04999999999995</v>
      </c>
    </row>
    <row r="12" spans="1:11" x14ac:dyDescent="0.25">
      <c r="A12" t="s">
        <v>61</v>
      </c>
      <c r="B12" t="s">
        <v>1164</v>
      </c>
      <c r="C12" s="1">
        <v>41757</v>
      </c>
      <c r="D12" t="s">
        <v>692</v>
      </c>
      <c r="E12">
        <v>9</v>
      </c>
      <c r="F12">
        <v>56.98</v>
      </c>
      <c r="G12">
        <v>512.82000000000005</v>
      </c>
      <c r="H12">
        <v>19.95</v>
      </c>
      <c r="I12">
        <v>1.81</v>
      </c>
      <c r="J12">
        <v>62677602</v>
      </c>
      <c r="K12">
        <v>532.77</v>
      </c>
    </row>
    <row r="13" spans="1:11" x14ac:dyDescent="0.25">
      <c r="A13" t="s">
        <v>50</v>
      </c>
      <c r="B13" t="s">
        <v>1165</v>
      </c>
      <c r="C13" s="1">
        <v>41652</v>
      </c>
      <c r="D13" t="s">
        <v>692</v>
      </c>
      <c r="E13">
        <v>200</v>
      </c>
      <c r="F13">
        <v>2.7349999999999999</v>
      </c>
      <c r="G13">
        <v>547</v>
      </c>
      <c r="H13">
        <v>19.95</v>
      </c>
      <c r="I13">
        <v>1.81</v>
      </c>
      <c r="J13">
        <v>61548573</v>
      </c>
      <c r="K13">
        <v>566.95000000000005</v>
      </c>
    </row>
    <row r="14" spans="1:11" x14ac:dyDescent="0.25">
      <c r="A14" t="s">
        <v>50</v>
      </c>
      <c r="B14" t="s">
        <v>1165</v>
      </c>
      <c r="C14" s="1">
        <v>41788</v>
      </c>
      <c r="D14" t="s">
        <v>692</v>
      </c>
      <c r="E14">
        <v>950</v>
      </c>
      <c r="F14">
        <v>2.1749999999999998</v>
      </c>
      <c r="G14">
        <v>2066.25</v>
      </c>
      <c r="H14">
        <v>19.95</v>
      </c>
      <c r="I14">
        <v>1.81</v>
      </c>
      <c r="J14">
        <v>62993854</v>
      </c>
      <c r="K14">
        <v>2086.1999999999998</v>
      </c>
    </row>
    <row r="15" spans="1:11" x14ac:dyDescent="0.25">
      <c r="A15" t="s">
        <v>50</v>
      </c>
      <c r="B15" t="s">
        <v>1165</v>
      </c>
      <c r="C15" s="1">
        <v>41802</v>
      </c>
      <c r="D15" t="s">
        <v>692</v>
      </c>
      <c r="E15">
        <v>400</v>
      </c>
      <c r="F15">
        <v>2.0299999999999998</v>
      </c>
      <c r="G15">
        <v>812</v>
      </c>
      <c r="H15">
        <v>19.95</v>
      </c>
      <c r="I15">
        <v>1.81</v>
      </c>
      <c r="J15">
        <v>63120340</v>
      </c>
      <c r="K15">
        <v>831.95</v>
      </c>
    </row>
    <row r="16" spans="1:11" x14ac:dyDescent="0.25">
      <c r="A16" t="s">
        <v>52</v>
      </c>
      <c r="B16" t="s">
        <v>1166</v>
      </c>
      <c r="C16" s="1">
        <v>41642</v>
      </c>
      <c r="D16" t="s">
        <v>692</v>
      </c>
      <c r="E16">
        <v>15</v>
      </c>
      <c r="F16">
        <v>34.688299999999998</v>
      </c>
      <c r="G16">
        <v>520.33000000000004</v>
      </c>
      <c r="H16">
        <v>19.95</v>
      </c>
      <c r="I16">
        <v>1.81</v>
      </c>
      <c r="J16">
        <v>61467273</v>
      </c>
      <c r="K16">
        <v>540.28</v>
      </c>
    </row>
    <row r="17" spans="1:11" x14ac:dyDescent="0.25">
      <c r="A17" t="s">
        <v>52</v>
      </c>
      <c r="B17" t="s">
        <v>1166</v>
      </c>
      <c r="C17" s="1">
        <v>41705</v>
      </c>
      <c r="D17" t="s">
        <v>692</v>
      </c>
      <c r="E17">
        <v>15</v>
      </c>
      <c r="F17">
        <v>34.72</v>
      </c>
      <c r="G17">
        <v>520.79999999999995</v>
      </c>
      <c r="H17">
        <v>19.95</v>
      </c>
      <c r="I17">
        <v>1.81</v>
      </c>
      <c r="J17">
        <v>62176979</v>
      </c>
      <c r="K17">
        <v>540.75</v>
      </c>
    </row>
    <row r="18" spans="1:11" x14ac:dyDescent="0.25">
      <c r="A18" t="s">
        <v>52</v>
      </c>
      <c r="B18" t="s">
        <v>1166</v>
      </c>
      <c r="C18" s="1">
        <v>41802</v>
      </c>
      <c r="D18" t="s">
        <v>692</v>
      </c>
      <c r="E18">
        <v>40</v>
      </c>
      <c r="F18">
        <v>33.49</v>
      </c>
      <c r="G18">
        <v>1339.6</v>
      </c>
      <c r="H18">
        <v>19.95</v>
      </c>
      <c r="I18">
        <v>1.81</v>
      </c>
      <c r="J18">
        <v>63120153</v>
      </c>
      <c r="K18">
        <v>1359.55</v>
      </c>
    </row>
    <row r="19" spans="1:11" x14ac:dyDescent="0.25">
      <c r="A19" t="s">
        <v>59</v>
      </c>
      <c r="B19" t="s">
        <v>1167</v>
      </c>
      <c r="C19" s="1">
        <v>41739</v>
      </c>
      <c r="D19" t="s">
        <v>692</v>
      </c>
      <c r="E19">
        <v>30</v>
      </c>
      <c r="F19">
        <v>16.73</v>
      </c>
      <c r="G19">
        <v>501.9</v>
      </c>
      <c r="H19">
        <v>19.95</v>
      </c>
      <c r="I19">
        <v>1.81</v>
      </c>
      <c r="J19">
        <v>62541607</v>
      </c>
      <c r="K19">
        <v>521.85</v>
      </c>
    </row>
    <row r="20" spans="1:11" x14ac:dyDescent="0.25">
      <c r="A20" t="s">
        <v>51</v>
      </c>
      <c r="B20" t="s">
        <v>1168</v>
      </c>
      <c r="C20" s="1">
        <v>41648</v>
      </c>
      <c r="D20" t="s">
        <v>692</v>
      </c>
      <c r="E20">
        <v>130</v>
      </c>
      <c r="F20">
        <v>4.12</v>
      </c>
      <c r="G20">
        <v>535.6</v>
      </c>
      <c r="H20">
        <v>19.95</v>
      </c>
      <c r="I20">
        <v>1.81</v>
      </c>
      <c r="J20">
        <v>61515374</v>
      </c>
      <c r="K20">
        <v>555.54999999999995</v>
      </c>
    </row>
    <row r="21" spans="1:11" x14ac:dyDescent="0.25">
      <c r="A21" t="s">
        <v>51</v>
      </c>
      <c r="B21" t="s">
        <v>1168</v>
      </c>
      <c r="C21" s="1">
        <v>41691</v>
      </c>
      <c r="D21" t="s">
        <v>692</v>
      </c>
      <c r="E21">
        <v>250</v>
      </c>
      <c r="F21">
        <v>3.92</v>
      </c>
      <c r="G21">
        <v>980</v>
      </c>
      <c r="H21">
        <v>19.95</v>
      </c>
      <c r="I21">
        <v>1.81</v>
      </c>
      <c r="J21">
        <v>62006537</v>
      </c>
      <c r="K21">
        <v>999.95</v>
      </c>
    </row>
    <row r="22" spans="1:11" x14ac:dyDescent="0.25">
      <c r="A22" t="s">
        <v>51</v>
      </c>
      <c r="B22" t="s">
        <v>1168</v>
      </c>
      <c r="C22" s="1">
        <v>41736</v>
      </c>
      <c r="D22" t="s">
        <v>692</v>
      </c>
      <c r="E22">
        <v>150</v>
      </c>
      <c r="F22">
        <v>3.77</v>
      </c>
      <c r="G22">
        <v>565.5</v>
      </c>
      <c r="H22">
        <v>19.95</v>
      </c>
      <c r="I22">
        <v>1.81</v>
      </c>
      <c r="J22">
        <v>62496639</v>
      </c>
      <c r="K22">
        <v>585.45000000000005</v>
      </c>
    </row>
    <row r="23" spans="1:11" x14ac:dyDescent="0.25">
      <c r="A23" t="s">
        <v>51</v>
      </c>
      <c r="B23" t="s">
        <v>1168</v>
      </c>
      <c r="C23" s="1">
        <v>41789</v>
      </c>
      <c r="D23" t="s">
        <v>692</v>
      </c>
      <c r="E23">
        <v>300</v>
      </c>
      <c r="F23">
        <v>3.39</v>
      </c>
      <c r="G23">
        <v>1017</v>
      </c>
      <c r="H23">
        <v>19.95</v>
      </c>
      <c r="I23">
        <v>1.81</v>
      </c>
      <c r="J23">
        <v>63003509</v>
      </c>
      <c r="K23">
        <v>1036.95</v>
      </c>
    </row>
    <row r="24" spans="1:11" x14ac:dyDescent="0.25">
      <c r="A24" t="s">
        <v>60</v>
      </c>
      <c r="B24" t="s">
        <v>1169</v>
      </c>
      <c r="C24" s="1">
        <v>41746</v>
      </c>
      <c r="D24" t="s">
        <v>692</v>
      </c>
      <c r="E24">
        <v>130</v>
      </c>
      <c r="F24">
        <v>4.1050000000000004</v>
      </c>
      <c r="G24">
        <v>533.65</v>
      </c>
      <c r="H24">
        <v>19.95</v>
      </c>
      <c r="I24">
        <v>1.81</v>
      </c>
      <c r="J24">
        <v>62612560</v>
      </c>
      <c r="K24">
        <v>553.6</v>
      </c>
    </row>
    <row r="25" spans="1:11" x14ac:dyDescent="0.25">
      <c r="A25" t="s">
        <v>49</v>
      </c>
      <c r="B25" t="s">
        <v>1170</v>
      </c>
      <c r="C25" s="1">
        <v>41652</v>
      </c>
      <c r="D25" t="s">
        <v>692</v>
      </c>
      <c r="E25">
        <v>100</v>
      </c>
      <c r="F25">
        <v>5.2549999999999999</v>
      </c>
      <c r="G25">
        <v>525.5</v>
      </c>
      <c r="H25">
        <v>19.95</v>
      </c>
      <c r="I25">
        <v>1.81</v>
      </c>
      <c r="J25">
        <v>61548508</v>
      </c>
      <c r="K25">
        <v>545.45000000000005</v>
      </c>
    </row>
    <row r="26" spans="1:11" x14ac:dyDescent="0.25">
      <c r="A26" t="s">
        <v>49</v>
      </c>
      <c r="B26" t="s">
        <v>1170</v>
      </c>
      <c r="C26" s="1">
        <v>41788</v>
      </c>
      <c r="D26" t="s">
        <v>692</v>
      </c>
      <c r="E26">
        <v>200</v>
      </c>
      <c r="F26">
        <v>5.38</v>
      </c>
      <c r="G26">
        <v>1076</v>
      </c>
      <c r="H26">
        <v>19.95</v>
      </c>
      <c r="I26">
        <v>1.81</v>
      </c>
      <c r="J26">
        <v>62993994</v>
      </c>
      <c r="K26">
        <v>1095.95</v>
      </c>
    </row>
    <row r="27" spans="1:11" x14ac:dyDescent="0.25">
      <c r="A27" t="s">
        <v>53</v>
      </c>
      <c r="B27" t="s">
        <v>1171</v>
      </c>
      <c r="C27" s="1">
        <v>41578</v>
      </c>
      <c r="D27" t="s">
        <v>692</v>
      </c>
      <c r="E27">
        <v>12</v>
      </c>
      <c r="F27">
        <v>42.89</v>
      </c>
      <c r="G27">
        <v>514.67999999999995</v>
      </c>
      <c r="H27">
        <v>19.95</v>
      </c>
      <c r="I27">
        <v>1.81</v>
      </c>
      <c r="J27">
        <v>60811850</v>
      </c>
      <c r="K27">
        <v>534.63</v>
      </c>
    </row>
    <row r="28" spans="1:11" x14ac:dyDescent="0.25">
      <c r="A28" t="s">
        <v>53</v>
      </c>
      <c r="B28" t="s">
        <v>1171</v>
      </c>
      <c r="C28" s="1">
        <v>41788</v>
      </c>
      <c r="D28" t="s">
        <v>692</v>
      </c>
      <c r="E28">
        <v>22</v>
      </c>
      <c r="F28">
        <v>43.525500000000001</v>
      </c>
      <c r="G28">
        <v>957.56</v>
      </c>
      <c r="H28">
        <v>19.95</v>
      </c>
      <c r="I28">
        <v>1.81</v>
      </c>
      <c r="J28">
        <v>62994069</v>
      </c>
      <c r="K28">
        <v>977.51</v>
      </c>
    </row>
    <row r="30" spans="1:11" x14ac:dyDescent="0.25">
      <c r="J30" t="s">
        <v>1172</v>
      </c>
      <c r="K30">
        <v>16676.759999999998</v>
      </c>
    </row>
    <row r="31" spans="1:11" x14ac:dyDescent="0.25">
      <c r="J31" t="s">
        <v>1173</v>
      </c>
      <c r="K31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P9"/>
  <sheetViews>
    <sheetView zoomScale="80" zoomScaleNormal="80" workbookViewId="0">
      <selection activeCell="B9" sqref="B9"/>
    </sheetView>
  </sheetViews>
  <sheetFormatPr defaultRowHeight="15" x14ac:dyDescent="0.25"/>
  <cols>
    <col min="1" max="1" width="2.85546875" customWidth="1"/>
    <col min="2" max="2" width="7.28515625" bestFit="1" customWidth="1"/>
    <col min="3" max="3" width="8.140625" bestFit="1" customWidth="1"/>
    <col min="4" max="5" width="10.5703125" bestFit="1" customWidth="1"/>
    <col min="7" max="7" width="14.42578125" bestFit="1" customWidth="1"/>
    <col min="8" max="8" width="10.140625" bestFit="1" customWidth="1"/>
    <col min="9" max="9" width="12.140625" bestFit="1" customWidth="1"/>
    <col min="10" max="10" width="11.5703125" bestFit="1" customWidth="1"/>
    <col min="11" max="11" width="11.42578125" bestFit="1" customWidth="1"/>
    <col min="12" max="12" width="10.140625" bestFit="1" customWidth="1"/>
    <col min="13" max="13" width="10" bestFit="1" customWidth="1"/>
    <col min="14" max="14" width="14.28515625" bestFit="1" customWidth="1"/>
    <col min="15" max="15" width="10" bestFit="1" customWidth="1"/>
    <col min="16" max="16" width="8" bestFit="1" customWidth="1"/>
  </cols>
  <sheetData>
    <row r="2" spans="1:16" x14ac:dyDescent="0.25">
      <c r="B2" s="311" t="s">
        <v>687</v>
      </c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3"/>
    </row>
    <row r="3" spans="1:16" ht="33" customHeight="1" x14ac:dyDescent="0.25">
      <c r="B3" s="142" t="s">
        <v>48</v>
      </c>
      <c r="C3" s="142" t="s">
        <v>877</v>
      </c>
      <c r="D3" s="142" t="s">
        <v>702</v>
      </c>
      <c r="E3" s="142" t="s">
        <v>703</v>
      </c>
      <c r="F3" s="142" t="s">
        <v>692</v>
      </c>
      <c r="G3" s="143" t="s">
        <v>716</v>
      </c>
      <c r="H3" s="143" t="s">
        <v>711</v>
      </c>
      <c r="I3" s="142" t="s">
        <v>874</v>
      </c>
      <c r="J3" s="142" t="s">
        <v>875</v>
      </c>
      <c r="K3" s="142" t="s">
        <v>876</v>
      </c>
      <c r="L3" s="26" t="s">
        <v>493</v>
      </c>
      <c r="M3" s="26" t="s">
        <v>881</v>
      </c>
      <c r="N3" s="26" t="s">
        <v>699</v>
      </c>
      <c r="O3" s="142" t="s">
        <v>1245</v>
      </c>
      <c r="P3" s="143" t="s">
        <v>1244</v>
      </c>
    </row>
    <row r="4" spans="1:16" x14ac:dyDescent="0.25">
      <c r="B4" s="111" t="s">
        <v>242</v>
      </c>
      <c r="C4" s="182">
        <f>IFERROR(VLOOKUP(B4,EOD_T_Data!E$1:H$303,3,FALSE),0)</f>
        <v>3.3</v>
      </c>
      <c r="D4" s="112">
        <f>AVERAGE(GMA.AX!G3:G65)</f>
        <v>3.3119047619047626</v>
      </c>
      <c r="E4" s="113">
        <f>(GMA_90DSMA-C4)/GMA_90DSMA</f>
        <v>3.5945363048169332E-3</v>
      </c>
      <c r="F4" s="12" t="str">
        <f t="shared" ref="F4:F6" si="0">IF(E4&gt;0,"BUY","HOLD")</f>
        <v>BUY</v>
      </c>
      <c r="G4" s="113">
        <f>AVERAGE(GMA.AX!J2:J65)</f>
        <v>1.8049700105236599E-2</v>
      </c>
      <c r="H4" s="112">
        <f>SQRT(AVERAGE(GMA.AX!L2:L66))</f>
        <v>2.6248769275547126</v>
      </c>
      <c r="I4" s="113">
        <f>(C4-IFERROR(VLOOKUP(B4,EOD_T1_Data!E$1:H$303,3,FALSE),0))/IFERROR(VLOOKUP(B4,EOD_T1_Data!E$1:H$303,3,FALSE),0)</f>
        <v>1.2269938650306761E-2</v>
      </c>
      <c r="J4" s="113">
        <f>(C4-IFERROR(VLOOKUP(B4,EOM_Data!E$1:H$303,3,FALSE),0))/IFERROR(VLOOKUP(B4,EOM_Data!E$1:H$303,3,FALSE),0)</f>
        <v>-6.0240963855421742E-3</v>
      </c>
      <c r="K4" s="113">
        <f>IFERROR((C4-IFERROR(VLOOKUP(B4,EOY_Data!E$1:H$303,3,FALSE),0))/IFERROR(VLOOKUP(B4,EOY_Data!E$1:H$303,3,FALSE),0),0)</f>
        <v>0</v>
      </c>
      <c r="L4" s="108">
        <f>IFERROR(VLOOKUP(B4,EOD_T_Data!E$1:S$298,12,FALSE),0)</f>
        <v>4.82</v>
      </c>
      <c r="M4" s="108">
        <f>IFERROR(VLOOKUP(B4,EOD_T_Data!E$1:S$298,14,FALSE),0)</f>
        <v>6.6</v>
      </c>
      <c r="N4" s="109">
        <f>IFERROR(VLOOKUP(B4,EOD_T_Data!E$1:J$298,5,FALSE)*100,0)</f>
        <v>708300</v>
      </c>
    </row>
    <row r="5" spans="1:16" x14ac:dyDescent="0.25">
      <c r="B5" s="47" t="s">
        <v>200</v>
      </c>
      <c r="C5" s="183">
        <f>IFERROR(VLOOKUP(B5,EOD_T_Data!E$1:H$303,3,FALSE),0)</f>
        <v>93.4</v>
      </c>
      <c r="D5" s="29">
        <f>AVERAGE(CBA.AX!G3:G66)</f>
        <v>88.416562499999998</v>
      </c>
      <c r="E5" s="42">
        <f>(CBA_90DSMA-C5)/CBA_90DSMA</f>
        <v>-5.6363167251610898E-2</v>
      </c>
      <c r="F5" s="24" t="str">
        <f t="shared" si="0"/>
        <v>HOLD</v>
      </c>
      <c r="G5" s="42">
        <f>AVERAGE(CBA.AX!J2:J65)</f>
        <v>0.19073152979363192</v>
      </c>
      <c r="H5" s="29">
        <f>SQRT(AVERAGE(CBA.AX!L3:L66))</f>
        <v>0.92434776916929151</v>
      </c>
      <c r="I5" s="42">
        <f>(C5-IFERROR(VLOOKUP(B5,EOD_T1_Data!E$1:H$303,3,FALSE),0))/IFERROR(VLOOKUP(B5,EOD_T1_Data!E$1:H$303,3,FALSE),0)</f>
        <v>3.2223415682063523E-3</v>
      </c>
      <c r="J5" s="42">
        <f>(C5-IFERROR(VLOOKUP(B5,EOM_Data!E$1:H$303,3,FALSE),0))/IFERROR(VLOOKUP(B5,EOM_Data!E$1:H$303,3,FALSE),0)</f>
        <v>1.6100957354221106E-2</v>
      </c>
      <c r="K5" s="42">
        <f>(C5-IFERROR(VLOOKUP(B5,EOY_Data!E$1:H$303,3,FALSE),0))/IFERROR(VLOOKUP(B5,EOY_Data!E$1:H$303,3,FALSE),0)</f>
        <v>0.15479723046488639</v>
      </c>
      <c r="L5" s="33">
        <f>IFERROR(VLOOKUP(B5,EOD_T_Data!E$1:S$298,12,FALSE),0)</f>
        <v>4.45</v>
      </c>
      <c r="M5" s="33">
        <f>IFERROR(VLOOKUP(B5,EOD_T_Data!E$1:S$298,14,FALSE),0)</f>
        <v>16.899999999999999</v>
      </c>
      <c r="N5" s="85">
        <f>IFERROR(VLOOKUP(B5,EOD_T_Data!E$1:J$298,5,FALSE)*100,0)</f>
        <v>2224800</v>
      </c>
    </row>
    <row r="6" spans="1:16" x14ac:dyDescent="0.25">
      <c r="B6" s="47" t="s">
        <v>311</v>
      </c>
      <c r="C6" s="183">
        <f>IFERROR(VLOOKUP(B6,EOD_T_Data!E$1:H$303,3,FALSE),0)</f>
        <v>1.55</v>
      </c>
      <c r="D6" s="29">
        <f>AVERAGE(MTS.AX!G3:G65)</f>
        <v>1.5290476190476183</v>
      </c>
      <c r="E6" s="42">
        <f>(MTS_90DSMA-C6)/MTS_90DSMA</f>
        <v>-1.3702896293989922E-2</v>
      </c>
      <c r="F6" s="24" t="str">
        <f t="shared" si="0"/>
        <v>HOLD</v>
      </c>
      <c r="G6" s="42">
        <f>AVERAGE(MTS.AX!J3:J66)</f>
        <v>-0.2158304296969501</v>
      </c>
      <c r="H6" s="29">
        <f>SQRT(AVERAGE(MTS.AX!L2:L66))</f>
        <v>2.936435722273997</v>
      </c>
      <c r="I6" s="42">
        <f>(C6-IFERROR(VLOOKUP(B6,EOD_T1_Data!E$1:H$303,3,FALSE),0))/IFERROR(VLOOKUP(B6,EOD_T1_Data!E$1:H$303,3,FALSE),0)</f>
        <v>2.6490066225165587E-2</v>
      </c>
      <c r="J6" s="42">
        <f>(C6-IFERROR(VLOOKUP(B6,EOM_Data!E$1:H$303,3,FALSE),0))/IFERROR(VLOOKUP(B6,EOM_Data!E$1:H$303,3,FALSE),0)</f>
        <v>-1.2738853503184724E-2</v>
      </c>
      <c r="K6" s="42">
        <f>(C6-IFERROR(VLOOKUP(B6,EOY_Data!E$1:H$303,3,FALSE),0))/IFERROR(VLOOKUP(B6,EOY_Data!E$1:H$303,3,FALSE),0)</f>
        <v>-0.4128787878787879</v>
      </c>
      <c r="L6" s="33">
        <f>IFERROR(VLOOKUP(B6,EOD_T_Data!E$1:S$298,12,FALSE),0)</f>
        <v>10</v>
      </c>
      <c r="M6" s="33">
        <f>IFERROR(VLOOKUP(B6,EOD_T_Data!E$1:S$298,14,FALSE),0)</f>
        <v>8</v>
      </c>
      <c r="N6" s="85">
        <f>IFERROR(VLOOKUP(B6,EOD_T_Data!E$1:J$298,5,FALSE)*100,0)</f>
        <v>11154000</v>
      </c>
    </row>
    <row r="7" spans="1:16" x14ac:dyDescent="0.25">
      <c r="B7" s="47" t="s">
        <v>332</v>
      </c>
      <c r="C7" s="183">
        <f>IFERROR(VLOOKUP(B7,EOD_T_Data!E$1:H$303,3,FALSE),0)</f>
        <v>2.2999999999999998</v>
      </c>
      <c r="D7" s="29">
        <f>AVERAGE(NST.AX!G3:G65)</f>
        <v>2.023968253968254</v>
      </c>
      <c r="E7" s="42">
        <f>(NST_90DSMA-C7)/NST_90DSMA</f>
        <v>-0.13638146027762518</v>
      </c>
      <c r="F7" s="24" t="str">
        <f t="shared" ref="F7" si="1">IF(E7&gt;0,"BUY","HOLD")</f>
        <v>HOLD</v>
      </c>
      <c r="G7" s="42">
        <f>AVERAGE(NST.AX!J3:J67)</f>
        <v>0.73642488160930986</v>
      </c>
      <c r="H7" s="29">
        <f>SQRT(AVERAGE(MTS.AX!L3:L67))</f>
        <v>2.9235085066383619</v>
      </c>
      <c r="I7" s="42">
        <f>(C7-IFERROR(VLOOKUP(B7,EOD_T1_Data!E$1:H$303,3,FALSE),0))/IFERROR(VLOOKUP(B7,EOD_T1_Data!E$1:H$303,3,FALSE),0)</f>
        <v>1.7699115044247805E-2</v>
      </c>
      <c r="J7" s="42">
        <f>(C7-IFERROR(VLOOKUP(B7,EOM_Data!E$1:H$303,3,FALSE),0))/IFERROR(VLOOKUP(B7,EOM_Data!E$1:H$303,3,FALSE),0)</f>
        <v>-2.5423728813559344E-2</v>
      </c>
      <c r="K7" s="42">
        <f>(C7-IFERROR(VLOOKUP(B7,EOY_Data!E$1:H$303,3,FALSE),0))/IFERROR(VLOOKUP(B7,EOY_Data!E$1:H$303,3,FALSE),0)</f>
        <v>0.82539682539682524</v>
      </c>
      <c r="L7" s="33">
        <f>IFERROR(VLOOKUP(B7,EOD_T_Data!E$1:S$298,12,FALSE),0)</f>
        <v>1.96</v>
      </c>
      <c r="M7" s="33">
        <f>IFERROR(VLOOKUP(B7,EOD_T_Data!E$1:S$298,14,FALSE),0)</f>
        <v>19.3</v>
      </c>
      <c r="N7" s="85">
        <f>IFERROR(VLOOKUP(B7,EOD_T_Data!E$1:J$298,5,FALSE)*100,0)</f>
        <v>3146600</v>
      </c>
    </row>
    <row r="8" spans="1:16" x14ac:dyDescent="0.25">
      <c r="B8" s="47" t="s">
        <v>50</v>
      </c>
      <c r="C8" s="183">
        <f>IFERROR(VLOOKUP(B8,EOD_T_Data!E$1:H$303,3,FALSE),0)</f>
        <v>1.355</v>
      </c>
      <c r="D8" s="29">
        <f>AVERAGE(MYR.AX!G3:G65)</f>
        <v>1.5914285714285721</v>
      </c>
      <c r="E8" s="42">
        <f>(MYR_90DSMA-C8)/MYR_90DSMA</f>
        <v>0.14856373429084416</v>
      </c>
      <c r="F8" s="24" t="str">
        <f t="shared" ref="F8" si="2">IF(E8&gt;0,"BUY","HOLD")</f>
        <v>BUY</v>
      </c>
      <c r="G8" s="42">
        <f>AVERAGE(MYR.AX!J3:J65)</f>
        <v>-4.8384092333294972E-2</v>
      </c>
      <c r="H8" s="29">
        <f>SQRT(AVERAGE(MTS.AX!L4:L68))</f>
        <v>2.9346930548946277</v>
      </c>
      <c r="I8" s="42">
        <f>(C8-IFERROR(VLOOKUP(B8,EOD_T1_Data!E$1:H$303,3,FALSE),0))/IFERROR(VLOOKUP(B8,EOD_T1_Data!E$1:H$303,3,FALSE),0)</f>
        <v>1.1194029850746195E-2</v>
      </c>
      <c r="J8" s="42">
        <f>(C8-IFERROR(VLOOKUP(B8,EOM_Data!E$1:H$303,3,FALSE),0))/IFERROR(VLOOKUP(B8,EOM_Data!E$1:H$303,3,FALSE),0)</f>
        <v>-0.26954177897574122</v>
      </c>
      <c r="K8" s="42">
        <f>(C8-IFERROR(VLOOKUP(B8,EOY_Data!E$1:H$303,3,FALSE),0))/IFERROR(VLOOKUP(B8,EOY_Data!E$1:H$303,3,FALSE),0)</f>
        <v>-0.36084905660377364</v>
      </c>
      <c r="L8" s="33">
        <f>IFERROR(VLOOKUP(B8,EOD_T_Data!E$1:S$298,12,FALSE),0)</f>
        <v>9.23</v>
      </c>
      <c r="M8" s="33">
        <f>IFERROR(VLOOKUP(B8,EOD_T_Data!E$1:S$298,14,FALSE),0)</f>
        <v>10</v>
      </c>
      <c r="N8" s="85">
        <f>IFERROR(VLOOKUP(B8,EOD_T_Data!E$1:J$298,5,FALSE)*100,0)</f>
        <v>3096300</v>
      </c>
    </row>
    <row r="9" spans="1:16" x14ac:dyDescent="0.25">
      <c r="A9" s="24"/>
      <c r="B9" s="140" t="s">
        <v>714</v>
      </c>
      <c r="C9" s="141">
        <f>Portfolio_Summary!G22</f>
        <v>5891.5</v>
      </c>
      <c r="D9" s="36">
        <f>AVERAGE(AXJO!G3:G68)</f>
        <v>5706.257575757576</v>
      </c>
      <c r="E9" s="43">
        <f>(XJO_90DSMA-C9)/XJO_90DSMA</f>
        <v>-2.8492776999038977E-2</v>
      </c>
      <c r="F9" s="25" t="str">
        <f t="shared" ref="F9" si="3">IF(E9&gt;0,"BUY","HOLD")</f>
        <v>HOLD</v>
      </c>
      <c r="G9" s="43">
        <f>XJO_90DSMR</f>
        <v>0.13086201264503433</v>
      </c>
      <c r="H9" s="36">
        <f>Portfolio_Summary!M22</f>
        <v>0.79792072125327262</v>
      </c>
      <c r="I9" s="43">
        <f>(C9-AXJO!G4)/AXJO!G4</f>
        <v>7.7658610013512652E-3</v>
      </c>
      <c r="J9" s="43"/>
      <c r="K9" s="43">
        <f>Portfolio_Summary!P22</f>
        <v>9.0352192178853624E-2</v>
      </c>
      <c r="L9" s="34">
        <f>IFERROR(VLOOKUP(B9,EOD_T_Data!E$1:S$298,11,FALSE),0)</f>
        <v>0</v>
      </c>
      <c r="M9" s="34">
        <f>IFERROR(VLOOKUP(B9,EOD_T_Data!E$1:S$298,14,FALSE),0)</f>
        <v>0</v>
      </c>
      <c r="N9" s="86"/>
    </row>
  </sheetData>
  <mergeCells count="1">
    <mergeCell ref="B2:N2"/>
  </mergeCells>
  <conditionalFormatting sqref="F4:G9">
    <cfRule type="containsText" dxfId="6" priority="9" operator="containsText" text="BUY">
      <formula>NOT(ISERROR(SEARCH("BUY",F4)))</formula>
    </cfRule>
  </conditionalFormatting>
  <conditionalFormatting sqref="H4:H9">
    <cfRule type="colorScale" priority="13">
      <colorScale>
        <cfvo type="min"/>
        <cfvo type="max"/>
        <color rgb="FFFCFCFF"/>
        <color rgb="FFF8696B"/>
      </colorScale>
    </cfRule>
  </conditionalFormatting>
  <conditionalFormatting sqref="I4:I9">
    <cfRule type="containsText" dxfId="5" priority="5" operator="containsText" text="SELL">
      <formula>NOT(ISERROR(SEARCH("SELL",I4)))</formula>
    </cfRule>
  </conditionalFormatting>
  <conditionalFormatting sqref="I4:I9">
    <cfRule type="colorScale" priority="6">
      <colorScale>
        <cfvo type="min"/>
        <cfvo type="max"/>
        <color rgb="FFFFEF9C"/>
        <color rgb="FFFF7128"/>
      </colorScale>
    </cfRule>
  </conditionalFormatting>
  <conditionalFormatting sqref="J4:J9">
    <cfRule type="containsText" dxfId="4" priority="3" operator="containsText" text="SELL">
      <formula>NOT(ISERROR(SEARCH("SELL",J4)))</formula>
    </cfRule>
  </conditionalFormatting>
  <conditionalFormatting sqref="J4:J9">
    <cfRule type="colorScale" priority="4">
      <colorScale>
        <cfvo type="min"/>
        <cfvo type="max"/>
        <color rgb="FFFFEF9C"/>
        <color rgb="FFFF7128"/>
      </colorScale>
    </cfRule>
  </conditionalFormatting>
  <conditionalFormatting sqref="K4:K9">
    <cfRule type="containsText" dxfId="3" priority="1" operator="containsText" text="SELL">
      <formula>NOT(ISERROR(SEARCH("SELL",K4)))</formula>
    </cfRule>
  </conditionalFormatting>
  <conditionalFormatting sqref="K4:K9">
    <cfRule type="colorScale" priority="2">
      <colorScale>
        <cfvo type="min"/>
        <cfvo type="max"/>
        <color rgb="FFFFEF9C"/>
        <color rgb="FFFF7128"/>
      </colorScale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Y16"/>
  <sheetViews>
    <sheetView zoomScale="80" zoomScaleNormal="80" workbookViewId="0">
      <pane xSplit="2" topLeftCell="C1" activePane="topRight" state="frozen"/>
      <selection pane="topRight" activeCell="U9" sqref="U9"/>
    </sheetView>
  </sheetViews>
  <sheetFormatPr defaultRowHeight="15" x14ac:dyDescent="0.25"/>
  <cols>
    <col min="1" max="1" width="2.85546875" customWidth="1"/>
    <col min="4" max="5" width="10.5703125" bestFit="1" customWidth="1"/>
    <col min="7" max="7" width="13" bestFit="1" customWidth="1"/>
    <col min="9" max="9" width="14.42578125" bestFit="1" customWidth="1"/>
    <col min="10" max="10" width="14.42578125" customWidth="1"/>
    <col min="11" max="11" width="10.140625" bestFit="1" customWidth="1"/>
    <col min="12" max="12" width="14.85546875" bestFit="1" customWidth="1"/>
    <col min="13" max="13" width="11.28515625" bestFit="1" customWidth="1"/>
    <col min="14" max="14" width="11.28515625" customWidth="1"/>
    <col min="15" max="15" width="9.5703125" bestFit="1" customWidth="1"/>
    <col min="16" max="16" width="11.42578125" bestFit="1" customWidth="1"/>
    <col min="17" max="21" width="11.42578125" customWidth="1"/>
    <col min="22" max="22" width="10.85546875" customWidth="1"/>
    <col min="23" max="23" width="9.42578125" bestFit="1" customWidth="1"/>
    <col min="24" max="24" width="10" bestFit="1" customWidth="1"/>
    <col min="25" max="25" width="10.85546875" bestFit="1" customWidth="1"/>
    <col min="26" max="26" width="15" bestFit="1" customWidth="1"/>
    <col min="27" max="27" width="13.140625" bestFit="1" customWidth="1"/>
    <col min="28" max="28" width="14.5703125" customWidth="1"/>
    <col min="29" max="29" width="17.28515625" customWidth="1"/>
    <col min="30" max="30" width="10" bestFit="1" customWidth="1"/>
    <col min="31" max="31" width="8.140625" bestFit="1" customWidth="1"/>
  </cols>
  <sheetData>
    <row r="2" spans="1:25" x14ac:dyDescent="0.25">
      <c r="B2" s="311" t="s">
        <v>687</v>
      </c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3"/>
      <c r="Q2" s="311" t="s">
        <v>894</v>
      </c>
      <c r="R2" s="312"/>
      <c r="S2" s="312"/>
      <c r="T2" s="312"/>
      <c r="U2" s="313"/>
      <c r="V2" s="311" t="s">
        <v>852</v>
      </c>
      <c r="W2" s="312"/>
      <c r="X2" s="312"/>
      <c r="Y2" s="313"/>
    </row>
    <row r="3" spans="1:25" ht="36" x14ac:dyDescent="0.25">
      <c r="B3" s="26" t="s">
        <v>48</v>
      </c>
      <c r="C3" s="142" t="s">
        <v>877</v>
      </c>
      <c r="D3" s="26" t="s">
        <v>702</v>
      </c>
      <c r="E3" s="26" t="s">
        <v>703</v>
      </c>
      <c r="F3" s="26" t="s">
        <v>692</v>
      </c>
      <c r="G3" s="150" t="s">
        <v>712</v>
      </c>
      <c r="H3" s="150" t="s">
        <v>719</v>
      </c>
      <c r="I3" s="150" t="s">
        <v>716</v>
      </c>
      <c r="J3" s="150" t="s">
        <v>895</v>
      </c>
      <c r="K3" s="150" t="s">
        <v>711</v>
      </c>
      <c r="L3" s="150" t="s">
        <v>858</v>
      </c>
      <c r="M3" s="26" t="s">
        <v>710</v>
      </c>
      <c r="N3" s="26" t="s">
        <v>1193</v>
      </c>
      <c r="O3" s="26" t="s">
        <v>737</v>
      </c>
      <c r="P3" s="26" t="s">
        <v>691</v>
      </c>
      <c r="Q3" s="142" t="s">
        <v>874</v>
      </c>
      <c r="R3" s="142" t="s">
        <v>875</v>
      </c>
      <c r="S3" s="142" t="s">
        <v>876</v>
      </c>
      <c r="T3" s="26" t="s">
        <v>493</v>
      </c>
      <c r="U3" s="26" t="s">
        <v>881</v>
      </c>
      <c r="V3" s="26" t="s">
        <v>854</v>
      </c>
      <c r="W3" s="26" t="s">
        <v>853</v>
      </c>
      <c r="X3" s="26" t="s">
        <v>855</v>
      </c>
      <c r="Y3" s="26" t="s">
        <v>857</v>
      </c>
    </row>
    <row r="4" spans="1:25" x14ac:dyDescent="0.25">
      <c r="B4" s="111" t="s">
        <v>52</v>
      </c>
      <c r="C4" s="138">
        <f>IFERROR(VLOOKUP(B4,EOD_T_Data!E$1:H$303,3,FALSE),0)</f>
        <v>38.549999999999997</v>
      </c>
      <c r="D4" s="112">
        <f>AVERAGE(NAB.AX!G2:G65)</f>
        <v>36.523015873015872</v>
      </c>
      <c r="E4" s="113">
        <f>(NAB_90DSMA-C4)/NAB_90DSMA</f>
        <v>-5.5498815706555939E-2</v>
      </c>
      <c r="F4" s="12" t="str">
        <f t="shared" ref="F4:F13" si="0">IF(E4&gt;0,"BUY","HOLD")</f>
        <v>HOLD</v>
      </c>
      <c r="G4" s="113">
        <f>VLOOKUP(B4,Performance_Analysis!Z$4:AD$13,5,FALSE)/Portfolio_Asset_Value</f>
        <v>0.29423798966910969</v>
      </c>
      <c r="H4" s="114">
        <f t="shared" ref="H4:H13" si="1">RANK(G4,G$4:G$13)</f>
        <v>1</v>
      </c>
      <c r="I4" s="113">
        <f>AVERAGE(NAB.AX!J2:J65)</f>
        <v>0.2215463171346278</v>
      </c>
      <c r="J4" s="113">
        <f t="shared" ref="J4:J13" si="2">XJO_90DSMR</f>
        <v>0.13086201264503433</v>
      </c>
      <c r="K4" s="112">
        <f>SQRT(AVERAGE(NAB.AX!L2:L66))</f>
        <v>0.79074009730870554</v>
      </c>
      <c r="L4" s="118">
        <f>G4*K4</f>
        <v>0.23266577658286969</v>
      </c>
      <c r="M4" s="113">
        <f>Performance_Analysis!AR8</f>
        <v>0.17602196461256864</v>
      </c>
      <c r="N4" s="113">
        <f t="shared" ref="N4:N13" si="3">Portfolio_WACC</f>
        <v>6.918116740245478E-2</v>
      </c>
      <c r="O4" s="113">
        <f t="shared" ref="O4:O13" si="4">G4*M4</f>
        <v>5.1792349005209362E-2</v>
      </c>
      <c r="P4" s="39" t="str">
        <f>IF(Performance_Analysis!AR8&lt;Portfolio_Stop_Loss,"SELL","HOLD")</f>
        <v>HOLD</v>
      </c>
      <c r="Q4" s="113">
        <f>(C4-IFERROR(VLOOKUP(B4,EOD_T1_Data!E$1:H$303,3,FALSE),0))/IFERROR(VLOOKUP(B4,EOD_T1_Data!E$1:H$303,3,FALSE),0)</f>
        <v>6.002087682672152E-3</v>
      </c>
      <c r="R4" s="113">
        <f>(C4-IFERROR(VLOOKUP(B4,EOM_Data!E$1:H$303,3,FALSE),0))/IFERROR(VLOOKUP(B4,EOM_Data!E$1:H$303,3,FALSE),0)</f>
        <v>1.715039577836408E-2</v>
      </c>
      <c r="S4" s="113">
        <f>(C4-IFERROR(VLOOKUP(B4,EOY_Data!E$1:H$303,3,FALSE),0))/IFERROR(VLOOKUP(B4,EOY_Data!E$1:H$303,3,FALSE),0)</f>
        <v>0.1760219646125685</v>
      </c>
      <c r="T4" s="108">
        <f>IFERROR(VLOOKUP(B4,EOD_T_Data!E$1:S$298,12,FALSE),0)</f>
        <v>5.14</v>
      </c>
      <c r="U4" s="144">
        <f>IFERROR(VLOOKUP(B4,EOD_T_Data!E$1:S$298,14,FALSE),0)</f>
        <v>17.399999999999999</v>
      </c>
      <c r="V4" s="151">
        <f>W4*X4</f>
        <v>9.988988355581355E-3</v>
      </c>
      <c r="W4" s="110">
        <f>COVAR(AXJO!J$3:J$64,NAB.AX!J$3:J$64)/VAR(NAB.AX!J$3:J$64)</f>
        <v>0.30459972455859424</v>
      </c>
      <c r="X4" s="126">
        <f t="shared" ref="X4:X13" si="5">W4*(XJO_90DSMR-(CGB_10Y_Yield/100))</f>
        <v>3.2793819397101347E-2</v>
      </c>
      <c r="Y4" s="109">
        <f>W4*G4</f>
        <v>8.9624810607885311E-2</v>
      </c>
    </row>
    <row r="5" spans="1:25" x14ac:dyDescent="0.25">
      <c r="B5" s="47" t="s">
        <v>82</v>
      </c>
      <c r="C5" s="139">
        <f>IFERROR(VLOOKUP(B5,EOD_T_Data!E$1:H$303,3,FALSE),0)</f>
        <v>13.79</v>
      </c>
      <c r="D5" s="53">
        <f>AVERAGE(BOQ.AX!G2:G65)</f>
        <v>12.771428571428572</v>
      </c>
      <c r="E5" s="42">
        <f>(BOQ_90DSMA-C5)/BOQ_90DSMA</f>
        <v>-7.9753914988814179E-2</v>
      </c>
      <c r="F5" s="24" t="str">
        <f t="shared" si="0"/>
        <v>HOLD</v>
      </c>
      <c r="G5" s="42">
        <f>VLOOKUP(B5,Performance_Analysis!Z$4:AD$13,5,FALSE)/Portfolio_Asset_Value</f>
        <v>0.1361733697329752</v>
      </c>
      <c r="H5" s="45">
        <f t="shared" si="1"/>
        <v>3</v>
      </c>
      <c r="I5" s="42">
        <f>AVERAGE(BOQ.AX!J2:J65)</f>
        <v>0.20379984263614376</v>
      </c>
      <c r="J5" s="42">
        <f t="shared" si="2"/>
        <v>0.13086201264503433</v>
      </c>
      <c r="K5" s="29">
        <f>SQRT(AVERAGE(BOQ.AX!L3:L66))</f>
        <v>1.1412294586102307</v>
      </c>
      <c r="L5" s="116">
        <f t="shared" ref="L5:L13" si="6">G5*K5</f>
        <v>0.15540506101749407</v>
      </c>
      <c r="M5" s="42">
        <f>Performance_Analysis!AR4</f>
        <v>0.13125512715340443</v>
      </c>
      <c r="N5" s="42">
        <f t="shared" si="3"/>
        <v>6.918116740245478E-2</v>
      </c>
      <c r="O5" s="42">
        <f t="shared" si="4"/>
        <v>1.7873452959209214E-2</v>
      </c>
      <c r="P5" s="40" t="str">
        <f>IF(Performance_Analysis!AR9&lt;Portfolio_Stop_Loss,"SELL","HOLD")</f>
        <v>HOLD</v>
      </c>
      <c r="Q5" s="42">
        <f>(C5-IFERROR(VLOOKUP(B5,EOD_T1_Data!E$1:H$303,3,FALSE),0))/IFERROR(VLOOKUP(B5,EOD_T1_Data!E$1:H$303,3,FALSE),0)</f>
        <v>2.4517087667161833E-2</v>
      </c>
      <c r="R5" s="42">
        <f>(C5-IFERROR(VLOOKUP(B5,EOM_Data!E$1:H$303,3,FALSE),0))/IFERROR(VLOOKUP(B5,EOM_Data!E$1:H$303,3,FALSE),0)</f>
        <v>-1.2177650429799548E-2</v>
      </c>
      <c r="S5" s="42">
        <f>(C5-IFERROR(VLOOKUP(B5,EOY_Data!E$1:H$303,3,FALSE),0))/IFERROR(VLOOKUP(B5,EOY_Data!E$1:H$303,3,FALSE),0)</f>
        <v>0.1312551271534044</v>
      </c>
      <c r="T5" s="33">
        <f>IFERROR(VLOOKUP(B5,EOD_T_Data!E$1:S$298,12,FALSE),0)</f>
        <v>5.08</v>
      </c>
      <c r="U5" s="145">
        <f>IFERROR(VLOOKUP(B5,EOD_T_Data!E$1:S$298,14,FALSE),0)</f>
        <v>17.8</v>
      </c>
      <c r="V5" s="152">
        <f t="shared" ref="V5:V13" si="7">W5*X5</f>
        <v>3.20418206302859E-3</v>
      </c>
      <c r="W5" s="27">
        <f>COVAR(AXJO!J$3:J$64,BOQ.AX!J$3:J$64)/VAR(BOQ.AX!J$3:J$64)</f>
        <v>0.17251519178368385</v>
      </c>
      <c r="X5" s="125">
        <f t="shared" si="5"/>
        <v>1.8573332759275495E-2</v>
      </c>
      <c r="Y5" s="85">
        <f t="shared" ref="Y5:Y13" si="8">W5*G5</f>
        <v>2.3491974995314704E-2</v>
      </c>
    </row>
    <row r="6" spans="1:25" x14ac:dyDescent="0.25">
      <c r="B6" s="47" t="s">
        <v>53</v>
      </c>
      <c r="C6" s="139">
        <f>IFERROR(VLOOKUP(B6,EOD_T_Data!E$1:H$303,3,FALSE),0)</f>
        <v>43.96</v>
      </c>
      <c r="D6" s="29">
        <f>AVERAGE(WES.AX!G2:G65)</f>
        <v>43.727777777777753</v>
      </c>
      <c r="E6" s="42">
        <f>(WES_90DSMA-C6)/WES_90DSMA</f>
        <v>-5.3106339728121767E-3</v>
      </c>
      <c r="F6" s="24" t="str">
        <f t="shared" si="0"/>
        <v>HOLD</v>
      </c>
      <c r="G6" s="42">
        <f>VLOOKUP(B6,Performance_Analysis!Z$4:AD$13,5,FALSE)/Portfolio_Asset_Value</f>
        <v>0.11950402525530111</v>
      </c>
      <c r="H6" s="45">
        <f t="shared" si="1"/>
        <v>4</v>
      </c>
      <c r="I6" s="42">
        <f>AVERAGE(WES.AX!J2:J65)</f>
        <v>8.8695079900736884E-2</v>
      </c>
      <c r="J6" s="42">
        <f t="shared" si="2"/>
        <v>0.13086201264503433</v>
      </c>
      <c r="K6" s="29">
        <f>SQRT(AVERAGE(WES.AX!L2:L66))</f>
        <v>1.057757451382197</v>
      </c>
      <c r="L6" s="116">
        <f t="shared" si="6"/>
        <v>0.126406273183961</v>
      </c>
      <c r="M6" s="42">
        <f>Performance_Analysis!AR13</f>
        <v>5.0669216061185414E-2</v>
      </c>
      <c r="N6" s="42">
        <f t="shared" si="3"/>
        <v>6.918116740245478E-2</v>
      </c>
      <c r="O6" s="42">
        <f t="shared" si="4"/>
        <v>6.0551752758422105E-3</v>
      </c>
      <c r="P6" s="40" t="str">
        <f>IF(Performance_Analysis!AR10&lt;Portfolio_Stop_Loss,"SELL","HOLD")</f>
        <v>HOLD</v>
      </c>
      <c r="Q6" s="42">
        <f>(C6-IFERROR(VLOOKUP(B6,EOD_T1_Data!E$1:H$303,3,FALSE),0))/IFERROR(VLOOKUP(B6,EOD_T1_Data!E$1:H$303,3,FALSE),0)</f>
        <v>1.0110294117647006E-2</v>
      </c>
      <c r="R6" s="42">
        <f>(C6-IFERROR(VLOOKUP(B6,EOM_Data!E$1:H$303,3,FALSE),0))/IFERROR(VLOOKUP(B6,EOM_Data!E$1:H$303,3,FALSE),0)</f>
        <v>2.508551881413898E-3</v>
      </c>
      <c r="S6" s="42">
        <f>(C6-IFERROR(VLOOKUP(B6,EOY_Data!E$1:H$303,3,FALSE),0))/IFERROR(VLOOKUP(B6,EOY_Data!E$1:H$303,3,FALSE),0)</f>
        <v>5.06692160611854E-2</v>
      </c>
      <c r="T6" s="33">
        <f>IFERROR(VLOOKUP(B6,EOD_T_Data!E$1:S$300,12,FALSE),0)</f>
        <v>4.41</v>
      </c>
      <c r="U6" s="145">
        <f>IFERROR(VLOOKUP(B6,EOD_T_Data!E$1:S$300,14,FALSE),0)</f>
        <v>19</v>
      </c>
      <c r="V6" s="152">
        <f t="shared" si="7"/>
        <v>1.3204148471993406E-3</v>
      </c>
      <c r="W6" s="27">
        <f>COVAR(AXJO!J$3:J$64,WES.AX!J$3:J$64)/VAR(WES.AX!J$3:J$64)</f>
        <v>0.11074495534746975</v>
      </c>
      <c r="X6" s="125">
        <f t="shared" si="5"/>
        <v>1.1923024782993051E-2</v>
      </c>
      <c r="Y6" s="85">
        <f t="shared" si="8"/>
        <v>1.3234467940741219E-2</v>
      </c>
    </row>
    <row r="7" spans="1:25" x14ac:dyDescent="0.25">
      <c r="B7" s="47" t="s">
        <v>55</v>
      </c>
      <c r="C7" s="139">
        <f>IFERROR(VLOOKUP(B7,EOD_T_Data!E$1:H$303,3,FALSE),0)</f>
        <v>48.28</v>
      </c>
      <c r="D7" s="29">
        <f>AVERAGE(REA.AX!G2:G65)</f>
        <v>47.544285714285721</v>
      </c>
      <c r="E7" s="42">
        <f>(REA_90DSMA-C7)/REA_90DSMA</f>
        <v>-1.5474294642588751E-2</v>
      </c>
      <c r="F7" s="24" t="str">
        <f t="shared" si="0"/>
        <v>HOLD</v>
      </c>
      <c r="G7" s="42">
        <f>VLOOKUP(B7,Performance_Analysis!Z$4:AD$13,5,FALSE)/Portfolio_Asset_Value</f>
        <v>0.11217762727821598</v>
      </c>
      <c r="H7" s="45">
        <f t="shared" si="1"/>
        <v>5</v>
      </c>
      <c r="I7" s="42">
        <f>AVERAGE(REA.AX!J2:J65)</f>
        <v>0.12416940847496986</v>
      </c>
      <c r="J7" s="42">
        <f t="shared" si="2"/>
        <v>0.13086201264503433</v>
      </c>
      <c r="K7" s="29">
        <f>SQRT(AVERAGE(REA.AX!L2:L66))</f>
        <v>1.4923359361789765</v>
      </c>
      <c r="L7" s="116">
        <f t="shared" si="6"/>
        <v>0.16740670442257274</v>
      </c>
      <c r="M7" s="42">
        <f>Performance_Analysis!AR9</f>
        <v>0.11536868268434135</v>
      </c>
      <c r="N7" s="42">
        <f t="shared" si="3"/>
        <v>6.918116740245478E-2</v>
      </c>
      <c r="O7" s="42">
        <f t="shared" si="4"/>
        <v>1.2941785085742813E-2</v>
      </c>
      <c r="P7" s="40" t="str">
        <f>IF(Performance_Analysis!AR11&lt;Portfolio_Stop_Loss,"SELL","HOLD")</f>
        <v>HOLD</v>
      </c>
      <c r="Q7" s="42">
        <f>(C7-IFERROR(VLOOKUP(B7,EOD_T1_Data!E$1:H$303,3,FALSE),0))/IFERROR(VLOOKUP(B7,EOD_T1_Data!E$1:H$303,3,FALSE),0)</f>
        <v>2.5924351891202693E-2</v>
      </c>
      <c r="R7" s="42">
        <f>(C7-IFERROR(VLOOKUP(B7,EOM_Data!E$1:H$303,3,FALSE),0))/IFERROR(VLOOKUP(B7,EOM_Data!E$1:H$303,3,FALSE),0)</f>
        <v>-1.489491940420316E-2</v>
      </c>
      <c r="S7" s="42">
        <f>(C7-IFERROR(VLOOKUP(B7,EOY_Data!E$1:H$303,3,FALSE),0))/IFERROR(VLOOKUP(B7,EOY_Data!E$1:H$303,3,FALSE),0)</f>
        <v>0.13041442285179117</v>
      </c>
      <c r="T7" s="33">
        <f>IFERROR(VLOOKUP(B7,EOD_T_Data!E$1:S$298,12,FALSE),0)</f>
        <v>1.34</v>
      </c>
      <c r="U7" s="145">
        <f>IFERROR(VLOOKUP(B7,EOD_T_Data!E$1:S$298,14,FALSE),0)</f>
        <v>31</v>
      </c>
      <c r="V7" s="152">
        <f t="shared" si="7"/>
        <v>1.8091644478977379E-4</v>
      </c>
      <c r="W7" s="27">
        <f>COVAR(AXJO!J$3:J$64,REA.AX!J$3:J$64)/VAR(REA.AX!J$3:J$64)</f>
        <v>4.0992818081941752E-2</v>
      </c>
      <c r="X7" s="125">
        <f t="shared" si="5"/>
        <v>4.4133692986936049E-3</v>
      </c>
      <c r="Y7" s="85">
        <f t="shared" si="8"/>
        <v>4.598477067879774E-3</v>
      </c>
    </row>
    <row r="8" spans="1:25" x14ac:dyDescent="0.25">
      <c r="B8" s="47" t="s">
        <v>49</v>
      </c>
      <c r="C8" s="139">
        <f>IFERROR(VLOOKUP(B8,EOD_T_Data!E$1:H$303,3,FALSE),0)</f>
        <v>6.31</v>
      </c>
      <c r="D8" s="29">
        <f>AVERAGE(TLS.AX!G2:G65)</f>
        <v>6.2126984126984119</v>
      </c>
      <c r="E8" s="42">
        <f>(TLS_90DSMA-C8)/TLS_90DSMA</f>
        <v>-1.566172713336746E-2</v>
      </c>
      <c r="F8" s="24" t="str">
        <f t="shared" si="0"/>
        <v>HOLD</v>
      </c>
      <c r="G8" s="42">
        <f>VLOOKUP(B8,Performance_Analysis!Z$4:AD$13,5,FALSE)/Portfolio_Asset_Value</f>
        <v>5.8644641932522189E-2</v>
      </c>
      <c r="H8" s="45">
        <f t="shared" si="1"/>
        <v>6</v>
      </c>
      <c r="I8" s="42">
        <f>AVERAGE(TLS.AX!J2:J65)</f>
        <v>0.14429822223923414</v>
      </c>
      <c r="J8" s="42">
        <f t="shared" si="2"/>
        <v>0.13086201264503433</v>
      </c>
      <c r="K8" s="29">
        <f>SQRT(AVERAGE(TLS.AX!L2:L66))</f>
        <v>0.98797372157649244</v>
      </c>
      <c r="L8" s="116">
        <f t="shared" si="6"/>
        <v>5.7939365140594772E-2</v>
      </c>
      <c r="M8" s="42">
        <f>Performance_Analysis!AR12</f>
        <v>0.21113243761996148</v>
      </c>
      <c r="N8" s="42">
        <f t="shared" si="3"/>
        <v>6.918116740245478E-2</v>
      </c>
      <c r="O8" s="42">
        <f t="shared" si="4"/>
        <v>1.2381786204563218E-2</v>
      </c>
      <c r="P8" s="40" t="str">
        <f>IF(Performance_Analysis!AR12&lt;Portfolio_Stop_Loss,"SELL","HOLD")</f>
        <v>HOLD</v>
      </c>
      <c r="Q8" s="42">
        <f>(C8-IFERROR(VLOOKUP(B8,EOD_T1_Data!E$1:H$303,3,FALSE),0))/IFERROR(VLOOKUP(B8,EOD_T1_Data!E$1:H$303,3,FALSE),0)</f>
        <v>3.1796502384737E-3</v>
      </c>
      <c r="R8" s="42">
        <f>(C8-IFERROR(VLOOKUP(B8,EOM_Data!E$1:H$303,3,FALSE),0))/IFERROR(VLOOKUP(B8,EOM_Data!E$1:H$303,3,FALSE),0)</f>
        <v>-9.4191522762952107E-3</v>
      </c>
      <c r="S8" s="42">
        <f>(C8-IFERROR(VLOOKUP(B8,EOY_Data!E$1:H$303,3,FALSE),0))/IFERROR(VLOOKUP(B8,EOY_Data!E$1:H$303,3,FALSE),0)</f>
        <v>0.21113243761996153</v>
      </c>
      <c r="T8" s="33">
        <f>IFERROR(VLOOKUP(B8,EOD_T_Data!E$1:S$298,12,FALSE),0)</f>
        <v>4.75</v>
      </c>
      <c r="U8" s="145">
        <f>IFERROR(VLOOKUP(B8,EOD_T_Data!E$1:S$298,14,FALSE),0)</f>
        <v>16.8</v>
      </c>
      <c r="V8" s="152">
        <f t="shared" si="7"/>
        <v>2.6071570918849611E-3</v>
      </c>
      <c r="W8" s="27">
        <f>COVAR(AXJO!J$3:J$64,TLS.AX!J$3:J$64)/VAR(TLS.AX!J$3:J$64)</f>
        <v>0.15561532096855465</v>
      </c>
      <c r="X8" s="125">
        <f t="shared" si="5"/>
        <v>1.6753858653877608E-2</v>
      </c>
      <c r="Y8" s="85">
        <f t="shared" si="8"/>
        <v>9.1260047774153995E-3</v>
      </c>
    </row>
    <row r="9" spans="1:25" x14ac:dyDescent="0.25">
      <c r="B9" s="47" t="s">
        <v>61</v>
      </c>
      <c r="C9" s="139">
        <f>IFERROR(VLOOKUP(B9,EOD_T_Data!E$1:H$303,3,FALSE),0)</f>
        <v>76.67</v>
      </c>
      <c r="D9" s="29">
        <f>AVERAGE(MQG.AX!G2:G65)</f>
        <v>67.331746031746036</v>
      </c>
      <c r="E9" s="42">
        <f>(MQG_90DSMA-C9)/MQG_90DSMA</f>
        <v>-0.13869020957589756</v>
      </c>
      <c r="F9" s="24" t="str">
        <f t="shared" si="0"/>
        <v>HOLD</v>
      </c>
      <c r="G9" s="42">
        <f>VLOOKUP(B9,Performance_Analysis!Z$4:AD$13,5,FALSE)/Portfolio_Asset_Value</f>
        <v>4.8098132653761831E-2</v>
      </c>
      <c r="H9" s="45">
        <f t="shared" si="1"/>
        <v>7</v>
      </c>
      <c r="I9" s="42">
        <f>AVERAGE(MQG.AX!J2:J65)</f>
        <v>0.44522510876371069</v>
      </c>
      <c r="J9" s="42">
        <f t="shared" si="2"/>
        <v>0.13086201264503433</v>
      </c>
      <c r="K9" s="29">
        <f>SQRT(AVERAGE(MQG.AX!L2:L66))</f>
        <v>1.4622739367522217</v>
      </c>
      <c r="L9" s="116">
        <f t="shared" si="6"/>
        <v>7.0332645786046893E-2</v>
      </c>
      <c r="M9" s="42">
        <f>Performance_Analysis!AR7</f>
        <v>0.28576220023478116</v>
      </c>
      <c r="N9" s="42">
        <f t="shared" si="3"/>
        <v>6.918116740245478E-2</v>
      </c>
      <c r="O9" s="42">
        <f t="shared" si="4"/>
        <v>1.3744628214323354E-2</v>
      </c>
      <c r="P9" s="40" t="str">
        <f>IF(Performance_Analysis!AR13&lt;Portfolio_Stop_Loss,"SELL","HOLD")</f>
        <v>HOLD</v>
      </c>
      <c r="Q9" s="42">
        <f>(C9-IFERROR(VLOOKUP(B9,EOD_T1_Data!E$1:H$303,3,FALSE),0))/IFERROR(VLOOKUP(B9,EOD_T1_Data!E$1:H$303,3,FALSE),0)</f>
        <v>3.2713949227950799E-3</v>
      </c>
      <c r="R9" s="42">
        <f>(C9-IFERROR(VLOOKUP(B9,EOM_Data!E$1:H$303,3,FALSE),0))/IFERROR(VLOOKUP(B9,EOM_Data!E$1:H$303,3,FALSE),0)</f>
        <v>5.229206697776561E-2</v>
      </c>
      <c r="S9" s="42">
        <f>(C9-IFERROR(VLOOKUP(B9,EOY_Data!E$1:H$303,3,FALSE),0))/IFERROR(VLOOKUP(B9,EOY_Data!E$1:H$303,3,FALSE),0)</f>
        <v>0.28576220023478111</v>
      </c>
      <c r="T9" s="33">
        <f>IFERROR(VLOOKUP(B9,EOD_T_Data!E$1:S$298,12,FALSE),0)</f>
        <v>3.78</v>
      </c>
      <c r="U9" s="145">
        <f>IFERROR(VLOOKUP(B9,EOD_T_Data!E$1:S$298,14,FALSE),0)</f>
        <v>15.8</v>
      </c>
      <c r="V9" s="152">
        <f t="shared" si="7"/>
        <v>7.3769612790232299E-5</v>
      </c>
      <c r="W9" s="27">
        <f>COVAR(AXJO!J$3:J$64,MQG.AX!J$3:J$64)/VAR(MQG.AX!J$3:J$64)</f>
        <v>2.6176254520068862E-2</v>
      </c>
      <c r="X9" s="125">
        <f t="shared" si="5"/>
        <v>2.8181882451392909E-3</v>
      </c>
      <c r="Y9" s="85">
        <f t="shared" si="8"/>
        <v>1.2590289622849049E-3</v>
      </c>
    </row>
    <row r="10" spans="1:25" x14ac:dyDescent="0.25">
      <c r="B10" s="47" t="s">
        <v>63</v>
      </c>
      <c r="C10" s="139">
        <f>IFERROR(VLOOKUP(B10,EOD_T_Data!E$1:H$303,3,FALSE),0)</f>
        <v>18.670000000000002</v>
      </c>
      <c r="D10" s="53">
        <f>AVERAGE(JBH.AX!G2:G65)</f>
        <v>16.788253968253972</v>
      </c>
      <c r="E10" s="42">
        <f>(JBH_90DSMA-C10)/JBH_90DSMA</f>
        <v>-0.11208706011383604</v>
      </c>
      <c r="F10" s="24" t="str">
        <f t="shared" si="0"/>
        <v>HOLD</v>
      </c>
      <c r="G10" s="42">
        <f>VLOOKUP(B10,Performance_Analysis!Z$4:AD$13,5,FALSE)/Portfolio_Asset_Value</f>
        <v>0.17351750632015681</v>
      </c>
      <c r="H10" s="45">
        <f t="shared" si="1"/>
        <v>2</v>
      </c>
      <c r="I10" s="42">
        <f>AVERAGE(JBH.AX!J2:J65)</f>
        <v>0.28634941690486648</v>
      </c>
      <c r="J10" s="42">
        <f t="shared" si="2"/>
        <v>0.13086201264503433</v>
      </c>
      <c r="K10" s="29">
        <f>SQRT(AVERAGE(JBH.AX!L2:L66))</f>
        <v>1.059780248569516</v>
      </c>
      <c r="L10" s="116">
        <f t="shared" si="6"/>
        <v>0.18389042597913835</v>
      </c>
      <c r="M10" s="42">
        <f>Performance_Analysis!AR6</f>
        <v>1.9817889662560307E-2</v>
      </c>
      <c r="N10" s="42">
        <f t="shared" si="3"/>
        <v>6.918116740245478E-2</v>
      </c>
      <c r="O10" s="42">
        <f t="shared" si="4"/>
        <v>3.4387507947754785E-3</v>
      </c>
      <c r="P10" s="40" t="str">
        <f>IF(Performance_Analysis!AR14&lt;Portfolio_Stop_Loss,"SELL","HOLD")</f>
        <v>HOLD</v>
      </c>
      <c r="Q10" s="42">
        <f>(C10-IFERROR(VLOOKUP(B10,EOD_T1_Data!E$1:H$303,3,FALSE),0))/IFERROR(VLOOKUP(B10,EOD_T1_Data!E$1:H$303,3,FALSE),0)</f>
        <v>7.0118662351673442E-3</v>
      </c>
      <c r="R10" s="42">
        <f>(C10-IFERROR(VLOOKUP(B10,EOM_Data!E$1:H$303,3,FALSE),0))/IFERROR(VLOOKUP(B10,EOM_Data!E$1:H$303,3,FALSE),0)</f>
        <v>6.8077803203661399E-2</v>
      </c>
      <c r="S10" s="42">
        <f>(C10-IFERROR(VLOOKUP(B10,EOY_Data!E$1:H$303,3,FALSE),0))/IFERROR(VLOOKUP(B10,EOY_Data!E$1:H$303,3,FALSE),0)</f>
        <v>2.0218579234972733E-2</v>
      </c>
      <c r="T10" s="33">
        <f>IFERROR(VLOOKUP(B10,EOD_T_Data!E$1:S$298,12,FALSE),0)</f>
        <v>4.71</v>
      </c>
      <c r="U10" s="145">
        <f>IFERROR(VLOOKUP(B10,EOD_T_Data!E$1:S$298,14,FALSE),0)</f>
        <v>14.7</v>
      </c>
      <c r="V10" s="152">
        <f t="shared" si="7"/>
        <v>1.7683099195454873E-5</v>
      </c>
      <c r="W10" s="27">
        <f>COVAR(AXJO!J$3:J$64,JBH.AX!J$3:J$64)/VAR(JBH.AX!J$3:J$64)</f>
        <v>1.2815865603316842E-2</v>
      </c>
      <c r="X10" s="125">
        <f t="shared" si="5"/>
        <v>1.3797818846413585E-3</v>
      </c>
      <c r="Y10" s="85">
        <f t="shared" si="8"/>
        <v>2.2237770408218105E-3</v>
      </c>
    </row>
    <row r="11" spans="1:25" x14ac:dyDescent="0.25">
      <c r="B11" s="47" t="s">
        <v>59</v>
      </c>
      <c r="C11" s="139">
        <f>IFERROR(VLOOKUP(B11,EOD_T_Data!E$1:H$303,3,FALSE),0)</f>
        <v>17.12</v>
      </c>
      <c r="D11" s="53">
        <f>AVERAGE(SEK.AX!G2:G65)</f>
        <v>17.229365079365081</v>
      </c>
      <c r="E11" s="42">
        <f>(SEK_90DSMA-C11)/SEK_90DSMA</f>
        <v>6.3475977705099761E-3</v>
      </c>
      <c r="F11" s="24" t="str">
        <f t="shared" si="0"/>
        <v>BUY</v>
      </c>
      <c r="G11" s="42">
        <f>VLOOKUP(B11,Performance_Analysis!Z$4:AD$13,5,FALSE)/Portfolio_Asset_Value</f>
        <v>3.1822385733273534E-2</v>
      </c>
      <c r="H11" s="45">
        <f t="shared" si="1"/>
        <v>8</v>
      </c>
      <c r="I11" s="42">
        <f>AVERAGE(SEK.AX!J2:J65)</f>
        <v>2.6002085406876076E-2</v>
      </c>
      <c r="J11" s="42">
        <f t="shared" si="2"/>
        <v>0.13086201264503433</v>
      </c>
      <c r="K11" s="29">
        <f>SQRT(AVERAGE(SEK.AX!L2:L66))</f>
        <v>1.6896118180820614</v>
      </c>
      <c r="L11" s="116">
        <f t="shared" si="6"/>
        <v>5.3767479014504946E-2</v>
      </c>
      <c r="M11" s="42">
        <f>Performance_Analysis!AR10</f>
        <v>8.0126182965299733E-2</v>
      </c>
      <c r="N11" s="42">
        <f t="shared" si="3"/>
        <v>6.918116740245478E-2</v>
      </c>
      <c r="O11" s="42">
        <f t="shared" si="4"/>
        <v>2.5498063016566189E-3</v>
      </c>
      <c r="P11" s="40" t="str">
        <f>IF(Performance_Analysis!M15&lt;Portfolio_Stop_Loss,"SELL","HOLD")</f>
        <v>HOLD</v>
      </c>
      <c r="Q11" s="42">
        <f>(C11-IFERROR(VLOOKUP(B11,EOD_T1_Data!E$1:H$303,3,FALSE),0))/IFERROR(VLOOKUP(B11,EOD_T1_Data!E$1:H$303,3,FALSE),0)</f>
        <v>1.0029498525073847E-2</v>
      </c>
      <c r="R11" s="42">
        <f>(C11-IFERROR(VLOOKUP(B11,EOM_Data!E$1:H$303,3,FALSE),0))/IFERROR(VLOOKUP(B11,EOM_Data!E$1:H$303,3,FALSE),0)</f>
        <v>-9.832272990167621E-3</v>
      </c>
      <c r="S11" s="42">
        <f>(C11-IFERROR(VLOOKUP(B11,EOY_Data!E$1:H$303,3,FALSE),0))/IFERROR(VLOOKUP(B11,EOY_Data!E$1:H$303,3,FALSE),0)</f>
        <v>8.0126182965299775E-2</v>
      </c>
      <c r="T11" s="33">
        <f>IFERROR(VLOOKUP(B11,EOD_T_Data!E$1:S$298,12,FALSE),0)</f>
        <v>2.04</v>
      </c>
      <c r="U11" s="145">
        <f>IFERROR(VLOOKUP(B11,EOD_T_Data!E$1:S$298,14,FALSE),0)</f>
        <v>29.7</v>
      </c>
      <c r="V11" s="152">
        <f t="shared" si="7"/>
        <v>2.5646503233202222E-5</v>
      </c>
      <c r="W11" s="27">
        <f>COVAR(AXJO!J$3:J$64,SEK.AX!J$3:J$64)/VAR(SEK.AX!J$3:J$64)</f>
        <v>-1.5434154121843863E-2</v>
      </c>
      <c r="X11" s="125">
        <f t="shared" si="5"/>
        <v>-1.6616720962313628E-3</v>
      </c>
      <c r="Y11" s="85">
        <f t="shared" si="8"/>
        <v>-4.9115160593210907E-4</v>
      </c>
    </row>
    <row r="12" spans="1:25" x14ac:dyDescent="0.25">
      <c r="B12" s="47" t="s">
        <v>1179</v>
      </c>
      <c r="C12" s="139">
        <f>IFERROR(VLOOKUP(B12,EOD_T_Data!E$1:H$303,3,FALSE),0)</f>
        <v>10.33</v>
      </c>
      <c r="D12" s="53">
        <f>AVERAGE(CRZ.AX!G2:G65)</f>
        <v>10.345873015873019</v>
      </c>
      <c r="E12" s="42">
        <f>(CRZ_90DSMA-C12)/CRZ_90DSMA</f>
        <v>1.5342364872124763E-3</v>
      </c>
      <c r="F12" s="24" t="str">
        <f t="shared" si="0"/>
        <v>BUY</v>
      </c>
      <c r="G12" s="42">
        <f>VLOOKUP("CRZ",Performance_Analysis!Z$4:AD$13,5,FALSE)/Portfolio_Asset_Value</f>
        <v>1.800116336656956E-2</v>
      </c>
      <c r="H12" s="45">
        <f t="shared" si="1"/>
        <v>9</v>
      </c>
      <c r="I12" s="42">
        <f>AVERAGE(CRZ.AX!J2:J65)</f>
        <v>-6.4519999171475148E-2</v>
      </c>
      <c r="J12" s="42">
        <f t="shared" si="2"/>
        <v>0.13086201264503433</v>
      </c>
      <c r="K12" s="29">
        <f>SQRT(AVERAGE(CRZ.AX!L3:L66))</f>
        <v>1.585400741859929</v>
      </c>
      <c r="L12" s="116">
        <f t="shared" si="6"/>
        <v>2.8539057755701158E-2</v>
      </c>
      <c r="M12" s="42">
        <f>Performance_Analysis!AR5</f>
        <v>-2.4551463644948063E-2</v>
      </c>
      <c r="N12" s="42">
        <f t="shared" si="3"/>
        <v>6.918116740245478E-2</v>
      </c>
      <c r="O12" s="42">
        <f t="shared" si="4"/>
        <v>-4.4195490796110343E-4</v>
      </c>
      <c r="P12" s="40" t="str">
        <f>IF(Performance_Analysis!M16&lt;Portfolio_Stop_Loss,"SELL","HOLD")</f>
        <v>HOLD</v>
      </c>
      <c r="Q12" s="42">
        <f>(C12-IFERROR(VLOOKUP(B12,EOD_T1_Data!E$1:H$303,3,FALSE),0))/IFERROR(VLOOKUP(B12,EOD_T1_Data!E$1:H$303,3,FALSE),0)</f>
        <v>3.1968031968031996E-2</v>
      </c>
      <c r="R12" s="42">
        <f>(C12-IFERROR(VLOOKUP(B12,EOM_Data!E$1:H$303,3,FALSE),0))/IFERROR(VLOOKUP(B12,EOM_Data!E$1:H$303,3,FALSE),0)</f>
        <v>3.1968031968031996E-2</v>
      </c>
      <c r="S12" s="42">
        <f>(C12-IFERROR(VLOOKUP("CRZ",EOY_Data!E$1:H$303,3,FALSE),0))/IFERROR(VLOOKUP("CRZ",EOY_Data!E$1:H$303,3,FALSE),0)</f>
        <v>-2.4551463644948045E-2</v>
      </c>
      <c r="T12" s="33">
        <f>IFERROR(VLOOKUP(B12,EOD_T_Data!E$1:S$298,12,FALSE),0)</f>
        <v>4.82</v>
      </c>
      <c r="U12" s="145">
        <f>IFERROR(VLOOKUP(B12,EOD_T_Data!E$1:S$298,14,FALSE),0)</f>
        <v>25</v>
      </c>
      <c r="V12" s="152">
        <f t="shared" si="7"/>
        <v>2.3567347586569377E-4</v>
      </c>
      <c r="W12" s="27">
        <f>COVAR(AXJO!J$3:J$64,CRZ.AX!J$3:J$64)/VAR(CRZ.AX!J$3:J$64)</f>
        <v>4.6786882298355155E-2</v>
      </c>
      <c r="X12" s="125">
        <f t="shared" si="5"/>
        <v>5.0371699136272461E-3</v>
      </c>
      <c r="Y12" s="85">
        <f t="shared" si="8"/>
        <v>8.4221831166515261E-4</v>
      </c>
    </row>
    <row r="13" spans="1:25" x14ac:dyDescent="0.25">
      <c r="B13" s="48" t="s">
        <v>60</v>
      </c>
      <c r="C13" s="149">
        <f>IFERROR(VLOOKUP(B13,EOD_T_Data!E$1:H$303,3,FALSE),0)</f>
        <v>5.18</v>
      </c>
      <c r="D13" s="36">
        <f>AVERAGE(SYD.AX!G2:G65)</f>
        <v>5.0777777777777784</v>
      </c>
      <c r="E13" s="43">
        <f>(SYD_90DSMA-C13)/SYD_90DSMA</f>
        <v>-2.013129102844621E-2</v>
      </c>
      <c r="F13" s="25" t="str">
        <f t="shared" si="0"/>
        <v>HOLD</v>
      </c>
      <c r="G13" s="43">
        <f>VLOOKUP(B13,Performance_Analysis!Z$4:AD$13,5,FALSE)/Portfolio_Asset_Value</f>
        <v>7.8231580581141925E-3</v>
      </c>
      <c r="H13" s="46">
        <f t="shared" si="1"/>
        <v>10</v>
      </c>
      <c r="I13" s="43">
        <f>AVERAGE(SYD.AX!J2:J65)</f>
        <v>0.15116078343062478</v>
      </c>
      <c r="J13" s="43">
        <f t="shared" si="2"/>
        <v>0.13086201264503433</v>
      </c>
      <c r="K13" s="36">
        <f>SQRT(AVERAGE(SYD.AX!L2:L66))</f>
        <v>1.1457182096318905</v>
      </c>
      <c r="L13" s="119">
        <f t="shared" si="6"/>
        <v>8.9631346440098899E-3</v>
      </c>
      <c r="M13" s="43">
        <f>Performance_Analysis!AR11</f>
        <v>0.22748815165876768</v>
      </c>
      <c r="N13" s="43">
        <f t="shared" si="3"/>
        <v>6.918116740245478E-2</v>
      </c>
      <c r="O13" s="43">
        <f t="shared" si="4"/>
        <v>1.779675766774792E-3</v>
      </c>
      <c r="P13" s="41" t="str">
        <f>IF(Performance_Analysis!M18&lt;Portfolio_Stop_Loss,"SELL","HOLD")</f>
        <v>HOLD</v>
      </c>
      <c r="Q13" s="43">
        <f>(C13-IFERROR(VLOOKUP(B13,EOD_T1_Data!E$1:H$303,3,FALSE),0))/IFERROR(VLOOKUP(B13,EOD_T1_Data!E$1:H$303,3,FALSE),0)</f>
        <v>1.9342359767891271E-3</v>
      </c>
      <c r="R13" s="43">
        <f>(C13-IFERROR(VLOOKUP(B13,EOM_Data!E$1:H$303,3,FALSE),0))/IFERROR(VLOOKUP(B13,EOM_Data!E$1:H$303,3,FALSE),0)</f>
        <v>3.8759689922479791E-3</v>
      </c>
      <c r="S13" s="43">
        <f>(C13-IFERROR(VLOOKUP(B13,EOY_Data!E$1:H$303,3,FALSE),0))/IFERROR(VLOOKUP(B13,EOY_Data!E$1:H$303,3,FALSE),0)</f>
        <v>0.22748815165876779</v>
      </c>
      <c r="T13" s="34">
        <f>IFERROR(VLOOKUP(B13,EOD_T_Data!E$1:S$298,12,FALSE),0)</f>
        <v>4.54</v>
      </c>
      <c r="U13" s="146">
        <f>IFERROR(VLOOKUP(B13,EOD_T_Data!E$1:S$298,14,FALSE),0)</f>
        <v>194</v>
      </c>
      <c r="V13" s="153">
        <f t="shared" si="7"/>
        <v>1.2307727909710816E-3</v>
      </c>
      <c r="W13" s="28">
        <f>COVAR(AXJO!J$3:J$64,SYD.AX!J$3:J$64)/VAR(SYD.AX!J$3:J$64)</f>
        <v>-0.10691969129288217</v>
      </c>
      <c r="X13" s="127">
        <f t="shared" si="5"/>
        <v>-1.1511189155977448E-2</v>
      </c>
      <c r="Y13" s="86">
        <f t="shared" si="8"/>
        <v>-8.3644964450899301E-4</v>
      </c>
    </row>
    <row r="14" spans="1:25" x14ac:dyDescent="0.25">
      <c r="A14" s="24"/>
      <c r="B14" s="27"/>
      <c r="C14" s="27"/>
      <c r="G14" s="42">
        <f>SUM(G4:G13)</f>
        <v>1.0000000000000002</v>
      </c>
      <c r="H14" s="44"/>
      <c r="L14" s="117">
        <f>SUM(L4:L13)</f>
        <v>1.0853159235268937</v>
      </c>
      <c r="O14" s="44">
        <f>SUM(O4:O13)</f>
        <v>0.12211545470013595</v>
      </c>
      <c r="V14" s="6"/>
      <c r="Y14" s="27">
        <f>SUM(Y4:Y13)</f>
        <v>0.14307315845356716</v>
      </c>
    </row>
    <row r="16" spans="1:25" x14ac:dyDescent="0.25">
      <c r="G16" s="49"/>
      <c r="P16" s="49"/>
    </row>
  </sheetData>
  <mergeCells count="3">
    <mergeCell ref="B2:P2"/>
    <mergeCell ref="V2:Y2"/>
    <mergeCell ref="Q2:U2"/>
  </mergeCells>
  <conditionalFormatting sqref="P4:U13">
    <cfRule type="containsText" dxfId="2" priority="8" operator="containsText" text="SELL">
      <formula>NOT(ISERROR(SEARCH("SELL",P4)))</formula>
    </cfRule>
  </conditionalFormatting>
  <conditionalFormatting sqref="F4:J13 G5:G14">
    <cfRule type="containsText" dxfId="1" priority="7" operator="containsText" text="BUY">
      <formula>NOT(ISERROR(SEARCH("BUY",F4)))</formula>
    </cfRule>
  </conditionalFormatting>
  <conditionalFormatting sqref="K4:K13">
    <cfRule type="colorScale" priority="33">
      <colorScale>
        <cfvo type="min"/>
        <cfvo type="max"/>
        <color rgb="FFFCFCFF"/>
        <color rgb="FFF8696B"/>
      </colorScale>
    </cfRule>
  </conditionalFormatting>
  <conditionalFormatting sqref="O4:O13">
    <cfRule type="colorScale" priority="35">
      <colorScale>
        <cfvo type="min"/>
        <cfvo type="max"/>
        <color rgb="FFFFEF9C"/>
        <color rgb="FF63BE7B"/>
      </colorScale>
    </cfRule>
  </conditionalFormatting>
  <conditionalFormatting sqref="Q4:Q13">
    <cfRule type="colorScale" priority="37">
      <colorScale>
        <cfvo type="min"/>
        <cfvo type="max"/>
        <color rgb="FFFFEF9C"/>
        <color rgb="FFFF7128"/>
      </colorScale>
    </cfRule>
  </conditionalFormatting>
  <conditionalFormatting sqref="R4:R13">
    <cfRule type="colorScale" priority="39">
      <colorScale>
        <cfvo type="min"/>
        <cfvo type="max"/>
        <color rgb="FFFFEF9C"/>
        <color rgb="FFFF7128"/>
      </colorScale>
    </cfRule>
  </conditionalFormatting>
  <conditionalFormatting sqref="S4:S13">
    <cfRule type="colorScale" priority="41">
      <colorScale>
        <cfvo type="min"/>
        <cfvo type="max"/>
        <color rgb="FFFFEF9C"/>
        <color rgb="FFFF7128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lessThan" id="{757B3E43-53F5-4DC8-BDF9-E5E63971B477}">
            <xm:f>Portfolio_Summary!$C$16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M4:M13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31"/>
  <sheetViews>
    <sheetView zoomScale="80" zoomScaleNormal="80" workbookViewId="0">
      <pane ySplit="1" topLeftCell="A98" activePane="bottomLeft" state="frozen"/>
      <selection pane="bottomLeft" activeCell="I132" sqref="I132"/>
    </sheetView>
  </sheetViews>
  <sheetFormatPr defaultRowHeight="15" x14ac:dyDescent="0.25"/>
  <cols>
    <col min="1" max="1" width="11.5703125" bestFit="1" customWidth="1"/>
    <col min="2" max="2" width="35.42578125" customWidth="1"/>
    <col min="3" max="6" width="29.140625" customWidth="1"/>
    <col min="7" max="7" width="11.140625" bestFit="1" customWidth="1"/>
    <col min="8" max="8" width="11.5703125" bestFit="1" customWidth="1"/>
    <col min="9" max="9" width="11.28515625" style="2" bestFit="1" customWidth="1"/>
    <col min="11" max="11" width="20.28515625" customWidth="1"/>
    <col min="12" max="12" width="16.42578125" customWidth="1"/>
    <col min="13" max="14" width="10.5703125" customWidth="1"/>
    <col min="15" max="15" width="11.5703125" customWidth="1"/>
    <col min="16" max="16" width="10.5703125" customWidth="1"/>
    <col min="17" max="24" width="11.5703125" customWidth="1"/>
    <col min="25" max="25" width="10.5703125" customWidth="1"/>
    <col min="26" max="29" width="11.5703125" customWidth="1"/>
    <col min="30" max="30" width="10.5703125" customWidth="1"/>
    <col min="31" max="36" width="11.5703125" customWidth="1"/>
    <col min="37" max="37" width="10.5703125" customWidth="1"/>
    <col min="38" max="38" width="11.5703125" customWidth="1"/>
    <col min="39" max="39" width="10.5703125" customWidth="1"/>
    <col min="40" max="44" width="11.5703125" customWidth="1"/>
    <col min="45" max="45" width="10.5703125" customWidth="1"/>
    <col min="46" max="57" width="11.5703125" customWidth="1"/>
    <col min="58" max="59" width="10.5703125" customWidth="1"/>
    <col min="60" max="67" width="11.5703125" customWidth="1"/>
    <col min="68" max="69" width="10.5703125" customWidth="1"/>
    <col min="70" max="79" width="11.5703125" customWidth="1"/>
    <col min="80" max="80" width="10.5703125" customWidth="1"/>
    <col min="81" max="81" width="11.5703125" bestFit="1" customWidth="1"/>
  </cols>
  <sheetData>
    <row r="1" spans="1:12" x14ac:dyDescent="0.25">
      <c r="A1" t="s">
        <v>0</v>
      </c>
      <c r="B1" t="s">
        <v>1</v>
      </c>
      <c r="C1" t="s">
        <v>48</v>
      </c>
      <c r="D1" t="s">
        <v>66</v>
      </c>
      <c r="E1" t="s">
        <v>65</v>
      </c>
      <c r="F1" t="s">
        <v>64</v>
      </c>
      <c r="G1" t="s">
        <v>2</v>
      </c>
      <c r="H1" t="s">
        <v>3</v>
      </c>
      <c r="I1" s="2" t="s">
        <v>4</v>
      </c>
      <c r="K1" s="3" t="s">
        <v>69</v>
      </c>
      <c r="L1" t="s">
        <v>1213</v>
      </c>
    </row>
    <row r="2" spans="1:12" x14ac:dyDescent="0.25">
      <c r="A2" s="1">
        <v>41480</v>
      </c>
      <c r="B2" t="s">
        <v>94</v>
      </c>
      <c r="C2" t="s">
        <v>52</v>
      </c>
      <c r="D2" t="s">
        <v>67</v>
      </c>
      <c r="E2">
        <v>15</v>
      </c>
      <c r="F2">
        <v>35.479999999999997</v>
      </c>
      <c r="G2">
        <f>E2*F2</f>
        <v>532.19999999999993</v>
      </c>
      <c r="I2" s="2">
        <v>0</v>
      </c>
      <c r="K2" s="4" t="s">
        <v>5</v>
      </c>
      <c r="L2" s="5">
        <v>22246.35</v>
      </c>
    </row>
    <row r="3" spans="1:12" x14ac:dyDescent="0.25">
      <c r="A3" s="1">
        <v>41564</v>
      </c>
      <c r="B3" t="s">
        <v>93</v>
      </c>
      <c r="C3" t="s">
        <v>52</v>
      </c>
      <c r="D3" t="s">
        <v>67</v>
      </c>
      <c r="E3">
        <v>17</v>
      </c>
      <c r="F3">
        <v>30.63</v>
      </c>
      <c r="G3">
        <f>E3*F3</f>
        <v>520.71</v>
      </c>
      <c r="I3" s="2">
        <v>0</v>
      </c>
      <c r="K3" s="299">
        <v>41578</v>
      </c>
      <c r="L3" s="5">
        <v>400</v>
      </c>
    </row>
    <row r="4" spans="1:12" x14ac:dyDescent="0.25">
      <c r="A4" s="1">
        <v>41577</v>
      </c>
      <c r="B4" t="s">
        <v>91</v>
      </c>
      <c r="C4" t="s">
        <v>82</v>
      </c>
      <c r="D4" t="s">
        <v>67</v>
      </c>
      <c r="E4">
        <v>50</v>
      </c>
      <c r="F4">
        <v>11.8</v>
      </c>
      <c r="G4">
        <v>609.95000000000005</v>
      </c>
      <c r="I4" s="2">
        <v>609.95000000000005</v>
      </c>
      <c r="K4" s="299">
        <v>41648</v>
      </c>
      <c r="L4" s="5">
        <v>500</v>
      </c>
    </row>
    <row r="5" spans="1:12" x14ac:dyDescent="0.25">
      <c r="A5" s="1">
        <v>41577</v>
      </c>
      <c r="B5" t="s">
        <v>7</v>
      </c>
      <c r="G5">
        <v>10</v>
      </c>
      <c r="I5" s="2">
        <v>619.95000000000005</v>
      </c>
      <c r="K5" s="299">
        <v>41675</v>
      </c>
      <c r="L5" s="5">
        <v>350</v>
      </c>
    </row>
    <row r="6" spans="1:12" x14ac:dyDescent="0.25">
      <c r="A6" s="1">
        <v>41578</v>
      </c>
      <c r="B6" t="s">
        <v>5</v>
      </c>
      <c r="H6">
        <v>400</v>
      </c>
      <c r="I6" s="2">
        <v>219.95</v>
      </c>
      <c r="K6" s="299">
        <v>41694</v>
      </c>
      <c r="L6" s="5">
        <v>500</v>
      </c>
    </row>
    <row r="7" spans="1:12" x14ac:dyDescent="0.25">
      <c r="A7" s="1">
        <v>41584</v>
      </c>
      <c r="B7" t="s">
        <v>90</v>
      </c>
      <c r="C7" t="s">
        <v>53</v>
      </c>
      <c r="D7" t="s">
        <v>67</v>
      </c>
      <c r="E7">
        <v>12</v>
      </c>
      <c r="F7">
        <v>42.89</v>
      </c>
      <c r="G7">
        <v>534.63</v>
      </c>
      <c r="I7" s="2">
        <v>754.58</v>
      </c>
      <c r="K7" s="299">
        <v>41736</v>
      </c>
      <c r="L7" s="5">
        <v>500</v>
      </c>
    </row>
    <row r="8" spans="1:12" x14ac:dyDescent="0.25">
      <c r="A8" s="1">
        <v>41584</v>
      </c>
      <c r="B8" t="s">
        <v>7</v>
      </c>
      <c r="G8">
        <v>10</v>
      </c>
      <c r="I8" s="2">
        <v>764.58</v>
      </c>
      <c r="K8" s="299">
        <v>41746</v>
      </c>
      <c r="L8" s="5">
        <v>500</v>
      </c>
    </row>
    <row r="9" spans="1:12" x14ac:dyDescent="0.25">
      <c r="A9" s="1">
        <v>41586</v>
      </c>
      <c r="B9" t="s">
        <v>89</v>
      </c>
      <c r="C9" t="s">
        <v>61</v>
      </c>
      <c r="D9" t="s">
        <v>67</v>
      </c>
      <c r="E9">
        <v>10</v>
      </c>
      <c r="F9">
        <v>53.41</v>
      </c>
      <c r="G9">
        <v>554.04999999999995</v>
      </c>
      <c r="I9" s="2">
        <v>1318.63</v>
      </c>
      <c r="K9" s="299">
        <v>41788</v>
      </c>
      <c r="L9" s="5">
        <v>2000</v>
      </c>
    </row>
    <row r="10" spans="1:12" x14ac:dyDescent="0.25">
      <c r="A10" s="1">
        <v>41586</v>
      </c>
      <c r="B10" t="s">
        <v>7</v>
      </c>
      <c r="G10">
        <v>10</v>
      </c>
      <c r="I10" s="2">
        <v>1328.63</v>
      </c>
      <c r="K10" s="299">
        <v>41802</v>
      </c>
      <c r="L10" s="5">
        <v>1000</v>
      </c>
    </row>
    <row r="11" spans="1:12" x14ac:dyDescent="0.25">
      <c r="A11" s="1">
        <v>41647</v>
      </c>
      <c r="B11" t="s">
        <v>7</v>
      </c>
      <c r="G11">
        <v>10</v>
      </c>
      <c r="I11" s="2">
        <v>1878.91</v>
      </c>
      <c r="K11" s="299">
        <v>41803</v>
      </c>
      <c r="L11" s="5">
        <v>127.05</v>
      </c>
    </row>
    <row r="12" spans="1:12" x14ac:dyDescent="0.25">
      <c r="A12" s="1">
        <v>41647</v>
      </c>
      <c r="B12" t="s">
        <v>11</v>
      </c>
      <c r="C12" t="s">
        <v>52</v>
      </c>
      <c r="D12" t="s">
        <v>67</v>
      </c>
      <c r="E12">
        <v>15</v>
      </c>
      <c r="F12">
        <v>34.688333</v>
      </c>
      <c r="G12" s="2">
        <v>540.28</v>
      </c>
      <c r="H12" s="2"/>
      <c r="I12" s="2">
        <v>1868.91</v>
      </c>
      <c r="K12" s="299">
        <v>41808</v>
      </c>
      <c r="L12" s="5">
        <v>16.2</v>
      </c>
    </row>
    <row r="13" spans="1:12" x14ac:dyDescent="0.25">
      <c r="A13" s="1">
        <v>41648</v>
      </c>
      <c r="B13" t="s">
        <v>5</v>
      </c>
      <c r="H13">
        <v>500</v>
      </c>
      <c r="I13" s="2">
        <v>1378.91</v>
      </c>
      <c r="K13" s="299">
        <v>41830</v>
      </c>
      <c r="L13" s="5">
        <v>2000</v>
      </c>
    </row>
    <row r="14" spans="1:12" x14ac:dyDescent="0.25">
      <c r="A14" s="1">
        <v>41653</v>
      </c>
      <c r="B14" t="s">
        <v>7</v>
      </c>
      <c r="G14">
        <v>10</v>
      </c>
      <c r="I14" s="2">
        <v>1944.46</v>
      </c>
      <c r="K14" s="299">
        <v>41865</v>
      </c>
      <c r="L14" s="5">
        <v>1000</v>
      </c>
    </row>
    <row r="15" spans="1:12" x14ac:dyDescent="0.25">
      <c r="A15" s="1">
        <v>41653</v>
      </c>
      <c r="B15" t="s">
        <v>10</v>
      </c>
      <c r="C15" t="s">
        <v>51</v>
      </c>
      <c r="D15" t="s">
        <v>67</v>
      </c>
      <c r="E15">
        <v>130</v>
      </c>
      <c r="F15">
        <v>4.12</v>
      </c>
      <c r="G15" s="2">
        <v>555.54999999999995</v>
      </c>
      <c r="H15" s="2"/>
      <c r="I15" s="2">
        <v>1934.46</v>
      </c>
      <c r="K15" s="299">
        <v>41872</v>
      </c>
      <c r="L15" s="5">
        <v>1000</v>
      </c>
    </row>
    <row r="16" spans="1:12" x14ac:dyDescent="0.25">
      <c r="A16" s="1">
        <v>41655</v>
      </c>
      <c r="B16" t="s">
        <v>7</v>
      </c>
      <c r="G16">
        <v>10</v>
      </c>
      <c r="I16" s="2">
        <v>3076.86</v>
      </c>
      <c r="K16" s="299">
        <v>41886</v>
      </c>
      <c r="L16" s="5">
        <v>1000</v>
      </c>
    </row>
    <row r="17" spans="1:12" x14ac:dyDescent="0.25">
      <c r="A17" s="1">
        <v>41655</v>
      </c>
      <c r="B17" t="s">
        <v>7</v>
      </c>
      <c r="G17">
        <v>10</v>
      </c>
      <c r="I17" s="2">
        <v>2521.41</v>
      </c>
      <c r="K17" s="299">
        <v>41901</v>
      </c>
      <c r="L17" s="5">
        <v>1000</v>
      </c>
    </row>
    <row r="18" spans="1:12" x14ac:dyDescent="0.25">
      <c r="A18" s="1">
        <v>41655</v>
      </c>
      <c r="B18" t="s">
        <v>9</v>
      </c>
      <c r="C18" t="s">
        <v>50</v>
      </c>
      <c r="D18" t="s">
        <v>67</v>
      </c>
      <c r="E18">
        <v>200</v>
      </c>
      <c r="F18">
        <v>2.7349999999999999</v>
      </c>
      <c r="G18" s="2">
        <v>566.95000000000005</v>
      </c>
      <c r="H18" s="2"/>
      <c r="I18" s="2">
        <v>2511.41</v>
      </c>
      <c r="K18" s="299">
        <v>41904</v>
      </c>
      <c r="L18" s="5">
        <v>3500</v>
      </c>
    </row>
    <row r="19" spans="1:12" x14ac:dyDescent="0.25">
      <c r="A19" s="1">
        <v>41655</v>
      </c>
      <c r="B19" t="s">
        <v>8</v>
      </c>
      <c r="C19" t="s">
        <v>49</v>
      </c>
      <c r="D19" t="s">
        <v>67</v>
      </c>
      <c r="E19">
        <v>100</v>
      </c>
      <c r="F19">
        <v>5.2549999999999999</v>
      </c>
      <c r="G19" s="2">
        <v>545.45000000000005</v>
      </c>
      <c r="H19" s="2"/>
      <c r="I19" s="2">
        <v>3066.86</v>
      </c>
      <c r="K19" s="299">
        <v>41925</v>
      </c>
      <c r="L19" s="5">
        <v>1200</v>
      </c>
    </row>
    <row r="20" spans="1:12" x14ac:dyDescent="0.25">
      <c r="A20" s="1">
        <v>41670</v>
      </c>
      <c r="B20" t="s">
        <v>6</v>
      </c>
      <c r="G20">
        <v>28</v>
      </c>
      <c r="I20" s="2">
        <v>3104.86</v>
      </c>
      <c r="K20" s="299">
        <v>41929</v>
      </c>
      <c r="L20" s="5">
        <v>153.1</v>
      </c>
    </row>
    <row r="21" spans="1:12" x14ac:dyDescent="0.25">
      <c r="A21" s="1">
        <v>41675</v>
      </c>
      <c r="B21" t="s">
        <v>5</v>
      </c>
      <c r="H21">
        <v>350</v>
      </c>
      <c r="I21" s="2">
        <v>2754.86</v>
      </c>
      <c r="K21" s="299">
        <v>41947</v>
      </c>
      <c r="L21" s="5">
        <v>1000</v>
      </c>
    </row>
    <row r="22" spans="1:12" x14ac:dyDescent="0.25">
      <c r="A22" s="1">
        <v>41694</v>
      </c>
      <c r="B22" t="s">
        <v>5</v>
      </c>
      <c r="H22">
        <v>500</v>
      </c>
      <c r="I22" s="2">
        <v>2254.86</v>
      </c>
      <c r="K22" s="299">
        <v>41988</v>
      </c>
      <c r="L22" s="5">
        <v>500</v>
      </c>
    </row>
    <row r="23" spans="1:12" x14ac:dyDescent="0.25">
      <c r="A23" s="1">
        <v>41696</v>
      </c>
      <c r="B23" t="s">
        <v>7</v>
      </c>
      <c r="G23">
        <v>10</v>
      </c>
      <c r="I23" s="2">
        <v>3802.28</v>
      </c>
      <c r="K23" s="299">
        <v>41991</v>
      </c>
      <c r="L23" s="5">
        <v>1000</v>
      </c>
    </row>
    <row r="24" spans="1:12" x14ac:dyDescent="0.25">
      <c r="A24" s="1">
        <v>41696</v>
      </c>
      <c r="B24" t="s">
        <v>7</v>
      </c>
      <c r="G24">
        <v>10</v>
      </c>
      <c r="I24" s="2">
        <v>2792.33</v>
      </c>
      <c r="K24" s="299">
        <v>42026</v>
      </c>
      <c r="L24" s="5">
        <v>3000</v>
      </c>
    </row>
    <row r="25" spans="1:12" x14ac:dyDescent="0.25">
      <c r="A25" s="1">
        <v>41696</v>
      </c>
      <c r="B25" t="s">
        <v>47</v>
      </c>
      <c r="C25" t="s">
        <v>57</v>
      </c>
      <c r="D25" t="s">
        <v>67</v>
      </c>
      <c r="E25">
        <v>52</v>
      </c>
      <c r="F25">
        <v>9.76</v>
      </c>
      <c r="G25" s="2">
        <v>527.47</v>
      </c>
      <c r="H25" s="2"/>
      <c r="I25" s="2">
        <v>2782.33</v>
      </c>
      <c r="K25" s="4" t="s">
        <v>70</v>
      </c>
      <c r="L25" s="5">
        <v>22246.35</v>
      </c>
    </row>
    <row r="26" spans="1:12" x14ac:dyDescent="0.25">
      <c r="A26" s="1">
        <v>41696</v>
      </c>
      <c r="B26" t="s">
        <v>46</v>
      </c>
      <c r="C26" t="s">
        <v>51</v>
      </c>
      <c r="D26" t="s">
        <v>67</v>
      </c>
      <c r="E26">
        <v>250</v>
      </c>
      <c r="F26">
        <v>3.92</v>
      </c>
      <c r="G26" s="2">
        <v>999.95</v>
      </c>
      <c r="H26" s="2"/>
      <c r="I26" s="2">
        <v>3792.28</v>
      </c>
    </row>
    <row r="27" spans="1:12" x14ac:dyDescent="0.25">
      <c r="A27" s="1">
        <v>41698</v>
      </c>
      <c r="B27" t="s">
        <v>6</v>
      </c>
      <c r="G27">
        <v>15.62</v>
      </c>
      <c r="I27" s="2">
        <v>3817.9</v>
      </c>
    </row>
    <row r="28" spans="1:12" x14ac:dyDescent="0.25">
      <c r="A28" s="1">
        <v>41711</v>
      </c>
      <c r="B28" t="s">
        <v>7</v>
      </c>
      <c r="G28">
        <v>10</v>
      </c>
      <c r="I28" s="2">
        <v>4935.1499999999996</v>
      </c>
    </row>
    <row r="29" spans="1:12" x14ac:dyDescent="0.25">
      <c r="A29" s="1">
        <v>41711</v>
      </c>
      <c r="B29" t="s">
        <v>7</v>
      </c>
      <c r="G29">
        <v>10</v>
      </c>
      <c r="I29" s="2">
        <v>4384.3999999999996</v>
      </c>
    </row>
    <row r="30" spans="1:12" x14ac:dyDescent="0.25">
      <c r="A30" s="1">
        <v>41711</v>
      </c>
      <c r="B30" t="s">
        <v>45</v>
      </c>
      <c r="C30" t="s">
        <v>81</v>
      </c>
      <c r="D30" t="s">
        <v>67</v>
      </c>
      <c r="E30">
        <v>35</v>
      </c>
      <c r="F30">
        <v>15.33</v>
      </c>
      <c r="G30" s="2">
        <v>556.5</v>
      </c>
      <c r="H30" s="2"/>
      <c r="I30" s="2">
        <v>4374.3999999999996</v>
      </c>
    </row>
    <row r="31" spans="1:12" x14ac:dyDescent="0.25">
      <c r="A31" s="1">
        <v>41711</v>
      </c>
      <c r="B31" t="s">
        <v>44</v>
      </c>
      <c r="C31" t="s">
        <v>52</v>
      </c>
      <c r="D31" t="s">
        <v>67</v>
      </c>
      <c r="E31">
        <v>15</v>
      </c>
      <c r="F31">
        <v>34.72</v>
      </c>
      <c r="G31" s="2">
        <v>540.75</v>
      </c>
      <c r="H31" s="2"/>
      <c r="I31" s="2">
        <v>4925.1499999999996</v>
      </c>
    </row>
    <row r="32" spans="1:12" x14ac:dyDescent="0.25">
      <c r="A32" s="1">
        <v>41729</v>
      </c>
      <c r="B32" t="s">
        <v>6</v>
      </c>
      <c r="G32">
        <v>27.05</v>
      </c>
      <c r="I32" s="2">
        <v>4962.2</v>
      </c>
    </row>
    <row r="33" spans="1:9" x14ac:dyDescent="0.25">
      <c r="A33" s="1">
        <v>41736</v>
      </c>
      <c r="B33" t="s">
        <v>5</v>
      </c>
      <c r="H33">
        <v>500</v>
      </c>
      <c r="I33" s="2">
        <v>4462.2</v>
      </c>
    </row>
    <row r="34" spans="1:9" x14ac:dyDescent="0.25">
      <c r="A34" s="1">
        <v>41739</v>
      </c>
      <c r="B34" t="s">
        <v>7</v>
      </c>
      <c r="G34">
        <v>10</v>
      </c>
      <c r="I34" s="2">
        <v>5057.6499999999996</v>
      </c>
    </row>
    <row r="35" spans="1:9" x14ac:dyDescent="0.25">
      <c r="A35" s="1">
        <v>41739</v>
      </c>
      <c r="B35" t="s">
        <v>43</v>
      </c>
      <c r="C35" t="s">
        <v>51</v>
      </c>
      <c r="D35" t="s">
        <v>67</v>
      </c>
      <c r="E35">
        <v>150</v>
      </c>
      <c r="F35">
        <v>3.77</v>
      </c>
      <c r="G35" s="2">
        <v>585.45000000000005</v>
      </c>
      <c r="H35" s="2"/>
      <c r="I35" s="2">
        <v>5047.6499999999996</v>
      </c>
    </row>
    <row r="36" spans="1:9" x14ac:dyDescent="0.25">
      <c r="A36" s="1">
        <v>41744</v>
      </c>
      <c r="B36" t="s">
        <v>7</v>
      </c>
      <c r="G36">
        <v>10</v>
      </c>
      <c r="I36" s="2">
        <v>5589.5</v>
      </c>
    </row>
    <row r="37" spans="1:9" x14ac:dyDescent="0.25">
      <c r="A37" s="1">
        <v>41744</v>
      </c>
      <c r="B37" t="s">
        <v>42</v>
      </c>
      <c r="C37" t="s">
        <v>59</v>
      </c>
      <c r="D37" t="s">
        <v>67</v>
      </c>
      <c r="E37">
        <v>30</v>
      </c>
      <c r="F37">
        <v>16.73</v>
      </c>
      <c r="G37" s="2">
        <v>521.85</v>
      </c>
      <c r="H37" s="2"/>
      <c r="I37" s="2">
        <v>5579.5</v>
      </c>
    </row>
    <row r="38" spans="1:9" x14ac:dyDescent="0.25">
      <c r="A38" s="1">
        <v>41746</v>
      </c>
      <c r="B38" t="s">
        <v>5</v>
      </c>
      <c r="H38">
        <v>500</v>
      </c>
      <c r="I38" s="2">
        <v>5089.5</v>
      </c>
    </row>
    <row r="39" spans="1:9" x14ac:dyDescent="0.25">
      <c r="A39" s="1">
        <v>41753</v>
      </c>
      <c r="B39" t="s">
        <v>7</v>
      </c>
      <c r="G39">
        <v>10</v>
      </c>
      <c r="I39" s="2">
        <v>6226.55</v>
      </c>
    </row>
    <row r="40" spans="1:9" x14ac:dyDescent="0.25">
      <c r="A40" s="1">
        <v>41753</v>
      </c>
      <c r="B40" t="s">
        <v>7</v>
      </c>
      <c r="G40">
        <v>10</v>
      </c>
      <c r="I40" s="2">
        <v>5662.95</v>
      </c>
    </row>
    <row r="41" spans="1:9" x14ac:dyDescent="0.25">
      <c r="A41" s="1">
        <v>41753</v>
      </c>
      <c r="B41" t="s">
        <v>41</v>
      </c>
      <c r="C41" t="s">
        <v>54</v>
      </c>
      <c r="D41" t="s">
        <v>67</v>
      </c>
      <c r="E41">
        <v>50</v>
      </c>
      <c r="F41">
        <v>10.87</v>
      </c>
      <c r="G41" s="2">
        <v>563.45000000000005</v>
      </c>
      <c r="H41" s="2"/>
      <c r="I41" s="2">
        <v>5652.95</v>
      </c>
    </row>
    <row r="42" spans="1:9" x14ac:dyDescent="0.25">
      <c r="A42" s="1">
        <v>41753</v>
      </c>
      <c r="B42" t="s">
        <v>40</v>
      </c>
      <c r="C42" t="s">
        <v>60</v>
      </c>
      <c r="D42" t="s">
        <v>67</v>
      </c>
      <c r="E42">
        <v>130</v>
      </c>
      <c r="F42">
        <v>4.1050000000000004</v>
      </c>
      <c r="G42" s="2">
        <v>553.6</v>
      </c>
      <c r="H42" s="2"/>
      <c r="I42" s="2">
        <v>6216.55</v>
      </c>
    </row>
    <row r="43" spans="1:9" x14ac:dyDescent="0.25">
      <c r="A43" s="1">
        <v>41759</v>
      </c>
      <c r="B43" t="s">
        <v>6</v>
      </c>
      <c r="G43">
        <v>30.78</v>
      </c>
      <c r="I43" s="2">
        <v>6257.33</v>
      </c>
    </row>
    <row r="44" spans="1:9" x14ac:dyDescent="0.25">
      <c r="A44" s="1">
        <v>41760</v>
      </c>
      <c r="B44" t="s">
        <v>7</v>
      </c>
      <c r="G44">
        <v>10</v>
      </c>
      <c r="I44" s="2">
        <v>6800.1</v>
      </c>
    </row>
    <row r="45" spans="1:9" x14ac:dyDescent="0.25">
      <c r="A45" s="1">
        <v>41760</v>
      </c>
      <c r="B45" t="s">
        <v>39</v>
      </c>
      <c r="C45" t="s">
        <v>61</v>
      </c>
      <c r="D45" t="s">
        <v>67</v>
      </c>
      <c r="E45">
        <v>9</v>
      </c>
      <c r="F45">
        <v>56.98</v>
      </c>
      <c r="G45" s="2">
        <v>532.77</v>
      </c>
      <c r="H45" s="2"/>
      <c r="I45" s="2">
        <v>6790.1</v>
      </c>
    </row>
    <row r="46" spans="1:9" x14ac:dyDescent="0.25">
      <c r="A46" s="1">
        <v>41788</v>
      </c>
      <c r="B46" t="s">
        <v>5</v>
      </c>
      <c r="H46">
        <v>2000</v>
      </c>
      <c r="I46" s="2">
        <v>4800.1000000000004</v>
      </c>
    </row>
    <row r="47" spans="1:9" x14ac:dyDescent="0.25">
      <c r="A47" s="1">
        <v>41790</v>
      </c>
      <c r="B47" t="s">
        <v>6</v>
      </c>
      <c r="G47">
        <v>40.29</v>
      </c>
      <c r="I47" s="2">
        <v>4840.3900000000003</v>
      </c>
    </row>
    <row r="48" spans="1:9" x14ac:dyDescent="0.25">
      <c r="A48" s="1">
        <v>41793</v>
      </c>
      <c r="B48" t="s">
        <v>7</v>
      </c>
      <c r="G48">
        <v>10</v>
      </c>
      <c r="I48" s="2">
        <v>9030.0499999999993</v>
      </c>
    </row>
    <row r="49" spans="1:9" x14ac:dyDescent="0.25">
      <c r="A49" s="1">
        <v>41793</v>
      </c>
      <c r="B49" t="s">
        <v>7</v>
      </c>
      <c r="G49">
        <v>10</v>
      </c>
      <c r="I49" s="2">
        <v>8042.54</v>
      </c>
    </row>
    <row r="50" spans="1:9" x14ac:dyDescent="0.25">
      <c r="A50" s="1">
        <v>41793</v>
      </c>
      <c r="B50" t="s">
        <v>7</v>
      </c>
      <c r="G50">
        <v>10</v>
      </c>
      <c r="I50" s="2">
        <v>6936.59</v>
      </c>
    </row>
    <row r="51" spans="1:9" x14ac:dyDescent="0.25">
      <c r="A51" s="1">
        <v>41793</v>
      </c>
      <c r="B51" t="s">
        <v>38</v>
      </c>
      <c r="C51" t="s">
        <v>50</v>
      </c>
      <c r="D51" t="s">
        <v>67</v>
      </c>
      <c r="E51">
        <v>950</v>
      </c>
      <c r="F51">
        <v>2.1749999999999998</v>
      </c>
      <c r="G51" s="2">
        <v>2086.1999999999998</v>
      </c>
      <c r="H51" s="2"/>
      <c r="I51" s="2">
        <v>6926.59</v>
      </c>
    </row>
    <row r="52" spans="1:9" x14ac:dyDescent="0.25">
      <c r="A52" s="1">
        <v>41793</v>
      </c>
      <c r="B52" t="s">
        <v>37</v>
      </c>
      <c r="C52" t="s">
        <v>49</v>
      </c>
      <c r="D52" t="s">
        <v>67</v>
      </c>
      <c r="E52">
        <v>200</v>
      </c>
      <c r="F52">
        <v>5.38</v>
      </c>
      <c r="G52" s="2">
        <v>1095.95</v>
      </c>
      <c r="H52" s="2"/>
      <c r="I52" s="2">
        <v>8032.54</v>
      </c>
    </row>
    <row r="53" spans="1:9" x14ac:dyDescent="0.25">
      <c r="A53" s="1">
        <v>41793</v>
      </c>
      <c r="B53" t="s">
        <v>36</v>
      </c>
      <c r="C53" t="s">
        <v>53</v>
      </c>
      <c r="D53" t="s">
        <v>67</v>
      </c>
      <c r="E53">
        <v>22</v>
      </c>
      <c r="F53">
        <v>43.524500000000003</v>
      </c>
      <c r="G53" s="2">
        <v>977.51</v>
      </c>
      <c r="H53" s="2"/>
      <c r="I53" s="2">
        <v>9020.0499999999993</v>
      </c>
    </row>
    <row r="54" spans="1:9" x14ac:dyDescent="0.25">
      <c r="A54" s="1">
        <v>41794</v>
      </c>
      <c r="B54" t="s">
        <v>7</v>
      </c>
      <c r="G54">
        <v>10</v>
      </c>
      <c r="I54" s="2">
        <v>10077</v>
      </c>
    </row>
    <row r="55" spans="1:9" x14ac:dyDescent="0.25">
      <c r="A55" s="1">
        <v>41794</v>
      </c>
      <c r="B55" t="s">
        <v>35</v>
      </c>
      <c r="C55" t="s">
        <v>51</v>
      </c>
      <c r="D55" t="s">
        <v>67</v>
      </c>
      <c r="E55">
        <v>300</v>
      </c>
      <c r="F55">
        <v>3.39</v>
      </c>
      <c r="G55" s="2">
        <v>1036.95</v>
      </c>
      <c r="H55" s="2"/>
      <c r="I55" s="2">
        <v>10067</v>
      </c>
    </row>
    <row r="56" spans="1:9" x14ac:dyDescent="0.25">
      <c r="A56" s="1">
        <v>41802</v>
      </c>
      <c r="B56" t="s">
        <v>5</v>
      </c>
      <c r="H56">
        <v>1000</v>
      </c>
      <c r="I56" s="2">
        <v>9077</v>
      </c>
    </row>
    <row r="57" spans="1:9" x14ac:dyDescent="0.25">
      <c r="A57" s="1">
        <v>41803</v>
      </c>
      <c r="B57" t="s">
        <v>5</v>
      </c>
      <c r="H57">
        <v>127.05</v>
      </c>
      <c r="I57" s="2">
        <v>8949.9500000000007</v>
      </c>
    </row>
    <row r="58" spans="1:9" x14ac:dyDescent="0.25">
      <c r="A58" s="1">
        <v>41807</v>
      </c>
      <c r="B58" t="s">
        <v>7</v>
      </c>
      <c r="G58">
        <v>10</v>
      </c>
      <c r="I58" s="2">
        <v>11161.45</v>
      </c>
    </row>
    <row r="59" spans="1:9" x14ac:dyDescent="0.25">
      <c r="A59" s="1">
        <v>41807</v>
      </c>
      <c r="B59" t="s">
        <v>7</v>
      </c>
      <c r="G59">
        <v>10</v>
      </c>
      <c r="I59" s="2">
        <v>9791.9</v>
      </c>
    </row>
    <row r="60" spans="1:9" x14ac:dyDescent="0.25">
      <c r="A60" s="1">
        <v>41807</v>
      </c>
      <c r="B60" t="s">
        <v>34</v>
      </c>
      <c r="C60" t="s">
        <v>50</v>
      </c>
      <c r="D60" t="s">
        <v>67</v>
      </c>
      <c r="E60">
        <v>400</v>
      </c>
      <c r="F60">
        <v>2.0299999999999998</v>
      </c>
      <c r="G60" s="2">
        <v>831.95</v>
      </c>
      <c r="H60" s="2"/>
      <c r="I60" s="2">
        <v>9781.9</v>
      </c>
    </row>
    <row r="61" spans="1:9" x14ac:dyDescent="0.25">
      <c r="A61" s="1">
        <v>41807</v>
      </c>
      <c r="B61" t="s">
        <v>33</v>
      </c>
      <c r="C61" t="s">
        <v>52</v>
      </c>
      <c r="D61" t="s">
        <v>67</v>
      </c>
      <c r="E61">
        <v>40</v>
      </c>
      <c r="F61">
        <v>33.49</v>
      </c>
      <c r="G61" s="2">
        <v>1359.55</v>
      </c>
      <c r="H61" s="2"/>
      <c r="I61" s="2">
        <v>11151.45</v>
      </c>
    </row>
    <row r="62" spans="1:9" x14ac:dyDescent="0.25">
      <c r="A62" s="1">
        <v>41808</v>
      </c>
      <c r="B62" t="s">
        <v>5</v>
      </c>
      <c r="H62">
        <v>16.2</v>
      </c>
      <c r="I62" s="2">
        <v>11145.25</v>
      </c>
    </row>
    <row r="63" spans="1:9" x14ac:dyDescent="0.25">
      <c r="A63" s="1">
        <v>41820</v>
      </c>
      <c r="B63" t="s">
        <v>6</v>
      </c>
      <c r="G63">
        <v>57.42</v>
      </c>
      <c r="I63" s="2">
        <v>11202.67</v>
      </c>
    </row>
    <row r="64" spans="1:9" x14ac:dyDescent="0.25">
      <c r="A64" s="1">
        <v>41827</v>
      </c>
      <c r="B64" t="s">
        <v>7</v>
      </c>
      <c r="G64">
        <v>10</v>
      </c>
      <c r="I64" s="2">
        <v>12277.62</v>
      </c>
    </row>
    <row r="65" spans="1:9" x14ac:dyDescent="0.25">
      <c r="A65" s="1">
        <v>41827</v>
      </c>
      <c r="B65" t="s">
        <v>32</v>
      </c>
      <c r="C65" t="s">
        <v>49</v>
      </c>
      <c r="D65" t="s">
        <v>67</v>
      </c>
      <c r="E65">
        <v>200</v>
      </c>
      <c r="F65">
        <v>5.2249999999999996</v>
      </c>
      <c r="G65" s="2">
        <v>1064.95</v>
      </c>
      <c r="H65" s="2"/>
      <c r="I65" s="2">
        <v>12267.62</v>
      </c>
    </row>
    <row r="66" spans="1:9" x14ac:dyDescent="0.25">
      <c r="A66" s="1">
        <v>41830</v>
      </c>
      <c r="B66" t="s">
        <v>5</v>
      </c>
      <c r="H66">
        <v>2000</v>
      </c>
      <c r="I66" s="2">
        <v>10277.620000000001</v>
      </c>
    </row>
    <row r="67" spans="1:9" x14ac:dyDescent="0.25">
      <c r="A67" s="1">
        <v>41831</v>
      </c>
      <c r="B67" t="s">
        <v>7</v>
      </c>
      <c r="G67">
        <v>10</v>
      </c>
      <c r="I67" s="2">
        <v>11875.82</v>
      </c>
    </row>
    <row r="68" spans="1:9" x14ac:dyDescent="0.25">
      <c r="A68" s="1">
        <v>41831</v>
      </c>
      <c r="B68" t="s">
        <v>7</v>
      </c>
      <c r="G68">
        <v>10</v>
      </c>
      <c r="I68" s="2">
        <v>11312.87</v>
      </c>
    </row>
    <row r="69" spans="1:9" x14ac:dyDescent="0.25">
      <c r="A69" s="1">
        <v>41831</v>
      </c>
      <c r="B69" t="s">
        <v>31</v>
      </c>
      <c r="C69" t="s">
        <v>52</v>
      </c>
      <c r="D69" t="s">
        <v>67</v>
      </c>
      <c r="E69">
        <v>30</v>
      </c>
      <c r="F69">
        <v>33.51</v>
      </c>
      <c r="G69" s="2">
        <v>1025.25</v>
      </c>
      <c r="H69" s="2"/>
      <c r="I69" s="2">
        <v>11302.87</v>
      </c>
    </row>
    <row r="70" spans="1:9" x14ac:dyDescent="0.25">
      <c r="A70" s="1">
        <v>41831</v>
      </c>
      <c r="B70" t="s">
        <v>30</v>
      </c>
      <c r="C70" t="s">
        <v>49</v>
      </c>
      <c r="D70" t="s">
        <v>67</v>
      </c>
      <c r="E70">
        <v>100</v>
      </c>
      <c r="F70">
        <v>5.33</v>
      </c>
      <c r="G70" s="2">
        <v>552.95000000000005</v>
      </c>
      <c r="H70" s="2"/>
      <c r="I70" s="2">
        <v>11865.82</v>
      </c>
    </row>
    <row r="71" spans="1:9" x14ac:dyDescent="0.25">
      <c r="A71" s="1">
        <v>41834</v>
      </c>
      <c r="B71" t="s">
        <v>7</v>
      </c>
      <c r="G71">
        <v>10</v>
      </c>
      <c r="I71" s="2">
        <v>12025.47</v>
      </c>
    </row>
    <row r="72" spans="1:9" x14ac:dyDescent="0.25">
      <c r="A72" s="1">
        <v>41834</v>
      </c>
      <c r="B72" t="s">
        <v>7</v>
      </c>
      <c r="G72">
        <v>10</v>
      </c>
      <c r="I72" s="2">
        <v>10936.52</v>
      </c>
    </row>
    <row r="73" spans="1:9" x14ac:dyDescent="0.25">
      <c r="A73" s="1">
        <v>41834</v>
      </c>
      <c r="B73" t="s">
        <v>7</v>
      </c>
      <c r="G73">
        <v>10</v>
      </c>
      <c r="I73" s="2">
        <v>14115.77</v>
      </c>
    </row>
    <row r="74" spans="1:9" x14ac:dyDescent="0.25">
      <c r="A74" s="1">
        <v>41834</v>
      </c>
      <c r="B74" t="s">
        <v>28</v>
      </c>
      <c r="C74" t="s">
        <v>51</v>
      </c>
      <c r="D74" t="s">
        <v>68</v>
      </c>
      <c r="E74">
        <v>-830</v>
      </c>
      <c r="F74">
        <v>3.8664999999999998</v>
      </c>
      <c r="G74" s="2"/>
      <c r="H74" s="2">
        <v>3189.25</v>
      </c>
      <c r="I74" s="2">
        <v>10926.52</v>
      </c>
    </row>
    <row r="75" spans="1:9" x14ac:dyDescent="0.25">
      <c r="A75" s="1">
        <v>41834</v>
      </c>
      <c r="B75" t="s">
        <v>27</v>
      </c>
      <c r="C75" t="s">
        <v>49</v>
      </c>
      <c r="D75" t="s">
        <v>67</v>
      </c>
      <c r="E75">
        <v>200</v>
      </c>
      <c r="F75">
        <v>5.2949999999999999</v>
      </c>
      <c r="G75" s="2">
        <v>1078.95</v>
      </c>
      <c r="H75" s="2"/>
      <c r="I75" s="2">
        <v>12015.47</v>
      </c>
    </row>
    <row r="76" spans="1:9" x14ac:dyDescent="0.25">
      <c r="A76" s="1">
        <v>41834</v>
      </c>
      <c r="B76" t="s">
        <v>29</v>
      </c>
      <c r="C76" t="s">
        <v>50</v>
      </c>
      <c r="D76" t="s">
        <v>67</v>
      </c>
      <c r="E76">
        <v>1000</v>
      </c>
      <c r="F76">
        <v>2.21</v>
      </c>
      <c r="G76" s="2">
        <v>2229.9499999999998</v>
      </c>
      <c r="H76" s="2"/>
      <c r="I76" s="2">
        <v>14105.77</v>
      </c>
    </row>
    <row r="77" spans="1:9" x14ac:dyDescent="0.25">
      <c r="A77" s="1">
        <v>41835</v>
      </c>
      <c r="B77" t="s">
        <v>26</v>
      </c>
      <c r="C77" t="s">
        <v>50</v>
      </c>
      <c r="D77" t="s">
        <v>67</v>
      </c>
      <c r="E77">
        <v>1500</v>
      </c>
      <c r="F77">
        <v>2.2799999999999998</v>
      </c>
      <c r="G77" s="2">
        <v>3439.95</v>
      </c>
      <c r="H77" s="2"/>
      <c r="I77" s="2">
        <v>15465.42</v>
      </c>
    </row>
    <row r="78" spans="1:9" x14ac:dyDescent="0.25">
      <c r="A78" s="1">
        <v>41844</v>
      </c>
      <c r="B78" t="s">
        <v>24</v>
      </c>
      <c r="C78" t="s">
        <v>50</v>
      </c>
      <c r="D78" t="s">
        <v>68</v>
      </c>
      <c r="E78">
        <v>-4050</v>
      </c>
      <c r="F78">
        <v>2.2749999999999999</v>
      </c>
      <c r="G78" s="2"/>
      <c r="H78" s="2">
        <v>9193.7999999999993</v>
      </c>
      <c r="I78" s="2">
        <v>7378.32</v>
      </c>
    </row>
    <row r="79" spans="1:9" x14ac:dyDescent="0.25">
      <c r="A79" s="1">
        <v>41844</v>
      </c>
      <c r="B79" t="s">
        <v>25</v>
      </c>
      <c r="C79" t="s">
        <v>62</v>
      </c>
      <c r="D79" t="s">
        <v>67</v>
      </c>
      <c r="E79">
        <v>45</v>
      </c>
      <c r="F79">
        <v>24.15</v>
      </c>
      <c r="G79" s="2">
        <v>1106.7</v>
      </c>
      <c r="H79" s="2"/>
      <c r="I79" s="2">
        <v>16572.12</v>
      </c>
    </row>
    <row r="80" spans="1:9" x14ac:dyDescent="0.25">
      <c r="A80" s="1">
        <v>41844</v>
      </c>
      <c r="B80" t="s">
        <v>23</v>
      </c>
      <c r="C80" t="s">
        <v>52</v>
      </c>
      <c r="D80" t="s">
        <v>67</v>
      </c>
      <c r="E80">
        <v>300</v>
      </c>
      <c r="F80">
        <v>34.244999999999997</v>
      </c>
      <c r="G80" s="2">
        <v>10303.450000000001</v>
      </c>
      <c r="H80" s="2"/>
      <c r="I80" s="2">
        <v>17681.77</v>
      </c>
    </row>
    <row r="81" spans="1:9" x14ac:dyDescent="0.25">
      <c r="A81" s="1">
        <v>41844</v>
      </c>
      <c r="B81" t="s">
        <v>22</v>
      </c>
      <c r="C81" t="s">
        <v>59</v>
      </c>
      <c r="D81" t="s">
        <v>67</v>
      </c>
      <c r="E81">
        <v>130</v>
      </c>
      <c r="F81">
        <v>16.57</v>
      </c>
      <c r="G81" s="2">
        <v>2174.0500000000002</v>
      </c>
      <c r="H81" s="2"/>
      <c r="I81" s="2">
        <v>19855.82</v>
      </c>
    </row>
    <row r="82" spans="1:9" x14ac:dyDescent="0.25">
      <c r="A82" s="1">
        <v>41849</v>
      </c>
      <c r="B82" t="s">
        <v>21</v>
      </c>
      <c r="C82" t="s">
        <v>61</v>
      </c>
      <c r="D82" t="s">
        <v>67</v>
      </c>
      <c r="E82">
        <v>35</v>
      </c>
      <c r="F82">
        <v>59.91</v>
      </c>
      <c r="G82" s="2">
        <v>2116.8000000000002</v>
      </c>
      <c r="H82" s="2"/>
      <c r="I82" s="2">
        <v>21972.62</v>
      </c>
    </row>
    <row r="83" spans="1:9" x14ac:dyDescent="0.25">
      <c r="A83" s="1">
        <v>41851</v>
      </c>
      <c r="B83" t="s">
        <v>6</v>
      </c>
      <c r="G83">
        <v>89</v>
      </c>
      <c r="I83" s="2">
        <v>22061.62</v>
      </c>
    </row>
    <row r="84" spans="1:9" x14ac:dyDescent="0.25">
      <c r="A84" s="1">
        <v>41865</v>
      </c>
      <c r="B84" t="s">
        <v>5</v>
      </c>
      <c r="H84">
        <v>1000</v>
      </c>
      <c r="I84" s="2">
        <v>21061.62</v>
      </c>
    </row>
    <row r="85" spans="1:9" x14ac:dyDescent="0.25">
      <c r="A85" s="1">
        <v>41870</v>
      </c>
      <c r="B85" t="s">
        <v>7</v>
      </c>
      <c r="G85">
        <v>10</v>
      </c>
      <c r="I85" s="2">
        <v>23424.07</v>
      </c>
    </row>
    <row r="86" spans="1:9" x14ac:dyDescent="0.25">
      <c r="A86" s="1">
        <v>41870</v>
      </c>
      <c r="B86" t="s">
        <v>20</v>
      </c>
      <c r="C86" t="s">
        <v>56</v>
      </c>
      <c r="D86" t="s">
        <v>67</v>
      </c>
      <c r="E86">
        <v>750</v>
      </c>
      <c r="F86">
        <v>3.11</v>
      </c>
      <c r="G86" s="2">
        <v>2352.4499999999998</v>
      </c>
      <c r="H86" s="2"/>
      <c r="I86" s="2">
        <v>23414.07</v>
      </c>
    </row>
    <row r="87" spans="1:9" x14ac:dyDescent="0.25">
      <c r="A87" s="1">
        <v>41872</v>
      </c>
      <c r="B87" t="s">
        <v>5</v>
      </c>
      <c r="H87">
        <v>1000</v>
      </c>
      <c r="I87" s="2">
        <v>22424.07</v>
      </c>
    </row>
    <row r="88" spans="1:9" x14ac:dyDescent="0.25">
      <c r="A88" s="1">
        <v>41877</v>
      </c>
      <c r="B88" t="s">
        <v>7</v>
      </c>
      <c r="G88">
        <v>10</v>
      </c>
      <c r="I88" s="2">
        <v>25806.02</v>
      </c>
    </row>
    <row r="89" spans="1:9" x14ac:dyDescent="0.25">
      <c r="A89" s="1">
        <v>41877</v>
      </c>
      <c r="B89" t="s">
        <v>19</v>
      </c>
      <c r="C89" t="s">
        <v>63</v>
      </c>
      <c r="D89" t="s">
        <v>67</v>
      </c>
      <c r="E89">
        <v>200</v>
      </c>
      <c r="F89">
        <v>16.760000000000002</v>
      </c>
      <c r="G89" s="2">
        <v>3371.95</v>
      </c>
      <c r="H89" s="2"/>
      <c r="I89" s="2">
        <v>25796.02</v>
      </c>
    </row>
    <row r="90" spans="1:9" x14ac:dyDescent="0.25">
      <c r="A90" s="1">
        <v>41882</v>
      </c>
      <c r="B90" t="s">
        <v>6</v>
      </c>
      <c r="G90">
        <v>137.16</v>
      </c>
      <c r="I90" s="2">
        <v>25943.18</v>
      </c>
    </row>
    <row r="91" spans="1:9" x14ac:dyDescent="0.25">
      <c r="A91" s="1">
        <v>41886</v>
      </c>
      <c r="B91" t="s">
        <v>5</v>
      </c>
      <c r="H91">
        <v>1000</v>
      </c>
      <c r="I91" s="2">
        <v>25674.080000000002</v>
      </c>
    </row>
    <row r="92" spans="1:9" x14ac:dyDescent="0.25">
      <c r="A92" s="1">
        <v>41886</v>
      </c>
      <c r="B92" t="s">
        <v>7</v>
      </c>
      <c r="G92">
        <v>10</v>
      </c>
      <c r="I92" s="2">
        <v>26674.080000000002</v>
      </c>
    </row>
    <row r="93" spans="1:9" x14ac:dyDescent="0.25">
      <c r="A93" s="1">
        <v>41886</v>
      </c>
      <c r="B93" t="s">
        <v>7</v>
      </c>
      <c r="G93">
        <v>10</v>
      </c>
      <c r="I93" s="2">
        <v>23998.13</v>
      </c>
    </row>
    <row r="94" spans="1:9" x14ac:dyDescent="0.25">
      <c r="A94" s="1">
        <v>41886</v>
      </c>
      <c r="B94" t="s">
        <v>18</v>
      </c>
      <c r="C94" t="s">
        <v>56</v>
      </c>
      <c r="D94" t="s">
        <v>68</v>
      </c>
      <c r="E94">
        <v>-750</v>
      </c>
      <c r="F94">
        <v>2.633</v>
      </c>
      <c r="G94" s="2"/>
      <c r="H94" s="2">
        <v>1955.05</v>
      </c>
      <c r="I94" s="2">
        <v>23988.13</v>
      </c>
    </row>
    <row r="95" spans="1:9" x14ac:dyDescent="0.25">
      <c r="A95" s="1">
        <v>41886</v>
      </c>
      <c r="B95" t="s">
        <v>17</v>
      </c>
      <c r="C95" t="s">
        <v>52</v>
      </c>
      <c r="D95" t="s">
        <v>67</v>
      </c>
      <c r="E95">
        <v>75</v>
      </c>
      <c r="F95">
        <v>35.28</v>
      </c>
      <c r="G95" s="2">
        <v>2665.95</v>
      </c>
      <c r="H95" s="2"/>
      <c r="I95" s="2">
        <v>26664.080000000002</v>
      </c>
    </row>
    <row r="96" spans="1:9" x14ac:dyDescent="0.25">
      <c r="A96" s="1">
        <v>41891</v>
      </c>
      <c r="B96" t="s">
        <v>7</v>
      </c>
      <c r="G96">
        <v>10</v>
      </c>
      <c r="I96" s="2">
        <v>30085.03</v>
      </c>
    </row>
    <row r="97" spans="1:9" x14ac:dyDescent="0.25">
      <c r="A97" s="1">
        <v>41891</v>
      </c>
      <c r="B97" t="s">
        <v>16</v>
      </c>
      <c r="C97" t="s">
        <v>53</v>
      </c>
      <c r="D97" t="s">
        <v>67</v>
      </c>
      <c r="E97">
        <v>100</v>
      </c>
      <c r="F97">
        <v>43.81</v>
      </c>
      <c r="G97" s="2">
        <v>4400.95</v>
      </c>
      <c r="H97" s="2"/>
      <c r="I97" s="2">
        <v>30075.03</v>
      </c>
    </row>
    <row r="98" spans="1:9" x14ac:dyDescent="0.25">
      <c r="A98" s="1">
        <v>41901</v>
      </c>
      <c r="B98" t="s">
        <v>5</v>
      </c>
      <c r="H98">
        <v>1000</v>
      </c>
      <c r="I98" s="2">
        <v>29085.03</v>
      </c>
    </row>
    <row r="99" spans="1:9" x14ac:dyDescent="0.25">
      <c r="A99" s="1">
        <v>41904</v>
      </c>
      <c r="B99" t="s">
        <v>5</v>
      </c>
      <c r="H99">
        <v>3500</v>
      </c>
      <c r="I99" s="2">
        <v>25585.03</v>
      </c>
    </row>
    <row r="100" spans="1:9" x14ac:dyDescent="0.25">
      <c r="A100" s="1">
        <v>41907</v>
      </c>
      <c r="B100" t="s">
        <v>7</v>
      </c>
      <c r="G100">
        <v>10</v>
      </c>
      <c r="I100" s="2">
        <v>34659.480000000003</v>
      </c>
    </row>
    <row r="101" spans="1:9" x14ac:dyDescent="0.25">
      <c r="A101" s="1">
        <v>41907</v>
      </c>
      <c r="B101" t="s">
        <v>15</v>
      </c>
      <c r="C101" t="s">
        <v>55</v>
      </c>
      <c r="D101" t="s">
        <v>67</v>
      </c>
      <c r="E101">
        <v>200</v>
      </c>
      <c r="F101">
        <v>45.222499999999997</v>
      </c>
      <c r="G101" s="2">
        <v>9064.4500000000007</v>
      </c>
      <c r="H101" s="2"/>
      <c r="I101" s="2">
        <v>34649.480000000003</v>
      </c>
    </row>
    <row r="102" spans="1:9" x14ac:dyDescent="0.25">
      <c r="A102" s="1">
        <v>41912</v>
      </c>
      <c r="B102" t="s">
        <v>6</v>
      </c>
      <c r="G102">
        <v>170.01</v>
      </c>
      <c r="I102" s="2">
        <v>34829.49</v>
      </c>
    </row>
    <row r="103" spans="1:9" x14ac:dyDescent="0.25">
      <c r="A103" s="1">
        <v>41925</v>
      </c>
      <c r="B103" t="s">
        <v>5</v>
      </c>
      <c r="H103">
        <v>1200</v>
      </c>
      <c r="I103" s="2">
        <v>33629.49</v>
      </c>
    </row>
    <row r="104" spans="1:9" x14ac:dyDescent="0.25">
      <c r="A104" s="1">
        <v>41929</v>
      </c>
      <c r="B104" t="s">
        <v>5</v>
      </c>
      <c r="H104">
        <v>153.1</v>
      </c>
      <c r="I104" s="2">
        <v>33476.39</v>
      </c>
    </row>
    <row r="105" spans="1:9" x14ac:dyDescent="0.25">
      <c r="A105" s="1">
        <v>41941</v>
      </c>
      <c r="B105" t="s">
        <v>7</v>
      </c>
      <c r="G105">
        <v>10</v>
      </c>
      <c r="I105" s="2">
        <v>34545.839999999997</v>
      </c>
    </row>
    <row r="106" spans="1:9" x14ac:dyDescent="0.25">
      <c r="A106" s="1">
        <v>41941</v>
      </c>
      <c r="B106" t="s">
        <v>14</v>
      </c>
      <c r="C106" t="s">
        <v>54</v>
      </c>
      <c r="D106" t="s">
        <v>67</v>
      </c>
      <c r="E106">
        <v>100</v>
      </c>
      <c r="F106">
        <v>10.395</v>
      </c>
      <c r="G106" s="2">
        <v>1059.45</v>
      </c>
      <c r="H106" s="2"/>
      <c r="I106" s="2">
        <v>34535.839999999997</v>
      </c>
    </row>
    <row r="107" spans="1:9" x14ac:dyDescent="0.25">
      <c r="A107" s="1">
        <v>41943</v>
      </c>
      <c r="B107" t="s">
        <v>6</v>
      </c>
      <c r="G107">
        <v>206.69</v>
      </c>
      <c r="I107" s="2">
        <v>34752.53</v>
      </c>
    </row>
    <row r="108" spans="1:9" x14ac:dyDescent="0.25">
      <c r="A108" s="1">
        <v>41947</v>
      </c>
      <c r="B108" t="s">
        <v>5</v>
      </c>
      <c r="H108">
        <v>1000</v>
      </c>
      <c r="I108" s="2">
        <v>33752.53</v>
      </c>
    </row>
    <row r="109" spans="1:9" x14ac:dyDescent="0.25">
      <c r="A109" s="1">
        <v>41950</v>
      </c>
      <c r="B109" t="s">
        <v>7</v>
      </c>
      <c r="G109">
        <v>10</v>
      </c>
      <c r="I109" s="2">
        <v>43487.93</v>
      </c>
    </row>
    <row r="110" spans="1:9" x14ac:dyDescent="0.25">
      <c r="A110" s="1">
        <v>41950</v>
      </c>
      <c r="B110" t="s">
        <v>7</v>
      </c>
      <c r="G110">
        <v>10</v>
      </c>
      <c r="I110" s="2">
        <v>39033.980000000003</v>
      </c>
    </row>
    <row r="111" spans="1:9" x14ac:dyDescent="0.25">
      <c r="A111" s="1">
        <v>41950</v>
      </c>
      <c r="B111" t="s">
        <v>13</v>
      </c>
      <c r="C111" t="s">
        <v>52</v>
      </c>
      <c r="D111" t="s">
        <v>67</v>
      </c>
      <c r="E111">
        <v>150</v>
      </c>
      <c r="F111">
        <v>35.01</v>
      </c>
      <c r="G111" s="2">
        <v>5271.45</v>
      </c>
      <c r="H111" s="2"/>
      <c r="I111" s="2">
        <v>39023.980000000003</v>
      </c>
    </row>
    <row r="112" spans="1:9" x14ac:dyDescent="0.25">
      <c r="A112" s="1">
        <v>41950</v>
      </c>
      <c r="B112" t="s">
        <v>12</v>
      </c>
      <c r="C112" t="s">
        <v>53</v>
      </c>
      <c r="D112" t="s">
        <v>67</v>
      </c>
      <c r="E112">
        <v>100</v>
      </c>
      <c r="F112">
        <v>44.24</v>
      </c>
      <c r="G112" s="2">
        <v>4443.95</v>
      </c>
      <c r="H112" s="2"/>
      <c r="I112" s="2">
        <v>43477.93</v>
      </c>
    </row>
    <row r="113" spans="1:9" x14ac:dyDescent="0.25">
      <c r="A113" s="1">
        <v>41973</v>
      </c>
      <c r="B113" t="s">
        <v>6</v>
      </c>
      <c r="G113">
        <v>242.32</v>
      </c>
      <c r="I113" s="2">
        <v>43730.25</v>
      </c>
    </row>
    <row r="114" spans="1:9" x14ac:dyDescent="0.25">
      <c r="A114" s="1">
        <v>41988</v>
      </c>
      <c r="B114" t="s">
        <v>5</v>
      </c>
      <c r="H114">
        <v>500</v>
      </c>
      <c r="I114" s="2">
        <v>43230.25</v>
      </c>
    </row>
    <row r="115" spans="1:9" x14ac:dyDescent="0.25">
      <c r="A115" s="1">
        <v>41991</v>
      </c>
      <c r="B115" t="s">
        <v>5</v>
      </c>
      <c r="H115">
        <v>1000</v>
      </c>
      <c r="I115" s="2">
        <v>42230.25</v>
      </c>
    </row>
    <row r="116" spans="1:9" x14ac:dyDescent="0.25">
      <c r="A116" s="1">
        <v>42004</v>
      </c>
      <c r="B116" t="s">
        <v>6</v>
      </c>
      <c r="G116">
        <v>260.72000000000003</v>
      </c>
      <c r="I116" s="2">
        <v>42490.97</v>
      </c>
    </row>
    <row r="117" spans="1:9" x14ac:dyDescent="0.25">
      <c r="A117" s="1">
        <v>42026</v>
      </c>
      <c r="B117" t="s">
        <v>5</v>
      </c>
      <c r="H117">
        <v>3000</v>
      </c>
      <c r="I117" s="2">
        <v>39490.97</v>
      </c>
    </row>
    <row r="118" spans="1:9" x14ac:dyDescent="0.25">
      <c r="A118" s="1">
        <v>42032</v>
      </c>
      <c r="B118" t="s">
        <v>7</v>
      </c>
      <c r="G118">
        <v>10</v>
      </c>
      <c r="I118" s="2">
        <v>49195.81</v>
      </c>
    </row>
    <row r="119" spans="1:9" x14ac:dyDescent="0.25">
      <c r="A119" s="1">
        <v>42032</v>
      </c>
      <c r="B119" t="s">
        <v>743</v>
      </c>
      <c r="C119" t="s">
        <v>82</v>
      </c>
      <c r="D119" t="s">
        <v>67</v>
      </c>
      <c r="E119">
        <v>300</v>
      </c>
      <c r="F119">
        <v>12.05</v>
      </c>
      <c r="G119">
        <v>3634.95</v>
      </c>
      <c r="I119" s="2">
        <v>49185.81</v>
      </c>
    </row>
    <row r="120" spans="1:9" x14ac:dyDescent="0.25">
      <c r="A120" s="1">
        <v>42032</v>
      </c>
      <c r="B120" t="s">
        <v>7</v>
      </c>
      <c r="G120">
        <v>10</v>
      </c>
      <c r="I120" s="2">
        <v>45550.86</v>
      </c>
    </row>
    <row r="121" spans="1:9" x14ac:dyDescent="0.25">
      <c r="A121" s="1">
        <v>42032</v>
      </c>
      <c r="B121" t="s">
        <v>744</v>
      </c>
      <c r="C121" t="s">
        <v>82</v>
      </c>
      <c r="D121" t="s">
        <v>67</v>
      </c>
      <c r="E121">
        <v>500</v>
      </c>
      <c r="F121">
        <v>12.059799999999999</v>
      </c>
      <c r="G121">
        <v>6049.89</v>
      </c>
      <c r="I121" s="2">
        <v>45540.86</v>
      </c>
    </row>
    <row r="122" spans="1:9" x14ac:dyDescent="0.25">
      <c r="A122" s="1">
        <v>42035</v>
      </c>
      <c r="B122" t="s">
        <v>6</v>
      </c>
      <c r="G122">
        <v>257.72000000000003</v>
      </c>
      <c r="I122" s="2">
        <v>49453.53</v>
      </c>
    </row>
    <row r="123" spans="1:9" x14ac:dyDescent="0.25">
      <c r="A123" s="1">
        <v>42045</v>
      </c>
      <c r="B123" t="s">
        <v>7</v>
      </c>
      <c r="C123" s="230"/>
      <c r="D123" s="230"/>
      <c r="E123" s="230"/>
      <c r="F123" s="230"/>
      <c r="G123">
        <v>10</v>
      </c>
      <c r="I123" s="2">
        <v>48973.53</v>
      </c>
    </row>
    <row r="124" spans="1:9" x14ac:dyDescent="0.25">
      <c r="A124" s="1">
        <v>42045</v>
      </c>
      <c r="B124" t="s">
        <v>1101</v>
      </c>
      <c r="C124" s="230" t="s">
        <v>81</v>
      </c>
      <c r="D124" s="230" t="s">
        <v>68</v>
      </c>
      <c r="E124" s="230">
        <v>-35</v>
      </c>
      <c r="F124" s="230">
        <v>14.57</v>
      </c>
      <c r="H124">
        <v>490</v>
      </c>
      <c r="I124" s="2">
        <v>48963.53</v>
      </c>
    </row>
    <row r="125" spans="1:9" x14ac:dyDescent="0.25">
      <c r="A125" s="1">
        <v>42062</v>
      </c>
      <c r="B125" t="s">
        <v>7</v>
      </c>
      <c r="C125" s="49"/>
      <c r="D125" s="49"/>
      <c r="E125" s="49"/>
      <c r="F125" s="49"/>
      <c r="G125">
        <v>10</v>
      </c>
      <c r="I125" s="2">
        <v>59429.48</v>
      </c>
    </row>
    <row r="126" spans="1:9" x14ac:dyDescent="0.25">
      <c r="A126" s="1">
        <v>42062</v>
      </c>
      <c r="B126" t="s">
        <v>1208</v>
      </c>
      <c r="C126" s="230" t="s">
        <v>63</v>
      </c>
      <c r="D126" s="230" t="s">
        <v>67</v>
      </c>
      <c r="E126" s="230">
        <v>600</v>
      </c>
      <c r="F126" s="230">
        <v>17.36</v>
      </c>
      <c r="G126">
        <v>10445.950000000001</v>
      </c>
      <c r="I126" s="2">
        <v>59419.48</v>
      </c>
    </row>
    <row r="127" spans="1:9" x14ac:dyDescent="0.25">
      <c r="A127" s="1">
        <v>42063</v>
      </c>
      <c r="B127" t="s">
        <v>6</v>
      </c>
      <c r="C127" s="230"/>
      <c r="D127" s="230"/>
      <c r="E127" s="230"/>
      <c r="F127" s="230"/>
      <c r="G127">
        <v>267.08</v>
      </c>
      <c r="I127" s="2">
        <v>59696.56</v>
      </c>
    </row>
    <row r="128" spans="1:9" x14ac:dyDescent="0.25">
      <c r="A128" s="1">
        <v>42066</v>
      </c>
      <c r="B128" t="s">
        <v>7</v>
      </c>
      <c r="C128" s="230"/>
      <c r="D128" s="230"/>
      <c r="E128" s="230"/>
      <c r="F128" s="230"/>
      <c r="G128">
        <v>10</v>
      </c>
      <c r="I128" s="2">
        <v>59204.33</v>
      </c>
    </row>
    <row r="129" spans="1:9" x14ac:dyDescent="0.25">
      <c r="A129" s="1">
        <v>42066</v>
      </c>
      <c r="B129" t="s">
        <v>1209</v>
      </c>
      <c r="C129" s="230" t="s">
        <v>57</v>
      </c>
      <c r="D129" s="230" t="s">
        <v>68</v>
      </c>
      <c r="E129" s="230">
        <v>-52</v>
      </c>
      <c r="F129" s="230">
        <v>10.042</v>
      </c>
      <c r="H129">
        <v>502.23</v>
      </c>
      <c r="I129" s="2">
        <v>59194.33</v>
      </c>
    </row>
    <row r="130" spans="1:9" x14ac:dyDescent="0.25">
      <c r="A130" s="1">
        <v>42093</v>
      </c>
      <c r="B130" t="s">
        <v>7</v>
      </c>
      <c r="C130" s="230"/>
      <c r="D130" s="230"/>
      <c r="E130" s="230"/>
      <c r="F130" s="230"/>
      <c r="G130">
        <v>10</v>
      </c>
      <c r="I130" s="2">
        <f>I129+G130</f>
        <v>59204.33</v>
      </c>
    </row>
    <row r="131" spans="1:9" x14ac:dyDescent="0.25">
      <c r="A131" s="1">
        <v>42093</v>
      </c>
      <c r="B131" t="s">
        <v>1261</v>
      </c>
      <c r="C131" s="230" t="s">
        <v>62</v>
      </c>
      <c r="D131" s="230" t="s">
        <v>68</v>
      </c>
      <c r="E131" s="230">
        <v>-45</v>
      </c>
      <c r="F131" s="230">
        <v>34.026000000000003</v>
      </c>
      <c r="H131">
        <f>-E131*F131</f>
        <v>1531.17</v>
      </c>
      <c r="I131" s="2">
        <f>I130-H131</f>
        <v>57673.16</v>
      </c>
    </row>
  </sheetData>
  <autoFilter ref="A1:I122">
    <sortState ref="A2:I125">
      <sortCondition ref="A1:A122"/>
    </sortState>
  </autoFilter>
  <pageMargins left="0.7" right="0.7" top="0.75" bottom="0.75" header="0.3" footer="0.3"/>
  <pageSetup paperSize="9"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308"/>
  <sheetViews>
    <sheetView zoomScale="85" zoomScaleNormal="85" workbookViewId="0">
      <selection activeCell="R67" sqref="R67:R71"/>
    </sheetView>
  </sheetViews>
  <sheetFormatPr defaultColWidth="12.5703125" defaultRowHeight="15" x14ac:dyDescent="0.25"/>
  <cols>
    <col min="1" max="19" width="10.7109375" customWidth="1"/>
  </cols>
  <sheetData>
    <row r="1" spans="1:20" x14ac:dyDescent="0.25">
      <c r="A1" t="s">
        <v>868</v>
      </c>
    </row>
    <row r="2" spans="1:20" x14ac:dyDescent="0.25">
      <c r="A2" t="s">
        <v>1573</v>
      </c>
      <c r="B2" t="s">
        <v>1574</v>
      </c>
      <c r="C2">
        <v>2015</v>
      </c>
    </row>
    <row r="3" spans="1:20" x14ac:dyDescent="0.25">
      <c r="A3" t="s">
        <v>1575</v>
      </c>
      <c r="B3" t="s">
        <v>1574</v>
      </c>
      <c r="C3" t="s">
        <v>1576</v>
      </c>
    </row>
    <row r="7" spans="1:20" x14ac:dyDescent="0.25">
      <c r="A7" t="s">
        <v>96</v>
      </c>
      <c r="B7" t="s">
        <v>97</v>
      </c>
      <c r="C7" t="s">
        <v>98</v>
      </c>
      <c r="D7" t="s">
        <v>99</v>
      </c>
      <c r="E7" t="s">
        <v>100</v>
      </c>
      <c r="F7" t="s">
        <v>101</v>
      </c>
      <c r="G7" t="s">
        <v>102</v>
      </c>
      <c r="H7" t="s">
        <v>770</v>
      </c>
      <c r="I7" t="s">
        <v>103</v>
      </c>
      <c r="J7" t="s">
        <v>104</v>
      </c>
      <c r="K7" t="s">
        <v>105</v>
      </c>
      <c r="L7" t="s">
        <v>771</v>
      </c>
      <c r="M7" t="s">
        <v>106</v>
      </c>
      <c r="N7" t="s">
        <v>107</v>
      </c>
      <c r="O7" t="s">
        <v>108</v>
      </c>
      <c r="P7" t="s">
        <v>109</v>
      </c>
      <c r="Q7" t="s">
        <v>772</v>
      </c>
      <c r="R7" t="s">
        <v>110</v>
      </c>
    </row>
    <row r="8" spans="1:20" x14ac:dyDescent="0.25">
      <c r="A8">
        <v>2.79</v>
      </c>
      <c r="B8">
        <v>2.141</v>
      </c>
      <c r="C8">
        <v>2.6</v>
      </c>
      <c r="D8">
        <v>2.52</v>
      </c>
      <c r="E8" t="s">
        <v>496</v>
      </c>
      <c r="F8" t="s">
        <v>497</v>
      </c>
      <c r="G8">
        <v>2.5499999999999998</v>
      </c>
      <c r="H8">
        <v>4</v>
      </c>
      <c r="I8">
        <v>3311</v>
      </c>
      <c r="J8">
        <v>2.52</v>
      </c>
      <c r="K8">
        <v>2.58</v>
      </c>
      <c r="L8">
        <v>14.51</v>
      </c>
      <c r="N8">
        <v>3.35</v>
      </c>
      <c r="O8">
        <v>2.19</v>
      </c>
      <c r="P8">
        <v>5.69</v>
      </c>
      <c r="Q8">
        <v>48.68</v>
      </c>
      <c r="R8">
        <v>5.2</v>
      </c>
      <c r="T8" s="137"/>
    </row>
    <row r="9" spans="1:20" x14ac:dyDescent="0.25">
      <c r="A9">
        <v>3.3370000000000002</v>
      </c>
      <c r="B9" s="19">
        <v>2.3010000000000002</v>
      </c>
      <c r="C9" s="19">
        <v>2.95</v>
      </c>
      <c r="D9" s="19">
        <v>2.895</v>
      </c>
      <c r="E9" s="19" t="s">
        <v>111</v>
      </c>
      <c r="F9" t="s">
        <v>112</v>
      </c>
      <c r="G9">
        <v>2.91</v>
      </c>
      <c r="H9" s="19">
        <v>3</v>
      </c>
      <c r="I9" s="20">
        <v>16733</v>
      </c>
      <c r="J9" s="21">
        <v>2.91</v>
      </c>
      <c r="K9" s="19">
        <v>2.93</v>
      </c>
      <c r="L9" s="19">
        <v>17</v>
      </c>
      <c r="M9" s="22"/>
      <c r="N9" s="23">
        <v>1.43</v>
      </c>
      <c r="O9" s="22">
        <v>2.42</v>
      </c>
      <c r="P9" s="19">
        <v>5.84</v>
      </c>
      <c r="Q9" s="22">
        <v>24.24</v>
      </c>
      <c r="R9" s="19">
        <v>12</v>
      </c>
      <c r="T9" s="137"/>
    </row>
    <row r="10" spans="1:20" x14ac:dyDescent="0.25">
      <c r="A10">
        <v>2.1</v>
      </c>
      <c r="B10">
        <v>0.75</v>
      </c>
      <c r="C10">
        <v>0.89</v>
      </c>
      <c r="D10">
        <v>0.84</v>
      </c>
      <c r="E10" t="s">
        <v>498</v>
      </c>
      <c r="F10" t="s">
        <v>499</v>
      </c>
      <c r="G10">
        <v>0.86</v>
      </c>
      <c r="H10">
        <v>3</v>
      </c>
      <c r="I10">
        <v>7380</v>
      </c>
      <c r="J10">
        <v>0.86</v>
      </c>
      <c r="K10">
        <v>0.86499999999999999</v>
      </c>
      <c r="L10">
        <v>8</v>
      </c>
      <c r="M10" t="s">
        <v>115</v>
      </c>
      <c r="N10">
        <v>0.75</v>
      </c>
      <c r="O10">
        <v>0.09</v>
      </c>
      <c r="P10">
        <v>9.3000000000000007</v>
      </c>
      <c r="Q10">
        <v>6.01</v>
      </c>
      <c r="R10">
        <v>14.3</v>
      </c>
      <c r="T10" s="137"/>
    </row>
    <row r="11" spans="1:20" x14ac:dyDescent="0.25">
      <c r="A11">
        <v>4.5999999999999996</v>
      </c>
      <c r="B11">
        <v>3.12</v>
      </c>
      <c r="C11">
        <v>4.57</v>
      </c>
      <c r="D11">
        <v>4.49</v>
      </c>
      <c r="E11" t="s">
        <v>113</v>
      </c>
      <c r="F11" t="s">
        <v>114</v>
      </c>
      <c r="G11">
        <v>4.53</v>
      </c>
      <c r="H11">
        <v>7</v>
      </c>
      <c r="I11">
        <v>10961</v>
      </c>
      <c r="J11">
        <v>4.5199999999999996</v>
      </c>
      <c r="K11">
        <v>4.53</v>
      </c>
      <c r="L11">
        <v>17</v>
      </c>
      <c r="M11" t="s">
        <v>115</v>
      </c>
      <c r="N11">
        <v>1.58</v>
      </c>
      <c r="O11">
        <v>1.35</v>
      </c>
      <c r="P11">
        <v>3.75</v>
      </c>
      <c r="Q11">
        <v>26.9</v>
      </c>
      <c r="R11">
        <v>16.8</v>
      </c>
      <c r="T11" s="137"/>
    </row>
    <row r="12" spans="1:20" x14ac:dyDescent="0.25">
      <c r="A12">
        <v>1.48</v>
      </c>
      <c r="B12">
        <v>1.0349999999999999</v>
      </c>
      <c r="C12">
        <v>1.1399999999999999</v>
      </c>
      <c r="D12">
        <v>1.105</v>
      </c>
      <c r="E12" t="s">
        <v>1214</v>
      </c>
      <c r="F12" t="s">
        <v>1215</v>
      </c>
      <c r="G12">
        <v>1.105</v>
      </c>
      <c r="H12">
        <v>-1.5</v>
      </c>
      <c r="I12" s="2">
        <v>10926</v>
      </c>
      <c r="J12">
        <v>1.105</v>
      </c>
      <c r="K12">
        <v>1.1100000000000001</v>
      </c>
      <c r="L12" t="s">
        <v>124</v>
      </c>
      <c r="N12" t="s">
        <v>124</v>
      </c>
      <c r="O12">
        <v>-0.15</v>
      </c>
      <c r="P12" t="s">
        <v>124</v>
      </c>
      <c r="Q12">
        <v>-2.9</v>
      </c>
      <c r="R12" t="s">
        <v>124</v>
      </c>
      <c r="T12" s="137"/>
    </row>
    <row r="13" spans="1:20" x14ac:dyDescent="0.25">
      <c r="A13">
        <v>15.59</v>
      </c>
      <c r="B13">
        <v>12.55</v>
      </c>
      <c r="C13">
        <v>15.37</v>
      </c>
      <c r="D13">
        <v>15.18</v>
      </c>
      <c r="E13" t="s">
        <v>81</v>
      </c>
      <c r="F13" t="s">
        <v>116</v>
      </c>
      <c r="G13">
        <v>15.2</v>
      </c>
      <c r="H13">
        <v>9</v>
      </c>
      <c r="I13">
        <v>14371</v>
      </c>
      <c r="J13">
        <v>15.2</v>
      </c>
      <c r="K13">
        <v>15.23</v>
      </c>
      <c r="L13">
        <v>63</v>
      </c>
      <c r="M13" t="s">
        <v>115</v>
      </c>
      <c r="N13">
        <v>1.65</v>
      </c>
      <c r="O13">
        <v>8.49</v>
      </c>
      <c r="P13">
        <v>4.1399999999999997</v>
      </c>
      <c r="Q13">
        <v>103.9</v>
      </c>
      <c r="R13">
        <v>14.6</v>
      </c>
      <c r="T13" s="137"/>
    </row>
    <row r="14" spans="1:20" x14ac:dyDescent="0.25">
      <c r="A14">
        <v>4.21</v>
      </c>
      <c r="B14">
        <v>2.0299999999999998</v>
      </c>
      <c r="C14">
        <v>2.91</v>
      </c>
      <c r="D14">
        <v>2.85</v>
      </c>
      <c r="E14" t="s">
        <v>117</v>
      </c>
      <c r="F14" t="s">
        <v>118</v>
      </c>
      <c r="G14">
        <v>2.89</v>
      </c>
      <c r="H14">
        <v>2</v>
      </c>
      <c r="I14">
        <v>3547</v>
      </c>
      <c r="J14">
        <v>2.87</v>
      </c>
      <c r="K14">
        <v>2.89</v>
      </c>
      <c r="L14">
        <v>10</v>
      </c>
      <c r="M14" t="s">
        <v>115</v>
      </c>
      <c r="N14">
        <v>1.9</v>
      </c>
      <c r="O14">
        <v>0.71</v>
      </c>
      <c r="P14">
        <v>3.46</v>
      </c>
      <c r="Q14">
        <v>19</v>
      </c>
      <c r="R14">
        <v>15.2</v>
      </c>
      <c r="T14" s="137"/>
    </row>
    <row r="15" spans="1:20" x14ac:dyDescent="0.25">
      <c r="A15">
        <v>3.13</v>
      </c>
      <c r="B15">
        <v>1.8149999999999999</v>
      </c>
      <c r="C15">
        <v>2.9</v>
      </c>
      <c r="D15">
        <v>2.83</v>
      </c>
      <c r="E15" t="s">
        <v>500</v>
      </c>
      <c r="F15" t="s">
        <v>501</v>
      </c>
      <c r="G15">
        <v>2.84</v>
      </c>
      <c r="H15">
        <v>13</v>
      </c>
      <c r="I15">
        <v>8902</v>
      </c>
      <c r="J15">
        <v>2.79</v>
      </c>
      <c r="K15">
        <v>2.85</v>
      </c>
      <c r="L15">
        <v>2.2000000000000002</v>
      </c>
      <c r="N15">
        <v>12.75</v>
      </c>
      <c r="O15" t="s">
        <v>124</v>
      </c>
      <c r="P15">
        <v>0.77</v>
      </c>
      <c r="Q15">
        <v>28.04</v>
      </c>
      <c r="R15">
        <v>10.1</v>
      </c>
      <c r="T15" s="137"/>
    </row>
    <row r="16" spans="1:20" x14ac:dyDescent="0.25">
      <c r="A16">
        <v>9.3000000000000007</v>
      </c>
      <c r="B16">
        <v>4.33</v>
      </c>
      <c r="C16">
        <v>5.1100000000000003</v>
      </c>
      <c r="D16">
        <v>4.88</v>
      </c>
      <c r="E16" t="s">
        <v>119</v>
      </c>
      <c r="F16" t="s">
        <v>120</v>
      </c>
      <c r="G16">
        <v>4.96</v>
      </c>
      <c r="H16">
        <v>1</v>
      </c>
      <c r="I16" s="2">
        <v>26368</v>
      </c>
      <c r="J16">
        <v>4.9400000000000004</v>
      </c>
      <c r="K16">
        <v>4.96</v>
      </c>
      <c r="L16">
        <v>31</v>
      </c>
      <c r="M16" t="s">
        <v>121</v>
      </c>
      <c r="N16">
        <v>0.92</v>
      </c>
      <c r="O16">
        <v>-0.02</v>
      </c>
      <c r="P16">
        <v>6.25</v>
      </c>
      <c r="Q16">
        <v>28.41</v>
      </c>
      <c r="R16">
        <v>17.5</v>
      </c>
      <c r="T16" s="137"/>
    </row>
    <row r="17" spans="1:20" x14ac:dyDescent="0.25">
      <c r="A17">
        <v>4.5</v>
      </c>
      <c r="B17">
        <v>2.0699999999999998</v>
      </c>
      <c r="C17">
        <v>4.45</v>
      </c>
      <c r="D17">
        <v>4.3099999999999996</v>
      </c>
      <c r="E17" t="s">
        <v>502</v>
      </c>
      <c r="F17" t="s">
        <v>503</v>
      </c>
      <c r="G17">
        <v>4.45</v>
      </c>
      <c r="H17">
        <v>14</v>
      </c>
      <c r="I17">
        <v>2942</v>
      </c>
      <c r="J17">
        <v>4.43</v>
      </c>
      <c r="K17">
        <v>4.45</v>
      </c>
      <c r="L17">
        <v>16</v>
      </c>
      <c r="N17">
        <v>0.89</v>
      </c>
      <c r="O17">
        <v>0.41</v>
      </c>
      <c r="P17">
        <v>3.6</v>
      </c>
      <c r="Q17">
        <v>14.27</v>
      </c>
      <c r="R17">
        <v>31.2</v>
      </c>
      <c r="T17" s="137"/>
    </row>
    <row r="18" spans="1:20" x14ac:dyDescent="0.25">
      <c r="A18">
        <v>2.1</v>
      </c>
      <c r="B18">
        <v>1.22</v>
      </c>
      <c r="C18">
        <v>1.64</v>
      </c>
      <c r="D18">
        <v>1.595</v>
      </c>
      <c r="E18" t="s">
        <v>122</v>
      </c>
      <c r="F18" t="s">
        <v>123</v>
      </c>
      <c r="G18">
        <v>1.605</v>
      </c>
      <c r="H18">
        <v>0.5</v>
      </c>
      <c r="I18" s="2">
        <v>256843</v>
      </c>
      <c r="J18">
        <v>1.605</v>
      </c>
      <c r="K18">
        <v>1.61</v>
      </c>
      <c r="L18">
        <v>2.02</v>
      </c>
      <c r="M18" t="s">
        <v>115</v>
      </c>
      <c r="N18" t="s">
        <v>124</v>
      </c>
      <c r="O18">
        <v>0.94</v>
      </c>
      <c r="P18">
        <v>1.26</v>
      </c>
      <c r="Q18">
        <v>-4.2699999999999996</v>
      </c>
      <c r="R18" t="s">
        <v>124</v>
      </c>
      <c r="T18" s="137"/>
    </row>
    <row r="19" spans="1:20" x14ac:dyDescent="0.25">
      <c r="A19">
        <v>2.99</v>
      </c>
      <c r="B19">
        <v>1.84</v>
      </c>
      <c r="C19">
        <v>2.7</v>
      </c>
      <c r="D19">
        <v>2.66</v>
      </c>
      <c r="E19" t="s">
        <v>504</v>
      </c>
      <c r="F19" t="s">
        <v>505</v>
      </c>
      <c r="G19">
        <v>2.7</v>
      </c>
      <c r="H19">
        <v>4</v>
      </c>
      <c r="I19">
        <v>5621</v>
      </c>
      <c r="J19">
        <v>2.68</v>
      </c>
      <c r="K19">
        <v>2.71</v>
      </c>
      <c r="L19">
        <v>9</v>
      </c>
      <c r="M19" t="s">
        <v>115</v>
      </c>
      <c r="N19">
        <v>0.9</v>
      </c>
      <c r="O19">
        <v>0.4</v>
      </c>
      <c r="P19">
        <v>3.33</v>
      </c>
      <c r="Q19">
        <v>8.11</v>
      </c>
      <c r="R19">
        <v>33.299999999999997</v>
      </c>
      <c r="T19" s="137"/>
    </row>
    <row r="20" spans="1:20" x14ac:dyDescent="0.25">
      <c r="A20">
        <v>14.78</v>
      </c>
      <c r="B20">
        <v>9.8800000000000008</v>
      </c>
      <c r="C20">
        <v>14.31</v>
      </c>
      <c r="D20">
        <v>14.04</v>
      </c>
      <c r="E20" t="s">
        <v>125</v>
      </c>
      <c r="F20" t="s">
        <v>126</v>
      </c>
      <c r="G20">
        <v>14.04</v>
      </c>
      <c r="H20">
        <v>-2</v>
      </c>
      <c r="I20">
        <v>36236</v>
      </c>
      <c r="J20">
        <v>14.04</v>
      </c>
      <c r="K20">
        <v>14.05</v>
      </c>
      <c r="L20">
        <v>47.9</v>
      </c>
      <c r="N20">
        <v>1.38</v>
      </c>
      <c r="O20">
        <v>-0.06</v>
      </c>
      <c r="P20">
        <v>3.41</v>
      </c>
      <c r="Q20">
        <v>66.03</v>
      </c>
      <c r="R20">
        <v>21.3</v>
      </c>
      <c r="T20" s="137"/>
    </row>
    <row r="21" spans="1:20" x14ac:dyDescent="0.25">
      <c r="A21">
        <v>6.83</v>
      </c>
      <c r="B21">
        <v>4.95</v>
      </c>
      <c r="C21">
        <v>6.47</v>
      </c>
      <c r="D21">
        <v>6.39</v>
      </c>
      <c r="E21" t="s">
        <v>127</v>
      </c>
      <c r="F21" t="s">
        <v>127</v>
      </c>
      <c r="G21">
        <v>6.44</v>
      </c>
      <c r="H21">
        <v>8</v>
      </c>
      <c r="I21">
        <v>95630</v>
      </c>
      <c r="J21">
        <v>6.43</v>
      </c>
      <c r="K21">
        <v>6.45</v>
      </c>
      <c r="L21">
        <v>26</v>
      </c>
      <c r="M21" t="s">
        <v>121</v>
      </c>
      <c r="N21">
        <v>1.17</v>
      </c>
      <c r="O21">
        <v>1.42</v>
      </c>
      <c r="P21">
        <v>4.04</v>
      </c>
      <c r="Q21">
        <v>30.3</v>
      </c>
      <c r="R21">
        <v>21.3</v>
      </c>
      <c r="T21" s="137"/>
    </row>
    <row r="22" spans="1:20" x14ac:dyDescent="0.25">
      <c r="A22">
        <v>28.04</v>
      </c>
      <c r="B22">
        <v>17.809999999999999</v>
      </c>
      <c r="C22">
        <v>28.04</v>
      </c>
      <c r="D22">
        <v>27.44</v>
      </c>
      <c r="E22" t="s">
        <v>128</v>
      </c>
      <c r="F22" t="s">
        <v>129</v>
      </c>
      <c r="G22">
        <v>27.55</v>
      </c>
      <c r="H22">
        <v>-23</v>
      </c>
      <c r="I22">
        <v>9498</v>
      </c>
      <c r="J22">
        <v>27.55</v>
      </c>
      <c r="K22">
        <v>27.57</v>
      </c>
      <c r="L22">
        <v>49.24</v>
      </c>
      <c r="N22">
        <v>0.92</v>
      </c>
      <c r="O22">
        <v>0.63</v>
      </c>
      <c r="P22">
        <v>1.79</v>
      </c>
      <c r="Q22">
        <v>45.53</v>
      </c>
      <c r="R22">
        <v>60.5</v>
      </c>
      <c r="T22" s="137"/>
    </row>
    <row r="23" spans="1:20" x14ac:dyDescent="0.25">
      <c r="A23">
        <v>37.19</v>
      </c>
      <c r="B23">
        <v>30.47</v>
      </c>
      <c r="C23">
        <v>36.82</v>
      </c>
      <c r="D23">
        <v>36.549999999999997</v>
      </c>
      <c r="E23" t="s">
        <v>130</v>
      </c>
      <c r="F23" t="s">
        <v>131</v>
      </c>
      <c r="G23">
        <v>36.64</v>
      </c>
      <c r="H23">
        <v>28</v>
      </c>
      <c r="I23">
        <v>43738</v>
      </c>
      <c r="J23">
        <v>36.619999999999997</v>
      </c>
      <c r="K23">
        <v>36.65</v>
      </c>
      <c r="L23">
        <v>178</v>
      </c>
      <c r="M23" t="s">
        <v>115</v>
      </c>
      <c r="N23">
        <v>1.5</v>
      </c>
      <c r="O23">
        <v>14.65</v>
      </c>
      <c r="P23">
        <v>4.8600000000000003</v>
      </c>
      <c r="Q23">
        <v>267.10000000000002</v>
      </c>
      <c r="R23">
        <v>13.7</v>
      </c>
      <c r="T23" s="137"/>
    </row>
    <row r="24" spans="1:20" x14ac:dyDescent="0.25">
      <c r="A24">
        <v>9.69</v>
      </c>
      <c r="B24">
        <v>6.141</v>
      </c>
      <c r="C24">
        <v>9.08</v>
      </c>
      <c r="D24">
        <v>9</v>
      </c>
      <c r="E24" t="s">
        <v>132</v>
      </c>
      <c r="F24" t="s">
        <v>133</v>
      </c>
      <c r="G24">
        <v>9.0500000000000007</v>
      </c>
      <c r="H24">
        <v>20</v>
      </c>
      <c r="I24">
        <v>30050</v>
      </c>
      <c r="J24">
        <v>9.0299999999999994</v>
      </c>
      <c r="K24">
        <v>9.0500000000000007</v>
      </c>
      <c r="L24">
        <v>36.25</v>
      </c>
      <c r="N24">
        <v>2.27</v>
      </c>
      <c r="O24">
        <v>2.4700000000000002</v>
      </c>
      <c r="P24">
        <v>4.01</v>
      </c>
      <c r="Q24">
        <v>82.16</v>
      </c>
      <c r="R24">
        <v>11</v>
      </c>
      <c r="T24" s="137"/>
    </row>
    <row r="25" spans="1:20" x14ac:dyDescent="0.25">
      <c r="A25">
        <v>1.08</v>
      </c>
      <c r="B25">
        <v>0.56499999999999995</v>
      </c>
      <c r="C25">
        <v>1.0049999999999999</v>
      </c>
      <c r="D25">
        <v>0.98</v>
      </c>
      <c r="E25" t="s">
        <v>134</v>
      </c>
      <c r="F25" t="s">
        <v>135</v>
      </c>
      <c r="G25">
        <v>0.995</v>
      </c>
      <c r="H25">
        <v>2</v>
      </c>
      <c r="I25">
        <v>27887</v>
      </c>
      <c r="J25">
        <v>0.98</v>
      </c>
      <c r="K25">
        <v>0.995</v>
      </c>
      <c r="L25" t="s">
        <v>124</v>
      </c>
      <c r="N25" t="s">
        <v>124</v>
      </c>
      <c r="O25">
        <v>-0.25</v>
      </c>
      <c r="P25" t="s">
        <v>124</v>
      </c>
      <c r="Q25">
        <v>1.17</v>
      </c>
      <c r="R25">
        <v>85</v>
      </c>
      <c r="T25" s="137"/>
    </row>
    <row r="26" spans="1:20" x14ac:dyDescent="0.25">
      <c r="A26">
        <v>3.38</v>
      </c>
      <c r="B26">
        <v>2.42</v>
      </c>
      <c r="C26">
        <v>3.3</v>
      </c>
      <c r="D26">
        <v>3.18</v>
      </c>
      <c r="E26" t="s">
        <v>1216</v>
      </c>
      <c r="F26" t="s">
        <v>1217</v>
      </c>
      <c r="G26">
        <v>3.28</v>
      </c>
      <c r="H26">
        <v>5</v>
      </c>
      <c r="I26">
        <v>494</v>
      </c>
      <c r="J26">
        <v>3.26</v>
      </c>
      <c r="K26">
        <v>3.28</v>
      </c>
      <c r="L26" t="s">
        <v>124</v>
      </c>
      <c r="M26" t="s">
        <v>115</v>
      </c>
      <c r="N26" t="s">
        <v>124</v>
      </c>
      <c r="O26" t="s">
        <v>124</v>
      </c>
      <c r="P26" t="s">
        <v>124</v>
      </c>
      <c r="Q26" t="s">
        <v>124</v>
      </c>
      <c r="R26" t="s">
        <v>124</v>
      </c>
      <c r="T26" s="137"/>
    </row>
    <row r="27" spans="1:20" x14ac:dyDescent="0.25">
      <c r="A27">
        <v>12.74</v>
      </c>
      <c r="B27">
        <v>10.49</v>
      </c>
      <c r="C27">
        <v>12.44</v>
      </c>
      <c r="D27">
        <v>12</v>
      </c>
      <c r="E27" t="s">
        <v>136</v>
      </c>
      <c r="F27" t="s">
        <v>137</v>
      </c>
      <c r="G27">
        <v>12.41</v>
      </c>
      <c r="H27">
        <v>5</v>
      </c>
      <c r="I27">
        <v>2005</v>
      </c>
      <c r="J27">
        <v>12.38</v>
      </c>
      <c r="K27">
        <v>12.41</v>
      </c>
      <c r="L27">
        <v>29</v>
      </c>
      <c r="M27" t="s">
        <v>115</v>
      </c>
      <c r="N27">
        <v>2.0299999999999998</v>
      </c>
      <c r="O27">
        <v>2.42</v>
      </c>
      <c r="P27">
        <v>2.34</v>
      </c>
      <c r="Q27">
        <v>58.75</v>
      </c>
      <c r="R27">
        <v>21.1</v>
      </c>
      <c r="T27" s="137"/>
    </row>
    <row r="28" spans="1:20" x14ac:dyDescent="0.25">
      <c r="A28">
        <v>3.49</v>
      </c>
      <c r="B28">
        <v>1.75</v>
      </c>
      <c r="C28">
        <v>2.2599999999999998</v>
      </c>
      <c r="D28">
        <v>2.19</v>
      </c>
      <c r="E28" t="s">
        <v>138</v>
      </c>
      <c r="F28" t="s">
        <v>139</v>
      </c>
      <c r="G28">
        <v>2.2400000000000002</v>
      </c>
      <c r="H28">
        <v>4</v>
      </c>
      <c r="I28">
        <v>20774</v>
      </c>
      <c r="J28">
        <v>2.2400000000000002</v>
      </c>
      <c r="K28">
        <v>2.2599999999999998</v>
      </c>
      <c r="L28">
        <v>13.2</v>
      </c>
      <c r="M28" t="s">
        <v>121</v>
      </c>
      <c r="N28">
        <v>0.83</v>
      </c>
      <c r="O28">
        <v>0.78</v>
      </c>
      <c r="P28">
        <v>5.89</v>
      </c>
      <c r="Q28">
        <v>10.92</v>
      </c>
      <c r="R28">
        <v>20.5</v>
      </c>
      <c r="S28" s="20"/>
      <c r="T28" s="137"/>
    </row>
    <row r="29" spans="1:20" x14ac:dyDescent="0.25">
      <c r="A29">
        <v>1.9</v>
      </c>
      <c r="B29">
        <v>1.1000000000000001</v>
      </c>
      <c r="C29">
        <v>1.6619999999999999</v>
      </c>
      <c r="D29">
        <v>1.59</v>
      </c>
      <c r="E29" t="s">
        <v>506</v>
      </c>
      <c r="F29" t="s">
        <v>507</v>
      </c>
      <c r="G29">
        <v>1.65</v>
      </c>
      <c r="H29">
        <v>-1.5</v>
      </c>
      <c r="I29">
        <v>5291</v>
      </c>
      <c r="J29">
        <v>1.65</v>
      </c>
      <c r="K29">
        <v>1.66</v>
      </c>
      <c r="L29">
        <v>9.77</v>
      </c>
      <c r="N29">
        <v>2.59</v>
      </c>
      <c r="O29">
        <v>1.18</v>
      </c>
      <c r="P29">
        <v>5.92</v>
      </c>
      <c r="Q29">
        <v>25.34</v>
      </c>
      <c r="R29">
        <v>6.5</v>
      </c>
      <c r="T29" s="137"/>
    </row>
    <row r="30" spans="1:20" x14ac:dyDescent="0.25">
      <c r="A30">
        <v>8.5</v>
      </c>
      <c r="B30">
        <v>4.84</v>
      </c>
      <c r="C30">
        <v>8.48</v>
      </c>
      <c r="D30">
        <v>8.15</v>
      </c>
      <c r="E30" t="s">
        <v>140</v>
      </c>
      <c r="F30" t="s">
        <v>141</v>
      </c>
      <c r="G30">
        <v>8.43</v>
      </c>
      <c r="H30">
        <v>29</v>
      </c>
      <c r="I30">
        <v>38711</v>
      </c>
      <c r="J30">
        <v>8.43</v>
      </c>
      <c r="K30">
        <v>8.44</v>
      </c>
      <c r="L30">
        <v>16</v>
      </c>
      <c r="N30" t="s">
        <v>124</v>
      </c>
      <c r="O30">
        <v>0.91</v>
      </c>
      <c r="P30">
        <v>1.9</v>
      </c>
      <c r="Q30">
        <v>-2.9</v>
      </c>
      <c r="R30" t="s">
        <v>124</v>
      </c>
      <c r="T30" s="137"/>
    </row>
    <row r="31" spans="1:20" x14ac:dyDescent="0.25">
      <c r="A31">
        <v>1.23</v>
      </c>
      <c r="B31">
        <v>0.15</v>
      </c>
      <c r="C31">
        <v>0.18</v>
      </c>
      <c r="D31">
        <v>0.17</v>
      </c>
      <c r="E31" t="s">
        <v>142</v>
      </c>
      <c r="F31" t="s">
        <v>143</v>
      </c>
      <c r="G31">
        <v>0.17</v>
      </c>
      <c r="H31" t="s">
        <v>124</v>
      </c>
      <c r="I31">
        <v>227489</v>
      </c>
      <c r="J31">
        <v>0.17</v>
      </c>
      <c r="K31">
        <v>0.17499999999999999</v>
      </c>
      <c r="L31">
        <v>9</v>
      </c>
      <c r="N31" t="s">
        <v>124</v>
      </c>
      <c r="O31">
        <v>0.4</v>
      </c>
      <c r="P31">
        <v>52.94</v>
      </c>
      <c r="Q31">
        <v>-69.89</v>
      </c>
      <c r="R31" t="s">
        <v>124</v>
      </c>
      <c r="T31" s="137"/>
    </row>
    <row r="32" spans="1:20" x14ac:dyDescent="0.25">
      <c r="A32">
        <v>2.13</v>
      </c>
      <c r="B32">
        <v>1.6</v>
      </c>
      <c r="C32">
        <v>1.925</v>
      </c>
      <c r="D32">
        <v>1.86</v>
      </c>
      <c r="E32" t="s">
        <v>144</v>
      </c>
      <c r="F32" t="s">
        <v>145</v>
      </c>
      <c r="G32">
        <v>1.89</v>
      </c>
      <c r="H32">
        <v>4.5</v>
      </c>
      <c r="I32" s="2">
        <v>15075</v>
      </c>
      <c r="J32">
        <v>1.885</v>
      </c>
      <c r="K32">
        <v>1.9</v>
      </c>
      <c r="L32" t="s">
        <v>124</v>
      </c>
      <c r="N32" t="s">
        <v>124</v>
      </c>
      <c r="O32" t="s">
        <v>124</v>
      </c>
      <c r="P32" t="s">
        <v>124</v>
      </c>
      <c r="Q32" t="s">
        <v>124</v>
      </c>
      <c r="R32" t="s">
        <v>124</v>
      </c>
      <c r="T32" s="137"/>
    </row>
    <row r="33" spans="1:20" x14ac:dyDescent="0.25">
      <c r="A33">
        <v>6.64</v>
      </c>
      <c r="B33">
        <v>5.18</v>
      </c>
      <c r="C33">
        <v>6.61</v>
      </c>
      <c r="D33">
        <v>6.34</v>
      </c>
      <c r="E33" t="s">
        <v>146</v>
      </c>
      <c r="F33" t="s">
        <v>147</v>
      </c>
      <c r="G33">
        <v>6.34</v>
      </c>
      <c r="H33">
        <v>-10</v>
      </c>
      <c r="I33" s="2">
        <v>50503</v>
      </c>
      <c r="J33">
        <v>6.34</v>
      </c>
      <c r="K33">
        <v>6.35</v>
      </c>
      <c r="L33">
        <v>16.75</v>
      </c>
      <c r="M33" t="s">
        <v>115</v>
      </c>
      <c r="N33">
        <v>1.56</v>
      </c>
      <c r="O33">
        <v>0.93</v>
      </c>
      <c r="P33">
        <v>2.64</v>
      </c>
      <c r="Q33">
        <v>26.1</v>
      </c>
      <c r="R33">
        <v>24.3</v>
      </c>
      <c r="T33" s="137"/>
    </row>
    <row r="34" spans="1:20" x14ac:dyDescent="0.25">
      <c r="A34">
        <v>5.21</v>
      </c>
      <c r="B34">
        <v>3.69</v>
      </c>
      <c r="C34">
        <v>5.01</v>
      </c>
      <c r="D34">
        <v>4.8899999999999997</v>
      </c>
      <c r="E34" t="s">
        <v>508</v>
      </c>
      <c r="F34" t="s">
        <v>509</v>
      </c>
      <c r="G34">
        <v>5</v>
      </c>
      <c r="H34">
        <v>10</v>
      </c>
      <c r="I34">
        <v>2459</v>
      </c>
      <c r="J34">
        <v>4.9800000000000004</v>
      </c>
      <c r="K34">
        <v>5.01</v>
      </c>
      <c r="L34">
        <v>22.5</v>
      </c>
      <c r="N34">
        <v>1.83</v>
      </c>
      <c r="O34">
        <v>5.92</v>
      </c>
      <c r="P34">
        <v>4.5</v>
      </c>
      <c r="Q34">
        <v>41.23</v>
      </c>
      <c r="R34">
        <v>12.1</v>
      </c>
      <c r="T34" s="137"/>
    </row>
    <row r="35" spans="1:20" x14ac:dyDescent="0.25">
      <c r="A35">
        <v>45.37</v>
      </c>
      <c r="B35">
        <v>34.07</v>
      </c>
      <c r="C35">
        <v>41.91</v>
      </c>
      <c r="D35">
        <v>41.36</v>
      </c>
      <c r="E35" t="s">
        <v>148</v>
      </c>
      <c r="F35" t="s">
        <v>148</v>
      </c>
      <c r="G35">
        <v>41.41</v>
      </c>
      <c r="H35">
        <v>2</v>
      </c>
      <c r="I35">
        <v>7270</v>
      </c>
      <c r="J35">
        <v>41.41</v>
      </c>
      <c r="K35">
        <v>41.43</v>
      </c>
      <c r="L35">
        <v>182.2</v>
      </c>
      <c r="M35" t="s">
        <v>115</v>
      </c>
      <c r="N35">
        <v>1.1100000000000001</v>
      </c>
      <c r="O35">
        <v>6.97</v>
      </c>
      <c r="P35">
        <v>4.4000000000000004</v>
      </c>
      <c r="Q35">
        <v>202.9</v>
      </c>
      <c r="R35">
        <v>20.399999999999999</v>
      </c>
      <c r="T35" s="137"/>
    </row>
    <row r="36" spans="1:20" x14ac:dyDescent="0.25">
      <c r="A36">
        <v>1.08</v>
      </c>
      <c r="B36">
        <v>0.13</v>
      </c>
      <c r="C36">
        <v>0.14000000000000001</v>
      </c>
      <c r="D36">
        <v>0.13</v>
      </c>
      <c r="E36" t="s">
        <v>149</v>
      </c>
      <c r="F36" t="s">
        <v>150</v>
      </c>
      <c r="G36">
        <v>0.13</v>
      </c>
      <c r="H36">
        <v>-0.5</v>
      </c>
      <c r="I36">
        <v>70328</v>
      </c>
      <c r="J36">
        <v>0.13</v>
      </c>
      <c r="K36">
        <v>0.13500000000000001</v>
      </c>
      <c r="L36">
        <v>2</v>
      </c>
      <c r="N36" t="s">
        <v>124</v>
      </c>
      <c r="O36">
        <v>0.55000000000000004</v>
      </c>
      <c r="P36">
        <v>15.38</v>
      </c>
      <c r="Q36">
        <v>-124.69</v>
      </c>
      <c r="R36" t="s">
        <v>124</v>
      </c>
      <c r="T36" s="137"/>
    </row>
    <row r="37" spans="1:20" x14ac:dyDescent="0.25">
      <c r="A37">
        <v>4.4800000000000004</v>
      </c>
      <c r="B37">
        <v>3.29</v>
      </c>
      <c r="C37">
        <v>4.4800000000000004</v>
      </c>
      <c r="D37">
        <v>4.4000000000000004</v>
      </c>
      <c r="E37" t="s">
        <v>510</v>
      </c>
      <c r="F37" t="s">
        <v>511</v>
      </c>
      <c r="G37">
        <v>4.45</v>
      </c>
      <c r="H37">
        <v>1</v>
      </c>
      <c r="I37">
        <v>980</v>
      </c>
      <c r="J37">
        <v>4.41</v>
      </c>
      <c r="K37">
        <v>4.45</v>
      </c>
      <c r="L37">
        <v>13.31</v>
      </c>
      <c r="N37">
        <v>1.28</v>
      </c>
      <c r="O37">
        <v>2.34</v>
      </c>
      <c r="P37">
        <v>2.99</v>
      </c>
      <c r="Q37">
        <v>17.05</v>
      </c>
      <c r="R37">
        <v>26.1</v>
      </c>
      <c r="T37" s="137"/>
    </row>
    <row r="38" spans="1:20" x14ac:dyDescent="0.25">
      <c r="A38">
        <v>5.2649999999999997</v>
      </c>
      <c r="B38">
        <v>4.1500000000000004</v>
      </c>
      <c r="C38">
        <v>4.95</v>
      </c>
      <c r="D38">
        <v>4.84</v>
      </c>
      <c r="E38" t="s">
        <v>151</v>
      </c>
      <c r="F38" t="s">
        <v>152</v>
      </c>
      <c r="G38">
        <v>4.8499999999999996</v>
      </c>
      <c r="H38">
        <v>-3</v>
      </c>
      <c r="I38">
        <v>84178</v>
      </c>
      <c r="J38">
        <v>4.8499999999999996</v>
      </c>
      <c r="K38">
        <v>4.88</v>
      </c>
      <c r="L38">
        <v>18.600000000000001</v>
      </c>
      <c r="N38">
        <v>1.1399999999999999</v>
      </c>
      <c r="O38">
        <v>2.98</v>
      </c>
      <c r="P38">
        <v>3.84</v>
      </c>
      <c r="Q38">
        <v>21.2</v>
      </c>
      <c r="R38">
        <v>22.9</v>
      </c>
      <c r="T38" s="137"/>
    </row>
    <row r="39" spans="1:20" x14ac:dyDescent="0.25">
      <c r="A39">
        <v>1.37</v>
      </c>
      <c r="B39">
        <v>0.27200000000000002</v>
      </c>
      <c r="C39">
        <v>0.28999999999999998</v>
      </c>
      <c r="D39">
        <v>0.27200000000000002</v>
      </c>
      <c r="E39" t="s">
        <v>512</v>
      </c>
      <c r="F39" t="s">
        <v>513</v>
      </c>
      <c r="G39">
        <v>0.27500000000000002</v>
      </c>
      <c r="H39">
        <v>-1.5</v>
      </c>
      <c r="I39">
        <v>4384</v>
      </c>
      <c r="J39">
        <v>0.27</v>
      </c>
      <c r="K39">
        <v>0.27500000000000002</v>
      </c>
      <c r="L39">
        <v>3</v>
      </c>
      <c r="M39" t="s">
        <v>115</v>
      </c>
      <c r="N39" t="s">
        <v>124</v>
      </c>
      <c r="O39">
        <v>1.8</v>
      </c>
      <c r="P39">
        <v>10.91</v>
      </c>
      <c r="Q39">
        <v>-75.08</v>
      </c>
      <c r="R39" t="s">
        <v>124</v>
      </c>
      <c r="T39" s="137"/>
    </row>
    <row r="40" spans="1:20" x14ac:dyDescent="0.25">
      <c r="A40">
        <v>1.51</v>
      </c>
      <c r="B40">
        <v>1.29</v>
      </c>
      <c r="C40">
        <v>1.47</v>
      </c>
      <c r="D40">
        <v>1.45</v>
      </c>
      <c r="E40" t="s">
        <v>153</v>
      </c>
      <c r="F40" t="s">
        <v>154</v>
      </c>
      <c r="G40">
        <v>1.46</v>
      </c>
      <c r="H40">
        <v>3</v>
      </c>
      <c r="I40">
        <v>54522</v>
      </c>
      <c r="J40">
        <v>1.45</v>
      </c>
      <c r="K40">
        <v>1.46</v>
      </c>
      <c r="L40">
        <v>8.36</v>
      </c>
      <c r="M40" t="s">
        <v>121</v>
      </c>
      <c r="N40">
        <v>0.37</v>
      </c>
      <c r="O40">
        <v>0.86</v>
      </c>
      <c r="P40">
        <v>5.73</v>
      </c>
      <c r="Q40">
        <v>3.09</v>
      </c>
      <c r="R40">
        <v>47.2</v>
      </c>
      <c r="T40" s="137"/>
    </row>
    <row r="41" spans="1:20" x14ac:dyDescent="0.25">
      <c r="A41">
        <v>1.67</v>
      </c>
      <c r="B41">
        <v>1.18</v>
      </c>
      <c r="C41">
        <v>1.645</v>
      </c>
      <c r="D41">
        <v>1.595</v>
      </c>
      <c r="E41" t="s">
        <v>514</v>
      </c>
      <c r="F41" t="s">
        <v>515</v>
      </c>
      <c r="G41">
        <v>1.605</v>
      </c>
      <c r="H41" t="s">
        <v>124</v>
      </c>
      <c r="I41">
        <v>9808</v>
      </c>
      <c r="J41">
        <v>1.595</v>
      </c>
      <c r="K41">
        <v>1.61</v>
      </c>
      <c r="L41" t="s">
        <v>124</v>
      </c>
      <c r="N41" t="s">
        <v>124</v>
      </c>
      <c r="O41">
        <v>1.37</v>
      </c>
      <c r="P41" t="s">
        <v>124</v>
      </c>
      <c r="Q41">
        <v>-4.22</v>
      </c>
      <c r="R41" t="s">
        <v>124</v>
      </c>
      <c r="T41" s="137"/>
    </row>
    <row r="42" spans="1:20" x14ac:dyDescent="0.25">
      <c r="A42">
        <v>2.4500000000000002</v>
      </c>
      <c r="B42">
        <v>1.96</v>
      </c>
      <c r="C42">
        <v>2.37</v>
      </c>
      <c r="D42">
        <v>2.33</v>
      </c>
      <c r="E42" t="s">
        <v>516</v>
      </c>
      <c r="F42" t="s">
        <v>517</v>
      </c>
      <c r="G42">
        <v>2.34</v>
      </c>
      <c r="H42">
        <v>1</v>
      </c>
      <c r="I42">
        <v>2639</v>
      </c>
      <c r="J42">
        <v>2.3199999999999998</v>
      </c>
      <c r="K42">
        <v>2.34</v>
      </c>
      <c r="L42">
        <v>16.78</v>
      </c>
      <c r="N42">
        <v>2.16</v>
      </c>
      <c r="O42">
        <v>2.06</v>
      </c>
      <c r="P42">
        <v>7.17</v>
      </c>
      <c r="Q42">
        <v>36.18</v>
      </c>
      <c r="R42">
        <v>6.5</v>
      </c>
      <c r="T42" s="137"/>
    </row>
    <row r="43" spans="1:20" x14ac:dyDescent="0.25">
      <c r="A43">
        <v>1.905</v>
      </c>
      <c r="B43">
        <v>0.49</v>
      </c>
      <c r="C43">
        <v>1.85</v>
      </c>
      <c r="D43">
        <v>1.7350000000000001</v>
      </c>
      <c r="E43" t="s">
        <v>518</v>
      </c>
      <c r="F43" t="s">
        <v>519</v>
      </c>
      <c r="G43">
        <v>1.8149999999999999</v>
      </c>
      <c r="H43">
        <v>6.5</v>
      </c>
      <c r="I43">
        <v>12903</v>
      </c>
      <c r="J43">
        <v>1.81</v>
      </c>
      <c r="K43">
        <v>1.8149999999999999</v>
      </c>
      <c r="L43">
        <v>3.5</v>
      </c>
      <c r="M43" t="s">
        <v>115</v>
      </c>
      <c r="N43">
        <v>1.43</v>
      </c>
      <c r="O43">
        <v>0.77</v>
      </c>
      <c r="P43">
        <v>1.93</v>
      </c>
      <c r="Q43">
        <v>5</v>
      </c>
      <c r="R43">
        <v>36.299999999999997</v>
      </c>
      <c r="T43" s="137"/>
    </row>
    <row r="44" spans="1:20" x14ac:dyDescent="0.25">
      <c r="A44">
        <v>1.7869999999999999</v>
      </c>
      <c r="B44">
        <v>0.91</v>
      </c>
      <c r="C44">
        <v>1.7869999999999999</v>
      </c>
      <c r="D44">
        <v>1.71</v>
      </c>
      <c r="E44" t="s">
        <v>520</v>
      </c>
      <c r="F44" t="s">
        <v>521</v>
      </c>
      <c r="G44">
        <v>1.76</v>
      </c>
      <c r="H44">
        <v>3.5</v>
      </c>
      <c r="I44">
        <v>10913</v>
      </c>
      <c r="J44">
        <v>1.75</v>
      </c>
      <c r="K44">
        <v>1.78</v>
      </c>
      <c r="L44">
        <v>1</v>
      </c>
      <c r="M44" t="s">
        <v>115</v>
      </c>
      <c r="N44">
        <v>14.79</v>
      </c>
      <c r="O44">
        <v>1.36</v>
      </c>
      <c r="P44">
        <v>0.56999999999999995</v>
      </c>
      <c r="Q44">
        <v>14.79</v>
      </c>
      <c r="R44">
        <v>11.9</v>
      </c>
      <c r="T44" s="137"/>
    </row>
    <row r="45" spans="1:20" x14ac:dyDescent="0.25">
      <c r="A45">
        <v>4.3099999999999996</v>
      </c>
      <c r="B45">
        <v>3.42</v>
      </c>
      <c r="C45">
        <v>4.2699999999999996</v>
      </c>
      <c r="D45">
        <v>4.2</v>
      </c>
      <c r="E45" t="s">
        <v>155</v>
      </c>
      <c r="F45" t="s">
        <v>156</v>
      </c>
      <c r="G45">
        <v>4.2</v>
      </c>
      <c r="H45" t="s">
        <v>124</v>
      </c>
      <c r="I45">
        <v>8181</v>
      </c>
      <c r="J45">
        <v>4.2</v>
      </c>
      <c r="K45">
        <v>4.21</v>
      </c>
      <c r="L45">
        <v>21.5</v>
      </c>
      <c r="M45" t="s">
        <v>115</v>
      </c>
      <c r="N45">
        <v>1.25</v>
      </c>
      <c r="O45">
        <v>9.3800000000000008</v>
      </c>
      <c r="P45">
        <v>5.12</v>
      </c>
      <c r="Q45">
        <v>26.9</v>
      </c>
      <c r="R45">
        <v>15.6</v>
      </c>
      <c r="T45" s="137"/>
    </row>
    <row r="46" spans="1:20" x14ac:dyDescent="0.25">
      <c r="A46">
        <v>2.83</v>
      </c>
      <c r="B46">
        <v>1.94</v>
      </c>
      <c r="C46">
        <v>2.67</v>
      </c>
      <c r="D46">
        <v>2.62</v>
      </c>
      <c r="E46" t="s">
        <v>157</v>
      </c>
      <c r="F46" t="s">
        <v>158</v>
      </c>
      <c r="G46">
        <v>2.66</v>
      </c>
      <c r="H46">
        <v>7</v>
      </c>
      <c r="I46">
        <v>9985</v>
      </c>
      <c r="J46">
        <v>2.65</v>
      </c>
      <c r="K46">
        <v>2.66</v>
      </c>
      <c r="L46">
        <v>4</v>
      </c>
      <c r="N46">
        <v>2.83</v>
      </c>
      <c r="O46">
        <v>2.85</v>
      </c>
      <c r="P46">
        <v>1.5</v>
      </c>
      <c r="Q46">
        <v>11.3</v>
      </c>
      <c r="R46">
        <v>23.5</v>
      </c>
      <c r="T46" s="137"/>
    </row>
    <row r="47" spans="1:20" x14ac:dyDescent="0.25">
      <c r="A47">
        <v>1.9950000000000001</v>
      </c>
      <c r="B47">
        <v>1.0549999999999999</v>
      </c>
      <c r="C47">
        <v>1.24</v>
      </c>
      <c r="D47">
        <v>1.19</v>
      </c>
      <c r="E47" t="s">
        <v>159</v>
      </c>
      <c r="F47" t="s">
        <v>159</v>
      </c>
      <c r="G47">
        <v>1.2</v>
      </c>
      <c r="H47">
        <v>-1</v>
      </c>
      <c r="I47">
        <v>20619</v>
      </c>
      <c r="J47">
        <v>1.1950000000000001</v>
      </c>
      <c r="K47">
        <v>1.2</v>
      </c>
      <c r="L47" t="s">
        <v>124</v>
      </c>
      <c r="M47" t="s">
        <v>115</v>
      </c>
      <c r="N47" t="s">
        <v>124</v>
      </c>
      <c r="O47">
        <v>1.44</v>
      </c>
      <c r="P47" t="s">
        <v>124</v>
      </c>
      <c r="Q47">
        <v>-15.45</v>
      </c>
      <c r="R47" t="s">
        <v>124</v>
      </c>
      <c r="T47" s="137"/>
    </row>
    <row r="48" spans="1:20" x14ac:dyDescent="0.25">
      <c r="A48">
        <v>14.73</v>
      </c>
      <c r="B48">
        <v>11.45</v>
      </c>
      <c r="C48">
        <v>13.79</v>
      </c>
      <c r="D48">
        <v>13.57</v>
      </c>
      <c r="E48" t="s">
        <v>82</v>
      </c>
      <c r="F48" t="s">
        <v>160</v>
      </c>
      <c r="G48">
        <v>13.79</v>
      </c>
      <c r="H48">
        <v>33</v>
      </c>
      <c r="I48" s="2">
        <v>27591</v>
      </c>
      <c r="J48">
        <v>13.78</v>
      </c>
      <c r="K48">
        <v>13.79</v>
      </c>
      <c r="L48">
        <v>70</v>
      </c>
      <c r="M48" t="s">
        <v>115</v>
      </c>
      <c r="N48">
        <v>1.1100000000000001</v>
      </c>
      <c r="O48">
        <v>7.01</v>
      </c>
      <c r="P48">
        <v>5.08</v>
      </c>
      <c r="Q48">
        <v>77.599999999999994</v>
      </c>
      <c r="R48">
        <v>17.8</v>
      </c>
      <c r="T48" s="137"/>
    </row>
    <row r="49" spans="1:20" x14ac:dyDescent="0.25">
      <c r="A49">
        <v>5.01</v>
      </c>
      <c r="B49">
        <v>0.34</v>
      </c>
      <c r="C49">
        <v>0.37</v>
      </c>
      <c r="D49">
        <v>0.36</v>
      </c>
      <c r="E49" t="s">
        <v>56</v>
      </c>
      <c r="F49" t="s">
        <v>161</v>
      </c>
      <c r="G49">
        <v>0.37</v>
      </c>
      <c r="H49">
        <v>0.5</v>
      </c>
      <c r="I49">
        <v>7093</v>
      </c>
      <c r="J49">
        <v>0.36499999999999999</v>
      </c>
      <c r="K49">
        <v>0.37</v>
      </c>
      <c r="L49">
        <v>32</v>
      </c>
      <c r="M49" t="s">
        <v>115</v>
      </c>
      <c r="N49" t="s">
        <v>124</v>
      </c>
      <c r="O49">
        <v>0.99</v>
      </c>
      <c r="P49">
        <v>86.49</v>
      </c>
      <c r="Q49">
        <v>-59.9</v>
      </c>
      <c r="R49" t="s">
        <v>124</v>
      </c>
      <c r="T49" s="137"/>
    </row>
    <row r="50" spans="1:20" x14ac:dyDescent="0.25">
      <c r="A50">
        <v>1.8169999999999999</v>
      </c>
      <c r="B50">
        <v>0.85499999999999998</v>
      </c>
      <c r="C50">
        <v>1.0249999999999999</v>
      </c>
      <c r="D50">
        <v>0.98</v>
      </c>
      <c r="E50" t="s">
        <v>162</v>
      </c>
      <c r="F50" t="s">
        <v>163</v>
      </c>
      <c r="G50">
        <v>1.0149999999999999</v>
      </c>
      <c r="H50">
        <v>-0.5</v>
      </c>
      <c r="I50">
        <v>83595</v>
      </c>
      <c r="J50">
        <v>1.0049999999999999</v>
      </c>
      <c r="K50">
        <v>1.02</v>
      </c>
      <c r="L50">
        <v>3</v>
      </c>
      <c r="M50" t="s">
        <v>115</v>
      </c>
      <c r="N50" t="s">
        <v>124</v>
      </c>
      <c r="O50">
        <v>1.37</v>
      </c>
      <c r="P50">
        <v>2.96</v>
      </c>
      <c r="Q50">
        <v>-10.76</v>
      </c>
      <c r="R50" t="s">
        <v>124</v>
      </c>
      <c r="T50" s="137"/>
    </row>
    <row r="51" spans="1:20" x14ac:dyDescent="0.25">
      <c r="A51">
        <v>0.70499999999999996</v>
      </c>
      <c r="B51">
        <v>0.185</v>
      </c>
      <c r="C51">
        <v>0.26500000000000001</v>
      </c>
      <c r="D51">
        <v>0.245</v>
      </c>
      <c r="E51" t="s">
        <v>164</v>
      </c>
      <c r="F51" t="s">
        <v>165</v>
      </c>
      <c r="G51">
        <v>0.26</v>
      </c>
      <c r="H51">
        <v>1.5</v>
      </c>
      <c r="I51">
        <v>59508</v>
      </c>
      <c r="J51">
        <v>0.255</v>
      </c>
      <c r="K51">
        <v>0.26500000000000001</v>
      </c>
      <c r="L51">
        <v>1</v>
      </c>
      <c r="N51">
        <v>1.7</v>
      </c>
      <c r="O51">
        <v>0.25</v>
      </c>
      <c r="P51">
        <v>3.85</v>
      </c>
      <c r="Q51">
        <v>1.7</v>
      </c>
      <c r="R51">
        <v>15.3</v>
      </c>
      <c r="T51" s="137"/>
    </row>
    <row r="52" spans="1:20" x14ac:dyDescent="0.25">
      <c r="A52">
        <v>5.46</v>
      </c>
      <c r="B52">
        <v>4.6100000000000003</v>
      </c>
      <c r="C52">
        <v>4.8</v>
      </c>
      <c r="D52">
        <v>4.76</v>
      </c>
      <c r="E52" t="s">
        <v>166</v>
      </c>
      <c r="F52" t="s">
        <v>167</v>
      </c>
      <c r="G52">
        <v>4.8</v>
      </c>
      <c r="H52">
        <v>2</v>
      </c>
      <c r="I52">
        <v>2158</v>
      </c>
      <c r="J52">
        <v>4.79</v>
      </c>
      <c r="K52">
        <v>4.8</v>
      </c>
      <c r="L52">
        <v>8.5</v>
      </c>
      <c r="M52" t="s">
        <v>115</v>
      </c>
      <c r="N52">
        <v>4.13</v>
      </c>
      <c r="O52">
        <v>1.94</v>
      </c>
      <c r="P52">
        <v>1.77</v>
      </c>
      <c r="Q52">
        <v>35.11</v>
      </c>
      <c r="R52">
        <v>13.7</v>
      </c>
      <c r="T52" s="137"/>
    </row>
    <row r="53" spans="1:20" x14ac:dyDescent="0.25">
      <c r="A53">
        <v>14.45</v>
      </c>
      <c r="B53">
        <v>10.86</v>
      </c>
      <c r="C53">
        <v>12.68</v>
      </c>
      <c r="D53">
        <v>12.52</v>
      </c>
      <c r="E53" t="s">
        <v>168</v>
      </c>
      <c r="F53" t="s">
        <v>1201</v>
      </c>
      <c r="G53">
        <v>12.55</v>
      </c>
      <c r="H53">
        <v>-2</v>
      </c>
      <c r="I53">
        <v>17088</v>
      </c>
      <c r="J53">
        <v>12.54</v>
      </c>
      <c r="K53">
        <v>12.56</v>
      </c>
      <c r="L53">
        <v>66</v>
      </c>
      <c r="M53" t="s">
        <v>115</v>
      </c>
      <c r="N53">
        <v>1.43</v>
      </c>
      <c r="O53">
        <v>7.22</v>
      </c>
      <c r="P53">
        <v>5.26</v>
      </c>
      <c r="Q53">
        <v>94.4</v>
      </c>
      <c r="R53">
        <v>13.3</v>
      </c>
      <c r="T53" s="137"/>
    </row>
    <row r="54" spans="1:20" x14ac:dyDescent="0.25">
      <c r="A54">
        <v>39.74</v>
      </c>
      <c r="B54">
        <v>26.5</v>
      </c>
      <c r="C54">
        <v>31.1</v>
      </c>
      <c r="D54">
        <v>30.8</v>
      </c>
      <c r="E54" t="s">
        <v>170</v>
      </c>
      <c r="F54" t="s">
        <v>171</v>
      </c>
      <c r="G54">
        <v>31.03</v>
      </c>
      <c r="H54">
        <v>93</v>
      </c>
      <c r="I54">
        <v>73564</v>
      </c>
      <c r="J54">
        <v>31.01</v>
      </c>
      <c r="K54">
        <v>31.03</v>
      </c>
      <c r="L54">
        <v>147.02000000000001</v>
      </c>
      <c r="M54" t="s">
        <v>115</v>
      </c>
      <c r="N54">
        <v>1.38</v>
      </c>
      <c r="O54">
        <v>18.54</v>
      </c>
      <c r="P54">
        <v>4.74</v>
      </c>
      <c r="Q54">
        <v>203.47</v>
      </c>
      <c r="R54">
        <v>15.3</v>
      </c>
      <c r="T54" s="137"/>
    </row>
    <row r="55" spans="1:20" x14ac:dyDescent="0.25">
      <c r="A55">
        <v>0.73499999999999999</v>
      </c>
      <c r="B55">
        <v>0.43</v>
      </c>
      <c r="C55">
        <v>0.6</v>
      </c>
      <c r="D55">
        <v>0.57999999999999996</v>
      </c>
      <c r="E55" t="s">
        <v>522</v>
      </c>
      <c r="F55" t="s">
        <v>523</v>
      </c>
      <c r="G55">
        <v>0.57999999999999996</v>
      </c>
      <c r="H55">
        <v>-1</v>
      </c>
      <c r="I55" s="2">
        <v>16034</v>
      </c>
      <c r="J55">
        <v>0.57999999999999996</v>
      </c>
      <c r="K55">
        <v>0.59</v>
      </c>
      <c r="L55" t="s">
        <v>124</v>
      </c>
      <c r="N55" t="s">
        <v>124</v>
      </c>
      <c r="O55">
        <v>0.16</v>
      </c>
      <c r="P55" t="s">
        <v>124</v>
      </c>
      <c r="Q55">
        <v>0.6</v>
      </c>
      <c r="R55">
        <v>96.7</v>
      </c>
      <c r="T55" s="137"/>
    </row>
    <row r="56" spans="1:20" x14ac:dyDescent="0.25">
      <c r="A56">
        <v>0.68500000000000005</v>
      </c>
      <c r="B56">
        <v>0.37</v>
      </c>
      <c r="C56">
        <v>0.47</v>
      </c>
      <c r="D56">
        <v>0.46</v>
      </c>
      <c r="E56" t="s">
        <v>524</v>
      </c>
      <c r="F56" t="s">
        <v>525</v>
      </c>
      <c r="G56">
        <v>0.46500000000000002</v>
      </c>
      <c r="H56">
        <v>-0.5</v>
      </c>
      <c r="I56">
        <v>608</v>
      </c>
      <c r="J56">
        <v>0.45500000000000002</v>
      </c>
      <c r="K56">
        <v>0.46500000000000002</v>
      </c>
      <c r="L56" t="s">
        <v>124</v>
      </c>
      <c r="N56" t="s">
        <v>124</v>
      </c>
      <c r="O56">
        <v>0.06</v>
      </c>
      <c r="P56" t="s">
        <v>124</v>
      </c>
      <c r="Q56">
        <v>1.2</v>
      </c>
      <c r="R56">
        <v>38.799999999999997</v>
      </c>
      <c r="T56" s="137"/>
    </row>
    <row r="57" spans="1:20" x14ac:dyDescent="0.25">
      <c r="A57">
        <v>6.64</v>
      </c>
      <c r="B57">
        <v>4.08</v>
      </c>
      <c r="C57">
        <v>4.24</v>
      </c>
      <c r="D57">
        <v>4.08</v>
      </c>
      <c r="E57" t="s">
        <v>172</v>
      </c>
      <c r="F57" t="s">
        <v>173</v>
      </c>
      <c r="G57">
        <v>4.18</v>
      </c>
      <c r="H57">
        <v>1</v>
      </c>
      <c r="I57">
        <v>64163</v>
      </c>
      <c r="J57">
        <v>4.1500000000000004</v>
      </c>
      <c r="K57">
        <v>4.18</v>
      </c>
      <c r="L57" t="s">
        <v>124</v>
      </c>
      <c r="M57" t="s">
        <v>115</v>
      </c>
      <c r="N57" t="s">
        <v>124</v>
      </c>
      <c r="O57">
        <v>6.43</v>
      </c>
      <c r="P57" t="s">
        <v>124</v>
      </c>
      <c r="Q57">
        <v>1.1200000000000001</v>
      </c>
      <c r="R57">
        <v>373.2</v>
      </c>
      <c r="T57" s="137"/>
    </row>
    <row r="58" spans="1:20" x14ac:dyDescent="0.25">
      <c r="A58">
        <v>6.47</v>
      </c>
      <c r="B58">
        <v>4.68</v>
      </c>
      <c r="C58">
        <v>6.44</v>
      </c>
      <c r="D58">
        <v>6.37</v>
      </c>
      <c r="E58" t="s">
        <v>174</v>
      </c>
      <c r="F58" t="s">
        <v>175</v>
      </c>
      <c r="G58">
        <v>6.38</v>
      </c>
      <c r="H58">
        <v>3</v>
      </c>
      <c r="I58">
        <v>45027</v>
      </c>
      <c r="J58">
        <v>6.37</v>
      </c>
      <c r="K58">
        <v>6.39</v>
      </c>
      <c r="L58">
        <v>16.5</v>
      </c>
      <c r="M58" t="s">
        <v>115</v>
      </c>
      <c r="N58">
        <v>2.36</v>
      </c>
      <c r="O58">
        <v>4.18</v>
      </c>
      <c r="P58">
        <v>2.59</v>
      </c>
      <c r="Q58">
        <v>38.93</v>
      </c>
      <c r="R58">
        <v>16.399999999999999</v>
      </c>
      <c r="T58" s="137"/>
    </row>
    <row r="59" spans="1:20" x14ac:dyDescent="0.25">
      <c r="A59">
        <v>5.08</v>
      </c>
      <c r="B59">
        <v>1.76</v>
      </c>
      <c r="C59">
        <v>1.895</v>
      </c>
      <c r="D59">
        <v>1.835</v>
      </c>
      <c r="E59" t="s">
        <v>176</v>
      </c>
      <c r="F59" t="s">
        <v>177</v>
      </c>
      <c r="G59">
        <v>1.845</v>
      </c>
      <c r="H59">
        <v>2.5</v>
      </c>
      <c r="I59">
        <v>15669</v>
      </c>
      <c r="J59">
        <v>1.84</v>
      </c>
      <c r="K59">
        <v>1.86</v>
      </c>
      <c r="L59">
        <v>26</v>
      </c>
      <c r="N59" t="s">
        <v>124</v>
      </c>
      <c r="O59">
        <v>1.83</v>
      </c>
      <c r="P59">
        <v>14.09</v>
      </c>
      <c r="Q59">
        <v>-63.9</v>
      </c>
      <c r="R59" t="s">
        <v>124</v>
      </c>
      <c r="T59" s="137"/>
    </row>
    <row r="60" spans="1:20" x14ac:dyDescent="0.25">
      <c r="A60">
        <v>11.73</v>
      </c>
      <c r="B60">
        <v>8.74</v>
      </c>
      <c r="C60">
        <v>11.61</v>
      </c>
      <c r="D60">
        <v>11.48</v>
      </c>
      <c r="E60" t="s">
        <v>178</v>
      </c>
      <c r="F60" t="s">
        <v>179</v>
      </c>
      <c r="G60">
        <v>11.52</v>
      </c>
      <c r="H60">
        <v>2</v>
      </c>
      <c r="I60">
        <v>52055</v>
      </c>
      <c r="J60">
        <v>11.51</v>
      </c>
      <c r="K60">
        <v>11.52</v>
      </c>
      <c r="L60">
        <v>27.5</v>
      </c>
      <c r="M60" t="s">
        <v>121</v>
      </c>
      <c r="N60">
        <v>1.44</v>
      </c>
      <c r="O60">
        <v>0.65</v>
      </c>
      <c r="P60">
        <v>2.39</v>
      </c>
      <c r="Q60">
        <v>39.67</v>
      </c>
      <c r="R60">
        <v>29</v>
      </c>
      <c r="T60" s="137"/>
    </row>
    <row r="61" spans="1:20" x14ac:dyDescent="0.25">
      <c r="A61">
        <v>9.4499999999999993</v>
      </c>
      <c r="B61">
        <v>6.06</v>
      </c>
      <c r="C61">
        <v>7.66</v>
      </c>
      <c r="D61">
        <v>7.49</v>
      </c>
      <c r="E61" t="s">
        <v>180</v>
      </c>
      <c r="F61" t="s">
        <v>181</v>
      </c>
      <c r="G61">
        <v>7.55</v>
      </c>
      <c r="H61">
        <v>6</v>
      </c>
      <c r="I61">
        <v>2459</v>
      </c>
      <c r="J61">
        <v>7.55</v>
      </c>
      <c r="K61">
        <v>7.56</v>
      </c>
      <c r="L61">
        <v>27</v>
      </c>
      <c r="M61" t="s">
        <v>115</v>
      </c>
      <c r="N61">
        <v>1.34</v>
      </c>
      <c r="O61">
        <v>1.1399999999999999</v>
      </c>
      <c r="P61">
        <v>3.58</v>
      </c>
      <c r="Q61">
        <v>36.31</v>
      </c>
      <c r="R61">
        <v>20.8</v>
      </c>
      <c r="T61" s="137"/>
    </row>
    <row r="62" spans="1:20" x14ac:dyDescent="0.25">
      <c r="A62">
        <v>3.35</v>
      </c>
      <c r="B62">
        <v>1.895</v>
      </c>
      <c r="C62">
        <v>3.28</v>
      </c>
      <c r="D62">
        <v>3.24</v>
      </c>
      <c r="E62" t="s">
        <v>526</v>
      </c>
      <c r="F62" t="s">
        <v>527</v>
      </c>
      <c r="G62">
        <v>3.26</v>
      </c>
      <c r="H62">
        <v>1</v>
      </c>
      <c r="I62">
        <v>5934</v>
      </c>
      <c r="J62">
        <v>3.26</v>
      </c>
      <c r="K62">
        <v>3.27</v>
      </c>
      <c r="L62">
        <v>4</v>
      </c>
      <c r="M62" t="s">
        <v>115</v>
      </c>
      <c r="N62">
        <v>1.66</v>
      </c>
      <c r="O62" t="s">
        <v>124</v>
      </c>
      <c r="P62">
        <v>1.23</v>
      </c>
      <c r="Q62">
        <v>6.64</v>
      </c>
      <c r="R62">
        <v>49.1</v>
      </c>
      <c r="T62" s="137"/>
    </row>
    <row r="63" spans="1:20" x14ac:dyDescent="0.25">
      <c r="A63">
        <v>1.3149999999999999</v>
      </c>
      <c r="B63">
        <v>0.31</v>
      </c>
      <c r="C63">
        <v>0.32500000000000001</v>
      </c>
      <c r="D63">
        <v>0.31</v>
      </c>
      <c r="E63" t="s">
        <v>528</v>
      </c>
      <c r="F63" t="s">
        <v>529</v>
      </c>
      <c r="G63">
        <v>0.32</v>
      </c>
      <c r="H63">
        <v>-0.7</v>
      </c>
      <c r="I63">
        <v>3841</v>
      </c>
      <c r="J63">
        <v>0.32</v>
      </c>
      <c r="K63">
        <v>0.32500000000000001</v>
      </c>
      <c r="L63" t="s">
        <v>124</v>
      </c>
      <c r="N63" t="s">
        <v>124</v>
      </c>
      <c r="O63" t="s">
        <v>124</v>
      </c>
      <c r="P63" t="s">
        <v>124</v>
      </c>
      <c r="Q63">
        <v>-10.24</v>
      </c>
      <c r="R63" t="s">
        <v>124</v>
      </c>
      <c r="T63" s="137"/>
    </row>
    <row r="64" spans="1:20" x14ac:dyDescent="0.25">
      <c r="A64">
        <v>3.2050000000000001</v>
      </c>
      <c r="B64">
        <v>2.27</v>
      </c>
      <c r="C64">
        <v>3.0449999999999999</v>
      </c>
      <c r="D64">
        <v>2.99</v>
      </c>
      <c r="E64" t="s">
        <v>182</v>
      </c>
      <c r="F64" t="s">
        <v>183</v>
      </c>
      <c r="G64">
        <v>3</v>
      </c>
      <c r="H64" t="s">
        <v>124</v>
      </c>
      <c r="I64">
        <v>16642</v>
      </c>
      <c r="J64">
        <v>2.99</v>
      </c>
      <c r="K64">
        <v>3.01</v>
      </c>
      <c r="L64">
        <v>15.55</v>
      </c>
      <c r="N64">
        <v>2.0299999999999998</v>
      </c>
      <c r="O64">
        <v>2.1800000000000002</v>
      </c>
      <c r="P64">
        <v>5.18</v>
      </c>
      <c r="Q64">
        <v>31.55</v>
      </c>
      <c r="R64">
        <v>9.5</v>
      </c>
      <c r="T64" s="137"/>
    </row>
    <row r="65" spans="1:20" x14ac:dyDescent="0.25">
      <c r="A65">
        <v>6.05</v>
      </c>
      <c r="B65">
        <v>3.76</v>
      </c>
      <c r="C65">
        <v>4.78</v>
      </c>
      <c r="D65">
        <v>4.6100000000000003</v>
      </c>
      <c r="E65" t="s">
        <v>184</v>
      </c>
      <c r="F65" t="s">
        <v>185</v>
      </c>
      <c r="G65">
        <v>4.6399999999999997</v>
      </c>
      <c r="H65">
        <v>-2</v>
      </c>
      <c r="I65">
        <v>3737</v>
      </c>
      <c r="J65">
        <v>4.63</v>
      </c>
      <c r="K65">
        <v>4.6399999999999997</v>
      </c>
      <c r="L65">
        <v>20</v>
      </c>
      <c r="M65" t="s">
        <v>115</v>
      </c>
      <c r="N65">
        <v>2.13</v>
      </c>
      <c r="O65" t="s">
        <v>124</v>
      </c>
      <c r="P65">
        <v>4.3099999999999996</v>
      </c>
      <c r="Q65">
        <v>42.6</v>
      </c>
      <c r="R65">
        <v>10.9</v>
      </c>
      <c r="T65" s="137"/>
    </row>
    <row r="66" spans="1:20" x14ac:dyDescent="0.25">
      <c r="A66">
        <v>38.81</v>
      </c>
      <c r="B66">
        <v>21</v>
      </c>
      <c r="C66">
        <v>35.085000000000001</v>
      </c>
      <c r="D66">
        <v>34.68</v>
      </c>
      <c r="E66" t="s">
        <v>62</v>
      </c>
      <c r="F66" t="s">
        <v>186</v>
      </c>
      <c r="G66">
        <v>34.950000000000003</v>
      </c>
      <c r="H66">
        <v>51</v>
      </c>
      <c r="I66">
        <v>100660</v>
      </c>
      <c r="J66">
        <v>34.93</v>
      </c>
      <c r="K66">
        <v>34.979999999999997</v>
      </c>
      <c r="L66">
        <v>70</v>
      </c>
      <c r="M66" t="s">
        <v>115</v>
      </c>
      <c r="N66">
        <v>0.11</v>
      </c>
      <c r="O66">
        <v>8.64</v>
      </c>
      <c r="P66">
        <v>2</v>
      </c>
      <c r="Q66">
        <v>7.4</v>
      </c>
      <c r="R66">
        <v>472.3</v>
      </c>
      <c r="T66" s="137"/>
    </row>
    <row r="67" spans="1:20" x14ac:dyDescent="0.25">
      <c r="A67">
        <v>1.1100000000000001</v>
      </c>
      <c r="B67">
        <v>0.375</v>
      </c>
      <c r="C67">
        <v>1.08</v>
      </c>
      <c r="D67">
        <v>1.06</v>
      </c>
      <c r="E67" t="s">
        <v>530</v>
      </c>
      <c r="F67" t="s">
        <v>531</v>
      </c>
      <c r="G67">
        <v>1.07</v>
      </c>
      <c r="H67">
        <v>3</v>
      </c>
      <c r="I67">
        <v>7618</v>
      </c>
      <c r="J67">
        <v>1.0649999999999999</v>
      </c>
      <c r="K67">
        <v>1.075</v>
      </c>
      <c r="L67">
        <v>1.1000000000000001</v>
      </c>
      <c r="M67" t="s">
        <v>115</v>
      </c>
      <c r="N67">
        <v>1.79</v>
      </c>
      <c r="O67">
        <v>0.1</v>
      </c>
      <c r="P67">
        <v>1.03</v>
      </c>
      <c r="Q67">
        <v>1.97</v>
      </c>
      <c r="R67">
        <v>54.3</v>
      </c>
      <c r="T67" s="137"/>
    </row>
    <row r="68" spans="1:20" x14ac:dyDescent="0.25">
      <c r="A68">
        <v>7.34</v>
      </c>
      <c r="B68">
        <v>2.52</v>
      </c>
      <c r="C68">
        <v>3.32</v>
      </c>
      <c r="D68">
        <v>3.24</v>
      </c>
      <c r="E68" t="s">
        <v>187</v>
      </c>
      <c r="F68" t="s">
        <v>188</v>
      </c>
      <c r="G68">
        <v>3.28</v>
      </c>
      <c r="H68">
        <v>3</v>
      </c>
      <c r="I68">
        <v>7415</v>
      </c>
      <c r="J68">
        <v>3.27</v>
      </c>
      <c r="K68">
        <v>3.3</v>
      </c>
      <c r="L68">
        <v>30</v>
      </c>
      <c r="M68" t="s">
        <v>115</v>
      </c>
      <c r="N68">
        <v>1.38</v>
      </c>
      <c r="O68">
        <v>0.05</v>
      </c>
      <c r="P68">
        <v>9.15</v>
      </c>
      <c r="Q68">
        <v>41.46</v>
      </c>
      <c r="R68">
        <v>7.9</v>
      </c>
      <c r="T68" s="137"/>
    </row>
    <row r="69" spans="1:20" x14ac:dyDescent="0.25">
      <c r="A69">
        <v>11.62</v>
      </c>
      <c r="B69">
        <v>9.35</v>
      </c>
      <c r="C69">
        <v>10.35</v>
      </c>
      <c r="D69">
        <v>10.02</v>
      </c>
      <c r="E69" t="s">
        <v>1179</v>
      </c>
      <c r="F69" t="s">
        <v>1207</v>
      </c>
      <c r="G69">
        <v>10.33</v>
      </c>
      <c r="H69">
        <v>32</v>
      </c>
      <c r="I69" s="2">
        <v>11396</v>
      </c>
      <c r="J69">
        <v>10.32</v>
      </c>
      <c r="K69">
        <v>10.33</v>
      </c>
      <c r="L69">
        <v>49.8</v>
      </c>
      <c r="M69" t="s">
        <v>115</v>
      </c>
      <c r="N69">
        <v>0.83</v>
      </c>
      <c r="O69">
        <v>0.22</v>
      </c>
      <c r="P69">
        <v>4.82</v>
      </c>
      <c r="Q69">
        <v>41.3</v>
      </c>
      <c r="R69">
        <v>25</v>
      </c>
      <c r="T69" s="137"/>
    </row>
    <row r="70" spans="1:20" x14ac:dyDescent="0.25">
      <c r="A70">
        <v>1.2050000000000001</v>
      </c>
      <c r="B70">
        <v>0.86</v>
      </c>
      <c r="C70">
        <v>0.91</v>
      </c>
      <c r="D70">
        <v>0.86</v>
      </c>
      <c r="E70" t="s">
        <v>532</v>
      </c>
      <c r="F70" t="s">
        <v>533</v>
      </c>
      <c r="G70">
        <v>0.9</v>
      </c>
      <c r="H70">
        <v>-1</v>
      </c>
      <c r="I70">
        <v>18309</v>
      </c>
      <c r="J70">
        <v>0.9</v>
      </c>
      <c r="K70">
        <v>0.90500000000000003</v>
      </c>
      <c r="L70">
        <v>4</v>
      </c>
      <c r="M70" t="s">
        <v>115</v>
      </c>
      <c r="N70">
        <v>1.42</v>
      </c>
      <c r="O70">
        <v>0.23</v>
      </c>
      <c r="P70">
        <v>4.4400000000000004</v>
      </c>
      <c r="Q70">
        <v>5.67</v>
      </c>
      <c r="R70">
        <v>15.9</v>
      </c>
      <c r="T70" s="137"/>
    </row>
    <row r="71" spans="1:20" x14ac:dyDescent="0.25">
      <c r="A71">
        <v>7.96</v>
      </c>
      <c r="B71">
        <v>5.31</v>
      </c>
      <c r="C71">
        <v>5.59</v>
      </c>
      <c r="D71">
        <v>5.37</v>
      </c>
      <c r="E71" t="s">
        <v>534</v>
      </c>
      <c r="F71" t="s">
        <v>535</v>
      </c>
      <c r="G71">
        <v>5.55</v>
      </c>
      <c r="H71">
        <v>10</v>
      </c>
      <c r="I71">
        <v>562</v>
      </c>
      <c r="J71">
        <v>5.52</v>
      </c>
      <c r="K71">
        <v>5.58</v>
      </c>
      <c r="L71">
        <v>27.5</v>
      </c>
      <c r="M71" t="s">
        <v>115</v>
      </c>
      <c r="N71">
        <v>1.39</v>
      </c>
      <c r="O71">
        <v>3.3</v>
      </c>
      <c r="P71">
        <v>4.95</v>
      </c>
      <c r="Q71">
        <v>38.1</v>
      </c>
      <c r="R71">
        <v>14.6</v>
      </c>
      <c r="T71" s="137"/>
    </row>
    <row r="72" spans="1:20" x14ac:dyDescent="0.25">
      <c r="A72">
        <v>8.27</v>
      </c>
      <c r="B72">
        <v>5.81</v>
      </c>
      <c r="C72">
        <v>7.25</v>
      </c>
      <c r="D72">
        <v>7.08</v>
      </c>
      <c r="E72" t="s">
        <v>190</v>
      </c>
      <c r="F72" t="s">
        <v>191</v>
      </c>
      <c r="G72">
        <v>7.17</v>
      </c>
      <c r="H72">
        <v>13</v>
      </c>
      <c r="I72">
        <v>13791</v>
      </c>
      <c r="J72">
        <v>7.17</v>
      </c>
      <c r="K72">
        <v>7.19</v>
      </c>
      <c r="L72">
        <v>28</v>
      </c>
      <c r="M72" t="s">
        <v>121</v>
      </c>
      <c r="N72">
        <v>2.08</v>
      </c>
      <c r="O72">
        <v>3.43</v>
      </c>
      <c r="P72">
        <v>3.91</v>
      </c>
      <c r="Q72">
        <v>58.2</v>
      </c>
      <c r="R72">
        <v>12.3</v>
      </c>
      <c r="T72" s="137"/>
    </row>
    <row r="73" spans="1:20" x14ac:dyDescent="0.25">
      <c r="A73">
        <v>5.3949999999999996</v>
      </c>
      <c r="B73">
        <v>3.96</v>
      </c>
      <c r="C73">
        <v>5.29</v>
      </c>
      <c r="D73">
        <v>5.0999999999999996</v>
      </c>
      <c r="E73" t="s">
        <v>192</v>
      </c>
      <c r="F73" t="s">
        <v>193</v>
      </c>
      <c r="G73">
        <v>5.0999999999999996</v>
      </c>
      <c r="H73">
        <v>-10</v>
      </c>
      <c r="I73">
        <v>11897</v>
      </c>
      <c r="J73">
        <v>5.0999999999999996</v>
      </c>
      <c r="K73">
        <v>5.1100000000000003</v>
      </c>
      <c r="L73">
        <v>23.4</v>
      </c>
      <c r="N73">
        <v>1.18</v>
      </c>
      <c r="O73">
        <v>2.38</v>
      </c>
      <c r="P73">
        <v>4.59</v>
      </c>
      <c r="Q73">
        <v>27.62</v>
      </c>
      <c r="R73">
        <v>18.5</v>
      </c>
      <c r="T73" s="137"/>
    </row>
    <row r="74" spans="1:20" x14ac:dyDescent="0.25">
      <c r="A74">
        <v>4.67</v>
      </c>
      <c r="B74">
        <v>3.56</v>
      </c>
      <c r="C74">
        <v>4.33</v>
      </c>
      <c r="D74">
        <v>4.2699999999999996</v>
      </c>
      <c r="E74" t="s">
        <v>194</v>
      </c>
      <c r="F74" t="s">
        <v>195</v>
      </c>
      <c r="G74">
        <v>4.29</v>
      </c>
      <c r="H74" t="s">
        <v>124</v>
      </c>
      <c r="I74">
        <v>17313</v>
      </c>
      <c r="J74">
        <v>4.28</v>
      </c>
      <c r="K74">
        <v>4.29</v>
      </c>
      <c r="L74">
        <v>27.35</v>
      </c>
      <c r="N74">
        <v>1.49</v>
      </c>
      <c r="O74">
        <v>3.52</v>
      </c>
      <c r="P74">
        <v>6.38</v>
      </c>
      <c r="Q74">
        <v>40.659999999999997</v>
      </c>
      <c r="R74">
        <v>10.6</v>
      </c>
      <c r="T74" s="137"/>
    </row>
    <row r="75" spans="1:20" x14ac:dyDescent="0.25">
      <c r="A75">
        <v>3</v>
      </c>
      <c r="B75">
        <v>1.48</v>
      </c>
      <c r="C75">
        <v>2.83</v>
      </c>
      <c r="D75">
        <v>2.8</v>
      </c>
      <c r="E75" t="s">
        <v>536</v>
      </c>
      <c r="F75" t="s">
        <v>537</v>
      </c>
      <c r="G75">
        <v>2.81</v>
      </c>
      <c r="H75" t="s">
        <v>124</v>
      </c>
      <c r="I75">
        <v>1439</v>
      </c>
      <c r="J75">
        <v>2.8</v>
      </c>
      <c r="K75">
        <v>2.82</v>
      </c>
      <c r="L75" t="s">
        <v>124</v>
      </c>
      <c r="N75" t="s">
        <v>124</v>
      </c>
      <c r="O75">
        <v>1.41</v>
      </c>
      <c r="P75" t="s">
        <v>124</v>
      </c>
      <c r="Q75">
        <v>32.22</v>
      </c>
      <c r="R75">
        <v>8.6999999999999993</v>
      </c>
      <c r="T75" s="137"/>
    </row>
    <row r="76" spans="1:20" x14ac:dyDescent="0.25">
      <c r="A76">
        <v>11.4</v>
      </c>
      <c r="B76">
        <v>8.19</v>
      </c>
      <c r="C76">
        <v>10.91</v>
      </c>
      <c r="D76">
        <v>10.76</v>
      </c>
      <c r="E76" t="s">
        <v>196</v>
      </c>
      <c r="F76" t="s">
        <v>197</v>
      </c>
      <c r="G76">
        <v>10.78</v>
      </c>
      <c r="H76">
        <v>5</v>
      </c>
      <c r="I76">
        <v>14098</v>
      </c>
      <c r="J76">
        <v>10.77</v>
      </c>
      <c r="K76">
        <v>10.79</v>
      </c>
      <c r="L76">
        <v>42</v>
      </c>
      <c r="M76" t="s">
        <v>121</v>
      </c>
      <c r="N76">
        <v>0.85</v>
      </c>
      <c r="O76">
        <v>1.76</v>
      </c>
      <c r="P76">
        <v>3.9</v>
      </c>
      <c r="Q76">
        <v>35.6</v>
      </c>
      <c r="R76">
        <v>30.3</v>
      </c>
      <c r="T76" s="137"/>
    </row>
    <row r="77" spans="1:20" x14ac:dyDescent="0.25">
      <c r="A77">
        <v>93.97</v>
      </c>
      <c r="B77">
        <v>56.42</v>
      </c>
      <c r="C77">
        <v>91.38</v>
      </c>
      <c r="D77">
        <v>90.34</v>
      </c>
      <c r="E77" t="s">
        <v>198</v>
      </c>
      <c r="F77" t="s">
        <v>199</v>
      </c>
      <c r="G77">
        <v>90.53</v>
      </c>
      <c r="H77">
        <v>54</v>
      </c>
      <c r="I77">
        <v>2803</v>
      </c>
      <c r="J77">
        <v>90.36</v>
      </c>
      <c r="K77">
        <v>90.56</v>
      </c>
      <c r="L77">
        <v>217</v>
      </c>
      <c r="M77" t="s">
        <v>121</v>
      </c>
      <c r="N77">
        <v>1.17</v>
      </c>
      <c r="O77">
        <v>1.58</v>
      </c>
      <c r="P77">
        <v>2.4</v>
      </c>
      <c r="Q77">
        <v>252.9</v>
      </c>
      <c r="R77">
        <v>35.799999999999997</v>
      </c>
      <c r="T77" s="137"/>
    </row>
    <row r="78" spans="1:20" x14ac:dyDescent="0.25">
      <c r="A78">
        <v>2.4900000000000002</v>
      </c>
      <c r="B78">
        <v>1.675</v>
      </c>
      <c r="C78">
        <v>2.36</v>
      </c>
      <c r="D78">
        <v>2.31</v>
      </c>
      <c r="E78" t="s">
        <v>538</v>
      </c>
      <c r="F78" t="s">
        <v>539</v>
      </c>
      <c r="G78">
        <v>2.3199999999999998</v>
      </c>
      <c r="H78">
        <v>2</v>
      </c>
      <c r="I78">
        <v>2326</v>
      </c>
      <c r="J78">
        <v>2.3199999999999998</v>
      </c>
      <c r="K78">
        <v>2.34</v>
      </c>
      <c r="L78">
        <v>8.5</v>
      </c>
      <c r="M78" t="s">
        <v>115</v>
      </c>
      <c r="N78">
        <v>1.85</v>
      </c>
      <c r="O78">
        <v>1</v>
      </c>
      <c r="P78">
        <v>3.66</v>
      </c>
      <c r="Q78">
        <v>15.7</v>
      </c>
      <c r="R78">
        <v>14.8</v>
      </c>
      <c r="T78" s="137"/>
    </row>
    <row r="79" spans="1:20" x14ac:dyDescent="0.25">
      <c r="A79">
        <v>96.69</v>
      </c>
      <c r="B79">
        <v>73.569999999999993</v>
      </c>
      <c r="C79">
        <v>94.34</v>
      </c>
      <c r="D79">
        <v>93.4</v>
      </c>
      <c r="E79" t="s">
        <v>200</v>
      </c>
      <c r="F79" t="s">
        <v>201</v>
      </c>
      <c r="G79">
        <v>93.4</v>
      </c>
      <c r="H79">
        <v>30</v>
      </c>
      <c r="I79">
        <v>22248</v>
      </c>
      <c r="J79">
        <v>93.39</v>
      </c>
      <c r="K79">
        <v>93.44</v>
      </c>
      <c r="L79">
        <v>416</v>
      </c>
      <c r="M79" t="s">
        <v>115</v>
      </c>
      <c r="N79">
        <v>1.33</v>
      </c>
      <c r="O79">
        <v>24.46</v>
      </c>
      <c r="P79">
        <v>4.45</v>
      </c>
      <c r="Q79">
        <v>552.4</v>
      </c>
      <c r="R79">
        <v>16.899999999999999</v>
      </c>
      <c r="T79" s="137"/>
    </row>
    <row r="80" spans="1:20" x14ac:dyDescent="0.25">
      <c r="A80">
        <v>13.56</v>
      </c>
      <c r="B80">
        <v>10.875</v>
      </c>
      <c r="C80">
        <v>13.03</v>
      </c>
      <c r="D80">
        <v>12.7</v>
      </c>
      <c r="E80" t="s">
        <v>202</v>
      </c>
      <c r="F80" t="s">
        <v>203</v>
      </c>
      <c r="G80">
        <v>12.72</v>
      </c>
      <c r="H80">
        <v>12</v>
      </c>
      <c r="I80">
        <v>19816</v>
      </c>
      <c r="J80">
        <v>12.71</v>
      </c>
      <c r="K80">
        <v>12.72</v>
      </c>
      <c r="L80">
        <v>30</v>
      </c>
      <c r="M80" t="s">
        <v>121</v>
      </c>
      <c r="N80">
        <v>0.78</v>
      </c>
      <c r="O80">
        <v>-2.69</v>
      </c>
      <c r="P80">
        <v>2.36</v>
      </c>
      <c r="Q80">
        <v>23.36</v>
      </c>
      <c r="R80">
        <v>54.5</v>
      </c>
      <c r="T80" s="137"/>
    </row>
    <row r="81" spans="1:20" x14ac:dyDescent="0.25">
      <c r="A81">
        <v>13.09</v>
      </c>
      <c r="B81">
        <v>5.476</v>
      </c>
      <c r="C81">
        <v>11.76</v>
      </c>
      <c r="D81">
        <v>11.52</v>
      </c>
      <c r="E81" t="s">
        <v>542</v>
      </c>
      <c r="F81" t="s">
        <v>543</v>
      </c>
      <c r="G81">
        <v>11.74</v>
      </c>
      <c r="H81">
        <v>18</v>
      </c>
      <c r="I81">
        <v>2400</v>
      </c>
      <c r="J81">
        <v>11.68</v>
      </c>
      <c r="K81">
        <v>11.74</v>
      </c>
      <c r="L81">
        <v>13.5</v>
      </c>
      <c r="M81" t="s">
        <v>115</v>
      </c>
      <c r="N81">
        <v>1.66</v>
      </c>
      <c r="O81">
        <v>1.91</v>
      </c>
      <c r="P81">
        <v>1.1499999999999999</v>
      </c>
      <c r="Q81">
        <v>22.4</v>
      </c>
      <c r="R81">
        <v>52.4</v>
      </c>
      <c r="T81" s="137"/>
    </row>
    <row r="82" spans="1:20" x14ac:dyDescent="0.25">
      <c r="A82">
        <v>2.46</v>
      </c>
      <c r="B82">
        <v>1.706</v>
      </c>
      <c r="C82">
        <v>2.0699999999999998</v>
      </c>
      <c r="D82">
        <v>2.0299999999999998</v>
      </c>
      <c r="E82" t="s">
        <v>204</v>
      </c>
      <c r="F82" t="s">
        <v>205</v>
      </c>
      <c r="G82">
        <v>2.0699999999999998</v>
      </c>
      <c r="H82">
        <v>3</v>
      </c>
      <c r="I82">
        <v>11108</v>
      </c>
      <c r="J82">
        <v>2.06</v>
      </c>
      <c r="K82">
        <v>2.0699999999999998</v>
      </c>
      <c r="L82">
        <v>7.2</v>
      </c>
      <c r="M82" t="s">
        <v>115</v>
      </c>
      <c r="N82">
        <v>0.51</v>
      </c>
      <c r="O82">
        <v>-0.15</v>
      </c>
      <c r="P82">
        <v>3.48</v>
      </c>
      <c r="Q82">
        <v>3.7</v>
      </c>
      <c r="R82">
        <v>55.9</v>
      </c>
      <c r="T82" s="137"/>
    </row>
    <row r="83" spans="1:20" x14ac:dyDescent="0.25">
      <c r="A83">
        <v>12.14</v>
      </c>
      <c r="B83">
        <v>8.5299999999999994</v>
      </c>
      <c r="C83">
        <v>11.67</v>
      </c>
      <c r="D83">
        <v>11.49</v>
      </c>
      <c r="E83" t="s">
        <v>544</v>
      </c>
      <c r="F83" t="s">
        <v>545</v>
      </c>
      <c r="G83">
        <v>11.56</v>
      </c>
      <c r="H83">
        <v>-1</v>
      </c>
      <c r="I83">
        <v>611</v>
      </c>
      <c r="J83">
        <v>11.49</v>
      </c>
      <c r="K83">
        <v>11.56</v>
      </c>
      <c r="L83">
        <v>42</v>
      </c>
      <c r="M83" t="s">
        <v>115</v>
      </c>
      <c r="N83">
        <v>1.94</v>
      </c>
      <c r="O83" t="s">
        <v>124</v>
      </c>
      <c r="P83">
        <v>3.63</v>
      </c>
      <c r="Q83">
        <v>81.599999999999994</v>
      </c>
      <c r="R83">
        <v>14.2</v>
      </c>
      <c r="T83" s="137"/>
    </row>
    <row r="84" spans="1:20" x14ac:dyDescent="0.25">
      <c r="A84">
        <v>1.2</v>
      </c>
      <c r="B84">
        <v>0.93500000000000005</v>
      </c>
      <c r="C84">
        <v>1.1399999999999999</v>
      </c>
      <c r="D84">
        <v>1.115</v>
      </c>
      <c r="E84" t="s">
        <v>206</v>
      </c>
      <c r="F84" t="s">
        <v>207</v>
      </c>
      <c r="G84">
        <v>1.135</v>
      </c>
      <c r="H84">
        <v>2</v>
      </c>
      <c r="I84">
        <v>58791</v>
      </c>
      <c r="J84">
        <v>1.1200000000000001</v>
      </c>
      <c r="K84">
        <v>1.1399999999999999</v>
      </c>
      <c r="L84">
        <v>7.8</v>
      </c>
      <c r="N84">
        <v>1.35</v>
      </c>
      <c r="O84">
        <v>0.74</v>
      </c>
      <c r="P84">
        <v>6.87</v>
      </c>
      <c r="Q84">
        <v>10.52</v>
      </c>
      <c r="R84">
        <v>10.8</v>
      </c>
      <c r="T84" s="137"/>
    </row>
    <row r="85" spans="1:20" x14ac:dyDescent="0.25">
      <c r="A85">
        <v>17.239999999999998</v>
      </c>
      <c r="B85">
        <v>11.66</v>
      </c>
      <c r="C85">
        <v>13.41</v>
      </c>
      <c r="D85">
        <v>13.26</v>
      </c>
      <c r="E85" t="s">
        <v>208</v>
      </c>
      <c r="F85" t="s">
        <v>209</v>
      </c>
      <c r="G85">
        <v>13.37</v>
      </c>
      <c r="H85">
        <v>9</v>
      </c>
      <c r="I85">
        <v>17480</v>
      </c>
      <c r="J85">
        <v>13.36</v>
      </c>
      <c r="K85">
        <v>13.38</v>
      </c>
      <c r="L85">
        <v>37</v>
      </c>
      <c r="M85" t="s">
        <v>121</v>
      </c>
      <c r="N85">
        <v>1.76</v>
      </c>
      <c r="O85">
        <v>4.1399999999999997</v>
      </c>
      <c r="P85">
        <v>2.77</v>
      </c>
      <c r="Q85">
        <v>65.22</v>
      </c>
      <c r="R85">
        <v>20.5</v>
      </c>
      <c r="T85" s="137"/>
    </row>
    <row r="86" spans="1:20" x14ac:dyDescent="0.25">
      <c r="A86">
        <v>1.5</v>
      </c>
      <c r="B86">
        <v>0.80500000000000005</v>
      </c>
      <c r="C86">
        <v>1.4750000000000001</v>
      </c>
      <c r="D86">
        <v>1.43</v>
      </c>
      <c r="E86" t="s">
        <v>546</v>
      </c>
      <c r="F86" t="s">
        <v>547</v>
      </c>
      <c r="G86">
        <v>1.4750000000000001</v>
      </c>
      <c r="H86" t="s">
        <v>124</v>
      </c>
      <c r="I86">
        <v>3206</v>
      </c>
      <c r="J86">
        <v>1.46</v>
      </c>
      <c r="K86">
        <v>1.4750000000000001</v>
      </c>
      <c r="L86">
        <v>9</v>
      </c>
      <c r="N86">
        <v>0.44</v>
      </c>
      <c r="O86">
        <v>0.26</v>
      </c>
      <c r="P86">
        <v>6.1</v>
      </c>
      <c r="Q86">
        <v>3.99</v>
      </c>
      <c r="R86">
        <v>37</v>
      </c>
      <c r="T86" s="137"/>
    </row>
    <row r="87" spans="1:20" x14ac:dyDescent="0.25">
      <c r="A87">
        <v>96.6</v>
      </c>
      <c r="B87">
        <v>63.77</v>
      </c>
      <c r="C87">
        <v>94.34</v>
      </c>
      <c r="D87">
        <v>92.12</v>
      </c>
      <c r="E87" t="s">
        <v>210</v>
      </c>
      <c r="F87" t="s">
        <v>210</v>
      </c>
      <c r="G87">
        <v>92.12</v>
      </c>
      <c r="H87">
        <v>52</v>
      </c>
      <c r="I87">
        <v>11829</v>
      </c>
      <c r="J87">
        <v>92.1</v>
      </c>
      <c r="K87">
        <v>92.13</v>
      </c>
      <c r="L87">
        <v>139.22999999999999</v>
      </c>
      <c r="N87">
        <v>2.27</v>
      </c>
      <c r="O87">
        <v>5.52</v>
      </c>
      <c r="P87">
        <v>1.51</v>
      </c>
      <c r="Q87">
        <v>316.08</v>
      </c>
      <c r="R87">
        <v>29.1</v>
      </c>
      <c r="T87" s="137"/>
    </row>
    <row r="88" spans="1:20" x14ac:dyDescent="0.25">
      <c r="A88">
        <v>4.43</v>
      </c>
      <c r="B88">
        <v>3.15</v>
      </c>
      <c r="C88">
        <v>4.08</v>
      </c>
      <c r="D88">
        <v>4.0250000000000004</v>
      </c>
      <c r="E88" t="s">
        <v>211</v>
      </c>
      <c r="F88" t="s">
        <v>211</v>
      </c>
      <c r="G88">
        <v>4.03</v>
      </c>
      <c r="H88">
        <v>2</v>
      </c>
      <c r="I88">
        <v>36213</v>
      </c>
      <c r="J88">
        <v>4.03</v>
      </c>
      <c r="K88">
        <v>4.04</v>
      </c>
      <c r="L88">
        <v>13.5</v>
      </c>
      <c r="N88">
        <v>1.62</v>
      </c>
      <c r="O88">
        <v>2.04</v>
      </c>
      <c r="P88">
        <v>3.35</v>
      </c>
      <c r="Q88">
        <v>21.9</v>
      </c>
      <c r="R88">
        <v>18.399999999999999</v>
      </c>
      <c r="T88" s="137"/>
    </row>
    <row r="89" spans="1:20" x14ac:dyDescent="0.25">
      <c r="A89">
        <v>2.25</v>
      </c>
      <c r="B89">
        <v>1.1100000000000001</v>
      </c>
      <c r="C89">
        <v>1.32</v>
      </c>
      <c r="D89">
        <v>1.2649999999999999</v>
      </c>
      <c r="E89" t="s">
        <v>550</v>
      </c>
      <c r="F89" t="s">
        <v>551</v>
      </c>
      <c r="G89">
        <v>1.27</v>
      </c>
      <c r="H89">
        <v>0.5</v>
      </c>
      <c r="I89">
        <v>1429</v>
      </c>
      <c r="J89">
        <v>1.2649999999999999</v>
      </c>
      <c r="K89">
        <v>1.27</v>
      </c>
      <c r="L89">
        <v>13</v>
      </c>
      <c r="M89" t="s">
        <v>115</v>
      </c>
      <c r="N89">
        <v>2.33</v>
      </c>
      <c r="O89">
        <v>1.44</v>
      </c>
      <c r="P89">
        <v>10.24</v>
      </c>
      <c r="Q89">
        <v>30.35</v>
      </c>
      <c r="R89">
        <v>4.2</v>
      </c>
      <c r="T89" s="137"/>
    </row>
    <row r="90" spans="1:20" x14ac:dyDescent="0.25">
      <c r="A90">
        <v>8.25</v>
      </c>
      <c r="B90">
        <v>1.042</v>
      </c>
      <c r="C90">
        <v>7.83</v>
      </c>
      <c r="D90">
        <v>7.58</v>
      </c>
      <c r="E90" t="s">
        <v>212</v>
      </c>
      <c r="F90" t="s">
        <v>213</v>
      </c>
      <c r="G90">
        <v>7.58</v>
      </c>
      <c r="H90">
        <v>-9</v>
      </c>
      <c r="I90">
        <v>42556</v>
      </c>
      <c r="J90">
        <v>7.58</v>
      </c>
      <c r="K90">
        <v>7.59</v>
      </c>
      <c r="L90">
        <v>38.82</v>
      </c>
      <c r="N90">
        <v>1.0900000000000001</v>
      </c>
      <c r="O90">
        <v>6.47</v>
      </c>
      <c r="P90">
        <v>5.12</v>
      </c>
      <c r="Q90">
        <v>42.27</v>
      </c>
      <c r="R90">
        <v>17.899999999999999</v>
      </c>
      <c r="T90" s="137"/>
    </row>
    <row r="91" spans="1:20" x14ac:dyDescent="0.25">
      <c r="A91">
        <v>2.36</v>
      </c>
      <c r="B91">
        <v>1.8049999999999999</v>
      </c>
      <c r="C91">
        <v>1.9950000000000001</v>
      </c>
      <c r="D91">
        <v>1.9350000000000001</v>
      </c>
      <c r="E91" t="s">
        <v>552</v>
      </c>
      <c r="F91" t="s">
        <v>553</v>
      </c>
      <c r="G91">
        <v>1.95</v>
      </c>
      <c r="H91">
        <v>1.5</v>
      </c>
      <c r="I91">
        <v>11524</v>
      </c>
      <c r="J91">
        <v>1.9450000000000001</v>
      </c>
      <c r="K91">
        <v>1.9550000000000001</v>
      </c>
      <c r="L91">
        <v>15</v>
      </c>
      <c r="M91" t="s">
        <v>115</v>
      </c>
      <c r="N91">
        <v>1.38</v>
      </c>
      <c r="O91">
        <v>0.76</v>
      </c>
      <c r="P91">
        <v>7.69</v>
      </c>
      <c r="Q91">
        <v>20.74</v>
      </c>
      <c r="R91">
        <v>9.4</v>
      </c>
      <c r="T91" s="137"/>
    </row>
    <row r="92" spans="1:20" x14ac:dyDescent="0.25">
      <c r="A92">
        <v>37.715000000000003</v>
      </c>
      <c r="B92">
        <v>18.55</v>
      </c>
      <c r="C92">
        <v>37.549999999999997</v>
      </c>
      <c r="D92">
        <v>36.29</v>
      </c>
      <c r="E92" t="s">
        <v>214</v>
      </c>
      <c r="F92" t="s">
        <v>215</v>
      </c>
      <c r="G92">
        <v>37.17</v>
      </c>
      <c r="H92">
        <v>107</v>
      </c>
      <c r="I92">
        <v>3934</v>
      </c>
      <c r="J92">
        <v>37.17</v>
      </c>
      <c r="K92">
        <v>37.18</v>
      </c>
      <c r="L92">
        <v>43.6</v>
      </c>
      <c r="M92" t="s">
        <v>115</v>
      </c>
      <c r="N92">
        <v>1.44</v>
      </c>
      <c r="O92">
        <v>-0.01</v>
      </c>
      <c r="P92">
        <v>1.17</v>
      </c>
      <c r="Q92">
        <v>62.7</v>
      </c>
      <c r="R92">
        <v>59.3</v>
      </c>
      <c r="T92" s="137"/>
    </row>
    <row r="93" spans="1:20" x14ac:dyDescent="0.25">
      <c r="A93">
        <v>1.409</v>
      </c>
      <c r="B93">
        <v>0.53500000000000003</v>
      </c>
      <c r="C93">
        <v>0.68</v>
      </c>
      <c r="D93">
        <v>0.627</v>
      </c>
      <c r="E93" t="s">
        <v>554</v>
      </c>
      <c r="F93" t="s">
        <v>555</v>
      </c>
      <c r="G93">
        <v>0.66</v>
      </c>
      <c r="H93">
        <v>0.5</v>
      </c>
      <c r="I93">
        <v>16866</v>
      </c>
      <c r="J93">
        <v>0.65</v>
      </c>
      <c r="K93">
        <v>0.66</v>
      </c>
      <c r="L93" t="s">
        <v>124</v>
      </c>
      <c r="N93" t="s">
        <v>124</v>
      </c>
      <c r="O93">
        <v>0.32</v>
      </c>
      <c r="P93" t="s">
        <v>124</v>
      </c>
      <c r="Q93">
        <v>1.58</v>
      </c>
      <c r="R93">
        <v>41.8</v>
      </c>
      <c r="T93" s="137"/>
    </row>
    <row r="94" spans="1:20" x14ac:dyDescent="0.25">
      <c r="A94">
        <v>5.59</v>
      </c>
      <c r="B94">
        <v>3.93</v>
      </c>
      <c r="C94">
        <v>4.5999999999999996</v>
      </c>
      <c r="D94">
        <v>4.45</v>
      </c>
      <c r="E94" t="s">
        <v>216</v>
      </c>
      <c r="F94" t="s">
        <v>217</v>
      </c>
      <c r="G94">
        <v>4.47</v>
      </c>
      <c r="H94">
        <v>-2</v>
      </c>
      <c r="I94">
        <v>12265</v>
      </c>
      <c r="J94">
        <v>4.46</v>
      </c>
      <c r="K94">
        <v>4.47</v>
      </c>
      <c r="L94">
        <v>24</v>
      </c>
      <c r="M94" t="s">
        <v>115</v>
      </c>
      <c r="N94">
        <v>1.97</v>
      </c>
      <c r="O94">
        <v>2.54</v>
      </c>
      <c r="P94">
        <v>5.37</v>
      </c>
      <c r="Q94">
        <v>47.35</v>
      </c>
      <c r="R94">
        <v>9.4</v>
      </c>
      <c r="T94" s="137"/>
    </row>
    <row r="95" spans="1:20" x14ac:dyDescent="0.25">
      <c r="A95">
        <v>1.74</v>
      </c>
      <c r="B95">
        <v>0.65</v>
      </c>
      <c r="C95">
        <v>1.0900000000000001</v>
      </c>
      <c r="D95">
        <v>1.0649999999999999</v>
      </c>
      <c r="E95" t="s">
        <v>218</v>
      </c>
      <c r="F95" t="s">
        <v>219</v>
      </c>
      <c r="G95">
        <v>1.0900000000000001</v>
      </c>
      <c r="H95">
        <v>2</v>
      </c>
      <c r="I95" s="2">
        <v>21356</v>
      </c>
      <c r="J95">
        <v>1.085</v>
      </c>
      <c r="K95">
        <v>1.0900000000000001</v>
      </c>
      <c r="L95" t="s">
        <v>124</v>
      </c>
      <c r="N95" t="s">
        <v>124</v>
      </c>
      <c r="O95">
        <v>0.91</v>
      </c>
      <c r="P95" t="s">
        <v>124</v>
      </c>
      <c r="Q95">
        <v>11.53</v>
      </c>
      <c r="R95">
        <v>9.5</v>
      </c>
      <c r="T95" s="137"/>
    </row>
    <row r="96" spans="1:20" x14ac:dyDescent="0.25">
      <c r="A96">
        <v>2.7</v>
      </c>
      <c r="B96">
        <v>2.0550000000000002</v>
      </c>
      <c r="C96">
        <v>2.57</v>
      </c>
      <c r="D96">
        <v>2.54</v>
      </c>
      <c r="E96" t="s">
        <v>220</v>
      </c>
      <c r="F96" t="s">
        <v>221</v>
      </c>
      <c r="G96">
        <v>2.5499999999999998</v>
      </c>
      <c r="H96">
        <v>2</v>
      </c>
      <c r="I96">
        <v>33939</v>
      </c>
      <c r="J96">
        <v>2.54</v>
      </c>
      <c r="K96">
        <v>2.5499999999999998</v>
      </c>
      <c r="L96">
        <v>17.25</v>
      </c>
      <c r="N96">
        <v>0.19</v>
      </c>
      <c r="O96">
        <v>1.37</v>
      </c>
      <c r="P96">
        <v>6.76</v>
      </c>
      <c r="Q96">
        <v>3.23</v>
      </c>
      <c r="R96">
        <v>78.900000000000006</v>
      </c>
      <c r="T96" s="137"/>
    </row>
    <row r="97" spans="1:20" x14ac:dyDescent="0.25">
      <c r="A97">
        <v>6.44</v>
      </c>
      <c r="B97">
        <v>5.1100000000000003</v>
      </c>
      <c r="C97">
        <v>6.44</v>
      </c>
      <c r="D97">
        <v>6.27</v>
      </c>
      <c r="E97" t="s">
        <v>222</v>
      </c>
      <c r="F97" t="s">
        <v>223</v>
      </c>
      <c r="G97">
        <v>6.4</v>
      </c>
      <c r="H97">
        <v>18</v>
      </c>
      <c r="I97">
        <v>11394</v>
      </c>
      <c r="J97">
        <v>6.39</v>
      </c>
      <c r="K97">
        <v>6.41</v>
      </c>
      <c r="L97">
        <v>20.5</v>
      </c>
      <c r="M97" t="s">
        <v>115</v>
      </c>
      <c r="N97">
        <v>1.37</v>
      </c>
      <c r="O97">
        <v>0.17</v>
      </c>
      <c r="P97">
        <v>3.2</v>
      </c>
      <c r="Q97">
        <v>28.1</v>
      </c>
      <c r="R97">
        <v>22.8</v>
      </c>
      <c r="T97" s="137"/>
    </row>
    <row r="98" spans="1:20" x14ac:dyDescent="0.25">
      <c r="A98">
        <v>4.67</v>
      </c>
      <c r="B98">
        <v>2.3149999999999999</v>
      </c>
      <c r="C98">
        <v>4.6399999999999997</v>
      </c>
      <c r="D98">
        <v>4.51</v>
      </c>
      <c r="E98" t="s">
        <v>224</v>
      </c>
      <c r="F98" t="s">
        <v>225</v>
      </c>
      <c r="G98">
        <v>4.5199999999999996</v>
      </c>
      <c r="H98">
        <v>-1</v>
      </c>
      <c r="I98">
        <v>20232</v>
      </c>
      <c r="J98">
        <v>4.5199999999999996</v>
      </c>
      <c r="K98">
        <v>4.53</v>
      </c>
      <c r="L98">
        <v>9</v>
      </c>
      <c r="M98" t="s">
        <v>115</v>
      </c>
      <c r="N98">
        <v>2.12</v>
      </c>
      <c r="O98" t="s">
        <v>124</v>
      </c>
      <c r="P98">
        <v>1.99</v>
      </c>
      <c r="Q98">
        <v>19.100000000000001</v>
      </c>
      <c r="R98">
        <v>23.7</v>
      </c>
      <c r="T98" s="137"/>
    </row>
    <row r="99" spans="1:20" x14ac:dyDescent="0.25">
      <c r="A99">
        <v>1.41</v>
      </c>
      <c r="B99">
        <v>1.1200000000000001</v>
      </c>
      <c r="C99">
        <v>1.29</v>
      </c>
      <c r="D99">
        <v>1.24</v>
      </c>
      <c r="E99" t="s">
        <v>558</v>
      </c>
      <c r="F99" t="s">
        <v>559</v>
      </c>
      <c r="G99">
        <v>1.25</v>
      </c>
      <c r="H99">
        <v>-2</v>
      </c>
      <c r="I99">
        <v>1956</v>
      </c>
      <c r="J99">
        <v>1.24</v>
      </c>
      <c r="K99">
        <v>1.25</v>
      </c>
      <c r="L99" t="s">
        <v>124</v>
      </c>
      <c r="N99" t="s">
        <v>124</v>
      </c>
      <c r="O99">
        <v>1.4</v>
      </c>
      <c r="P99" t="s">
        <v>124</v>
      </c>
      <c r="Q99">
        <v>-36.299999999999997</v>
      </c>
      <c r="R99" t="s">
        <v>124</v>
      </c>
      <c r="T99" s="137"/>
    </row>
    <row r="100" spans="1:20" x14ac:dyDescent="0.25">
      <c r="A100">
        <v>0.47499999999999998</v>
      </c>
      <c r="B100">
        <v>0.25700000000000001</v>
      </c>
      <c r="C100">
        <v>0.39</v>
      </c>
      <c r="D100">
        <v>0.38200000000000001</v>
      </c>
      <c r="E100" t="s">
        <v>560</v>
      </c>
      <c r="F100" t="s">
        <v>561</v>
      </c>
      <c r="G100">
        <v>0.38500000000000001</v>
      </c>
      <c r="H100">
        <v>-0.5</v>
      </c>
      <c r="I100">
        <v>4591</v>
      </c>
      <c r="J100">
        <v>0.38</v>
      </c>
      <c r="K100">
        <v>0.39</v>
      </c>
      <c r="L100" t="s">
        <v>124</v>
      </c>
      <c r="N100" t="s">
        <v>124</v>
      </c>
      <c r="O100">
        <v>0.34</v>
      </c>
      <c r="P100" t="s">
        <v>124</v>
      </c>
      <c r="Q100">
        <v>1.23</v>
      </c>
      <c r="R100">
        <v>31.3</v>
      </c>
      <c r="T100" s="137"/>
    </row>
    <row r="101" spans="1:20" x14ac:dyDescent="0.25">
      <c r="A101">
        <v>22.21</v>
      </c>
      <c r="B101">
        <v>16.8</v>
      </c>
      <c r="C101">
        <v>22.19</v>
      </c>
      <c r="D101">
        <v>21.51</v>
      </c>
      <c r="E101" t="s">
        <v>562</v>
      </c>
      <c r="F101" t="s">
        <v>563</v>
      </c>
      <c r="G101">
        <v>21.8</v>
      </c>
      <c r="H101" t="s">
        <v>124</v>
      </c>
      <c r="I101">
        <v>295</v>
      </c>
      <c r="J101">
        <v>21.8</v>
      </c>
      <c r="K101">
        <v>21.85</v>
      </c>
      <c r="L101">
        <v>94</v>
      </c>
      <c r="M101" t="s">
        <v>115</v>
      </c>
      <c r="N101">
        <v>0.75</v>
      </c>
      <c r="O101">
        <v>2.04</v>
      </c>
      <c r="P101">
        <v>4.3099999999999996</v>
      </c>
      <c r="Q101">
        <v>70.11</v>
      </c>
      <c r="R101">
        <v>31.1</v>
      </c>
      <c r="T101" s="137"/>
    </row>
    <row r="102" spans="1:20" x14ac:dyDescent="0.25">
      <c r="A102">
        <v>2.5</v>
      </c>
      <c r="B102">
        <v>1.51</v>
      </c>
      <c r="C102">
        <v>2.36</v>
      </c>
      <c r="D102">
        <v>2.23</v>
      </c>
      <c r="E102" t="s">
        <v>564</v>
      </c>
      <c r="F102" t="s">
        <v>565</v>
      </c>
      <c r="G102">
        <v>2.27</v>
      </c>
      <c r="H102">
        <v>3</v>
      </c>
      <c r="I102">
        <v>8464</v>
      </c>
      <c r="J102">
        <v>2.2599999999999998</v>
      </c>
      <c r="K102">
        <v>2.27</v>
      </c>
      <c r="L102">
        <v>12</v>
      </c>
      <c r="M102" t="s">
        <v>115</v>
      </c>
      <c r="N102">
        <v>1.21</v>
      </c>
      <c r="O102">
        <v>1.34</v>
      </c>
      <c r="P102">
        <v>5.29</v>
      </c>
      <c r="Q102">
        <v>14.53</v>
      </c>
      <c r="R102">
        <v>15.6</v>
      </c>
      <c r="T102" s="137"/>
    </row>
    <row r="103" spans="1:20" x14ac:dyDescent="0.25">
      <c r="A103">
        <v>6.25</v>
      </c>
      <c r="B103">
        <v>4.25</v>
      </c>
      <c r="C103">
        <v>6.15</v>
      </c>
      <c r="D103">
        <v>6.07</v>
      </c>
      <c r="E103" t="s">
        <v>1218</v>
      </c>
      <c r="F103" t="s">
        <v>1219</v>
      </c>
      <c r="G103">
        <v>6.13</v>
      </c>
      <c r="H103">
        <v>9</v>
      </c>
      <c r="I103">
        <v>5931</v>
      </c>
      <c r="J103">
        <v>6.08</v>
      </c>
      <c r="K103">
        <v>6.13</v>
      </c>
      <c r="L103" t="s">
        <v>124</v>
      </c>
      <c r="N103" t="s">
        <v>124</v>
      </c>
      <c r="O103" t="s">
        <v>124</v>
      </c>
      <c r="P103" t="s">
        <v>124</v>
      </c>
      <c r="Q103">
        <v>-18</v>
      </c>
      <c r="R103" t="s">
        <v>124</v>
      </c>
      <c r="T103" s="137"/>
    </row>
    <row r="104" spans="1:20" x14ac:dyDescent="0.25">
      <c r="A104">
        <v>1.05</v>
      </c>
      <c r="B104">
        <v>0.435</v>
      </c>
      <c r="C104">
        <v>0.85499999999999998</v>
      </c>
      <c r="D104">
        <v>0.81</v>
      </c>
      <c r="E104" t="s">
        <v>226</v>
      </c>
      <c r="F104" t="s">
        <v>227</v>
      </c>
      <c r="G104">
        <v>0.85499999999999998</v>
      </c>
      <c r="H104">
        <v>2.5</v>
      </c>
      <c r="I104">
        <v>26448</v>
      </c>
      <c r="J104">
        <v>0.85</v>
      </c>
      <c r="K104">
        <v>0.86</v>
      </c>
      <c r="L104">
        <v>2</v>
      </c>
      <c r="N104">
        <v>4.05</v>
      </c>
      <c r="O104">
        <v>1.6</v>
      </c>
      <c r="P104">
        <v>2.34</v>
      </c>
      <c r="Q104">
        <v>8.1</v>
      </c>
      <c r="R104">
        <v>10.6</v>
      </c>
      <c r="T104" s="137"/>
    </row>
    <row r="105" spans="1:20" x14ac:dyDescent="0.25">
      <c r="A105">
        <v>1.0649999999999999</v>
      </c>
      <c r="B105">
        <v>0.72499999999999998</v>
      </c>
      <c r="C105">
        <v>0.96499999999999997</v>
      </c>
      <c r="D105">
        <v>0.94</v>
      </c>
      <c r="E105" t="s">
        <v>228</v>
      </c>
      <c r="F105" t="s">
        <v>229</v>
      </c>
      <c r="G105">
        <v>0.95499999999999996</v>
      </c>
      <c r="H105">
        <v>2</v>
      </c>
      <c r="I105">
        <v>132239</v>
      </c>
      <c r="J105">
        <v>0.95</v>
      </c>
      <c r="K105">
        <v>0.95499999999999996</v>
      </c>
      <c r="L105">
        <v>4</v>
      </c>
      <c r="M105" t="s">
        <v>115</v>
      </c>
      <c r="N105">
        <v>0.6</v>
      </c>
      <c r="O105">
        <v>0.28999999999999998</v>
      </c>
      <c r="P105">
        <v>4.1900000000000004</v>
      </c>
      <c r="Q105">
        <v>2.4</v>
      </c>
      <c r="R105">
        <v>39.799999999999997</v>
      </c>
      <c r="T105" s="137"/>
    </row>
    <row r="106" spans="1:20" x14ac:dyDescent="0.25">
      <c r="A106">
        <v>0.157</v>
      </c>
      <c r="B106">
        <v>3.3000000000000002E-2</v>
      </c>
      <c r="C106">
        <v>9.8000000000000004E-2</v>
      </c>
      <c r="D106">
        <v>9.4E-2</v>
      </c>
      <c r="E106" t="s">
        <v>1220</v>
      </c>
      <c r="F106" t="s">
        <v>1220</v>
      </c>
      <c r="G106">
        <v>9.5000000000000001E-2</v>
      </c>
      <c r="H106" t="s">
        <v>124</v>
      </c>
      <c r="I106">
        <v>52387</v>
      </c>
      <c r="J106">
        <v>9.5000000000000001E-2</v>
      </c>
      <c r="K106">
        <v>9.6000000000000002E-2</v>
      </c>
      <c r="L106" t="s">
        <v>124</v>
      </c>
      <c r="N106" t="s">
        <v>124</v>
      </c>
      <c r="O106" t="s">
        <v>124</v>
      </c>
      <c r="P106" t="s">
        <v>124</v>
      </c>
      <c r="Q106">
        <v>-0.33</v>
      </c>
      <c r="R106" t="s">
        <v>124</v>
      </c>
      <c r="T106" s="137"/>
    </row>
    <row r="107" spans="1:20" x14ac:dyDescent="0.25">
      <c r="A107">
        <v>3.19</v>
      </c>
      <c r="B107">
        <v>2.33</v>
      </c>
      <c r="C107">
        <v>3.13</v>
      </c>
      <c r="D107">
        <v>3.04</v>
      </c>
      <c r="E107" t="s">
        <v>230</v>
      </c>
      <c r="F107" t="s">
        <v>231</v>
      </c>
      <c r="G107">
        <v>3.04</v>
      </c>
      <c r="H107">
        <v>-4</v>
      </c>
      <c r="I107">
        <v>96911</v>
      </c>
      <c r="J107">
        <v>3.03</v>
      </c>
      <c r="K107">
        <v>3.05</v>
      </c>
      <c r="L107">
        <v>16.2</v>
      </c>
      <c r="N107">
        <v>1.89</v>
      </c>
      <c r="O107">
        <v>2.44</v>
      </c>
      <c r="P107">
        <v>5.33</v>
      </c>
      <c r="Q107">
        <v>30.63</v>
      </c>
      <c r="R107">
        <v>9.9</v>
      </c>
      <c r="T107" s="137"/>
    </row>
    <row r="108" spans="1:20" x14ac:dyDescent="0.25">
      <c r="A108">
        <v>6.73</v>
      </c>
      <c r="B108">
        <v>3.62</v>
      </c>
      <c r="C108">
        <v>6.53</v>
      </c>
      <c r="D108">
        <v>6.4</v>
      </c>
      <c r="E108" t="s">
        <v>1221</v>
      </c>
      <c r="F108" t="s">
        <v>1222</v>
      </c>
      <c r="G108">
        <v>6.44</v>
      </c>
      <c r="H108">
        <v>4</v>
      </c>
      <c r="I108">
        <v>1221</v>
      </c>
      <c r="J108">
        <v>6.43</v>
      </c>
      <c r="K108">
        <v>6.46</v>
      </c>
      <c r="L108">
        <v>11.87</v>
      </c>
      <c r="N108">
        <v>1.45</v>
      </c>
      <c r="O108">
        <v>0.62</v>
      </c>
      <c r="P108">
        <v>1.84</v>
      </c>
      <c r="Q108">
        <v>17.16</v>
      </c>
      <c r="R108">
        <v>37.5</v>
      </c>
      <c r="T108" s="137"/>
    </row>
    <row r="109" spans="1:20" x14ac:dyDescent="0.25">
      <c r="A109">
        <v>9.18</v>
      </c>
      <c r="B109">
        <v>7.4</v>
      </c>
      <c r="C109">
        <v>8.2799999999999994</v>
      </c>
      <c r="D109">
        <v>8.25</v>
      </c>
      <c r="E109" t="s">
        <v>232</v>
      </c>
      <c r="F109" t="s">
        <v>233</v>
      </c>
      <c r="G109">
        <v>8.25</v>
      </c>
      <c r="H109">
        <v>2</v>
      </c>
      <c r="I109">
        <v>9337</v>
      </c>
      <c r="J109">
        <v>8.25</v>
      </c>
      <c r="K109">
        <v>8.26</v>
      </c>
      <c r="L109">
        <v>31.2</v>
      </c>
      <c r="N109">
        <v>1.32</v>
      </c>
      <c r="O109">
        <v>2.59</v>
      </c>
      <c r="P109">
        <v>3.78</v>
      </c>
      <c r="Q109">
        <v>41.09</v>
      </c>
      <c r="R109">
        <v>20.100000000000001</v>
      </c>
      <c r="T109" s="137"/>
    </row>
    <row r="110" spans="1:20" x14ac:dyDescent="0.25">
      <c r="A110">
        <v>4</v>
      </c>
      <c r="B110">
        <v>2.7</v>
      </c>
      <c r="C110">
        <v>3.5</v>
      </c>
      <c r="D110">
        <v>3.44</v>
      </c>
      <c r="E110" t="s">
        <v>234</v>
      </c>
      <c r="F110" t="s">
        <v>235</v>
      </c>
      <c r="G110">
        <v>3.45</v>
      </c>
      <c r="H110">
        <v>1</v>
      </c>
      <c r="I110">
        <v>4915</v>
      </c>
      <c r="J110">
        <v>3.45</v>
      </c>
      <c r="K110">
        <v>3.46</v>
      </c>
      <c r="L110">
        <v>17.25</v>
      </c>
      <c r="M110" t="s">
        <v>115</v>
      </c>
      <c r="N110">
        <v>1.18</v>
      </c>
      <c r="O110">
        <v>0.75</v>
      </c>
      <c r="P110">
        <v>5</v>
      </c>
      <c r="Q110">
        <v>20.3</v>
      </c>
      <c r="R110">
        <v>17</v>
      </c>
      <c r="T110" s="137"/>
    </row>
    <row r="111" spans="1:20" x14ac:dyDescent="0.25">
      <c r="A111">
        <v>54.81</v>
      </c>
      <c r="B111">
        <v>31.41</v>
      </c>
      <c r="C111">
        <v>39.97</v>
      </c>
      <c r="D111">
        <v>39.549999999999997</v>
      </c>
      <c r="E111" t="s">
        <v>236</v>
      </c>
      <c r="F111" t="s">
        <v>237</v>
      </c>
      <c r="G111">
        <v>39.65</v>
      </c>
      <c r="H111">
        <v>60</v>
      </c>
      <c r="I111">
        <v>6935</v>
      </c>
      <c r="J111">
        <v>39.630000000000003</v>
      </c>
      <c r="K111">
        <v>39.659999999999997</v>
      </c>
      <c r="L111">
        <v>152</v>
      </c>
      <c r="M111" t="s">
        <v>115</v>
      </c>
      <c r="N111">
        <v>1.28</v>
      </c>
      <c r="O111">
        <v>7.66</v>
      </c>
      <c r="P111">
        <v>3.83</v>
      </c>
      <c r="Q111">
        <v>195.2</v>
      </c>
      <c r="R111">
        <v>20.3</v>
      </c>
      <c r="T111" s="137"/>
    </row>
    <row r="112" spans="1:20" x14ac:dyDescent="0.25">
      <c r="A112">
        <v>2.3199999999999998</v>
      </c>
      <c r="B112">
        <v>1.6</v>
      </c>
      <c r="C112">
        <v>2.2000000000000002</v>
      </c>
      <c r="D112">
        <v>2.1800000000000002</v>
      </c>
      <c r="E112" t="s">
        <v>566</v>
      </c>
      <c r="F112" t="s">
        <v>567</v>
      </c>
      <c r="G112">
        <v>2.2000000000000002</v>
      </c>
      <c r="H112">
        <v>1</v>
      </c>
      <c r="I112" s="2">
        <v>1642</v>
      </c>
      <c r="J112">
        <v>2.17</v>
      </c>
      <c r="K112">
        <v>2.2000000000000002</v>
      </c>
      <c r="L112">
        <v>12.57</v>
      </c>
      <c r="N112">
        <v>3.3</v>
      </c>
      <c r="O112">
        <v>1.69</v>
      </c>
      <c r="P112">
        <v>5.71</v>
      </c>
      <c r="Q112">
        <v>41.52</v>
      </c>
      <c r="R112">
        <v>5.3</v>
      </c>
      <c r="T112" s="137"/>
    </row>
    <row r="113" spans="1:20" x14ac:dyDescent="0.25">
      <c r="A113">
        <v>5.9749999999999996</v>
      </c>
      <c r="B113">
        <v>5.23</v>
      </c>
      <c r="C113">
        <v>5.6</v>
      </c>
      <c r="D113">
        <v>5.4</v>
      </c>
      <c r="E113" t="s">
        <v>568</v>
      </c>
      <c r="F113" t="s">
        <v>569</v>
      </c>
      <c r="G113">
        <v>5.42</v>
      </c>
      <c r="H113">
        <v>-4</v>
      </c>
      <c r="I113">
        <v>1430</v>
      </c>
      <c r="J113">
        <v>5.42</v>
      </c>
      <c r="K113">
        <v>5.49</v>
      </c>
      <c r="L113">
        <v>12.15</v>
      </c>
      <c r="N113">
        <v>1.51</v>
      </c>
      <c r="O113">
        <v>5.47</v>
      </c>
      <c r="P113">
        <v>2.2400000000000002</v>
      </c>
      <c r="Q113">
        <v>18.29</v>
      </c>
      <c r="R113">
        <v>29.6</v>
      </c>
      <c r="T113" s="137"/>
    </row>
    <row r="114" spans="1:20" x14ac:dyDescent="0.25">
      <c r="A114">
        <v>5.73</v>
      </c>
      <c r="B114">
        <v>1.7949999999999999</v>
      </c>
      <c r="C114">
        <v>1.9770000000000001</v>
      </c>
      <c r="D114">
        <v>1.92</v>
      </c>
      <c r="E114" t="s">
        <v>238</v>
      </c>
      <c r="F114" t="s">
        <v>239</v>
      </c>
      <c r="G114">
        <v>1.96</v>
      </c>
      <c r="H114">
        <v>3.5</v>
      </c>
      <c r="I114">
        <v>152401</v>
      </c>
      <c r="J114">
        <v>1.95</v>
      </c>
      <c r="K114">
        <v>1.9650000000000001</v>
      </c>
      <c r="L114">
        <v>13</v>
      </c>
      <c r="M114" t="s">
        <v>115</v>
      </c>
      <c r="N114">
        <v>3.45</v>
      </c>
      <c r="O114">
        <v>2.96</v>
      </c>
      <c r="P114">
        <v>6.63</v>
      </c>
      <c r="Q114">
        <v>44.86</v>
      </c>
      <c r="R114">
        <v>4.4000000000000004</v>
      </c>
      <c r="T114" s="137"/>
    </row>
    <row r="115" spans="1:20" x14ac:dyDescent="0.25">
      <c r="A115">
        <v>5.63</v>
      </c>
      <c r="B115">
        <v>3.25</v>
      </c>
      <c r="C115">
        <v>3.63</v>
      </c>
      <c r="D115">
        <v>3.25</v>
      </c>
      <c r="E115" t="s">
        <v>240</v>
      </c>
      <c r="F115" t="s">
        <v>241</v>
      </c>
      <c r="G115">
        <v>3.36</v>
      </c>
      <c r="H115">
        <v>-19</v>
      </c>
      <c r="I115">
        <v>108093</v>
      </c>
      <c r="J115">
        <v>3.36</v>
      </c>
      <c r="K115">
        <v>3.38</v>
      </c>
      <c r="L115">
        <v>21.5</v>
      </c>
      <c r="M115" t="s">
        <v>115</v>
      </c>
      <c r="N115">
        <v>0.75</v>
      </c>
      <c r="O115">
        <v>-0.83</v>
      </c>
      <c r="P115">
        <v>6.4</v>
      </c>
      <c r="Q115">
        <v>16.149999999999999</v>
      </c>
      <c r="R115">
        <v>20.8</v>
      </c>
      <c r="T115" s="137"/>
    </row>
    <row r="116" spans="1:20" x14ac:dyDescent="0.25">
      <c r="A116">
        <v>6</v>
      </c>
      <c r="B116">
        <v>2.97</v>
      </c>
      <c r="C116">
        <v>6</v>
      </c>
      <c r="D116">
        <v>5.88</v>
      </c>
      <c r="E116" t="s">
        <v>1223</v>
      </c>
      <c r="F116" t="s">
        <v>1224</v>
      </c>
      <c r="G116">
        <v>5.98</v>
      </c>
      <c r="H116">
        <v>13</v>
      </c>
      <c r="I116">
        <v>6963</v>
      </c>
      <c r="J116">
        <v>5.98</v>
      </c>
      <c r="K116">
        <v>6.02</v>
      </c>
      <c r="L116">
        <v>9.5</v>
      </c>
      <c r="M116" t="s">
        <v>115</v>
      </c>
      <c r="N116">
        <v>1.99</v>
      </c>
      <c r="O116">
        <v>0.05</v>
      </c>
      <c r="P116">
        <v>1.59</v>
      </c>
      <c r="Q116">
        <v>18.899999999999999</v>
      </c>
      <c r="R116">
        <v>31.6</v>
      </c>
      <c r="T116" s="137"/>
    </row>
    <row r="117" spans="1:20" x14ac:dyDescent="0.25">
      <c r="A117">
        <v>0.98</v>
      </c>
      <c r="B117">
        <v>0.83</v>
      </c>
      <c r="C117">
        <v>0.93</v>
      </c>
      <c r="D117">
        <v>0.91500000000000004</v>
      </c>
      <c r="E117" t="s">
        <v>570</v>
      </c>
      <c r="F117" t="s">
        <v>571</v>
      </c>
      <c r="G117">
        <v>0.92500000000000004</v>
      </c>
      <c r="H117">
        <v>0.5</v>
      </c>
      <c r="I117">
        <v>10966</v>
      </c>
      <c r="J117">
        <v>0.92</v>
      </c>
      <c r="K117">
        <v>0.93</v>
      </c>
      <c r="L117">
        <v>7.25</v>
      </c>
      <c r="N117">
        <v>0.88</v>
      </c>
      <c r="O117">
        <v>0.96</v>
      </c>
      <c r="P117">
        <v>7.84</v>
      </c>
      <c r="Q117">
        <v>6.36</v>
      </c>
      <c r="R117">
        <v>14.5</v>
      </c>
      <c r="T117" s="137"/>
    </row>
    <row r="118" spans="1:20" x14ac:dyDescent="0.25">
      <c r="A118">
        <v>4.1310000000000002</v>
      </c>
      <c r="B118">
        <v>2.7349999999999999</v>
      </c>
      <c r="C118">
        <v>3.32</v>
      </c>
      <c r="D118">
        <v>3.26</v>
      </c>
      <c r="E118" t="s">
        <v>242</v>
      </c>
      <c r="F118" t="s">
        <v>1202</v>
      </c>
      <c r="G118">
        <v>3.3</v>
      </c>
      <c r="H118">
        <v>4</v>
      </c>
      <c r="I118" s="2">
        <v>7083</v>
      </c>
      <c r="J118">
        <v>3.28</v>
      </c>
      <c r="K118">
        <v>3.3</v>
      </c>
      <c r="L118">
        <v>15.9</v>
      </c>
      <c r="M118" t="s">
        <v>115</v>
      </c>
      <c r="N118">
        <v>3.14</v>
      </c>
      <c r="O118" t="s">
        <v>124</v>
      </c>
      <c r="P118">
        <v>4.82</v>
      </c>
      <c r="Q118">
        <v>49.86</v>
      </c>
      <c r="R118">
        <v>6.6</v>
      </c>
      <c r="T118" s="137"/>
    </row>
    <row r="119" spans="1:20" x14ac:dyDescent="0.25">
      <c r="A119">
        <v>6.63</v>
      </c>
      <c r="B119">
        <v>4.6900000000000004</v>
      </c>
      <c r="C119">
        <v>6.45</v>
      </c>
      <c r="D119">
        <v>6.29</v>
      </c>
      <c r="E119" t="s">
        <v>246</v>
      </c>
      <c r="F119" t="s">
        <v>247</v>
      </c>
      <c r="G119">
        <v>6.35</v>
      </c>
      <c r="H119">
        <v>13</v>
      </c>
      <c r="I119">
        <v>107804</v>
      </c>
      <c r="J119">
        <v>6.34</v>
      </c>
      <c r="K119">
        <v>6.35</v>
      </c>
      <c r="L119">
        <v>21.45</v>
      </c>
      <c r="N119">
        <v>2.72</v>
      </c>
      <c r="O119">
        <v>3.15</v>
      </c>
      <c r="P119">
        <v>3.38</v>
      </c>
      <c r="Q119">
        <v>58.36</v>
      </c>
      <c r="R119">
        <v>10.9</v>
      </c>
      <c r="T119" s="137"/>
    </row>
    <row r="120" spans="1:20" x14ac:dyDescent="0.25">
      <c r="A120">
        <v>4.8899999999999997</v>
      </c>
      <c r="B120">
        <v>3.63</v>
      </c>
      <c r="C120">
        <v>4.6449999999999996</v>
      </c>
      <c r="D120">
        <v>4.5549999999999997</v>
      </c>
      <c r="E120" t="s">
        <v>248</v>
      </c>
      <c r="F120" t="s">
        <v>249</v>
      </c>
      <c r="G120">
        <v>4.57</v>
      </c>
      <c r="H120">
        <v>2</v>
      </c>
      <c r="I120">
        <v>75479</v>
      </c>
      <c r="J120">
        <v>4.57</v>
      </c>
      <c r="K120">
        <v>4.58</v>
      </c>
      <c r="L120">
        <v>21.2</v>
      </c>
      <c r="N120">
        <v>1.81</v>
      </c>
      <c r="O120">
        <v>3.94</v>
      </c>
      <c r="P120">
        <v>4.6399999999999997</v>
      </c>
      <c r="Q120">
        <v>38.270000000000003</v>
      </c>
      <c r="R120">
        <v>11.9</v>
      </c>
      <c r="T120" s="137"/>
    </row>
    <row r="121" spans="1:20" x14ac:dyDescent="0.25">
      <c r="A121">
        <v>2.2799999999999998</v>
      </c>
      <c r="B121">
        <v>1.88</v>
      </c>
      <c r="C121">
        <v>2.17</v>
      </c>
      <c r="D121">
        <v>2.15</v>
      </c>
      <c r="E121" t="s">
        <v>1225</v>
      </c>
      <c r="F121" t="s">
        <v>1226</v>
      </c>
      <c r="G121">
        <v>2.17</v>
      </c>
      <c r="H121">
        <v>1</v>
      </c>
      <c r="I121">
        <v>382</v>
      </c>
      <c r="J121">
        <v>2.17</v>
      </c>
      <c r="K121">
        <v>2.1800000000000002</v>
      </c>
      <c r="L121" t="s">
        <v>124</v>
      </c>
      <c r="N121" t="s">
        <v>124</v>
      </c>
      <c r="O121" t="s">
        <v>124</v>
      </c>
      <c r="P121" t="s">
        <v>124</v>
      </c>
      <c r="Q121">
        <v>29.2</v>
      </c>
      <c r="R121">
        <v>7.4</v>
      </c>
      <c r="T121" s="137"/>
    </row>
    <row r="122" spans="1:20" x14ac:dyDescent="0.25">
      <c r="A122">
        <v>10.19</v>
      </c>
      <c r="B122">
        <v>7.83</v>
      </c>
      <c r="C122">
        <v>9.61</v>
      </c>
      <c r="D122">
        <v>9.4</v>
      </c>
      <c r="E122" t="s">
        <v>250</v>
      </c>
      <c r="F122" t="s">
        <v>251</v>
      </c>
      <c r="G122">
        <v>9.41</v>
      </c>
      <c r="H122">
        <v>1</v>
      </c>
      <c r="I122">
        <v>3451</v>
      </c>
      <c r="J122">
        <v>9.41</v>
      </c>
      <c r="K122">
        <v>9.44</v>
      </c>
      <c r="L122">
        <v>20</v>
      </c>
      <c r="M122" t="s">
        <v>115</v>
      </c>
      <c r="N122">
        <v>1.1000000000000001</v>
      </c>
      <c r="O122">
        <v>5.48</v>
      </c>
      <c r="P122">
        <v>2.13</v>
      </c>
      <c r="Q122">
        <v>22</v>
      </c>
      <c r="R122">
        <v>42.8</v>
      </c>
      <c r="T122" s="137"/>
    </row>
    <row r="123" spans="1:20" x14ac:dyDescent="0.25">
      <c r="A123">
        <v>10.78</v>
      </c>
      <c r="B123">
        <v>7.15</v>
      </c>
      <c r="C123">
        <v>8.33</v>
      </c>
      <c r="D123">
        <v>7.93</v>
      </c>
      <c r="E123" t="s">
        <v>252</v>
      </c>
      <c r="F123" t="s">
        <v>253</v>
      </c>
      <c r="G123">
        <v>7.99</v>
      </c>
      <c r="H123">
        <v>-24</v>
      </c>
      <c r="I123">
        <v>7490</v>
      </c>
      <c r="J123">
        <v>7.98</v>
      </c>
      <c r="K123">
        <v>7.99</v>
      </c>
      <c r="L123">
        <v>15</v>
      </c>
      <c r="M123" t="s">
        <v>115</v>
      </c>
      <c r="N123" t="s">
        <v>124</v>
      </c>
      <c r="O123">
        <v>-0.92</v>
      </c>
      <c r="P123">
        <v>1.88</v>
      </c>
      <c r="Q123">
        <v>-194.86</v>
      </c>
      <c r="R123" t="s">
        <v>124</v>
      </c>
      <c r="T123" s="137"/>
    </row>
    <row r="124" spans="1:20" x14ac:dyDescent="0.25">
      <c r="A124">
        <v>3.15</v>
      </c>
      <c r="B124">
        <v>2.3879999999999999</v>
      </c>
      <c r="C124">
        <v>3.04</v>
      </c>
      <c r="D124">
        <v>2.97</v>
      </c>
      <c r="E124" t="s">
        <v>572</v>
      </c>
      <c r="F124" t="s">
        <v>573</v>
      </c>
      <c r="G124">
        <v>3.03</v>
      </c>
      <c r="H124">
        <v>3</v>
      </c>
      <c r="I124">
        <v>3571</v>
      </c>
      <c r="J124">
        <v>3.01</v>
      </c>
      <c r="K124">
        <v>3.03</v>
      </c>
      <c r="L124">
        <v>19.399999999999999</v>
      </c>
      <c r="N124">
        <v>1.32</v>
      </c>
      <c r="O124">
        <v>2.16</v>
      </c>
      <c r="P124">
        <v>6.4</v>
      </c>
      <c r="Q124">
        <v>25.7</v>
      </c>
      <c r="R124">
        <v>11.8</v>
      </c>
      <c r="T124" s="137"/>
    </row>
    <row r="125" spans="1:20" x14ac:dyDescent="0.25">
      <c r="A125">
        <v>8.57</v>
      </c>
      <c r="B125">
        <v>5.09</v>
      </c>
      <c r="C125">
        <v>8.43</v>
      </c>
      <c r="D125">
        <v>8.18</v>
      </c>
      <c r="E125" t="s">
        <v>254</v>
      </c>
      <c r="F125" t="s">
        <v>255</v>
      </c>
      <c r="G125">
        <v>8.24</v>
      </c>
      <c r="H125">
        <v>-16</v>
      </c>
      <c r="I125">
        <v>2604</v>
      </c>
      <c r="J125">
        <v>8.18</v>
      </c>
      <c r="K125">
        <v>8.24</v>
      </c>
      <c r="L125">
        <v>38</v>
      </c>
      <c r="M125" t="s">
        <v>115</v>
      </c>
      <c r="N125">
        <v>1.1200000000000001</v>
      </c>
      <c r="O125">
        <v>1.1599999999999999</v>
      </c>
      <c r="P125">
        <v>4.6100000000000003</v>
      </c>
      <c r="Q125">
        <v>42.5</v>
      </c>
      <c r="R125">
        <v>19.399999999999999</v>
      </c>
      <c r="T125" s="137"/>
    </row>
    <row r="126" spans="1:20" x14ac:dyDescent="0.25">
      <c r="A126">
        <v>3.13</v>
      </c>
      <c r="B126">
        <v>2.2799999999999998</v>
      </c>
      <c r="C126">
        <v>2.6</v>
      </c>
      <c r="D126">
        <v>2.5499999999999998</v>
      </c>
      <c r="E126" t="s">
        <v>256</v>
      </c>
      <c r="F126" t="s">
        <v>257</v>
      </c>
      <c r="G126">
        <v>2.59</v>
      </c>
      <c r="H126">
        <v>2</v>
      </c>
      <c r="I126">
        <v>2944</v>
      </c>
      <c r="J126">
        <v>2.58</v>
      </c>
      <c r="K126">
        <v>2.59</v>
      </c>
      <c r="L126">
        <v>5.5</v>
      </c>
      <c r="M126" t="s">
        <v>115</v>
      </c>
      <c r="N126">
        <v>1.1000000000000001</v>
      </c>
      <c r="O126">
        <v>0.19</v>
      </c>
      <c r="P126">
        <v>2.12</v>
      </c>
      <c r="Q126">
        <v>6.07</v>
      </c>
      <c r="R126">
        <v>42.7</v>
      </c>
      <c r="T126" s="137"/>
    </row>
    <row r="127" spans="1:20" x14ac:dyDescent="0.25">
      <c r="A127">
        <v>2.46</v>
      </c>
      <c r="B127">
        <v>1.1499999999999999</v>
      </c>
      <c r="C127">
        <v>2.35</v>
      </c>
      <c r="D127">
        <v>2.27</v>
      </c>
      <c r="E127" t="s">
        <v>1227</v>
      </c>
      <c r="F127" t="s">
        <v>1228</v>
      </c>
      <c r="G127">
        <v>2.3199999999999998</v>
      </c>
      <c r="H127">
        <v>5</v>
      </c>
      <c r="I127">
        <v>1685</v>
      </c>
      <c r="J127">
        <v>2.3199999999999998</v>
      </c>
      <c r="K127">
        <v>2.35</v>
      </c>
      <c r="L127">
        <v>6</v>
      </c>
      <c r="M127" t="s">
        <v>121</v>
      </c>
      <c r="N127">
        <v>1.68</v>
      </c>
      <c r="O127">
        <v>0.03</v>
      </c>
      <c r="P127">
        <v>2.59</v>
      </c>
      <c r="Q127">
        <v>10.1</v>
      </c>
      <c r="R127">
        <v>23</v>
      </c>
      <c r="T127" s="137"/>
    </row>
    <row r="128" spans="1:20" x14ac:dyDescent="0.25">
      <c r="A128">
        <v>4.59</v>
      </c>
      <c r="B128">
        <v>2.879</v>
      </c>
      <c r="C128">
        <v>4.47</v>
      </c>
      <c r="D128">
        <v>4.38</v>
      </c>
      <c r="E128" t="s">
        <v>258</v>
      </c>
      <c r="F128" t="s">
        <v>259</v>
      </c>
      <c r="G128">
        <v>4.45</v>
      </c>
      <c r="H128">
        <v>10</v>
      </c>
      <c r="I128">
        <v>23296</v>
      </c>
      <c r="J128">
        <v>4.4400000000000004</v>
      </c>
      <c r="K128">
        <v>4.46</v>
      </c>
      <c r="L128">
        <v>17</v>
      </c>
      <c r="M128" t="s">
        <v>115</v>
      </c>
      <c r="N128">
        <v>1.33</v>
      </c>
      <c r="O128">
        <v>2.37</v>
      </c>
      <c r="P128">
        <v>3.82</v>
      </c>
      <c r="Q128">
        <v>22.63</v>
      </c>
      <c r="R128">
        <v>19.7</v>
      </c>
      <c r="T128" s="137"/>
    </row>
    <row r="129" spans="1:20" x14ac:dyDescent="0.25">
      <c r="A129">
        <v>3.15</v>
      </c>
      <c r="B129">
        <v>2.09</v>
      </c>
      <c r="C129">
        <v>3.0750000000000002</v>
      </c>
      <c r="D129">
        <v>3.01</v>
      </c>
      <c r="E129" t="s">
        <v>260</v>
      </c>
      <c r="F129" t="s">
        <v>261</v>
      </c>
      <c r="G129">
        <v>3.06</v>
      </c>
      <c r="H129">
        <v>8</v>
      </c>
      <c r="I129">
        <v>27750</v>
      </c>
      <c r="J129">
        <v>3.05</v>
      </c>
      <c r="K129">
        <v>3.06</v>
      </c>
      <c r="L129">
        <v>3.3</v>
      </c>
      <c r="N129">
        <v>1.1200000000000001</v>
      </c>
      <c r="O129">
        <v>0.25</v>
      </c>
      <c r="P129">
        <v>1.08</v>
      </c>
      <c r="Q129">
        <v>3.7</v>
      </c>
      <c r="R129">
        <v>82.7</v>
      </c>
      <c r="T129" s="137"/>
    </row>
    <row r="130" spans="1:20" x14ac:dyDescent="0.25">
      <c r="A130">
        <v>5.57</v>
      </c>
      <c r="B130">
        <v>3.4</v>
      </c>
      <c r="C130">
        <v>5.55</v>
      </c>
      <c r="D130">
        <v>5.46</v>
      </c>
      <c r="E130" t="s">
        <v>262</v>
      </c>
      <c r="F130" t="s">
        <v>263</v>
      </c>
      <c r="G130">
        <v>5.53</v>
      </c>
      <c r="H130">
        <v>13</v>
      </c>
      <c r="I130">
        <v>21868</v>
      </c>
      <c r="J130">
        <v>5.52</v>
      </c>
      <c r="K130">
        <v>5.54</v>
      </c>
      <c r="L130">
        <v>17.170000000000002</v>
      </c>
      <c r="N130">
        <v>2.63</v>
      </c>
      <c r="O130">
        <v>0.56999999999999995</v>
      </c>
      <c r="P130">
        <v>3.1</v>
      </c>
      <c r="Q130">
        <v>45.19</v>
      </c>
      <c r="R130">
        <v>12.2</v>
      </c>
      <c r="T130" s="137"/>
    </row>
    <row r="131" spans="1:20" x14ac:dyDescent="0.25">
      <c r="A131">
        <v>1.9</v>
      </c>
      <c r="B131">
        <v>0.86</v>
      </c>
      <c r="C131">
        <v>0.88500000000000001</v>
      </c>
      <c r="D131">
        <v>0.86</v>
      </c>
      <c r="E131" t="s">
        <v>574</v>
      </c>
      <c r="F131" t="s">
        <v>575</v>
      </c>
      <c r="G131">
        <v>0.86499999999999999</v>
      </c>
      <c r="H131">
        <v>-1.5</v>
      </c>
      <c r="I131">
        <v>7465</v>
      </c>
      <c r="J131">
        <v>0.86499999999999999</v>
      </c>
      <c r="K131">
        <v>0.88</v>
      </c>
      <c r="L131">
        <v>9.1</v>
      </c>
      <c r="M131" t="s">
        <v>115</v>
      </c>
      <c r="N131">
        <v>0.93</v>
      </c>
      <c r="O131">
        <v>0.39</v>
      </c>
      <c r="P131">
        <v>10.52</v>
      </c>
      <c r="Q131">
        <v>8.48</v>
      </c>
      <c r="R131">
        <v>10.199999999999999</v>
      </c>
      <c r="T131" s="137"/>
    </row>
    <row r="132" spans="1:20" x14ac:dyDescent="0.25">
      <c r="A132">
        <v>0.39</v>
      </c>
      <c r="B132">
        <v>0.11</v>
      </c>
      <c r="C132">
        <v>0.115</v>
      </c>
      <c r="D132">
        <v>0.11</v>
      </c>
      <c r="E132" t="s">
        <v>264</v>
      </c>
      <c r="F132" t="s">
        <v>265</v>
      </c>
      <c r="G132">
        <v>0.11</v>
      </c>
      <c r="H132">
        <v>-0.5</v>
      </c>
      <c r="I132">
        <v>13225</v>
      </c>
      <c r="J132">
        <v>0.11</v>
      </c>
      <c r="K132">
        <v>0.115</v>
      </c>
      <c r="L132" t="s">
        <v>124</v>
      </c>
      <c r="N132" t="s">
        <v>124</v>
      </c>
      <c r="O132">
        <v>0.49</v>
      </c>
      <c r="P132" t="s">
        <v>124</v>
      </c>
      <c r="Q132">
        <v>1.74</v>
      </c>
      <c r="R132">
        <v>6.3</v>
      </c>
      <c r="T132" s="137"/>
    </row>
    <row r="133" spans="1:20" x14ac:dyDescent="0.25">
      <c r="A133">
        <v>2.86</v>
      </c>
      <c r="B133">
        <v>2.0099999999999998</v>
      </c>
      <c r="C133">
        <v>2.78</v>
      </c>
      <c r="D133">
        <v>2.7</v>
      </c>
      <c r="E133" t="s">
        <v>576</v>
      </c>
      <c r="F133" t="s">
        <v>577</v>
      </c>
      <c r="G133">
        <v>2.76</v>
      </c>
      <c r="H133">
        <v>2</v>
      </c>
      <c r="I133">
        <v>954</v>
      </c>
      <c r="J133">
        <v>2.76</v>
      </c>
      <c r="K133">
        <v>2.77</v>
      </c>
      <c r="L133">
        <v>16.7</v>
      </c>
      <c r="N133">
        <v>1.25</v>
      </c>
      <c r="O133" t="s">
        <v>124</v>
      </c>
      <c r="P133">
        <v>6.05</v>
      </c>
      <c r="Q133">
        <v>20.92</v>
      </c>
      <c r="R133">
        <v>13.2</v>
      </c>
      <c r="T133" s="137"/>
    </row>
    <row r="134" spans="1:20" x14ac:dyDescent="0.25">
      <c r="A134">
        <v>8.9499999999999993</v>
      </c>
      <c r="B134">
        <v>6.12</v>
      </c>
      <c r="C134">
        <v>8.85</v>
      </c>
      <c r="D134">
        <v>8.7349999999999994</v>
      </c>
      <c r="E134" t="s">
        <v>266</v>
      </c>
      <c r="F134" t="s">
        <v>267</v>
      </c>
      <c r="G134">
        <v>8.83</v>
      </c>
      <c r="H134">
        <v>8</v>
      </c>
      <c r="I134">
        <v>5258</v>
      </c>
      <c r="J134">
        <v>8.8000000000000007</v>
      </c>
      <c r="K134">
        <v>8.85</v>
      </c>
      <c r="L134">
        <v>23.5</v>
      </c>
      <c r="M134" t="s">
        <v>115</v>
      </c>
      <c r="N134">
        <v>1.67</v>
      </c>
      <c r="O134">
        <v>-1.8</v>
      </c>
      <c r="P134">
        <v>2.66</v>
      </c>
      <c r="Q134">
        <v>39.299999999999997</v>
      </c>
      <c r="R134">
        <v>22.5</v>
      </c>
      <c r="T134" s="137"/>
    </row>
    <row r="135" spans="1:20" x14ac:dyDescent="0.25">
      <c r="A135">
        <v>10.15</v>
      </c>
      <c r="B135">
        <v>5.57</v>
      </c>
      <c r="C135">
        <v>8.5</v>
      </c>
      <c r="D135">
        <v>8.2750000000000004</v>
      </c>
      <c r="E135" t="s">
        <v>268</v>
      </c>
      <c r="F135" t="s">
        <v>269</v>
      </c>
      <c r="G135">
        <v>8.5</v>
      </c>
      <c r="H135">
        <v>27</v>
      </c>
      <c r="I135">
        <v>33086</v>
      </c>
      <c r="J135">
        <v>8.49</v>
      </c>
      <c r="K135">
        <v>8.5</v>
      </c>
      <c r="L135">
        <v>19</v>
      </c>
      <c r="M135" t="s">
        <v>115</v>
      </c>
      <c r="N135" t="s">
        <v>124</v>
      </c>
      <c r="O135">
        <v>3.38</v>
      </c>
      <c r="P135">
        <v>2.2400000000000002</v>
      </c>
      <c r="Q135">
        <v>-15</v>
      </c>
      <c r="R135" t="s">
        <v>124</v>
      </c>
      <c r="T135" s="137"/>
    </row>
    <row r="136" spans="1:20" x14ac:dyDescent="0.25">
      <c r="A136">
        <v>2.4849999999999999</v>
      </c>
      <c r="B136">
        <v>1.76</v>
      </c>
      <c r="C136">
        <v>2.15</v>
      </c>
      <c r="D136">
        <v>2.09</v>
      </c>
      <c r="E136" t="s">
        <v>580</v>
      </c>
      <c r="F136" t="s">
        <v>581</v>
      </c>
      <c r="G136">
        <v>2.13</v>
      </c>
      <c r="H136" t="s">
        <v>124</v>
      </c>
      <c r="I136">
        <v>4415</v>
      </c>
      <c r="J136">
        <v>2.13</v>
      </c>
      <c r="K136">
        <v>2.15</v>
      </c>
      <c r="L136">
        <v>10</v>
      </c>
      <c r="M136" t="s">
        <v>115</v>
      </c>
      <c r="N136">
        <v>1.37</v>
      </c>
      <c r="O136">
        <v>0.78</v>
      </c>
      <c r="P136">
        <v>4.6900000000000004</v>
      </c>
      <c r="Q136">
        <v>13.67</v>
      </c>
      <c r="R136">
        <v>15.6</v>
      </c>
      <c r="T136" s="137"/>
    </row>
    <row r="137" spans="1:20" x14ac:dyDescent="0.25">
      <c r="A137">
        <v>1</v>
      </c>
      <c r="B137">
        <v>0.17</v>
      </c>
      <c r="C137">
        <v>0.85699999999999998</v>
      </c>
      <c r="D137">
        <v>0.83499999999999996</v>
      </c>
      <c r="E137" t="s">
        <v>1229</v>
      </c>
      <c r="F137" t="s">
        <v>1230</v>
      </c>
      <c r="G137">
        <v>0.85</v>
      </c>
      <c r="H137">
        <v>0.5</v>
      </c>
      <c r="I137">
        <v>2057</v>
      </c>
      <c r="J137">
        <v>0.85</v>
      </c>
      <c r="K137">
        <v>0.85499999999999998</v>
      </c>
      <c r="L137" t="s">
        <v>124</v>
      </c>
      <c r="N137" t="s">
        <v>124</v>
      </c>
      <c r="O137">
        <v>0.13</v>
      </c>
      <c r="P137" t="s">
        <v>124</v>
      </c>
      <c r="Q137">
        <v>-5.0599999999999996</v>
      </c>
      <c r="R137" t="s">
        <v>124</v>
      </c>
      <c r="T137" s="137"/>
    </row>
    <row r="138" spans="1:20" x14ac:dyDescent="0.25">
      <c r="A138">
        <v>4.18</v>
      </c>
      <c r="B138">
        <v>2.65</v>
      </c>
      <c r="C138">
        <v>4.08</v>
      </c>
      <c r="D138">
        <v>4.01</v>
      </c>
      <c r="E138" t="s">
        <v>270</v>
      </c>
      <c r="F138" t="s">
        <v>271</v>
      </c>
      <c r="G138">
        <v>4.07</v>
      </c>
      <c r="H138">
        <v>5</v>
      </c>
      <c r="I138">
        <v>69186</v>
      </c>
      <c r="J138">
        <v>4.0599999999999996</v>
      </c>
      <c r="K138">
        <v>4.08</v>
      </c>
      <c r="L138">
        <v>10.8</v>
      </c>
      <c r="M138" t="s">
        <v>121</v>
      </c>
      <c r="N138">
        <v>1.39</v>
      </c>
      <c r="O138">
        <v>0.85</v>
      </c>
      <c r="P138">
        <v>2.65</v>
      </c>
      <c r="Q138">
        <v>15</v>
      </c>
      <c r="R138">
        <v>27.1</v>
      </c>
      <c r="T138" s="137"/>
    </row>
    <row r="139" spans="1:20" x14ac:dyDescent="0.25">
      <c r="A139">
        <v>5.8</v>
      </c>
      <c r="B139">
        <v>3.51</v>
      </c>
      <c r="C139">
        <v>5.5</v>
      </c>
      <c r="D139">
        <v>5.23</v>
      </c>
      <c r="E139" t="s">
        <v>272</v>
      </c>
      <c r="F139" t="s">
        <v>273</v>
      </c>
      <c r="G139">
        <v>5.24</v>
      </c>
      <c r="H139">
        <v>-25</v>
      </c>
      <c r="I139">
        <v>12199</v>
      </c>
      <c r="J139">
        <v>5.24</v>
      </c>
      <c r="K139">
        <v>5.25</v>
      </c>
      <c r="L139">
        <v>11</v>
      </c>
      <c r="M139" t="s">
        <v>115</v>
      </c>
      <c r="N139">
        <v>2.9</v>
      </c>
      <c r="O139">
        <v>2.78</v>
      </c>
      <c r="P139">
        <v>2.1</v>
      </c>
      <c r="Q139">
        <v>31.88</v>
      </c>
      <c r="R139">
        <v>16.399999999999999</v>
      </c>
      <c r="T139" s="137"/>
    </row>
    <row r="140" spans="1:20" x14ac:dyDescent="0.25">
      <c r="A140">
        <v>2.1</v>
      </c>
      <c r="B140">
        <v>1.88</v>
      </c>
      <c r="C140">
        <v>2</v>
      </c>
      <c r="D140">
        <v>1.99</v>
      </c>
      <c r="E140" t="s">
        <v>582</v>
      </c>
      <c r="F140" t="s">
        <v>583</v>
      </c>
      <c r="G140">
        <v>2</v>
      </c>
      <c r="H140">
        <v>0.5</v>
      </c>
      <c r="I140">
        <v>2965</v>
      </c>
      <c r="J140">
        <v>1.99</v>
      </c>
      <c r="K140">
        <v>2</v>
      </c>
      <c r="L140">
        <v>17.899999999999999</v>
      </c>
      <c r="N140">
        <v>0.5</v>
      </c>
      <c r="O140">
        <v>2.0099999999999998</v>
      </c>
      <c r="P140">
        <v>8.9499999999999993</v>
      </c>
      <c r="Q140">
        <v>8.9600000000000009</v>
      </c>
      <c r="R140">
        <v>22.3</v>
      </c>
      <c r="T140" s="137"/>
    </row>
    <row r="141" spans="1:20" x14ac:dyDescent="0.25">
      <c r="A141">
        <v>0.30499999999999999</v>
      </c>
      <c r="B141">
        <v>0.185</v>
      </c>
      <c r="C141">
        <v>0.28000000000000003</v>
      </c>
      <c r="D141">
        <v>0.27500000000000002</v>
      </c>
      <c r="E141" t="s">
        <v>584</v>
      </c>
      <c r="F141" t="s">
        <v>585</v>
      </c>
      <c r="G141">
        <v>0.28000000000000003</v>
      </c>
      <c r="H141">
        <v>1</v>
      </c>
      <c r="I141">
        <v>5715</v>
      </c>
      <c r="J141">
        <v>0.27500000000000002</v>
      </c>
      <c r="K141">
        <v>0.28000000000000003</v>
      </c>
      <c r="L141" t="s">
        <v>124</v>
      </c>
      <c r="N141" t="s">
        <v>124</v>
      </c>
      <c r="O141">
        <v>0.3</v>
      </c>
      <c r="P141" t="s">
        <v>124</v>
      </c>
      <c r="Q141">
        <v>1.1000000000000001</v>
      </c>
      <c r="R141">
        <v>25.5</v>
      </c>
      <c r="T141" s="137"/>
    </row>
    <row r="142" spans="1:20" x14ac:dyDescent="0.25">
      <c r="A142">
        <v>1.32</v>
      </c>
      <c r="B142">
        <v>0.64500000000000002</v>
      </c>
      <c r="C142">
        <v>1.2450000000000001</v>
      </c>
      <c r="D142">
        <v>1.2150000000000001</v>
      </c>
      <c r="E142" t="s">
        <v>586</v>
      </c>
      <c r="F142" t="s">
        <v>587</v>
      </c>
      <c r="G142">
        <v>1.23</v>
      </c>
      <c r="H142">
        <v>0.5</v>
      </c>
      <c r="I142">
        <v>2930</v>
      </c>
      <c r="J142">
        <v>1.21</v>
      </c>
      <c r="K142">
        <v>1.23</v>
      </c>
      <c r="L142">
        <v>3.83</v>
      </c>
      <c r="N142">
        <v>1.1499999999999999</v>
      </c>
      <c r="O142">
        <v>0.03</v>
      </c>
      <c r="P142">
        <v>3.11</v>
      </c>
      <c r="Q142">
        <v>4.41</v>
      </c>
      <c r="R142">
        <v>27.9</v>
      </c>
      <c r="T142" s="137"/>
    </row>
    <row r="143" spans="1:20" x14ac:dyDescent="0.25">
      <c r="A143">
        <v>0.52800000000000002</v>
      </c>
      <c r="B143">
        <v>0.375</v>
      </c>
      <c r="C143">
        <v>0.39500000000000002</v>
      </c>
      <c r="D143">
        <v>0.38500000000000001</v>
      </c>
      <c r="E143" t="s">
        <v>588</v>
      </c>
      <c r="F143" t="s">
        <v>589</v>
      </c>
      <c r="G143">
        <v>0.39500000000000002</v>
      </c>
      <c r="H143">
        <v>1.5</v>
      </c>
      <c r="I143">
        <v>25146</v>
      </c>
      <c r="J143">
        <v>0.39</v>
      </c>
      <c r="K143">
        <v>0.39500000000000002</v>
      </c>
      <c r="L143">
        <v>1.3</v>
      </c>
      <c r="N143">
        <v>0.75</v>
      </c>
      <c r="O143">
        <v>0.37</v>
      </c>
      <c r="P143">
        <v>3.29</v>
      </c>
      <c r="Q143">
        <v>0.97</v>
      </c>
      <c r="R143">
        <v>40.700000000000003</v>
      </c>
      <c r="T143" s="137"/>
    </row>
    <row r="144" spans="1:20" x14ac:dyDescent="0.25">
      <c r="A144">
        <v>6.61</v>
      </c>
      <c r="B144">
        <v>5.45</v>
      </c>
      <c r="C144">
        <v>6.14</v>
      </c>
      <c r="D144">
        <v>6.07</v>
      </c>
      <c r="E144" t="s">
        <v>274</v>
      </c>
      <c r="F144" t="s">
        <v>275</v>
      </c>
      <c r="G144">
        <v>6.1</v>
      </c>
      <c r="H144">
        <v>8</v>
      </c>
      <c r="I144" s="2">
        <v>77954</v>
      </c>
      <c r="J144">
        <v>6.08</v>
      </c>
      <c r="K144">
        <v>6.1</v>
      </c>
      <c r="L144">
        <v>39</v>
      </c>
      <c r="M144" t="s">
        <v>115</v>
      </c>
      <c r="N144">
        <v>1.28</v>
      </c>
      <c r="O144">
        <v>1.28</v>
      </c>
      <c r="P144">
        <v>6.39</v>
      </c>
      <c r="Q144">
        <v>50.08</v>
      </c>
      <c r="R144">
        <v>12.2</v>
      </c>
      <c r="T144" s="137"/>
    </row>
    <row r="145" spans="1:20" x14ac:dyDescent="0.25">
      <c r="A145">
        <v>4.34</v>
      </c>
      <c r="B145">
        <v>3.19</v>
      </c>
      <c r="C145">
        <v>4.0599999999999996</v>
      </c>
      <c r="D145">
        <v>3.9</v>
      </c>
      <c r="E145" t="s">
        <v>276</v>
      </c>
      <c r="F145" t="s">
        <v>277</v>
      </c>
      <c r="G145">
        <v>3.9</v>
      </c>
      <c r="H145">
        <v>-11</v>
      </c>
      <c r="I145">
        <v>26544</v>
      </c>
      <c r="J145">
        <v>3.9</v>
      </c>
      <c r="K145">
        <v>3.93</v>
      </c>
      <c r="L145">
        <v>18.8</v>
      </c>
      <c r="N145">
        <v>1.97</v>
      </c>
      <c r="O145">
        <v>3.42</v>
      </c>
      <c r="P145">
        <v>4.82</v>
      </c>
      <c r="Q145">
        <v>36.979999999999997</v>
      </c>
      <c r="R145">
        <v>10.5</v>
      </c>
      <c r="T145" s="137"/>
    </row>
    <row r="146" spans="1:20" x14ac:dyDescent="0.25">
      <c r="A146">
        <v>14.17</v>
      </c>
      <c r="B146">
        <v>9.82</v>
      </c>
      <c r="C146">
        <v>13.29</v>
      </c>
      <c r="D146">
        <v>13.02</v>
      </c>
      <c r="E146" t="s">
        <v>278</v>
      </c>
      <c r="F146" t="s">
        <v>279</v>
      </c>
      <c r="G146">
        <v>13.14</v>
      </c>
      <c r="H146">
        <v>5</v>
      </c>
      <c r="I146">
        <v>1238</v>
      </c>
      <c r="J146">
        <v>13.11</v>
      </c>
      <c r="K146">
        <v>13.15</v>
      </c>
      <c r="L146">
        <v>36.5</v>
      </c>
      <c r="M146" t="s">
        <v>115</v>
      </c>
      <c r="N146">
        <v>1.21</v>
      </c>
      <c r="O146">
        <v>0.46</v>
      </c>
      <c r="P146">
        <v>2.78</v>
      </c>
      <c r="Q146">
        <v>44.1</v>
      </c>
      <c r="R146">
        <v>29.8</v>
      </c>
      <c r="T146" s="137"/>
    </row>
    <row r="147" spans="1:20" x14ac:dyDescent="0.25">
      <c r="A147">
        <v>10.73</v>
      </c>
      <c r="B147">
        <v>8.01</v>
      </c>
      <c r="C147">
        <v>10.36</v>
      </c>
      <c r="D147">
        <v>10.17</v>
      </c>
      <c r="E147" t="s">
        <v>280</v>
      </c>
      <c r="F147" t="s">
        <v>281</v>
      </c>
      <c r="G147">
        <v>10.29</v>
      </c>
      <c r="H147">
        <v>26</v>
      </c>
      <c r="I147">
        <v>12216</v>
      </c>
      <c r="J147">
        <v>10.28</v>
      </c>
      <c r="K147">
        <v>10.29</v>
      </c>
      <c r="L147">
        <v>50</v>
      </c>
      <c r="M147" t="s">
        <v>115</v>
      </c>
      <c r="N147">
        <v>0.93</v>
      </c>
      <c r="O147">
        <v>-0.21</v>
      </c>
      <c r="P147">
        <v>4.8600000000000003</v>
      </c>
      <c r="Q147">
        <v>46.4</v>
      </c>
      <c r="R147">
        <v>22.2</v>
      </c>
      <c r="T147" s="137"/>
    </row>
    <row r="148" spans="1:20" x14ac:dyDescent="0.25">
      <c r="A148">
        <v>5.19</v>
      </c>
      <c r="B148">
        <v>2.96</v>
      </c>
      <c r="C148">
        <v>5</v>
      </c>
      <c r="D148">
        <v>4.88</v>
      </c>
      <c r="E148" t="s">
        <v>1231</v>
      </c>
      <c r="F148" t="s">
        <v>1231</v>
      </c>
      <c r="G148">
        <v>4.8899999999999997</v>
      </c>
      <c r="H148">
        <v>-5</v>
      </c>
      <c r="I148">
        <v>896</v>
      </c>
      <c r="J148">
        <v>4.8899999999999997</v>
      </c>
      <c r="K148">
        <v>4.9000000000000004</v>
      </c>
      <c r="L148">
        <v>3.5</v>
      </c>
      <c r="M148" t="s">
        <v>121</v>
      </c>
      <c r="N148">
        <v>2.34</v>
      </c>
      <c r="O148" t="s">
        <v>124</v>
      </c>
      <c r="P148">
        <v>0.72</v>
      </c>
      <c r="Q148">
        <v>8.1999999999999993</v>
      </c>
      <c r="R148">
        <v>59.6</v>
      </c>
      <c r="T148" s="137"/>
    </row>
    <row r="149" spans="1:20" x14ac:dyDescent="0.25">
      <c r="A149">
        <v>3.78</v>
      </c>
      <c r="B149">
        <v>2.1</v>
      </c>
      <c r="C149">
        <v>2.9</v>
      </c>
      <c r="D149">
        <v>2.78</v>
      </c>
      <c r="E149" t="s">
        <v>592</v>
      </c>
      <c r="F149" t="s">
        <v>593</v>
      </c>
      <c r="G149">
        <v>2.81</v>
      </c>
      <c r="H149">
        <v>2</v>
      </c>
      <c r="I149">
        <v>8832</v>
      </c>
      <c r="J149">
        <v>2.78</v>
      </c>
      <c r="K149">
        <v>2.81</v>
      </c>
      <c r="L149" t="s">
        <v>124</v>
      </c>
      <c r="N149" t="s">
        <v>124</v>
      </c>
      <c r="O149">
        <v>0.05</v>
      </c>
      <c r="P149" t="s">
        <v>124</v>
      </c>
      <c r="Q149">
        <v>-5.91</v>
      </c>
      <c r="R149" t="s">
        <v>124</v>
      </c>
      <c r="T149" s="137"/>
    </row>
    <row r="150" spans="1:20" x14ac:dyDescent="0.25">
      <c r="A150">
        <v>11.29</v>
      </c>
      <c r="B150">
        <v>7.93</v>
      </c>
      <c r="C150">
        <v>10.59</v>
      </c>
      <c r="D150">
        <v>10.199999999999999</v>
      </c>
      <c r="E150" t="s">
        <v>57</v>
      </c>
      <c r="F150" t="s">
        <v>282</v>
      </c>
      <c r="G150">
        <v>10.5</v>
      </c>
      <c r="H150">
        <v>30</v>
      </c>
      <c r="I150">
        <v>2411</v>
      </c>
      <c r="J150">
        <v>10.48</v>
      </c>
      <c r="K150">
        <v>10.52</v>
      </c>
      <c r="L150">
        <v>41.5</v>
      </c>
      <c r="M150" t="s">
        <v>121</v>
      </c>
      <c r="N150">
        <v>0.78</v>
      </c>
      <c r="O150">
        <v>-0.56999999999999995</v>
      </c>
      <c r="P150">
        <v>3.95</v>
      </c>
      <c r="Q150">
        <v>32.33</v>
      </c>
      <c r="R150">
        <v>32.5</v>
      </c>
      <c r="T150" s="137"/>
    </row>
    <row r="151" spans="1:20" x14ac:dyDescent="0.25">
      <c r="A151">
        <v>1.655</v>
      </c>
      <c r="B151">
        <v>1.01</v>
      </c>
      <c r="C151">
        <v>1.5</v>
      </c>
      <c r="D151">
        <v>1.4550000000000001</v>
      </c>
      <c r="E151" t="s">
        <v>594</v>
      </c>
      <c r="F151" t="s">
        <v>595</v>
      </c>
      <c r="G151">
        <v>1.4850000000000001</v>
      </c>
      <c r="H151">
        <v>1.5</v>
      </c>
      <c r="I151">
        <v>5510</v>
      </c>
      <c r="J151">
        <v>1.47</v>
      </c>
      <c r="K151">
        <v>1.49</v>
      </c>
      <c r="L151" t="s">
        <v>124</v>
      </c>
      <c r="N151" t="s">
        <v>124</v>
      </c>
      <c r="O151">
        <v>0.75</v>
      </c>
      <c r="P151" t="s">
        <v>124</v>
      </c>
      <c r="Q151">
        <v>3.1</v>
      </c>
      <c r="R151">
        <v>47.9</v>
      </c>
      <c r="T151" s="137"/>
    </row>
    <row r="152" spans="1:20" x14ac:dyDescent="0.25">
      <c r="A152">
        <v>3.67</v>
      </c>
      <c r="B152">
        <v>2.2999999999999998</v>
      </c>
      <c r="C152">
        <v>3.67</v>
      </c>
      <c r="D152">
        <v>3.5550000000000002</v>
      </c>
      <c r="E152" t="s">
        <v>596</v>
      </c>
      <c r="F152" t="s">
        <v>597</v>
      </c>
      <c r="G152">
        <v>3.66</v>
      </c>
      <c r="H152">
        <v>13</v>
      </c>
      <c r="I152">
        <v>3390</v>
      </c>
      <c r="J152">
        <v>3.61</v>
      </c>
      <c r="K152">
        <v>3.66</v>
      </c>
      <c r="L152">
        <v>3.1</v>
      </c>
      <c r="N152">
        <v>1.55</v>
      </c>
      <c r="O152">
        <v>-0.12</v>
      </c>
      <c r="P152">
        <v>0.85</v>
      </c>
      <c r="Q152">
        <v>4.8</v>
      </c>
      <c r="R152">
        <v>76.3</v>
      </c>
      <c r="T152" s="137"/>
    </row>
    <row r="153" spans="1:20" x14ac:dyDescent="0.25">
      <c r="A153">
        <v>15.67</v>
      </c>
      <c r="B153">
        <v>11.16</v>
      </c>
      <c r="C153">
        <v>15.32</v>
      </c>
      <c r="D153">
        <v>15</v>
      </c>
      <c r="E153" t="s">
        <v>283</v>
      </c>
      <c r="F153" t="s">
        <v>284</v>
      </c>
      <c r="G153">
        <v>15.26</v>
      </c>
      <c r="H153">
        <v>25</v>
      </c>
      <c r="I153">
        <v>16017</v>
      </c>
      <c r="J153">
        <v>15.25</v>
      </c>
      <c r="K153">
        <v>15.26</v>
      </c>
      <c r="L153">
        <v>43.98</v>
      </c>
      <c r="N153">
        <v>0.38</v>
      </c>
      <c r="O153">
        <v>0.74</v>
      </c>
      <c r="P153">
        <v>2.88</v>
      </c>
      <c r="Q153">
        <v>16.579999999999998</v>
      </c>
      <c r="R153">
        <v>92</v>
      </c>
      <c r="T153" s="137"/>
    </row>
    <row r="154" spans="1:20" x14ac:dyDescent="0.25">
      <c r="A154">
        <v>2.79</v>
      </c>
      <c r="B154">
        <v>1.825</v>
      </c>
      <c r="C154">
        <v>2.72</v>
      </c>
      <c r="D154">
        <v>2.66</v>
      </c>
      <c r="E154" t="s">
        <v>285</v>
      </c>
      <c r="F154" t="s">
        <v>286</v>
      </c>
      <c r="G154">
        <v>2.7</v>
      </c>
      <c r="H154">
        <v>6</v>
      </c>
      <c r="I154">
        <v>8400</v>
      </c>
      <c r="J154">
        <v>2.69</v>
      </c>
      <c r="K154">
        <v>2.7</v>
      </c>
      <c r="L154">
        <v>5.5</v>
      </c>
      <c r="N154">
        <v>1.0900000000000001</v>
      </c>
      <c r="O154">
        <v>0.45</v>
      </c>
      <c r="P154">
        <v>2.04</v>
      </c>
      <c r="Q154">
        <v>6</v>
      </c>
      <c r="R154">
        <v>45</v>
      </c>
      <c r="T154" s="137"/>
    </row>
    <row r="155" spans="1:20" x14ac:dyDescent="0.25">
      <c r="A155">
        <v>21.45</v>
      </c>
      <c r="B155">
        <v>14.35</v>
      </c>
      <c r="C155">
        <v>18.89</v>
      </c>
      <c r="D155">
        <v>18.559999999999999</v>
      </c>
      <c r="E155" t="s">
        <v>63</v>
      </c>
      <c r="F155" t="s">
        <v>287</v>
      </c>
      <c r="G155">
        <v>18.670000000000002</v>
      </c>
      <c r="H155">
        <v>13</v>
      </c>
      <c r="I155">
        <v>6062</v>
      </c>
      <c r="J155">
        <v>18.670000000000002</v>
      </c>
      <c r="K155">
        <v>18.7</v>
      </c>
      <c r="L155">
        <v>88</v>
      </c>
      <c r="M155" t="s">
        <v>115</v>
      </c>
      <c r="N155">
        <v>1.45</v>
      </c>
      <c r="O155">
        <v>2.56</v>
      </c>
      <c r="P155">
        <v>4.71</v>
      </c>
      <c r="Q155">
        <v>127.32</v>
      </c>
      <c r="R155">
        <v>14.7</v>
      </c>
      <c r="T155" s="137"/>
    </row>
    <row r="156" spans="1:20" x14ac:dyDescent="0.25">
      <c r="A156">
        <v>4.05</v>
      </c>
      <c r="B156">
        <v>2.04</v>
      </c>
      <c r="C156">
        <v>2.1800000000000002</v>
      </c>
      <c r="D156">
        <v>2.14</v>
      </c>
      <c r="E156" t="s">
        <v>288</v>
      </c>
      <c r="F156" t="s">
        <v>289</v>
      </c>
      <c r="G156">
        <v>2.16</v>
      </c>
      <c r="H156">
        <v>3</v>
      </c>
      <c r="I156" s="2">
        <v>5948</v>
      </c>
      <c r="J156">
        <v>2.15</v>
      </c>
      <c r="K156">
        <v>2.16</v>
      </c>
      <c r="L156" t="s">
        <v>124</v>
      </c>
      <c r="N156" t="s">
        <v>124</v>
      </c>
      <c r="O156" t="s">
        <v>124</v>
      </c>
      <c r="P156" t="s">
        <v>124</v>
      </c>
      <c r="Q156">
        <v>84.11</v>
      </c>
      <c r="R156">
        <v>2.6</v>
      </c>
      <c r="T156" s="137"/>
    </row>
    <row r="157" spans="1:20" x14ac:dyDescent="0.25">
      <c r="A157">
        <v>3.85</v>
      </c>
      <c r="B157">
        <v>1.2949999999999999</v>
      </c>
      <c r="C157">
        <v>1.375</v>
      </c>
      <c r="D157">
        <v>1.325</v>
      </c>
      <c r="E157" t="s">
        <v>290</v>
      </c>
      <c r="F157" t="s">
        <v>291</v>
      </c>
      <c r="G157">
        <v>1.37</v>
      </c>
      <c r="H157">
        <v>5.5</v>
      </c>
      <c r="I157">
        <v>4580</v>
      </c>
      <c r="J157">
        <v>1.36</v>
      </c>
      <c r="K157">
        <v>1.37</v>
      </c>
      <c r="L157">
        <v>9.92</v>
      </c>
      <c r="M157" t="s">
        <v>121</v>
      </c>
      <c r="N157">
        <v>1.31</v>
      </c>
      <c r="O157">
        <v>0.26</v>
      </c>
      <c r="P157">
        <v>7.24</v>
      </c>
      <c r="Q157">
        <v>13.04</v>
      </c>
      <c r="R157">
        <v>10.5</v>
      </c>
      <c r="T157" s="137"/>
    </row>
    <row r="158" spans="1:20" x14ac:dyDescent="0.25">
      <c r="A158">
        <v>1.04</v>
      </c>
      <c r="B158">
        <v>0.60499999999999998</v>
      </c>
      <c r="C158">
        <v>0.69</v>
      </c>
      <c r="D158">
        <v>0.66</v>
      </c>
      <c r="E158" t="s">
        <v>598</v>
      </c>
      <c r="F158" t="s">
        <v>599</v>
      </c>
      <c r="G158">
        <v>0.69</v>
      </c>
      <c r="H158">
        <v>2</v>
      </c>
      <c r="I158">
        <v>9243</v>
      </c>
      <c r="J158">
        <v>0.68</v>
      </c>
      <c r="K158">
        <v>0.69499999999999995</v>
      </c>
      <c r="L158" t="s">
        <v>124</v>
      </c>
      <c r="N158" t="s">
        <v>124</v>
      </c>
      <c r="O158">
        <v>1.86</v>
      </c>
      <c r="P158" t="s">
        <v>124</v>
      </c>
      <c r="Q158">
        <v>-58.4</v>
      </c>
      <c r="R158" t="s">
        <v>124</v>
      </c>
      <c r="T158" s="137"/>
    </row>
    <row r="159" spans="1:20" x14ac:dyDescent="0.25">
      <c r="A159">
        <v>23.48</v>
      </c>
      <c r="B159">
        <v>18.079999999999998</v>
      </c>
      <c r="C159">
        <v>21.67</v>
      </c>
      <c r="D159">
        <v>21.08</v>
      </c>
      <c r="E159" t="s">
        <v>292</v>
      </c>
      <c r="F159" t="s">
        <v>293</v>
      </c>
      <c r="G159">
        <v>21.15</v>
      </c>
      <c r="H159" t="s">
        <v>124</v>
      </c>
      <c r="I159">
        <v>4963</v>
      </c>
      <c r="J159">
        <v>21.15</v>
      </c>
      <c r="K159">
        <v>21.19</v>
      </c>
      <c r="L159">
        <v>110</v>
      </c>
      <c r="M159" t="s">
        <v>115</v>
      </c>
      <c r="N159">
        <v>1.82</v>
      </c>
      <c r="O159">
        <v>9.5299999999999994</v>
      </c>
      <c r="P159">
        <v>5.2</v>
      </c>
      <c r="Q159">
        <v>200.47</v>
      </c>
      <c r="R159">
        <v>10.6</v>
      </c>
      <c r="T159" s="137"/>
    </row>
    <row r="160" spans="1:20" x14ac:dyDescent="0.25">
      <c r="A160">
        <v>17.72</v>
      </c>
      <c r="B160">
        <v>11.85</v>
      </c>
      <c r="C160">
        <v>16.73</v>
      </c>
      <c r="D160">
        <v>16.495000000000001</v>
      </c>
      <c r="E160" t="s">
        <v>294</v>
      </c>
      <c r="F160" t="s">
        <v>295</v>
      </c>
      <c r="G160">
        <v>16.64</v>
      </c>
      <c r="H160">
        <v>27</v>
      </c>
      <c r="I160">
        <v>24640</v>
      </c>
      <c r="J160">
        <v>16.64</v>
      </c>
      <c r="K160">
        <v>16.649999999999999</v>
      </c>
      <c r="L160">
        <v>76</v>
      </c>
      <c r="N160">
        <v>2.13</v>
      </c>
      <c r="O160">
        <v>6.16</v>
      </c>
      <c r="P160">
        <v>4.57</v>
      </c>
      <c r="Q160">
        <v>162.1</v>
      </c>
      <c r="R160">
        <v>10.3</v>
      </c>
      <c r="T160" s="137"/>
    </row>
    <row r="161" spans="1:20" x14ac:dyDescent="0.25">
      <c r="A161">
        <v>4.49</v>
      </c>
      <c r="B161">
        <v>0.505</v>
      </c>
      <c r="C161">
        <v>3.18</v>
      </c>
      <c r="D161">
        <v>3.0950000000000002</v>
      </c>
      <c r="E161" t="s">
        <v>296</v>
      </c>
      <c r="F161" t="s">
        <v>297</v>
      </c>
      <c r="G161">
        <v>3.16</v>
      </c>
      <c r="H161">
        <v>13</v>
      </c>
      <c r="I161">
        <v>21204</v>
      </c>
      <c r="J161">
        <v>3.15</v>
      </c>
      <c r="K161">
        <v>3.19</v>
      </c>
      <c r="L161" t="s">
        <v>124</v>
      </c>
      <c r="N161" t="s">
        <v>124</v>
      </c>
      <c r="O161" t="s">
        <v>124</v>
      </c>
      <c r="P161" t="s">
        <v>124</v>
      </c>
      <c r="Q161">
        <v>-9.49</v>
      </c>
      <c r="R161" t="s">
        <v>124</v>
      </c>
      <c r="T161" s="137"/>
    </row>
    <row r="162" spans="1:20" x14ac:dyDescent="0.25">
      <c r="A162">
        <v>0.22500000000000001</v>
      </c>
      <c r="B162">
        <v>0.04</v>
      </c>
      <c r="C162">
        <v>4.3999999999999997E-2</v>
      </c>
      <c r="D162">
        <v>4.2000000000000003E-2</v>
      </c>
      <c r="E162" t="s">
        <v>298</v>
      </c>
      <c r="F162" t="s">
        <v>299</v>
      </c>
      <c r="G162">
        <v>4.2999999999999997E-2</v>
      </c>
      <c r="H162" t="s">
        <v>124</v>
      </c>
      <c r="I162">
        <v>51055</v>
      </c>
      <c r="J162">
        <v>4.2999999999999997E-2</v>
      </c>
      <c r="K162">
        <v>4.3999999999999997E-2</v>
      </c>
      <c r="L162" t="s">
        <v>124</v>
      </c>
      <c r="N162" t="s">
        <v>124</v>
      </c>
      <c r="O162" t="s">
        <v>124</v>
      </c>
      <c r="P162" t="s">
        <v>124</v>
      </c>
      <c r="Q162">
        <v>-17.96</v>
      </c>
      <c r="R162" t="s">
        <v>124</v>
      </c>
      <c r="T162" s="137"/>
    </row>
    <row r="163" spans="1:20" x14ac:dyDescent="0.25">
      <c r="A163">
        <v>10.53</v>
      </c>
      <c r="B163">
        <v>5.27</v>
      </c>
      <c r="C163">
        <v>10.199999999999999</v>
      </c>
      <c r="D163">
        <v>9.9450000000000003</v>
      </c>
      <c r="E163" t="s">
        <v>300</v>
      </c>
      <c r="F163" t="s">
        <v>301</v>
      </c>
      <c r="G163">
        <v>10.14</v>
      </c>
      <c r="H163">
        <v>13</v>
      </c>
      <c r="I163">
        <v>6729</v>
      </c>
      <c r="J163">
        <v>10.09</v>
      </c>
      <c r="K163">
        <v>10.15</v>
      </c>
      <c r="L163">
        <v>29.5</v>
      </c>
      <c r="M163" t="s">
        <v>115</v>
      </c>
      <c r="N163">
        <v>1.4</v>
      </c>
      <c r="O163" t="s">
        <v>124</v>
      </c>
      <c r="P163">
        <v>2.91</v>
      </c>
      <c r="Q163">
        <v>41.31</v>
      </c>
      <c r="R163">
        <v>24.5</v>
      </c>
      <c r="T163" s="137"/>
    </row>
    <row r="164" spans="1:20" x14ac:dyDescent="0.25">
      <c r="A164">
        <v>1.948</v>
      </c>
      <c r="B164">
        <v>0.755</v>
      </c>
      <c r="C164">
        <v>0.90500000000000003</v>
      </c>
      <c r="D164">
        <v>0.86</v>
      </c>
      <c r="E164" t="s">
        <v>600</v>
      </c>
      <c r="F164" t="s">
        <v>601</v>
      </c>
      <c r="G164">
        <v>0.875</v>
      </c>
      <c r="H164">
        <v>-2.5</v>
      </c>
      <c r="I164">
        <v>7581</v>
      </c>
      <c r="J164">
        <v>0.86499999999999999</v>
      </c>
      <c r="K164">
        <v>0.89500000000000002</v>
      </c>
      <c r="L164">
        <v>14.5</v>
      </c>
      <c r="M164" t="s">
        <v>115</v>
      </c>
      <c r="N164">
        <v>1.88</v>
      </c>
      <c r="O164">
        <v>1.08</v>
      </c>
      <c r="P164">
        <v>16.57</v>
      </c>
      <c r="Q164">
        <v>27.2</v>
      </c>
      <c r="R164">
        <v>3.2</v>
      </c>
      <c r="T164" s="137"/>
    </row>
    <row r="165" spans="1:20" x14ac:dyDescent="0.25">
      <c r="A165">
        <v>3.53</v>
      </c>
      <c r="B165">
        <v>2.54</v>
      </c>
      <c r="C165">
        <v>3.29</v>
      </c>
      <c r="D165">
        <v>3.2</v>
      </c>
      <c r="E165" t="s">
        <v>302</v>
      </c>
      <c r="F165" t="s">
        <v>303</v>
      </c>
      <c r="G165">
        <v>3.25</v>
      </c>
      <c r="H165">
        <v>6</v>
      </c>
      <c r="I165">
        <v>13195</v>
      </c>
      <c r="J165">
        <v>3.25</v>
      </c>
      <c r="K165">
        <v>3.26</v>
      </c>
      <c r="L165">
        <v>14.2</v>
      </c>
      <c r="N165" t="s">
        <v>124</v>
      </c>
      <c r="O165">
        <v>1.61</v>
      </c>
      <c r="P165">
        <v>4.37</v>
      </c>
      <c r="Q165">
        <v>-10.17</v>
      </c>
      <c r="R165" t="s">
        <v>124</v>
      </c>
      <c r="T165" s="137"/>
    </row>
    <row r="166" spans="1:20" x14ac:dyDescent="0.25">
      <c r="A166">
        <v>78.819999999999993</v>
      </c>
      <c r="B166">
        <v>54.65</v>
      </c>
      <c r="C166">
        <v>77.53</v>
      </c>
      <c r="D166">
        <v>76.430000000000007</v>
      </c>
      <c r="E166" t="s">
        <v>61</v>
      </c>
      <c r="F166" t="s">
        <v>304</v>
      </c>
      <c r="G166">
        <v>76.67</v>
      </c>
      <c r="H166">
        <v>25</v>
      </c>
      <c r="I166" s="2">
        <v>10905</v>
      </c>
      <c r="J166">
        <v>76.66</v>
      </c>
      <c r="K166">
        <v>76.69</v>
      </c>
      <c r="L166">
        <v>290</v>
      </c>
      <c r="M166" t="s">
        <v>121</v>
      </c>
      <c r="N166">
        <v>1.67</v>
      </c>
      <c r="O166">
        <v>32.5</v>
      </c>
      <c r="P166">
        <v>3.78</v>
      </c>
      <c r="Q166">
        <v>483.86</v>
      </c>
      <c r="R166">
        <v>15.8</v>
      </c>
      <c r="T166" s="137"/>
    </row>
    <row r="167" spans="1:20" x14ac:dyDescent="0.25">
      <c r="A167">
        <v>21.02</v>
      </c>
      <c r="B167">
        <v>10.55</v>
      </c>
      <c r="C167">
        <v>19.79</v>
      </c>
      <c r="D167">
        <v>19.41</v>
      </c>
      <c r="E167" t="s">
        <v>305</v>
      </c>
      <c r="F167" t="s">
        <v>306</v>
      </c>
      <c r="G167">
        <v>19.64</v>
      </c>
      <c r="H167">
        <v>41</v>
      </c>
      <c r="I167">
        <v>3816</v>
      </c>
      <c r="J167">
        <v>19.59</v>
      </c>
      <c r="K167">
        <v>19.66</v>
      </c>
      <c r="L167">
        <v>58.9</v>
      </c>
      <c r="M167" t="s">
        <v>115</v>
      </c>
      <c r="N167">
        <v>1.33</v>
      </c>
      <c r="O167">
        <v>1.62</v>
      </c>
      <c r="P167">
        <v>3</v>
      </c>
      <c r="Q167">
        <v>78.5</v>
      </c>
      <c r="R167">
        <v>25</v>
      </c>
      <c r="T167" s="137"/>
    </row>
    <row r="168" spans="1:20" x14ac:dyDescent="0.25">
      <c r="A168">
        <v>3.52</v>
      </c>
      <c r="B168">
        <v>1.69</v>
      </c>
      <c r="C168">
        <v>3.38</v>
      </c>
      <c r="D168">
        <v>3.33</v>
      </c>
      <c r="E168" t="s">
        <v>602</v>
      </c>
      <c r="F168" t="s">
        <v>603</v>
      </c>
      <c r="G168">
        <v>3.35</v>
      </c>
      <c r="H168">
        <v>4</v>
      </c>
      <c r="I168">
        <v>9118</v>
      </c>
      <c r="J168">
        <v>3.34</v>
      </c>
      <c r="K168">
        <v>3.35</v>
      </c>
      <c r="L168">
        <v>5</v>
      </c>
      <c r="M168" t="s">
        <v>115</v>
      </c>
      <c r="N168">
        <v>1.74</v>
      </c>
      <c r="O168">
        <v>0.32</v>
      </c>
      <c r="P168">
        <v>1.49</v>
      </c>
      <c r="Q168">
        <v>8.6999999999999993</v>
      </c>
      <c r="R168">
        <v>38.5</v>
      </c>
      <c r="T168" s="137"/>
    </row>
    <row r="169" spans="1:20" x14ac:dyDescent="0.25">
      <c r="A169">
        <v>1.02</v>
      </c>
      <c r="B169">
        <v>0.54600000000000004</v>
      </c>
      <c r="C169">
        <v>0.95699999999999996</v>
      </c>
      <c r="D169">
        <v>0.94499999999999995</v>
      </c>
      <c r="E169" t="s">
        <v>606</v>
      </c>
      <c r="F169" t="s">
        <v>607</v>
      </c>
      <c r="G169">
        <v>0.95499999999999996</v>
      </c>
      <c r="H169">
        <v>0.5</v>
      </c>
      <c r="I169">
        <v>17255</v>
      </c>
      <c r="J169">
        <v>0.94</v>
      </c>
      <c r="K169">
        <v>0.96</v>
      </c>
      <c r="L169" t="s">
        <v>124</v>
      </c>
      <c r="N169" t="s">
        <v>124</v>
      </c>
      <c r="O169">
        <v>0.01</v>
      </c>
      <c r="P169" t="s">
        <v>124</v>
      </c>
      <c r="Q169">
        <v>2.9</v>
      </c>
      <c r="R169">
        <v>32.9</v>
      </c>
      <c r="T169" s="137"/>
    </row>
    <row r="170" spans="1:20" x14ac:dyDescent="0.25">
      <c r="A170">
        <v>12.59</v>
      </c>
      <c r="B170">
        <v>8.82</v>
      </c>
      <c r="C170">
        <v>11.96</v>
      </c>
      <c r="D170">
        <v>11.72</v>
      </c>
      <c r="E170" t="s">
        <v>307</v>
      </c>
      <c r="F170" t="s">
        <v>1203</v>
      </c>
      <c r="G170">
        <v>11.9</v>
      </c>
      <c r="H170">
        <v>8</v>
      </c>
      <c r="I170">
        <v>2839</v>
      </c>
      <c r="J170">
        <v>11.88</v>
      </c>
      <c r="K170">
        <v>11.9</v>
      </c>
      <c r="L170">
        <v>56</v>
      </c>
      <c r="M170" t="s">
        <v>115</v>
      </c>
      <c r="N170">
        <v>1.59</v>
      </c>
      <c r="O170">
        <v>2.37</v>
      </c>
      <c r="P170">
        <v>4.71</v>
      </c>
      <c r="Q170">
        <v>89.13</v>
      </c>
      <c r="R170">
        <v>13.4</v>
      </c>
      <c r="T170" s="137"/>
    </row>
    <row r="171" spans="1:20" x14ac:dyDescent="0.25">
      <c r="A171">
        <v>2.59</v>
      </c>
      <c r="B171">
        <v>2.08</v>
      </c>
      <c r="C171">
        <v>2.3199999999999998</v>
      </c>
      <c r="D171">
        <v>2.29</v>
      </c>
      <c r="E171" t="s">
        <v>1195</v>
      </c>
      <c r="F171" t="s">
        <v>1196</v>
      </c>
      <c r="G171">
        <v>2.3199999999999998</v>
      </c>
      <c r="H171">
        <v>4</v>
      </c>
      <c r="I171">
        <v>73466</v>
      </c>
      <c r="J171">
        <v>2.31</v>
      </c>
      <c r="K171">
        <v>2.3199999999999998</v>
      </c>
      <c r="L171" t="s">
        <v>124</v>
      </c>
      <c r="N171" t="s">
        <v>124</v>
      </c>
      <c r="O171">
        <v>0.38</v>
      </c>
      <c r="P171" t="s">
        <v>124</v>
      </c>
      <c r="Q171">
        <v>5.2</v>
      </c>
      <c r="R171">
        <v>44.6</v>
      </c>
      <c r="T171" s="137"/>
    </row>
    <row r="172" spans="1:20" x14ac:dyDescent="0.25">
      <c r="A172">
        <v>2.08</v>
      </c>
      <c r="B172">
        <v>0.47</v>
      </c>
      <c r="C172">
        <v>0.95</v>
      </c>
      <c r="D172">
        <v>0.86499999999999999</v>
      </c>
      <c r="E172" t="s">
        <v>608</v>
      </c>
      <c r="F172" t="s">
        <v>609</v>
      </c>
      <c r="G172">
        <v>0.95</v>
      </c>
      <c r="H172">
        <v>6.5</v>
      </c>
      <c r="I172">
        <v>19563</v>
      </c>
      <c r="J172">
        <v>0.93</v>
      </c>
      <c r="K172">
        <v>0.95</v>
      </c>
      <c r="L172" t="s">
        <v>124</v>
      </c>
      <c r="N172" t="s">
        <v>124</v>
      </c>
      <c r="O172">
        <v>2.75</v>
      </c>
      <c r="P172" t="s">
        <v>124</v>
      </c>
      <c r="Q172">
        <v>24.47</v>
      </c>
      <c r="R172">
        <v>3.9</v>
      </c>
      <c r="T172" s="137"/>
    </row>
    <row r="173" spans="1:20" x14ac:dyDescent="0.25">
      <c r="A173">
        <v>5.88</v>
      </c>
      <c r="B173">
        <v>3.5</v>
      </c>
      <c r="C173">
        <v>3.72</v>
      </c>
      <c r="D173">
        <v>3.63</v>
      </c>
      <c r="E173" t="s">
        <v>309</v>
      </c>
      <c r="F173" t="s">
        <v>310</v>
      </c>
      <c r="G173">
        <v>3.63</v>
      </c>
      <c r="H173">
        <v>1</v>
      </c>
      <c r="I173">
        <v>4305</v>
      </c>
      <c r="J173">
        <v>3.63</v>
      </c>
      <c r="K173">
        <v>3.66</v>
      </c>
      <c r="L173" t="s">
        <v>124</v>
      </c>
      <c r="N173" t="s">
        <v>124</v>
      </c>
      <c r="O173">
        <v>-0.08</v>
      </c>
      <c r="P173" t="s">
        <v>124</v>
      </c>
      <c r="Q173">
        <v>-31.63</v>
      </c>
      <c r="R173" t="s">
        <v>124</v>
      </c>
      <c r="T173" s="137"/>
    </row>
    <row r="174" spans="1:20" x14ac:dyDescent="0.25">
      <c r="A174">
        <v>1.385</v>
      </c>
      <c r="B174">
        <v>0.62</v>
      </c>
      <c r="C174">
        <v>1.2150000000000001</v>
      </c>
      <c r="D174">
        <v>1.17</v>
      </c>
      <c r="E174" t="s">
        <v>610</v>
      </c>
      <c r="F174" t="s">
        <v>611</v>
      </c>
      <c r="G174">
        <v>1.2</v>
      </c>
      <c r="H174" t="s">
        <v>124</v>
      </c>
      <c r="I174">
        <v>3320</v>
      </c>
      <c r="J174">
        <v>1.17</v>
      </c>
      <c r="K174">
        <v>1.2</v>
      </c>
      <c r="L174">
        <v>2.71</v>
      </c>
      <c r="M174" t="s">
        <v>115</v>
      </c>
      <c r="N174">
        <v>3.93</v>
      </c>
      <c r="O174">
        <v>0.76</v>
      </c>
      <c r="P174">
        <v>2.2599999999999998</v>
      </c>
      <c r="Q174">
        <v>10.64</v>
      </c>
      <c r="R174">
        <v>11.3</v>
      </c>
      <c r="T174" s="137"/>
    </row>
    <row r="175" spans="1:20" x14ac:dyDescent="0.25">
      <c r="A175">
        <v>2.98</v>
      </c>
      <c r="B175">
        <v>1.2949999999999999</v>
      </c>
      <c r="C175">
        <v>1.5720000000000001</v>
      </c>
      <c r="D175">
        <v>1.4950000000000001</v>
      </c>
      <c r="E175" t="s">
        <v>311</v>
      </c>
      <c r="F175" t="s">
        <v>312</v>
      </c>
      <c r="G175">
        <v>1.55</v>
      </c>
      <c r="H175">
        <v>4</v>
      </c>
      <c r="I175">
        <v>111540</v>
      </c>
      <c r="J175">
        <v>1.55</v>
      </c>
      <c r="K175">
        <v>1.5549999999999999</v>
      </c>
      <c r="L175">
        <v>15.5</v>
      </c>
      <c r="M175" t="s">
        <v>115</v>
      </c>
      <c r="N175">
        <v>1.25</v>
      </c>
      <c r="O175">
        <v>-0.15</v>
      </c>
      <c r="P175">
        <v>10</v>
      </c>
      <c r="Q175">
        <v>19.399999999999999</v>
      </c>
      <c r="R175">
        <v>8</v>
      </c>
      <c r="T175" s="137"/>
    </row>
    <row r="176" spans="1:20" x14ac:dyDescent="0.25">
      <c r="A176">
        <v>11.99</v>
      </c>
      <c r="B176">
        <v>6.27</v>
      </c>
      <c r="C176">
        <v>6.96</v>
      </c>
      <c r="D176">
        <v>6.69</v>
      </c>
      <c r="E176" t="s">
        <v>313</v>
      </c>
      <c r="F176" t="s">
        <v>705</v>
      </c>
      <c r="G176">
        <v>6.75</v>
      </c>
      <c r="H176">
        <v>-14</v>
      </c>
      <c r="I176">
        <v>14601</v>
      </c>
      <c r="J176">
        <v>6.73</v>
      </c>
      <c r="K176">
        <v>6.75</v>
      </c>
      <c r="L176">
        <v>39.5</v>
      </c>
      <c r="M176" t="s">
        <v>115</v>
      </c>
      <c r="N176">
        <v>0.95</v>
      </c>
      <c r="O176">
        <v>5.3</v>
      </c>
      <c r="P176">
        <v>5.85</v>
      </c>
      <c r="Q176">
        <v>37.700000000000003</v>
      </c>
      <c r="R176">
        <v>17.899999999999999</v>
      </c>
      <c r="T176" s="137"/>
    </row>
    <row r="177" spans="1:20" x14ac:dyDescent="0.25">
      <c r="A177">
        <v>2.19</v>
      </c>
      <c r="B177">
        <v>1.635</v>
      </c>
      <c r="C177">
        <v>2.08</v>
      </c>
      <c r="D177">
        <v>2.0099999999999998</v>
      </c>
      <c r="E177" t="s">
        <v>314</v>
      </c>
      <c r="F177" t="s">
        <v>315</v>
      </c>
      <c r="G177">
        <v>2.0099999999999998</v>
      </c>
      <c r="H177">
        <v>-2</v>
      </c>
      <c r="I177">
        <v>201862</v>
      </c>
      <c r="J177">
        <v>2.0099999999999998</v>
      </c>
      <c r="K177">
        <v>2.02</v>
      </c>
      <c r="L177">
        <v>9.1</v>
      </c>
      <c r="N177">
        <v>1.43</v>
      </c>
      <c r="O177">
        <v>1.69</v>
      </c>
      <c r="P177">
        <v>4.53</v>
      </c>
      <c r="Q177">
        <v>13.05</v>
      </c>
      <c r="R177">
        <v>15.4</v>
      </c>
      <c r="T177" s="137"/>
    </row>
    <row r="178" spans="1:20" x14ac:dyDescent="0.25">
      <c r="A178">
        <v>2.42</v>
      </c>
      <c r="B178">
        <v>0.63500000000000001</v>
      </c>
      <c r="C178">
        <v>0.67500000000000004</v>
      </c>
      <c r="D178">
        <v>0.64500000000000002</v>
      </c>
      <c r="E178" t="s">
        <v>316</v>
      </c>
      <c r="F178" t="s">
        <v>317</v>
      </c>
      <c r="G178">
        <v>0.66</v>
      </c>
      <c r="H178">
        <v>1.5</v>
      </c>
      <c r="I178">
        <v>20561</v>
      </c>
      <c r="J178">
        <v>0.66</v>
      </c>
      <c r="K178">
        <v>0.66500000000000004</v>
      </c>
      <c r="L178">
        <v>11</v>
      </c>
      <c r="M178" t="s">
        <v>115</v>
      </c>
      <c r="N178">
        <v>1.69</v>
      </c>
      <c r="O178">
        <v>2.19</v>
      </c>
      <c r="P178">
        <v>16.670000000000002</v>
      </c>
      <c r="Q178">
        <v>18.55</v>
      </c>
      <c r="R178">
        <v>3.6</v>
      </c>
      <c r="T178" s="137"/>
    </row>
    <row r="179" spans="1:20" x14ac:dyDescent="0.25">
      <c r="A179">
        <v>19</v>
      </c>
      <c r="B179">
        <v>7.87</v>
      </c>
      <c r="C179">
        <v>10.34</v>
      </c>
      <c r="D179">
        <v>9.94</v>
      </c>
      <c r="E179" t="s">
        <v>318</v>
      </c>
      <c r="F179" t="s">
        <v>319</v>
      </c>
      <c r="G179">
        <v>9.99</v>
      </c>
      <c r="H179">
        <v>-20</v>
      </c>
      <c r="I179">
        <v>6066</v>
      </c>
      <c r="J179">
        <v>9.9700000000000006</v>
      </c>
      <c r="K179">
        <v>10</v>
      </c>
      <c r="L179">
        <v>109</v>
      </c>
      <c r="M179" t="s">
        <v>115</v>
      </c>
      <c r="N179">
        <v>1.19</v>
      </c>
      <c r="O179">
        <v>3.93</v>
      </c>
      <c r="P179">
        <v>10.91</v>
      </c>
      <c r="Q179">
        <v>129.51</v>
      </c>
      <c r="R179">
        <v>7.7</v>
      </c>
      <c r="T179" s="137"/>
    </row>
    <row r="180" spans="1:20" x14ac:dyDescent="0.25">
      <c r="A180">
        <v>1.97</v>
      </c>
      <c r="B180">
        <v>1.2849999999999999</v>
      </c>
      <c r="C180">
        <v>1.605</v>
      </c>
      <c r="D180">
        <v>1.55</v>
      </c>
      <c r="E180" t="s">
        <v>614</v>
      </c>
      <c r="F180" t="s">
        <v>615</v>
      </c>
      <c r="G180">
        <v>1.575</v>
      </c>
      <c r="H180">
        <v>-1.5</v>
      </c>
      <c r="I180" s="2">
        <v>3800</v>
      </c>
      <c r="J180">
        <v>1.575</v>
      </c>
      <c r="K180">
        <v>1.58</v>
      </c>
      <c r="L180">
        <v>3.25</v>
      </c>
      <c r="M180" t="s">
        <v>115</v>
      </c>
      <c r="N180">
        <v>1.46</v>
      </c>
      <c r="O180">
        <v>0.38</v>
      </c>
      <c r="P180">
        <v>2.06</v>
      </c>
      <c r="Q180">
        <v>4.75</v>
      </c>
      <c r="R180">
        <v>33.200000000000003</v>
      </c>
      <c r="T180" s="137"/>
    </row>
    <row r="181" spans="1:20" x14ac:dyDescent="0.25">
      <c r="A181">
        <v>3.19</v>
      </c>
      <c r="B181">
        <v>2.13</v>
      </c>
      <c r="C181">
        <v>2.64</v>
      </c>
      <c r="D181">
        <v>2.5499999999999998</v>
      </c>
      <c r="E181" t="s">
        <v>616</v>
      </c>
      <c r="F181" t="s">
        <v>617</v>
      </c>
      <c r="G181">
        <v>2.5499999999999998</v>
      </c>
      <c r="H181">
        <v>-9</v>
      </c>
      <c r="I181">
        <v>224</v>
      </c>
      <c r="J181">
        <v>2.5499999999999998</v>
      </c>
      <c r="K181">
        <v>2.63</v>
      </c>
      <c r="L181">
        <v>15.5</v>
      </c>
      <c r="M181" t="s">
        <v>115</v>
      </c>
      <c r="N181">
        <v>0.97</v>
      </c>
      <c r="O181">
        <v>0.78</v>
      </c>
      <c r="P181">
        <v>6.08</v>
      </c>
      <c r="Q181">
        <v>15.1</v>
      </c>
      <c r="R181">
        <v>16.899999999999999</v>
      </c>
      <c r="T181" s="137"/>
    </row>
    <row r="182" spans="1:20" x14ac:dyDescent="0.25">
      <c r="A182">
        <v>0.93</v>
      </c>
      <c r="B182">
        <v>0.182</v>
      </c>
      <c r="C182">
        <v>0.22</v>
      </c>
      <c r="D182">
        <v>0.215</v>
      </c>
      <c r="E182" t="s">
        <v>320</v>
      </c>
      <c r="F182" t="s">
        <v>321</v>
      </c>
      <c r="G182">
        <v>0.22</v>
      </c>
      <c r="H182">
        <v>0.5</v>
      </c>
      <c r="I182">
        <v>16326</v>
      </c>
      <c r="J182">
        <v>0.215</v>
      </c>
      <c r="K182">
        <v>0.22</v>
      </c>
      <c r="L182">
        <v>4</v>
      </c>
      <c r="M182" t="s">
        <v>115</v>
      </c>
      <c r="N182" t="s">
        <v>124</v>
      </c>
      <c r="O182">
        <v>0.31</v>
      </c>
      <c r="P182">
        <v>18.18</v>
      </c>
      <c r="Q182">
        <v>-78.08</v>
      </c>
      <c r="R182" t="s">
        <v>124</v>
      </c>
      <c r="T182" s="137"/>
    </row>
    <row r="183" spans="1:20" x14ac:dyDescent="0.25">
      <c r="A183">
        <v>2.52</v>
      </c>
      <c r="B183">
        <v>1.2849999999999999</v>
      </c>
      <c r="C183">
        <v>1.3620000000000001</v>
      </c>
      <c r="D183">
        <v>1.345</v>
      </c>
      <c r="E183" t="s">
        <v>50</v>
      </c>
      <c r="F183" t="s">
        <v>322</v>
      </c>
      <c r="G183">
        <v>1.355</v>
      </c>
      <c r="H183">
        <v>1.5</v>
      </c>
      <c r="I183">
        <v>30963</v>
      </c>
      <c r="J183">
        <v>1.355</v>
      </c>
      <c r="K183">
        <v>1.36</v>
      </c>
      <c r="L183">
        <v>12.5</v>
      </c>
      <c r="M183" t="s">
        <v>115</v>
      </c>
      <c r="N183">
        <v>1.0900000000000001</v>
      </c>
      <c r="O183">
        <v>-0.02</v>
      </c>
      <c r="P183">
        <v>9.23</v>
      </c>
      <c r="Q183">
        <v>13.6</v>
      </c>
      <c r="R183">
        <v>10</v>
      </c>
      <c r="T183" s="137"/>
    </row>
    <row r="184" spans="1:20" x14ac:dyDescent="0.25">
      <c r="A184">
        <v>2.02</v>
      </c>
      <c r="B184">
        <v>0.73499999999999999</v>
      </c>
      <c r="C184">
        <v>1.93</v>
      </c>
      <c r="D184">
        <v>1.88</v>
      </c>
      <c r="E184" t="s">
        <v>1232</v>
      </c>
      <c r="F184" t="s">
        <v>1233</v>
      </c>
      <c r="G184">
        <v>1.9</v>
      </c>
      <c r="H184">
        <v>-0.5</v>
      </c>
      <c r="I184" s="2">
        <v>5346</v>
      </c>
      <c r="J184">
        <v>1.895</v>
      </c>
      <c r="K184">
        <v>1.9</v>
      </c>
      <c r="L184" t="s">
        <v>124</v>
      </c>
      <c r="N184" t="s">
        <v>124</v>
      </c>
      <c r="O184">
        <v>0.08</v>
      </c>
      <c r="P184" t="s">
        <v>124</v>
      </c>
      <c r="Q184">
        <v>0.8</v>
      </c>
      <c r="R184">
        <v>237.5</v>
      </c>
      <c r="T184" s="137"/>
    </row>
    <row r="185" spans="1:20" x14ac:dyDescent="0.25">
      <c r="A185">
        <v>39.58</v>
      </c>
      <c r="B185">
        <v>31.33</v>
      </c>
      <c r="C185">
        <v>38.75</v>
      </c>
      <c r="D185">
        <v>38.520000000000003</v>
      </c>
      <c r="E185" t="s">
        <v>52</v>
      </c>
      <c r="F185" t="s">
        <v>323</v>
      </c>
      <c r="G185">
        <v>38.549999999999997</v>
      </c>
      <c r="H185">
        <v>23</v>
      </c>
      <c r="I185">
        <v>43686</v>
      </c>
      <c r="J185">
        <v>38.549999999999997</v>
      </c>
      <c r="K185">
        <v>38.56</v>
      </c>
      <c r="L185">
        <v>198</v>
      </c>
      <c r="M185" t="s">
        <v>115</v>
      </c>
      <c r="N185">
        <v>1.1200000000000001</v>
      </c>
      <c r="O185">
        <v>15.15</v>
      </c>
      <c r="P185">
        <v>5.14</v>
      </c>
      <c r="Q185">
        <v>222.1</v>
      </c>
      <c r="R185">
        <v>17.399999999999999</v>
      </c>
      <c r="T185" s="137"/>
    </row>
    <row r="186" spans="1:20" x14ac:dyDescent="0.25">
      <c r="A186">
        <v>1.665</v>
      </c>
      <c r="B186">
        <v>1.1100000000000001</v>
      </c>
      <c r="C186">
        <v>1.6</v>
      </c>
      <c r="D186">
        <v>1.56</v>
      </c>
      <c r="E186" t="s">
        <v>618</v>
      </c>
      <c r="F186" t="s">
        <v>1204</v>
      </c>
      <c r="G186">
        <v>1.6</v>
      </c>
      <c r="H186">
        <v>4</v>
      </c>
      <c r="I186">
        <v>13308</v>
      </c>
      <c r="J186">
        <v>1.57</v>
      </c>
      <c r="K186">
        <v>1.6</v>
      </c>
      <c r="L186">
        <v>7.8</v>
      </c>
      <c r="N186">
        <v>0.41</v>
      </c>
      <c r="O186">
        <v>0.01</v>
      </c>
      <c r="P186">
        <v>4.88</v>
      </c>
      <c r="Q186">
        <v>3.2</v>
      </c>
      <c r="R186">
        <v>50</v>
      </c>
      <c r="T186" s="137"/>
    </row>
    <row r="187" spans="1:20" x14ac:dyDescent="0.25">
      <c r="A187">
        <v>7.88</v>
      </c>
      <c r="B187">
        <v>4.26</v>
      </c>
      <c r="C187">
        <v>4.97</v>
      </c>
      <c r="D187">
        <v>4.76</v>
      </c>
      <c r="E187" t="s">
        <v>324</v>
      </c>
      <c r="F187" t="s">
        <v>325</v>
      </c>
      <c r="G187">
        <v>4.9000000000000004</v>
      </c>
      <c r="H187">
        <v>15</v>
      </c>
      <c r="I187">
        <v>4814</v>
      </c>
      <c r="J187">
        <v>4.8899999999999997</v>
      </c>
      <c r="K187">
        <v>4.9000000000000004</v>
      </c>
      <c r="L187">
        <v>19.5</v>
      </c>
      <c r="M187" t="s">
        <v>115</v>
      </c>
      <c r="N187">
        <v>0.64</v>
      </c>
      <c r="O187" t="s">
        <v>124</v>
      </c>
      <c r="P187">
        <v>3.98</v>
      </c>
      <c r="Q187">
        <v>12.4</v>
      </c>
      <c r="R187">
        <v>39.5</v>
      </c>
      <c r="T187" s="137"/>
    </row>
    <row r="188" spans="1:20" x14ac:dyDescent="0.25">
      <c r="A188">
        <v>14.49</v>
      </c>
      <c r="B188">
        <v>8.51</v>
      </c>
      <c r="C188">
        <v>13.56</v>
      </c>
      <c r="D188">
        <v>13.33</v>
      </c>
      <c r="E188" t="s">
        <v>326</v>
      </c>
      <c r="F188" t="s">
        <v>327</v>
      </c>
      <c r="G188">
        <v>13.37</v>
      </c>
      <c r="H188">
        <v>8</v>
      </c>
      <c r="I188">
        <v>26405</v>
      </c>
      <c r="J188">
        <v>13.37</v>
      </c>
      <c r="K188">
        <v>13.38</v>
      </c>
      <c r="L188" t="s">
        <v>124</v>
      </c>
      <c r="N188" t="s">
        <v>124</v>
      </c>
      <c r="O188">
        <v>10.81</v>
      </c>
      <c r="P188" t="s">
        <v>124</v>
      </c>
      <c r="Q188">
        <v>-268.89999999999998</v>
      </c>
      <c r="R188" t="s">
        <v>124</v>
      </c>
      <c r="T188" s="137"/>
    </row>
    <row r="189" spans="1:20" x14ac:dyDescent="0.25">
      <c r="A189">
        <v>21.96</v>
      </c>
      <c r="B189">
        <v>16.16</v>
      </c>
      <c r="C189">
        <v>21.07</v>
      </c>
      <c r="D189">
        <v>20.92</v>
      </c>
      <c r="E189" t="s">
        <v>328</v>
      </c>
      <c r="F189" t="s">
        <v>329</v>
      </c>
      <c r="G189">
        <v>21.07</v>
      </c>
      <c r="H189">
        <v>27</v>
      </c>
      <c r="I189">
        <v>681</v>
      </c>
      <c r="J189">
        <v>21.01</v>
      </c>
      <c r="K189">
        <v>21.07</v>
      </c>
      <c r="L189" t="s">
        <v>124</v>
      </c>
      <c r="N189" t="s">
        <v>124</v>
      </c>
      <c r="O189">
        <v>14.36</v>
      </c>
      <c r="P189" t="s">
        <v>124</v>
      </c>
      <c r="Q189">
        <v>52.77</v>
      </c>
      <c r="R189">
        <v>39.9</v>
      </c>
      <c r="T189" s="137"/>
    </row>
    <row r="190" spans="1:20" x14ac:dyDescent="0.25">
      <c r="A190">
        <v>2.65</v>
      </c>
      <c r="B190">
        <v>1.4450000000000001</v>
      </c>
      <c r="C190">
        <v>2.57</v>
      </c>
      <c r="D190">
        <v>2.48</v>
      </c>
      <c r="E190" t="s">
        <v>622</v>
      </c>
      <c r="F190" t="s">
        <v>623</v>
      </c>
      <c r="G190">
        <v>2.57</v>
      </c>
      <c r="H190">
        <v>10</v>
      </c>
      <c r="I190">
        <v>7411</v>
      </c>
      <c r="J190">
        <v>2.5499999999999998</v>
      </c>
      <c r="K190">
        <v>2.57</v>
      </c>
      <c r="L190" t="s">
        <v>124</v>
      </c>
      <c r="N190" t="s">
        <v>124</v>
      </c>
      <c r="O190">
        <v>1.1200000000000001</v>
      </c>
      <c r="P190" t="s">
        <v>124</v>
      </c>
      <c r="Q190">
        <v>-11.01</v>
      </c>
      <c r="R190" t="s">
        <v>124</v>
      </c>
      <c r="T190" s="137"/>
    </row>
    <row r="191" spans="1:20" x14ac:dyDescent="0.25">
      <c r="A191">
        <v>3.8849999999999998</v>
      </c>
      <c r="B191">
        <v>2.6280000000000001</v>
      </c>
      <c r="C191">
        <v>3.78</v>
      </c>
      <c r="D191">
        <v>3.61</v>
      </c>
      <c r="E191" t="s">
        <v>1234</v>
      </c>
      <c r="F191" t="s">
        <v>1235</v>
      </c>
      <c r="G191">
        <v>3.7</v>
      </c>
      <c r="H191">
        <v>-6</v>
      </c>
      <c r="I191">
        <v>3875</v>
      </c>
      <c r="J191">
        <v>3.7</v>
      </c>
      <c r="K191">
        <v>3.71</v>
      </c>
      <c r="L191">
        <v>11.25</v>
      </c>
      <c r="M191" t="s">
        <v>115</v>
      </c>
      <c r="N191">
        <v>1.45</v>
      </c>
      <c r="O191">
        <v>0.54</v>
      </c>
      <c r="P191">
        <v>3.04</v>
      </c>
      <c r="Q191">
        <v>16.3</v>
      </c>
      <c r="R191">
        <v>22.7</v>
      </c>
      <c r="T191" s="137"/>
    </row>
    <row r="192" spans="1:20" x14ac:dyDescent="0.25">
      <c r="A192">
        <v>2.375</v>
      </c>
      <c r="B192">
        <v>1.62</v>
      </c>
      <c r="C192">
        <v>2.13</v>
      </c>
      <c r="D192">
        <v>2.09</v>
      </c>
      <c r="E192" t="s">
        <v>330</v>
      </c>
      <c r="F192" t="s">
        <v>331</v>
      </c>
      <c r="G192">
        <v>2.11</v>
      </c>
      <c r="H192">
        <v>5</v>
      </c>
      <c r="I192">
        <v>20549</v>
      </c>
      <c r="J192">
        <v>2.08</v>
      </c>
      <c r="K192">
        <v>2.12</v>
      </c>
      <c r="L192">
        <v>8.4</v>
      </c>
      <c r="N192">
        <v>1.47</v>
      </c>
      <c r="O192" t="s">
        <v>124</v>
      </c>
      <c r="P192">
        <v>3.98</v>
      </c>
      <c r="Q192">
        <v>12.39</v>
      </c>
      <c r="R192">
        <v>17</v>
      </c>
      <c r="T192" s="137"/>
    </row>
    <row r="193" spans="1:20" x14ac:dyDescent="0.25">
      <c r="A193">
        <v>2.56</v>
      </c>
      <c r="B193">
        <v>0.91500000000000004</v>
      </c>
      <c r="C193">
        <v>2.2999999999999998</v>
      </c>
      <c r="D193">
        <v>2.23</v>
      </c>
      <c r="E193" t="s">
        <v>332</v>
      </c>
      <c r="F193" t="s">
        <v>333</v>
      </c>
      <c r="G193">
        <v>2.2999999999999998</v>
      </c>
      <c r="H193">
        <v>4</v>
      </c>
      <c r="I193">
        <v>31466</v>
      </c>
      <c r="J193">
        <v>2.29</v>
      </c>
      <c r="K193">
        <v>2.2999999999999998</v>
      </c>
      <c r="L193">
        <v>4.5</v>
      </c>
      <c r="M193" t="s">
        <v>115</v>
      </c>
      <c r="N193">
        <v>2.64</v>
      </c>
      <c r="O193">
        <v>0.37</v>
      </c>
      <c r="P193">
        <v>1.96</v>
      </c>
      <c r="Q193">
        <v>11.9</v>
      </c>
      <c r="R193">
        <v>19.3</v>
      </c>
      <c r="T193" s="137"/>
    </row>
    <row r="194" spans="1:20" x14ac:dyDescent="0.25">
      <c r="A194">
        <v>2.7</v>
      </c>
      <c r="B194">
        <v>1.895</v>
      </c>
      <c r="C194">
        <v>2.58</v>
      </c>
      <c r="D194">
        <v>2.5099999999999998</v>
      </c>
      <c r="E194" t="s">
        <v>334</v>
      </c>
      <c r="F194" t="s">
        <v>335</v>
      </c>
      <c r="G194">
        <v>2.5099999999999998</v>
      </c>
      <c r="H194">
        <v>-3</v>
      </c>
      <c r="I194">
        <v>86359</v>
      </c>
      <c r="J194">
        <v>2.5099999999999998</v>
      </c>
      <c r="K194">
        <v>2.52</v>
      </c>
      <c r="L194">
        <v>13.7</v>
      </c>
      <c r="N194">
        <v>1.5</v>
      </c>
      <c r="O194">
        <v>1.97</v>
      </c>
      <c r="P194">
        <v>5.46</v>
      </c>
      <c r="Q194">
        <v>20.6</v>
      </c>
      <c r="R194">
        <v>12.2</v>
      </c>
      <c r="T194" s="137"/>
    </row>
    <row r="195" spans="1:20" x14ac:dyDescent="0.25">
      <c r="A195">
        <v>1.2</v>
      </c>
      <c r="B195">
        <v>0.185</v>
      </c>
      <c r="C195">
        <v>0.21</v>
      </c>
      <c r="D195">
        <v>0.2</v>
      </c>
      <c r="E195" t="s">
        <v>624</v>
      </c>
      <c r="F195" t="s">
        <v>625</v>
      </c>
      <c r="G195">
        <v>0.2</v>
      </c>
      <c r="H195">
        <v>-0.5</v>
      </c>
      <c r="I195">
        <v>10596</v>
      </c>
      <c r="J195">
        <v>0.19500000000000001</v>
      </c>
      <c r="K195">
        <v>0.2</v>
      </c>
      <c r="L195">
        <v>9</v>
      </c>
      <c r="M195" t="s">
        <v>115</v>
      </c>
      <c r="N195" t="s">
        <v>124</v>
      </c>
      <c r="O195">
        <v>0.83</v>
      </c>
      <c r="P195">
        <v>45</v>
      </c>
      <c r="Q195">
        <v>-35.4</v>
      </c>
      <c r="R195" t="s">
        <v>124</v>
      </c>
      <c r="T195" s="137"/>
    </row>
    <row r="196" spans="1:20" x14ac:dyDescent="0.25">
      <c r="A196">
        <v>7.63</v>
      </c>
      <c r="B196">
        <v>3.77</v>
      </c>
      <c r="C196">
        <v>6.66</v>
      </c>
      <c r="D196">
        <v>6.55</v>
      </c>
      <c r="E196" t="s">
        <v>336</v>
      </c>
      <c r="F196" t="s">
        <v>337</v>
      </c>
      <c r="G196">
        <v>6.65</v>
      </c>
      <c r="H196">
        <v>4</v>
      </c>
      <c r="I196">
        <v>13439</v>
      </c>
      <c r="J196">
        <v>6.64</v>
      </c>
      <c r="K196">
        <v>6.65</v>
      </c>
      <c r="L196">
        <v>9</v>
      </c>
      <c r="N196">
        <v>1.52</v>
      </c>
      <c r="O196">
        <v>2.75</v>
      </c>
      <c r="P196">
        <v>1.35</v>
      </c>
      <c r="Q196">
        <v>13.65</v>
      </c>
      <c r="R196">
        <v>48.7</v>
      </c>
      <c r="T196" s="137"/>
    </row>
    <row r="197" spans="1:20" x14ac:dyDescent="0.25">
      <c r="A197">
        <v>3.62</v>
      </c>
      <c r="B197">
        <v>1.81</v>
      </c>
      <c r="C197">
        <v>2.54</v>
      </c>
      <c r="D197">
        <v>2.44</v>
      </c>
      <c r="E197" t="s">
        <v>626</v>
      </c>
      <c r="F197" t="s">
        <v>627</v>
      </c>
      <c r="G197">
        <v>2.52</v>
      </c>
      <c r="H197" t="s">
        <v>124</v>
      </c>
      <c r="I197">
        <v>1907</v>
      </c>
      <c r="J197">
        <v>2.5099999999999998</v>
      </c>
      <c r="K197">
        <v>2.5299999999999998</v>
      </c>
      <c r="L197">
        <v>3.84</v>
      </c>
      <c r="N197">
        <v>11.77</v>
      </c>
      <c r="O197">
        <v>2.82</v>
      </c>
      <c r="P197">
        <v>1.52</v>
      </c>
      <c r="Q197">
        <v>45.18</v>
      </c>
      <c r="R197">
        <v>5.6</v>
      </c>
      <c r="T197" s="137"/>
    </row>
    <row r="198" spans="1:20" x14ac:dyDescent="0.25">
      <c r="A198">
        <v>9.8800000000000008</v>
      </c>
      <c r="B198">
        <v>6.87</v>
      </c>
      <c r="C198">
        <v>7.29</v>
      </c>
      <c r="D198">
        <v>7.1349999999999998</v>
      </c>
      <c r="E198" t="s">
        <v>338</v>
      </c>
      <c r="F198" t="s">
        <v>339</v>
      </c>
      <c r="G198">
        <v>7.2</v>
      </c>
      <c r="H198">
        <v>4</v>
      </c>
      <c r="I198" s="2">
        <v>49486</v>
      </c>
      <c r="J198">
        <v>7.2</v>
      </c>
      <c r="K198">
        <v>7.21</v>
      </c>
      <c r="L198">
        <v>12.68</v>
      </c>
      <c r="N198">
        <v>2.29</v>
      </c>
      <c r="O198">
        <v>3.13</v>
      </c>
      <c r="P198">
        <v>1.76</v>
      </c>
      <c r="Q198">
        <v>29.07</v>
      </c>
      <c r="R198">
        <v>24.8</v>
      </c>
      <c r="T198" s="137"/>
    </row>
    <row r="199" spans="1:20" x14ac:dyDescent="0.25">
      <c r="A199">
        <v>2.4900000000000002</v>
      </c>
      <c r="B199">
        <v>1.8</v>
      </c>
      <c r="C199">
        <v>2.38</v>
      </c>
      <c r="D199">
        <v>2.36</v>
      </c>
      <c r="E199" t="s">
        <v>1236</v>
      </c>
      <c r="F199" t="s">
        <v>1237</v>
      </c>
      <c r="G199">
        <v>2.36</v>
      </c>
      <c r="H199">
        <v>-2</v>
      </c>
      <c r="I199">
        <v>85</v>
      </c>
      <c r="J199">
        <v>2.33</v>
      </c>
      <c r="K199">
        <v>2.36</v>
      </c>
      <c r="L199" t="s">
        <v>124</v>
      </c>
      <c r="N199" t="s">
        <v>124</v>
      </c>
      <c r="O199" t="s">
        <v>124</v>
      </c>
      <c r="P199" t="s">
        <v>124</v>
      </c>
      <c r="Q199" t="s">
        <v>124</v>
      </c>
      <c r="R199" t="s">
        <v>124</v>
      </c>
      <c r="T199" s="137"/>
    </row>
    <row r="200" spans="1:20" x14ac:dyDescent="0.25">
      <c r="A200">
        <v>22.57</v>
      </c>
      <c r="B200">
        <v>16.87</v>
      </c>
      <c r="C200">
        <v>20.36</v>
      </c>
      <c r="D200">
        <v>19.87</v>
      </c>
      <c r="E200" t="s">
        <v>340</v>
      </c>
      <c r="F200" t="s">
        <v>341</v>
      </c>
      <c r="G200">
        <v>20.010000000000002</v>
      </c>
      <c r="H200">
        <v>-1</v>
      </c>
      <c r="I200">
        <v>23080</v>
      </c>
      <c r="J200">
        <v>20</v>
      </c>
      <c r="K200">
        <v>20.010000000000002</v>
      </c>
      <c r="L200">
        <v>96</v>
      </c>
      <c r="M200" t="s">
        <v>121</v>
      </c>
      <c r="N200">
        <v>1.71</v>
      </c>
      <c r="O200">
        <v>5.03</v>
      </c>
      <c r="P200">
        <v>4.8</v>
      </c>
      <c r="Q200">
        <v>163.69999999999999</v>
      </c>
      <c r="R200">
        <v>12.2</v>
      </c>
      <c r="T200" s="137"/>
    </row>
    <row r="201" spans="1:20" x14ac:dyDescent="0.25">
      <c r="A201">
        <v>16.21</v>
      </c>
      <c r="B201">
        <v>10.28</v>
      </c>
      <c r="C201">
        <v>11.51</v>
      </c>
      <c r="D201">
        <v>11.3</v>
      </c>
      <c r="E201" t="s">
        <v>342</v>
      </c>
      <c r="F201" t="s">
        <v>343</v>
      </c>
      <c r="G201">
        <v>11.31</v>
      </c>
      <c r="H201">
        <v>11</v>
      </c>
      <c r="I201">
        <v>35396</v>
      </c>
      <c r="J201">
        <v>11.31</v>
      </c>
      <c r="K201">
        <v>11.32</v>
      </c>
      <c r="L201">
        <v>50</v>
      </c>
      <c r="N201">
        <v>0.33</v>
      </c>
      <c r="O201">
        <v>6.58</v>
      </c>
      <c r="P201">
        <v>4.42</v>
      </c>
      <c r="Q201">
        <v>16.5</v>
      </c>
      <c r="R201">
        <v>68.5</v>
      </c>
      <c r="T201" s="137"/>
    </row>
    <row r="202" spans="1:20" x14ac:dyDescent="0.25">
      <c r="A202">
        <v>3.22</v>
      </c>
      <c r="B202">
        <v>1.9850000000000001</v>
      </c>
      <c r="C202">
        <v>2.35</v>
      </c>
      <c r="D202">
        <v>2.2999999999999998</v>
      </c>
      <c r="E202" t="s">
        <v>628</v>
      </c>
      <c r="F202" t="s">
        <v>629</v>
      </c>
      <c r="G202">
        <v>2.34</v>
      </c>
      <c r="H202">
        <v>8</v>
      </c>
      <c r="I202">
        <v>1488</v>
      </c>
      <c r="J202">
        <v>2.2999999999999998</v>
      </c>
      <c r="K202">
        <v>2.34</v>
      </c>
      <c r="L202" t="s">
        <v>124</v>
      </c>
      <c r="N202" t="s">
        <v>124</v>
      </c>
      <c r="O202" t="s">
        <v>124</v>
      </c>
      <c r="P202" t="s">
        <v>124</v>
      </c>
      <c r="Q202">
        <v>-1.7</v>
      </c>
      <c r="R202" t="s">
        <v>124</v>
      </c>
      <c r="T202" s="137"/>
    </row>
    <row r="203" spans="1:20" x14ac:dyDescent="0.25">
      <c r="A203">
        <v>2.44</v>
      </c>
      <c r="B203">
        <v>1.3220000000000001</v>
      </c>
      <c r="C203">
        <v>2.31</v>
      </c>
      <c r="D203">
        <v>2.25</v>
      </c>
      <c r="E203" t="s">
        <v>344</v>
      </c>
      <c r="F203" t="s">
        <v>345</v>
      </c>
      <c r="G203">
        <v>2.27</v>
      </c>
      <c r="H203">
        <v>-2</v>
      </c>
      <c r="I203">
        <v>39068</v>
      </c>
      <c r="J203">
        <v>2.2599999999999998</v>
      </c>
      <c r="K203">
        <v>2.2799999999999998</v>
      </c>
      <c r="L203">
        <v>6.5</v>
      </c>
      <c r="N203">
        <v>0.88</v>
      </c>
      <c r="O203">
        <v>0.95</v>
      </c>
      <c r="P203">
        <v>2.86</v>
      </c>
      <c r="Q203">
        <v>5.7</v>
      </c>
      <c r="R203">
        <v>39.799999999999997</v>
      </c>
      <c r="T203" s="137"/>
    </row>
    <row r="204" spans="1:20" x14ac:dyDescent="0.25">
      <c r="A204">
        <v>4.88</v>
      </c>
      <c r="B204">
        <v>2.93</v>
      </c>
      <c r="C204">
        <v>3.95</v>
      </c>
      <c r="D204">
        <v>3.835</v>
      </c>
      <c r="E204" t="s">
        <v>346</v>
      </c>
      <c r="F204" t="s">
        <v>347</v>
      </c>
      <c r="G204">
        <v>3.94</v>
      </c>
      <c r="H204">
        <v>19</v>
      </c>
      <c r="I204">
        <v>19590</v>
      </c>
      <c r="J204">
        <v>3.92</v>
      </c>
      <c r="K204">
        <v>3.94</v>
      </c>
      <c r="L204">
        <v>20</v>
      </c>
      <c r="N204">
        <v>0.8</v>
      </c>
      <c r="O204">
        <v>6.58</v>
      </c>
      <c r="P204">
        <v>5.08</v>
      </c>
      <c r="Q204">
        <v>16</v>
      </c>
      <c r="R204">
        <v>24.6</v>
      </c>
      <c r="T204" s="137"/>
    </row>
    <row r="205" spans="1:20" x14ac:dyDescent="0.25">
      <c r="A205">
        <v>3.3</v>
      </c>
      <c r="B205">
        <v>2.0299999999999998</v>
      </c>
      <c r="C205">
        <v>2.4249999999999998</v>
      </c>
      <c r="D205">
        <v>2.29</v>
      </c>
      <c r="E205" t="s">
        <v>348</v>
      </c>
      <c r="F205" t="s">
        <v>349</v>
      </c>
      <c r="G205">
        <v>2.41</v>
      </c>
      <c r="H205">
        <v>13</v>
      </c>
      <c r="I205">
        <v>12739</v>
      </c>
      <c r="J205">
        <v>2.4</v>
      </c>
      <c r="K205">
        <v>2.41</v>
      </c>
      <c r="L205">
        <v>5.87</v>
      </c>
      <c r="M205" t="s">
        <v>115</v>
      </c>
      <c r="N205">
        <v>0.85</v>
      </c>
      <c r="O205">
        <v>0.18</v>
      </c>
      <c r="P205">
        <v>2.44</v>
      </c>
      <c r="Q205">
        <v>4.99</v>
      </c>
      <c r="R205">
        <v>48.3</v>
      </c>
      <c r="T205" s="137"/>
    </row>
    <row r="206" spans="1:20" x14ac:dyDescent="0.25">
      <c r="A206">
        <v>0.6</v>
      </c>
      <c r="B206">
        <v>0.42</v>
      </c>
      <c r="C206">
        <v>0.46</v>
      </c>
      <c r="D206">
        <v>0.45</v>
      </c>
      <c r="E206" t="s">
        <v>350</v>
      </c>
      <c r="F206" t="s">
        <v>351</v>
      </c>
      <c r="G206">
        <v>0.46</v>
      </c>
      <c r="H206">
        <v>0.5</v>
      </c>
      <c r="I206">
        <v>7865</v>
      </c>
      <c r="J206">
        <v>0.45500000000000002</v>
      </c>
      <c r="K206">
        <v>0.46</v>
      </c>
      <c r="L206">
        <v>2</v>
      </c>
      <c r="M206" t="s">
        <v>115</v>
      </c>
      <c r="N206" t="s">
        <v>124</v>
      </c>
      <c r="O206">
        <v>0.11</v>
      </c>
      <c r="P206">
        <v>4.3499999999999996</v>
      </c>
      <c r="Q206">
        <v>-24.6</v>
      </c>
      <c r="R206" t="s">
        <v>124</v>
      </c>
      <c r="T206" s="137"/>
    </row>
    <row r="207" spans="1:20" x14ac:dyDescent="0.25">
      <c r="A207">
        <v>5.17</v>
      </c>
      <c r="B207">
        <v>3.28</v>
      </c>
      <c r="C207">
        <v>4.26</v>
      </c>
      <c r="D207">
        <v>4.2</v>
      </c>
      <c r="E207" t="s">
        <v>352</v>
      </c>
      <c r="F207" t="s">
        <v>353</v>
      </c>
      <c r="G207">
        <v>4.22</v>
      </c>
      <c r="H207">
        <v>2</v>
      </c>
      <c r="I207">
        <v>3268</v>
      </c>
      <c r="J207">
        <v>4.2</v>
      </c>
      <c r="K207">
        <v>4.22</v>
      </c>
      <c r="L207">
        <v>19</v>
      </c>
      <c r="N207">
        <v>2.87</v>
      </c>
      <c r="O207">
        <v>0.04</v>
      </c>
      <c r="P207">
        <v>4.5</v>
      </c>
      <c r="Q207">
        <v>54.6</v>
      </c>
      <c r="R207">
        <v>7.7</v>
      </c>
      <c r="T207" s="137"/>
    </row>
    <row r="208" spans="1:20" x14ac:dyDescent="0.25">
      <c r="A208">
        <v>0.435</v>
      </c>
      <c r="B208">
        <v>0.251</v>
      </c>
      <c r="C208">
        <v>0.39</v>
      </c>
      <c r="D208">
        <v>0.375</v>
      </c>
      <c r="E208" t="s">
        <v>354</v>
      </c>
      <c r="F208" t="s">
        <v>355</v>
      </c>
      <c r="G208">
        <v>0.375</v>
      </c>
      <c r="H208">
        <v>-0.5</v>
      </c>
      <c r="I208">
        <v>41036</v>
      </c>
      <c r="J208">
        <v>0.375</v>
      </c>
      <c r="K208">
        <v>0.38</v>
      </c>
      <c r="L208" t="s">
        <v>124</v>
      </c>
      <c r="N208" t="s">
        <v>124</v>
      </c>
      <c r="O208">
        <v>0.33</v>
      </c>
      <c r="P208" t="s">
        <v>124</v>
      </c>
      <c r="Q208">
        <v>-13.84</v>
      </c>
      <c r="R208" t="s">
        <v>124</v>
      </c>
      <c r="T208" s="137"/>
    </row>
    <row r="209" spans="1:20" x14ac:dyDescent="0.25">
      <c r="A209">
        <v>2.35</v>
      </c>
      <c r="B209">
        <v>1.095</v>
      </c>
      <c r="C209">
        <v>1.73</v>
      </c>
      <c r="D209">
        <v>1.72</v>
      </c>
      <c r="E209" t="s">
        <v>356</v>
      </c>
      <c r="F209" t="s">
        <v>357</v>
      </c>
      <c r="G209">
        <v>1.72</v>
      </c>
      <c r="H209">
        <v>0.5</v>
      </c>
      <c r="I209">
        <v>191461</v>
      </c>
      <c r="J209">
        <v>1.72</v>
      </c>
      <c r="K209">
        <v>1.7250000000000001</v>
      </c>
      <c r="L209">
        <v>6</v>
      </c>
      <c r="N209" t="s">
        <v>124</v>
      </c>
      <c r="O209">
        <v>1.46</v>
      </c>
      <c r="P209">
        <v>3.49</v>
      </c>
      <c r="Q209">
        <v>-36.33</v>
      </c>
      <c r="R209" t="s">
        <v>124</v>
      </c>
      <c r="T209" s="137"/>
    </row>
    <row r="210" spans="1:20" x14ac:dyDescent="0.25">
      <c r="A210">
        <v>56.09</v>
      </c>
      <c r="B210">
        <v>41.3</v>
      </c>
      <c r="C210">
        <v>55.39</v>
      </c>
      <c r="D210">
        <v>53.86</v>
      </c>
      <c r="E210" t="s">
        <v>358</v>
      </c>
      <c r="F210" t="s">
        <v>359</v>
      </c>
      <c r="G210">
        <v>55.02</v>
      </c>
      <c r="H210">
        <v>134</v>
      </c>
      <c r="I210">
        <v>1202</v>
      </c>
      <c r="J210">
        <v>54.86</v>
      </c>
      <c r="K210">
        <v>55.02</v>
      </c>
      <c r="L210">
        <v>210</v>
      </c>
      <c r="M210" t="s">
        <v>115</v>
      </c>
      <c r="N210">
        <v>1.1599999999999999</v>
      </c>
      <c r="O210">
        <v>4.88</v>
      </c>
      <c r="P210">
        <v>3.82</v>
      </c>
      <c r="Q210">
        <v>243.1</v>
      </c>
      <c r="R210">
        <v>22.6</v>
      </c>
      <c r="T210" s="137"/>
    </row>
    <row r="211" spans="1:20" x14ac:dyDescent="0.25">
      <c r="A211">
        <v>0.54500000000000004</v>
      </c>
      <c r="B211">
        <v>0.19500000000000001</v>
      </c>
      <c r="C211">
        <v>0.3</v>
      </c>
      <c r="D211">
        <v>0.28499999999999998</v>
      </c>
      <c r="E211" t="s">
        <v>630</v>
      </c>
      <c r="F211" t="s">
        <v>631</v>
      </c>
      <c r="G211">
        <v>0.28499999999999998</v>
      </c>
      <c r="H211">
        <v>-0.5</v>
      </c>
      <c r="I211">
        <v>15894</v>
      </c>
      <c r="J211">
        <v>0.28499999999999998</v>
      </c>
      <c r="K211">
        <v>0.28999999999999998</v>
      </c>
      <c r="L211" t="s">
        <v>124</v>
      </c>
      <c r="N211" t="s">
        <v>124</v>
      </c>
      <c r="O211">
        <v>0.9</v>
      </c>
      <c r="P211" t="s">
        <v>124</v>
      </c>
      <c r="Q211">
        <v>-6.42</v>
      </c>
      <c r="R211" t="s">
        <v>124</v>
      </c>
      <c r="T211" s="137"/>
    </row>
    <row r="212" spans="1:20" x14ac:dyDescent="0.25">
      <c r="A212">
        <v>9.5</v>
      </c>
      <c r="B212">
        <v>5.72</v>
      </c>
      <c r="C212">
        <v>8.01</v>
      </c>
      <c r="D212">
        <v>7.81</v>
      </c>
      <c r="E212" t="s">
        <v>360</v>
      </c>
      <c r="F212" t="s">
        <v>361</v>
      </c>
      <c r="G212">
        <v>7.82</v>
      </c>
      <c r="H212">
        <v>6</v>
      </c>
      <c r="I212" s="2">
        <v>11357</v>
      </c>
      <c r="J212">
        <v>7.82</v>
      </c>
      <c r="K212">
        <v>7.83</v>
      </c>
      <c r="L212">
        <v>37</v>
      </c>
      <c r="M212" t="s">
        <v>115</v>
      </c>
      <c r="N212">
        <v>0.86</v>
      </c>
      <c r="O212">
        <v>0.64</v>
      </c>
      <c r="P212">
        <v>4.7300000000000004</v>
      </c>
      <c r="Q212">
        <v>32</v>
      </c>
      <c r="R212">
        <v>24.4</v>
      </c>
      <c r="T212" s="137"/>
    </row>
    <row r="213" spans="1:20" x14ac:dyDescent="0.25">
      <c r="A213">
        <v>12.91</v>
      </c>
      <c r="B213">
        <v>8.01</v>
      </c>
      <c r="C213">
        <v>12.91</v>
      </c>
      <c r="D213">
        <v>12.66</v>
      </c>
      <c r="E213" t="s">
        <v>362</v>
      </c>
      <c r="F213" t="s">
        <v>363</v>
      </c>
      <c r="G213">
        <v>12.81</v>
      </c>
      <c r="H213">
        <v>15</v>
      </c>
      <c r="I213">
        <v>2837</v>
      </c>
      <c r="J213">
        <v>12.74</v>
      </c>
      <c r="K213">
        <v>12.81</v>
      </c>
      <c r="L213">
        <v>41</v>
      </c>
      <c r="M213" t="s">
        <v>115</v>
      </c>
      <c r="N213">
        <v>1.22</v>
      </c>
      <c r="O213">
        <v>3.17</v>
      </c>
      <c r="P213">
        <v>3.2</v>
      </c>
      <c r="Q213">
        <v>49.91</v>
      </c>
      <c r="R213">
        <v>25.7</v>
      </c>
      <c r="T213" s="137"/>
    </row>
    <row r="214" spans="1:20" x14ac:dyDescent="0.25">
      <c r="A214">
        <v>5.52</v>
      </c>
      <c r="B214">
        <v>4.09</v>
      </c>
      <c r="C214">
        <v>5.52</v>
      </c>
      <c r="D214">
        <v>5.21</v>
      </c>
      <c r="E214" t="s">
        <v>364</v>
      </c>
      <c r="F214" t="s">
        <v>365</v>
      </c>
      <c r="G214">
        <v>5.5</v>
      </c>
      <c r="H214">
        <v>40</v>
      </c>
      <c r="I214">
        <v>89134</v>
      </c>
      <c r="J214">
        <v>5.47</v>
      </c>
      <c r="K214">
        <v>5.5</v>
      </c>
      <c r="L214">
        <v>20</v>
      </c>
      <c r="M214" t="s">
        <v>115</v>
      </c>
      <c r="N214">
        <v>1.39</v>
      </c>
      <c r="O214">
        <v>1.38</v>
      </c>
      <c r="P214">
        <v>3.64</v>
      </c>
      <c r="Q214">
        <v>27.7</v>
      </c>
      <c r="R214">
        <v>19.899999999999999</v>
      </c>
      <c r="T214" s="137"/>
    </row>
    <row r="215" spans="1:20" x14ac:dyDescent="0.25">
      <c r="A215">
        <v>1.08</v>
      </c>
      <c r="B215">
        <v>0.78</v>
      </c>
      <c r="C215">
        <v>0.88500000000000001</v>
      </c>
      <c r="D215">
        <v>0.86699999999999999</v>
      </c>
      <c r="E215" t="s">
        <v>634</v>
      </c>
      <c r="F215" t="s">
        <v>635</v>
      </c>
      <c r="G215">
        <v>0.88500000000000001</v>
      </c>
      <c r="H215">
        <v>4</v>
      </c>
      <c r="I215">
        <v>2676</v>
      </c>
      <c r="J215">
        <v>0.87</v>
      </c>
      <c r="K215">
        <v>0.89500000000000002</v>
      </c>
      <c r="L215">
        <v>6.6</v>
      </c>
      <c r="M215" t="s">
        <v>115</v>
      </c>
      <c r="N215">
        <v>1.33</v>
      </c>
      <c r="O215">
        <v>-0.09</v>
      </c>
      <c r="P215">
        <v>7.46</v>
      </c>
      <c r="Q215">
        <v>8.8000000000000007</v>
      </c>
      <c r="R215">
        <v>10.1</v>
      </c>
      <c r="T215" s="137"/>
    </row>
    <row r="216" spans="1:20" x14ac:dyDescent="0.25">
      <c r="A216">
        <v>3.09</v>
      </c>
      <c r="B216">
        <v>2.0750000000000002</v>
      </c>
      <c r="C216">
        <v>2.48</v>
      </c>
      <c r="D216">
        <v>2.42</v>
      </c>
      <c r="E216" t="s">
        <v>636</v>
      </c>
      <c r="F216" t="s">
        <v>637</v>
      </c>
      <c r="G216">
        <v>2.42</v>
      </c>
      <c r="H216">
        <v>-1</v>
      </c>
      <c r="I216">
        <v>1695</v>
      </c>
      <c r="J216">
        <v>2.42</v>
      </c>
      <c r="K216">
        <v>2.46</v>
      </c>
      <c r="L216">
        <v>17.5</v>
      </c>
      <c r="M216" t="s">
        <v>115</v>
      </c>
      <c r="N216">
        <v>1.34</v>
      </c>
      <c r="O216">
        <v>1.22</v>
      </c>
      <c r="P216">
        <v>7.23</v>
      </c>
      <c r="Q216">
        <v>23.5</v>
      </c>
      <c r="R216">
        <v>10.3</v>
      </c>
      <c r="T216" s="137"/>
    </row>
    <row r="217" spans="1:20" x14ac:dyDescent="0.25">
      <c r="A217">
        <v>3.12</v>
      </c>
      <c r="B217">
        <v>1.1100000000000001</v>
      </c>
      <c r="C217">
        <v>3.12</v>
      </c>
      <c r="D217">
        <v>3.0350000000000001</v>
      </c>
      <c r="E217" t="s">
        <v>366</v>
      </c>
      <c r="F217" t="s">
        <v>367</v>
      </c>
      <c r="G217">
        <v>3.12</v>
      </c>
      <c r="H217">
        <v>11</v>
      </c>
      <c r="I217">
        <v>164644</v>
      </c>
      <c r="J217">
        <v>3.1</v>
      </c>
      <c r="K217">
        <v>3.12</v>
      </c>
      <c r="L217" t="s">
        <v>124</v>
      </c>
      <c r="N217" t="s">
        <v>124</v>
      </c>
      <c r="O217">
        <v>0.63</v>
      </c>
      <c r="P217" t="s">
        <v>124</v>
      </c>
      <c r="Q217">
        <v>-108.6</v>
      </c>
      <c r="R217" t="s">
        <v>124</v>
      </c>
      <c r="T217" s="137"/>
    </row>
    <row r="218" spans="1:20" x14ac:dyDescent="0.25">
      <c r="A218">
        <v>13.9</v>
      </c>
      <c r="B218">
        <v>10.130000000000001</v>
      </c>
      <c r="C218">
        <v>13.12</v>
      </c>
      <c r="D218">
        <v>12.875</v>
      </c>
      <c r="E218" t="s">
        <v>368</v>
      </c>
      <c r="F218" t="s">
        <v>369</v>
      </c>
      <c r="G218">
        <v>13.04</v>
      </c>
      <c r="H218">
        <v>15</v>
      </c>
      <c r="I218">
        <v>42640</v>
      </c>
      <c r="J218">
        <v>13.02</v>
      </c>
      <c r="K218">
        <v>13.04</v>
      </c>
      <c r="L218">
        <v>37</v>
      </c>
      <c r="M218" t="s">
        <v>115</v>
      </c>
      <c r="N218">
        <v>1.89</v>
      </c>
      <c r="O218">
        <v>6.46</v>
      </c>
      <c r="P218">
        <v>2.84</v>
      </c>
      <c r="Q218">
        <v>69.98</v>
      </c>
      <c r="R218">
        <v>18.600000000000001</v>
      </c>
      <c r="T218" s="137"/>
    </row>
    <row r="219" spans="1:20" x14ac:dyDescent="0.25">
      <c r="A219">
        <v>3.05</v>
      </c>
      <c r="B219">
        <v>2.06</v>
      </c>
      <c r="C219">
        <v>3.04</v>
      </c>
      <c r="D219">
        <v>2.94</v>
      </c>
      <c r="E219" t="s">
        <v>370</v>
      </c>
      <c r="F219" t="s">
        <v>371</v>
      </c>
      <c r="G219">
        <v>2.97</v>
      </c>
      <c r="H219">
        <v>10</v>
      </c>
      <c r="I219">
        <v>40433</v>
      </c>
      <c r="J219">
        <v>2.97</v>
      </c>
      <c r="K219">
        <v>2.98</v>
      </c>
      <c r="L219">
        <v>5.4</v>
      </c>
      <c r="M219" t="s">
        <v>115</v>
      </c>
      <c r="N219">
        <v>1.85</v>
      </c>
      <c r="O219">
        <v>0.73</v>
      </c>
      <c r="P219">
        <v>1.82</v>
      </c>
      <c r="Q219">
        <v>9.99</v>
      </c>
      <c r="R219">
        <v>29.7</v>
      </c>
      <c r="T219" s="137"/>
    </row>
    <row r="220" spans="1:20" x14ac:dyDescent="0.25">
      <c r="A220">
        <v>69.22</v>
      </c>
      <c r="B220">
        <v>43.7</v>
      </c>
      <c r="C220">
        <v>68.05</v>
      </c>
      <c r="D220">
        <v>66.98</v>
      </c>
      <c r="E220" t="s">
        <v>372</v>
      </c>
      <c r="F220" t="s">
        <v>373</v>
      </c>
      <c r="G220">
        <v>67.239999999999995</v>
      </c>
      <c r="H220">
        <v>105</v>
      </c>
      <c r="I220">
        <v>5392</v>
      </c>
      <c r="J220">
        <v>67.239999999999995</v>
      </c>
      <c r="K220">
        <v>67.290000000000006</v>
      </c>
      <c r="L220">
        <v>91.5</v>
      </c>
      <c r="M220" t="s">
        <v>115</v>
      </c>
      <c r="N220">
        <v>1.76</v>
      </c>
      <c r="O220">
        <v>-1.69</v>
      </c>
      <c r="P220">
        <v>1.36</v>
      </c>
      <c r="Q220">
        <v>161</v>
      </c>
      <c r="R220">
        <v>41.8</v>
      </c>
      <c r="T220" s="137"/>
    </row>
    <row r="221" spans="1:20" x14ac:dyDescent="0.25">
      <c r="A221">
        <v>1.1299999999999999</v>
      </c>
      <c r="B221">
        <v>0.56000000000000005</v>
      </c>
      <c r="C221">
        <v>1.04</v>
      </c>
      <c r="D221">
        <v>1.01</v>
      </c>
      <c r="E221" t="s">
        <v>638</v>
      </c>
      <c r="F221" t="s">
        <v>639</v>
      </c>
      <c r="G221">
        <v>1.03</v>
      </c>
      <c r="H221">
        <v>-0.5</v>
      </c>
      <c r="I221">
        <v>4899</v>
      </c>
      <c r="J221">
        <v>1.03</v>
      </c>
      <c r="K221">
        <v>1.04</v>
      </c>
      <c r="L221">
        <v>4.5</v>
      </c>
      <c r="M221" t="s">
        <v>115</v>
      </c>
      <c r="N221">
        <v>1.08</v>
      </c>
      <c r="O221">
        <v>0.12</v>
      </c>
      <c r="P221">
        <v>4.37</v>
      </c>
      <c r="Q221">
        <v>4.8499999999999996</v>
      </c>
      <c r="R221">
        <v>21.2</v>
      </c>
      <c r="T221" s="137"/>
    </row>
    <row r="222" spans="1:20" x14ac:dyDescent="0.25">
      <c r="A222">
        <v>3.47</v>
      </c>
      <c r="B222">
        <v>1.5</v>
      </c>
      <c r="C222">
        <v>2.0499999999999998</v>
      </c>
      <c r="D222">
        <v>1.9950000000000001</v>
      </c>
      <c r="E222" t="s">
        <v>640</v>
      </c>
      <c r="F222" t="s">
        <v>641</v>
      </c>
      <c r="G222">
        <v>1.9950000000000001</v>
      </c>
      <c r="H222">
        <v>-3.5</v>
      </c>
      <c r="I222">
        <v>1106</v>
      </c>
      <c r="J222">
        <v>1.9950000000000001</v>
      </c>
      <c r="K222">
        <v>2</v>
      </c>
      <c r="L222">
        <v>10.5</v>
      </c>
      <c r="M222" t="s">
        <v>115</v>
      </c>
      <c r="N222">
        <v>3.06</v>
      </c>
      <c r="O222">
        <v>0.73</v>
      </c>
      <c r="P222">
        <v>5.26</v>
      </c>
      <c r="Q222">
        <v>32.090000000000003</v>
      </c>
      <c r="R222">
        <v>6.2</v>
      </c>
      <c r="T222" s="137"/>
    </row>
    <row r="223" spans="1:20" x14ac:dyDescent="0.25">
      <c r="A223">
        <v>51.38</v>
      </c>
      <c r="B223">
        <v>39.450000000000003</v>
      </c>
      <c r="C223">
        <v>48.64</v>
      </c>
      <c r="D223">
        <v>47.88</v>
      </c>
      <c r="E223" t="s">
        <v>55</v>
      </c>
      <c r="F223" t="s">
        <v>374</v>
      </c>
      <c r="G223">
        <v>48.28</v>
      </c>
      <c r="H223">
        <v>122</v>
      </c>
      <c r="I223">
        <v>2936</v>
      </c>
      <c r="J223">
        <v>48.28</v>
      </c>
      <c r="K223">
        <v>48.37</v>
      </c>
      <c r="L223">
        <v>64.5</v>
      </c>
      <c r="M223" t="s">
        <v>115</v>
      </c>
      <c r="N223">
        <v>2.42</v>
      </c>
      <c r="O223">
        <v>3.04</v>
      </c>
      <c r="P223">
        <v>1.34</v>
      </c>
      <c r="Q223">
        <v>155.9</v>
      </c>
      <c r="R223">
        <v>31</v>
      </c>
      <c r="T223" s="137"/>
    </row>
    <row r="224" spans="1:20" x14ac:dyDescent="0.25">
      <c r="A224">
        <v>8.09</v>
      </c>
      <c r="B224">
        <v>4.37</v>
      </c>
      <c r="C224">
        <v>7.83</v>
      </c>
      <c r="D224">
        <v>7.7</v>
      </c>
      <c r="E224" t="s">
        <v>375</v>
      </c>
      <c r="F224" t="s">
        <v>376</v>
      </c>
      <c r="G224">
        <v>7.74</v>
      </c>
      <c r="H224">
        <v>4</v>
      </c>
      <c r="I224">
        <v>3301</v>
      </c>
      <c r="J224">
        <v>7.72</v>
      </c>
      <c r="K224">
        <v>7.75</v>
      </c>
      <c r="L224">
        <v>17</v>
      </c>
      <c r="M224" t="s">
        <v>121</v>
      </c>
      <c r="N224">
        <v>0.75</v>
      </c>
      <c r="O224">
        <v>-0.93</v>
      </c>
      <c r="P224">
        <v>2.2000000000000002</v>
      </c>
      <c r="Q224">
        <v>12.68</v>
      </c>
      <c r="R224">
        <v>61</v>
      </c>
      <c r="T224" s="137"/>
    </row>
    <row r="225" spans="1:20" x14ac:dyDescent="0.25">
      <c r="A225">
        <v>2.17</v>
      </c>
      <c r="B225">
        <v>1.72</v>
      </c>
      <c r="C225">
        <v>1.9350000000000001</v>
      </c>
      <c r="D225">
        <v>1.85</v>
      </c>
      <c r="E225" t="s">
        <v>642</v>
      </c>
      <c r="F225" t="s">
        <v>643</v>
      </c>
      <c r="G225">
        <v>1.93</v>
      </c>
      <c r="H225">
        <v>5</v>
      </c>
      <c r="I225">
        <v>1789</v>
      </c>
      <c r="J225">
        <v>1.89</v>
      </c>
      <c r="K225">
        <v>1.94</v>
      </c>
      <c r="L225">
        <v>9</v>
      </c>
      <c r="M225" t="s">
        <v>121</v>
      </c>
      <c r="N225">
        <v>1.58</v>
      </c>
      <c r="O225">
        <v>-0.47</v>
      </c>
      <c r="P225">
        <v>4.66</v>
      </c>
      <c r="Q225">
        <v>14.2</v>
      </c>
      <c r="R225">
        <v>13.6</v>
      </c>
      <c r="T225" s="137"/>
    </row>
    <row r="226" spans="1:20" x14ac:dyDescent="0.25">
      <c r="A226">
        <v>6.1</v>
      </c>
      <c r="B226">
        <v>3.75</v>
      </c>
      <c r="C226">
        <v>6.1</v>
      </c>
      <c r="D226">
        <v>5.95</v>
      </c>
      <c r="E226" t="s">
        <v>1238</v>
      </c>
      <c r="F226" t="s">
        <v>1239</v>
      </c>
      <c r="G226">
        <v>6</v>
      </c>
      <c r="H226">
        <v>5</v>
      </c>
      <c r="I226">
        <v>3347</v>
      </c>
      <c r="J226">
        <v>5.98</v>
      </c>
      <c r="K226">
        <v>6</v>
      </c>
      <c r="L226" t="s">
        <v>124</v>
      </c>
      <c r="N226" t="s">
        <v>124</v>
      </c>
      <c r="O226">
        <v>-0.25</v>
      </c>
      <c r="P226" t="s">
        <v>124</v>
      </c>
      <c r="Q226">
        <v>6.2</v>
      </c>
      <c r="R226">
        <v>96.8</v>
      </c>
      <c r="T226" s="137"/>
    </row>
    <row r="227" spans="1:20" x14ac:dyDescent="0.25">
      <c r="A227">
        <v>2.66</v>
      </c>
      <c r="B227">
        <v>1.1499999999999999</v>
      </c>
      <c r="C227">
        <v>1.325</v>
      </c>
      <c r="D227">
        <v>1.2949999999999999</v>
      </c>
      <c r="E227" t="s">
        <v>377</v>
      </c>
      <c r="F227" t="s">
        <v>378</v>
      </c>
      <c r="G227">
        <v>1.3149999999999999</v>
      </c>
      <c r="H227">
        <v>-0.5</v>
      </c>
      <c r="I227">
        <v>48849</v>
      </c>
      <c r="J227">
        <v>1.3</v>
      </c>
      <c r="K227">
        <v>1.32</v>
      </c>
      <c r="L227" t="s">
        <v>124</v>
      </c>
      <c r="M227" t="s">
        <v>115</v>
      </c>
      <c r="N227" t="s">
        <v>124</v>
      </c>
      <c r="O227" t="s">
        <v>124</v>
      </c>
      <c r="P227" t="s">
        <v>124</v>
      </c>
      <c r="Q227">
        <v>-29.34</v>
      </c>
      <c r="R227" t="s">
        <v>124</v>
      </c>
      <c r="T227" s="137"/>
    </row>
    <row r="228" spans="1:20" x14ac:dyDescent="0.25">
      <c r="A228">
        <v>9.44</v>
      </c>
      <c r="B228">
        <v>4.72</v>
      </c>
      <c r="C228">
        <v>9.44</v>
      </c>
      <c r="D228">
        <v>9.3000000000000007</v>
      </c>
      <c r="E228" t="s">
        <v>379</v>
      </c>
      <c r="F228" t="s">
        <v>380</v>
      </c>
      <c r="G228">
        <v>9.3000000000000007</v>
      </c>
      <c r="H228">
        <v>9</v>
      </c>
      <c r="I228">
        <v>34809</v>
      </c>
      <c r="J228">
        <v>9.3000000000000007</v>
      </c>
      <c r="K228">
        <v>9.32</v>
      </c>
      <c r="L228">
        <v>10.69</v>
      </c>
      <c r="N228">
        <v>2.61</v>
      </c>
      <c r="O228" t="s">
        <v>124</v>
      </c>
      <c r="P228">
        <v>1.1499999999999999</v>
      </c>
      <c r="Q228">
        <v>27.95</v>
      </c>
      <c r="R228">
        <v>33.299999999999997</v>
      </c>
      <c r="T228" s="137"/>
    </row>
    <row r="229" spans="1:20" x14ac:dyDescent="0.25">
      <c r="A229">
        <v>0.72499999999999998</v>
      </c>
      <c r="B229">
        <v>0.215</v>
      </c>
      <c r="C229">
        <v>0.31</v>
      </c>
      <c r="D229">
        <v>0.28499999999999998</v>
      </c>
      <c r="E229" t="s">
        <v>644</v>
      </c>
      <c r="F229" t="s">
        <v>645</v>
      </c>
      <c r="G229">
        <v>0.31</v>
      </c>
      <c r="H229">
        <v>2</v>
      </c>
      <c r="I229">
        <v>33039</v>
      </c>
      <c r="J229">
        <v>0.30499999999999999</v>
      </c>
      <c r="K229">
        <v>0.31</v>
      </c>
      <c r="L229" t="s">
        <v>124</v>
      </c>
      <c r="N229" t="s">
        <v>124</v>
      </c>
      <c r="O229">
        <v>0.63</v>
      </c>
      <c r="P229" t="s">
        <v>124</v>
      </c>
      <c r="Q229">
        <v>-39.53</v>
      </c>
      <c r="R229" t="s">
        <v>124</v>
      </c>
      <c r="T229" s="137"/>
    </row>
    <row r="230" spans="1:20" x14ac:dyDescent="0.25">
      <c r="A230">
        <v>8</v>
      </c>
      <c r="B230">
        <v>3.67</v>
      </c>
      <c r="C230">
        <v>7.12</v>
      </c>
      <c r="D230">
        <v>6.96</v>
      </c>
      <c r="E230" t="s">
        <v>381</v>
      </c>
      <c r="F230" t="s">
        <v>382</v>
      </c>
      <c r="G230">
        <v>7.06</v>
      </c>
      <c r="H230">
        <v>10</v>
      </c>
      <c r="I230">
        <v>3306</v>
      </c>
      <c r="J230">
        <v>7.04</v>
      </c>
      <c r="K230">
        <v>7.06</v>
      </c>
      <c r="L230">
        <v>22.75</v>
      </c>
      <c r="M230" t="s">
        <v>115</v>
      </c>
      <c r="N230">
        <v>1.24</v>
      </c>
      <c r="O230">
        <v>-0.55000000000000004</v>
      </c>
      <c r="P230">
        <v>3.22</v>
      </c>
      <c r="Q230">
        <v>28.1</v>
      </c>
      <c r="R230">
        <v>25.1</v>
      </c>
      <c r="T230" s="137"/>
    </row>
    <row r="231" spans="1:20" x14ac:dyDescent="0.25">
      <c r="A231">
        <v>1.1499999999999999</v>
      </c>
      <c r="B231">
        <v>0.755</v>
      </c>
      <c r="C231">
        <v>1.1200000000000001</v>
      </c>
      <c r="D231">
        <v>1.06</v>
      </c>
      <c r="E231" t="s">
        <v>646</v>
      </c>
      <c r="F231" t="s">
        <v>647</v>
      </c>
      <c r="G231">
        <v>1.07</v>
      </c>
      <c r="H231">
        <v>-4</v>
      </c>
      <c r="I231" s="2">
        <v>4132</v>
      </c>
      <c r="J231">
        <v>1.07</v>
      </c>
      <c r="K231">
        <v>1.0900000000000001</v>
      </c>
      <c r="L231">
        <v>3.5</v>
      </c>
      <c r="M231" t="s">
        <v>115</v>
      </c>
      <c r="N231">
        <v>1.74</v>
      </c>
      <c r="O231">
        <v>0.47</v>
      </c>
      <c r="P231">
        <v>3.27</v>
      </c>
      <c r="Q231">
        <v>6.1</v>
      </c>
      <c r="R231">
        <v>17.5</v>
      </c>
      <c r="T231" s="137"/>
    </row>
    <row r="232" spans="1:20" x14ac:dyDescent="0.25">
      <c r="A232">
        <v>67.89</v>
      </c>
      <c r="B232">
        <v>52</v>
      </c>
      <c r="C232">
        <v>57.39</v>
      </c>
      <c r="D232">
        <v>56.8</v>
      </c>
      <c r="E232" t="s">
        <v>383</v>
      </c>
      <c r="F232" t="s">
        <v>384</v>
      </c>
      <c r="G232">
        <v>57.23</v>
      </c>
      <c r="H232">
        <v>138</v>
      </c>
      <c r="I232">
        <v>21475</v>
      </c>
      <c r="J232">
        <v>57.19</v>
      </c>
      <c r="K232">
        <v>57.23</v>
      </c>
      <c r="L232">
        <v>256.07</v>
      </c>
      <c r="M232" t="s">
        <v>115</v>
      </c>
      <c r="N232">
        <v>1.68</v>
      </c>
      <c r="O232">
        <v>25.82</v>
      </c>
      <c r="P232">
        <v>4.47</v>
      </c>
      <c r="Q232">
        <v>430.5</v>
      </c>
      <c r="R232">
        <v>13.3</v>
      </c>
      <c r="T232" s="137"/>
    </row>
    <row r="233" spans="1:20" x14ac:dyDescent="0.25">
      <c r="A233">
        <v>5.26</v>
      </c>
      <c r="B233">
        <v>3.49</v>
      </c>
      <c r="C233">
        <v>4.1900000000000004</v>
      </c>
      <c r="D233">
        <v>4.12</v>
      </c>
      <c r="E233" t="s">
        <v>385</v>
      </c>
      <c r="F233" t="s">
        <v>386</v>
      </c>
      <c r="G233">
        <v>4.1399999999999997</v>
      </c>
      <c r="H233" t="s">
        <v>124</v>
      </c>
      <c r="I233">
        <v>2987</v>
      </c>
      <c r="J233">
        <v>4.13</v>
      </c>
      <c r="K233">
        <v>4.1399999999999997</v>
      </c>
      <c r="L233">
        <v>16</v>
      </c>
      <c r="M233" t="s">
        <v>121</v>
      </c>
      <c r="N233">
        <v>1.0900000000000001</v>
      </c>
      <c r="O233">
        <v>-0.86</v>
      </c>
      <c r="P233">
        <v>3.86</v>
      </c>
      <c r="Q233">
        <v>17.399999999999999</v>
      </c>
      <c r="R233">
        <v>23.8</v>
      </c>
      <c r="T233" s="137"/>
    </row>
    <row r="234" spans="1:20" x14ac:dyDescent="0.25">
      <c r="A234">
        <v>6.78</v>
      </c>
      <c r="B234">
        <v>3.74</v>
      </c>
      <c r="C234">
        <v>4.46</v>
      </c>
      <c r="D234">
        <v>4.3</v>
      </c>
      <c r="E234" t="s">
        <v>387</v>
      </c>
      <c r="F234" t="s">
        <v>388</v>
      </c>
      <c r="G234">
        <v>4.42</v>
      </c>
      <c r="H234">
        <v>17</v>
      </c>
      <c r="I234" s="2">
        <v>7701</v>
      </c>
      <c r="J234">
        <v>4.42</v>
      </c>
      <c r="K234">
        <v>4.4400000000000004</v>
      </c>
      <c r="L234">
        <v>13</v>
      </c>
      <c r="N234">
        <v>3.72</v>
      </c>
      <c r="O234">
        <v>1.99</v>
      </c>
      <c r="P234">
        <v>2.94</v>
      </c>
      <c r="Q234">
        <v>48.34</v>
      </c>
      <c r="R234">
        <v>9.1</v>
      </c>
      <c r="T234" s="137"/>
    </row>
    <row r="235" spans="1:20" x14ac:dyDescent="0.25">
      <c r="A235">
        <v>15.32</v>
      </c>
      <c r="B235">
        <v>6.92</v>
      </c>
      <c r="C235">
        <v>7.15</v>
      </c>
      <c r="D235">
        <v>7.07</v>
      </c>
      <c r="E235" t="s">
        <v>389</v>
      </c>
      <c r="F235" t="s">
        <v>390</v>
      </c>
      <c r="G235">
        <v>7.14</v>
      </c>
      <c r="H235">
        <v>12</v>
      </c>
      <c r="I235">
        <v>64497</v>
      </c>
      <c r="J235">
        <v>7.12</v>
      </c>
      <c r="K235">
        <v>7.14</v>
      </c>
      <c r="L235">
        <v>35</v>
      </c>
      <c r="M235" t="s">
        <v>115</v>
      </c>
      <c r="N235" t="s">
        <v>124</v>
      </c>
      <c r="O235" t="s">
        <v>124</v>
      </c>
      <c r="P235">
        <v>4.9000000000000004</v>
      </c>
      <c r="Q235">
        <v>-95.6</v>
      </c>
      <c r="R235" t="s">
        <v>124</v>
      </c>
      <c r="T235" s="137"/>
    </row>
    <row r="236" spans="1:20" x14ac:dyDescent="0.25">
      <c r="A236">
        <v>0.495</v>
      </c>
      <c r="B236">
        <v>0.2</v>
      </c>
      <c r="C236">
        <v>0.42499999999999999</v>
      </c>
      <c r="D236">
        <v>0.39</v>
      </c>
      <c r="E236" t="s">
        <v>648</v>
      </c>
      <c r="F236" t="s">
        <v>649</v>
      </c>
      <c r="G236">
        <v>0.42499999999999999</v>
      </c>
      <c r="H236">
        <v>1</v>
      </c>
      <c r="I236">
        <v>40410</v>
      </c>
      <c r="J236">
        <v>0.40500000000000003</v>
      </c>
      <c r="K236">
        <v>0.42499999999999999</v>
      </c>
      <c r="L236" t="s">
        <v>124</v>
      </c>
      <c r="N236" t="s">
        <v>124</v>
      </c>
      <c r="O236">
        <v>0.28999999999999998</v>
      </c>
      <c r="P236" t="s">
        <v>124</v>
      </c>
      <c r="Q236">
        <v>0.21</v>
      </c>
      <c r="R236">
        <v>202.4</v>
      </c>
      <c r="T236" s="137"/>
    </row>
    <row r="237" spans="1:20" x14ac:dyDescent="0.25">
      <c r="A237">
        <v>2.15</v>
      </c>
      <c r="B237">
        <v>1.635</v>
      </c>
      <c r="C237">
        <v>2.06</v>
      </c>
      <c r="D237">
        <v>2.02</v>
      </c>
      <c r="E237" t="s">
        <v>391</v>
      </c>
      <c r="F237" t="s">
        <v>392</v>
      </c>
      <c r="G237">
        <v>2.02</v>
      </c>
      <c r="H237">
        <v>-1</v>
      </c>
      <c r="I237">
        <v>24887</v>
      </c>
      <c r="J237">
        <v>2.0099999999999998</v>
      </c>
      <c r="K237">
        <v>2.0299999999999998</v>
      </c>
      <c r="L237">
        <v>11.2</v>
      </c>
      <c r="N237">
        <v>2.29</v>
      </c>
      <c r="O237">
        <v>1.73</v>
      </c>
      <c r="P237">
        <v>5.54</v>
      </c>
      <c r="Q237">
        <v>25.7</v>
      </c>
      <c r="R237">
        <v>7.9</v>
      </c>
      <c r="T237" s="137"/>
    </row>
    <row r="238" spans="1:20" x14ac:dyDescent="0.25">
      <c r="A238">
        <v>4</v>
      </c>
      <c r="B238">
        <v>3.07</v>
      </c>
      <c r="C238">
        <v>3.84</v>
      </c>
      <c r="D238">
        <v>3.74</v>
      </c>
      <c r="E238" t="s">
        <v>393</v>
      </c>
      <c r="F238" t="s">
        <v>394</v>
      </c>
      <c r="G238">
        <v>3.74</v>
      </c>
      <c r="H238">
        <v>-4</v>
      </c>
      <c r="I238">
        <v>272596</v>
      </c>
      <c r="J238">
        <v>3.74</v>
      </c>
      <c r="K238">
        <v>3.75</v>
      </c>
      <c r="L238" t="s">
        <v>124</v>
      </c>
      <c r="M238" t="s">
        <v>121</v>
      </c>
      <c r="N238" t="s">
        <v>124</v>
      </c>
      <c r="O238">
        <v>3.04</v>
      </c>
      <c r="P238" t="s">
        <v>124</v>
      </c>
      <c r="Q238" t="s">
        <v>124</v>
      </c>
      <c r="R238" t="s">
        <v>124</v>
      </c>
      <c r="T238" s="137"/>
    </row>
    <row r="239" spans="1:20" x14ac:dyDescent="0.25">
      <c r="A239">
        <v>18.989999999999998</v>
      </c>
      <c r="B239">
        <v>15.17</v>
      </c>
      <c r="C239">
        <v>17.215</v>
      </c>
      <c r="D239">
        <v>17</v>
      </c>
      <c r="E239" t="s">
        <v>59</v>
      </c>
      <c r="F239" t="s">
        <v>395</v>
      </c>
      <c r="G239">
        <v>17.12</v>
      </c>
      <c r="H239">
        <v>17</v>
      </c>
      <c r="I239">
        <v>24792</v>
      </c>
      <c r="J239">
        <v>17.11</v>
      </c>
      <c r="K239">
        <v>17.13</v>
      </c>
      <c r="L239">
        <v>35</v>
      </c>
      <c r="M239" t="s">
        <v>115</v>
      </c>
      <c r="N239">
        <v>1.65</v>
      </c>
      <c r="O239">
        <v>-0.13</v>
      </c>
      <c r="P239">
        <v>2.04</v>
      </c>
      <c r="Q239">
        <v>57.7</v>
      </c>
      <c r="R239">
        <v>29.7</v>
      </c>
      <c r="T239" s="137"/>
    </row>
    <row r="240" spans="1:20" x14ac:dyDescent="0.25">
      <c r="A240">
        <v>7.98</v>
      </c>
      <c r="B240">
        <v>4.7300000000000004</v>
      </c>
      <c r="C240">
        <v>7.4649999999999999</v>
      </c>
      <c r="D240">
        <v>7.16</v>
      </c>
      <c r="E240" t="s">
        <v>650</v>
      </c>
      <c r="F240" t="s">
        <v>651</v>
      </c>
      <c r="G240">
        <v>7.41</v>
      </c>
      <c r="H240">
        <v>16</v>
      </c>
      <c r="I240">
        <v>1346</v>
      </c>
      <c r="J240">
        <v>7.41</v>
      </c>
      <c r="K240">
        <v>7.42</v>
      </c>
      <c r="L240">
        <v>24</v>
      </c>
      <c r="N240">
        <v>2.02</v>
      </c>
      <c r="O240">
        <v>3.02</v>
      </c>
      <c r="P240">
        <v>3.24</v>
      </c>
      <c r="Q240">
        <v>48.6</v>
      </c>
      <c r="R240">
        <v>15.2</v>
      </c>
      <c r="T240" s="137"/>
    </row>
    <row r="241" spans="1:20" x14ac:dyDescent="0.25">
      <c r="A241">
        <v>0.76700000000000002</v>
      </c>
      <c r="B241">
        <v>0.23</v>
      </c>
      <c r="C241">
        <v>0.32</v>
      </c>
      <c r="D241">
        <v>0.307</v>
      </c>
      <c r="E241" t="s">
        <v>396</v>
      </c>
      <c r="F241" t="s">
        <v>397</v>
      </c>
      <c r="G241">
        <v>0.315</v>
      </c>
      <c r="H241">
        <v>0.5</v>
      </c>
      <c r="I241">
        <v>20274</v>
      </c>
      <c r="J241">
        <v>0.315</v>
      </c>
      <c r="K241">
        <v>0.32</v>
      </c>
      <c r="L241" t="s">
        <v>124</v>
      </c>
      <c r="N241" t="s">
        <v>124</v>
      </c>
      <c r="O241">
        <v>0.37</v>
      </c>
      <c r="P241" t="s">
        <v>124</v>
      </c>
      <c r="Q241">
        <v>-4.66</v>
      </c>
      <c r="R241" t="s">
        <v>124</v>
      </c>
      <c r="T241" s="137"/>
    </row>
    <row r="242" spans="1:20" x14ac:dyDescent="0.25">
      <c r="A242">
        <v>8.66</v>
      </c>
      <c r="B242">
        <v>5.05</v>
      </c>
      <c r="C242">
        <v>7.29</v>
      </c>
      <c r="D242">
        <v>7.14</v>
      </c>
      <c r="E242" t="s">
        <v>398</v>
      </c>
      <c r="F242" t="s">
        <v>399</v>
      </c>
      <c r="G242">
        <v>7.21</v>
      </c>
      <c r="H242">
        <v>9</v>
      </c>
      <c r="I242">
        <v>8772</v>
      </c>
      <c r="J242">
        <v>7.19</v>
      </c>
      <c r="K242">
        <v>7.22</v>
      </c>
      <c r="L242">
        <v>40</v>
      </c>
      <c r="M242" t="s">
        <v>115</v>
      </c>
      <c r="N242">
        <v>0.35</v>
      </c>
      <c r="O242">
        <v>6.52</v>
      </c>
      <c r="P242">
        <v>5.55</v>
      </c>
      <c r="Q242">
        <v>14</v>
      </c>
      <c r="R242">
        <v>51.5</v>
      </c>
      <c r="T242" s="137"/>
    </row>
    <row r="243" spans="1:20" x14ac:dyDescent="0.25">
      <c r="A243">
        <v>2.08</v>
      </c>
      <c r="B243">
        <v>1.21</v>
      </c>
      <c r="C243">
        <v>1.43</v>
      </c>
      <c r="D243">
        <v>1.335</v>
      </c>
      <c r="E243" t="s">
        <v>400</v>
      </c>
      <c r="F243" t="s">
        <v>401</v>
      </c>
      <c r="G243">
        <v>1.34</v>
      </c>
      <c r="H243">
        <v>-6</v>
      </c>
      <c r="I243">
        <v>44860</v>
      </c>
      <c r="J243">
        <v>1.33</v>
      </c>
      <c r="K243">
        <v>1.345</v>
      </c>
      <c r="L243">
        <v>12</v>
      </c>
      <c r="M243" t="s">
        <v>115</v>
      </c>
      <c r="N243" t="s">
        <v>124</v>
      </c>
      <c r="O243" t="s">
        <v>124</v>
      </c>
      <c r="P243">
        <v>8.9600000000000009</v>
      </c>
      <c r="Q243">
        <v>-99.7</v>
      </c>
      <c r="R243" t="s">
        <v>124</v>
      </c>
      <c r="T243" s="137"/>
    </row>
    <row r="244" spans="1:20" x14ac:dyDescent="0.25">
      <c r="A244">
        <v>2.5499999999999998</v>
      </c>
      <c r="B244">
        <v>1.62</v>
      </c>
      <c r="C244">
        <v>2.37</v>
      </c>
      <c r="D244">
        <v>2.25</v>
      </c>
      <c r="E244" t="s">
        <v>652</v>
      </c>
      <c r="F244" t="s">
        <v>653</v>
      </c>
      <c r="G244">
        <v>2.35</v>
      </c>
      <c r="H244">
        <v>-4</v>
      </c>
      <c r="I244" s="2">
        <v>2016</v>
      </c>
      <c r="J244">
        <v>2.2799999999999998</v>
      </c>
      <c r="K244">
        <v>2.35</v>
      </c>
      <c r="L244">
        <v>8.7200000000000006</v>
      </c>
      <c r="M244" t="s">
        <v>115</v>
      </c>
      <c r="N244">
        <v>0.93</v>
      </c>
      <c r="O244">
        <v>-0.01</v>
      </c>
      <c r="P244">
        <v>3.71</v>
      </c>
      <c r="Q244">
        <v>8.1199999999999992</v>
      </c>
      <c r="R244">
        <v>28.9</v>
      </c>
      <c r="T244" s="137"/>
    </row>
    <row r="245" spans="1:20" x14ac:dyDescent="0.25">
      <c r="A245">
        <v>3.45</v>
      </c>
      <c r="B245">
        <v>2.024</v>
      </c>
      <c r="C245">
        <v>3.33</v>
      </c>
      <c r="D245">
        <v>3.24</v>
      </c>
      <c r="E245" t="s">
        <v>1240</v>
      </c>
      <c r="F245" t="s">
        <v>1241</v>
      </c>
      <c r="G245">
        <v>3.26</v>
      </c>
      <c r="H245">
        <v>-1</v>
      </c>
      <c r="I245">
        <v>902</v>
      </c>
      <c r="J245">
        <v>3.24</v>
      </c>
      <c r="K245">
        <v>3.26</v>
      </c>
      <c r="L245">
        <v>3.75</v>
      </c>
      <c r="N245">
        <v>3.91</v>
      </c>
      <c r="O245">
        <v>0.74</v>
      </c>
      <c r="P245">
        <v>1.1499999999999999</v>
      </c>
      <c r="Q245">
        <v>14.68</v>
      </c>
      <c r="R245">
        <v>22.2</v>
      </c>
      <c r="T245" s="137"/>
    </row>
    <row r="246" spans="1:20" x14ac:dyDescent="0.25">
      <c r="A246">
        <v>1.01</v>
      </c>
      <c r="B246">
        <v>0.66200000000000003</v>
      </c>
      <c r="C246">
        <v>0.90700000000000003</v>
      </c>
      <c r="D246">
        <v>0.87</v>
      </c>
      <c r="E246" t="s">
        <v>402</v>
      </c>
      <c r="F246" t="s">
        <v>1205</v>
      </c>
      <c r="G246">
        <v>0.89</v>
      </c>
      <c r="H246">
        <v>-1.5</v>
      </c>
      <c r="I246">
        <v>24554</v>
      </c>
      <c r="J246">
        <v>0.88500000000000001</v>
      </c>
      <c r="K246">
        <v>0.89</v>
      </c>
      <c r="L246">
        <v>4</v>
      </c>
      <c r="M246" t="s">
        <v>115</v>
      </c>
      <c r="N246">
        <v>1.27</v>
      </c>
      <c r="O246">
        <v>0.43</v>
      </c>
      <c r="P246">
        <v>4.49</v>
      </c>
      <c r="Q246">
        <v>5.0999999999999996</v>
      </c>
      <c r="R246">
        <v>17.5</v>
      </c>
      <c r="T246" s="137"/>
    </row>
    <row r="247" spans="1:20" x14ac:dyDescent="0.25">
      <c r="A247">
        <v>0.61</v>
      </c>
      <c r="B247">
        <v>0.155</v>
      </c>
      <c r="C247">
        <v>0.2</v>
      </c>
      <c r="D247">
        <v>0.17499999999999999</v>
      </c>
      <c r="E247" t="s">
        <v>656</v>
      </c>
      <c r="F247" t="s">
        <v>657</v>
      </c>
      <c r="G247">
        <v>0.2</v>
      </c>
      <c r="H247">
        <v>2</v>
      </c>
      <c r="I247">
        <v>34386</v>
      </c>
      <c r="J247">
        <v>0.19500000000000001</v>
      </c>
      <c r="K247">
        <v>0.2</v>
      </c>
      <c r="L247" t="s">
        <v>124</v>
      </c>
      <c r="N247" t="s">
        <v>124</v>
      </c>
      <c r="O247">
        <v>0.52</v>
      </c>
      <c r="P247" t="s">
        <v>124</v>
      </c>
      <c r="Q247">
        <v>-29.64</v>
      </c>
      <c r="R247" t="s">
        <v>124</v>
      </c>
      <c r="T247" s="137"/>
    </row>
    <row r="248" spans="1:20" x14ac:dyDescent="0.25">
      <c r="A248">
        <v>13.05</v>
      </c>
      <c r="B248">
        <v>9.15</v>
      </c>
      <c r="C248">
        <v>12.68</v>
      </c>
      <c r="D248">
        <v>12.37</v>
      </c>
      <c r="E248" t="s">
        <v>404</v>
      </c>
      <c r="F248" t="s">
        <v>405</v>
      </c>
      <c r="G248">
        <v>12.37</v>
      </c>
      <c r="H248">
        <v>-18</v>
      </c>
      <c r="I248">
        <v>6236</v>
      </c>
      <c r="J248">
        <v>12.37</v>
      </c>
      <c r="K248">
        <v>12.38</v>
      </c>
      <c r="L248">
        <v>26</v>
      </c>
      <c r="M248" t="s">
        <v>115</v>
      </c>
      <c r="N248" t="s">
        <v>124</v>
      </c>
      <c r="O248">
        <v>8.83</v>
      </c>
      <c r="P248">
        <v>2.1</v>
      </c>
      <c r="Q248">
        <v>-11.7</v>
      </c>
      <c r="R248" t="s">
        <v>124</v>
      </c>
      <c r="T248" s="137"/>
    </row>
    <row r="249" spans="1:20" x14ac:dyDescent="0.25">
      <c r="A249">
        <v>4.17</v>
      </c>
      <c r="B249">
        <v>3</v>
      </c>
      <c r="C249">
        <v>4.17</v>
      </c>
      <c r="D249">
        <v>4.13</v>
      </c>
      <c r="E249" t="s">
        <v>406</v>
      </c>
      <c r="F249" t="s">
        <v>407</v>
      </c>
      <c r="G249">
        <v>4.16</v>
      </c>
      <c r="H249">
        <v>8</v>
      </c>
      <c r="I249">
        <v>11317</v>
      </c>
      <c r="J249">
        <v>4.12</v>
      </c>
      <c r="K249">
        <v>4.16</v>
      </c>
      <c r="L249">
        <v>14.93</v>
      </c>
      <c r="N249">
        <v>1.35</v>
      </c>
      <c r="O249">
        <v>0.68</v>
      </c>
      <c r="P249">
        <v>3.59</v>
      </c>
      <c r="Q249">
        <v>20.149999999999999</v>
      </c>
      <c r="R249">
        <v>20.6</v>
      </c>
      <c r="T249" s="137"/>
    </row>
    <row r="250" spans="1:20" x14ac:dyDescent="0.25">
      <c r="A250">
        <v>0.26</v>
      </c>
      <c r="B250">
        <v>0.125</v>
      </c>
      <c r="C250">
        <v>0.192</v>
      </c>
      <c r="D250">
        <v>0.185</v>
      </c>
      <c r="E250" t="s">
        <v>658</v>
      </c>
      <c r="F250" t="s">
        <v>659</v>
      </c>
      <c r="G250">
        <v>0.19</v>
      </c>
      <c r="H250" t="s">
        <v>124</v>
      </c>
      <c r="I250">
        <v>23354</v>
      </c>
      <c r="J250">
        <v>0.19</v>
      </c>
      <c r="K250">
        <v>0.19500000000000001</v>
      </c>
      <c r="L250" t="s">
        <v>124</v>
      </c>
      <c r="N250" t="s">
        <v>124</v>
      </c>
      <c r="O250" t="s">
        <v>124</v>
      </c>
      <c r="P250" t="s">
        <v>124</v>
      </c>
      <c r="Q250">
        <v>7.0000000000000007E-2</v>
      </c>
      <c r="R250">
        <v>271.39999999999998</v>
      </c>
      <c r="T250" s="137"/>
    </row>
    <row r="251" spans="1:20" x14ac:dyDescent="0.25">
      <c r="A251">
        <v>4.16</v>
      </c>
      <c r="B251">
        <v>2.1800000000000002</v>
      </c>
      <c r="C251">
        <v>2.78</v>
      </c>
      <c r="D251">
        <v>2.66</v>
      </c>
      <c r="E251" t="s">
        <v>408</v>
      </c>
      <c r="F251" t="s">
        <v>409</v>
      </c>
      <c r="G251">
        <v>2.73</v>
      </c>
      <c r="H251">
        <v>-1</v>
      </c>
      <c r="I251">
        <v>12829</v>
      </c>
      <c r="J251">
        <v>2.71</v>
      </c>
      <c r="K251">
        <v>2.73</v>
      </c>
      <c r="L251" t="s">
        <v>124</v>
      </c>
      <c r="N251" t="s">
        <v>124</v>
      </c>
      <c r="O251" t="s">
        <v>124</v>
      </c>
      <c r="P251" t="s">
        <v>124</v>
      </c>
      <c r="Q251">
        <v>-5.0199999999999996</v>
      </c>
      <c r="R251" t="s">
        <v>124</v>
      </c>
      <c r="T251" s="137"/>
    </row>
    <row r="252" spans="1:20" x14ac:dyDescent="0.25">
      <c r="A252">
        <v>39.950000000000003</v>
      </c>
      <c r="B252">
        <v>14.8</v>
      </c>
      <c r="C252">
        <v>21.17</v>
      </c>
      <c r="D252">
        <v>20.59</v>
      </c>
      <c r="E252" t="s">
        <v>410</v>
      </c>
      <c r="F252" t="s">
        <v>411</v>
      </c>
      <c r="G252">
        <v>20.8</v>
      </c>
      <c r="H252">
        <v>37</v>
      </c>
      <c r="I252">
        <v>4971</v>
      </c>
      <c r="J252">
        <v>20.79</v>
      </c>
      <c r="K252">
        <v>21</v>
      </c>
      <c r="L252">
        <v>14</v>
      </c>
      <c r="M252" t="s">
        <v>115</v>
      </c>
      <c r="N252">
        <v>3.85</v>
      </c>
      <c r="O252">
        <v>1.03</v>
      </c>
      <c r="P252">
        <v>0.67</v>
      </c>
      <c r="Q252">
        <v>53.9</v>
      </c>
      <c r="R252">
        <v>38.6</v>
      </c>
      <c r="T252" s="137"/>
    </row>
    <row r="253" spans="1:20" x14ac:dyDescent="0.25">
      <c r="A253">
        <v>3.03</v>
      </c>
      <c r="B253">
        <v>1.04</v>
      </c>
      <c r="C253">
        <v>1.2749999999999999</v>
      </c>
      <c r="D253">
        <v>1.2250000000000001</v>
      </c>
      <c r="E253" t="s">
        <v>412</v>
      </c>
      <c r="F253" t="s">
        <v>413</v>
      </c>
      <c r="G253">
        <v>1.2549999999999999</v>
      </c>
      <c r="H253">
        <v>3.5</v>
      </c>
      <c r="I253">
        <v>7306</v>
      </c>
      <c r="J253">
        <v>1.25</v>
      </c>
      <c r="K253">
        <v>1.2549999999999999</v>
      </c>
      <c r="L253">
        <v>17</v>
      </c>
      <c r="M253" t="s">
        <v>115</v>
      </c>
      <c r="N253">
        <v>1.1100000000000001</v>
      </c>
      <c r="O253">
        <v>-0.03</v>
      </c>
      <c r="P253">
        <v>13.55</v>
      </c>
      <c r="Q253">
        <v>18.86</v>
      </c>
      <c r="R253">
        <v>6.7</v>
      </c>
      <c r="T253" s="137"/>
    </row>
    <row r="254" spans="1:20" x14ac:dyDescent="0.25">
      <c r="A254">
        <v>6.52</v>
      </c>
      <c r="B254">
        <v>5.25</v>
      </c>
      <c r="C254">
        <v>5.83</v>
      </c>
      <c r="D254">
        <v>5.78</v>
      </c>
      <c r="E254" t="s">
        <v>414</v>
      </c>
      <c r="F254" t="s">
        <v>415</v>
      </c>
      <c r="G254">
        <v>5.82</v>
      </c>
      <c r="H254">
        <v>6</v>
      </c>
      <c r="I254">
        <v>5337</v>
      </c>
      <c r="J254">
        <v>5.8</v>
      </c>
      <c r="K254">
        <v>5.82</v>
      </c>
      <c r="L254">
        <v>27.92</v>
      </c>
      <c r="N254">
        <v>1.53</v>
      </c>
      <c r="O254">
        <v>-0.41</v>
      </c>
      <c r="P254">
        <v>4.8</v>
      </c>
      <c r="Q254">
        <v>42.58</v>
      </c>
      <c r="R254">
        <v>13.7</v>
      </c>
      <c r="T254" s="137"/>
    </row>
    <row r="255" spans="1:20" x14ac:dyDescent="0.25">
      <c r="A255">
        <v>4.0549999999999997</v>
      </c>
      <c r="B255">
        <v>3.09</v>
      </c>
      <c r="C255">
        <v>4.0549999999999997</v>
      </c>
      <c r="D255">
        <v>3.99</v>
      </c>
      <c r="E255" t="s">
        <v>416</v>
      </c>
      <c r="F255" t="s">
        <v>417</v>
      </c>
      <c r="G255">
        <v>4.05</v>
      </c>
      <c r="H255">
        <v>9</v>
      </c>
      <c r="I255">
        <v>5885</v>
      </c>
      <c r="J255">
        <v>4.03</v>
      </c>
      <c r="K255">
        <v>4.05</v>
      </c>
      <c r="L255">
        <v>17.11</v>
      </c>
      <c r="M255" t="s">
        <v>121</v>
      </c>
      <c r="N255">
        <v>0.87</v>
      </c>
      <c r="O255">
        <v>0.43</v>
      </c>
      <c r="P255">
        <v>4.22</v>
      </c>
      <c r="Q255">
        <v>14.95</v>
      </c>
      <c r="R255">
        <v>27.1</v>
      </c>
      <c r="T255" s="137"/>
    </row>
    <row r="256" spans="1:20" x14ac:dyDescent="0.25">
      <c r="A256">
        <v>7.87</v>
      </c>
      <c r="B256">
        <v>4.24</v>
      </c>
      <c r="C256" t="s">
        <v>124</v>
      </c>
      <c r="D256" t="s">
        <v>124</v>
      </c>
      <c r="E256" t="s">
        <v>418</v>
      </c>
      <c r="F256" t="s">
        <v>419</v>
      </c>
      <c r="G256">
        <v>7.55</v>
      </c>
      <c r="H256" t="s">
        <v>124</v>
      </c>
      <c r="I256" t="s">
        <v>124</v>
      </c>
      <c r="J256">
        <v>8.1999999999999993</v>
      </c>
      <c r="K256">
        <v>7.39</v>
      </c>
      <c r="L256">
        <v>8.5</v>
      </c>
      <c r="M256" t="s">
        <v>121</v>
      </c>
      <c r="N256">
        <v>4.1500000000000004</v>
      </c>
      <c r="O256">
        <v>1.56</v>
      </c>
      <c r="P256">
        <v>1.1299999999999999</v>
      </c>
      <c r="Q256">
        <v>35.299999999999997</v>
      </c>
      <c r="R256">
        <v>21.4</v>
      </c>
      <c r="T256" s="137"/>
    </row>
    <row r="257" spans="1:20" x14ac:dyDescent="0.25">
      <c r="A257">
        <v>4.4400000000000004</v>
      </c>
      <c r="B257">
        <v>3.12</v>
      </c>
      <c r="C257">
        <v>3.55</v>
      </c>
      <c r="D257">
        <v>3.42</v>
      </c>
      <c r="E257" t="s">
        <v>51</v>
      </c>
      <c r="F257" t="s">
        <v>660</v>
      </c>
      <c r="G257">
        <v>3.54</v>
      </c>
      <c r="H257">
        <v>10</v>
      </c>
      <c r="I257">
        <v>754</v>
      </c>
      <c r="J257">
        <v>3.52</v>
      </c>
      <c r="K257">
        <v>3.55</v>
      </c>
      <c r="L257">
        <v>14.5</v>
      </c>
      <c r="M257" t="s">
        <v>115</v>
      </c>
      <c r="N257">
        <v>1.52</v>
      </c>
      <c r="O257">
        <v>0.22</v>
      </c>
      <c r="P257">
        <v>4.0999999999999996</v>
      </c>
      <c r="Q257">
        <v>22.1</v>
      </c>
      <c r="R257">
        <v>16</v>
      </c>
      <c r="T257" s="137"/>
    </row>
    <row r="258" spans="1:20" x14ac:dyDescent="0.25">
      <c r="A258">
        <v>20.93</v>
      </c>
      <c r="B258">
        <v>16.5</v>
      </c>
      <c r="C258">
        <v>20.74</v>
      </c>
      <c r="D258">
        <v>20.420000000000002</v>
      </c>
      <c r="E258" t="s">
        <v>420</v>
      </c>
      <c r="F258" t="s">
        <v>421</v>
      </c>
      <c r="G258">
        <v>20.440000000000001</v>
      </c>
      <c r="H258">
        <v>17</v>
      </c>
      <c r="I258">
        <v>13638</v>
      </c>
      <c r="J258">
        <v>20.43</v>
      </c>
      <c r="K258">
        <v>20.48</v>
      </c>
      <c r="L258">
        <v>69</v>
      </c>
      <c r="M258" t="s">
        <v>121</v>
      </c>
      <c r="N258">
        <v>1.38</v>
      </c>
      <c r="O258">
        <v>2.81</v>
      </c>
      <c r="P258">
        <v>3.38</v>
      </c>
      <c r="Q258">
        <v>95.2</v>
      </c>
      <c r="R258">
        <v>21.5</v>
      </c>
      <c r="T258" s="137"/>
    </row>
    <row r="259" spans="1:20" x14ac:dyDescent="0.25">
      <c r="A259">
        <v>2.29</v>
      </c>
      <c r="B259">
        <v>1.6850000000000001</v>
      </c>
      <c r="C259">
        <v>2</v>
      </c>
      <c r="D259">
        <v>1.972</v>
      </c>
      <c r="E259" t="s">
        <v>422</v>
      </c>
      <c r="F259" t="s">
        <v>423</v>
      </c>
      <c r="G259">
        <v>1.98</v>
      </c>
      <c r="H259">
        <v>2.5</v>
      </c>
      <c r="I259">
        <v>68146</v>
      </c>
      <c r="J259">
        <v>1.9750000000000001</v>
      </c>
      <c r="K259">
        <v>1.98</v>
      </c>
      <c r="L259">
        <v>11.5</v>
      </c>
      <c r="N259">
        <v>0.79</v>
      </c>
      <c r="O259">
        <v>1.89</v>
      </c>
      <c r="P259">
        <v>5.81</v>
      </c>
      <c r="Q259">
        <v>9.1</v>
      </c>
      <c r="R259">
        <v>21.8</v>
      </c>
      <c r="T259" s="137"/>
    </row>
    <row r="260" spans="1:20" x14ac:dyDescent="0.25">
      <c r="A260">
        <v>3.35</v>
      </c>
      <c r="B260">
        <v>2.2799999999999998</v>
      </c>
      <c r="C260">
        <v>2.93</v>
      </c>
      <c r="D260">
        <v>2.87</v>
      </c>
      <c r="E260" t="s">
        <v>424</v>
      </c>
      <c r="F260" t="s">
        <v>425</v>
      </c>
      <c r="G260">
        <v>2.93</v>
      </c>
      <c r="H260">
        <v>6</v>
      </c>
      <c r="I260">
        <v>12842</v>
      </c>
      <c r="J260">
        <v>2.92</v>
      </c>
      <c r="K260">
        <v>2.93</v>
      </c>
      <c r="L260">
        <v>16.89</v>
      </c>
      <c r="N260">
        <v>1.35</v>
      </c>
      <c r="O260">
        <v>0.22</v>
      </c>
      <c r="P260">
        <v>5.76</v>
      </c>
      <c r="Q260">
        <v>22.73</v>
      </c>
      <c r="R260">
        <v>12.9</v>
      </c>
      <c r="T260" s="137"/>
    </row>
    <row r="261" spans="1:20" x14ac:dyDescent="0.25">
      <c r="A261">
        <v>2.39</v>
      </c>
      <c r="B261">
        <v>1.64</v>
      </c>
      <c r="C261">
        <v>2.3199999999999998</v>
      </c>
      <c r="D261">
        <v>2.2599999999999998</v>
      </c>
      <c r="E261" t="s">
        <v>426</v>
      </c>
      <c r="F261" t="s">
        <v>427</v>
      </c>
      <c r="G261">
        <v>2.27</v>
      </c>
      <c r="H261">
        <v>-1</v>
      </c>
      <c r="I261">
        <v>48974</v>
      </c>
      <c r="J261">
        <v>2.27</v>
      </c>
      <c r="K261">
        <v>2.2799999999999998</v>
      </c>
      <c r="L261">
        <v>4.5</v>
      </c>
      <c r="N261">
        <v>1.22</v>
      </c>
      <c r="O261">
        <v>-0.22</v>
      </c>
      <c r="P261">
        <v>1.98</v>
      </c>
      <c r="Q261">
        <v>5.5</v>
      </c>
      <c r="R261">
        <v>41.3</v>
      </c>
      <c r="T261" s="137"/>
    </row>
    <row r="262" spans="1:20" x14ac:dyDescent="0.25">
      <c r="A262">
        <v>0.98499999999999999</v>
      </c>
      <c r="B262">
        <v>0.41</v>
      </c>
      <c r="C262">
        <v>0.45</v>
      </c>
      <c r="D262">
        <v>0.44</v>
      </c>
      <c r="E262" t="s">
        <v>661</v>
      </c>
      <c r="F262" t="s">
        <v>662</v>
      </c>
      <c r="G262">
        <v>0.44</v>
      </c>
      <c r="H262" t="s">
        <v>124</v>
      </c>
      <c r="I262">
        <v>1379</v>
      </c>
      <c r="J262">
        <v>0.44</v>
      </c>
      <c r="K262">
        <v>0.44500000000000001</v>
      </c>
      <c r="L262" t="s">
        <v>124</v>
      </c>
      <c r="N262" t="s">
        <v>124</v>
      </c>
      <c r="O262">
        <v>0.09</v>
      </c>
      <c r="P262" t="s">
        <v>124</v>
      </c>
      <c r="Q262">
        <v>-5</v>
      </c>
      <c r="R262" t="s">
        <v>124</v>
      </c>
      <c r="T262" s="137"/>
    </row>
    <row r="263" spans="1:20" x14ac:dyDescent="0.25">
      <c r="A263">
        <v>1.675</v>
      </c>
      <c r="B263">
        <v>1.202</v>
      </c>
      <c r="C263">
        <v>1.5549999999999999</v>
      </c>
      <c r="D263">
        <v>1.5149999999999999</v>
      </c>
      <c r="E263" t="s">
        <v>428</v>
      </c>
      <c r="F263" t="s">
        <v>429</v>
      </c>
      <c r="G263">
        <v>1.52</v>
      </c>
      <c r="H263" t="s">
        <v>124</v>
      </c>
      <c r="I263">
        <v>12382</v>
      </c>
      <c r="J263">
        <v>1.52</v>
      </c>
      <c r="K263">
        <v>1.5249999999999999</v>
      </c>
      <c r="L263">
        <v>4.7</v>
      </c>
      <c r="M263" t="s">
        <v>115</v>
      </c>
      <c r="N263">
        <v>1.3</v>
      </c>
      <c r="O263">
        <v>0.16</v>
      </c>
      <c r="P263">
        <v>3.09</v>
      </c>
      <c r="Q263">
        <v>6.09</v>
      </c>
      <c r="R263">
        <v>25</v>
      </c>
      <c r="T263" s="137"/>
    </row>
    <row r="264" spans="1:20" x14ac:dyDescent="0.25">
      <c r="A264">
        <v>1.39</v>
      </c>
      <c r="B264">
        <v>0.79</v>
      </c>
      <c r="C264">
        <v>1.155</v>
      </c>
      <c r="D264">
        <v>1.135</v>
      </c>
      <c r="E264" t="s">
        <v>430</v>
      </c>
      <c r="F264" t="s">
        <v>431</v>
      </c>
      <c r="G264">
        <v>1.1499999999999999</v>
      </c>
      <c r="H264">
        <v>1</v>
      </c>
      <c r="I264" s="2">
        <v>12122</v>
      </c>
      <c r="J264">
        <v>1.145</v>
      </c>
      <c r="K264">
        <v>1.155</v>
      </c>
      <c r="L264">
        <v>6</v>
      </c>
      <c r="M264" t="s">
        <v>115</v>
      </c>
      <c r="N264" t="s">
        <v>124</v>
      </c>
      <c r="O264">
        <v>-0.54</v>
      </c>
      <c r="P264">
        <v>5.22</v>
      </c>
      <c r="Q264">
        <v>-43.58</v>
      </c>
      <c r="R264" t="s">
        <v>124</v>
      </c>
      <c r="T264" s="137"/>
    </row>
    <row r="265" spans="1:20" x14ac:dyDescent="0.25">
      <c r="A265">
        <v>4.82</v>
      </c>
      <c r="B265">
        <v>3.68</v>
      </c>
      <c r="C265">
        <v>4.6900000000000004</v>
      </c>
      <c r="D265">
        <v>4.5</v>
      </c>
      <c r="E265" t="s">
        <v>432</v>
      </c>
      <c r="F265" t="s">
        <v>433</v>
      </c>
      <c r="G265">
        <v>4.5</v>
      </c>
      <c r="H265">
        <v>-7</v>
      </c>
      <c r="I265">
        <v>131471</v>
      </c>
      <c r="J265">
        <v>4.49</v>
      </c>
      <c r="K265">
        <v>4.51</v>
      </c>
      <c r="L265">
        <v>24</v>
      </c>
      <c r="N265">
        <v>1.24</v>
      </c>
      <c r="O265" t="s">
        <v>124</v>
      </c>
      <c r="P265">
        <v>5.33</v>
      </c>
      <c r="Q265">
        <v>29.66</v>
      </c>
      <c r="R265">
        <v>15.2</v>
      </c>
      <c r="T265" s="137"/>
    </row>
    <row r="266" spans="1:20" x14ac:dyDescent="0.25">
      <c r="A266">
        <v>1.51</v>
      </c>
      <c r="B266">
        <v>0.65</v>
      </c>
      <c r="C266">
        <v>0.69499999999999995</v>
      </c>
      <c r="D266">
        <v>0.68</v>
      </c>
      <c r="E266" t="s">
        <v>434</v>
      </c>
      <c r="F266" t="s">
        <v>435</v>
      </c>
      <c r="G266">
        <v>0.69499999999999995</v>
      </c>
      <c r="H266">
        <v>2</v>
      </c>
      <c r="I266">
        <v>16330</v>
      </c>
      <c r="J266">
        <v>0.69</v>
      </c>
      <c r="K266">
        <v>0.7</v>
      </c>
      <c r="L266">
        <v>6.8</v>
      </c>
      <c r="M266" t="s">
        <v>115</v>
      </c>
      <c r="N266">
        <v>1.63</v>
      </c>
      <c r="O266">
        <v>-7.0000000000000007E-2</v>
      </c>
      <c r="P266">
        <v>9.7799999999999994</v>
      </c>
      <c r="Q266">
        <v>11.06</v>
      </c>
      <c r="R266">
        <v>6.3</v>
      </c>
      <c r="T266" s="137"/>
    </row>
    <row r="267" spans="1:20" x14ac:dyDescent="0.25">
      <c r="A267">
        <v>15.08</v>
      </c>
      <c r="B267">
        <v>12.356999999999999</v>
      </c>
      <c r="C267">
        <v>13.63</v>
      </c>
      <c r="D267">
        <v>13.44</v>
      </c>
      <c r="E267" t="s">
        <v>436</v>
      </c>
      <c r="F267" t="s">
        <v>437</v>
      </c>
      <c r="G267">
        <v>13.5</v>
      </c>
      <c r="H267">
        <v>1</v>
      </c>
      <c r="I267" s="2">
        <v>31453</v>
      </c>
      <c r="J267">
        <v>13.49</v>
      </c>
      <c r="K267">
        <v>13.5</v>
      </c>
      <c r="L267">
        <v>78</v>
      </c>
      <c r="M267" t="s">
        <v>115</v>
      </c>
      <c r="N267">
        <v>0.82</v>
      </c>
      <c r="O267">
        <v>6.12</v>
      </c>
      <c r="P267">
        <v>5.78</v>
      </c>
      <c r="Q267">
        <v>63.58</v>
      </c>
      <c r="R267">
        <v>21.2</v>
      </c>
      <c r="T267" s="137"/>
    </row>
    <row r="268" spans="1:20" x14ac:dyDescent="0.25">
      <c r="A268">
        <v>1.42</v>
      </c>
      <c r="B268">
        <v>0.375</v>
      </c>
      <c r="C268">
        <v>0.45700000000000002</v>
      </c>
      <c r="D268">
        <v>0.44</v>
      </c>
      <c r="E268" t="s">
        <v>438</v>
      </c>
      <c r="F268" t="s">
        <v>439</v>
      </c>
      <c r="G268">
        <v>0.45</v>
      </c>
      <c r="H268" t="s">
        <v>124</v>
      </c>
      <c r="I268">
        <v>29827</v>
      </c>
      <c r="J268">
        <v>0.45</v>
      </c>
      <c r="K268">
        <v>0.45500000000000002</v>
      </c>
      <c r="L268" t="s">
        <v>124</v>
      </c>
      <c r="N268" t="s">
        <v>124</v>
      </c>
      <c r="O268" t="s">
        <v>124</v>
      </c>
      <c r="P268" t="s">
        <v>124</v>
      </c>
      <c r="Q268">
        <v>6.58</v>
      </c>
      <c r="R268">
        <v>6.8</v>
      </c>
      <c r="T268" s="137"/>
    </row>
    <row r="269" spans="1:20" x14ac:dyDescent="0.25">
      <c r="A269">
        <v>11.07</v>
      </c>
      <c r="B269">
        <v>6.7</v>
      </c>
      <c r="C269">
        <v>9.76</v>
      </c>
      <c r="D269">
        <v>9.42</v>
      </c>
      <c r="E269" t="s">
        <v>440</v>
      </c>
      <c r="F269" t="s">
        <v>441</v>
      </c>
      <c r="G269">
        <v>9.61</v>
      </c>
      <c r="H269">
        <v>24</v>
      </c>
      <c r="I269">
        <v>12574</v>
      </c>
      <c r="J269">
        <v>9.57</v>
      </c>
      <c r="K269">
        <v>9.64</v>
      </c>
      <c r="L269">
        <v>40</v>
      </c>
      <c r="M269" t="s">
        <v>115</v>
      </c>
      <c r="N269">
        <v>1.02</v>
      </c>
      <c r="O269">
        <v>0.16</v>
      </c>
      <c r="P269">
        <v>4.16</v>
      </c>
      <c r="Q269">
        <v>40.799999999999997</v>
      </c>
      <c r="R269">
        <v>23.6</v>
      </c>
      <c r="T269" s="137"/>
    </row>
    <row r="270" spans="1:20" x14ac:dyDescent="0.25">
      <c r="A270">
        <v>5.38</v>
      </c>
      <c r="B270">
        <v>4.05</v>
      </c>
      <c r="C270">
        <v>5.29</v>
      </c>
      <c r="D270">
        <v>5.17</v>
      </c>
      <c r="E270" t="s">
        <v>60</v>
      </c>
      <c r="F270" t="s">
        <v>442</v>
      </c>
      <c r="G270">
        <v>5.18</v>
      </c>
      <c r="H270">
        <v>1</v>
      </c>
      <c r="I270" s="2">
        <v>50018</v>
      </c>
      <c r="J270">
        <v>5.18</v>
      </c>
      <c r="K270">
        <v>5.2</v>
      </c>
      <c r="L270">
        <v>23.5</v>
      </c>
      <c r="N270">
        <v>0.11</v>
      </c>
      <c r="O270">
        <v>-2.77</v>
      </c>
      <c r="P270">
        <v>4.54</v>
      </c>
      <c r="Q270">
        <v>2.67</v>
      </c>
      <c r="R270">
        <v>194</v>
      </c>
      <c r="T270" s="137"/>
    </row>
    <row r="271" spans="1:20" x14ac:dyDescent="0.25">
      <c r="A271">
        <v>6.2750000000000004</v>
      </c>
      <c r="B271">
        <v>2.44</v>
      </c>
      <c r="C271">
        <v>3.76</v>
      </c>
      <c r="D271">
        <v>3.63</v>
      </c>
      <c r="E271" t="s">
        <v>665</v>
      </c>
      <c r="F271" t="s">
        <v>666</v>
      </c>
      <c r="G271">
        <v>3.7</v>
      </c>
      <c r="H271">
        <v>10</v>
      </c>
      <c r="I271" s="2">
        <v>7593</v>
      </c>
      <c r="J271">
        <v>3.7</v>
      </c>
      <c r="K271">
        <v>3.71</v>
      </c>
      <c r="L271" t="s">
        <v>124</v>
      </c>
      <c r="N271" t="s">
        <v>124</v>
      </c>
      <c r="O271" t="s">
        <v>124</v>
      </c>
      <c r="P271" t="s">
        <v>124</v>
      </c>
      <c r="Q271">
        <v>-4.75</v>
      </c>
      <c r="R271" t="s">
        <v>124</v>
      </c>
      <c r="T271" s="137"/>
    </row>
    <row r="272" spans="1:20" x14ac:dyDescent="0.25">
      <c r="A272">
        <v>4.9550000000000001</v>
      </c>
      <c r="B272">
        <v>3.1059999999999999</v>
      </c>
      <c r="C272">
        <v>4.8949999999999996</v>
      </c>
      <c r="D272">
        <v>4.74</v>
      </c>
      <c r="E272" t="s">
        <v>443</v>
      </c>
      <c r="F272" t="s">
        <v>444</v>
      </c>
      <c r="G272">
        <v>4.74</v>
      </c>
      <c r="H272">
        <v>-5</v>
      </c>
      <c r="I272">
        <v>46607</v>
      </c>
      <c r="J272">
        <v>4.74</v>
      </c>
      <c r="K272">
        <v>4.75</v>
      </c>
      <c r="L272">
        <v>18</v>
      </c>
      <c r="M272" t="s">
        <v>115</v>
      </c>
      <c r="N272">
        <v>1.29</v>
      </c>
      <c r="O272">
        <v>1.44</v>
      </c>
      <c r="P272">
        <v>3.8</v>
      </c>
      <c r="Q272">
        <v>23.3</v>
      </c>
      <c r="R272">
        <v>20.3</v>
      </c>
      <c r="T272" s="137"/>
    </row>
    <row r="273" spans="1:20" x14ac:dyDescent="0.25">
      <c r="A273">
        <v>4.2649999999999997</v>
      </c>
      <c r="B273">
        <v>3.31</v>
      </c>
      <c r="C273">
        <v>3.4249999999999998</v>
      </c>
      <c r="D273">
        <v>3.32</v>
      </c>
      <c r="E273" t="s">
        <v>445</v>
      </c>
      <c r="F273" t="s">
        <v>446</v>
      </c>
      <c r="G273">
        <v>3.4</v>
      </c>
      <c r="H273">
        <v>6</v>
      </c>
      <c r="I273">
        <v>7877</v>
      </c>
      <c r="J273">
        <v>3.39</v>
      </c>
      <c r="K273">
        <v>3.41</v>
      </c>
      <c r="L273">
        <v>13</v>
      </c>
      <c r="M273" t="s">
        <v>121</v>
      </c>
      <c r="N273">
        <v>2.56</v>
      </c>
      <c r="O273">
        <v>2.21</v>
      </c>
      <c r="P273">
        <v>3.82</v>
      </c>
      <c r="Q273">
        <v>33.32</v>
      </c>
      <c r="R273">
        <v>10.199999999999999</v>
      </c>
      <c r="T273" s="137"/>
    </row>
    <row r="274" spans="1:20" x14ac:dyDescent="0.25">
      <c r="A274">
        <v>4.16</v>
      </c>
      <c r="B274">
        <v>2.9</v>
      </c>
      <c r="C274">
        <v>4.08</v>
      </c>
      <c r="D274">
        <v>3.96</v>
      </c>
      <c r="E274" t="s">
        <v>447</v>
      </c>
      <c r="F274" t="s">
        <v>448</v>
      </c>
      <c r="G274">
        <v>3.98</v>
      </c>
      <c r="H274" t="s">
        <v>124</v>
      </c>
      <c r="I274">
        <v>34979</v>
      </c>
      <c r="J274">
        <v>3.98</v>
      </c>
      <c r="K274">
        <v>3.99</v>
      </c>
      <c r="L274">
        <v>14.5</v>
      </c>
      <c r="M274" t="s">
        <v>115</v>
      </c>
      <c r="N274">
        <v>1.04</v>
      </c>
      <c r="O274">
        <v>-1.19</v>
      </c>
      <c r="P274">
        <v>3.64</v>
      </c>
      <c r="Q274">
        <v>15.1</v>
      </c>
      <c r="R274">
        <v>26.4</v>
      </c>
      <c r="T274" s="137"/>
    </row>
    <row r="275" spans="1:20" x14ac:dyDescent="0.25">
      <c r="A275">
        <v>4.05</v>
      </c>
      <c r="B275">
        <v>2.33</v>
      </c>
      <c r="C275">
        <v>4.04</v>
      </c>
      <c r="D275">
        <v>3.89</v>
      </c>
      <c r="E275" t="s">
        <v>449</v>
      </c>
      <c r="F275" t="s">
        <v>450</v>
      </c>
      <c r="G275">
        <v>4.0199999999999996</v>
      </c>
      <c r="H275">
        <v>9</v>
      </c>
      <c r="I275">
        <v>12395</v>
      </c>
      <c r="J275">
        <v>4.0199999999999996</v>
      </c>
      <c r="K275">
        <v>4.03</v>
      </c>
      <c r="L275">
        <v>6.16</v>
      </c>
      <c r="M275" t="s">
        <v>115</v>
      </c>
      <c r="N275">
        <v>1.63</v>
      </c>
      <c r="O275">
        <v>0.28999999999999998</v>
      </c>
      <c r="P275">
        <v>1.53</v>
      </c>
      <c r="Q275">
        <v>10.06</v>
      </c>
      <c r="R275">
        <v>40</v>
      </c>
      <c r="T275" s="137"/>
    </row>
    <row r="276" spans="1:20" x14ac:dyDescent="0.25">
      <c r="A276">
        <v>6.7350000000000003</v>
      </c>
      <c r="B276">
        <v>5.0199999999999996</v>
      </c>
      <c r="C276">
        <v>6.3949999999999996</v>
      </c>
      <c r="D276">
        <v>6.3</v>
      </c>
      <c r="E276" t="s">
        <v>49</v>
      </c>
      <c r="F276" t="s">
        <v>451</v>
      </c>
      <c r="G276">
        <v>6.31</v>
      </c>
      <c r="H276">
        <v>2</v>
      </c>
      <c r="I276">
        <v>215729</v>
      </c>
      <c r="J276">
        <v>6.3</v>
      </c>
      <c r="K276">
        <v>6.32</v>
      </c>
      <c r="L276">
        <v>30</v>
      </c>
      <c r="M276" t="s">
        <v>115</v>
      </c>
      <c r="N276">
        <v>1.25</v>
      </c>
      <c r="O276">
        <v>0.41</v>
      </c>
      <c r="P276">
        <v>4.75</v>
      </c>
      <c r="Q276">
        <v>37.6</v>
      </c>
      <c r="R276">
        <v>16.8</v>
      </c>
      <c r="T276" s="137"/>
    </row>
    <row r="277" spans="1:20" x14ac:dyDescent="0.25">
      <c r="A277">
        <v>0.31</v>
      </c>
      <c r="B277">
        <v>0.18</v>
      </c>
      <c r="C277">
        <v>0.215</v>
      </c>
      <c r="D277">
        <v>0.20499999999999999</v>
      </c>
      <c r="E277" t="s">
        <v>452</v>
      </c>
      <c r="F277" t="s">
        <v>453</v>
      </c>
      <c r="G277">
        <v>0.20499999999999999</v>
      </c>
      <c r="H277">
        <v>-0.5</v>
      </c>
      <c r="I277" s="2">
        <v>66149</v>
      </c>
      <c r="J277">
        <v>0.20499999999999999</v>
      </c>
      <c r="K277">
        <v>0.21</v>
      </c>
      <c r="L277" t="s">
        <v>124</v>
      </c>
      <c r="N277" t="s">
        <v>124</v>
      </c>
      <c r="O277">
        <v>0.01</v>
      </c>
      <c r="P277" t="s">
        <v>124</v>
      </c>
      <c r="Q277">
        <v>-6.51</v>
      </c>
      <c r="R277" t="s">
        <v>124</v>
      </c>
      <c r="T277" s="137"/>
    </row>
    <row r="278" spans="1:20" x14ac:dyDescent="0.25">
      <c r="A278">
        <v>2.2400000000000002</v>
      </c>
      <c r="B278">
        <v>1.165</v>
      </c>
      <c r="C278">
        <v>1.79</v>
      </c>
      <c r="D278">
        <v>1.7150000000000001</v>
      </c>
      <c r="E278" t="s">
        <v>667</v>
      </c>
      <c r="F278" t="s">
        <v>668</v>
      </c>
      <c r="G278">
        <v>1.76</v>
      </c>
      <c r="H278">
        <v>4.5</v>
      </c>
      <c r="I278">
        <v>7700</v>
      </c>
      <c r="J278">
        <v>1.76</v>
      </c>
      <c r="K278">
        <v>1.7649999999999999</v>
      </c>
      <c r="L278">
        <v>3</v>
      </c>
      <c r="M278" t="s">
        <v>115</v>
      </c>
      <c r="N278">
        <v>14.9</v>
      </c>
      <c r="O278">
        <v>1.2</v>
      </c>
      <c r="P278">
        <v>1.7</v>
      </c>
      <c r="Q278">
        <v>44.69</v>
      </c>
      <c r="R278">
        <v>3.9</v>
      </c>
      <c r="T278" s="137"/>
    </row>
    <row r="279" spans="1:20" x14ac:dyDescent="0.25">
      <c r="A279">
        <v>10.52</v>
      </c>
      <c r="B279">
        <v>5.35</v>
      </c>
      <c r="C279">
        <v>6.74</v>
      </c>
      <c r="D279">
        <v>6.65</v>
      </c>
      <c r="E279" t="s">
        <v>669</v>
      </c>
      <c r="F279" t="s">
        <v>670</v>
      </c>
      <c r="G279">
        <v>6.7</v>
      </c>
      <c r="H279" t="s">
        <v>124</v>
      </c>
      <c r="I279">
        <v>684</v>
      </c>
      <c r="J279">
        <v>6.68</v>
      </c>
      <c r="K279">
        <v>6.7</v>
      </c>
      <c r="L279">
        <v>25</v>
      </c>
      <c r="M279" t="s">
        <v>115</v>
      </c>
      <c r="N279">
        <v>1.45</v>
      </c>
      <c r="O279">
        <v>4.8600000000000003</v>
      </c>
      <c r="P279">
        <v>3.73</v>
      </c>
      <c r="Q279">
        <v>36.200000000000003</v>
      </c>
      <c r="R279">
        <v>18.5</v>
      </c>
      <c r="T279" s="137"/>
    </row>
    <row r="280" spans="1:20" x14ac:dyDescent="0.25">
      <c r="A280">
        <v>3.2</v>
      </c>
      <c r="B280">
        <v>2.06</v>
      </c>
      <c r="C280">
        <v>2.7</v>
      </c>
      <c r="D280">
        <v>2.59</v>
      </c>
      <c r="E280" t="s">
        <v>671</v>
      </c>
      <c r="F280" t="s">
        <v>672</v>
      </c>
      <c r="G280">
        <v>2.67</v>
      </c>
      <c r="H280">
        <v>5</v>
      </c>
      <c r="I280">
        <v>3101</v>
      </c>
      <c r="J280">
        <v>2.67</v>
      </c>
      <c r="K280">
        <v>2.68</v>
      </c>
      <c r="L280">
        <v>11.5</v>
      </c>
      <c r="M280" t="s">
        <v>115</v>
      </c>
      <c r="N280">
        <v>1.75</v>
      </c>
      <c r="O280" t="s">
        <v>124</v>
      </c>
      <c r="P280">
        <v>4.3099999999999996</v>
      </c>
      <c r="Q280">
        <v>20.07</v>
      </c>
      <c r="R280">
        <v>13.3</v>
      </c>
      <c r="T280" s="137"/>
    </row>
    <row r="281" spans="1:20" x14ac:dyDescent="0.25">
      <c r="A281">
        <v>0.40500000000000003</v>
      </c>
      <c r="B281">
        <v>3.4000000000000002E-2</v>
      </c>
      <c r="C281">
        <v>5.5E-2</v>
      </c>
      <c r="D281">
        <v>4.9000000000000002E-2</v>
      </c>
      <c r="E281" t="s">
        <v>673</v>
      </c>
      <c r="F281" t="s">
        <v>674</v>
      </c>
      <c r="G281">
        <v>0.05</v>
      </c>
      <c r="H281">
        <v>-0.6</v>
      </c>
      <c r="I281">
        <v>35763</v>
      </c>
      <c r="J281">
        <v>0.05</v>
      </c>
      <c r="K281">
        <v>5.0999999999999997E-2</v>
      </c>
      <c r="L281" t="s">
        <v>124</v>
      </c>
      <c r="N281" t="s">
        <v>124</v>
      </c>
      <c r="O281" t="s">
        <v>124</v>
      </c>
      <c r="P281" t="s">
        <v>124</v>
      </c>
      <c r="Q281">
        <v>2.2599999999999998</v>
      </c>
      <c r="R281">
        <v>2.2000000000000002</v>
      </c>
      <c r="T281" s="137"/>
    </row>
    <row r="282" spans="1:20" x14ac:dyDescent="0.25">
      <c r="A282">
        <v>8.98</v>
      </c>
      <c r="B282">
        <v>5.01</v>
      </c>
      <c r="C282">
        <v>8.8800000000000008</v>
      </c>
      <c r="D282">
        <v>8.86</v>
      </c>
      <c r="E282" t="s">
        <v>454</v>
      </c>
      <c r="F282" t="s">
        <v>455</v>
      </c>
      <c r="G282">
        <v>8.86</v>
      </c>
      <c r="H282">
        <v>-1</v>
      </c>
      <c r="I282" s="2">
        <v>49594</v>
      </c>
      <c r="J282">
        <v>8.86</v>
      </c>
      <c r="K282">
        <v>8.8699999999999992</v>
      </c>
      <c r="L282">
        <v>28</v>
      </c>
      <c r="M282" t="s">
        <v>115</v>
      </c>
      <c r="N282">
        <v>1.24</v>
      </c>
      <c r="O282">
        <v>1.6</v>
      </c>
      <c r="P282">
        <v>3.16</v>
      </c>
      <c r="Q282">
        <v>34.6</v>
      </c>
      <c r="R282">
        <v>25.6</v>
      </c>
      <c r="T282" s="137"/>
    </row>
    <row r="283" spans="1:20" x14ac:dyDescent="0.25">
      <c r="A283">
        <v>3.76</v>
      </c>
      <c r="B283">
        <v>2.15</v>
      </c>
      <c r="C283">
        <v>2.92</v>
      </c>
      <c r="D283">
        <v>2.82</v>
      </c>
      <c r="E283" t="s">
        <v>675</v>
      </c>
      <c r="F283" t="s">
        <v>676</v>
      </c>
      <c r="G283">
        <v>2.83</v>
      </c>
      <c r="H283">
        <v>-5</v>
      </c>
      <c r="I283">
        <v>1101</v>
      </c>
      <c r="J283">
        <v>2.83</v>
      </c>
      <c r="K283">
        <v>2.86</v>
      </c>
      <c r="L283">
        <v>7</v>
      </c>
      <c r="M283" t="s">
        <v>115</v>
      </c>
      <c r="N283">
        <v>2.35</v>
      </c>
      <c r="O283">
        <v>0.71</v>
      </c>
      <c r="P283">
        <v>2.4700000000000002</v>
      </c>
      <c r="Q283">
        <v>16.43</v>
      </c>
      <c r="R283">
        <v>17.2</v>
      </c>
      <c r="T283" s="137"/>
    </row>
    <row r="284" spans="1:20" x14ac:dyDescent="0.25">
      <c r="A284">
        <v>9.4499999999999993</v>
      </c>
      <c r="B284">
        <v>5.23</v>
      </c>
      <c r="C284">
        <v>9.2799999999999994</v>
      </c>
      <c r="D284">
        <v>9.11</v>
      </c>
      <c r="E284" t="s">
        <v>456</v>
      </c>
      <c r="F284" t="s">
        <v>457</v>
      </c>
      <c r="G284">
        <v>9.17</v>
      </c>
      <c r="H284">
        <v>7</v>
      </c>
      <c r="I284">
        <v>15044</v>
      </c>
      <c r="J284">
        <v>9.11</v>
      </c>
      <c r="K284">
        <v>9.18</v>
      </c>
      <c r="L284">
        <v>10.25</v>
      </c>
      <c r="M284" t="s">
        <v>115</v>
      </c>
      <c r="N284">
        <v>2.2999999999999998</v>
      </c>
      <c r="O284">
        <v>0.26</v>
      </c>
      <c r="P284">
        <v>1.1200000000000001</v>
      </c>
      <c r="Q284">
        <v>23.6</v>
      </c>
      <c r="R284">
        <v>38.9</v>
      </c>
      <c r="T284" s="137"/>
    </row>
    <row r="285" spans="1:20" x14ac:dyDescent="0.25">
      <c r="A285">
        <v>3.84</v>
      </c>
      <c r="B285">
        <v>3.06</v>
      </c>
      <c r="C285">
        <v>3.67</v>
      </c>
      <c r="D285">
        <v>3.59</v>
      </c>
      <c r="E285" t="s">
        <v>458</v>
      </c>
      <c r="F285" t="s">
        <v>459</v>
      </c>
      <c r="G285">
        <v>3.64</v>
      </c>
      <c r="H285">
        <v>5</v>
      </c>
      <c r="I285" s="2">
        <v>6440</v>
      </c>
      <c r="J285">
        <v>3.63</v>
      </c>
      <c r="K285">
        <v>3.64</v>
      </c>
      <c r="L285">
        <v>15.01</v>
      </c>
      <c r="N285">
        <v>1.28</v>
      </c>
      <c r="O285" t="s">
        <v>124</v>
      </c>
      <c r="P285">
        <v>4.12</v>
      </c>
      <c r="Q285">
        <v>19.21</v>
      </c>
      <c r="R285">
        <v>18.899999999999999</v>
      </c>
      <c r="T285" s="137"/>
    </row>
    <row r="286" spans="1:20" x14ac:dyDescent="0.25">
      <c r="A286">
        <v>1.97</v>
      </c>
      <c r="B286">
        <v>0.81</v>
      </c>
      <c r="C286">
        <v>1.405</v>
      </c>
      <c r="D286">
        <v>1.365</v>
      </c>
      <c r="E286" t="s">
        <v>460</v>
      </c>
      <c r="F286" t="s">
        <v>461</v>
      </c>
      <c r="G286">
        <v>1.365</v>
      </c>
      <c r="H286" t="s">
        <v>124</v>
      </c>
      <c r="I286">
        <v>7949</v>
      </c>
      <c r="J286">
        <v>1.365</v>
      </c>
      <c r="K286">
        <v>1.37</v>
      </c>
      <c r="L286" t="s">
        <v>124</v>
      </c>
      <c r="N286" t="s">
        <v>124</v>
      </c>
      <c r="O286">
        <v>0.4</v>
      </c>
      <c r="P286" t="s">
        <v>124</v>
      </c>
      <c r="Q286">
        <v>11.4</v>
      </c>
      <c r="R286">
        <v>12</v>
      </c>
      <c r="T286" s="137"/>
    </row>
    <row r="287" spans="1:20" x14ac:dyDescent="0.25">
      <c r="A287">
        <v>1.17</v>
      </c>
      <c r="B287">
        <v>0.69499999999999995</v>
      </c>
      <c r="C287">
        <v>0.81499999999999995</v>
      </c>
      <c r="D287">
        <v>0.78500000000000003</v>
      </c>
      <c r="E287" t="s">
        <v>462</v>
      </c>
      <c r="F287" t="s">
        <v>463</v>
      </c>
      <c r="G287">
        <v>0.79500000000000004</v>
      </c>
      <c r="H287">
        <v>-0.5</v>
      </c>
      <c r="I287" s="2">
        <v>86023</v>
      </c>
      <c r="J287">
        <v>0.78500000000000003</v>
      </c>
      <c r="K287">
        <v>0.8</v>
      </c>
      <c r="L287">
        <v>2.2000000000000002</v>
      </c>
      <c r="M287" t="s">
        <v>115</v>
      </c>
      <c r="N287" t="s">
        <v>124</v>
      </c>
      <c r="O287">
        <v>0.32</v>
      </c>
      <c r="P287">
        <v>2.77</v>
      </c>
      <c r="Q287">
        <v>-11.6</v>
      </c>
      <c r="R287" t="s">
        <v>124</v>
      </c>
      <c r="T287" s="137"/>
    </row>
    <row r="288" spans="1:20" x14ac:dyDescent="0.25">
      <c r="A288">
        <v>9.82</v>
      </c>
      <c r="B288">
        <v>6.9649999999999999</v>
      </c>
      <c r="C288">
        <v>9.82</v>
      </c>
      <c r="D288">
        <v>9.5</v>
      </c>
      <c r="E288" t="s">
        <v>464</v>
      </c>
      <c r="F288" t="s">
        <v>465</v>
      </c>
      <c r="G288">
        <v>9.5299999999999994</v>
      </c>
      <c r="H288">
        <v>-10</v>
      </c>
      <c r="I288" s="2">
        <v>171982</v>
      </c>
      <c r="J288">
        <v>9.52</v>
      </c>
      <c r="K288">
        <v>9.5299999999999994</v>
      </c>
      <c r="L288">
        <v>37.5</v>
      </c>
      <c r="M288" t="s">
        <v>121</v>
      </c>
      <c r="N288">
        <v>0.08</v>
      </c>
      <c r="O288">
        <v>3.23</v>
      </c>
      <c r="P288">
        <v>3.93</v>
      </c>
      <c r="Q288">
        <v>3.1</v>
      </c>
      <c r="R288">
        <v>307.39999999999998</v>
      </c>
      <c r="T288" s="137"/>
    </row>
    <row r="289" spans="1:20" x14ac:dyDescent="0.25">
      <c r="A289">
        <v>13.83</v>
      </c>
      <c r="B289">
        <v>9.02</v>
      </c>
      <c r="C289">
        <v>13.2</v>
      </c>
      <c r="D289">
        <v>12.85</v>
      </c>
      <c r="E289" t="s">
        <v>677</v>
      </c>
      <c r="F289" t="s">
        <v>678</v>
      </c>
      <c r="G289">
        <v>13.02</v>
      </c>
      <c r="H289">
        <v>11</v>
      </c>
      <c r="I289" s="2">
        <v>389</v>
      </c>
      <c r="J289">
        <v>13</v>
      </c>
      <c r="K289">
        <v>13.05</v>
      </c>
      <c r="L289">
        <v>51</v>
      </c>
      <c r="M289" t="s">
        <v>115</v>
      </c>
      <c r="N289">
        <v>11.86</v>
      </c>
      <c r="O289">
        <v>8.3800000000000008</v>
      </c>
      <c r="P289">
        <v>3.92</v>
      </c>
      <c r="Q289">
        <v>604.70000000000005</v>
      </c>
      <c r="R289">
        <v>2.2000000000000002</v>
      </c>
      <c r="T289" s="137"/>
    </row>
    <row r="290" spans="1:20" x14ac:dyDescent="0.25">
      <c r="A290">
        <v>5.57</v>
      </c>
      <c r="B290">
        <v>3.51</v>
      </c>
      <c r="C290">
        <v>5.25</v>
      </c>
      <c r="D290">
        <v>5.12</v>
      </c>
      <c r="E290" t="s">
        <v>466</v>
      </c>
      <c r="F290" t="s">
        <v>1206</v>
      </c>
      <c r="G290">
        <v>5.12</v>
      </c>
      <c r="H290">
        <v>-4</v>
      </c>
      <c r="I290">
        <v>19779</v>
      </c>
      <c r="J290">
        <v>5.1100000000000003</v>
      </c>
      <c r="K290">
        <v>5.13</v>
      </c>
      <c r="L290">
        <v>13</v>
      </c>
      <c r="N290" t="s">
        <v>124</v>
      </c>
      <c r="O290">
        <v>3.39</v>
      </c>
      <c r="P290">
        <v>2.54</v>
      </c>
      <c r="Q290">
        <v>-25.4</v>
      </c>
      <c r="R290" t="s">
        <v>124</v>
      </c>
      <c r="T290" s="137"/>
    </row>
    <row r="291" spans="1:20" x14ac:dyDescent="0.25">
      <c r="A291">
        <v>3.351</v>
      </c>
      <c r="B291">
        <v>1.4350000000000001</v>
      </c>
      <c r="C291">
        <v>1.4850000000000001</v>
      </c>
      <c r="D291">
        <v>1.4350000000000001</v>
      </c>
      <c r="E291" t="s">
        <v>468</v>
      </c>
      <c r="F291" t="s">
        <v>468</v>
      </c>
      <c r="G291">
        <v>1.4550000000000001</v>
      </c>
      <c r="H291">
        <v>-1</v>
      </c>
      <c r="I291">
        <v>12331</v>
      </c>
      <c r="J291">
        <v>1.45</v>
      </c>
      <c r="K291">
        <v>1.4550000000000001</v>
      </c>
      <c r="L291" t="s">
        <v>124</v>
      </c>
      <c r="N291" t="s">
        <v>124</v>
      </c>
      <c r="O291">
        <v>0.75</v>
      </c>
      <c r="P291" t="s">
        <v>124</v>
      </c>
      <c r="Q291">
        <v>-54.02</v>
      </c>
      <c r="R291" t="s">
        <v>124</v>
      </c>
      <c r="T291" s="137"/>
    </row>
    <row r="292" spans="1:20" x14ac:dyDescent="0.25">
      <c r="A292">
        <v>0.94</v>
      </c>
      <c r="B292">
        <v>0.67500000000000004</v>
      </c>
      <c r="C292">
        <v>0.79</v>
      </c>
      <c r="D292">
        <v>0.77</v>
      </c>
      <c r="E292" t="s">
        <v>681</v>
      </c>
      <c r="F292" t="s">
        <v>681</v>
      </c>
      <c r="G292">
        <v>0.79</v>
      </c>
      <c r="H292">
        <v>4</v>
      </c>
      <c r="I292">
        <v>1457</v>
      </c>
      <c r="J292">
        <v>0.78500000000000003</v>
      </c>
      <c r="K292">
        <v>0.79</v>
      </c>
      <c r="L292">
        <v>4.7</v>
      </c>
      <c r="M292" t="s">
        <v>115</v>
      </c>
      <c r="N292">
        <v>1.3</v>
      </c>
      <c r="O292" t="s">
        <v>124</v>
      </c>
      <c r="P292">
        <v>5.95</v>
      </c>
      <c r="Q292">
        <v>6.11</v>
      </c>
      <c r="R292">
        <v>12.9</v>
      </c>
      <c r="T292" s="137"/>
    </row>
    <row r="293" spans="1:20" x14ac:dyDescent="0.25">
      <c r="A293">
        <v>2.5099999999999998</v>
      </c>
      <c r="B293">
        <v>1.835</v>
      </c>
      <c r="C293">
        <v>2.3199999999999998</v>
      </c>
      <c r="D293">
        <v>2.29</v>
      </c>
      <c r="E293" t="s">
        <v>469</v>
      </c>
      <c r="F293" t="s">
        <v>470</v>
      </c>
      <c r="G293">
        <v>2.3199999999999998</v>
      </c>
      <c r="H293">
        <v>4</v>
      </c>
      <c r="I293" s="2">
        <v>14631</v>
      </c>
      <c r="J293">
        <v>2.31</v>
      </c>
      <c r="K293">
        <v>2.3199999999999998</v>
      </c>
      <c r="L293">
        <v>4</v>
      </c>
      <c r="N293">
        <v>2.5</v>
      </c>
      <c r="O293">
        <v>-0.24</v>
      </c>
      <c r="P293">
        <v>1.72</v>
      </c>
      <c r="Q293">
        <v>10</v>
      </c>
      <c r="R293">
        <v>23.2</v>
      </c>
      <c r="T293" s="137"/>
    </row>
    <row r="294" spans="1:20" x14ac:dyDescent="0.25">
      <c r="A294">
        <v>2.4</v>
      </c>
      <c r="B294">
        <v>1.6850000000000001</v>
      </c>
      <c r="C294">
        <v>2.31</v>
      </c>
      <c r="D294">
        <v>2.2000000000000002</v>
      </c>
      <c r="E294" t="s">
        <v>1242</v>
      </c>
      <c r="F294" t="s">
        <v>1243</v>
      </c>
      <c r="G294">
        <v>2.31</v>
      </c>
      <c r="H294">
        <v>5</v>
      </c>
      <c r="I294">
        <v>2440</v>
      </c>
      <c r="J294">
        <v>2.2799999999999998</v>
      </c>
      <c r="K294">
        <v>2.31</v>
      </c>
      <c r="L294">
        <v>15</v>
      </c>
      <c r="M294" t="s">
        <v>115</v>
      </c>
      <c r="N294">
        <v>1.76</v>
      </c>
      <c r="O294">
        <v>1.96</v>
      </c>
      <c r="P294">
        <v>6.49</v>
      </c>
      <c r="Q294">
        <v>26.4</v>
      </c>
      <c r="R294">
        <v>8.8000000000000007</v>
      </c>
      <c r="T294" s="137"/>
    </row>
    <row r="295" spans="1:20" x14ac:dyDescent="0.25">
      <c r="A295">
        <v>8.2750000000000004</v>
      </c>
      <c r="B295">
        <v>5.08</v>
      </c>
      <c r="C295">
        <v>5.69</v>
      </c>
      <c r="D295">
        <v>5.46</v>
      </c>
      <c r="E295" t="s">
        <v>471</v>
      </c>
      <c r="F295" t="s">
        <v>472</v>
      </c>
      <c r="G295">
        <v>5.62</v>
      </c>
      <c r="H295">
        <v>16</v>
      </c>
      <c r="I295">
        <v>1548</v>
      </c>
      <c r="J295">
        <v>5.59</v>
      </c>
      <c r="K295">
        <v>5.62</v>
      </c>
      <c r="L295">
        <v>28</v>
      </c>
      <c r="M295" t="s">
        <v>115</v>
      </c>
      <c r="N295">
        <v>0.92</v>
      </c>
      <c r="O295">
        <v>1.05</v>
      </c>
      <c r="P295">
        <v>4.9800000000000004</v>
      </c>
      <c r="Q295">
        <v>25.8</v>
      </c>
      <c r="R295">
        <v>21.8</v>
      </c>
      <c r="T295" s="137"/>
    </row>
    <row r="296" spans="1:20" x14ac:dyDescent="0.25">
      <c r="A296">
        <v>8.93</v>
      </c>
      <c r="B296">
        <v>6.9</v>
      </c>
      <c r="C296">
        <v>7.36</v>
      </c>
      <c r="D296">
        <v>7.22</v>
      </c>
      <c r="E296" t="s">
        <v>473</v>
      </c>
      <c r="F296" t="s">
        <v>474</v>
      </c>
      <c r="G296">
        <v>7.33</v>
      </c>
      <c r="H296">
        <v>-10</v>
      </c>
      <c r="I296">
        <v>2397</v>
      </c>
      <c r="J296">
        <v>7.32</v>
      </c>
      <c r="K296">
        <v>7.33</v>
      </c>
      <c r="L296">
        <v>27</v>
      </c>
      <c r="M296" t="s">
        <v>115</v>
      </c>
      <c r="N296">
        <v>1.42</v>
      </c>
      <c r="O296">
        <v>-1.83</v>
      </c>
      <c r="P296">
        <v>3.68</v>
      </c>
      <c r="Q296">
        <v>38.43</v>
      </c>
      <c r="R296">
        <v>19.100000000000001</v>
      </c>
      <c r="T296" s="137"/>
    </row>
    <row r="297" spans="1:20" x14ac:dyDescent="0.25">
      <c r="A297">
        <v>6.59</v>
      </c>
      <c r="B297">
        <v>4.04</v>
      </c>
      <c r="C297">
        <v>5.92</v>
      </c>
      <c r="D297">
        <v>5.8</v>
      </c>
      <c r="E297" t="s">
        <v>475</v>
      </c>
      <c r="F297" t="s">
        <v>476</v>
      </c>
      <c r="G297">
        <v>5.87</v>
      </c>
      <c r="H297">
        <v>2</v>
      </c>
      <c r="I297" s="2">
        <v>4551</v>
      </c>
      <c r="J297">
        <v>5.86</v>
      </c>
      <c r="K297">
        <v>5.87</v>
      </c>
      <c r="L297">
        <v>2.2000000000000002</v>
      </c>
      <c r="M297" t="s">
        <v>115</v>
      </c>
      <c r="N297">
        <v>16.100000000000001</v>
      </c>
      <c r="O297">
        <v>0.96</v>
      </c>
      <c r="P297">
        <v>0.37</v>
      </c>
      <c r="Q297">
        <v>35.42</v>
      </c>
      <c r="R297">
        <v>16.600000000000001</v>
      </c>
      <c r="T297" s="137"/>
    </row>
    <row r="298" spans="1:20" x14ac:dyDescent="0.25">
      <c r="A298">
        <v>4.2</v>
      </c>
      <c r="B298">
        <v>2.2200000000000002</v>
      </c>
      <c r="C298">
        <v>3.9849999999999999</v>
      </c>
      <c r="D298">
        <v>3.94</v>
      </c>
      <c r="E298" t="s">
        <v>684</v>
      </c>
      <c r="F298" t="s">
        <v>685</v>
      </c>
      <c r="G298">
        <v>3.95</v>
      </c>
      <c r="H298" t="s">
        <v>124</v>
      </c>
      <c r="I298">
        <v>1140</v>
      </c>
      <c r="J298">
        <v>3.95</v>
      </c>
      <c r="K298">
        <v>3.97</v>
      </c>
      <c r="L298">
        <v>13.5</v>
      </c>
      <c r="M298" t="s">
        <v>115</v>
      </c>
      <c r="N298">
        <v>1.79</v>
      </c>
      <c r="O298">
        <v>0.08</v>
      </c>
      <c r="P298">
        <v>3.42</v>
      </c>
      <c r="Q298">
        <v>24.13</v>
      </c>
      <c r="R298">
        <v>16.399999999999999</v>
      </c>
      <c r="T298" s="137"/>
    </row>
    <row r="299" spans="1:20" x14ac:dyDescent="0.25">
      <c r="A299">
        <v>46.95</v>
      </c>
      <c r="B299">
        <v>39.61</v>
      </c>
      <c r="C299">
        <v>44.37</v>
      </c>
      <c r="D299">
        <v>43.86</v>
      </c>
      <c r="E299" t="s">
        <v>53</v>
      </c>
      <c r="F299" t="s">
        <v>477</v>
      </c>
      <c r="G299">
        <v>43.96</v>
      </c>
      <c r="H299">
        <v>44</v>
      </c>
      <c r="I299">
        <v>18382</v>
      </c>
      <c r="J299">
        <v>43.95</v>
      </c>
      <c r="K299">
        <v>43.96</v>
      </c>
      <c r="L299">
        <v>193.94</v>
      </c>
      <c r="M299" t="s">
        <v>115</v>
      </c>
      <c r="N299">
        <v>1.19</v>
      </c>
      <c r="O299">
        <v>4.92</v>
      </c>
      <c r="P299">
        <v>4.41</v>
      </c>
      <c r="Q299">
        <v>231.34</v>
      </c>
      <c r="R299">
        <v>19</v>
      </c>
      <c r="T299" s="137"/>
    </row>
    <row r="300" spans="1:20" x14ac:dyDescent="0.25">
      <c r="A300">
        <v>5.3</v>
      </c>
      <c r="B300">
        <v>3.34</v>
      </c>
      <c r="C300">
        <v>3.67</v>
      </c>
      <c r="D300">
        <v>3.4750000000000001</v>
      </c>
      <c r="E300" t="s">
        <v>478</v>
      </c>
      <c r="F300" t="s">
        <v>479</v>
      </c>
      <c r="G300">
        <v>3.57</v>
      </c>
      <c r="H300">
        <v>-11</v>
      </c>
      <c r="I300">
        <v>32565</v>
      </c>
      <c r="J300">
        <v>3.54</v>
      </c>
      <c r="K300">
        <v>3.57</v>
      </c>
      <c r="L300">
        <v>10</v>
      </c>
      <c r="M300" t="s">
        <v>115</v>
      </c>
      <c r="N300">
        <v>2.14</v>
      </c>
      <c r="O300">
        <v>1.7</v>
      </c>
      <c r="P300">
        <v>2.8</v>
      </c>
      <c r="Q300">
        <v>21.4</v>
      </c>
      <c r="R300">
        <v>16.7</v>
      </c>
      <c r="T300" s="137"/>
    </row>
    <row r="301" spans="1:20" x14ac:dyDescent="0.25">
      <c r="A301">
        <v>10.66</v>
      </c>
      <c r="B301">
        <v>6.7</v>
      </c>
      <c r="C301">
        <v>9.8000000000000007</v>
      </c>
      <c r="D301">
        <v>9.5399999999999991</v>
      </c>
      <c r="E301" t="s">
        <v>480</v>
      </c>
      <c r="F301" t="s">
        <v>481</v>
      </c>
      <c r="G301">
        <v>9.5500000000000007</v>
      </c>
      <c r="H301">
        <v>-10</v>
      </c>
      <c r="I301">
        <v>127190</v>
      </c>
      <c r="J301">
        <v>9.5500000000000007</v>
      </c>
      <c r="K301">
        <v>9.57</v>
      </c>
      <c r="L301" t="s">
        <v>124</v>
      </c>
      <c r="N301" t="s">
        <v>124</v>
      </c>
      <c r="O301">
        <v>4.54</v>
      </c>
      <c r="P301" t="s">
        <v>124</v>
      </c>
      <c r="Q301">
        <v>-14.18</v>
      </c>
      <c r="R301" t="s">
        <v>124</v>
      </c>
      <c r="T301" s="137"/>
    </row>
    <row r="302" spans="1:20" x14ac:dyDescent="0.25">
      <c r="A302">
        <v>39.89</v>
      </c>
      <c r="B302">
        <v>31.33</v>
      </c>
      <c r="C302">
        <v>39.74</v>
      </c>
      <c r="D302">
        <v>39.32</v>
      </c>
      <c r="E302" t="s">
        <v>482</v>
      </c>
      <c r="F302" t="s">
        <v>483</v>
      </c>
      <c r="G302">
        <v>39.380000000000003</v>
      </c>
      <c r="H302">
        <v>25</v>
      </c>
      <c r="I302">
        <v>44922</v>
      </c>
      <c r="J302">
        <v>39.369999999999997</v>
      </c>
      <c r="K302">
        <v>39.4</v>
      </c>
      <c r="L302">
        <v>182</v>
      </c>
      <c r="M302" t="s">
        <v>115</v>
      </c>
      <c r="N302">
        <v>1.34</v>
      </c>
      <c r="O302">
        <v>11.57</v>
      </c>
      <c r="P302">
        <v>4.62</v>
      </c>
      <c r="Q302">
        <v>243.7</v>
      </c>
      <c r="R302">
        <v>16.2</v>
      </c>
      <c r="T302" s="137"/>
    </row>
    <row r="303" spans="1:20" x14ac:dyDescent="0.25">
      <c r="A303">
        <v>2.0299999999999998</v>
      </c>
      <c r="B303">
        <v>1.075</v>
      </c>
      <c r="C303">
        <v>1.45</v>
      </c>
      <c r="D303">
        <v>1.415</v>
      </c>
      <c r="E303" t="s">
        <v>484</v>
      </c>
      <c r="F303" t="s">
        <v>485</v>
      </c>
      <c r="G303">
        <v>1.425</v>
      </c>
      <c r="H303">
        <v>0.5</v>
      </c>
      <c r="I303">
        <v>10869</v>
      </c>
      <c r="J303">
        <v>1.42</v>
      </c>
      <c r="K303">
        <v>1.425</v>
      </c>
      <c r="L303" t="s">
        <v>124</v>
      </c>
      <c r="N303" t="s">
        <v>124</v>
      </c>
      <c r="O303">
        <v>3.02</v>
      </c>
      <c r="P303" t="s">
        <v>124</v>
      </c>
      <c r="Q303">
        <v>-10.6</v>
      </c>
      <c r="R303" t="s">
        <v>124</v>
      </c>
      <c r="T303" s="137"/>
    </row>
    <row r="304" spans="1:20" x14ac:dyDescent="0.25">
      <c r="A304">
        <v>44.23</v>
      </c>
      <c r="B304">
        <v>31.97</v>
      </c>
      <c r="C304">
        <v>34.799999999999997</v>
      </c>
      <c r="D304">
        <v>34.229999999999997</v>
      </c>
      <c r="E304" t="s">
        <v>486</v>
      </c>
      <c r="F304" t="s">
        <v>487</v>
      </c>
      <c r="G304">
        <v>34.520000000000003</v>
      </c>
      <c r="H304">
        <v>52</v>
      </c>
      <c r="I304">
        <v>25112</v>
      </c>
      <c r="J304">
        <v>34.49</v>
      </c>
      <c r="K304">
        <v>34.520000000000003</v>
      </c>
      <c r="L304">
        <v>303.22000000000003</v>
      </c>
      <c r="M304" t="s">
        <v>115</v>
      </c>
      <c r="N304">
        <v>1.18</v>
      </c>
      <c r="O304">
        <v>23.42</v>
      </c>
      <c r="P304">
        <v>8.7799999999999994</v>
      </c>
      <c r="Q304">
        <v>357.23</v>
      </c>
      <c r="R304">
        <v>9.6999999999999993</v>
      </c>
    </row>
    <row r="305" spans="1:18" x14ac:dyDescent="0.25">
      <c r="A305">
        <v>38.92</v>
      </c>
      <c r="B305">
        <v>28.53</v>
      </c>
      <c r="C305">
        <v>29.91</v>
      </c>
      <c r="D305">
        <v>29.43</v>
      </c>
      <c r="E305" t="s">
        <v>488</v>
      </c>
      <c r="F305" t="s">
        <v>489</v>
      </c>
      <c r="G305">
        <v>29.49</v>
      </c>
      <c r="H305">
        <v>1</v>
      </c>
      <c r="I305">
        <v>39581</v>
      </c>
      <c r="J305">
        <v>29.48</v>
      </c>
      <c r="K305">
        <v>29.49</v>
      </c>
      <c r="L305">
        <v>139</v>
      </c>
      <c r="M305" t="s">
        <v>115</v>
      </c>
      <c r="N305">
        <v>1.38</v>
      </c>
      <c r="O305">
        <v>3.52</v>
      </c>
      <c r="P305">
        <v>4.71</v>
      </c>
      <c r="Q305">
        <v>192.4</v>
      </c>
      <c r="R305">
        <v>15.3</v>
      </c>
    </row>
    <row r="306" spans="1:18" x14ac:dyDescent="0.25">
      <c r="A306">
        <v>18.97</v>
      </c>
      <c r="B306">
        <v>8.52</v>
      </c>
      <c r="C306">
        <v>9.74</v>
      </c>
      <c r="D306">
        <v>9.41</v>
      </c>
      <c r="E306" t="s">
        <v>490</v>
      </c>
      <c r="F306" t="s">
        <v>491</v>
      </c>
      <c r="G306">
        <v>9.5500000000000007</v>
      </c>
      <c r="H306">
        <v>14</v>
      </c>
      <c r="I306">
        <v>23799</v>
      </c>
      <c r="J306">
        <v>9.52</v>
      </c>
      <c r="K306">
        <v>9.5500000000000007</v>
      </c>
      <c r="L306">
        <v>85</v>
      </c>
      <c r="M306" t="s">
        <v>121</v>
      </c>
      <c r="N306">
        <v>1.1499999999999999</v>
      </c>
      <c r="O306">
        <v>-0.05</v>
      </c>
      <c r="P306">
        <v>8.9</v>
      </c>
      <c r="Q306">
        <v>97.7</v>
      </c>
      <c r="R306">
        <v>9.8000000000000007</v>
      </c>
    </row>
    <row r="308" spans="1:18" x14ac:dyDescent="0.25">
      <c r="A308" t="s">
        <v>861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308"/>
  <sheetViews>
    <sheetView zoomScale="80" zoomScaleNormal="80" workbookViewId="0">
      <selection activeCell="F13" sqref="F13"/>
    </sheetView>
  </sheetViews>
  <sheetFormatPr defaultColWidth="12.5703125" defaultRowHeight="15" x14ac:dyDescent="0.25"/>
  <cols>
    <col min="1" max="18" width="10.7109375" customWidth="1"/>
  </cols>
  <sheetData>
    <row r="1" spans="1:18" x14ac:dyDescent="0.25">
      <c r="A1" s="120" t="s">
        <v>868</v>
      </c>
      <c r="B1" s="120"/>
      <c r="C1" s="120"/>
      <c r="D1" s="120"/>
      <c r="E1" s="121"/>
      <c r="F1" s="121"/>
      <c r="G1" s="120"/>
      <c r="H1" s="122"/>
      <c r="I1" s="123"/>
      <c r="J1" s="120"/>
      <c r="K1" s="120"/>
      <c r="L1" s="124"/>
      <c r="M1" s="121"/>
      <c r="N1" s="124"/>
      <c r="O1" s="120"/>
      <c r="P1" s="124"/>
      <c r="Q1" s="120"/>
      <c r="R1" s="122"/>
    </row>
    <row r="2" spans="1:18" x14ac:dyDescent="0.25">
      <c r="A2" s="19" t="s">
        <v>869</v>
      </c>
      <c r="B2" s="19" t="s">
        <v>1307</v>
      </c>
      <c r="C2" s="19">
        <v>2015</v>
      </c>
      <c r="D2" s="19"/>
      <c r="G2" s="19"/>
      <c r="H2" s="20"/>
      <c r="I2" s="21"/>
      <c r="J2" s="19"/>
      <c r="K2" s="19"/>
      <c r="L2" s="22"/>
      <c r="M2" s="23"/>
      <c r="N2" s="22"/>
      <c r="O2" s="19"/>
      <c r="P2" s="22"/>
      <c r="Q2" s="19"/>
      <c r="R2" s="20"/>
    </row>
    <row r="3" spans="1:18" x14ac:dyDescent="0.25">
      <c r="A3" s="19" t="s">
        <v>1308</v>
      </c>
      <c r="B3" s="19" t="s">
        <v>1307</v>
      </c>
      <c r="C3" s="19" t="s">
        <v>1309</v>
      </c>
      <c r="D3" s="19"/>
      <c r="G3" s="19"/>
      <c r="H3" s="20"/>
      <c r="I3" s="21"/>
      <c r="J3" s="19"/>
      <c r="K3" s="19"/>
      <c r="L3" s="22"/>
      <c r="M3" s="23"/>
      <c r="N3" s="22"/>
      <c r="O3" s="19"/>
      <c r="P3" s="22"/>
      <c r="Q3" s="19"/>
      <c r="R3" s="20"/>
    </row>
    <row r="4" spans="1:18" x14ac:dyDescent="0.25">
      <c r="A4" s="19"/>
      <c r="B4" s="19"/>
      <c r="C4" s="19"/>
      <c r="D4" s="19"/>
      <c r="G4" s="19"/>
      <c r="H4" s="20"/>
      <c r="I4" s="21"/>
      <c r="J4" s="19"/>
      <c r="K4" s="19"/>
      <c r="L4" s="22"/>
      <c r="M4" s="23"/>
      <c r="N4" s="22"/>
      <c r="O4" s="19"/>
      <c r="P4" s="22"/>
      <c r="Q4" s="19"/>
      <c r="R4" s="20"/>
    </row>
    <row r="5" spans="1:18" x14ac:dyDescent="0.25">
      <c r="A5" s="19"/>
      <c r="B5" s="19"/>
      <c r="C5" s="19"/>
      <c r="D5" s="19"/>
      <c r="G5" s="19"/>
      <c r="H5" s="20"/>
      <c r="I5" s="21"/>
      <c r="J5" s="19"/>
      <c r="K5" s="19"/>
      <c r="L5" s="22"/>
      <c r="M5" s="23"/>
      <c r="N5" s="22"/>
      <c r="O5" s="19"/>
      <c r="P5" s="22"/>
      <c r="Q5" s="19"/>
      <c r="R5" s="20"/>
    </row>
    <row r="6" spans="1:18" x14ac:dyDescent="0.25">
      <c r="A6" s="19"/>
      <c r="B6" s="19"/>
      <c r="C6" s="19"/>
      <c r="D6" s="19"/>
      <c r="G6" s="19"/>
      <c r="H6" s="20"/>
      <c r="I6" s="21"/>
      <c r="J6" s="19"/>
      <c r="K6" s="19"/>
      <c r="L6" s="22"/>
      <c r="M6" s="23"/>
      <c r="N6" s="22"/>
      <c r="O6" s="19"/>
      <c r="P6" s="22"/>
      <c r="Q6" s="19"/>
      <c r="R6" s="20"/>
    </row>
    <row r="7" spans="1:18" x14ac:dyDescent="0.25">
      <c r="A7" s="19" t="s">
        <v>96</v>
      </c>
      <c r="B7" s="19" t="s">
        <v>97</v>
      </c>
      <c r="C7" s="19" t="s">
        <v>98</v>
      </c>
      <c r="D7" s="19" t="s">
        <v>99</v>
      </c>
      <c r="E7" t="s">
        <v>100</v>
      </c>
      <c r="F7" t="s">
        <v>101</v>
      </c>
      <c r="G7" s="19" t="s">
        <v>102</v>
      </c>
      <c r="H7" s="20" t="s">
        <v>770</v>
      </c>
      <c r="I7" s="21" t="s">
        <v>103</v>
      </c>
      <c r="J7" s="19" t="s">
        <v>104</v>
      </c>
      <c r="K7" s="19" t="s">
        <v>105</v>
      </c>
      <c r="L7" s="22" t="s">
        <v>771</v>
      </c>
      <c r="M7" s="23" t="s">
        <v>106</v>
      </c>
      <c r="N7" s="22" t="s">
        <v>107</v>
      </c>
      <c r="O7" s="19" t="s">
        <v>108</v>
      </c>
      <c r="P7" s="22" t="s">
        <v>109</v>
      </c>
      <c r="Q7" s="19" t="s">
        <v>772</v>
      </c>
      <c r="R7" s="20" t="s">
        <v>110</v>
      </c>
    </row>
    <row r="8" spans="1:18" x14ac:dyDescent="0.25">
      <c r="A8" s="19">
        <v>2.79</v>
      </c>
      <c r="B8" s="19">
        <v>2.141</v>
      </c>
      <c r="C8" s="19">
        <v>2.5499999999999998</v>
      </c>
      <c r="D8" s="19">
        <v>2.4900000000000002</v>
      </c>
      <c r="E8" t="s">
        <v>496</v>
      </c>
      <c r="F8" t="s">
        <v>497</v>
      </c>
      <c r="G8" s="19">
        <v>2.5099999999999998</v>
      </c>
      <c r="H8" s="20">
        <v>-4</v>
      </c>
      <c r="I8" s="21">
        <v>2925</v>
      </c>
      <c r="J8" s="19">
        <v>2.5</v>
      </c>
      <c r="K8" s="19">
        <v>2.52</v>
      </c>
      <c r="L8" s="22">
        <v>14.51</v>
      </c>
      <c r="M8" s="23"/>
      <c r="N8" s="22">
        <v>3.35</v>
      </c>
      <c r="O8" s="19">
        <v>2.19</v>
      </c>
      <c r="P8" s="22">
        <v>5.78</v>
      </c>
      <c r="Q8" s="19">
        <v>48.68</v>
      </c>
      <c r="R8" s="20">
        <v>5.2</v>
      </c>
    </row>
    <row r="9" spans="1:18" x14ac:dyDescent="0.25">
      <c r="A9" s="19">
        <v>3.3370000000000002</v>
      </c>
      <c r="B9" s="19">
        <v>2.3010000000000002</v>
      </c>
      <c r="C9" s="19">
        <v>2.9</v>
      </c>
      <c r="D9" s="19">
        <v>2.84</v>
      </c>
      <c r="E9" t="s">
        <v>111</v>
      </c>
      <c r="F9" t="s">
        <v>112</v>
      </c>
      <c r="G9" s="19">
        <v>2.88</v>
      </c>
      <c r="H9" s="20">
        <v>-1</v>
      </c>
      <c r="I9" s="21">
        <v>7955</v>
      </c>
      <c r="J9" s="19">
        <v>2.88</v>
      </c>
      <c r="K9" s="19">
        <v>2.9</v>
      </c>
      <c r="L9" s="22">
        <v>17</v>
      </c>
      <c r="M9" s="23"/>
      <c r="N9" s="22">
        <v>1.43</v>
      </c>
      <c r="O9" s="19">
        <v>2.42</v>
      </c>
      <c r="P9" s="22">
        <v>5.9</v>
      </c>
      <c r="Q9" s="19">
        <v>24.24</v>
      </c>
      <c r="R9" s="20">
        <v>11.9</v>
      </c>
    </row>
    <row r="10" spans="1:18" x14ac:dyDescent="0.25">
      <c r="A10" s="19">
        <v>2.1</v>
      </c>
      <c r="B10" s="19">
        <v>0.75</v>
      </c>
      <c r="C10" s="19">
        <v>0.89</v>
      </c>
      <c r="D10" s="19">
        <v>0.82499999999999996</v>
      </c>
      <c r="E10" t="s">
        <v>498</v>
      </c>
      <c r="F10" t="s">
        <v>499</v>
      </c>
      <c r="G10" s="19">
        <v>0.83</v>
      </c>
      <c r="H10" s="20">
        <v>-4</v>
      </c>
      <c r="I10" s="21">
        <v>7798</v>
      </c>
      <c r="J10" s="19">
        <v>0.83</v>
      </c>
      <c r="K10" s="19">
        <v>0.84</v>
      </c>
      <c r="L10" s="22">
        <v>8</v>
      </c>
      <c r="M10" s="23" t="s">
        <v>115</v>
      </c>
      <c r="N10" s="22">
        <v>0.75</v>
      </c>
      <c r="O10" s="19">
        <v>0.09</v>
      </c>
      <c r="P10" s="22">
        <v>9.64</v>
      </c>
      <c r="Q10" s="19">
        <v>6.01</v>
      </c>
      <c r="R10" s="20">
        <v>13.8</v>
      </c>
    </row>
    <row r="11" spans="1:18" x14ac:dyDescent="0.25">
      <c r="A11" s="19">
        <v>4.5999999999999996</v>
      </c>
      <c r="B11" s="19">
        <v>3.12</v>
      </c>
      <c r="C11" s="19">
        <v>4.54</v>
      </c>
      <c r="D11" s="19">
        <v>4.4349999999999996</v>
      </c>
      <c r="E11" t="s">
        <v>113</v>
      </c>
      <c r="F11" t="s">
        <v>114</v>
      </c>
      <c r="G11" s="19">
        <v>4.46</v>
      </c>
      <c r="H11" s="20">
        <v>-11</v>
      </c>
      <c r="I11" s="21">
        <v>33859</v>
      </c>
      <c r="J11" s="19">
        <v>4.46</v>
      </c>
      <c r="K11" s="19">
        <v>4.47</v>
      </c>
      <c r="L11" s="22">
        <v>17</v>
      </c>
      <c r="M11" s="23" t="s">
        <v>115</v>
      </c>
      <c r="N11" s="22">
        <v>1.58</v>
      </c>
      <c r="O11" s="19">
        <v>1.35</v>
      </c>
      <c r="P11" s="22">
        <v>3.81</v>
      </c>
      <c r="Q11" s="19">
        <v>26.9</v>
      </c>
      <c r="R11" s="20">
        <v>16.600000000000001</v>
      </c>
    </row>
    <row r="12" spans="1:18" x14ac:dyDescent="0.25">
      <c r="A12" s="19">
        <v>1.48</v>
      </c>
      <c r="B12" s="19">
        <v>1.0349999999999999</v>
      </c>
      <c r="C12" s="19">
        <v>1.135</v>
      </c>
      <c r="D12" s="19">
        <v>1.115</v>
      </c>
      <c r="E12" t="s">
        <v>1214</v>
      </c>
      <c r="F12" t="s">
        <v>1215</v>
      </c>
      <c r="G12" s="19">
        <v>1.1200000000000001</v>
      </c>
      <c r="H12" s="20" t="s">
        <v>124</v>
      </c>
      <c r="I12" s="21">
        <v>7261</v>
      </c>
      <c r="J12" s="19">
        <v>1.1200000000000001</v>
      </c>
      <c r="K12" s="19">
        <v>1.1299999999999999</v>
      </c>
      <c r="L12" s="22" t="s">
        <v>124</v>
      </c>
      <c r="M12" s="23"/>
      <c r="N12" s="22" t="s">
        <v>124</v>
      </c>
      <c r="O12" s="19">
        <v>-0.15</v>
      </c>
      <c r="P12" s="22" t="s">
        <v>124</v>
      </c>
      <c r="Q12" s="19">
        <v>-2.9</v>
      </c>
      <c r="R12" s="20" t="s">
        <v>124</v>
      </c>
    </row>
    <row r="13" spans="1:18" x14ac:dyDescent="0.25">
      <c r="A13" s="19">
        <v>15.59</v>
      </c>
      <c r="B13" s="19">
        <v>12.55</v>
      </c>
      <c r="C13" s="19">
        <v>15.26</v>
      </c>
      <c r="D13" s="19">
        <v>15.07</v>
      </c>
      <c r="E13" t="s">
        <v>81</v>
      </c>
      <c r="F13" t="s">
        <v>116</v>
      </c>
      <c r="G13" s="19">
        <v>15.11</v>
      </c>
      <c r="H13" s="20">
        <v>-20</v>
      </c>
      <c r="I13" s="21">
        <v>13343</v>
      </c>
      <c r="J13" s="19">
        <v>15.11</v>
      </c>
      <c r="K13" s="19">
        <v>15.13</v>
      </c>
      <c r="L13" s="22">
        <v>63</v>
      </c>
      <c r="M13" s="23" t="s">
        <v>115</v>
      </c>
      <c r="N13" s="22">
        <v>1.65</v>
      </c>
      <c r="O13" s="19">
        <v>8.49</v>
      </c>
      <c r="P13" s="22">
        <v>4.17</v>
      </c>
      <c r="Q13" s="19">
        <v>103.9</v>
      </c>
      <c r="R13" s="20">
        <v>14.5</v>
      </c>
    </row>
    <row r="14" spans="1:18" x14ac:dyDescent="0.25">
      <c r="A14" s="19">
        <v>4.21</v>
      </c>
      <c r="B14" s="19">
        <v>2.0299999999999998</v>
      </c>
      <c r="C14" s="19">
        <v>2.9</v>
      </c>
      <c r="D14" s="19">
        <v>2.85</v>
      </c>
      <c r="E14" t="s">
        <v>117</v>
      </c>
      <c r="F14" t="s">
        <v>118</v>
      </c>
      <c r="G14" s="19">
        <v>2.87</v>
      </c>
      <c r="H14" s="20">
        <v>-3</v>
      </c>
      <c r="I14" s="21">
        <v>4297</v>
      </c>
      <c r="J14" s="19">
        <v>2.86</v>
      </c>
      <c r="K14" s="19">
        <v>2.88</v>
      </c>
      <c r="L14" s="22">
        <v>10</v>
      </c>
      <c r="M14" s="23" t="s">
        <v>115</v>
      </c>
      <c r="N14" s="22">
        <v>1.9</v>
      </c>
      <c r="O14" s="19">
        <v>0.71</v>
      </c>
      <c r="P14" s="22">
        <v>3.48</v>
      </c>
      <c r="Q14" s="19">
        <v>19</v>
      </c>
      <c r="R14" s="20">
        <v>15.1</v>
      </c>
    </row>
    <row r="15" spans="1:18" x14ac:dyDescent="0.25">
      <c r="A15" s="19">
        <v>3.13</v>
      </c>
      <c r="B15" s="19">
        <v>1.8149999999999999</v>
      </c>
      <c r="C15" s="19">
        <v>2.78</v>
      </c>
      <c r="D15" s="19">
        <v>2.71</v>
      </c>
      <c r="E15" t="s">
        <v>500</v>
      </c>
      <c r="F15" t="s">
        <v>501</v>
      </c>
      <c r="G15" s="19">
        <v>2.71</v>
      </c>
      <c r="H15" s="20" t="s">
        <v>124</v>
      </c>
      <c r="I15" s="21">
        <v>3573</v>
      </c>
      <c r="J15" s="19">
        <v>2.71</v>
      </c>
      <c r="K15" s="19">
        <v>2.73</v>
      </c>
      <c r="L15" s="22">
        <v>2.2000000000000002</v>
      </c>
      <c r="M15" s="23"/>
      <c r="N15" s="22">
        <v>12.75</v>
      </c>
      <c r="O15" s="19" t="s">
        <v>124</v>
      </c>
      <c r="P15" s="22">
        <v>0.81</v>
      </c>
      <c r="Q15" s="19">
        <v>28.04</v>
      </c>
      <c r="R15" s="20">
        <v>9.6999999999999993</v>
      </c>
    </row>
    <row r="16" spans="1:18" x14ac:dyDescent="0.25">
      <c r="A16" s="19">
        <v>9.3000000000000007</v>
      </c>
      <c r="B16" s="19">
        <v>4.33</v>
      </c>
      <c r="C16" s="19">
        <v>5.01</v>
      </c>
      <c r="D16" s="19">
        <v>4.88</v>
      </c>
      <c r="E16" t="s">
        <v>119</v>
      </c>
      <c r="F16" t="s">
        <v>120</v>
      </c>
      <c r="G16" s="19">
        <v>4.95</v>
      </c>
      <c r="H16" s="20">
        <v>-6</v>
      </c>
      <c r="I16" s="21">
        <v>15714</v>
      </c>
      <c r="J16" s="19">
        <v>4.95</v>
      </c>
      <c r="K16" s="19">
        <v>4.97</v>
      </c>
      <c r="L16" s="22">
        <v>31</v>
      </c>
      <c r="M16" s="23" t="s">
        <v>121</v>
      </c>
      <c r="N16" s="22">
        <v>0.92</v>
      </c>
      <c r="O16" s="19">
        <v>-0.02</v>
      </c>
      <c r="P16" s="22">
        <v>6.26</v>
      </c>
      <c r="Q16" s="19">
        <v>28.41</v>
      </c>
      <c r="R16" s="20">
        <v>17.399999999999999</v>
      </c>
    </row>
    <row r="17" spans="1:18" x14ac:dyDescent="0.25">
      <c r="A17" s="19">
        <v>4.5</v>
      </c>
      <c r="B17" s="19">
        <v>2.0699999999999998</v>
      </c>
      <c r="C17" s="19">
        <v>4.34</v>
      </c>
      <c r="D17" s="19">
        <v>4.28</v>
      </c>
      <c r="E17" t="s">
        <v>502</v>
      </c>
      <c r="F17" t="s">
        <v>503</v>
      </c>
      <c r="G17" s="19">
        <v>4.3099999999999996</v>
      </c>
      <c r="H17" s="20">
        <v>-1</v>
      </c>
      <c r="I17" s="21">
        <v>799</v>
      </c>
      <c r="J17" s="19">
        <v>4.3</v>
      </c>
      <c r="K17" s="19">
        <v>4.3099999999999996</v>
      </c>
      <c r="L17" s="22">
        <v>16</v>
      </c>
      <c r="M17" s="23"/>
      <c r="N17" s="22">
        <v>0.89</v>
      </c>
      <c r="O17" s="19">
        <v>0.41</v>
      </c>
      <c r="P17" s="22">
        <v>3.71</v>
      </c>
      <c r="Q17" s="19">
        <v>14.27</v>
      </c>
      <c r="R17" s="20">
        <v>30.2</v>
      </c>
    </row>
    <row r="18" spans="1:18" x14ac:dyDescent="0.25">
      <c r="A18" s="19">
        <v>2.1</v>
      </c>
      <c r="B18" s="19">
        <v>1.1850000000000001</v>
      </c>
      <c r="C18" s="19">
        <v>1.635</v>
      </c>
      <c r="D18" s="19">
        <v>1.58</v>
      </c>
      <c r="E18" t="s">
        <v>122</v>
      </c>
      <c r="F18" t="s">
        <v>123</v>
      </c>
      <c r="G18" s="19">
        <v>1.6</v>
      </c>
      <c r="H18" s="20">
        <v>-4</v>
      </c>
      <c r="I18" s="21">
        <v>209868</v>
      </c>
      <c r="J18" s="19">
        <v>1.6</v>
      </c>
      <c r="K18" s="19">
        <v>1.605</v>
      </c>
      <c r="L18" s="22">
        <v>2.02</v>
      </c>
      <c r="M18" s="23" t="s">
        <v>115</v>
      </c>
      <c r="N18" s="22" t="s">
        <v>124</v>
      </c>
      <c r="O18" s="19">
        <v>0.94</v>
      </c>
      <c r="P18" s="22">
        <v>1.26</v>
      </c>
      <c r="Q18" s="19">
        <v>-4.2699999999999996</v>
      </c>
      <c r="R18" s="20" t="s">
        <v>124</v>
      </c>
    </row>
    <row r="19" spans="1:18" x14ac:dyDescent="0.25">
      <c r="A19" s="19">
        <v>2.99</v>
      </c>
      <c r="B19" s="19">
        <v>1.84</v>
      </c>
      <c r="C19" s="19">
        <v>2.7</v>
      </c>
      <c r="D19" s="19">
        <v>2.65</v>
      </c>
      <c r="E19" t="s">
        <v>504</v>
      </c>
      <c r="F19" t="s">
        <v>505</v>
      </c>
      <c r="G19" s="19">
        <v>2.66</v>
      </c>
      <c r="H19" s="20">
        <v>-5</v>
      </c>
      <c r="I19" s="21">
        <v>1764</v>
      </c>
      <c r="J19" s="19">
        <v>2.65</v>
      </c>
      <c r="K19" s="19">
        <v>2.66</v>
      </c>
      <c r="L19" s="22">
        <v>9</v>
      </c>
      <c r="M19" s="23" t="s">
        <v>115</v>
      </c>
      <c r="N19" s="22">
        <v>0.9</v>
      </c>
      <c r="O19" s="19">
        <v>0.4</v>
      </c>
      <c r="P19" s="22">
        <v>3.38</v>
      </c>
      <c r="Q19" s="19">
        <v>8.11</v>
      </c>
      <c r="R19" s="20">
        <v>32.799999999999997</v>
      </c>
    </row>
    <row r="20" spans="1:18" x14ac:dyDescent="0.25">
      <c r="A20" s="19">
        <v>14.78</v>
      </c>
      <c r="B20" s="19">
        <v>9.8800000000000008</v>
      </c>
      <c r="C20" s="19">
        <v>14.13</v>
      </c>
      <c r="D20" s="19">
        <v>14.02</v>
      </c>
      <c r="E20" t="s">
        <v>125</v>
      </c>
      <c r="F20" t="s">
        <v>126</v>
      </c>
      <c r="G20" s="19">
        <v>14.06</v>
      </c>
      <c r="H20" s="20">
        <v>-3</v>
      </c>
      <c r="I20" s="21">
        <v>35229</v>
      </c>
      <c r="J20" s="19">
        <v>14.06</v>
      </c>
      <c r="K20" s="19">
        <v>14.09</v>
      </c>
      <c r="L20" s="22">
        <v>47.9</v>
      </c>
      <c r="M20" s="23"/>
      <c r="N20" s="22">
        <v>1.38</v>
      </c>
      <c r="O20" s="19">
        <v>-0.06</v>
      </c>
      <c r="P20" s="22">
        <v>3.41</v>
      </c>
      <c r="Q20" s="19">
        <v>66.03</v>
      </c>
      <c r="R20" s="20">
        <v>21.3</v>
      </c>
    </row>
    <row r="21" spans="1:18" x14ac:dyDescent="0.25">
      <c r="A21" s="19">
        <v>6.83</v>
      </c>
      <c r="B21" s="19">
        <v>4.93</v>
      </c>
      <c r="C21" s="19">
        <v>6.47</v>
      </c>
      <c r="D21" s="19">
        <v>6.29</v>
      </c>
      <c r="E21" t="s">
        <v>127</v>
      </c>
      <c r="F21" t="s">
        <v>127</v>
      </c>
      <c r="G21" s="19">
        <v>6.36</v>
      </c>
      <c r="H21" s="20">
        <v>-15</v>
      </c>
      <c r="I21" s="21">
        <v>76361</v>
      </c>
      <c r="J21" s="19">
        <v>6.36</v>
      </c>
      <c r="K21" s="19">
        <v>6.37</v>
      </c>
      <c r="L21" s="22">
        <v>26</v>
      </c>
      <c r="M21" s="23" t="s">
        <v>121</v>
      </c>
      <c r="N21" s="22">
        <v>1.17</v>
      </c>
      <c r="O21" s="19">
        <v>1.42</v>
      </c>
      <c r="P21" s="22">
        <v>4.09</v>
      </c>
      <c r="Q21" s="19">
        <v>30.3</v>
      </c>
      <c r="R21" s="20">
        <v>21</v>
      </c>
    </row>
    <row r="22" spans="1:18" x14ac:dyDescent="0.25">
      <c r="A22" s="19">
        <v>27.94</v>
      </c>
      <c r="B22" s="19">
        <v>17.809999999999999</v>
      </c>
      <c r="C22" s="19">
        <v>27.84</v>
      </c>
      <c r="D22" s="19">
        <v>27</v>
      </c>
      <c r="E22" t="s">
        <v>128</v>
      </c>
      <c r="F22" t="s">
        <v>129</v>
      </c>
      <c r="G22" s="19">
        <v>27.78</v>
      </c>
      <c r="H22" s="20">
        <v>23</v>
      </c>
      <c r="I22" s="21">
        <v>5120</v>
      </c>
      <c r="J22" s="19">
        <v>27.72</v>
      </c>
      <c r="K22" s="19">
        <v>27.78</v>
      </c>
      <c r="L22" s="22">
        <v>49.24</v>
      </c>
      <c r="M22" s="23"/>
      <c r="N22" s="22">
        <v>0.92</v>
      </c>
      <c r="O22" s="19">
        <v>0.63</v>
      </c>
      <c r="P22" s="22">
        <v>1.77</v>
      </c>
      <c r="Q22" s="19">
        <v>45.53</v>
      </c>
      <c r="R22" s="20">
        <v>61</v>
      </c>
    </row>
    <row r="23" spans="1:18" x14ac:dyDescent="0.25">
      <c r="A23" s="19">
        <v>37.19</v>
      </c>
      <c r="B23" s="19">
        <v>30.47</v>
      </c>
      <c r="C23" s="19">
        <v>36.590000000000003</v>
      </c>
      <c r="D23" s="19">
        <v>36.299999999999997</v>
      </c>
      <c r="E23" t="s">
        <v>130</v>
      </c>
      <c r="F23" t="s">
        <v>131</v>
      </c>
      <c r="G23" s="19">
        <v>36.36</v>
      </c>
      <c r="H23" s="20">
        <v>-44</v>
      </c>
      <c r="I23" s="21">
        <v>40630</v>
      </c>
      <c r="J23" s="19">
        <v>36.36</v>
      </c>
      <c r="K23" s="19">
        <v>36.380000000000003</v>
      </c>
      <c r="L23" s="22">
        <v>178</v>
      </c>
      <c r="M23" s="23" t="s">
        <v>115</v>
      </c>
      <c r="N23" s="22">
        <v>1.5</v>
      </c>
      <c r="O23" s="19">
        <v>14.65</v>
      </c>
      <c r="P23" s="22">
        <v>4.9000000000000004</v>
      </c>
      <c r="Q23" s="19">
        <v>267.10000000000002</v>
      </c>
      <c r="R23" s="20">
        <v>13.6</v>
      </c>
    </row>
    <row r="24" spans="1:18" x14ac:dyDescent="0.25">
      <c r="A24" s="19">
        <v>9.69</v>
      </c>
      <c r="B24" s="19">
        <v>6.141</v>
      </c>
      <c r="C24" s="19">
        <v>9.07</v>
      </c>
      <c r="D24" s="19">
        <v>8.84</v>
      </c>
      <c r="E24" t="s">
        <v>132</v>
      </c>
      <c r="F24" t="s">
        <v>133</v>
      </c>
      <c r="G24" s="19">
        <v>8.85</v>
      </c>
      <c r="H24" s="20">
        <v>-22</v>
      </c>
      <c r="I24" s="21">
        <v>22761</v>
      </c>
      <c r="J24" s="19">
        <v>8.85</v>
      </c>
      <c r="K24" s="19">
        <v>8.86</v>
      </c>
      <c r="L24" s="22">
        <v>36.25</v>
      </c>
      <c r="M24" s="23"/>
      <c r="N24" s="22">
        <v>2.27</v>
      </c>
      <c r="O24" s="19">
        <v>2.4700000000000002</v>
      </c>
      <c r="P24" s="22">
        <v>4.0999999999999996</v>
      </c>
      <c r="Q24" s="19">
        <v>82.16</v>
      </c>
      <c r="R24" s="20">
        <v>10.8</v>
      </c>
    </row>
    <row r="25" spans="1:18" x14ac:dyDescent="0.25">
      <c r="A25" s="19">
        <v>1.08</v>
      </c>
      <c r="B25" s="19">
        <v>0.56499999999999995</v>
      </c>
      <c r="C25" s="19">
        <v>1.0249999999999999</v>
      </c>
      <c r="D25" s="19">
        <v>0.95699999999999996</v>
      </c>
      <c r="E25" t="s">
        <v>134</v>
      </c>
      <c r="F25" t="s">
        <v>135</v>
      </c>
      <c r="G25" s="19">
        <v>0.97499999999999998</v>
      </c>
      <c r="H25" s="20">
        <v>-3.5</v>
      </c>
      <c r="I25" s="21">
        <v>27470</v>
      </c>
      <c r="J25" s="19">
        <v>0.97</v>
      </c>
      <c r="K25" s="19">
        <v>0.98499999999999999</v>
      </c>
      <c r="L25" s="22" t="s">
        <v>124</v>
      </c>
      <c r="M25" s="23"/>
      <c r="N25" s="22" t="s">
        <v>124</v>
      </c>
      <c r="O25" s="19">
        <v>-0.25</v>
      </c>
      <c r="P25" s="22" t="s">
        <v>124</v>
      </c>
      <c r="Q25" s="19">
        <v>1.17</v>
      </c>
      <c r="R25" s="20">
        <v>83.3</v>
      </c>
    </row>
    <row r="26" spans="1:18" x14ac:dyDescent="0.25">
      <c r="A26" s="19">
        <v>3.38</v>
      </c>
      <c r="B26" s="19">
        <v>2.42</v>
      </c>
      <c r="C26" s="19">
        <v>3.3050000000000002</v>
      </c>
      <c r="D26" s="19">
        <v>3.23</v>
      </c>
      <c r="E26" t="s">
        <v>1216</v>
      </c>
      <c r="F26" t="s">
        <v>1217</v>
      </c>
      <c r="G26" s="19">
        <v>3.23</v>
      </c>
      <c r="H26" s="20">
        <v>-1</v>
      </c>
      <c r="I26" s="21">
        <v>189</v>
      </c>
      <c r="J26" s="19">
        <v>3.23</v>
      </c>
      <c r="K26" s="19">
        <v>3.27</v>
      </c>
      <c r="L26" s="22" t="s">
        <v>124</v>
      </c>
      <c r="M26" s="23" t="s">
        <v>115</v>
      </c>
      <c r="N26" s="22" t="s">
        <v>124</v>
      </c>
      <c r="O26" s="19" t="s">
        <v>124</v>
      </c>
      <c r="P26" s="22" t="s">
        <v>124</v>
      </c>
      <c r="Q26" s="19" t="s">
        <v>124</v>
      </c>
      <c r="R26" s="20" t="s">
        <v>124</v>
      </c>
    </row>
    <row r="27" spans="1:18" x14ac:dyDescent="0.25">
      <c r="A27" s="19">
        <v>12.74</v>
      </c>
      <c r="B27" s="19">
        <v>10.49</v>
      </c>
      <c r="C27" s="19">
        <v>12.41</v>
      </c>
      <c r="D27" s="19">
        <v>12.25</v>
      </c>
      <c r="E27" t="s">
        <v>136</v>
      </c>
      <c r="F27" t="s">
        <v>137</v>
      </c>
      <c r="G27" s="19">
        <v>12.36</v>
      </c>
      <c r="H27" s="20">
        <v>-6</v>
      </c>
      <c r="I27" s="21">
        <v>2064</v>
      </c>
      <c r="J27" s="19">
        <v>12.35</v>
      </c>
      <c r="K27" s="19">
        <v>12.37</v>
      </c>
      <c r="L27" s="22">
        <v>29</v>
      </c>
      <c r="M27" s="23" t="s">
        <v>115</v>
      </c>
      <c r="N27" s="22">
        <v>2.0299999999999998</v>
      </c>
      <c r="O27" s="19">
        <v>2.42</v>
      </c>
      <c r="P27" s="22">
        <v>2.35</v>
      </c>
      <c r="Q27" s="19">
        <v>58.75</v>
      </c>
      <c r="R27" s="20">
        <v>21</v>
      </c>
    </row>
    <row r="28" spans="1:18" x14ac:dyDescent="0.25">
      <c r="A28" s="19">
        <v>3.49</v>
      </c>
      <c r="B28" s="19">
        <v>1.75</v>
      </c>
      <c r="C28" s="19">
        <v>2.27</v>
      </c>
      <c r="D28" s="19">
        <v>2.19</v>
      </c>
      <c r="E28" t="s">
        <v>138</v>
      </c>
      <c r="F28" t="s">
        <v>139</v>
      </c>
      <c r="G28" s="19">
        <v>2.2000000000000002</v>
      </c>
      <c r="H28" s="20">
        <v>-7</v>
      </c>
      <c r="I28" s="21">
        <v>19807</v>
      </c>
      <c r="J28" s="19">
        <v>2.2000000000000002</v>
      </c>
      <c r="K28" s="19">
        <v>2.21</v>
      </c>
      <c r="L28" s="22">
        <v>13.2</v>
      </c>
      <c r="M28" s="23" t="s">
        <v>121</v>
      </c>
      <c r="N28" s="22">
        <v>0.83</v>
      </c>
      <c r="O28" s="19">
        <v>0.78</v>
      </c>
      <c r="P28" s="22">
        <v>6</v>
      </c>
      <c r="Q28" s="19">
        <v>10.92</v>
      </c>
      <c r="R28" s="20">
        <v>20.100000000000001</v>
      </c>
    </row>
    <row r="29" spans="1:18" x14ac:dyDescent="0.25">
      <c r="A29" s="19">
        <v>1.9</v>
      </c>
      <c r="B29" s="19">
        <v>1.1000000000000001</v>
      </c>
      <c r="C29" s="19">
        <v>1.6950000000000001</v>
      </c>
      <c r="D29" s="19">
        <v>1.645</v>
      </c>
      <c r="E29" t="s">
        <v>506</v>
      </c>
      <c r="F29" t="s">
        <v>507</v>
      </c>
      <c r="G29" s="19">
        <v>1.665</v>
      </c>
      <c r="H29" s="20">
        <v>0.5</v>
      </c>
      <c r="I29" s="21">
        <v>3441</v>
      </c>
      <c r="J29" s="19">
        <v>1.66</v>
      </c>
      <c r="K29" s="19">
        <v>1.665</v>
      </c>
      <c r="L29" s="22">
        <v>9.77</v>
      </c>
      <c r="M29" s="23"/>
      <c r="N29" s="22">
        <v>2.59</v>
      </c>
      <c r="O29" s="19">
        <v>1.18</v>
      </c>
      <c r="P29" s="22">
        <v>5.87</v>
      </c>
      <c r="Q29" s="19">
        <v>25.34</v>
      </c>
      <c r="R29" s="20">
        <v>6.6</v>
      </c>
    </row>
    <row r="30" spans="1:18" x14ac:dyDescent="0.25">
      <c r="A30" s="19">
        <v>8.5</v>
      </c>
      <c r="B30" s="19">
        <v>4.84</v>
      </c>
      <c r="C30" s="19">
        <v>8.5</v>
      </c>
      <c r="D30" s="19">
        <v>8.06</v>
      </c>
      <c r="E30" t="s">
        <v>140</v>
      </c>
      <c r="F30" t="s">
        <v>141</v>
      </c>
      <c r="G30" s="19">
        <v>8.14</v>
      </c>
      <c r="H30" s="20">
        <v>-17</v>
      </c>
      <c r="I30" s="21">
        <v>38923</v>
      </c>
      <c r="J30" s="19">
        <v>8.1300000000000008</v>
      </c>
      <c r="K30" s="19">
        <v>8.18</v>
      </c>
      <c r="L30" s="22">
        <v>16</v>
      </c>
      <c r="M30" s="23"/>
      <c r="N30" s="22" t="s">
        <v>124</v>
      </c>
      <c r="O30" s="19">
        <v>0.91</v>
      </c>
      <c r="P30" s="22">
        <v>1.97</v>
      </c>
      <c r="Q30" s="19">
        <v>-2.9</v>
      </c>
      <c r="R30" s="20" t="s">
        <v>124</v>
      </c>
    </row>
    <row r="31" spans="1:18" x14ac:dyDescent="0.25">
      <c r="A31" s="19">
        <v>1.23</v>
      </c>
      <c r="B31" s="19">
        <v>0.15</v>
      </c>
      <c r="C31" s="19">
        <v>0.185</v>
      </c>
      <c r="D31" s="19">
        <v>0.17</v>
      </c>
      <c r="E31" t="s">
        <v>142</v>
      </c>
      <c r="F31" t="s">
        <v>143</v>
      </c>
      <c r="G31" s="19">
        <v>0.17</v>
      </c>
      <c r="H31" s="20">
        <v>-1</v>
      </c>
      <c r="I31" s="21">
        <v>211353</v>
      </c>
      <c r="J31" s="19">
        <v>0.17</v>
      </c>
      <c r="K31" s="19">
        <v>0.17499999999999999</v>
      </c>
      <c r="L31" s="22">
        <v>9</v>
      </c>
      <c r="M31" s="23"/>
      <c r="N31" s="22" t="s">
        <v>124</v>
      </c>
      <c r="O31" s="19">
        <v>0.4</v>
      </c>
      <c r="P31" s="22">
        <v>52.94</v>
      </c>
      <c r="Q31" s="19">
        <v>-69.89</v>
      </c>
      <c r="R31" s="20" t="s">
        <v>124</v>
      </c>
    </row>
    <row r="32" spans="1:18" x14ac:dyDescent="0.25">
      <c r="A32" s="19">
        <v>2.13</v>
      </c>
      <c r="B32" s="19">
        <v>1.6</v>
      </c>
      <c r="C32" s="19">
        <v>1.905</v>
      </c>
      <c r="D32" s="19">
        <v>1.84</v>
      </c>
      <c r="E32" t="s">
        <v>144</v>
      </c>
      <c r="F32" t="s">
        <v>145</v>
      </c>
      <c r="G32" s="19">
        <v>1.845</v>
      </c>
      <c r="H32" s="20">
        <v>-5</v>
      </c>
      <c r="I32" s="21">
        <v>19088</v>
      </c>
      <c r="J32" s="19">
        <v>1.845</v>
      </c>
      <c r="K32" s="19">
        <v>1.85</v>
      </c>
      <c r="L32" s="22" t="s">
        <v>124</v>
      </c>
      <c r="M32" s="23"/>
      <c r="N32" s="22" t="s">
        <v>124</v>
      </c>
      <c r="O32" s="19" t="s">
        <v>124</v>
      </c>
      <c r="P32" s="22" t="s">
        <v>124</v>
      </c>
      <c r="Q32" s="19" t="s">
        <v>124</v>
      </c>
      <c r="R32" s="20" t="s">
        <v>124</v>
      </c>
    </row>
    <row r="33" spans="1:18" x14ac:dyDescent="0.25">
      <c r="A33" s="19">
        <v>6.64</v>
      </c>
      <c r="B33" s="19">
        <v>5.13</v>
      </c>
      <c r="C33" s="19">
        <v>6.48</v>
      </c>
      <c r="D33" s="19">
        <v>6.41</v>
      </c>
      <c r="E33" t="s">
        <v>146</v>
      </c>
      <c r="F33" t="s">
        <v>147</v>
      </c>
      <c r="G33" s="19">
        <v>6.44</v>
      </c>
      <c r="H33" s="20">
        <v>-5</v>
      </c>
      <c r="I33" s="21">
        <v>18247</v>
      </c>
      <c r="J33" s="19">
        <v>6.43</v>
      </c>
      <c r="K33" s="19">
        <v>6.45</v>
      </c>
      <c r="L33" s="22">
        <v>16.75</v>
      </c>
      <c r="M33" s="23" t="s">
        <v>115</v>
      </c>
      <c r="N33" s="22">
        <v>1.56</v>
      </c>
      <c r="O33" s="19">
        <v>0.93</v>
      </c>
      <c r="P33" s="22">
        <v>2.6</v>
      </c>
      <c r="Q33" s="19">
        <v>26.1</v>
      </c>
      <c r="R33" s="20">
        <v>24.7</v>
      </c>
    </row>
    <row r="34" spans="1:18" x14ac:dyDescent="0.25">
      <c r="A34" s="19">
        <v>5.21</v>
      </c>
      <c r="B34" s="19">
        <v>3.67</v>
      </c>
      <c r="C34" s="19">
        <v>4.9000000000000004</v>
      </c>
      <c r="D34" s="19">
        <v>4.83</v>
      </c>
      <c r="E34" t="s">
        <v>508</v>
      </c>
      <c r="F34" t="s">
        <v>509</v>
      </c>
      <c r="G34" s="19">
        <v>4.9000000000000004</v>
      </c>
      <c r="H34" s="20">
        <v>2</v>
      </c>
      <c r="I34" s="21">
        <v>470</v>
      </c>
      <c r="J34" s="19">
        <v>4.8600000000000003</v>
      </c>
      <c r="K34" s="19">
        <v>4.9000000000000004</v>
      </c>
      <c r="L34" s="22">
        <v>22.5</v>
      </c>
      <c r="M34" s="23"/>
      <c r="N34" s="22">
        <v>1.83</v>
      </c>
      <c r="O34" s="19">
        <v>5.92</v>
      </c>
      <c r="P34" s="22">
        <v>4.59</v>
      </c>
      <c r="Q34" s="19">
        <v>41.23</v>
      </c>
      <c r="R34" s="20">
        <v>11.9</v>
      </c>
    </row>
    <row r="35" spans="1:18" x14ac:dyDescent="0.25">
      <c r="A35" s="19">
        <v>45.37</v>
      </c>
      <c r="B35" s="19">
        <v>34.07</v>
      </c>
      <c r="C35" s="19">
        <v>41.78</v>
      </c>
      <c r="D35" s="19">
        <v>41.16</v>
      </c>
      <c r="E35" t="s">
        <v>148</v>
      </c>
      <c r="F35" t="s">
        <v>148</v>
      </c>
      <c r="G35" s="19">
        <v>41.39</v>
      </c>
      <c r="H35" s="20">
        <v>-32</v>
      </c>
      <c r="I35" s="21">
        <v>6273</v>
      </c>
      <c r="J35" s="19">
        <v>41.38</v>
      </c>
      <c r="K35" s="19">
        <v>41.39</v>
      </c>
      <c r="L35" s="22">
        <v>182.2</v>
      </c>
      <c r="M35" s="23" t="s">
        <v>115</v>
      </c>
      <c r="N35" s="22">
        <v>1.1100000000000001</v>
      </c>
      <c r="O35" s="19">
        <v>6.97</v>
      </c>
      <c r="P35" s="22">
        <v>4.4000000000000004</v>
      </c>
      <c r="Q35" s="19">
        <v>202.9</v>
      </c>
      <c r="R35" s="20">
        <v>20.399999999999999</v>
      </c>
    </row>
    <row r="36" spans="1:18" x14ac:dyDescent="0.25">
      <c r="A36" s="19">
        <v>1.08</v>
      </c>
      <c r="B36" s="19">
        <v>0.13</v>
      </c>
      <c r="C36" s="19">
        <v>0.14000000000000001</v>
      </c>
      <c r="D36" s="19">
        <v>0.13500000000000001</v>
      </c>
      <c r="E36" t="s">
        <v>149</v>
      </c>
      <c r="F36" t="s">
        <v>150</v>
      </c>
      <c r="G36" s="19">
        <v>0.13500000000000001</v>
      </c>
      <c r="H36" s="20">
        <v>-1</v>
      </c>
      <c r="I36" s="21">
        <v>17784</v>
      </c>
      <c r="J36" s="19">
        <v>0.13500000000000001</v>
      </c>
      <c r="K36" s="19">
        <v>0.14000000000000001</v>
      </c>
      <c r="L36" s="22">
        <v>2</v>
      </c>
      <c r="M36" s="23"/>
      <c r="N36" s="22" t="s">
        <v>124</v>
      </c>
      <c r="O36" s="19">
        <v>0.55000000000000004</v>
      </c>
      <c r="P36" s="22">
        <v>14.81</v>
      </c>
      <c r="Q36" s="19">
        <v>-124.69</v>
      </c>
      <c r="R36" s="20" t="s">
        <v>124</v>
      </c>
    </row>
    <row r="37" spans="1:18" x14ac:dyDescent="0.25">
      <c r="A37" s="19">
        <v>4.46</v>
      </c>
      <c r="B37" s="19">
        <v>3.29</v>
      </c>
      <c r="C37" s="19">
        <v>4.45</v>
      </c>
      <c r="D37" s="19">
        <v>4.41</v>
      </c>
      <c r="E37" t="s">
        <v>510</v>
      </c>
      <c r="F37" t="s">
        <v>511</v>
      </c>
      <c r="G37" s="19">
        <v>4.4400000000000004</v>
      </c>
      <c r="H37" s="20" t="s">
        <v>124</v>
      </c>
      <c r="I37" s="21">
        <v>489</v>
      </c>
      <c r="J37" s="19">
        <v>4.41</v>
      </c>
      <c r="K37" s="19">
        <v>4.4400000000000004</v>
      </c>
      <c r="L37" s="22">
        <v>13.31</v>
      </c>
      <c r="M37" s="23"/>
      <c r="N37" s="22">
        <v>1.28</v>
      </c>
      <c r="O37" s="19">
        <v>2.34</v>
      </c>
      <c r="P37" s="22">
        <v>3</v>
      </c>
      <c r="Q37" s="19">
        <v>17.05</v>
      </c>
      <c r="R37" s="20">
        <v>26</v>
      </c>
    </row>
    <row r="38" spans="1:18" x14ac:dyDescent="0.25">
      <c r="A38" s="19">
        <v>5.2649999999999997</v>
      </c>
      <c r="B38" s="19">
        <v>4.1500000000000004</v>
      </c>
      <c r="C38" s="19">
        <v>4.8899999999999997</v>
      </c>
      <c r="D38" s="19">
        <v>4.8250000000000002</v>
      </c>
      <c r="E38" t="s">
        <v>151</v>
      </c>
      <c r="F38" t="s">
        <v>152</v>
      </c>
      <c r="G38" s="19">
        <v>4.88</v>
      </c>
      <c r="H38" s="20">
        <v>-3</v>
      </c>
      <c r="I38" s="21">
        <v>34443</v>
      </c>
      <c r="J38" s="19">
        <v>4.87</v>
      </c>
      <c r="K38" s="19">
        <v>4.88</v>
      </c>
      <c r="L38" s="22">
        <v>18.600000000000001</v>
      </c>
      <c r="M38" s="23"/>
      <c r="N38" s="22">
        <v>1.1399999999999999</v>
      </c>
      <c r="O38" s="19">
        <v>2.98</v>
      </c>
      <c r="P38" s="22">
        <v>3.81</v>
      </c>
      <c r="Q38" s="19">
        <v>21.2</v>
      </c>
      <c r="R38" s="20">
        <v>23</v>
      </c>
    </row>
    <row r="39" spans="1:18" x14ac:dyDescent="0.25">
      <c r="A39" s="19">
        <v>1.37</v>
      </c>
      <c r="B39" s="19">
        <v>0.27500000000000002</v>
      </c>
      <c r="C39" s="19">
        <v>0.28999999999999998</v>
      </c>
      <c r="D39" s="19">
        <v>0.27500000000000002</v>
      </c>
      <c r="E39" t="s">
        <v>512</v>
      </c>
      <c r="F39" t="s">
        <v>513</v>
      </c>
      <c r="G39" s="19">
        <v>0.28999999999999998</v>
      </c>
      <c r="H39" s="20">
        <v>1.5</v>
      </c>
      <c r="I39" s="21">
        <v>9471</v>
      </c>
      <c r="J39" s="19">
        <v>0.28000000000000003</v>
      </c>
      <c r="K39" s="19">
        <v>0.28999999999999998</v>
      </c>
      <c r="L39" s="22">
        <v>3</v>
      </c>
      <c r="M39" s="23" t="s">
        <v>115</v>
      </c>
      <c r="N39" s="22" t="s">
        <v>124</v>
      </c>
      <c r="O39" s="19">
        <v>1.8</v>
      </c>
      <c r="P39" s="22">
        <v>10.34</v>
      </c>
      <c r="Q39" s="19">
        <v>-75.08</v>
      </c>
      <c r="R39" s="20" t="s">
        <v>124</v>
      </c>
    </row>
    <row r="40" spans="1:18" x14ac:dyDescent="0.25">
      <c r="A40" s="19">
        <v>1.51</v>
      </c>
      <c r="B40" s="19">
        <v>1.29</v>
      </c>
      <c r="C40" s="19">
        <v>1.4350000000000001</v>
      </c>
      <c r="D40" s="19">
        <v>1.4119999999999999</v>
      </c>
      <c r="E40" t="s">
        <v>153</v>
      </c>
      <c r="F40" t="s">
        <v>154</v>
      </c>
      <c r="G40" s="19">
        <v>1.43</v>
      </c>
      <c r="H40" s="20" t="s">
        <v>124</v>
      </c>
      <c r="I40" s="21">
        <v>119325</v>
      </c>
      <c r="J40" s="19">
        <v>1.43</v>
      </c>
      <c r="K40" s="19">
        <v>1.4350000000000001</v>
      </c>
      <c r="L40" s="22">
        <v>8.36</v>
      </c>
      <c r="M40" s="23" t="s">
        <v>121</v>
      </c>
      <c r="N40" s="22">
        <v>0.37</v>
      </c>
      <c r="O40" s="19">
        <v>0.86</v>
      </c>
      <c r="P40" s="22">
        <v>5.85</v>
      </c>
      <c r="Q40" s="19">
        <v>3.09</v>
      </c>
      <c r="R40" s="20">
        <v>46.3</v>
      </c>
    </row>
    <row r="41" spans="1:18" x14ac:dyDescent="0.25">
      <c r="A41" s="19">
        <v>1.67</v>
      </c>
      <c r="B41" s="19">
        <v>1.18</v>
      </c>
      <c r="C41" s="19">
        <v>1.62</v>
      </c>
      <c r="D41" s="19">
        <v>1.585</v>
      </c>
      <c r="E41" t="s">
        <v>514</v>
      </c>
      <c r="F41" t="s">
        <v>515</v>
      </c>
      <c r="G41" s="19">
        <v>1.605</v>
      </c>
      <c r="H41" s="20">
        <v>-1.5</v>
      </c>
      <c r="I41" s="21">
        <v>9884</v>
      </c>
      <c r="J41" s="19">
        <v>1.6</v>
      </c>
      <c r="K41" s="19">
        <v>1.61</v>
      </c>
      <c r="L41" s="22" t="s">
        <v>124</v>
      </c>
      <c r="M41" s="23"/>
      <c r="N41" s="22" t="s">
        <v>124</v>
      </c>
      <c r="O41" s="19">
        <v>1.37</v>
      </c>
      <c r="P41" s="22" t="s">
        <v>124</v>
      </c>
      <c r="Q41" s="19">
        <v>-4.22</v>
      </c>
      <c r="R41" s="20" t="s">
        <v>124</v>
      </c>
    </row>
    <row r="42" spans="1:18" x14ac:dyDescent="0.25">
      <c r="A42" s="19">
        <v>2.4500000000000002</v>
      </c>
      <c r="B42" s="19">
        <v>1.96</v>
      </c>
      <c r="C42" s="19">
        <v>2.38</v>
      </c>
      <c r="D42" s="19">
        <v>2.31</v>
      </c>
      <c r="E42" t="s">
        <v>516</v>
      </c>
      <c r="F42" t="s">
        <v>517</v>
      </c>
      <c r="G42" s="19">
        <v>2.33</v>
      </c>
      <c r="H42" s="20">
        <v>2</v>
      </c>
      <c r="I42" s="21">
        <v>887</v>
      </c>
      <c r="J42" s="19">
        <v>2.3199999999999998</v>
      </c>
      <c r="K42" s="19">
        <v>2.33</v>
      </c>
      <c r="L42" s="22">
        <v>16.78</v>
      </c>
      <c r="M42" s="23"/>
      <c r="N42" s="22">
        <v>2.16</v>
      </c>
      <c r="O42" s="19">
        <v>2.06</v>
      </c>
      <c r="P42" s="22">
        <v>7.2</v>
      </c>
      <c r="Q42" s="19">
        <v>36.18</v>
      </c>
      <c r="R42" s="20">
        <v>6.4</v>
      </c>
    </row>
    <row r="43" spans="1:18" x14ac:dyDescent="0.25">
      <c r="A43" s="19">
        <v>1.905</v>
      </c>
      <c r="B43" s="19">
        <v>0.49</v>
      </c>
      <c r="C43" s="19">
        <v>1.87</v>
      </c>
      <c r="D43" s="19">
        <v>1.7350000000000001</v>
      </c>
      <c r="E43" t="s">
        <v>518</v>
      </c>
      <c r="F43" t="s">
        <v>519</v>
      </c>
      <c r="G43" s="19">
        <v>1.75</v>
      </c>
      <c r="H43" s="20">
        <v>-12</v>
      </c>
      <c r="I43" s="21">
        <v>19464</v>
      </c>
      <c r="J43" s="19">
        <v>1.75</v>
      </c>
      <c r="K43" s="19">
        <v>1.76</v>
      </c>
      <c r="L43" s="22">
        <v>3.5</v>
      </c>
      <c r="M43" s="23" t="s">
        <v>115</v>
      </c>
      <c r="N43" s="22">
        <v>1.43</v>
      </c>
      <c r="O43" s="19">
        <v>0.77</v>
      </c>
      <c r="P43" s="22">
        <v>2</v>
      </c>
      <c r="Q43" s="19">
        <v>5</v>
      </c>
      <c r="R43" s="20">
        <v>35</v>
      </c>
    </row>
    <row r="44" spans="1:18" x14ac:dyDescent="0.25">
      <c r="A44" s="19">
        <v>1.78</v>
      </c>
      <c r="B44" s="19">
        <v>0.91</v>
      </c>
      <c r="C44" s="19">
        <v>1.73</v>
      </c>
      <c r="D44" s="19">
        <v>1.7</v>
      </c>
      <c r="E44" t="s">
        <v>520</v>
      </c>
      <c r="F44" t="s">
        <v>521</v>
      </c>
      <c r="G44" s="19">
        <v>1.7250000000000001</v>
      </c>
      <c r="H44" s="20">
        <v>-1</v>
      </c>
      <c r="I44" s="21">
        <v>23758</v>
      </c>
      <c r="J44" s="19">
        <v>1.71</v>
      </c>
      <c r="K44" s="19">
        <v>1.73</v>
      </c>
      <c r="L44" s="22">
        <v>1</v>
      </c>
      <c r="M44" s="23" t="s">
        <v>115</v>
      </c>
      <c r="N44" s="22">
        <v>14.79</v>
      </c>
      <c r="O44" s="19">
        <v>1.36</v>
      </c>
      <c r="P44" s="22">
        <v>0.57999999999999996</v>
      </c>
      <c r="Q44" s="19">
        <v>14.79</v>
      </c>
      <c r="R44" s="20">
        <v>11.7</v>
      </c>
    </row>
    <row r="45" spans="1:18" x14ac:dyDescent="0.25">
      <c r="A45" s="19">
        <v>4.3099999999999996</v>
      </c>
      <c r="B45" s="19">
        <v>3.42</v>
      </c>
      <c r="C45" s="19">
        <v>4.22</v>
      </c>
      <c r="D45" s="19">
        <v>4.16</v>
      </c>
      <c r="E45" t="s">
        <v>155</v>
      </c>
      <c r="F45" t="s">
        <v>156</v>
      </c>
      <c r="G45" s="19">
        <v>4.2</v>
      </c>
      <c r="H45" s="20">
        <v>-1</v>
      </c>
      <c r="I45" s="21">
        <v>8532</v>
      </c>
      <c r="J45" s="19">
        <v>4.2</v>
      </c>
      <c r="K45" s="19">
        <v>4.21</v>
      </c>
      <c r="L45" s="22">
        <v>21.5</v>
      </c>
      <c r="M45" s="23" t="s">
        <v>115</v>
      </c>
      <c r="N45" s="22">
        <v>1.25</v>
      </c>
      <c r="O45" s="19">
        <v>9.3800000000000008</v>
      </c>
      <c r="P45" s="22">
        <v>5.12</v>
      </c>
      <c r="Q45" s="19">
        <v>26.9</v>
      </c>
      <c r="R45" s="20">
        <v>15.6</v>
      </c>
    </row>
    <row r="46" spans="1:18" x14ac:dyDescent="0.25">
      <c r="A46" s="19">
        <v>2.83</v>
      </c>
      <c r="B46" s="19">
        <v>1.94</v>
      </c>
      <c r="C46" s="19">
        <v>2.6749999999999998</v>
      </c>
      <c r="D46" s="19">
        <v>2.58</v>
      </c>
      <c r="E46" t="s">
        <v>157</v>
      </c>
      <c r="F46" t="s">
        <v>158</v>
      </c>
      <c r="G46" s="19">
        <v>2.59</v>
      </c>
      <c r="H46" s="20">
        <v>-11</v>
      </c>
      <c r="I46" s="21">
        <v>12439</v>
      </c>
      <c r="J46" s="19">
        <v>2.58</v>
      </c>
      <c r="K46" s="19">
        <v>2.6</v>
      </c>
      <c r="L46" s="22">
        <v>4</v>
      </c>
      <c r="M46" s="23"/>
      <c r="N46" s="22">
        <v>2.83</v>
      </c>
      <c r="O46" s="19">
        <v>2.85</v>
      </c>
      <c r="P46" s="22">
        <v>1.54</v>
      </c>
      <c r="Q46" s="19">
        <v>11.3</v>
      </c>
      <c r="R46" s="20">
        <v>22.9</v>
      </c>
    </row>
    <row r="47" spans="1:18" x14ac:dyDescent="0.25">
      <c r="A47" s="19">
        <v>1.9950000000000001</v>
      </c>
      <c r="B47" s="19">
        <v>1.0549999999999999</v>
      </c>
      <c r="C47" s="19">
        <v>1.2450000000000001</v>
      </c>
      <c r="D47" s="19">
        <v>1.1850000000000001</v>
      </c>
      <c r="E47" t="s">
        <v>159</v>
      </c>
      <c r="F47" t="s">
        <v>159</v>
      </c>
      <c r="G47" s="19">
        <v>1.21</v>
      </c>
      <c r="H47" s="20">
        <v>-5</v>
      </c>
      <c r="I47" s="21">
        <v>32093</v>
      </c>
      <c r="J47" s="19">
        <v>1.2050000000000001</v>
      </c>
      <c r="K47" s="19">
        <v>1.2150000000000001</v>
      </c>
      <c r="L47" s="22" t="s">
        <v>124</v>
      </c>
      <c r="M47" s="23" t="s">
        <v>115</v>
      </c>
      <c r="N47" s="22" t="s">
        <v>124</v>
      </c>
      <c r="O47" s="19">
        <v>1.44</v>
      </c>
      <c r="P47" s="22" t="s">
        <v>124</v>
      </c>
      <c r="Q47" s="19">
        <v>-15.45</v>
      </c>
      <c r="R47" s="20" t="s">
        <v>124</v>
      </c>
    </row>
    <row r="48" spans="1:18" x14ac:dyDescent="0.25">
      <c r="A48" s="19">
        <v>14.73</v>
      </c>
      <c r="B48" s="19">
        <v>11.45</v>
      </c>
      <c r="C48" s="19">
        <v>13.58</v>
      </c>
      <c r="D48" s="19">
        <v>13.41</v>
      </c>
      <c r="E48" t="s">
        <v>82</v>
      </c>
      <c r="F48" t="s">
        <v>160</v>
      </c>
      <c r="G48" s="19">
        <v>13.46</v>
      </c>
      <c r="H48" s="20">
        <v>-8</v>
      </c>
      <c r="I48" s="21">
        <v>26974</v>
      </c>
      <c r="J48" s="19">
        <v>13.46</v>
      </c>
      <c r="K48" s="19">
        <v>13.48</v>
      </c>
      <c r="L48" s="22">
        <v>70</v>
      </c>
      <c r="M48" s="23" t="s">
        <v>115</v>
      </c>
      <c r="N48" s="22">
        <v>1.1100000000000001</v>
      </c>
      <c r="O48" s="19">
        <v>7.01</v>
      </c>
      <c r="P48" s="22">
        <v>5.2</v>
      </c>
      <c r="Q48" s="19">
        <v>77.599999999999994</v>
      </c>
      <c r="R48" s="20">
        <v>17.3</v>
      </c>
    </row>
    <row r="49" spans="1:18" x14ac:dyDescent="0.25">
      <c r="A49" s="19">
        <v>5.01</v>
      </c>
      <c r="B49" s="19">
        <v>0.34</v>
      </c>
      <c r="C49" s="19">
        <v>0.375</v>
      </c>
      <c r="D49" s="19">
        <v>0.36</v>
      </c>
      <c r="E49" t="s">
        <v>56</v>
      </c>
      <c r="F49" t="s">
        <v>161</v>
      </c>
      <c r="G49" s="19">
        <v>0.36499999999999999</v>
      </c>
      <c r="H49" s="20">
        <v>-1</v>
      </c>
      <c r="I49" s="21">
        <v>23966</v>
      </c>
      <c r="J49" s="19">
        <v>0.36499999999999999</v>
      </c>
      <c r="K49" s="19">
        <v>0.37</v>
      </c>
      <c r="L49" s="22">
        <v>32</v>
      </c>
      <c r="M49" s="23" t="s">
        <v>115</v>
      </c>
      <c r="N49" s="22" t="s">
        <v>124</v>
      </c>
      <c r="O49" s="19">
        <v>0.99</v>
      </c>
      <c r="P49" s="22">
        <v>87.67</v>
      </c>
      <c r="Q49" s="19">
        <v>-59.9</v>
      </c>
      <c r="R49" s="20" t="s">
        <v>124</v>
      </c>
    </row>
    <row r="50" spans="1:18" x14ac:dyDescent="0.25">
      <c r="A50" s="19">
        <v>1.8169999999999999</v>
      </c>
      <c r="B50" s="19">
        <v>0.85499999999999998</v>
      </c>
      <c r="C50" s="19">
        <v>1.05</v>
      </c>
      <c r="D50" s="19">
        <v>1.01</v>
      </c>
      <c r="E50" t="s">
        <v>162</v>
      </c>
      <c r="F50" t="s">
        <v>163</v>
      </c>
      <c r="G50" s="19">
        <v>1.02</v>
      </c>
      <c r="H50" s="20">
        <v>-6</v>
      </c>
      <c r="I50" s="21">
        <v>96442</v>
      </c>
      <c r="J50" s="19">
        <v>1.0149999999999999</v>
      </c>
      <c r="K50" s="19">
        <v>1.02</v>
      </c>
      <c r="L50" s="22">
        <v>3</v>
      </c>
      <c r="M50" s="23" t="s">
        <v>115</v>
      </c>
      <c r="N50" s="22" t="s">
        <v>124</v>
      </c>
      <c r="O50" s="19">
        <v>1.37</v>
      </c>
      <c r="P50" s="22">
        <v>2.94</v>
      </c>
      <c r="Q50" s="19">
        <v>-10.76</v>
      </c>
      <c r="R50" s="20" t="s">
        <v>124</v>
      </c>
    </row>
    <row r="51" spans="1:18" x14ac:dyDescent="0.25">
      <c r="A51" s="19">
        <v>0.70499999999999996</v>
      </c>
      <c r="B51" s="19">
        <v>0.185</v>
      </c>
      <c r="C51" s="19">
        <v>0.27</v>
      </c>
      <c r="D51" s="19">
        <v>0.245</v>
      </c>
      <c r="E51" t="s">
        <v>164</v>
      </c>
      <c r="F51" t="s">
        <v>165</v>
      </c>
      <c r="G51" s="19">
        <v>0.245</v>
      </c>
      <c r="H51" s="20">
        <v>-2</v>
      </c>
      <c r="I51" s="21">
        <v>49690</v>
      </c>
      <c r="J51" s="19">
        <v>0.245</v>
      </c>
      <c r="K51" s="19">
        <v>0.25</v>
      </c>
      <c r="L51" s="22">
        <v>1</v>
      </c>
      <c r="M51" s="23"/>
      <c r="N51" s="22">
        <v>1.7</v>
      </c>
      <c r="O51" s="19">
        <v>0.25</v>
      </c>
      <c r="P51" s="22">
        <v>4.08</v>
      </c>
      <c r="Q51" s="19">
        <v>1.7</v>
      </c>
      <c r="R51" s="20">
        <v>14.4</v>
      </c>
    </row>
    <row r="52" spans="1:18" x14ac:dyDescent="0.25">
      <c r="A52" s="19">
        <v>5.46</v>
      </c>
      <c r="B52" s="19">
        <v>4.6100000000000003</v>
      </c>
      <c r="C52" s="19">
        <v>4.87</v>
      </c>
      <c r="D52" s="19">
        <v>4.7699999999999996</v>
      </c>
      <c r="E52" t="s">
        <v>166</v>
      </c>
      <c r="F52" t="s">
        <v>167</v>
      </c>
      <c r="G52" s="19">
        <v>4.78</v>
      </c>
      <c r="H52" s="20">
        <v>-9</v>
      </c>
      <c r="I52" s="21">
        <v>1499</v>
      </c>
      <c r="J52" s="19">
        <v>4.7699999999999996</v>
      </c>
      <c r="K52" s="19">
        <v>4.79</v>
      </c>
      <c r="L52" s="22">
        <v>8.5</v>
      </c>
      <c r="M52" s="23" t="s">
        <v>115</v>
      </c>
      <c r="N52" s="22">
        <v>4.13</v>
      </c>
      <c r="O52" s="19">
        <v>1.94</v>
      </c>
      <c r="P52" s="22">
        <v>1.78</v>
      </c>
      <c r="Q52" s="19">
        <v>35.11</v>
      </c>
      <c r="R52" s="20">
        <v>13.6</v>
      </c>
    </row>
    <row r="53" spans="1:18" x14ac:dyDescent="0.25">
      <c r="A53" s="19">
        <v>14.45</v>
      </c>
      <c r="B53" s="19">
        <v>10.86</v>
      </c>
      <c r="C53" s="19">
        <v>12.76</v>
      </c>
      <c r="D53" s="19">
        <v>12.52</v>
      </c>
      <c r="E53" t="s">
        <v>168</v>
      </c>
      <c r="F53" t="s">
        <v>1201</v>
      </c>
      <c r="G53" s="19">
        <v>12.57</v>
      </c>
      <c r="H53" s="20">
        <v>-22</v>
      </c>
      <c r="I53" s="21">
        <v>14816</v>
      </c>
      <c r="J53" s="19">
        <v>12.57</v>
      </c>
      <c r="K53" s="19">
        <v>12.58</v>
      </c>
      <c r="L53" s="22">
        <v>66</v>
      </c>
      <c r="M53" s="23" t="s">
        <v>115</v>
      </c>
      <c r="N53" s="22">
        <v>1.43</v>
      </c>
      <c r="O53" s="19">
        <v>7.22</v>
      </c>
      <c r="P53" s="22">
        <v>5.25</v>
      </c>
      <c r="Q53" s="19">
        <v>94.4</v>
      </c>
      <c r="R53" s="20">
        <v>13.3</v>
      </c>
    </row>
    <row r="54" spans="1:18" x14ac:dyDescent="0.25">
      <c r="A54" s="19">
        <v>39.74</v>
      </c>
      <c r="B54" s="19">
        <v>26.5</v>
      </c>
      <c r="C54" s="19">
        <v>30.5</v>
      </c>
      <c r="D54" s="19">
        <v>30.01</v>
      </c>
      <c r="E54" t="s">
        <v>170</v>
      </c>
      <c r="F54" t="s">
        <v>171</v>
      </c>
      <c r="G54" s="19">
        <v>30.1</v>
      </c>
      <c r="H54" s="20">
        <v>-65</v>
      </c>
      <c r="I54" s="21">
        <v>54884</v>
      </c>
      <c r="J54" s="19">
        <v>30.1</v>
      </c>
      <c r="K54" s="19">
        <v>30.11</v>
      </c>
      <c r="L54" s="22">
        <v>147.02000000000001</v>
      </c>
      <c r="M54" s="23" t="s">
        <v>115</v>
      </c>
      <c r="N54" s="22">
        <v>1.38</v>
      </c>
      <c r="O54" s="19">
        <v>18.54</v>
      </c>
      <c r="P54" s="22">
        <v>4.88</v>
      </c>
      <c r="Q54" s="19">
        <v>203.47</v>
      </c>
      <c r="R54" s="20">
        <v>14.8</v>
      </c>
    </row>
    <row r="55" spans="1:18" x14ac:dyDescent="0.25">
      <c r="A55" s="19">
        <v>0.73499999999999999</v>
      </c>
      <c r="B55" s="19">
        <v>0.43</v>
      </c>
      <c r="C55" s="19">
        <v>0.60499999999999998</v>
      </c>
      <c r="D55" s="19">
        <v>0.58499999999999996</v>
      </c>
      <c r="E55" t="s">
        <v>522</v>
      </c>
      <c r="F55" t="s">
        <v>523</v>
      </c>
      <c r="G55" s="19">
        <v>0.59</v>
      </c>
      <c r="H55" s="20">
        <v>-2</v>
      </c>
      <c r="I55" s="21">
        <v>15941</v>
      </c>
      <c r="J55" s="19">
        <v>0.58499999999999996</v>
      </c>
      <c r="K55" s="19">
        <v>0.59499999999999997</v>
      </c>
      <c r="L55" s="22" t="s">
        <v>124</v>
      </c>
      <c r="M55" s="23"/>
      <c r="N55" s="22" t="s">
        <v>124</v>
      </c>
      <c r="O55" s="19">
        <v>0.16</v>
      </c>
      <c r="P55" s="22" t="s">
        <v>124</v>
      </c>
      <c r="Q55" s="19">
        <v>0.6</v>
      </c>
      <c r="R55" s="20">
        <v>98.3</v>
      </c>
    </row>
    <row r="56" spans="1:18" x14ac:dyDescent="0.25">
      <c r="A56" s="19">
        <v>0.68500000000000005</v>
      </c>
      <c r="B56" s="19">
        <v>0.37</v>
      </c>
      <c r="C56" s="19">
        <v>0.47</v>
      </c>
      <c r="D56" s="19">
        <v>0.46</v>
      </c>
      <c r="E56" t="s">
        <v>524</v>
      </c>
      <c r="F56" t="s">
        <v>525</v>
      </c>
      <c r="G56" s="19">
        <v>0.47</v>
      </c>
      <c r="H56" s="20">
        <v>0.5</v>
      </c>
      <c r="I56" s="21">
        <v>2312</v>
      </c>
      <c r="J56" s="19">
        <v>0.46</v>
      </c>
      <c r="K56" s="19">
        <v>0.47</v>
      </c>
      <c r="L56" s="22" t="s">
        <v>124</v>
      </c>
      <c r="M56" s="23"/>
      <c r="N56" s="22" t="s">
        <v>124</v>
      </c>
      <c r="O56" s="19">
        <v>0.06</v>
      </c>
      <c r="P56" s="22" t="s">
        <v>124</v>
      </c>
      <c r="Q56" s="19">
        <v>1.2</v>
      </c>
      <c r="R56" s="20">
        <v>39.200000000000003</v>
      </c>
    </row>
    <row r="57" spans="1:18" x14ac:dyDescent="0.25">
      <c r="A57" s="19">
        <v>6.64</v>
      </c>
      <c r="B57" s="19">
        <v>4.16</v>
      </c>
      <c r="C57" s="19">
        <v>4.32</v>
      </c>
      <c r="D57" s="19">
        <v>4.16</v>
      </c>
      <c r="E57" t="s">
        <v>172</v>
      </c>
      <c r="F57" t="s">
        <v>173</v>
      </c>
      <c r="G57" s="19">
        <v>4.17</v>
      </c>
      <c r="H57" s="20">
        <v>-20</v>
      </c>
      <c r="I57" s="21">
        <v>55055</v>
      </c>
      <c r="J57" s="19">
        <v>4.16</v>
      </c>
      <c r="K57" s="19">
        <v>4.1900000000000004</v>
      </c>
      <c r="L57" s="22" t="s">
        <v>124</v>
      </c>
      <c r="M57" s="23" t="s">
        <v>115</v>
      </c>
      <c r="N57" s="22" t="s">
        <v>124</v>
      </c>
      <c r="O57" s="19">
        <v>6.43</v>
      </c>
      <c r="P57" s="22" t="s">
        <v>124</v>
      </c>
      <c r="Q57" s="19">
        <v>1.1200000000000001</v>
      </c>
      <c r="R57" s="20">
        <v>372.3</v>
      </c>
    </row>
    <row r="58" spans="1:18" x14ac:dyDescent="0.25">
      <c r="A58" s="19">
        <v>6.47</v>
      </c>
      <c r="B58" s="19">
        <v>4.68</v>
      </c>
      <c r="C58" s="19">
        <v>6.3949999999999996</v>
      </c>
      <c r="D58" s="19">
        <v>6.3</v>
      </c>
      <c r="E58" t="s">
        <v>174</v>
      </c>
      <c r="F58" t="s">
        <v>175</v>
      </c>
      <c r="G58" s="19">
        <v>6.35</v>
      </c>
      <c r="H58" s="20">
        <v>-10</v>
      </c>
      <c r="I58" s="21">
        <v>20323</v>
      </c>
      <c r="J58" s="19">
        <v>6.34</v>
      </c>
      <c r="K58" s="19">
        <v>6.36</v>
      </c>
      <c r="L58" s="22">
        <v>16.5</v>
      </c>
      <c r="M58" s="23" t="s">
        <v>115</v>
      </c>
      <c r="N58" s="22">
        <v>2.36</v>
      </c>
      <c r="O58" s="19">
        <v>4.18</v>
      </c>
      <c r="P58" s="22">
        <v>2.6</v>
      </c>
      <c r="Q58" s="19">
        <v>38.93</v>
      </c>
      <c r="R58" s="20">
        <v>16.3</v>
      </c>
    </row>
    <row r="59" spans="1:18" x14ac:dyDescent="0.25">
      <c r="A59" s="19">
        <v>5.08</v>
      </c>
      <c r="B59" s="19">
        <v>1.76</v>
      </c>
      <c r="C59" s="19">
        <v>1.92</v>
      </c>
      <c r="D59" s="19">
        <v>1.8149999999999999</v>
      </c>
      <c r="E59" t="s">
        <v>176</v>
      </c>
      <c r="F59" t="s">
        <v>177</v>
      </c>
      <c r="G59" s="19">
        <v>1.82</v>
      </c>
      <c r="H59" s="20">
        <v>-11.5</v>
      </c>
      <c r="I59" s="21">
        <v>13740</v>
      </c>
      <c r="J59" s="19">
        <v>1.82</v>
      </c>
      <c r="K59" s="19">
        <v>1.825</v>
      </c>
      <c r="L59" s="22">
        <v>26</v>
      </c>
      <c r="M59" s="23"/>
      <c r="N59" s="22" t="s">
        <v>124</v>
      </c>
      <c r="O59" s="19">
        <v>1.83</v>
      </c>
      <c r="P59" s="22">
        <v>14.29</v>
      </c>
      <c r="Q59" s="19">
        <v>-63.9</v>
      </c>
      <c r="R59" s="20" t="s">
        <v>124</v>
      </c>
    </row>
    <row r="60" spans="1:18" x14ac:dyDescent="0.25">
      <c r="A60" s="19">
        <v>11.73</v>
      </c>
      <c r="B60" s="19">
        <v>8.74</v>
      </c>
      <c r="C60" s="19">
        <v>11.54</v>
      </c>
      <c r="D60" s="19">
        <v>11.375</v>
      </c>
      <c r="E60" t="s">
        <v>178</v>
      </c>
      <c r="F60" t="s">
        <v>179</v>
      </c>
      <c r="G60" s="19">
        <v>11.5</v>
      </c>
      <c r="H60" s="20">
        <v>-4</v>
      </c>
      <c r="I60" s="21">
        <v>31000</v>
      </c>
      <c r="J60" s="19">
        <v>11.49</v>
      </c>
      <c r="K60" s="19">
        <v>11.51</v>
      </c>
      <c r="L60" s="22">
        <v>27.5</v>
      </c>
      <c r="M60" s="23" t="s">
        <v>121</v>
      </c>
      <c r="N60" s="22">
        <v>1.44</v>
      </c>
      <c r="O60" s="19">
        <v>0.65</v>
      </c>
      <c r="P60" s="22">
        <v>2.39</v>
      </c>
      <c r="Q60" s="19">
        <v>39.67</v>
      </c>
      <c r="R60" s="20">
        <v>29</v>
      </c>
    </row>
    <row r="61" spans="1:18" x14ac:dyDescent="0.25">
      <c r="A61" s="19">
        <v>9.5</v>
      </c>
      <c r="B61" s="19">
        <v>6.06</v>
      </c>
      <c r="C61" s="19">
        <v>7.52</v>
      </c>
      <c r="D61" s="19">
        <v>7.43</v>
      </c>
      <c r="E61" t="s">
        <v>180</v>
      </c>
      <c r="F61" t="s">
        <v>181</v>
      </c>
      <c r="G61" s="19">
        <v>7.49</v>
      </c>
      <c r="H61" s="20">
        <v>-2</v>
      </c>
      <c r="I61" s="21">
        <v>5685</v>
      </c>
      <c r="J61" s="19">
        <v>7.49</v>
      </c>
      <c r="K61" s="19">
        <v>7.5</v>
      </c>
      <c r="L61" s="22">
        <v>27</v>
      </c>
      <c r="M61" s="23" t="s">
        <v>115</v>
      </c>
      <c r="N61" s="22">
        <v>1.34</v>
      </c>
      <c r="O61" s="19">
        <v>1.1399999999999999</v>
      </c>
      <c r="P61" s="22">
        <v>3.6</v>
      </c>
      <c r="Q61" s="19">
        <v>36.31</v>
      </c>
      <c r="R61" s="20">
        <v>20.6</v>
      </c>
    </row>
    <row r="62" spans="1:18" x14ac:dyDescent="0.25">
      <c r="A62" s="19">
        <v>3.35</v>
      </c>
      <c r="B62" s="19">
        <v>1.895</v>
      </c>
      <c r="C62" s="19">
        <v>3.28</v>
      </c>
      <c r="D62" s="19">
        <v>3.22</v>
      </c>
      <c r="E62" t="s">
        <v>526</v>
      </c>
      <c r="F62" t="s">
        <v>527</v>
      </c>
      <c r="G62" s="19">
        <v>3.25</v>
      </c>
      <c r="H62" s="20">
        <v>1</v>
      </c>
      <c r="I62" s="21">
        <v>9280</v>
      </c>
      <c r="J62" s="19">
        <v>3.24</v>
      </c>
      <c r="K62" s="19">
        <v>3.26</v>
      </c>
      <c r="L62" s="22">
        <v>4</v>
      </c>
      <c r="M62" s="23" t="s">
        <v>115</v>
      </c>
      <c r="N62" s="22">
        <v>1.66</v>
      </c>
      <c r="O62" s="19" t="s">
        <v>124</v>
      </c>
      <c r="P62" s="22">
        <v>1.23</v>
      </c>
      <c r="Q62" s="19">
        <v>6.64</v>
      </c>
      <c r="R62" s="20">
        <v>48.9</v>
      </c>
    </row>
    <row r="63" spans="1:18" x14ac:dyDescent="0.25">
      <c r="A63" s="19">
        <v>1.3149999999999999</v>
      </c>
      <c r="B63" s="19">
        <v>0.315</v>
      </c>
      <c r="C63" s="19">
        <v>0.34</v>
      </c>
      <c r="D63" s="19">
        <v>0.32</v>
      </c>
      <c r="E63" t="s">
        <v>528</v>
      </c>
      <c r="F63" t="s">
        <v>529</v>
      </c>
      <c r="G63" s="19">
        <v>0.32700000000000001</v>
      </c>
      <c r="H63" s="20">
        <v>-1.3</v>
      </c>
      <c r="I63" s="21">
        <v>2381</v>
      </c>
      <c r="J63" s="19">
        <v>0.32500000000000001</v>
      </c>
      <c r="K63" s="19">
        <v>0.33</v>
      </c>
      <c r="L63" s="22" t="s">
        <v>124</v>
      </c>
      <c r="M63" s="23"/>
      <c r="N63" s="22" t="s">
        <v>124</v>
      </c>
      <c r="O63" s="19" t="s">
        <v>124</v>
      </c>
      <c r="P63" s="22" t="s">
        <v>124</v>
      </c>
      <c r="Q63" s="19">
        <v>-10.24</v>
      </c>
      <c r="R63" s="20" t="s">
        <v>124</v>
      </c>
    </row>
    <row r="64" spans="1:18" x14ac:dyDescent="0.25">
      <c r="A64" s="19">
        <v>3.2050000000000001</v>
      </c>
      <c r="B64" s="19">
        <v>2.27</v>
      </c>
      <c r="C64" s="19">
        <v>3.01</v>
      </c>
      <c r="D64" s="19">
        <v>2.96</v>
      </c>
      <c r="E64" t="s">
        <v>182</v>
      </c>
      <c r="F64" t="s">
        <v>183</v>
      </c>
      <c r="G64" s="19">
        <v>3</v>
      </c>
      <c r="H64" s="20">
        <v>-1</v>
      </c>
      <c r="I64" s="21">
        <v>11554</v>
      </c>
      <c r="J64" s="19">
        <v>2.99</v>
      </c>
      <c r="K64" s="19">
        <v>3</v>
      </c>
      <c r="L64" s="22">
        <v>15.55</v>
      </c>
      <c r="M64" s="23"/>
      <c r="N64" s="22">
        <v>2.0299999999999998</v>
      </c>
      <c r="O64" s="19">
        <v>2.1800000000000002</v>
      </c>
      <c r="P64" s="22">
        <v>5.18</v>
      </c>
      <c r="Q64" s="19">
        <v>31.55</v>
      </c>
      <c r="R64" s="20">
        <v>9.5</v>
      </c>
    </row>
    <row r="65" spans="1:18" x14ac:dyDescent="0.25">
      <c r="A65" s="19">
        <v>6.05</v>
      </c>
      <c r="B65" s="19">
        <v>3.76</v>
      </c>
      <c r="C65" s="19">
        <v>4.84</v>
      </c>
      <c r="D65" s="19">
        <v>4.6500000000000004</v>
      </c>
      <c r="E65" t="s">
        <v>184</v>
      </c>
      <c r="F65" t="s">
        <v>185</v>
      </c>
      <c r="G65" s="19">
        <v>4.66</v>
      </c>
      <c r="H65" s="20">
        <v>-19</v>
      </c>
      <c r="I65" s="21">
        <v>1516</v>
      </c>
      <c r="J65" s="19">
        <v>4.66</v>
      </c>
      <c r="K65" s="19">
        <v>4.68</v>
      </c>
      <c r="L65" s="22">
        <v>20</v>
      </c>
      <c r="M65" s="23" t="s">
        <v>115</v>
      </c>
      <c r="N65" s="22">
        <v>2.13</v>
      </c>
      <c r="O65" s="19" t="s">
        <v>124</v>
      </c>
      <c r="P65" s="22">
        <v>4.29</v>
      </c>
      <c r="Q65" s="19">
        <v>42.6</v>
      </c>
      <c r="R65" s="20">
        <v>10.9</v>
      </c>
    </row>
    <row r="66" spans="1:18" x14ac:dyDescent="0.25">
      <c r="A66" s="19">
        <v>38.81</v>
      </c>
      <c r="B66" s="19">
        <v>21</v>
      </c>
      <c r="C66" s="19">
        <v>35</v>
      </c>
      <c r="D66" s="19">
        <v>33.950000000000003</v>
      </c>
      <c r="E66" t="s">
        <v>62</v>
      </c>
      <c r="F66" t="s">
        <v>186</v>
      </c>
      <c r="G66" s="19">
        <v>34.44</v>
      </c>
      <c r="H66" s="20">
        <v>-344</v>
      </c>
      <c r="I66" s="21">
        <v>1520979</v>
      </c>
      <c r="J66" s="19">
        <v>34.42</v>
      </c>
      <c r="K66" s="19">
        <v>34.44</v>
      </c>
      <c r="L66" s="22">
        <v>70</v>
      </c>
      <c r="M66" s="23" t="s">
        <v>115</v>
      </c>
      <c r="N66" s="22">
        <v>0.11</v>
      </c>
      <c r="O66" s="19">
        <v>8.64</v>
      </c>
      <c r="P66" s="22">
        <v>2.0299999999999998</v>
      </c>
      <c r="Q66" s="19">
        <v>7.4</v>
      </c>
      <c r="R66" s="20">
        <v>465.4</v>
      </c>
    </row>
    <row r="67" spans="1:18" x14ac:dyDescent="0.25">
      <c r="A67" s="19">
        <v>1.1100000000000001</v>
      </c>
      <c r="B67" s="19">
        <v>0.375</v>
      </c>
      <c r="C67" s="19">
        <v>1.06</v>
      </c>
      <c r="D67" s="19">
        <v>1.03</v>
      </c>
      <c r="E67" t="s">
        <v>530</v>
      </c>
      <c r="F67" t="s">
        <v>531</v>
      </c>
      <c r="G67" s="19">
        <v>1.04</v>
      </c>
      <c r="H67" s="20">
        <v>-2</v>
      </c>
      <c r="I67" s="21">
        <v>8379</v>
      </c>
      <c r="J67" s="19">
        <v>1.04</v>
      </c>
      <c r="K67" s="19">
        <v>1.0549999999999999</v>
      </c>
      <c r="L67" s="22">
        <v>1.1000000000000001</v>
      </c>
      <c r="M67" s="23" t="s">
        <v>115</v>
      </c>
      <c r="N67" s="22">
        <v>1.79</v>
      </c>
      <c r="O67" s="19">
        <v>0.1</v>
      </c>
      <c r="P67" s="22">
        <v>1.06</v>
      </c>
      <c r="Q67" s="19">
        <v>1.97</v>
      </c>
      <c r="R67" s="20">
        <v>52.8</v>
      </c>
    </row>
    <row r="68" spans="1:18" x14ac:dyDescent="0.25">
      <c r="A68" s="19">
        <v>7.34</v>
      </c>
      <c r="B68" s="19">
        <v>2.52</v>
      </c>
      <c r="C68" s="19">
        <v>3.3</v>
      </c>
      <c r="D68" s="19">
        <v>3.23</v>
      </c>
      <c r="E68" t="s">
        <v>187</v>
      </c>
      <c r="F68" t="s">
        <v>188</v>
      </c>
      <c r="G68" s="19">
        <v>3.25</v>
      </c>
      <c r="H68" s="20">
        <v>-2</v>
      </c>
      <c r="I68" s="21">
        <v>3909</v>
      </c>
      <c r="J68" s="19">
        <v>3.25</v>
      </c>
      <c r="K68" s="19">
        <v>3.27</v>
      </c>
      <c r="L68" s="22">
        <v>30</v>
      </c>
      <c r="M68" s="23" t="s">
        <v>115</v>
      </c>
      <c r="N68" s="22">
        <v>1.38</v>
      </c>
      <c r="O68" s="19">
        <v>0.05</v>
      </c>
      <c r="P68" s="22">
        <v>9.23</v>
      </c>
      <c r="Q68" s="19">
        <v>41.46</v>
      </c>
      <c r="R68" s="20">
        <v>7.8</v>
      </c>
    </row>
    <row r="69" spans="1:18" x14ac:dyDescent="0.25">
      <c r="A69" s="19">
        <v>11.62</v>
      </c>
      <c r="B69" s="19">
        <v>9.35</v>
      </c>
      <c r="C69" s="19">
        <v>10.119999999999999</v>
      </c>
      <c r="D69" s="19">
        <v>9.9700000000000006</v>
      </c>
      <c r="E69" t="s">
        <v>1179</v>
      </c>
      <c r="F69" t="s">
        <v>1207</v>
      </c>
      <c r="G69" s="19">
        <v>10.01</v>
      </c>
      <c r="H69" s="20">
        <v>-14</v>
      </c>
      <c r="I69" s="21">
        <v>8718</v>
      </c>
      <c r="J69" s="19">
        <v>10</v>
      </c>
      <c r="K69" s="19">
        <v>10.02</v>
      </c>
      <c r="L69" s="22">
        <v>49.8</v>
      </c>
      <c r="M69" s="23" t="s">
        <v>115</v>
      </c>
      <c r="N69" s="22">
        <v>0.83</v>
      </c>
      <c r="O69" s="19">
        <v>0.22</v>
      </c>
      <c r="P69" s="22">
        <v>4.9800000000000004</v>
      </c>
      <c r="Q69" s="19">
        <v>41.3</v>
      </c>
      <c r="R69" s="20">
        <v>24.2</v>
      </c>
    </row>
    <row r="70" spans="1:18" x14ac:dyDescent="0.25">
      <c r="A70" s="19">
        <v>1.2050000000000001</v>
      </c>
      <c r="B70" s="19">
        <v>0.89</v>
      </c>
      <c r="C70" s="19">
        <v>0.92</v>
      </c>
      <c r="D70" s="19">
        <v>0.91</v>
      </c>
      <c r="E70" t="s">
        <v>532</v>
      </c>
      <c r="F70" t="s">
        <v>533</v>
      </c>
      <c r="G70" s="19">
        <v>0.91</v>
      </c>
      <c r="H70" s="20">
        <v>-2</v>
      </c>
      <c r="I70" s="21">
        <v>7752</v>
      </c>
      <c r="J70" s="19">
        <v>0.91</v>
      </c>
      <c r="K70" s="19">
        <v>0.92</v>
      </c>
      <c r="L70" s="22">
        <v>4</v>
      </c>
      <c r="M70" s="23" t="s">
        <v>115</v>
      </c>
      <c r="N70" s="22">
        <v>1.42</v>
      </c>
      <c r="O70" s="19">
        <v>0.23</v>
      </c>
      <c r="P70" s="22">
        <v>4.4000000000000004</v>
      </c>
      <c r="Q70" s="19">
        <v>5.67</v>
      </c>
      <c r="R70" s="20">
        <v>16</v>
      </c>
    </row>
    <row r="71" spans="1:18" x14ac:dyDescent="0.25">
      <c r="A71" s="19">
        <v>7.96</v>
      </c>
      <c r="B71" s="19">
        <v>5.31</v>
      </c>
      <c r="C71" s="19">
        <v>5.53</v>
      </c>
      <c r="D71" s="19">
        <v>5.31</v>
      </c>
      <c r="E71" t="s">
        <v>534</v>
      </c>
      <c r="F71" t="s">
        <v>535</v>
      </c>
      <c r="G71" s="19">
        <v>5.45</v>
      </c>
      <c r="H71" s="20">
        <v>-20</v>
      </c>
      <c r="I71" s="21">
        <v>380</v>
      </c>
      <c r="J71" s="19">
        <v>5.43</v>
      </c>
      <c r="K71" s="19">
        <v>5.45</v>
      </c>
      <c r="L71" s="22">
        <v>27.5</v>
      </c>
      <c r="M71" s="23" t="s">
        <v>115</v>
      </c>
      <c r="N71" s="22">
        <v>1.39</v>
      </c>
      <c r="O71" s="19">
        <v>3.3</v>
      </c>
      <c r="P71" s="22">
        <v>5.05</v>
      </c>
      <c r="Q71" s="19">
        <v>38.1</v>
      </c>
      <c r="R71" s="20">
        <v>14.3</v>
      </c>
    </row>
    <row r="72" spans="1:18" x14ac:dyDescent="0.25">
      <c r="A72" s="19">
        <v>8.27</v>
      </c>
      <c r="B72" s="19">
        <v>5.81</v>
      </c>
      <c r="C72" s="19">
        <v>7.1</v>
      </c>
      <c r="D72" s="19">
        <v>6.98</v>
      </c>
      <c r="E72" t="s">
        <v>190</v>
      </c>
      <c r="F72" t="s">
        <v>191</v>
      </c>
      <c r="G72" s="19">
        <v>7.04</v>
      </c>
      <c r="H72" s="20">
        <v>-6</v>
      </c>
      <c r="I72" s="21">
        <v>14354</v>
      </c>
      <c r="J72" s="19">
        <v>7.04</v>
      </c>
      <c r="K72" s="19">
        <v>7.06</v>
      </c>
      <c r="L72" s="22">
        <v>28</v>
      </c>
      <c r="M72" s="23" t="s">
        <v>121</v>
      </c>
      <c r="N72" s="22">
        <v>2.08</v>
      </c>
      <c r="O72" s="19">
        <v>3.43</v>
      </c>
      <c r="P72" s="22">
        <v>3.98</v>
      </c>
      <c r="Q72" s="19">
        <v>58.2</v>
      </c>
      <c r="R72" s="20">
        <v>12.1</v>
      </c>
    </row>
    <row r="73" spans="1:18" x14ac:dyDescent="0.25">
      <c r="A73" s="19">
        <v>5.3949999999999996</v>
      </c>
      <c r="B73" s="19">
        <v>3.96</v>
      </c>
      <c r="C73" s="19">
        <v>5.28</v>
      </c>
      <c r="D73" s="19">
        <v>5.165</v>
      </c>
      <c r="E73" t="s">
        <v>192</v>
      </c>
      <c r="F73" t="s">
        <v>193</v>
      </c>
      <c r="G73" s="19">
        <v>5.2</v>
      </c>
      <c r="H73" s="20">
        <v>-8</v>
      </c>
      <c r="I73" s="21">
        <v>5665</v>
      </c>
      <c r="J73" s="19">
        <v>5.19</v>
      </c>
      <c r="K73" s="19">
        <v>5.21</v>
      </c>
      <c r="L73" s="22">
        <v>23.4</v>
      </c>
      <c r="M73" s="23"/>
      <c r="N73" s="22">
        <v>1.18</v>
      </c>
      <c r="O73" s="19">
        <v>2.38</v>
      </c>
      <c r="P73" s="22">
        <v>4.5</v>
      </c>
      <c r="Q73" s="19">
        <v>27.62</v>
      </c>
      <c r="R73" s="20">
        <v>18.8</v>
      </c>
    </row>
    <row r="74" spans="1:18" x14ac:dyDescent="0.25">
      <c r="A74" s="19">
        <v>4.67</v>
      </c>
      <c r="B74" s="19">
        <v>3.55</v>
      </c>
      <c r="C74" s="19">
        <v>4.33</v>
      </c>
      <c r="D74" s="19">
        <v>4.28</v>
      </c>
      <c r="E74" t="s">
        <v>194</v>
      </c>
      <c r="F74" t="s">
        <v>195</v>
      </c>
      <c r="G74" s="19">
        <v>4.29</v>
      </c>
      <c r="H74" s="20">
        <v>-2</v>
      </c>
      <c r="I74" s="21">
        <v>15955</v>
      </c>
      <c r="J74" s="19">
        <v>4.28</v>
      </c>
      <c r="K74" s="19">
        <v>4.3</v>
      </c>
      <c r="L74" s="22">
        <v>27.35</v>
      </c>
      <c r="M74" s="23"/>
      <c r="N74" s="22">
        <v>1.49</v>
      </c>
      <c r="O74" s="19">
        <v>3.52</v>
      </c>
      <c r="P74" s="22">
        <v>6.38</v>
      </c>
      <c r="Q74" s="19">
        <v>40.659999999999997</v>
      </c>
      <c r="R74" s="20">
        <v>10.6</v>
      </c>
    </row>
    <row r="75" spans="1:18" x14ac:dyDescent="0.25">
      <c r="A75" s="19">
        <v>3</v>
      </c>
      <c r="B75" s="19">
        <v>1.48</v>
      </c>
      <c r="C75" s="19">
        <v>2.82</v>
      </c>
      <c r="D75" s="19">
        <v>2.79</v>
      </c>
      <c r="E75" t="s">
        <v>536</v>
      </c>
      <c r="F75" t="s">
        <v>537</v>
      </c>
      <c r="G75" s="19">
        <v>2.81</v>
      </c>
      <c r="H75" s="20" t="s">
        <v>124</v>
      </c>
      <c r="I75" s="21">
        <v>1716</v>
      </c>
      <c r="J75" s="19">
        <v>2.8</v>
      </c>
      <c r="K75" s="19">
        <v>2.82</v>
      </c>
      <c r="L75" s="22" t="s">
        <v>124</v>
      </c>
      <c r="M75" s="23"/>
      <c r="N75" s="22" t="s">
        <v>124</v>
      </c>
      <c r="O75" s="19">
        <v>1.41</v>
      </c>
      <c r="P75" s="22" t="s">
        <v>124</v>
      </c>
      <c r="Q75" s="19">
        <v>32.22</v>
      </c>
      <c r="R75" s="20">
        <v>8.6999999999999993</v>
      </c>
    </row>
    <row r="76" spans="1:18" x14ac:dyDescent="0.25">
      <c r="A76" s="19">
        <v>11.4</v>
      </c>
      <c r="B76" s="19">
        <v>8.19</v>
      </c>
      <c r="C76" s="19">
        <v>10.76</v>
      </c>
      <c r="D76" s="19">
        <v>10.57</v>
      </c>
      <c r="E76" t="s">
        <v>196</v>
      </c>
      <c r="F76" t="s">
        <v>197</v>
      </c>
      <c r="G76" s="19">
        <v>10.73</v>
      </c>
      <c r="H76" s="20">
        <v>-3</v>
      </c>
      <c r="I76" s="21">
        <v>10717</v>
      </c>
      <c r="J76" s="19">
        <v>10.71</v>
      </c>
      <c r="K76" s="19">
        <v>10.73</v>
      </c>
      <c r="L76" s="22">
        <v>42</v>
      </c>
      <c r="M76" s="23" t="s">
        <v>121</v>
      </c>
      <c r="N76" s="22">
        <v>0.85</v>
      </c>
      <c r="O76" s="19">
        <v>1.76</v>
      </c>
      <c r="P76" s="22">
        <v>3.91</v>
      </c>
      <c r="Q76" s="19">
        <v>35.6</v>
      </c>
      <c r="R76" s="20">
        <v>30.1</v>
      </c>
    </row>
    <row r="77" spans="1:18" x14ac:dyDescent="0.25">
      <c r="A77" s="19">
        <v>93.97</v>
      </c>
      <c r="B77" s="19">
        <v>56.42</v>
      </c>
      <c r="C77" s="19">
        <v>90.55</v>
      </c>
      <c r="D77" s="19">
        <v>89.61</v>
      </c>
      <c r="E77" t="s">
        <v>198</v>
      </c>
      <c r="F77" t="s">
        <v>199</v>
      </c>
      <c r="G77" s="19">
        <v>89.99</v>
      </c>
      <c r="H77" s="20">
        <v>-86</v>
      </c>
      <c r="I77" s="21">
        <v>1543</v>
      </c>
      <c r="J77" s="19">
        <v>89.98</v>
      </c>
      <c r="K77" s="19">
        <v>90</v>
      </c>
      <c r="L77" s="22">
        <v>217</v>
      </c>
      <c r="M77" s="23" t="s">
        <v>121</v>
      </c>
      <c r="N77" s="22">
        <v>1.17</v>
      </c>
      <c r="O77" s="19">
        <v>1.58</v>
      </c>
      <c r="P77" s="22">
        <v>2.41</v>
      </c>
      <c r="Q77" s="19">
        <v>252.9</v>
      </c>
      <c r="R77" s="20">
        <v>35.6</v>
      </c>
    </row>
    <row r="78" spans="1:18" x14ac:dyDescent="0.25">
      <c r="A78" s="19">
        <v>2.4900000000000002</v>
      </c>
      <c r="B78" s="19">
        <v>1.675</v>
      </c>
      <c r="C78" s="19">
        <v>2.41</v>
      </c>
      <c r="D78" s="19">
        <v>2.2999999999999998</v>
      </c>
      <c r="E78" t="s">
        <v>538</v>
      </c>
      <c r="F78" t="s">
        <v>539</v>
      </c>
      <c r="G78" s="19">
        <v>2.2999999999999998</v>
      </c>
      <c r="H78" s="20">
        <v>-8</v>
      </c>
      <c r="I78" s="21">
        <v>2608</v>
      </c>
      <c r="J78" s="19">
        <v>2.2999999999999998</v>
      </c>
      <c r="K78" s="19">
        <v>2.3199999999999998</v>
      </c>
      <c r="L78" s="22">
        <v>8.5</v>
      </c>
      <c r="M78" s="23" t="s">
        <v>115</v>
      </c>
      <c r="N78" s="22">
        <v>1.85</v>
      </c>
      <c r="O78" s="19">
        <v>1</v>
      </c>
      <c r="P78" s="22">
        <v>3.7</v>
      </c>
      <c r="Q78" s="19">
        <v>15.7</v>
      </c>
      <c r="R78" s="20">
        <v>14.6</v>
      </c>
    </row>
    <row r="79" spans="1:18" x14ac:dyDescent="0.25">
      <c r="A79" s="19">
        <v>96.69</v>
      </c>
      <c r="B79" s="19">
        <v>73.569999999999993</v>
      </c>
      <c r="C79" s="19">
        <v>93.98</v>
      </c>
      <c r="D79" s="19">
        <v>92.91</v>
      </c>
      <c r="E79" t="s">
        <v>200</v>
      </c>
      <c r="F79" t="s">
        <v>201</v>
      </c>
      <c r="G79" s="19">
        <v>93.1</v>
      </c>
      <c r="H79" s="20">
        <v>-124</v>
      </c>
      <c r="I79" s="21">
        <v>21857</v>
      </c>
      <c r="J79" s="19">
        <v>93.09</v>
      </c>
      <c r="K79" s="19">
        <v>93.14</v>
      </c>
      <c r="L79" s="22">
        <v>416</v>
      </c>
      <c r="M79" s="23" t="s">
        <v>115</v>
      </c>
      <c r="N79" s="22">
        <v>1.33</v>
      </c>
      <c r="O79" s="19">
        <v>24.46</v>
      </c>
      <c r="P79" s="22">
        <v>4.47</v>
      </c>
      <c r="Q79" s="19">
        <v>552.4</v>
      </c>
      <c r="R79" s="20">
        <v>16.899999999999999</v>
      </c>
    </row>
    <row r="80" spans="1:18" x14ac:dyDescent="0.25">
      <c r="A80" s="19">
        <v>13.56</v>
      </c>
      <c r="B80" s="19">
        <v>10.875</v>
      </c>
      <c r="C80" s="19">
        <v>12.68</v>
      </c>
      <c r="D80" s="19">
        <v>12.52</v>
      </c>
      <c r="E80" t="s">
        <v>202</v>
      </c>
      <c r="F80" t="s">
        <v>203</v>
      </c>
      <c r="G80" s="19">
        <v>12.6</v>
      </c>
      <c r="H80" s="20">
        <v>-20</v>
      </c>
      <c r="I80" s="21">
        <v>12800</v>
      </c>
      <c r="J80" s="19">
        <v>12.59</v>
      </c>
      <c r="K80" s="19">
        <v>12.61</v>
      </c>
      <c r="L80" s="22">
        <v>30</v>
      </c>
      <c r="M80" s="23" t="s">
        <v>121</v>
      </c>
      <c r="N80" s="22">
        <v>0.78</v>
      </c>
      <c r="O80" s="19">
        <v>-2.69</v>
      </c>
      <c r="P80" s="22">
        <v>2.38</v>
      </c>
      <c r="Q80" s="19">
        <v>23.36</v>
      </c>
      <c r="R80" s="20">
        <v>53.9</v>
      </c>
    </row>
    <row r="81" spans="1:18" x14ac:dyDescent="0.25">
      <c r="A81" s="19">
        <v>13.09</v>
      </c>
      <c r="B81" s="19">
        <v>5.476</v>
      </c>
      <c r="C81" s="19">
        <v>11.63</v>
      </c>
      <c r="D81" s="19">
        <v>11.46</v>
      </c>
      <c r="E81" t="s">
        <v>542</v>
      </c>
      <c r="F81" t="s">
        <v>543</v>
      </c>
      <c r="G81" s="19">
        <v>11.56</v>
      </c>
      <c r="H81" s="20">
        <v>-8</v>
      </c>
      <c r="I81" s="21">
        <v>1731</v>
      </c>
      <c r="J81" s="19">
        <v>11.55</v>
      </c>
      <c r="K81" s="19">
        <v>11.59</v>
      </c>
      <c r="L81" s="22">
        <v>13.5</v>
      </c>
      <c r="M81" s="23" t="s">
        <v>115</v>
      </c>
      <c r="N81" s="22">
        <v>1.66</v>
      </c>
      <c r="O81" s="19">
        <v>1.91</v>
      </c>
      <c r="P81" s="22">
        <v>1.17</v>
      </c>
      <c r="Q81" s="19">
        <v>22.4</v>
      </c>
      <c r="R81" s="20">
        <v>51.6</v>
      </c>
    </row>
    <row r="82" spans="1:18" x14ac:dyDescent="0.25">
      <c r="A82" s="19">
        <v>2.46</v>
      </c>
      <c r="B82" s="19">
        <v>1.706</v>
      </c>
      <c r="C82" s="19">
        <v>2.09</v>
      </c>
      <c r="D82" s="19">
        <v>2.0299999999999998</v>
      </c>
      <c r="E82" t="s">
        <v>204</v>
      </c>
      <c r="F82" t="s">
        <v>205</v>
      </c>
      <c r="G82" s="19">
        <v>2.04</v>
      </c>
      <c r="H82" s="20">
        <v>-5</v>
      </c>
      <c r="I82" s="21">
        <v>13177</v>
      </c>
      <c r="J82" s="19">
        <v>2.02</v>
      </c>
      <c r="K82" s="19">
        <v>2.0499999999999998</v>
      </c>
      <c r="L82" s="22">
        <v>7.2</v>
      </c>
      <c r="M82" s="23" t="s">
        <v>115</v>
      </c>
      <c r="N82" s="22">
        <v>0.51</v>
      </c>
      <c r="O82" s="19">
        <v>-0.15</v>
      </c>
      <c r="P82" s="22">
        <v>3.53</v>
      </c>
      <c r="Q82" s="19">
        <v>3.7</v>
      </c>
      <c r="R82" s="20">
        <v>55.1</v>
      </c>
    </row>
    <row r="83" spans="1:18" x14ac:dyDescent="0.25">
      <c r="A83" s="19">
        <v>12.14</v>
      </c>
      <c r="B83" s="19">
        <v>8.52</v>
      </c>
      <c r="C83" s="19">
        <v>11.67</v>
      </c>
      <c r="D83" s="19">
        <v>11.45</v>
      </c>
      <c r="E83" t="s">
        <v>544</v>
      </c>
      <c r="F83" t="s">
        <v>545</v>
      </c>
      <c r="G83" s="19">
        <v>11.57</v>
      </c>
      <c r="H83" s="20">
        <v>2</v>
      </c>
      <c r="I83" s="21">
        <v>661</v>
      </c>
      <c r="J83" s="19">
        <v>11.56</v>
      </c>
      <c r="K83" s="19">
        <v>11.59</v>
      </c>
      <c r="L83" s="22">
        <v>42</v>
      </c>
      <c r="M83" s="23" t="s">
        <v>115</v>
      </c>
      <c r="N83" s="22">
        <v>1.94</v>
      </c>
      <c r="O83" s="19" t="s">
        <v>124</v>
      </c>
      <c r="P83" s="22">
        <v>3.63</v>
      </c>
      <c r="Q83" s="19">
        <v>81.599999999999994</v>
      </c>
      <c r="R83" s="20">
        <v>14.2</v>
      </c>
    </row>
    <row r="84" spans="1:18" x14ac:dyDescent="0.25">
      <c r="A84" s="19">
        <v>1.2</v>
      </c>
      <c r="B84" s="19">
        <v>0.93500000000000005</v>
      </c>
      <c r="C84" s="19">
        <v>1.135</v>
      </c>
      <c r="D84" s="19">
        <v>1.115</v>
      </c>
      <c r="E84" t="s">
        <v>206</v>
      </c>
      <c r="F84" t="s">
        <v>207</v>
      </c>
      <c r="G84" s="19">
        <v>1.115</v>
      </c>
      <c r="H84" s="20">
        <v>-2</v>
      </c>
      <c r="I84" s="21">
        <v>25658</v>
      </c>
      <c r="J84" s="19">
        <v>1.115</v>
      </c>
      <c r="K84" s="19">
        <v>1.1200000000000001</v>
      </c>
      <c r="L84" s="22">
        <v>7.8</v>
      </c>
      <c r="M84" s="23"/>
      <c r="N84" s="22">
        <v>1.35</v>
      </c>
      <c r="O84" s="19">
        <v>0.74</v>
      </c>
      <c r="P84" s="22">
        <v>7</v>
      </c>
      <c r="Q84" s="19">
        <v>10.52</v>
      </c>
      <c r="R84" s="20">
        <v>10.6</v>
      </c>
    </row>
    <row r="85" spans="1:18" x14ac:dyDescent="0.25">
      <c r="A85" s="19">
        <v>17.239999999999998</v>
      </c>
      <c r="B85" s="19">
        <v>11.66</v>
      </c>
      <c r="C85" s="19">
        <v>13.3</v>
      </c>
      <c r="D85" s="19">
        <v>13.17</v>
      </c>
      <c r="E85" t="s">
        <v>208</v>
      </c>
      <c r="F85" t="s">
        <v>209</v>
      </c>
      <c r="G85" s="19">
        <v>13.28</v>
      </c>
      <c r="H85" s="20">
        <v>1</v>
      </c>
      <c r="I85" s="21">
        <v>19594</v>
      </c>
      <c r="J85" s="19">
        <v>13.27</v>
      </c>
      <c r="K85" s="19">
        <v>13.28</v>
      </c>
      <c r="L85" s="22">
        <v>37</v>
      </c>
      <c r="M85" s="23" t="s">
        <v>121</v>
      </c>
      <c r="N85" s="22">
        <v>1.76</v>
      </c>
      <c r="O85" s="19">
        <v>4.1399999999999997</v>
      </c>
      <c r="P85" s="22">
        <v>2.79</v>
      </c>
      <c r="Q85" s="19">
        <v>65.22</v>
      </c>
      <c r="R85" s="20">
        <v>20.399999999999999</v>
      </c>
    </row>
    <row r="86" spans="1:18" x14ac:dyDescent="0.25">
      <c r="A86" s="19">
        <v>1.5</v>
      </c>
      <c r="B86" s="19">
        <v>0.80500000000000005</v>
      </c>
      <c r="C86" s="19">
        <v>1.5</v>
      </c>
      <c r="D86" s="19">
        <v>1.4370000000000001</v>
      </c>
      <c r="E86" t="s">
        <v>546</v>
      </c>
      <c r="F86" t="s">
        <v>547</v>
      </c>
      <c r="G86" s="19">
        <v>1.4750000000000001</v>
      </c>
      <c r="H86" s="20">
        <v>-1</v>
      </c>
      <c r="I86" s="21">
        <v>1043</v>
      </c>
      <c r="J86" s="19">
        <v>1.4750000000000001</v>
      </c>
      <c r="K86" s="19">
        <v>1.48</v>
      </c>
      <c r="L86" s="22">
        <v>9</v>
      </c>
      <c r="M86" s="23"/>
      <c r="N86" s="22">
        <v>0.44</v>
      </c>
      <c r="O86" s="19">
        <v>0.26</v>
      </c>
      <c r="P86" s="22">
        <v>6.1</v>
      </c>
      <c r="Q86" s="19">
        <v>3.99</v>
      </c>
      <c r="R86" s="20">
        <v>37</v>
      </c>
    </row>
    <row r="87" spans="1:18" x14ac:dyDescent="0.25">
      <c r="A87" s="19">
        <v>96.6</v>
      </c>
      <c r="B87" s="19">
        <v>63.77</v>
      </c>
      <c r="C87" s="19">
        <v>92.23</v>
      </c>
      <c r="D87" s="19">
        <v>90.81</v>
      </c>
      <c r="E87" t="s">
        <v>210</v>
      </c>
      <c r="F87" t="s">
        <v>210</v>
      </c>
      <c r="G87" s="19">
        <v>91.6</v>
      </c>
      <c r="H87" s="20">
        <v>-25</v>
      </c>
      <c r="I87" s="21">
        <v>10696</v>
      </c>
      <c r="J87" s="19">
        <v>91.6</v>
      </c>
      <c r="K87" s="19">
        <v>91.63</v>
      </c>
      <c r="L87" s="22">
        <v>139.22999999999999</v>
      </c>
      <c r="M87" s="23"/>
      <c r="N87" s="22">
        <v>2.27</v>
      </c>
      <c r="O87" s="19">
        <v>5.52</v>
      </c>
      <c r="P87" s="22">
        <v>1.52</v>
      </c>
      <c r="Q87" s="19">
        <v>316.08</v>
      </c>
      <c r="R87" s="20">
        <v>29</v>
      </c>
    </row>
    <row r="88" spans="1:18" x14ac:dyDescent="0.25">
      <c r="A88" s="19">
        <v>4.43</v>
      </c>
      <c r="B88" s="19">
        <v>3.15</v>
      </c>
      <c r="C88" s="19">
        <v>4.0599999999999996</v>
      </c>
      <c r="D88" s="19">
        <v>3.98</v>
      </c>
      <c r="E88" t="s">
        <v>211</v>
      </c>
      <c r="F88" t="s">
        <v>211</v>
      </c>
      <c r="G88" s="19">
        <v>4.01</v>
      </c>
      <c r="H88" s="20" t="s">
        <v>124</v>
      </c>
      <c r="I88" s="21">
        <v>34886</v>
      </c>
      <c r="J88" s="19">
        <v>4.01</v>
      </c>
      <c r="K88" s="19">
        <v>4.0199999999999996</v>
      </c>
      <c r="L88" s="22">
        <v>13.5</v>
      </c>
      <c r="M88" s="23"/>
      <c r="N88" s="22">
        <v>1.62</v>
      </c>
      <c r="O88" s="19">
        <v>2.04</v>
      </c>
      <c r="P88" s="22">
        <v>3.37</v>
      </c>
      <c r="Q88" s="19">
        <v>21.9</v>
      </c>
      <c r="R88" s="20">
        <v>18.3</v>
      </c>
    </row>
    <row r="89" spans="1:18" x14ac:dyDescent="0.25">
      <c r="A89" s="19">
        <v>2.25</v>
      </c>
      <c r="B89" s="19">
        <v>1.1100000000000001</v>
      </c>
      <c r="C89" s="19">
        <v>1.32</v>
      </c>
      <c r="D89" s="19">
        <v>1.2649999999999999</v>
      </c>
      <c r="E89" t="s">
        <v>550</v>
      </c>
      <c r="F89" t="s">
        <v>551</v>
      </c>
      <c r="G89" s="19">
        <v>1.2649999999999999</v>
      </c>
      <c r="H89" s="20">
        <v>-1.5</v>
      </c>
      <c r="I89" s="21">
        <v>981</v>
      </c>
      <c r="J89" s="19">
        <v>1.2649999999999999</v>
      </c>
      <c r="K89" s="19">
        <v>1.27</v>
      </c>
      <c r="L89" s="22">
        <v>13</v>
      </c>
      <c r="M89" s="23" t="s">
        <v>115</v>
      </c>
      <c r="N89" s="22">
        <v>2.33</v>
      </c>
      <c r="O89" s="19">
        <v>1.44</v>
      </c>
      <c r="P89" s="22">
        <v>10.28</v>
      </c>
      <c r="Q89" s="19">
        <v>30.35</v>
      </c>
      <c r="R89" s="20">
        <v>4.2</v>
      </c>
    </row>
    <row r="90" spans="1:18" x14ac:dyDescent="0.25">
      <c r="A90" s="19">
        <v>8.25</v>
      </c>
      <c r="B90" s="19">
        <v>1.042</v>
      </c>
      <c r="C90" s="19">
        <v>7.71</v>
      </c>
      <c r="D90" s="19">
        <v>7.63</v>
      </c>
      <c r="E90" t="s">
        <v>212</v>
      </c>
      <c r="F90" t="s">
        <v>213</v>
      </c>
      <c r="G90" s="19">
        <v>7.67</v>
      </c>
      <c r="H90" s="20">
        <v>-4</v>
      </c>
      <c r="I90" s="21">
        <v>23005</v>
      </c>
      <c r="J90" s="19">
        <v>7.65</v>
      </c>
      <c r="K90" s="19">
        <v>7.67</v>
      </c>
      <c r="L90" s="22">
        <v>38.82</v>
      </c>
      <c r="M90" s="23"/>
      <c r="N90" s="22">
        <v>1.0900000000000001</v>
      </c>
      <c r="O90" s="19">
        <v>6.47</v>
      </c>
      <c r="P90" s="22">
        <v>5.0599999999999996</v>
      </c>
      <c r="Q90" s="19">
        <v>42.27</v>
      </c>
      <c r="R90" s="20">
        <v>18.100000000000001</v>
      </c>
    </row>
    <row r="91" spans="1:18" x14ac:dyDescent="0.25">
      <c r="A91" s="19">
        <v>2.36</v>
      </c>
      <c r="B91" s="19">
        <v>1.8049999999999999</v>
      </c>
      <c r="C91" s="19">
        <v>1.99</v>
      </c>
      <c r="D91" s="19">
        <v>1.925</v>
      </c>
      <c r="E91" t="s">
        <v>552</v>
      </c>
      <c r="F91" t="s">
        <v>553</v>
      </c>
      <c r="G91" s="19">
        <v>1.9350000000000001</v>
      </c>
      <c r="H91" s="20">
        <v>-5</v>
      </c>
      <c r="I91" s="21">
        <v>14451</v>
      </c>
      <c r="J91" s="19">
        <v>1.925</v>
      </c>
      <c r="K91" s="19">
        <v>1.9350000000000001</v>
      </c>
      <c r="L91" s="22">
        <v>15</v>
      </c>
      <c r="M91" s="23" t="s">
        <v>115</v>
      </c>
      <c r="N91" s="22">
        <v>1.38</v>
      </c>
      <c r="O91" s="19">
        <v>0.76</v>
      </c>
      <c r="P91" s="22">
        <v>7.75</v>
      </c>
      <c r="Q91" s="19">
        <v>20.74</v>
      </c>
      <c r="R91" s="20">
        <v>9.3000000000000007</v>
      </c>
    </row>
    <row r="92" spans="1:18" x14ac:dyDescent="0.25">
      <c r="A92" s="19">
        <v>37.715000000000003</v>
      </c>
      <c r="B92" s="19">
        <v>18.55</v>
      </c>
      <c r="C92" s="19">
        <v>36.24</v>
      </c>
      <c r="D92" s="19">
        <v>35.340000000000003</v>
      </c>
      <c r="E92" t="s">
        <v>214</v>
      </c>
      <c r="F92" t="s">
        <v>215</v>
      </c>
      <c r="G92" s="19">
        <v>36.1</v>
      </c>
      <c r="H92" s="20">
        <v>16</v>
      </c>
      <c r="I92" s="21">
        <v>3559</v>
      </c>
      <c r="J92" s="19">
        <v>36.06</v>
      </c>
      <c r="K92" s="19">
        <v>36.119999999999997</v>
      </c>
      <c r="L92" s="22">
        <v>43.6</v>
      </c>
      <c r="M92" s="23" t="s">
        <v>115</v>
      </c>
      <c r="N92" s="22">
        <v>1.44</v>
      </c>
      <c r="O92" s="19">
        <v>-0.01</v>
      </c>
      <c r="P92" s="22">
        <v>1.21</v>
      </c>
      <c r="Q92" s="19">
        <v>62.7</v>
      </c>
      <c r="R92" s="20">
        <v>57.6</v>
      </c>
    </row>
    <row r="93" spans="1:18" x14ac:dyDescent="0.25">
      <c r="A93" s="19">
        <v>1.4339999999999999</v>
      </c>
      <c r="B93" s="19">
        <v>0.53500000000000003</v>
      </c>
      <c r="C93" s="19">
        <v>0.69</v>
      </c>
      <c r="D93" s="19">
        <v>0.63</v>
      </c>
      <c r="E93" t="s">
        <v>554</v>
      </c>
      <c r="F93" t="s">
        <v>555</v>
      </c>
      <c r="G93" s="19">
        <v>0.65500000000000003</v>
      </c>
      <c r="H93" s="20">
        <v>-1.5</v>
      </c>
      <c r="I93" s="21">
        <v>19818</v>
      </c>
      <c r="J93" s="19">
        <v>0.64500000000000002</v>
      </c>
      <c r="K93" s="19">
        <v>0.66</v>
      </c>
      <c r="L93" s="22" t="s">
        <v>124</v>
      </c>
      <c r="M93" s="23"/>
      <c r="N93" s="22" t="s">
        <v>124</v>
      </c>
      <c r="O93" s="19">
        <v>0.32</v>
      </c>
      <c r="P93" s="22" t="s">
        <v>124</v>
      </c>
      <c r="Q93" s="19">
        <v>1.58</v>
      </c>
      <c r="R93" s="20">
        <v>41.5</v>
      </c>
    </row>
    <row r="94" spans="1:18" x14ac:dyDescent="0.25">
      <c r="A94" s="19">
        <v>5.59</v>
      </c>
      <c r="B94" s="19">
        <v>3.93</v>
      </c>
      <c r="C94" s="19">
        <v>4.5199999999999996</v>
      </c>
      <c r="D94" s="19">
        <v>4.42</v>
      </c>
      <c r="E94" t="s">
        <v>216</v>
      </c>
      <c r="F94" t="s">
        <v>217</v>
      </c>
      <c r="G94" s="19">
        <v>4.49</v>
      </c>
      <c r="H94" s="20">
        <v>-6</v>
      </c>
      <c r="I94" s="21">
        <v>11844</v>
      </c>
      <c r="J94" s="19">
        <v>4.4800000000000004</v>
      </c>
      <c r="K94" s="19">
        <v>4.5</v>
      </c>
      <c r="L94" s="22">
        <v>24</v>
      </c>
      <c r="M94" s="23" t="s">
        <v>115</v>
      </c>
      <c r="N94" s="22">
        <v>1.97</v>
      </c>
      <c r="O94" s="19">
        <v>2.54</v>
      </c>
      <c r="P94" s="22">
        <v>5.35</v>
      </c>
      <c r="Q94" s="19">
        <v>47.35</v>
      </c>
      <c r="R94" s="20">
        <v>9.5</v>
      </c>
    </row>
    <row r="95" spans="1:18" x14ac:dyDescent="0.25">
      <c r="A95" s="19">
        <v>1.74</v>
      </c>
      <c r="B95" s="19">
        <v>0.65</v>
      </c>
      <c r="C95" s="19">
        <v>1.097</v>
      </c>
      <c r="D95" s="19">
        <v>1.0549999999999999</v>
      </c>
      <c r="E95" t="s">
        <v>218</v>
      </c>
      <c r="F95" t="s">
        <v>219</v>
      </c>
      <c r="G95" s="19">
        <v>1.07</v>
      </c>
      <c r="H95" s="20">
        <v>-6</v>
      </c>
      <c r="I95" s="21">
        <v>19495</v>
      </c>
      <c r="J95" s="19">
        <v>1.0649999999999999</v>
      </c>
      <c r="K95" s="19">
        <v>1.07</v>
      </c>
      <c r="L95" s="22" t="s">
        <v>124</v>
      </c>
      <c r="M95" s="23"/>
      <c r="N95" s="22" t="s">
        <v>124</v>
      </c>
      <c r="O95" s="19">
        <v>0.91</v>
      </c>
      <c r="P95" s="22" t="s">
        <v>124</v>
      </c>
      <c r="Q95" s="19">
        <v>11.53</v>
      </c>
      <c r="R95" s="20">
        <v>9.3000000000000007</v>
      </c>
    </row>
    <row r="96" spans="1:18" x14ac:dyDescent="0.25">
      <c r="A96" s="19">
        <v>2.7</v>
      </c>
      <c r="B96" s="19">
        <v>2.0499999999999998</v>
      </c>
      <c r="C96" s="19">
        <v>2.54</v>
      </c>
      <c r="D96" s="19">
        <v>2.5099999999999998</v>
      </c>
      <c r="E96" t="s">
        <v>220</v>
      </c>
      <c r="F96" t="s">
        <v>221</v>
      </c>
      <c r="G96" s="19">
        <v>2.5299999999999998</v>
      </c>
      <c r="H96" s="20">
        <v>-1</v>
      </c>
      <c r="I96" s="21">
        <v>82017</v>
      </c>
      <c r="J96" s="19">
        <v>2.5299999999999998</v>
      </c>
      <c r="K96" s="19">
        <v>2.54</v>
      </c>
      <c r="L96" s="22">
        <v>17.25</v>
      </c>
      <c r="M96" s="23"/>
      <c r="N96" s="22">
        <v>0.19</v>
      </c>
      <c r="O96" s="19">
        <v>1.37</v>
      </c>
      <c r="P96" s="22">
        <v>6.82</v>
      </c>
      <c r="Q96" s="19">
        <v>3.23</v>
      </c>
      <c r="R96" s="20">
        <v>78.3</v>
      </c>
    </row>
    <row r="97" spans="1:18" x14ac:dyDescent="0.25">
      <c r="A97" s="19">
        <v>6.39</v>
      </c>
      <c r="B97" s="19">
        <v>5.1100000000000003</v>
      </c>
      <c r="C97" s="19">
        <v>6.25</v>
      </c>
      <c r="D97" s="19">
        <v>6.18</v>
      </c>
      <c r="E97" t="s">
        <v>222</v>
      </c>
      <c r="F97" t="s">
        <v>223</v>
      </c>
      <c r="G97" s="19">
        <v>6.22</v>
      </c>
      <c r="H97" s="20">
        <v>-4</v>
      </c>
      <c r="I97" s="21">
        <v>8080</v>
      </c>
      <c r="J97" s="19">
        <v>6.22</v>
      </c>
      <c r="K97" s="19">
        <v>6.23</v>
      </c>
      <c r="L97" s="22">
        <v>20.5</v>
      </c>
      <c r="M97" s="23" t="s">
        <v>115</v>
      </c>
      <c r="N97" s="22">
        <v>1.37</v>
      </c>
      <c r="O97" s="19">
        <v>0.17</v>
      </c>
      <c r="P97" s="22">
        <v>3.3</v>
      </c>
      <c r="Q97" s="19">
        <v>28.1</v>
      </c>
      <c r="R97" s="20">
        <v>22.1</v>
      </c>
    </row>
    <row r="98" spans="1:18" x14ac:dyDescent="0.25">
      <c r="A98" s="19">
        <v>4.67</v>
      </c>
      <c r="B98" s="19">
        <v>2.3149999999999999</v>
      </c>
      <c r="C98" s="19">
        <v>4.55</v>
      </c>
      <c r="D98" s="19">
        <v>4.4450000000000003</v>
      </c>
      <c r="E98" t="s">
        <v>224</v>
      </c>
      <c r="F98" t="s">
        <v>225</v>
      </c>
      <c r="G98" s="19">
        <v>4.53</v>
      </c>
      <c r="H98" s="20">
        <v>-4</v>
      </c>
      <c r="I98" s="21">
        <v>18277</v>
      </c>
      <c r="J98" s="19">
        <v>4.5199999999999996</v>
      </c>
      <c r="K98" s="19">
        <v>4.53</v>
      </c>
      <c r="L98" s="22">
        <v>9</v>
      </c>
      <c r="M98" s="23" t="s">
        <v>115</v>
      </c>
      <c r="N98" s="22">
        <v>2.12</v>
      </c>
      <c r="O98" s="19" t="s">
        <v>124</v>
      </c>
      <c r="P98" s="22">
        <v>1.99</v>
      </c>
      <c r="Q98" s="19">
        <v>19.100000000000001</v>
      </c>
      <c r="R98" s="20">
        <v>23.7</v>
      </c>
    </row>
    <row r="99" spans="1:18" x14ac:dyDescent="0.25">
      <c r="A99" s="19">
        <v>1.41</v>
      </c>
      <c r="B99" s="19">
        <v>1.1200000000000001</v>
      </c>
      <c r="C99" s="19">
        <v>1.2949999999999999</v>
      </c>
      <c r="D99" s="19">
        <v>1.2649999999999999</v>
      </c>
      <c r="E99" t="s">
        <v>558</v>
      </c>
      <c r="F99" t="s">
        <v>559</v>
      </c>
      <c r="G99" s="19">
        <v>1.27</v>
      </c>
      <c r="H99" s="20">
        <v>-3</v>
      </c>
      <c r="I99" s="21">
        <v>1995</v>
      </c>
      <c r="J99" s="19">
        <v>1.2649999999999999</v>
      </c>
      <c r="K99" s="19">
        <v>1.2949999999999999</v>
      </c>
      <c r="L99" s="22" t="s">
        <v>124</v>
      </c>
      <c r="M99" s="23"/>
      <c r="N99" s="22" t="s">
        <v>124</v>
      </c>
      <c r="O99" s="19">
        <v>1.4</v>
      </c>
      <c r="P99" s="22" t="s">
        <v>124</v>
      </c>
      <c r="Q99" s="19">
        <v>-36.299999999999997</v>
      </c>
      <c r="R99" s="20" t="s">
        <v>124</v>
      </c>
    </row>
    <row r="100" spans="1:18" x14ac:dyDescent="0.25">
      <c r="A100" s="19">
        <v>0.47499999999999998</v>
      </c>
      <c r="B100" s="19">
        <v>0.25700000000000001</v>
      </c>
      <c r="C100" s="19">
        <v>0.39</v>
      </c>
      <c r="D100" s="19">
        <v>0.38500000000000001</v>
      </c>
      <c r="E100" t="s">
        <v>560</v>
      </c>
      <c r="F100" t="s">
        <v>561</v>
      </c>
      <c r="G100" s="19">
        <v>0.39</v>
      </c>
      <c r="H100" s="20" t="s">
        <v>124</v>
      </c>
      <c r="I100" s="21">
        <v>1553</v>
      </c>
      <c r="J100" s="19">
        <v>0.38500000000000001</v>
      </c>
      <c r="K100" s="19">
        <v>0.39</v>
      </c>
      <c r="L100" s="22" t="s">
        <v>124</v>
      </c>
      <c r="M100" s="23"/>
      <c r="N100" s="22" t="s">
        <v>124</v>
      </c>
      <c r="O100" s="19">
        <v>0.34</v>
      </c>
      <c r="P100" s="22" t="s">
        <v>124</v>
      </c>
      <c r="Q100" s="19">
        <v>1.23</v>
      </c>
      <c r="R100" s="20">
        <v>31.7</v>
      </c>
    </row>
    <row r="101" spans="1:18" x14ac:dyDescent="0.25">
      <c r="A101" s="19">
        <v>22.21</v>
      </c>
      <c r="B101" s="19">
        <v>16.8</v>
      </c>
      <c r="C101" s="19">
        <v>21.82</v>
      </c>
      <c r="D101" s="19">
        <v>21.69</v>
      </c>
      <c r="E101" t="s">
        <v>562</v>
      </c>
      <c r="F101" t="s">
        <v>563</v>
      </c>
      <c r="G101" s="19">
        <v>21.8</v>
      </c>
      <c r="H101" s="20" t="s">
        <v>124</v>
      </c>
      <c r="I101" s="21">
        <v>348</v>
      </c>
      <c r="J101" s="19">
        <v>21.8</v>
      </c>
      <c r="K101" s="19">
        <v>21.82</v>
      </c>
      <c r="L101" s="22">
        <v>94</v>
      </c>
      <c r="M101" s="23" t="s">
        <v>115</v>
      </c>
      <c r="N101" s="22">
        <v>0.75</v>
      </c>
      <c r="O101" s="19">
        <v>2.04</v>
      </c>
      <c r="P101" s="22">
        <v>4.3099999999999996</v>
      </c>
      <c r="Q101" s="19">
        <v>70.11</v>
      </c>
      <c r="R101" s="20">
        <v>31.1</v>
      </c>
    </row>
    <row r="102" spans="1:18" x14ac:dyDescent="0.25">
      <c r="A102" s="19">
        <v>2.5</v>
      </c>
      <c r="B102" s="19">
        <v>1.51</v>
      </c>
      <c r="C102" s="19">
        <v>2.2599999999999998</v>
      </c>
      <c r="D102" s="19">
        <v>2.2200000000000002</v>
      </c>
      <c r="E102" t="s">
        <v>564</v>
      </c>
      <c r="F102" t="s">
        <v>565</v>
      </c>
      <c r="G102" s="19">
        <v>2.2400000000000002</v>
      </c>
      <c r="H102" s="20">
        <v>-1</v>
      </c>
      <c r="I102" s="21">
        <v>2692</v>
      </c>
      <c r="J102" s="19">
        <v>2.23</v>
      </c>
      <c r="K102" s="19">
        <v>2.2400000000000002</v>
      </c>
      <c r="L102" s="22">
        <v>12</v>
      </c>
      <c r="M102" s="23" t="s">
        <v>115</v>
      </c>
      <c r="N102" s="22">
        <v>1.21</v>
      </c>
      <c r="O102" s="19">
        <v>1.34</v>
      </c>
      <c r="P102" s="22">
        <v>5.36</v>
      </c>
      <c r="Q102" s="19">
        <v>14.53</v>
      </c>
      <c r="R102" s="20">
        <v>15.4</v>
      </c>
    </row>
    <row r="103" spans="1:18" x14ac:dyDescent="0.25">
      <c r="A103" s="19">
        <v>6.25</v>
      </c>
      <c r="B103" s="19">
        <v>4.25</v>
      </c>
      <c r="C103" s="19">
        <v>6.14</v>
      </c>
      <c r="D103" s="19">
        <v>6.04</v>
      </c>
      <c r="E103" t="s">
        <v>1218</v>
      </c>
      <c r="F103" t="s">
        <v>1219</v>
      </c>
      <c r="G103" s="19">
        <v>6.04</v>
      </c>
      <c r="H103" s="20">
        <v>-4</v>
      </c>
      <c r="I103" s="21">
        <v>2443</v>
      </c>
      <c r="J103" s="19">
        <v>6.04</v>
      </c>
      <c r="K103" s="19">
        <v>6.1</v>
      </c>
      <c r="L103" s="22" t="s">
        <v>124</v>
      </c>
      <c r="M103" s="23"/>
      <c r="N103" s="22" t="s">
        <v>124</v>
      </c>
      <c r="O103" s="19" t="s">
        <v>124</v>
      </c>
      <c r="P103" s="22" t="s">
        <v>124</v>
      </c>
      <c r="Q103" s="19">
        <v>-18</v>
      </c>
      <c r="R103" s="20" t="s">
        <v>124</v>
      </c>
    </row>
    <row r="104" spans="1:18" x14ac:dyDescent="0.25">
      <c r="A104" s="19">
        <v>1.05</v>
      </c>
      <c r="B104" s="19">
        <v>0.435</v>
      </c>
      <c r="C104" s="19">
        <v>0.85499999999999998</v>
      </c>
      <c r="D104" s="19">
        <v>0.82</v>
      </c>
      <c r="E104" t="s">
        <v>226</v>
      </c>
      <c r="F104" t="s">
        <v>227</v>
      </c>
      <c r="G104" s="19">
        <v>0.83</v>
      </c>
      <c r="H104" s="20">
        <v>-1</v>
      </c>
      <c r="I104" s="21">
        <v>20708</v>
      </c>
      <c r="J104" s="19">
        <v>0.82</v>
      </c>
      <c r="K104" s="19">
        <v>0.83499999999999996</v>
      </c>
      <c r="L104" s="22">
        <v>2</v>
      </c>
      <c r="M104" s="23"/>
      <c r="N104" s="22">
        <v>4.05</v>
      </c>
      <c r="O104" s="19">
        <v>1.6</v>
      </c>
      <c r="P104" s="22">
        <v>2.41</v>
      </c>
      <c r="Q104" s="19">
        <v>8.1</v>
      </c>
      <c r="R104" s="20">
        <v>10.199999999999999</v>
      </c>
    </row>
    <row r="105" spans="1:18" x14ac:dyDescent="0.25">
      <c r="A105" s="19">
        <v>1.0649999999999999</v>
      </c>
      <c r="B105" s="19">
        <v>0.72499999999999998</v>
      </c>
      <c r="C105" s="19">
        <v>0.95499999999999996</v>
      </c>
      <c r="D105" s="19">
        <v>0.92500000000000004</v>
      </c>
      <c r="E105" t="s">
        <v>228</v>
      </c>
      <c r="F105" t="s">
        <v>229</v>
      </c>
      <c r="G105" s="19">
        <v>0.93500000000000005</v>
      </c>
      <c r="H105" s="20">
        <v>-2</v>
      </c>
      <c r="I105" s="21">
        <v>93970</v>
      </c>
      <c r="J105" s="19">
        <v>0.93</v>
      </c>
      <c r="K105" s="19">
        <v>0.93500000000000005</v>
      </c>
      <c r="L105" s="22">
        <v>4</v>
      </c>
      <c r="M105" s="23" t="s">
        <v>115</v>
      </c>
      <c r="N105" s="22">
        <v>0.6</v>
      </c>
      <c r="O105" s="19">
        <v>0.28999999999999998</v>
      </c>
      <c r="P105" s="22">
        <v>4.28</v>
      </c>
      <c r="Q105" s="19">
        <v>2.4</v>
      </c>
      <c r="R105" s="20">
        <v>39</v>
      </c>
    </row>
    <row r="106" spans="1:18" x14ac:dyDescent="0.25">
      <c r="A106" s="19">
        <v>0.157</v>
      </c>
      <c r="B106" s="19">
        <v>3.3000000000000002E-2</v>
      </c>
      <c r="C106" s="19">
        <v>9.7000000000000003E-2</v>
      </c>
      <c r="D106" s="19">
        <v>9.5000000000000001E-2</v>
      </c>
      <c r="E106" t="s">
        <v>1220</v>
      </c>
      <c r="F106" t="s">
        <v>1220</v>
      </c>
      <c r="G106" s="19">
        <v>9.5000000000000001E-2</v>
      </c>
      <c r="H106" s="20">
        <v>-0.2</v>
      </c>
      <c r="I106" s="21">
        <v>24870</v>
      </c>
      <c r="J106" s="19">
        <v>9.5000000000000001E-2</v>
      </c>
      <c r="K106" s="19">
        <v>9.6000000000000002E-2</v>
      </c>
      <c r="L106" s="22" t="s">
        <v>124</v>
      </c>
      <c r="M106" s="23"/>
      <c r="N106" s="22" t="s">
        <v>124</v>
      </c>
      <c r="O106" s="19" t="s">
        <v>124</v>
      </c>
      <c r="P106" s="22" t="s">
        <v>124</v>
      </c>
      <c r="Q106" s="19">
        <v>-0.33</v>
      </c>
      <c r="R106" s="20" t="s">
        <v>124</v>
      </c>
    </row>
    <row r="107" spans="1:18" x14ac:dyDescent="0.25">
      <c r="A107" s="19">
        <v>3.19</v>
      </c>
      <c r="B107" s="19">
        <v>2.31</v>
      </c>
      <c r="C107" s="19">
        <v>3.1</v>
      </c>
      <c r="D107" s="19">
        <v>3.04</v>
      </c>
      <c r="E107" t="s">
        <v>230</v>
      </c>
      <c r="F107" t="s">
        <v>231</v>
      </c>
      <c r="G107" s="19">
        <v>3.08</v>
      </c>
      <c r="H107" s="20">
        <v>1</v>
      </c>
      <c r="I107" s="21">
        <v>51308</v>
      </c>
      <c r="J107" s="19">
        <v>3.07</v>
      </c>
      <c r="K107" s="19">
        <v>3.09</v>
      </c>
      <c r="L107" s="22">
        <v>16.2</v>
      </c>
      <c r="M107" s="23"/>
      <c r="N107" s="22">
        <v>1.89</v>
      </c>
      <c r="O107" s="19">
        <v>2.44</v>
      </c>
      <c r="P107" s="22">
        <v>5.26</v>
      </c>
      <c r="Q107" s="19">
        <v>30.63</v>
      </c>
      <c r="R107" s="20">
        <v>10.1</v>
      </c>
    </row>
    <row r="108" spans="1:18" x14ac:dyDescent="0.25">
      <c r="A108" s="19">
        <v>6.73</v>
      </c>
      <c r="B108" s="19">
        <v>3.62</v>
      </c>
      <c r="C108" s="19">
        <v>6.5350000000000001</v>
      </c>
      <c r="D108" s="19">
        <v>6.27</v>
      </c>
      <c r="E108" t="s">
        <v>1221</v>
      </c>
      <c r="F108" t="s">
        <v>1222</v>
      </c>
      <c r="G108" s="19">
        <v>6.4</v>
      </c>
      <c r="H108" s="20">
        <v>4</v>
      </c>
      <c r="I108" s="21">
        <v>2298</v>
      </c>
      <c r="J108" s="19">
        <v>6.4</v>
      </c>
      <c r="K108" s="19">
        <v>6.48</v>
      </c>
      <c r="L108" s="22">
        <v>11.87</v>
      </c>
      <c r="M108" s="23"/>
      <c r="N108" s="22">
        <v>1.45</v>
      </c>
      <c r="O108" s="19">
        <v>0.62</v>
      </c>
      <c r="P108" s="22">
        <v>1.85</v>
      </c>
      <c r="Q108" s="19">
        <v>17.16</v>
      </c>
      <c r="R108" s="20">
        <v>37.299999999999997</v>
      </c>
    </row>
    <row r="109" spans="1:18" x14ac:dyDescent="0.25">
      <c r="A109" s="19">
        <v>9.18</v>
      </c>
      <c r="B109" s="19">
        <v>7.4</v>
      </c>
      <c r="C109" s="19">
        <v>8.31</v>
      </c>
      <c r="D109" s="19">
        <v>8.2200000000000006</v>
      </c>
      <c r="E109" t="s">
        <v>232</v>
      </c>
      <c r="F109" t="s">
        <v>233</v>
      </c>
      <c r="G109" s="19">
        <v>8.23</v>
      </c>
      <c r="H109" s="20">
        <v>-2</v>
      </c>
      <c r="I109" s="21">
        <v>5623</v>
      </c>
      <c r="J109" s="19">
        <v>8.23</v>
      </c>
      <c r="K109" s="19">
        <v>8.25</v>
      </c>
      <c r="L109" s="22">
        <v>31.2</v>
      </c>
      <c r="M109" s="23"/>
      <c r="N109" s="22">
        <v>1.32</v>
      </c>
      <c r="O109" s="19">
        <v>2.59</v>
      </c>
      <c r="P109" s="22">
        <v>3.79</v>
      </c>
      <c r="Q109" s="19">
        <v>41.09</v>
      </c>
      <c r="R109" s="20">
        <v>20</v>
      </c>
    </row>
    <row r="110" spans="1:18" x14ac:dyDescent="0.25">
      <c r="A110" s="19">
        <v>4</v>
      </c>
      <c r="B110" s="19">
        <v>2.7</v>
      </c>
      <c r="C110" s="19">
        <v>3.53</v>
      </c>
      <c r="D110" s="19">
        <v>3.43</v>
      </c>
      <c r="E110" t="s">
        <v>234</v>
      </c>
      <c r="F110" t="s">
        <v>235</v>
      </c>
      <c r="G110" s="19">
        <v>3.44</v>
      </c>
      <c r="H110" s="20">
        <v>-11</v>
      </c>
      <c r="I110" s="21">
        <v>6123</v>
      </c>
      <c r="J110" s="19">
        <v>3.43</v>
      </c>
      <c r="K110" s="19">
        <v>3.44</v>
      </c>
      <c r="L110" s="22">
        <v>17.25</v>
      </c>
      <c r="M110" s="23" t="s">
        <v>115</v>
      </c>
      <c r="N110" s="22">
        <v>1.18</v>
      </c>
      <c r="O110" s="19">
        <v>0.75</v>
      </c>
      <c r="P110" s="22">
        <v>5.01</v>
      </c>
      <c r="Q110" s="19">
        <v>20.3</v>
      </c>
      <c r="R110" s="20">
        <v>16.899999999999999</v>
      </c>
    </row>
    <row r="111" spans="1:18" x14ac:dyDescent="0.25">
      <c r="A111" s="19">
        <v>54.81</v>
      </c>
      <c r="B111" s="19">
        <v>31.41</v>
      </c>
      <c r="C111" s="19">
        <v>39.33</v>
      </c>
      <c r="D111" s="19">
        <v>38.784999999999997</v>
      </c>
      <c r="E111" t="s">
        <v>236</v>
      </c>
      <c r="F111" t="s">
        <v>237</v>
      </c>
      <c r="G111" s="19">
        <v>39.049999999999997</v>
      </c>
      <c r="H111" s="20">
        <v>-5</v>
      </c>
      <c r="I111" s="21">
        <v>3269</v>
      </c>
      <c r="J111" s="19">
        <v>39.020000000000003</v>
      </c>
      <c r="K111" s="19">
        <v>39.090000000000003</v>
      </c>
      <c r="L111" s="22">
        <v>152</v>
      </c>
      <c r="M111" s="23" t="s">
        <v>115</v>
      </c>
      <c r="N111" s="22">
        <v>1.28</v>
      </c>
      <c r="O111" s="19">
        <v>7.66</v>
      </c>
      <c r="P111" s="22">
        <v>3.89</v>
      </c>
      <c r="Q111" s="19">
        <v>195.2</v>
      </c>
      <c r="R111" s="20">
        <v>20</v>
      </c>
    </row>
    <row r="112" spans="1:18" x14ac:dyDescent="0.25">
      <c r="A112" s="19">
        <v>2.3199999999999998</v>
      </c>
      <c r="B112" s="19">
        <v>1.6</v>
      </c>
      <c r="C112" s="19">
        <v>2.2000000000000002</v>
      </c>
      <c r="D112" s="19">
        <v>2.1800000000000002</v>
      </c>
      <c r="E112" t="s">
        <v>566</v>
      </c>
      <c r="F112" t="s">
        <v>567</v>
      </c>
      <c r="G112" s="19">
        <v>2.19</v>
      </c>
      <c r="H112" s="20">
        <v>1</v>
      </c>
      <c r="I112" s="21">
        <v>3071</v>
      </c>
      <c r="J112" s="19">
        <v>2.1800000000000002</v>
      </c>
      <c r="K112" s="19">
        <v>2.19</v>
      </c>
      <c r="L112" s="22">
        <v>12.57</v>
      </c>
      <c r="M112" s="23"/>
      <c r="N112" s="22">
        <v>3.3</v>
      </c>
      <c r="O112" s="19">
        <v>1.69</v>
      </c>
      <c r="P112" s="22">
        <v>5.74</v>
      </c>
      <c r="Q112" s="19">
        <v>41.52</v>
      </c>
      <c r="R112" s="20">
        <v>5.3</v>
      </c>
    </row>
    <row r="113" spans="1:18" x14ac:dyDescent="0.25">
      <c r="A113" s="19">
        <v>5.9749999999999996</v>
      </c>
      <c r="B113" s="19">
        <v>5.23</v>
      </c>
      <c r="C113" s="19">
        <v>5.47</v>
      </c>
      <c r="D113" s="19">
        <v>5.37</v>
      </c>
      <c r="E113" t="s">
        <v>568</v>
      </c>
      <c r="F113" t="s">
        <v>569</v>
      </c>
      <c r="G113" s="19">
        <v>5.46</v>
      </c>
      <c r="H113" s="20">
        <v>9</v>
      </c>
      <c r="I113" s="21">
        <v>3677</v>
      </c>
      <c r="J113" s="19">
        <v>5.41</v>
      </c>
      <c r="K113" s="19">
        <v>5.47</v>
      </c>
      <c r="L113" s="22">
        <v>12.15</v>
      </c>
      <c r="M113" s="23"/>
      <c r="N113" s="22">
        <v>1.51</v>
      </c>
      <c r="O113" s="19">
        <v>5.47</v>
      </c>
      <c r="P113" s="22">
        <v>2.23</v>
      </c>
      <c r="Q113" s="19">
        <v>18.29</v>
      </c>
      <c r="R113" s="20">
        <v>29.9</v>
      </c>
    </row>
    <row r="114" spans="1:18" x14ac:dyDescent="0.25">
      <c r="A114" s="19">
        <v>5.73</v>
      </c>
      <c r="B114" s="19">
        <v>1.7949999999999999</v>
      </c>
      <c r="C114" s="19">
        <v>1.96</v>
      </c>
      <c r="D114" s="19">
        <v>1.915</v>
      </c>
      <c r="E114" t="s">
        <v>238</v>
      </c>
      <c r="F114" t="s">
        <v>239</v>
      </c>
      <c r="G114" s="19">
        <v>1.925</v>
      </c>
      <c r="H114" s="20">
        <v>-7.5</v>
      </c>
      <c r="I114" s="21">
        <v>128608</v>
      </c>
      <c r="J114" s="19">
        <v>1.925</v>
      </c>
      <c r="K114" s="19">
        <v>1.93</v>
      </c>
      <c r="L114" s="22">
        <v>13</v>
      </c>
      <c r="M114" s="23" t="s">
        <v>115</v>
      </c>
      <c r="N114" s="22">
        <v>3.45</v>
      </c>
      <c r="O114" s="19">
        <v>2.96</v>
      </c>
      <c r="P114" s="22">
        <v>6.75</v>
      </c>
      <c r="Q114" s="19">
        <v>44.86</v>
      </c>
      <c r="R114" s="20">
        <v>4.3</v>
      </c>
    </row>
    <row r="115" spans="1:18" x14ac:dyDescent="0.25">
      <c r="A115" s="19">
        <v>5.63</v>
      </c>
      <c r="B115" s="19">
        <v>3.45</v>
      </c>
      <c r="C115" s="19">
        <v>3.61</v>
      </c>
      <c r="D115" s="19">
        <v>3.53</v>
      </c>
      <c r="E115" t="s">
        <v>240</v>
      </c>
      <c r="F115" t="s">
        <v>241</v>
      </c>
      <c r="G115" s="19">
        <v>3.55</v>
      </c>
      <c r="H115" s="20">
        <v>-7</v>
      </c>
      <c r="I115" s="21">
        <v>16911</v>
      </c>
      <c r="J115" s="19">
        <v>3.55</v>
      </c>
      <c r="K115" s="19">
        <v>3.57</v>
      </c>
      <c r="L115" s="22">
        <v>21.5</v>
      </c>
      <c r="M115" s="23" t="s">
        <v>115</v>
      </c>
      <c r="N115" s="22">
        <v>0.75</v>
      </c>
      <c r="O115" s="19">
        <v>-0.83</v>
      </c>
      <c r="P115" s="22">
        <v>6.06</v>
      </c>
      <c r="Q115" s="19">
        <v>16.149999999999999</v>
      </c>
      <c r="R115" s="20">
        <v>22</v>
      </c>
    </row>
    <row r="116" spans="1:18" x14ac:dyDescent="0.25">
      <c r="A116" s="19">
        <v>5.95</v>
      </c>
      <c r="B116" s="19">
        <v>2.97</v>
      </c>
      <c r="C116" s="19">
        <v>5.95</v>
      </c>
      <c r="D116" s="19">
        <v>5.74</v>
      </c>
      <c r="E116" t="s">
        <v>1223</v>
      </c>
      <c r="F116" t="s">
        <v>1224</v>
      </c>
      <c r="G116" s="19">
        <v>5.85</v>
      </c>
      <c r="H116" s="20">
        <v>10</v>
      </c>
      <c r="I116" s="21">
        <v>4166</v>
      </c>
      <c r="J116" s="19">
        <v>5.85</v>
      </c>
      <c r="K116" s="19">
        <v>5.87</v>
      </c>
      <c r="L116" s="22">
        <v>9.5</v>
      </c>
      <c r="M116" s="23" t="s">
        <v>115</v>
      </c>
      <c r="N116" s="22">
        <v>1.99</v>
      </c>
      <c r="O116" s="19">
        <v>0.05</v>
      </c>
      <c r="P116" s="22">
        <v>1.62</v>
      </c>
      <c r="Q116" s="19">
        <v>18.899999999999999</v>
      </c>
      <c r="R116" s="20">
        <v>31</v>
      </c>
    </row>
    <row r="117" spans="1:18" x14ac:dyDescent="0.25">
      <c r="A117" s="19">
        <v>0.98</v>
      </c>
      <c r="B117" s="19">
        <v>0.83</v>
      </c>
      <c r="C117" s="19">
        <v>0.92500000000000004</v>
      </c>
      <c r="D117" s="19">
        <v>0.92</v>
      </c>
      <c r="E117" t="s">
        <v>570</v>
      </c>
      <c r="F117" t="s">
        <v>571</v>
      </c>
      <c r="G117" s="19">
        <v>0.92</v>
      </c>
      <c r="H117" s="20">
        <v>-0.5</v>
      </c>
      <c r="I117" s="21">
        <v>2006</v>
      </c>
      <c r="J117" s="19">
        <v>0.92</v>
      </c>
      <c r="K117" s="19">
        <v>0.92500000000000004</v>
      </c>
      <c r="L117" s="22">
        <v>7.25</v>
      </c>
      <c r="M117" s="23"/>
      <c r="N117" s="22">
        <v>0.88</v>
      </c>
      <c r="O117" s="19">
        <v>0.96</v>
      </c>
      <c r="P117" s="22">
        <v>7.88</v>
      </c>
      <c r="Q117" s="19">
        <v>6.36</v>
      </c>
      <c r="R117" s="20">
        <v>14.5</v>
      </c>
    </row>
    <row r="118" spans="1:18" x14ac:dyDescent="0.25">
      <c r="A118" s="19">
        <v>4.1310000000000002</v>
      </c>
      <c r="B118" s="19">
        <v>2.7349999999999999</v>
      </c>
      <c r="C118" s="19">
        <v>3.27</v>
      </c>
      <c r="D118" s="19">
        <v>3.25</v>
      </c>
      <c r="E118" t="s">
        <v>242</v>
      </c>
      <c r="F118" t="s">
        <v>1202</v>
      </c>
      <c r="G118" s="19">
        <v>3.26</v>
      </c>
      <c r="H118" s="20">
        <v>-2</v>
      </c>
      <c r="I118" s="21">
        <v>16062</v>
      </c>
      <c r="J118" s="19">
        <v>3.26</v>
      </c>
      <c r="K118" s="19">
        <v>3.27</v>
      </c>
      <c r="L118" s="22">
        <v>15.9</v>
      </c>
      <c r="M118" s="23" t="s">
        <v>115</v>
      </c>
      <c r="N118" s="22">
        <v>3.14</v>
      </c>
      <c r="O118" s="19" t="s">
        <v>124</v>
      </c>
      <c r="P118" s="22">
        <v>4.88</v>
      </c>
      <c r="Q118" s="19">
        <v>49.86</v>
      </c>
      <c r="R118" s="20">
        <v>6.5</v>
      </c>
    </row>
    <row r="119" spans="1:18" x14ac:dyDescent="0.25">
      <c r="A119" s="19">
        <v>6.63</v>
      </c>
      <c r="B119" s="19">
        <v>4.6900000000000004</v>
      </c>
      <c r="C119" s="19">
        <v>6.23</v>
      </c>
      <c r="D119" s="19">
        <v>6.15</v>
      </c>
      <c r="E119" t="s">
        <v>246</v>
      </c>
      <c r="F119" t="s">
        <v>247</v>
      </c>
      <c r="G119" s="19">
        <v>6.22</v>
      </c>
      <c r="H119" s="20">
        <v>-4</v>
      </c>
      <c r="I119" s="21">
        <v>55280</v>
      </c>
      <c r="J119" s="19">
        <v>6.21</v>
      </c>
      <c r="K119" s="19">
        <v>6.22</v>
      </c>
      <c r="L119" s="22">
        <v>21.45</v>
      </c>
      <c r="M119" s="23"/>
      <c r="N119" s="22">
        <v>2.72</v>
      </c>
      <c r="O119" s="19">
        <v>3.15</v>
      </c>
      <c r="P119" s="22">
        <v>3.45</v>
      </c>
      <c r="Q119" s="19">
        <v>58.36</v>
      </c>
      <c r="R119" s="20">
        <v>10.7</v>
      </c>
    </row>
    <row r="120" spans="1:18" x14ac:dyDescent="0.25">
      <c r="A120" s="19">
        <v>4.8899999999999997</v>
      </c>
      <c r="B120" s="19">
        <v>3.61</v>
      </c>
      <c r="C120" s="19">
        <v>4.5999999999999996</v>
      </c>
      <c r="D120" s="19">
        <v>4.53</v>
      </c>
      <c r="E120" t="s">
        <v>248</v>
      </c>
      <c r="F120" t="s">
        <v>249</v>
      </c>
      <c r="G120" s="19">
        <v>4.55</v>
      </c>
      <c r="H120" s="20">
        <v>-5</v>
      </c>
      <c r="I120" s="21">
        <v>34612</v>
      </c>
      <c r="J120" s="19">
        <v>4.54</v>
      </c>
      <c r="K120" s="19">
        <v>4.55</v>
      </c>
      <c r="L120" s="22">
        <v>21.2</v>
      </c>
      <c r="M120" s="23"/>
      <c r="N120" s="22">
        <v>1.81</v>
      </c>
      <c r="O120" s="19">
        <v>3.94</v>
      </c>
      <c r="P120" s="22">
        <v>4.66</v>
      </c>
      <c r="Q120" s="19">
        <v>38.270000000000003</v>
      </c>
      <c r="R120" s="20">
        <v>11.9</v>
      </c>
    </row>
    <row r="121" spans="1:18" x14ac:dyDescent="0.25">
      <c r="A121" s="19">
        <v>2.2799999999999998</v>
      </c>
      <c r="B121" s="19">
        <v>1.88</v>
      </c>
      <c r="C121" s="19">
        <v>2.165</v>
      </c>
      <c r="D121" s="19">
        <v>2.15</v>
      </c>
      <c r="E121" t="s">
        <v>1225</v>
      </c>
      <c r="F121" t="s">
        <v>1226</v>
      </c>
      <c r="G121" s="19">
        <v>2.16</v>
      </c>
      <c r="H121" s="20" t="s">
        <v>124</v>
      </c>
      <c r="I121" s="21">
        <v>1031</v>
      </c>
      <c r="J121" s="19">
        <v>2.15</v>
      </c>
      <c r="K121" s="19">
        <v>2.1800000000000002</v>
      </c>
      <c r="L121" s="22" t="s">
        <v>124</v>
      </c>
      <c r="M121" s="23"/>
      <c r="N121" s="22" t="s">
        <v>124</v>
      </c>
      <c r="O121" s="19" t="s">
        <v>124</v>
      </c>
      <c r="P121" s="22" t="s">
        <v>124</v>
      </c>
      <c r="Q121" s="19">
        <v>29.2</v>
      </c>
      <c r="R121" s="20">
        <v>7.4</v>
      </c>
    </row>
    <row r="122" spans="1:18" x14ac:dyDescent="0.25">
      <c r="A122" s="19">
        <v>10.19</v>
      </c>
      <c r="B122" s="19">
        <v>7.83</v>
      </c>
      <c r="C122" s="19">
        <v>9.5299999999999994</v>
      </c>
      <c r="D122" s="19">
        <v>9.3699999999999992</v>
      </c>
      <c r="E122" t="s">
        <v>250</v>
      </c>
      <c r="F122" t="s">
        <v>251</v>
      </c>
      <c r="G122" s="19">
        <v>9.4</v>
      </c>
      <c r="H122" s="20">
        <v>-18</v>
      </c>
      <c r="I122" s="21">
        <v>2335</v>
      </c>
      <c r="J122" s="19">
        <v>9.4</v>
      </c>
      <c r="K122" s="19">
        <v>9.41</v>
      </c>
      <c r="L122" s="22">
        <v>20</v>
      </c>
      <c r="M122" s="23" t="s">
        <v>115</v>
      </c>
      <c r="N122" s="22">
        <v>1.1000000000000001</v>
      </c>
      <c r="O122" s="19">
        <v>5.48</v>
      </c>
      <c r="P122" s="22">
        <v>2.13</v>
      </c>
      <c r="Q122" s="19">
        <v>22</v>
      </c>
      <c r="R122" s="20">
        <v>42.7</v>
      </c>
    </row>
    <row r="123" spans="1:18" x14ac:dyDescent="0.25">
      <c r="A123" s="19">
        <v>10.78</v>
      </c>
      <c r="B123" s="19">
        <v>7.15</v>
      </c>
      <c r="C123" s="19">
        <v>8.3000000000000007</v>
      </c>
      <c r="D123" s="19">
        <v>8.1300000000000008</v>
      </c>
      <c r="E123" t="s">
        <v>252</v>
      </c>
      <c r="F123" t="s">
        <v>253</v>
      </c>
      <c r="G123" s="19">
        <v>8.23</v>
      </c>
      <c r="H123" s="20">
        <v>-6</v>
      </c>
      <c r="I123" s="21">
        <v>4230</v>
      </c>
      <c r="J123" s="19">
        <v>8.23</v>
      </c>
      <c r="K123" s="19">
        <v>8.25</v>
      </c>
      <c r="L123" s="22">
        <v>15</v>
      </c>
      <c r="M123" s="23" t="s">
        <v>115</v>
      </c>
      <c r="N123" s="22" t="s">
        <v>124</v>
      </c>
      <c r="O123" s="19">
        <v>-0.92</v>
      </c>
      <c r="P123" s="22">
        <v>1.82</v>
      </c>
      <c r="Q123" s="19">
        <v>-194.86</v>
      </c>
      <c r="R123" s="20" t="s">
        <v>124</v>
      </c>
    </row>
    <row r="124" spans="1:18" x14ac:dyDescent="0.25">
      <c r="A124" s="19">
        <v>3.15</v>
      </c>
      <c r="B124" s="19">
        <v>2.3879999999999999</v>
      </c>
      <c r="C124" s="19">
        <v>3</v>
      </c>
      <c r="D124" s="19">
        <v>2.95</v>
      </c>
      <c r="E124" t="s">
        <v>572</v>
      </c>
      <c r="F124" t="s">
        <v>573</v>
      </c>
      <c r="G124" s="19">
        <v>3</v>
      </c>
      <c r="H124" s="20">
        <v>1</v>
      </c>
      <c r="I124" s="21">
        <v>1511</v>
      </c>
      <c r="J124" s="19">
        <v>2.97</v>
      </c>
      <c r="K124" s="19">
        <v>3</v>
      </c>
      <c r="L124" s="22">
        <v>19.399999999999999</v>
      </c>
      <c r="M124" s="23"/>
      <c r="N124" s="22">
        <v>1.32</v>
      </c>
      <c r="O124" s="19">
        <v>2.16</v>
      </c>
      <c r="P124" s="22">
        <v>6.47</v>
      </c>
      <c r="Q124" s="19">
        <v>25.7</v>
      </c>
      <c r="R124" s="20">
        <v>11.7</v>
      </c>
    </row>
    <row r="125" spans="1:18" x14ac:dyDescent="0.25">
      <c r="A125" s="19">
        <v>8.57</v>
      </c>
      <c r="B125" s="19">
        <v>5.09</v>
      </c>
      <c r="C125" s="19">
        <v>8.56</v>
      </c>
      <c r="D125" s="19">
        <v>8.27</v>
      </c>
      <c r="E125" t="s">
        <v>254</v>
      </c>
      <c r="F125" t="s">
        <v>255</v>
      </c>
      <c r="G125" s="19">
        <v>8.4</v>
      </c>
      <c r="H125" s="20">
        <v>-17</v>
      </c>
      <c r="I125" s="21">
        <v>2257</v>
      </c>
      <c r="J125" s="19">
        <v>8.36</v>
      </c>
      <c r="K125" s="19">
        <v>8.41</v>
      </c>
      <c r="L125" s="22">
        <v>38</v>
      </c>
      <c r="M125" s="23" t="s">
        <v>115</v>
      </c>
      <c r="N125" s="22">
        <v>1.1200000000000001</v>
      </c>
      <c r="O125" s="19">
        <v>1.1599999999999999</v>
      </c>
      <c r="P125" s="22">
        <v>4.5199999999999996</v>
      </c>
      <c r="Q125" s="19">
        <v>42.5</v>
      </c>
      <c r="R125" s="20">
        <v>19.8</v>
      </c>
    </row>
    <row r="126" spans="1:18" x14ac:dyDescent="0.25">
      <c r="A126" s="19">
        <v>3.13</v>
      </c>
      <c r="B126" s="19">
        <v>2.2799999999999998</v>
      </c>
      <c r="C126" s="19">
        <v>2.59</v>
      </c>
      <c r="D126" s="19">
        <v>2.52</v>
      </c>
      <c r="E126" t="s">
        <v>256</v>
      </c>
      <c r="F126" t="s">
        <v>257</v>
      </c>
      <c r="G126" s="19">
        <v>2.57</v>
      </c>
      <c r="H126" s="20">
        <v>-7</v>
      </c>
      <c r="I126" s="21">
        <v>5902</v>
      </c>
      <c r="J126" s="19">
        <v>2.57</v>
      </c>
      <c r="K126" s="19">
        <v>2.58</v>
      </c>
      <c r="L126" s="22">
        <v>5.5</v>
      </c>
      <c r="M126" s="23" t="s">
        <v>115</v>
      </c>
      <c r="N126" s="22">
        <v>1.1000000000000001</v>
      </c>
      <c r="O126" s="19">
        <v>0.19</v>
      </c>
      <c r="P126" s="22">
        <v>2.14</v>
      </c>
      <c r="Q126" s="19">
        <v>6.07</v>
      </c>
      <c r="R126" s="20">
        <v>42.3</v>
      </c>
    </row>
    <row r="127" spans="1:18" x14ac:dyDescent="0.25">
      <c r="A127" s="19">
        <v>2.46</v>
      </c>
      <c r="B127" s="19">
        <v>1.1499999999999999</v>
      </c>
      <c r="C127" s="19">
        <v>2.34</v>
      </c>
      <c r="D127" s="19">
        <v>2.25</v>
      </c>
      <c r="E127" t="s">
        <v>1227</v>
      </c>
      <c r="F127" t="s">
        <v>1228</v>
      </c>
      <c r="G127" s="19">
        <v>2.27</v>
      </c>
      <c r="H127" s="20">
        <v>-6</v>
      </c>
      <c r="I127" s="21">
        <v>3402</v>
      </c>
      <c r="J127" s="19">
        <v>2.27</v>
      </c>
      <c r="K127" s="19">
        <v>2.2999999999999998</v>
      </c>
      <c r="L127" s="22">
        <v>6</v>
      </c>
      <c r="M127" s="23" t="s">
        <v>121</v>
      </c>
      <c r="N127" s="22">
        <v>1.68</v>
      </c>
      <c r="O127" s="19">
        <v>0.03</v>
      </c>
      <c r="P127" s="22">
        <v>2.64</v>
      </c>
      <c r="Q127" s="19">
        <v>10.1</v>
      </c>
      <c r="R127" s="20">
        <v>22.5</v>
      </c>
    </row>
    <row r="128" spans="1:18" x14ac:dyDescent="0.25">
      <c r="A128" s="19">
        <v>4.59</v>
      </c>
      <c r="B128" s="19">
        <v>2.879</v>
      </c>
      <c r="C128" s="19">
        <v>4.37</v>
      </c>
      <c r="D128" s="19">
        <v>4.2850000000000001</v>
      </c>
      <c r="E128" t="s">
        <v>258</v>
      </c>
      <c r="F128" t="s">
        <v>259</v>
      </c>
      <c r="G128" s="19">
        <v>4.3499999999999996</v>
      </c>
      <c r="H128" s="20">
        <v>-3</v>
      </c>
      <c r="I128" s="21">
        <v>14809</v>
      </c>
      <c r="J128" s="19">
        <v>4.3499999999999996</v>
      </c>
      <c r="K128" s="19">
        <v>4.3600000000000003</v>
      </c>
      <c r="L128" s="22">
        <v>17</v>
      </c>
      <c r="M128" s="23" t="s">
        <v>115</v>
      </c>
      <c r="N128" s="22">
        <v>1.33</v>
      </c>
      <c r="O128" s="19">
        <v>2.37</v>
      </c>
      <c r="P128" s="22">
        <v>3.91</v>
      </c>
      <c r="Q128" s="19">
        <v>22.63</v>
      </c>
      <c r="R128" s="20">
        <v>19.2</v>
      </c>
    </row>
    <row r="129" spans="1:18" x14ac:dyDescent="0.25">
      <c r="A129" s="19">
        <v>3.15</v>
      </c>
      <c r="B129" s="19">
        <v>2.09</v>
      </c>
      <c r="C129" s="19">
        <v>3.04</v>
      </c>
      <c r="D129" s="19">
        <v>2.9449999999999998</v>
      </c>
      <c r="E129" t="s">
        <v>260</v>
      </c>
      <c r="F129" t="s">
        <v>261</v>
      </c>
      <c r="G129" s="19">
        <v>2.98</v>
      </c>
      <c r="H129" s="20">
        <v>-3</v>
      </c>
      <c r="I129" s="21">
        <v>20469</v>
      </c>
      <c r="J129" s="19">
        <v>2.98</v>
      </c>
      <c r="K129" s="19">
        <v>2.99</v>
      </c>
      <c r="L129" s="22">
        <v>3.3</v>
      </c>
      <c r="M129" s="23"/>
      <c r="N129" s="22">
        <v>1.1200000000000001</v>
      </c>
      <c r="O129" s="19">
        <v>0.25</v>
      </c>
      <c r="P129" s="22">
        <v>1.1100000000000001</v>
      </c>
      <c r="Q129" s="19">
        <v>3.7</v>
      </c>
      <c r="R129" s="20">
        <v>80.5</v>
      </c>
    </row>
    <row r="130" spans="1:18" x14ac:dyDescent="0.25">
      <c r="A130" s="19">
        <v>5.57</v>
      </c>
      <c r="B130" s="19">
        <v>3.4</v>
      </c>
      <c r="C130" s="19">
        <v>5.42</v>
      </c>
      <c r="D130" s="19">
        <v>5.35</v>
      </c>
      <c r="E130" t="s">
        <v>262</v>
      </c>
      <c r="F130" t="s">
        <v>263</v>
      </c>
      <c r="G130" s="19">
        <v>5.4</v>
      </c>
      <c r="H130" s="20">
        <v>-5</v>
      </c>
      <c r="I130" s="21">
        <v>19161</v>
      </c>
      <c r="J130" s="19">
        <v>5.4</v>
      </c>
      <c r="K130" s="19">
        <v>5.41</v>
      </c>
      <c r="L130" s="22">
        <v>17.170000000000002</v>
      </c>
      <c r="M130" s="23"/>
      <c r="N130" s="22">
        <v>2.63</v>
      </c>
      <c r="O130" s="19">
        <v>0.56999999999999995</v>
      </c>
      <c r="P130" s="22">
        <v>3.18</v>
      </c>
      <c r="Q130" s="19">
        <v>45.19</v>
      </c>
      <c r="R130" s="20">
        <v>11.9</v>
      </c>
    </row>
    <row r="131" spans="1:18" x14ac:dyDescent="0.25">
      <c r="A131" s="19">
        <v>1.9</v>
      </c>
      <c r="B131" s="19">
        <v>0.86499999999999999</v>
      </c>
      <c r="C131" s="19">
        <v>0.88500000000000001</v>
      </c>
      <c r="D131" s="19">
        <v>0.87</v>
      </c>
      <c r="E131" t="s">
        <v>574</v>
      </c>
      <c r="F131" t="s">
        <v>575</v>
      </c>
      <c r="G131" s="19">
        <v>0.88</v>
      </c>
      <c r="H131" s="20">
        <v>1</v>
      </c>
      <c r="I131" s="21">
        <v>1471</v>
      </c>
      <c r="J131" s="19">
        <v>0.875</v>
      </c>
      <c r="K131" s="19">
        <v>0.88</v>
      </c>
      <c r="L131" s="22">
        <v>9.1</v>
      </c>
      <c r="M131" s="23" t="s">
        <v>115</v>
      </c>
      <c r="N131" s="22">
        <v>0.93</v>
      </c>
      <c r="O131" s="19">
        <v>0.39</v>
      </c>
      <c r="P131" s="22">
        <v>10.34</v>
      </c>
      <c r="Q131" s="19">
        <v>8.48</v>
      </c>
      <c r="R131" s="20">
        <v>10.4</v>
      </c>
    </row>
    <row r="132" spans="1:18" x14ac:dyDescent="0.25">
      <c r="A132" s="19">
        <v>0.39</v>
      </c>
      <c r="B132" s="19">
        <v>0.11</v>
      </c>
      <c r="C132" s="19">
        <v>0.11700000000000001</v>
      </c>
      <c r="D132" s="19">
        <v>0.112</v>
      </c>
      <c r="E132" t="s">
        <v>264</v>
      </c>
      <c r="F132" t="s">
        <v>265</v>
      </c>
      <c r="G132" s="19">
        <v>0.115</v>
      </c>
      <c r="H132" s="20" t="s">
        <v>124</v>
      </c>
      <c r="I132" s="21">
        <v>35893</v>
      </c>
      <c r="J132" s="19">
        <v>0.115</v>
      </c>
      <c r="K132" s="19">
        <v>0.12</v>
      </c>
      <c r="L132" s="22" t="s">
        <v>124</v>
      </c>
      <c r="M132" s="23"/>
      <c r="N132" s="22" t="s">
        <v>124</v>
      </c>
      <c r="O132" s="19">
        <v>0.49</v>
      </c>
      <c r="P132" s="22" t="s">
        <v>124</v>
      </c>
      <c r="Q132" s="19">
        <v>1.74</v>
      </c>
      <c r="R132" s="20">
        <v>6.6</v>
      </c>
    </row>
    <row r="133" spans="1:18" x14ac:dyDescent="0.25">
      <c r="A133" s="19">
        <v>2.86</v>
      </c>
      <c r="B133" s="19">
        <v>1.98</v>
      </c>
      <c r="C133" s="19">
        <v>2.74</v>
      </c>
      <c r="D133" s="19">
        <v>2.68</v>
      </c>
      <c r="E133" t="s">
        <v>576</v>
      </c>
      <c r="F133" t="s">
        <v>577</v>
      </c>
      <c r="G133" s="19">
        <v>2.74</v>
      </c>
      <c r="H133" s="20" t="s">
        <v>124</v>
      </c>
      <c r="I133" s="21">
        <v>1640</v>
      </c>
      <c r="J133" s="19">
        <v>2.71</v>
      </c>
      <c r="K133" s="19">
        <v>2.75</v>
      </c>
      <c r="L133" s="22">
        <v>16.7</v>
      </c>
      <c r="M133" s="23"/>
      <c r="N133" s="22">
        <v>1.25</v>
      </c>
      <c r="O133" s="19" t="s">
        <v>124</v>
      </c>
      <c r="P133" s="22">
        <v>6.09</v>
      </c>
      <c r="Q133" s="19">
        <v>20.92</v>
      </c>
      <c r="R133" s="20">
        <v>13.1</v>
      </c>
    </row>
    <row r="134" spans="1:18" x14ac:dyDescent="0.25">
      <c r="A134" s="19">
        <v>8.9499999999999993</v>
      </c>
      <c r="B134" s="19">
        <v>6.12</v>
      </c>
      <c r="C134" s="19">
        <v>8.84</v>
      </c>
      <c r="D134" s="19">
        <v>8.6999999999999993</v>
      </c>
      <c r="E134" t="s">
        <v>266</v>
      </c>
      <c r="F134" t="s">
        <v>267</v>
      </c>
      <c r="G134" s="19">
        <v>8.75</v>
      </c>
      <c r="H134" s="20">
        <v>-5</v>
      </c>
      <c r="I134" s="21">
        <v>17015</v>
      </c>
      <c r="J134" s="19">
        <v>8.75</v>
      </c>
      <c r="K134" s="19">
        <v>8.84</v>
      </c>
      <c r="L134" s="22">
        <v>23.5</v>
      </c>
      <c r="M134" s="23" t="s">
        <v>115</v>
      </c>
      <c r="N134" s="22">
        <v>1.67</v>
      </c>
      <c r="O134" s="19">
        <v>-1.8</v>
      </c>
      <c r="P134" s="22">
        <v>2.69</v>
      </c>
      <c r="Q134" s="19">
        <v>39.299999999999997</v>
      </c>
      <c r="R134" s="20">
        <v>22.3</v>
      </c>
    </row>
    <row r="135" spans="1:18" x14ac:dyDescent="0.25">
      <c r="A135" s="19">
        <v>10.15</v>
      </c>
      <c r="B135" s="19">
        <v>5.57</v>
      </c>
      <c r="C135" s="19">
        <v>8.2899999999999991</v>
      </c>
      <c r="D135" s="19">
        <v>8.1199999999999992</v>
      </c>
      <c r="E135" t="s">
        <v>268</v>
      </c>
      <c r="F135" t="s">
        <v>269</v>
      </c>
      <c r="G135" s="19">
        <v>8.23</v>
      </c>
      <c r="H135" s="20">
        <v>4</v>
      </c>
      <c r="I135" s="21">
        <v>30745</v>
      </c>
      <c r="J135" s="19">
        <v>8.2200000000000006</v>
      </c>
      <c r="K135" s="19">
        <v>8.23</v>
      </c>
      <c r="L135" s="22">
        <v>19</v>
      </c>
      <c r="M135" s="23" t="s">
        <v>115</v>
      </c>
      <c r="N135" s="22" t="s">
        <v>124</v>
      </c>
      <c r="O135" s="19">
        <v>3.38</v>
      </c>
      <c r="P135" s="22">
        <v>2.31</v>
      </c>
      <c r="Q135" s="19">
        <v>-15</v>
      </c>
      <c r="R135" s="20" t="s">
        <v>124</v>
      </c>
    </row>
    <row r="136" spans="1:18" x14ac:dyDescent="0.25">
      <c r="A136" s="19">
        <v>2.4849999999999999</v>
      </c>
      <c r="B136" s="19">
        <v>1.76</v>
      </c>
      <c r="C136" s="19">
        <v>2.2000000000000002</v>
      </c>
      <c r="D136" s="19">
        <v>2.11</v>
      </c>
      <c r="E136" t="s">
        <v>580</v>
      </c>
      <c r="F136" t="s">
        <v>581</v>
      </c>
      <c r="G136" s="19">
        <v>2.13</v>
      </c>
      <c r="H136" s="20">
        <v>-6</v>
      </c>
      <c r="I136" s="21">
        <v>3212</v>
      </c>
      <c r="J136" s="19">
        <v>2.13</v>
      </c>
      <c r="K136" s="19">
        <v>2.15</v>
      </c>
      <c r="L136" s="22">
        <v>10</v>
      </c>
      <c r="M136" s="23" t="s">
        <v>115</v>
      </c>
      <c r="N136" s="22">
        <v>1.37</v>
      </c>
      <c r="O136" s="19">
        <v>0.78</v>
      </c>
      <c r="P136" s="22">
        <v>4.6900000000000004</v>
      </c>
      <c r="Q136" s="19">
        <v>13.67</v>
      </c>
      <c r="R136" s="20">
        <v>15.6</v>
      </c>
    </row>
    <row r="137" spans="1:18" x14ac:dyDescent="0.25">
      <c r="A137" s="19">
        <v>1</v>
      </c>
      <c r="B137" s="19">
        <v>0.17</v>
      </c>
      <c r="C137" s="19">
        <v>0.86499999999999999</v>
      </c>
      <c r="D137" s="19">
        <v>0.82499999999999996</v>
      </c>
      <c r="E137" t="s">
        <v>1229</v>
      </c>
      <c r="F137" t="s">
        <v>1230</v>
      </c>
      <c r="G137" s="19">
        <v>0.84499999999999997</v>
      </c>
      <c r="H137" s="20" t="s">
        <v>124</v>
      </c>
      <c r="I137" s="21">
        <v>7187</v>
      </c>
      <c r="J137" s="19">
        <v>0.83</v>
      </c>
      <c r="K137" s="19">
        <v>0.84499999999999997</v>
      </c>
      <c r="L137" s="22" t="s">
        <v>124</v>
      </c>
      <c r="M137" s="23"/>
      <c r="N137" s="22" t="s">
        <v>124</v>
      </c>
      <c r="O137" s="19">
        <v>0.13</v>
      </c>
      <c r="P137" s="22" t="s">
        <v>124</v>
      </c>
      <c r="Q137" s="19">
        <v>-5.0599999999999996</v>
      </c>
      <c r="R137" s="20" t="s">
        <v>124</v>
      </c>
    </row>
    <row r="138" spans="1:18" x14ac:dyDescent="0.25">
      <c r="A138" s="19">
        <v>4.18</v>
      </c>
      <c r="B138" s="19">
        <v>2.65</v>
      </c>
      <c r="C138" s="19">
        <v>4.04</v>
      </c>
      <c r="D138" s="19">
        <v>3.9849999999999999</v>
      </c>
      <c r="E138" t="s">
        <v>270</v>
      </c>
      <c r="F138" t="s">
        <v>271</v>
      </c>
      <c r="G138" s="19">
        <v>4.0199999999999996</v>
      </c>
      <c r="H138" s="20">
        <v>-3</v>
      </c>
      <c r="I138" s="21">
        <v>38732</v>
      </c>
      <c r="J138" s="19">
        <v>4.01</v>
      </c>
      <c r="K138" s="19">
        <v>4.0199999999999996</v>
      </c>
      <c r="L138" s="22">
        <v>10.8</v>
      </c>
      <c r="M138" s="23" t="s">
        <v>121</v>
      </c>
      <c r="N138" s="22">
        <v>1.39</v>
      </c>
      <c r="O138" s="19">
        <v>0.85</v>
      </c>
      <c r="P138" s="22">
        <v>2.69</v>
      </c>
      <c r="Q138" s="19">
        <v>15</v>
      </c>
      <c r="R138" s="20">
        <v>26.8</v>
      </c>
    </row>
    <row r="139" spans="1:18" x14ac:dyDescent="0.25">
      <c r="A139" s="19">
        <v>5.8</v>
      </c>
      <c r="B139" s="19">
        <v>3.51</v>
      </c>
      <c r="C139" s="19">
        <v>5.61</v>
      </c>
      <c r="D139" s="19">
        <v>5.48</v>
      </c>
      <c r="E139" t="s">
        <v>272</v>
      </c>
      <c r="F139" t="s">
        <v>273</v>
      </c>
      <c r="G139" s="19">
        <v>5.49</v>
      </c>
      <c r="H139" s="20">
        <v>-16</v>
      </c>
      <c r="I139" s="21">
        <v>6267</v>
      </c>
      <c r="J139" s="19">
        <v>5.48</v>
      </c>
      <c r="K139" s="19">
        <v>5.5</v>
      </c>
      <c r="L139" s="22">
        <v>11</v>
      </c>
      <c r="M139" s="23" t="s">
        <v>115</v>
      </c>
      <c r="N139" s="22">
        <v>2.9</v>
      </c>
      <c r="O139" s="19">
        <v>2.78</v>
      </c>
      <c r="P139" s="22">
        <v>2</v>
      </c>
      <c r="Q139" s="19">
        <v>31.88</v>
      </c>
      <c r="R139" s="20">
        <v>17.2</v>
      </c>
    </row>
    <row r="140" spans="1:18" x14ac:dyDescent="0.25">
      <c r="A140" s="19">
        <v>2.1</v>
      </c>
      <c r="B140" s="19">
        <v>1.83</v>
      </c>
      <c r="C140" s="19">
        <v>2.02</v>
      </c>
      <c r="D140" s="19">
        <v>1.99</v>
      </c>
      <c r="E140" t="s">
        <v>582</v>
      </c>
      <c r="F140" t="s">
        <v>583</v>
      </c>
      <c r="G140" s="19">
        <v>1.9950000000000001</v>
      </c>
      <c r="H140" s="20">
        <v>-2.5</v>
      </c>
      <c r="I140" s="21">
        <v>4305</v>
      </c>
      <c r="J140" s="19">
        <v>1.99</v>
      </c>
      <c r="K140" s="19">
        <v>2</v>
      </c>
      <c r="L140" s="22">
        <v>17.899999999999999</v>
      </c>
      <c r="M140" s="23"/>
      <c r="N140" s="22">
        <v>0.5</v>
      </c>
      <c r="O140" s="19">
        <v>2.0099999999999998</v>
      </c>
      <c r="P140" s="22">
        <v>8.9700000000000006</v>
      </c>
      <c r="Q140" s="19">
        <v>8.9600000000000009</v>
      </c>
      <c r="R140" s="20">
        <v>22.3</v>
      </c>
    </row>
    <row r="141" spans="1:18" x14ac:dyDescent="0.25">
      <c r="A141" s="19">
        <v>0.30499999999999999</v>
      </c>
      <c r="B141" s="19">
        <v>0.185</v>
      </c>
      <c r="C141" s="19">
        <v>0.27500000000000002</v>
      </c>
      <c r="D141" s="19">
        <v>0.26500000000000001</v>
      </c>
      <c r="E141" t="s">
        <v>584</v>
      </c>
      <c r="F141" t="s">
        <v>585</v>
      </c>
      <c r="G141" s="19">
        <v>0.27</v>
      </c>
      <c r="H141" s="20">
        <v>0.5</v>
      </c>
      <c r="I141" s="21">
        <v>30833</v>
      </c>
      <c r="J141" s="19">
        <v>0.27</v>
      </c>
      <c r="K141" s="19">
        <v>0.27500000000000002</v>
      </c>
      <c r="L141" s="22" t="s">
        <v>124</v>
      </c>
      <c r="M141" s="23"/>
      <c r="N141" s="22" t="s">
        <v>124</v>
      </c>
      <c r="O141" s="19">
        <v>0.3</v>
      </c>
      <c r="P141" s="22" t="s">
        <v>124</v>
      </c>
      <c r="Q141" s="19">
        <v>1.1000000000000001</v>
      </c>
      <c r="R141" s="20">
        <v>24.5</v>
      </c>
    </row>
    <row r="142" spans="1:18" x14ac:dyDescent="0.25">
      <c r="A142" s="19">
        <v>1.32</v>
      </c>
      <c r="B142" s="19">
        <v>0.64500000000000002</v>
      </c>
      <c r="C142" s="19">
        <v>1.24</v>
      </c>
      <c r="D142" s="19">
        <v>1.2070000000000001</v>
      </c>
      <c r="E142" t="s">
        <v>586</v>
      </c>
      <c r="F142" t="s">
        <v>587</v>
      </c>
      <c r="G142" s="19">
        <v>1.2250000000000001</v>
      </c>
      <c r="H142" s="20">
        <v>-0.5</v>
      </c>
      <c r="I142" s="21">
        <v>4291</v>
      </c>
      <c r="J142" s="19">
        <v>1.2250000000000001</v>
      </c>
      <c r="K142" s="19">
        <v>1.23</v>
      </c>
      <c r="L142" s="22">
        <v>3.83</v>
      </c>
      <c r="M142" s="23"/>
      <c r="N142" s="22">
        <v>1.1499999999999999</v>
      </c>
      <c r="O142" s="19">
        <v>0.03</v>
      </c>
      <c r="P142" s="22">
        <v>3.13</v>
      </c>
      <c r="Q142" s="19">
        <v>4.41</v>
      </c>
      <c r="R142" s="20">
        <v>27.8</v>
      </c>
    </row>
    <row r="143" spans="1:18" x14ac:dyDescent="0.25">
      <c r="A143" s="19">
        <v>0.52800000000000002</v>
      </c>
      <c r="B143" s="19">
        <v>0.375</v>
      </c>
      <c r="C143" s="19">
        <v>0.39500000000000002</v>
      </c>
      <c r="D143" s="19">
        <v>0.38</v>
      </c>
      <c r="E143" t="s">
        <v>588</v>
      </c>
      <c r="F143" t="s">
        <v>589</v>
      </c>
      <c r="G143" s="19">
        <v>0.38</v>
      </c>
      <c r="H143" s="20">
        <v>-1.5</v>
      </c>
      <c r="I143" s="21">
        <v>17054</v>
      </c>
      <c r="J143" s="19">
        <v>0.38</v>
      </c>
      <c r="K143" s="19">
        <v>0.39</v>
      </c>
      <c r="L143" s="22">
        <v>1.3</v>
      </c>
      <c r="M143" s="23"/>
      <c r="N143" s="22">
        <v>0.75</v>
      </c>
      <c r="O143" s="19">
        <v>0.37</v>
      </c>
      <c r="P143" s="22">
        <v>3.42</v>
      </c>
      <c r="Q143" s="19">
        <v>0.97</v>
      </c>
      <c r="R143" s="20">
        <v>39.200000000000003</v>
      </c>
    </row>
    <row r="144" spans="1:18" x14ac:dyDescent="0.25">
      <c r="A144" s="19">
        <v>6.61</v>
      </c>
      <c r="B144" s="19">
        <v>5.45</v>
      </c>
      <c r="C144" s="19">
        <v>6.07</v>
      </c>
      <c r="D144" s="19">
        <v>5.98</v>
      </c>
      <c r="E144" t="s">
        <v>274</v>
      </c>
      <c r="F144" t="s">
        <v>275</v>
      </c>
      <c r="G144" s="19">
        <v>6.02</v>
      </c>
      <c r="H144" s="20">
        <v>-8</v>
      </c>
      <c r="I144" s="21">
        <v>76565</v>
      </c>
      <c r="J144" s="19">
        <v>6.01</v>
      </c>
      <c r="K144" s="19">
        <v>6.03</v>
      </c>
      <c r="L144" s="22">
        <v>39</v>
      </c>
      <c r="M144" s="23" t="s">
        <v>115</v>
      </c>
      <c r="N144" s="22">
        <v>1.28</v>
      </c>
      <c r="O144" s="19">
        <v>1.28</v>
      </c>
      <c r="P144" s="22">
        <v>6.48</v>
      </c>
      <c r="Q144" s="19">
        <v>50.08</v>
      </c>
      <c r="R144" s="20">
        <v>12</v>
      </c>
    </row>
    <row r="145" spans="1:18" x14ac:dyDescent="0.25">
      <c r="A145" s="19">
        <v>4.34</v>
      </c>
      <c r="B145" s="19">
        <v>3.19</v>
      </c>
      <c r="C145" s="19">
        <v>4.04</v>
      </c>
      <c r="D145" s="19">
        <v>3.95</v>
      </c>
      <c r="E145" t="s">
        <v>276</v>
      </c>
      <c r="F145" t="s">
        <v>277</v>
      </c>
      <c r="G145" s="19">
        <v>4.01</v>
      </c>
      <c r="H145" s="20" t="s">
        <v>124</v>
      </c>
      <c r="I145" s="21">
        <v>8643</v>
      </c>
      <c r="J145" s="19">
        <v>3.99</v>
      </c>
      <c r="K145" s="19">
        <v>4.01</v>
      </c>
      <c r="L145" s="22">
        <v>18.8</v>
      </c>
      <c r="M145" s="23"/>
      <c r="N145" s="22">
        <v>1.97</v>
      </c>
      <c r="O145" s="19">
        <v>3.42</v>
      </c>
      <c r="P145" s="22">
        <v>4.6900000000000004</v>
      </c>
      <c r="Q145" s="19">
        <v>36.979999999999997</v>
      </c>
      <c r="R145" s="20">
        <v>10.8</v>
      </c>
    </row>
    <row r="146" spans="1:18" x14ac:dyDescent="0.25">
      <c r="A146" s="19">
        <v>14.17</v>
      </c>
      <c r="B146" s="19">
        <v>9.82</v>
      </c>
      <c r="C146" s="19">
        <v>13.275</v>
      </c>
      <c r="D146" s="19">
        <v>12.94</v>
      </c>
      <c r="E146" t="s">
        <v>278</v>
      </c>
      <c r="F146" t="s">
        <v>279</v>
      </c>
      <c r="G146" s="19">
        <v>13.09</v>
      </c>
      <c r="H146" s="20">
        <v>-17</v>
      </c>
      <c r="I146" s="21">
        <v>2195</v>
      </c>
      <c r="J146" s="19">
        <v>13.08</v>
      </c>
      <c r="K146" s="19">
        <v>13.11</v>
      </c>
      <c r="L146" s="22">
        <v>36.5</v>
      </c>
      <c r="M146" s="23" t="s">
        <v>115</v>
      </c>
      <c r="N146" s="22">
        <v>1.21</v>
      </c>
      <c r="O146" s="19">
        <v>0.46</v>
      </c>
      <c r="P146" s="22">
        <v>2.79</v>
      </c>
      <c r="Q146" s="19">
        <v>44.1</v>
      </c>
      <c r="R146" s="20">
        <v>29.7</v>
      </c>
    </row>
    <row r="147" spans="1:18" x14ac:dyDescent="0.25">
      <c r="A147" s="19">
        <v>10.73</v>
      </c>
      <c r="B147" s="19">
        <v>8.01</v>
      </c>
      <c r="C147" s="19">
        <v>10.16</v>
      </c>
      <c r="D147" s="19">
        <v>9.99</v>
      </c>
      <c r="E147" t="s">
        <v>280</v>
      </c>
      <c r="F147" t="s">
        <v>281</v>
      </c>
      <c r="G147" s="19">
        <v>10.029999999999999</v>
      </c>
      <c r="H147" s="20">
        <v>-14</v>
      </c>
      <c r="I147" s="21">
        <v>7299</v>
      </c>
      <c r="J147" s="19">
        <v>10.029999999999999</v>
      </c>
      <c r="K147" s="19">
        <v>10.06</v>
      </c>
      <c r="L147" s="22">
        <v>50</v>
      </c>
      <c r="M147" s="23" t="s">
        <v>115</v>
      </c>
      <c r="N147" s="22">
        <v>0.93</v>
      </c>
      <c r="O147" s="19">
        <v>-0.21</v>
      </c>
      <c r="P147" s="22">
        <v>4.99</v>
      </c>
      <c r="Q147" s="19">
        <v>46.4</v>
      </c>
      <c r="R147" s="20">
        <v>21.6</v>
      </c>
    </row>
    <row r="148" spans="1:18" x14ac:dyDescent="0.25">
      <c r="A148" s="19">
        <v>5.19</v>
      </c>
      <c r="B148" s="19">
        <v>2.96</v>
      </c>
      <c r="C148" s="19">
        <v>5</v>
      </c>
      <c r="D148" s="19">
        <v>4.92</v>
      </c>
      <c r="E148" t="s">
        <v>1231</v>
      </c>
      <c r="F148" t="s">
        <v>1231</v>
      </c>
      <c r="G148" s="19">
        <v>4.9400000000000004</v>
      </c>
      <c r="H148" s="20">
        <v>-6</v>
      </c>
      <c r="I148" s="21">
        <v>477</v>
      </c>
      <c r="J148" s="19">
        <v>4.9400000000000004</v>
      </c>
      <c r="K148" s="19">
        <v>4.96</v>
      </c>
      <c r="L148" s="22">
        <v>3.5</v>
      </c>
      <c r="M148" s="23" t="s">
        <v>121</v>
      </c>
      <c r="N148" s="22">
        <v>2.34</v>
      </c>
      <c r="O148" s="19" t="s">
        <v>124</v>
      </c>
      <c r="P148" s="22">
        <v>0.71</v>
      </c>
      <c r="Q148" s="19">
        <v>8.1999999999999993</v>
      </c>
      <c r="R148" s="20">
        <v>60.2</v>
      </c>
    </row>
    <row r="149" spans="1:18" x14ac:dyDescent="0.25">
      <c r="A149" s="19">
        <v>3.78</v>
      </c>
      <c r="B149" s="19">
        <v>2.1</v>
      </c>
      <c r="C149" s="19">
        <v>2.8</v>
      </c>
      <c r="D149" s="19">
        <v>2.75</v>
      </c>
      <c r="E149" t="s">
        <v>592</v>
      </c>
      <c r="F149" t="s">
        <v>593</v>
      </c>
      <c r="G149" s="19">
        <v>2.79</v>
      </c>
      <c r="H149" s="20">
        <v>1</v>
      </c>
      <c r="I149" s="21">
        <v>1041</v>
      </c>
      <c r="J149" s="19">
        <v>2.76</v>
      </c>
      <c r="K149" s="19">
        <v>2.79</v>
      </c>
      <c r="L149" s="22" t="s">
        <v>124</v>
      </c>
      <c r="M149" s="23"/>
      <c r="N149" s="22" t="s">
        <v>124</v>
      </c>
      <c r="O149" s="19">
        <v>0.05</v>
      </c>
      <c r="P149" s="22" t="s">
        <v>124</v>
      </c>
      <c r="Q149" s="19">
        <v>-5.91</v>
      </c>
      <c r="R149" s="20" t="s">
        <v>124</v>
      </c>
    </row>
    <row r="150" spans="1:18" x14ac:dyDescent="0.25">
      <c r="A150" s="19">
        <v>11.29</v>
      </c>
      <c r="B150" s="19">
        <v>7.93</v>
      </c>
      <c r="C150" s="19">
        <v>10.3</v>
      </c>
      <c r="D150" s="19">
        <v>10.130000000000001</v>
      </c>
      <c r="E150" t="s">
        <v>57</v>
      </c>
      <c r="F150" t="s">
        <v>282</v>
      </c>
      <c r="G150" s="19">
        <v>10.199999999999999</v>
      </c>
      <c r="H150" s="20">
        <v>-15</v>
      </c>
      <c r="I150" s="21">
        <v>2052</v>
      </c>
      <c r="J150" s="19">
        <v>10.199999999999999</v>
      </c>
      <c r="K150" s="19">
        <v>10.220000000000001</v>
      </c>
      <c r="L150" s="22">
        <v>41.5</v>
      </c>
      <c r="M150" s="23" t="s">
        <v>121</v>
      </c>
      <c r="N150" s="22">
        <v>0.78</v>
      </c>
      <c r="O150" s="19">
        <v>-0.56999999999999995</v>
      </c>
      <c r="P150" s="22">
        <v>4.07</v>
      </c>
      <c r="Q150" s="19">
        <v>32.33</v>
      </c>
      <c r="R150" s="20">
        <v>31.5</v>
      </c>
    </row>
    <row r="151" spans="1:18" x14ac:dyDescent="0.25">
      <c r="A151" s="19">
        <v>1.655</v>
      </c>
      <c r="B151" s="19">
        <v>1.01</v>
      </c>
      <c r="C151" s="19">
        <v>1.5</v>
      </c>
      <c r="D151" s="19">
        <v>1.4650000000000001</v>
      </c>
      <c r="E151" t="s">
        <v>594</v>
      </c>
      <c r="F151" t="s">
        <v>595</v>
      </c>
      <c r="G151" s="19">
        <v>1.47</v>
      </c>
      <c r="H151" s="20">
        <v>-1.5</v>
      </c>
      <c r="I151" s="21">
        <v>2637</v>
      </c>
      <c r="J151" s="19">
        <v>1.46</v>
      </c>
      <c r="K151" s="19">
        <v>1.4750000000000001</v>
      </c>
      <c r="L151" s="22" t="s">
        <v>124</v>
      </c>
      <c r="M151" s="23"/>
      <c r="N151" s="22" t="s">
        <v>124</v>
      </c>
      <c r="O151" s="19">
        <v>0.75</v>
      </c>
      <c r="P151" s="22" t="s">
        <v>124</v>
      </c>
      <c r="Q151" s="19">
        <v>3.1</v>
      </c>
      <c r="R151" s="20">
        <v>47.4</v>
      </c>
    </row>
    <row r="152" spans="1:18" x14ac:dyDescent="0.25">
      <c r="A152" s="19">
        <v>3.67</v>
      </c>
      <c r="B152" s="19">
        <v>2.2999999999999998</v>
      </c>
      <c r="C152" s="19">
        <v>3.6</v>
      </c>
      <c r="D152" s="19">
        <v>3.53</v>
      </c>
      <c r="E152" t="s">
        <v>596</v>
      </c>
      <c r="F152" t="s">
        <v>597</v>
      </c>
      <c r="G152" s="19">
        <v>3.53</v>
      </c>
      <c r="H152" s="20">
        <v>-8</v>
      </c>
      <c r="I152" s="21">
        <v>1896</v>
      </c>
      <c r="J152" s="19">
        <v>3.53</v>
      </c>
      <c r="K152" s="19">
        <v>3.55</v>
      </c>
      <c r="L152" s="22">
        <v>3.1</v>
      </c>
      <c r="M152" s="23"/>
      <c r="N152" s="22">
        <v>1.55</v>
      </c>
      <c r="O152" s="19">
        <v>-0.12</v>
      </c>
      <c r="P152" s="22">
        <v>0.88</v>
      </c>
      <c r="Q152" s="19">
        <v>4.8</v>
      </c>
      <c r="R152" s="20">
        <v>73.5</v>
      </c>
    </row>
    <row r="153" spans="1:18" x14ac:dyDescent="0.25">
      <c r="A153" s="19">
        <v>15.67</v>
      </c>
      <c r="B153" s="19">
        <v>11.16</v>
      </c>
      <c r="C153" s="19">
        <v>15.36</v>
      </c>
      <c r="D153" s="19">
        <v>14.94</v>
      </c>
      <c r="E153" t="s">
        <v>283</v>
      </c>
      <c r="F153" t="s">
        <v>284</v>
      </c>
      <c r="G153" s="19">
        <v>15.01</v>
      </c>
      <c r="H153" s="20">
        <v>-47</v>
      </c>
      <c r="I153" s="21">
        <v>17653</v>
      </c>
      <c r="J153" s="19">
        <v>15</v>
      </c>
      <c r="K153" s="19">
        <v>15.02</v>
      </c>
      <c r="L153" s="22">
        <v>43.98</v>
      </c>
      <c r="M153" s="23"/>
      <c r="N153" s="22">
        <v>0.38</v>
      </c>
      <c r="O153" s="19">
        <v>0.74</v>
      </c>
      <c r="P153" s="22">
        <v>2.93</v>
      </c>
      <c r="Q153" s="19">
        <v>16.579999999999998</v>
      </c>
      <c r="R153" s="20">
        <v>90.5</v>
      </c>
    </row>
    <row r="154" spans="1:18" x14ac:dyDescent="0.25">
      <c r="A154" s="19">
        <v>2.79</v>
      </c>
      <c r="B154" s="19">
        <v>1.825</v>
      </c>
      <c r="C154" s="19">
        <v>2.69</v>
      </c>
      <c r="D154" s="19">
        <v>2.62</v>
      </c>
      <c r="E154" t="s">
        <v>285</v>
      </c>
      <c r="F154" t="s">
        <v>286</v>
      </c>
      <c r="G154" s="19">
        <v>2.64</v>
      </c>
      <c r="H154" s="20">
        <v>-3</v>
      </c>
      <c r="I154" s="21">
        <v>4445</v>
      </c>
      <c r="J154" s="19">
        <v>2.63</v>
      </c>
      <c r="K154" s="19">
        <v>2.64</v>
      </c>
      <c r="L154" s="22">
        <v>5.5</v>
      </c>
      <c r="M154" s="23"/>
      <c r="N154" s="22">
        <v>1.0900000000000001</v>
      </c>
      <c r="O154" s="19">
        <v>0.45</v>
      </c>
      <c r="P154" s="22">
        <v>2.08</v>
      </c>
      <c r="Q154" s="19">
        <v>6</v>
      </c>
      <c r="R154" s="20">
        <v>44</v>
      </c>
    </row>
    <row r="155" spans="1:18" x14ac:dyDescent="0.25">
      <c r="A155" s="19">
        <v>21.45</v>
      </c>
      <c r="B155" s="19">
        <v>14.35</v>
      </c>
      <c r="C155" s="19">
        <v>18.68</v>
      </c>
      <c r="D155" s="19">
        <v>18.350000000000001</v>
      </c>
      <c r="E155" t="s">
        <v>63</v>
      </c>
      <c r="F155" t="s">
        <v>287</v>
      </c>
      <c r="G155" s="19">
        <v>18.54</v>
      </c>
      <c r="H155" s="20">
        <v>8</v>
      </c>
      <c r="I155" s="21">
        <v>4528</v>
      </c>
      <c r="J155" s="19">
        <v>18.53</v>
      </c>
      <c r="K155" s="19">
        <v>18.55</v>
      </c>
      <c r="L155" s="22">
        <v>88</v>
      </c>
      <c r="M155" s="23" t="s">
        <v>115</v>
      </c>
      <c r="N155" s="22">
        <v>1.45</v>
      </c>
      <c r="O155" s="19">
        <v>2.56</v>
      </c>
      <c r="P155" s="22">
        <v>4.75</v>
      </c>
      <c r="Q155" s="19">
        <v>127.32</v>
      </c>
      <c r="R155" s="20">
        <v>14.6</v>
      </c>
    </row>
    <row r="156" spans="1:18" x14ac:dyDescent="0.25">
      <c r="A156" s="19">
        <v>4.05</v>
      </c>
      <c r="B156" s="19">
        <v>2.04</v>
      </c>
      <c r="C156" s="19">
        <v>2.2400000000000002</v>
      </c>
      <c r="D156" s="19">
        <v>2.11</v>
      </c>
      <c r="E156" t="s">
        <v>288</v>
      </c>
      <c r="F156" t="s">
        <v>289</v>
      </c>
      <c r="G156" s="19">
        <v>2.13</v>
      </c>
      <c r="H156" s="20">
        <v>-12</v>
      </c>
      <c r="I156" s="21">
        <v>12885</v>
      </c>
      <c r="J156" s="19">
        <v>2.13</v>
      </c>
      <c r="K156" s="19">
        <v>2.15</v>
      </c>
      <c r="L156" s="22" t="s">
        <v>124</v>
      </c>
      <c r="M156" s="23"/>
      <c r="N156" s="22" t="s">
        <v>124</v>
      </c>
      <c r="O156" s="19" t="s">
        <v>124</v>
      </c>
      <c r="P156" s="22" t="s">
        <v>124</v>
      </c>
      <c r="Q156" s="19">
        <v>84.11</v>
      </c>
      <c r="R156" s="20">
        <v>2.5</v>
      </c>
    </row>
    <row r="157" spans="1:18" x14ac:dyDescent="0.25">
      <c r="A157" s="19">
        <v>3.85</v>
      </c>
      <c r="B157" s="19">
        <v>1.2949999999999999</v>
      </c>
      <c r="C157" s="19">
        <v>1.34</v>
      </c>
      <c r="D157" s="19">
        <v>1.3</v>
      </c>
      <c r="E157" t="s">
        <v>290</v>
      </c>
      <c r="F157" t="s">
        <v>291</v>
      </c>
      <c r="G157" s="19">
        <v>1.3149999999999999</v>
      </c>
      <c r="H157" s="20">
        <v>-2</v>
      </c>
      <c r="I157" s="21">
        <v>5836</v>
      </c>
      <c r="J157" s="19">
        <v>1.3149999999999999</v>
      </c>
      <c r="K157" s="19">
        <v>1.32</v>
      </c>
      <c r="L157" s="22">
        <v>9.92</v>
      </c>
      <c r="M157" s="23" t="s">
        <v>121</v>
      </c>
      <c r="N157" s="22">
        <v>1.31</v>
      </c>
      <c r="O157" s="19">
        <v>0.26</v>
      </c>
      <c r="P157" s="22">
        <v>7.54</v>
      </c>
      <c r="Q157" s="19">
        <v>13.04</v>
      </c>
      <c r="R157" s="20">
        <v>10.1</v>
      </c>
    </row>
    <row r="158" spans="1:18" x14ac:dyDescent="0.25">
      <c r="A158" s="19">
        <v>1.04</v>
      </c>
      <c r="B158" s="19">
        <v>0.60499999999999998</v>
      </c>
      <c r="C158" s="19">
        <v>0.69</v>
      </c>
      <c r="D158" s="19">
        <v>0.67</v>
      </c>
      <c r="E158" t="s">
        <v>598</v>
      </c>
      <c r="F158" t="s">
        <v>599</v>
      </c>
      <c r="G158" s="19">
        <v>0.67</v>
      </c>
      <c r="H158" s="20">
        <v>-2</v>
      </c>
      <c r="I158" s="21">
        <v>3303</v>
      </c>
      <c r="J158" s="19">
        <v>0.67</v>
      </c>
      <c r="K158" s="19">
        <v>0.68500000000000005</v>
      </c>
      <c r="L158" s="22" t="s">
        <v>124</v>
      </c>
      <c r="M158" s="23"/>
      <c r="N158" s="22" t="s">
        <v>124</v>
      </c>
      <c r="O158" s="19">
        <v>1.86</v>
      </c>
      <c r="P158" s="22" t="s">
        <v>124</v>
      </c>
      <c r="Q158" s="19">
        <v>-58.4</v>
      </c>
      <c r="R158" s="20" t="s">
        <v>124</v>
      </c>
    </row>
    <row r="159" spans="1:18" x14ac:dyDescent="0.25">
      <c r="A159" s="19">
        <v>23.48</v>
      </c>
      <c r="B159" s="19">
        <v>18.079999999999998</v>
      </c>
      <c r="C159" s="19">
        <v>21.31</v>
      </c>
      <c r="D159" s="19">
        <v>20.92</v>
      </c>
      <c r="E159" t="s">
        <v>292</v>
      </c>
      <c r="F159" t="s">
        <v>293</v>
      </c>
      <c r="G159" s="19">
        <v>21.15</v>
      </c>
      <c r="H159" s="20">
        <v>-25</v>
      </c>
      <c r="I159" s="21">
        <v>2843</v>
      </c>
      <c r="J159" s="19">
        <v>21.15</v>
      </c>
      <c r="K159" s="19">
        <v>21.17</v>
      </c>
      <c r="L159" s="22">
        <v>110</v>
      </c>
      <c r="M159" s="23" t="s">
        <v>115</v>
      </c>
      <c r="N159" s="22">
        <v>1.82</v>
      </c>
      <c r="O159" s="19">
        <v>9.5299999999999994</v>
      </c>
      <c r="P159" s="22">
        <v>5.2</v>
      </c>
      <c r="Q159" s="19">
        <v>200.47</v>
      </c>
      <c r="R159" s="20">
        <v>10.6</v>
      </c>
    </row>
    <row r="160" spans="1:18" x14ac:dyDescent="0.25">
      <c r="A160" s="19">
        <v>17.72</v>
      </c>
      <c r="B160" s="19">
        <v>11.695</v>
      </c>
      <c r="C160" s="19">
        <v>16.489999999999998</v>
      </c>
      <c r="D160" s="19">
        <v>16.21</v>
      </c>
      <c r="E160" t="s">
        <v>294</v>
      </c>
      <c r="F160" t="s">
        <v>295</v>
      </c>
      <c r="G160" s="19">
        <v>16.37</v>
      </c>
      <c r="H160" s="20">
        <v>-10</v>
      </c>
      <c r="I160" s="21">
        <v>10866</v>
      </c>
      <c r="J160" s="19">
        <v>16.34</v>
      </c>
      <c r="K160" s="19">
        <v>16.37</v>
      </c>
      <c r="L160" s="22">
        <v>76</v>
      </c>
      <c r="M160" s="23"/>
      <c r="N160" s="22">
        <v>2.13</v>
      </c>
      <c r="O160" s="19">
        <v>6.16</v>
      </c>
      <c r="P160" s="22">
        <v>4.6399999999999997</v>
      </c>
      <c r="Q160" s="19">
        <v>162.1</v>
      </c>
      <c r="R160" s="20">
        <v>10.1</v>
      </c>
    </row>
    <row r="161" spans="1:18" x14ac:dyDescent="0.25">
      <c r="A161" s="19">
        <v>4.49</v>
      </c>
      <c r="B161" s="19">
        <v>0.505</v>
      </c>
      <c r="C161" s="19">
        <v>3.22</v>
      </c>
      <c r="D161" s="19">
        <v>3.02</v>
      </c>
      <c r="E161" t="s">
        <v>296</v>
      </c>
      <c r="F161" t="s">
        <v>297</v>
      </c>
      <c r="G161" s="19">
        <v>3.03</v>
      </c>
      <c r="H161" s="20">
        <v>-18</v>
      </c>
      <c r="I161" s="21">
        <v>14001</v>
      </c>
      <c r="J161" s="19">
        <v>3.03</v>
      </c>
      <c r="K161" s="19">
        <v>3.04</v>
      </c>
      <c r="L161" s="22" t="s">
        <v>124</v>
      </c>
      <c r="M161" s="23"/>
      <c r="N161" s="22" t="s">
        <v>124</v>
      </c>
      <c r="O161" s="19" t="s">
        <v>124</v>
      </c>
      <c r="P161" s="22" t="s">
        <v>124</v>
      </c>
      <c r="Q161" s="19">
        <v>-9.49</v>
      </c>
      <c r="R161" s="20" t="s">
        <v>124</v>
      </c>
    </row>
    <row r="162" spans="1:18" x14ac:dyDescent="0.25">
      <c r="A162" s="19">
        <v>0.24</v>
      </c>
      <c r="B162" s="19">
        <v>0.04</v>
      </c>
      <c r="C162" s="19">
        <v>4.4999999999999998E-2</v>
      </c>
      <c r="D162" s="19">
        <v>4.2000000000000003E-2</v>
      </c>
      <c r="E162" t="s">
        <v>298</v>
      </c>
      <c r="F162" t="s">
        <v>299</v>
      </c>
      <c r="G162" s="19">
        <v>4.2999999999999997E-2</v>
      </c>
      <c r="H162" s="20">
        <v>-0.2</v>
      </c>
      <c r="I162" s="21">
        <v>92974</v>
      </c>
      <c r="J162" s="19">
        <v>4.2999999999999997E-2</v>
      </c>
      <c r="K162" s="19">
        <v>4.3999999999999997E-2</v>
      </c>
      <c r="L162" s="22" t="s">
        <v>124</v>
      </c>
      <c r="M162" s="23"/>
      <c r="N162" s="22" t="s">
        <v>124</v>
      </c>
      <c r="O162" s="19" t="s">
        <v>124</v>
      </c>
      <c r="P162" s="22" t="s">
        <v>124</v>
      </c>
      <c r="Q162" s="19">
        <v>-17.96</v>
      </c>
      <c r="R162" s="20" t="s">
        <v>124</v>
      </c>
    </row>
    <row r="163" spans="1:18" x14ac:dyDescent="0.25">
      <c r="A163" s="19">
        <v>10.53</v>
      </c>
      <c r="B163" s="19">
        <v>5.27</v>
      </c>
      <c r="C163" s="19">
        <v>10.1</v>
      </c>
      <c r="D163" s="19">
        <v>9.9499999999999993</v>
      </c>
      <c r="E163" t="s">
        <v>300</v>
      </c>
      <c r="F163" t="s">
        <v>301</v>
      </c>
      <c r="G163" s="19">
        <v>10.01</v>
      </c>
      <c r="H163" s="20">
        <v>-15</v>
      </c>
      <c r="I163" s="21">
        <v>6075</v>
      </c>
      <c r="J163" s="19">
        <v>10</v>
      </c>
      <c r="K163" s="19">
        <v>10.029999999999999</v>
      </c>
      <c r="L163" s="22">
        <v>29.5</v>
      </c>
      <c r="M163" s="23" t="s">
        <v>115</v>
      </c>
      <c r="N163" s="22">
        <v>1.4</v>
      </c>
      <c r="O163" s="19" t="s">
        <v>124</v>
      </c>
      <c r="P163" s="22">
        <v>2.95</v>
      </c>
      <c r="Q163" s="19">
        <v>41.31</v>
      </c>
      <c r="R163" s="20">
        <v>24.2</v>
      </c>
    </row>
    <row r="164" spans="1:18" x14ac:dyDescent="0.25">
      <c r="A164" s="19">
        <v>1.948</v>
      </c>
      <c r="B164" s="19">
        <v>0.755</v>
      </c>
      <c r="C164" s="19">
        <v>0.92200000000000004</v>
      </c>
      <c r="D164" s="19">
        <v>0.89500000000000002</v>
      </c>
      <c r="E164" t="s">
        <v>600</v>
      </c>
      <c r="F164" t="s">
        <v>601</v>
      </c>
      <c r="G164" s="19">
        <v>0.9</v>
      </c>
      <c r="H164" s="20">
        <v>-1</v>
      </c>
      <c r="I164" s="21">
        <v>3155</v>
      </c>
      <c r="J164" s="19">
        <v>0.89</v>
      </c>
      <c r="K164" s="19">
        <v>0.9</v>
      </c>
      <c r="L164" s="22">
        <v>14.5</v>
      </c>
      <c r="M164" s="23" t="s">
        <v>115</v>
      </c>
      <c r="N164" s="22">
        <v>1.88</v>
      </c>
      <c r="O164" s="19">
        <v>1.08</v>
      </c>
      <c r="P164" s="22">
        <v>16.11</v>
      </c>
      <c r="Q164" s="19">
        <v>27.2</v>
      </c>
      <c r="R164" s="20">
        <v>3.3</v>
      </c>
    </row>
    <row r="165" spans="1:18" x14ac:dyDescent="0.25">
      <c r="A165" s="19">
        <v>3.53</v>
      </c>
      <c r="B165" s="19">
        <v>2.54</v>
      </c>
      <c r="C165" s="19">
        <v>3.24</v>
      </c>
      <c r="D165" s="19">
        <v>3.15</v>
      </c>
      <c r="E165" t="s">
        <v>302</v>
      </c>
      <c r="F165" t="s">
        <v>303</v>
      </c>
      <c r="G165" s="19">
        <v>3.19</v>
      </c>
      <c r="H165" s="20">
        <v>-4</v>
      </c>
      <c r="I165" s="21">
        <v>5886</v>
      </c>
      <c r="J165" s="19">
        <v>3.18</v>
      </c>
      <c r="K165" s="19">
        <v>3.2</v>
      </c>
      <c r="L165" s="22">
        <v>14.2</v>
      </c>
      <c r="M165" s="23"/>
      <c r="N165" s="22" t="s">
        <v>124</v>
      </c>
      <c r="O165" s="19">
        <v>1.61</v>
      </c>
      <c r="P165" s="22">
        <v>4.45</v>
      </c>
      <c r="Q165" s="19">
        <v>-10.17</v>
      </c>
      <c r="R165" s="20" t="s">
        <v>124</v>
      </c>
    </row>
    <row r="166" spans="1:18" x14ac:dyDescent="0.25">
      <c r="A166" s="19">
        <v>78.819999999999993</v>
      </c>
      <c r="B166" s="19">
        <v>54.65</v>
      </c>
      <c r="C166" s="19">
        <v>76.790000000000006</v>
      </c>
      <c r="D166" s="19">
        <v>75.61</v>
      </c>
      <c r="E166" t="s">
        <v>61</v>
      </c>
      <c r="F166" t="s">
        <v>304</v>
      </c>
      <c r="G166" s="19">
        <v>76.42</v>
      </c>
      <c r="H166" s="20">
        <v>-87</v>
      </c>
      <c r="I166" s="21">
        <v>8702</v>
      </c>
      <c r="J166" s="19">
        <v>76.42</v>
      </c>
      <c r="K166" s="19">
        <v>76.44</v>
      </c>
      <c r="L166" s="22">
        <v>290</v>
      </c>
      <c r="M166" s="23" t="s">
        <v>121</v>
      </c>
      <c r="N166" s="22">
        <v>1.67</v>
      </c>
      <c r="O166" s="19">
        <v>32.5</v>
      </c>
      <c r="P166" s="22">
        <v>3.79</v>
      </c>
      <c r="Q166" s="19">
        <v>483.86</v>
      </c>
      <c r="R166" s="20">
        <v>15.8</v>
      </c>
    </row>
    <row r="167" spans="1:18" x14ac:dyDescent="0.25">
      <c r="A167" s="19">
        <v>21.02</v>
      </c>
      <c r="B167" s="19">
        <v>10.55</v>
      </c>
      <c r="C167" s="19">
        <v>19.53</v>
      </c>
      <c r="D167" s="19">
        <v>18.97</v>
      </c>
      <c r="E167" t="s">
        <v>305</v>
      </c>
      <c r="F167" t="s">
        <v>306</v>
      </c>
      <c r="G167" s="19">
        <v>19.23</v>
      </c>
      <c r="H167" s="20">
        <v>-13</v>
      </c>
      <c r="I167" s="21">
        <v>4502</v>
      </c>
      <c r="J167" s="19">
        <v>19.2</v>
      </c>
      <c r="K167" s="19">
        <v>19.25</v>
      </c>
      <c r="L167" s="22">
        <v>58.9</v>
      </c>
      <c r="M167" s="23" t="s">
        <v>115</v>
      </c>
      <c r="N167" s="22">
        <v>1.33</v>
      </c>
      <c r="O167" s="19">
        <v>1.62</v>
      </c>
      <c r="P167" s="22">
        <v>3.06</v>
      </c>
      <c r="Q167" s="19">
        <v>78.5</v>
      </c>
      <c r="R167" s="20">
        <v>24.5</v>
      </c>
    </row>
    <row r="168" spans="1:18" x14ac:dyDescent="0.25">
      <c r="A168" s="19">
        <v>3.52</v>
      </c>
      <c r="B168" s="19">
        <v>1.69</v>
      </c>
      <c r="C168" s="19">
        <v>3.47</v>
      </c>
      <c r="D168" s="19">
        <v>3.3</v>
      </c>
      <c r="E168" t="s">
        <v>602</v>
      </c>
      <c r="F168" t="s">
        <v>603</v>
      </c>
      <c r="G168" s="19">
        <v>3.31</v>
      </c>
      <c r="H168" s="20">
        <v>-8</v>
      </c>
      <c r="I168" s="21">
        <v>1274</v>
      </c>
      <c r="J168" s="19">
        <v>3.3</v>
      </c>
      <c r="K168" s="19">
        <v>3.34</v>
      </c>
      <c r="L168" s="22">
        <v>5</v>
      </c>
      <c r="M168" s="23" t="s">
        <v>115</v>
      </c>
      <c r="N168" s="22">
        <v>1.74</v>
      </c>
      <c r="O168" s="19">
        <v>0.32</v>
      </c>
      <c r="P168" s="22">
        <v>1.51</v>
      </c>
      <c r="Q168" s="19">
        <v>8.6999999999999993</v>
      </c>
      <c r="R168" s="20">
        <v>38</v>
      </c>
    </row>
    <row r="169" spans="1:18" x14ac:dyDescent="0.25">
      <c r="A169" s="19">
        <v>1.02</v>
      </c>
      <c r="B169" s="19">
        <v>0.54600000000000004</v>
      </c>
      <c r="C169" s="19">
        <v>0.96</v>
      </c>
      <c r="D169" s="19">
        <v>0.94499999999999995</v>
      </c>
      <c r="E169" t="s">
        <v>606</v>
      </c>
      <c r="F169" t="s">
        <v>607</v>
      </c>
      <c r="G169" s="19">
        <v>0.95</v>
      </c>
      <c r="H169" s="20">
        <v>-1</v>
      </c>
      <c r="I169" s="21">
        <v>12506</v>
      </c>
      <c r="J169" s="19">
        <v>0.94</v>
      </c>
      <c r="K169" s="19">
        <v>0.95499999999999996</v>
      </c>
      <c r="L169" s="22" t="s">
        <v>124</v>
      </c>
      <c r="M169" s="23"/>
      <c r="N169" s="22" t="s">
        <v>124</v>
      </c>
      <c r="O169" s="19">
        <v>0.01</v>
      </c>
      <c r="P169" s="22" t="s">
        <v>124</v>
      </c>
      <c r="Q169" s="19">
        <v>2.9</v>
      </c>
      <c r="R169" s="20">
        <v>32.799999999999997</v>
      </c>
    </row>
    <row r="170" spans="1:18" x14ac:dyDescent="0.25">
      <c r="A170" s="19">
        <v>12.59</v>
      </c>
      <c r="B170" s="19">
        <v>8.82</v>
      </c>
      <c r="C170" s="19">
        <v>11.95</v>
      </c>
      <c r="D170" s="19">
        <v>11.7</v>
      </c>
      <c r="E170" t="s">
        <v>307</v>
      </c>
      <c r="F170" t="s">
        <v>1203</v>
      </c>
      <c r="G170" s="19">
        <v>11.82</v>
      </c>
      <c r="H170" s="20">
        <v>-47</v>
      </c>
      <c r="I170" s="21">
        <v>3753</v>
      </c>
      <c r="J170" s="19">
        <v>11.82</v>
      </c>
      <c r="K170" s="19">
        <v>11.84</v>
      </c>
      <c r="L170" s="22">
        <v>56</v>
      </c>
      <c r="M170" s="23" t="s">
        <v>115</v>
      </c>
      <c r="N170" s="22">
        <v>1.59</v>
      </c>
      <c r="O170" s="19">
        <v>2.37</v>
      </c>
      <c r="P170" s="22">
        <v>4.74</v>
      </c>
      <c r="Q170" s="19">
        <v>89.13</v>
      </c>
      <c r="R170" s="20">
        <v>13.3</v>
      </c>
    </row>
    <row r="171" spans="1:18" x14ac:dyDescent="0.25">
      <c r="A171" s="19">
        <v>2.59</v>
      </c>
      <c r="B171" s="19">
        <v>2.08</v>
      </c>
      <c r="C171" s="19">
        <v>2.3250000000000002</v>
      </c>
      <c r="D171" s="19">
        <v>2.2749999999999999</v>
      </c>
      <c r="E171" t="s">
        <v>1195</v>
      </c>
      <c r="F171" t="s">
        <v>1196</v>
      </c>
      <c r="G171" s="19">
        <v>2.2799999999999998</v>
      </c>
      <c r="H171" s="20">
        <v>-6</v>
      </c>
      <c r="I171" s="21">
        <v>133361</v>
      </c>
      <c r="J171" s="19">
        <v>2.2799999999999998</v>
      </c>
      <c r="K171" s="19">
        <v>2.29</v>
      </c>
      <c r="L171" s="22" t="s">
        <v>124</v>
      </c>
      <c r="M171" s="23"/>
      <c r="N171" s="22" t="s">
        <v>124</v>
      </c>
      <c r="O171" s="19">
        <v>0.38</v>
      </c>
      <c r="P171" s="22" t="s">
        <v>124</v>
      </c>
      <c r="Q171" s="19">
        <v>5.2</v>
      </c>
      <c r="R171" s="20">
        <v>43.8</v>
      </c>
    </row>
    <row r="172" spans="1:18" x14ac:dyDescent="0.25">
      <c r="A172" s="19">
        <v>2.08</v>
      </c>
      <c r="B172" s="19">
        <v>0.47</v>
      </c>
      <c r="C172" s="19">
        <v>0.91</v>
      </c>
      <c r="D172" s="19">
        <v>0.86</v>
      </c>
      <c r="E172" t="s">
        <v>608</v>
      </c>
      <c r="F172" t="s">
        <v>609</v>
      </c>
      <c r="G172" s="19">
        <v>0.88500000000000001</v>
      </c>
      <c r="H172" s="20">
        <v>-1.5</v>
      </c>
      <c r="I172" s="21">
        <v>9417</v>
      </c>
      <c r="J172" s="19">
        <v>0.88</v>
      </c>
      <c r="K172" s="19">
        <v>0.89</v>
      </c>
      <c r="L172" s="22" t="s">
        <v>124</v>
      </c>
      <c r="M172" s="23"/>
      <c r="N172" s="22" t="s">
        <v>124</v>
      </c>
      <c r="O172" s="19">
        <v>2.75</v>
      </c>
      <c r="P172" s="22" t="s">
        <v>124</v>
      </c>
      <c r="Q172" s="19">
        <v>24.47</v>
      </c>
      <c r="R172" s="20">
        <v>3.6</v>
      </c>
    </row>
    <row r="173" spans="1:18" x14ac:dyDescent="0.25">
      <c r="A173" s="19">
        <v>5.88</v>
      </c>
      <c r="B173" s="19">
        <v>3.5</v>
      </c>
      <c r="C173" s="19">
        <v>3.73</v>
      </c>
      <c r="D173" s="19">
        <v>3.62</v>
      </c>
      <c r="E173" t="s">
        <v>309</v>
      </c>
      <c r="F173" t="s">
        <v>310</v>
      </c>
      <c r="G173" s="19">
        <v>3.62</v>
      </c>
      <c r="H173" s="20">
        <v>-3</v>
      </c>
      <c r="I173" s="21">
        <v>6288</v>
      </c>
      <c r="J173" s="19">
        <v>3.62</v>
      </c>
      <c r="K173" s="19">
        <v>3.64</v>
      </c>
      <c r="L173" s="22" t="s">
        <v>124</v>
      </c>
      <c r="M173" s="23"/>
      <c r="N173" s="22" t="s">
        <v>124</v>
      </c>
      <c r="O173" s="19">
        <v>-0.08</v>
      </c>
      <c r="P173" s="22" t="s">
        <v>124</v>
      </c>
      <c r="Q173" s="19">
        <v>-31.63</v>
      </c>
      <c r="R173" s="20" t="s">
        <v>124</v>
      </c>
    </row>
    <row r="174" spans="1:18" x14ac:dyDescent="0.25">
      <c r="A174" s="19">
        <v>1.385</v>
      </c>
      <c r="B174" s="19">
        <v>0.62</v>
      </c>
      <c r="C174" s="19">
        <v>1.22</v>
      </c>
      <c r="D174" s="19">
        <v>1.17</v>
      </c>
      <c r="E174" t="s">
        <v>610</v>
      </c>
      <c r="F174" t="s">
        <v>611</v>
      </c>
      <c r="G174" s="19">
        <v>1.2</v>
      </c>
      <c r="H174" s="20">
        <v>-2.5</v>
      </c>
      <c r="I174" s="21">
        <v>3390</v>
      </c>
      <c r="J174" s="19">
        <v>1.17</v>
      </c>
      <c r="K174" s="19">
        <v>1.2</v>
      </c>
      <c r="L174" s="22">
        <v>2.71</v>
      </c>
      <c r="M174" s="23" t="s">
        <v>115</v>
      </c>
      <c r="N174" s="22">
        <v>3.93</v>
      </c>
      <c r="O174" s="19">
        <v>0.76</v>
      </c>
      <c r="P174" s="22">
        <v>2.2599999999999998</v>
      </c>
      <c r="Q174" s="19">
        <v>10.64</v>
      </c>
      <c r="R174" s="20">
        <v>11.3</v>
      </c>
    </row>
    <row r="175" spans="1:18" x14ac:dyDescent="0.25">
      <c r="A175" s="19">
        <v>2.98</v>
      </c>
      <c r="B175" s="19">
        <v>1.2949999999999999</v>
      </c>
      <c r="C175" s="19">
        <v>1.54</v>
      </c>
      <c r="D175" s="19">
        <v>1.45</v>
      </c>
      <c r="E175" t="s">
        <v>311</v>
      </c>
      <c r="F175" t="s">
        <v>312</v>
      </c>
      <c r="G175" s="19">
        <v>1.51</v>
      </c>
      <c r="H175" s="20">
        <v>4</v>
      </c>
      <c r="I175" s="21">
        <v>110177</v>
      </c>
      <c r="J175" s="19">
        <v>1.51</v>
      </c>
      <c r="K175" s="19">
        <v>1.5249999999999999</v>
      </c>
      <c r="L175" s="22">
        <v>15.5</v>
      </c>
      <c r="M175" s="23" t="s">
        <v>115</v>
      </c>
      <c r="N175" s="22">
        <v>1.25</v>
      </c>
      <c r="O175" s="19">
        <v>-0.15</v>
      </c>
      <c r="P175" s="22">
        <v>10.26</v>
      </c>
      <c r="Q175" s="19">
        <v>19.399999999999999</v>
      </c>
      <c r="R175" s="20">
        <v>7.8</v>
      </c>
    </row>
    <row r="176" spans="1:18" x14ac:dyDescent="0.25">
      <c r="A176" s="19">
        <v>11.99</v>
      </c>
      <c r="B176" s="19">
        <v>6.27</v>
      </c>
      <c r="C176" s="19">
        <v>7.05</v>
      </c>
      <c r="D176" s="19">
        <v>6.76</v>
      </c>
      <c r="E176" t="s">
        <v>313</v>
      </c>
      <c r="F176" t="s">
        <v>705</v>
      </c>
      <c r="G176" s="19">
        <v>6.89</v>
      </c>
      <c r="H176" s="20">
        <v>-6</v>
      </c>
      <c r="I176" s="21">
        <v>6435</v>
      </c>
      <c r="J176" s="19">
        <v>6.89</v>
      </c>
      <c r="K176" s="19">
        <v>6.93</v>
      </c>
      <c r="L176" s="22">
        <v>39.5</v>
      </c>
      <c r="M176" s="23" t="s">
        <v>115</v>
      </c>
      <c r="N176" s="22">
        <v>0.95</v>
      </c>
      <c r="O176" s="19">
        <v>5.3</v>
      </c>
      <c r="P176" s="22">
        <v>5.73</v>
      </c>
      <c r="Q176" s="19">
        <v>37.700000000000003</v>
      </c>
      <c r="R176" s="20">
        <v>18.3</v>
      </c>
    </row>
    <row r="177" spans="1:18" x14ac:dyDescent="0.25">
      <c r="A177" s="19">
        <v>2.19</v>
      </c>
      <c r="B177" s="19">
        <v>1.635</v>
      </c>
      <c r="C177" s="19">
        <v>2.0499999999999998</v>
      </c>
      <c r="D177" s="19">
        <v>2</v>
      </c>
      <c r="E177" t="s">
        <v>314</v>
      </c>
      <c r="F177" t="s">
        <v>315</v>
      </c>
      <c r="G177" s="19">
        <v>2.0299999999999998</v>
      </c>
      <c r="H177" s="20" t="s">
        <v>124</v>
      </c>
      <c r="I177" s="21">
        <v>132471</v>
      </c>
      <c r="J177" s="19">
        <v>2.02</v>
      </c>
      <c r="K177" s="19">
        <v>2.0299999999999998</v>
      </c>
      <c r="L177" s="22">
        <v>9.1</v>
      </c>
      <c r="M177" s="23"/>
      <c r="N177" s="22">
        <v>1.43</v>
      </c>
      <c r="O177" s="19">
        <v>1.69</v>
      </c>
      <c r="P177" s="22">
        <v>4.4800000000000004</v>
      </c>
      <c r="Q177" s="19">
        <v>13.05</v>
      </c>
      <c r="R177" s="20">
        <v>15.6</v>
      </c>
    </row>
    <row r="178" spans="1:18" x14ac:dyDescent="0.25">
      <c r="A178" s="19">
        <v>2.42</v>
      </c>
      <c r="B178" s="19">
        <v>0.63500000000000001</v>
      </c>
      <c r="C178" s="19">
        <v>0.67</v>
      </c>
      <c r="D178" s="19">
        <v>0.63500000000000001</v>
      </c>
      <c r="E178" t="s">
        <v>316</v>
      </c>
      <c r="F178" t="s">
        <v>317</v>
      </c>
      <c r="G178" s="19">
        <v>0.64500000000000002</v>
      </c>
      <c r="H178" s="20">
        <v>-2.5</v>
      </c>
      <c r="I178" s="21">
        <v>49624</v>
      </c>
      <c r="J178" s="19">
        <v>0.63500000000000001</v>
      </c>
      <c r="K178" s="19">
        <v>0.65</v>
      </c>
      <c r="L178" s="22">
        <v>11</v>
      </c>
      <c r="M178" s="23" t="s">
        <v>115</v>
      </c>
      <c r="N178" s="22">
        <v>1.69</v>
      </c>
      <c r="O178" s="19">
        <v>2.19</v>
      </c>
      <c r="P178" s="22">
        <v>17.05</v>
      </c>
      <c r="Q178" s="19">
        <v>18.55</v>
      </c>
      <c r="R178" s="20">
        <v>3.5</v>
      </c>
    </row>
    <row r="179" spans="1:18" x14ac:dyDescent="0.25">
      <c r="A179" s="19">
        <v>19</v>
      </c>
      <c r="B179" s="19">
        <v>7.87</v>
      </c>
      <c r="C179" s="19">
        <v>10.210000000000001</v>
      </c>
      <c r="D179" s="19">
        <v>9.99</v>
      </c>
      <c r="E179" t="s">
        <v>318</v>
      </c>
      <c r="F179" t="s">
        <v>319</v>
      </c>
      <c r="G179" s="19">
        <v>10.19</v>
      </c>
      <c r="H179" s="20">
        <v>-9</v>
      </c>
      <c r="I179" s="21">
        <v>5563</v>
      </c>
      <c r="J179" s="19">
        <v>10.14</v>
      </c>
      <c r="K179" s="19">
        <v>10.199999999999999</v>
      </c>
      <c r="L179" s="22">
        <v>109</v>
      </c>
      <c r="M179" s="23" t="s">
        <v>115</v>
      </c>
      <c r="N179" s="22">
        <v>1.19</v>
      </c>
      <c r="O179" s="19">
        <v>3.93</v>
      </c>
      <c r="P179" s="22">
        <v>10.7</v>
      </c>
      <c r="Q179" s="19">
        <v>129.51</v>
      </c>
      <c r="R179" s="20">
        <v>7.9</v>
      </c>
    </row>
    <row r="180" spans="1:18" x14ac:dyDescent="0.25">
      <c r="A180" s="19">
        <v>1.97</v>
      </c>
      <c r="B180" s="19">
        <v>1.2849999999999999</v>
      </c>
      <c r="C180" s="19">
        <v>1.625</v>
      </c>
      <c r="D180" s="19">
        <v>1.57</v>
      </c>
      <c r="E180" t="s">
        <v>614</v>
      </c>
      <c r="F180" t="s">
        <v>615</v>
      </c>
      <c r="G180" s="19">
        <v>1.59</v>
      </c>
      <c r="H180" s="20">
        <v>-3</v>
      </c>
      <c r="I180" s="21">
        <v>7798</v>
      </c>
      <c r="J180" s="19">
        <v>1.59</v>
      </c>
      <c r="K180" s="19">
        <v>1.595</v>
      </c>
      <c r="L180" s="22">
        <v>3.25</v>
      </c>
      <c r="M180" s="23" t="s">
        <v>115</v>
      </c>
      <c r="N180" s="22">
        <v>1.46</v>
      </c>
      <c r="O180" s="19">
        <v>0.38</v>
      </c>
      <c r="P180" s="22">
        <v>2.04</v>
      </c>
      <c r="Q180" s="19">
        <v>4.75</v>
      </c>
      <c r="R180" s="20">
        <v>33.5</v>
      </c>
    </row>
    <row r="181" spans="1:18" x14ac:dyDescent="0.25">
      <c r="A181" s="19">
        <v>3.19</v>
      </c>
      <c r="B181" s="19">
        <v>2.13</v>
      </c>
      <c r="C181" s="19">
        <v>2.64</v>
      </c>
      <c r="D181" s="19">
        <v>2.56</v>
      </c>
      <c r="E181" t="s">
        <v>616</v>
      </c>
      <c r="F181" t="s">
        <v>617</v>
      </c>
      <c r="G181" s="19">
        <v>2.64</v>
      </c>
      <c r="H181" s="20">
        <v>5</v>
      </c>
      <c r="I181" s="21">
        <v>270</v>
      </c>
      <c r="J181" s="19">
        <v>2.63</v>
      </c>
      <c r="K181" s="19">
        <v>2.64</v>
      </c>
      <c r="L181" s="22">
        <v>15.5</v>
      </c>
      <c r="M181" s="23" t="s">
        <v>115</v>
      </c>
      <c r="N181" s="22">
        <v>0.97</v>
      </c>
      <c r="O181" s="19">
        <v>0.78</v>
      </c>
      <c r="P181" s="22">
        <v>5.87</v>
      </c>
      <c r="Q181" s="19">
        <v>15.1</v>
      </c>
      <c r="R181" s="20">
        <v>17.5</v>
      </c>
    </row>
    <row r="182" spans="1:18" x14ac:dyDescent="0.25">
      <c r="A182" s="19">
        <v>0.94699999999999995</v>
      </c>
      <c r="B182" s="19">
        <v>0.182</v>
      </c>
      <c r="C182" s="19">
        <v>0.22</v>
      </c>
      <c r="D182" s="19">
        <v>0.21199999999999999</v>
      </c>
      <c r="E182" t="s">
        <v>320</v>
      </c>
      <c r="F182" t="s">
        <v>321</v>
      </c>
      <c r="G182" s="19">
        <v>0.215</v>
      </c>
      <c r="H182" s="20">
        <v>-0.5</v>
      </c>
      <c r="I182" s="21">
        <v>46227</v>
      </c>
      <c r="J182" s="19">
        <v>0.215</v>
      </c>
      <c r="K182" s="19">
        <v>0.22</v>
      </c>
      <c r="L182" s="22">
        <v>4</v>
      </c>
      <c r="M182" s="23" t="s">
        <v>115</v>
      </c>
      <c r="N182" s="22" t="s">
        <v>124</v>
      </c>
      <c r="O182" s="19">
        <v>0.31</v>
      </c>
      <c r="P182" s="22">
        <v>18.600000000000001</v>
      </c>
      <c r="Q182" s="19">
        <v>-78.08</v>
      </c>
      <c r="R182" s="20" t="s">
        <v>124</v>
      </c>
    </row>
    <row r="183" spans="1:18" x14ac:dyDescent="0.25">
      <c r="A183" s="19">
        <v>2.52</v>
      </c>
      <c r="B183" s="19">
        <v>1.2849999999999999</v>
      </c>
      <c r="C183" s="19">
        <v>1.355</v>
      </c>
      <c r="D183" s="19">
        <v>1.335</v>
      </c>
      <c r="E183" t="s">
        <v>50</v>
      </c>
      <c r="F183" t="s">
        <v>322</v>
      </c>
      <c r="G183" s="19">
        <v>1.34</v>
      </c>
      <c r="H183" s="20">
        <v>-1.5</v>
      </c>
      <c r="I183" s="21">
        <v>23431</v>
      </c>
      <c r="J183" s="19">
        <v>1.34</v>
      </c>
      <c r="K183" s="19">
        <v>1.345</v>
      </c>
      <c r="L183" s="22">
        <v>12.5</v>
      </c>
      <c r="M183" s="23" t="s">
        <v>115</v>
      </c>
      <c r="N183" s="22">
        <v>1.0900000000000001</v>
      </c>
      <c r="O183" s="19">
        <v>-0.02</v>
      </c>
      <c r="P183" s="22">
        <v>9.33</v>
      </c>
      <c r="Q183" s="19">
        <v>13.6</v>
      </c>
      <c r="R183" s="20">
        <v>9.9</v>
      </c>
    </row>
    <row r="184" spans="1:18" x14ac:dyDescent="0.25">
      <c r="A184" s="19">
        <v>2.02</v>
      </c>
      <c r="B184" s="19">
        <v>0.73499999999999999</v>
      </c>
      <c r="C184" s="19">
        <v>1.93</v>
      </c>
      <c r="D184" s="19">
        <v>1.88</v>
      </c>
      <c r="E184" t="s">
        <v>1232</v>
      </c>
      <c r="F184" t="s">
        <v>1233</v>
      </c>
      <c r="G184" s="19">
        <v>1.905</v>
      </c>
      <c r="H184" s="20">
        <v>4</v>
      </c>
      <c r="I184" s="21">
        <v>6092</v>
      </c>
      <c r="J184" s="19">
        <v>1.9</v>
      </c>
      <c r="K184" s="19">
        <v>1.92</v>
      </c>
      <c r="L184" s="22" t="s">
        <v>124</v>
      </c>
      <c r="M184" s="23"/>
      <c r="N184" s="22" t="s">
        <v>124</v>
      </c>
      <c r="O184" s="19">
        <v>0.08</v>
      </c>
      <c r="P184" s="22" t="s">
        <v>124</v>
      </c>
      <c r="Q184" s="19">
        <v>0.8</v>
      </c>
      <c r="R184" s="20">
        <v>238.1</v>
      </c>
    </row>
    <row r="185" spans="1:18" x14ac:dyDescent="0.25">
      <c r="A185" s="19">
        <v>39.58</v>
      </c>
      <c r="B185" s="19">
        <v>31.33</v>
      </c>
      <c r="C185" s="19">
        <v>38.590000000000003</v>
      </c>
      <c r="D185" s="19">
        <v>38.26</v>
      </c>
      <c r="E185" t="s">
        <v>52</v>
      </c>
      <c r="F185" t="s">
        <v>323</v>
      </c>
      <c r="G185" s="19">
        <v>38.32</v>
      </c>
      <c r="H185" s="20">
        <v>-51</v>
      </c>
      <c r="I185" s="21">
        <v>41368</v>
      </c>
      <c r="J185" s="19">
        <v>38.31</v>
      </c>
      <c r="K185" s="19">
        <v>38.340000000000003</v>
      </c>
      <c r="L185" s="22">
        <v>198</v>
      </c>
      <c r="M185" s="23" t="s">
        <v>115</v>
      </c>
      <c r="N185" s="22">
        <v>1.1200000000000001</v>
      </c>
      <c r="O185" s="19">
        <v>15.15</v>
      </c>
      <c r="P185" s="22">
        <v>5.17</v>
      </c>
      <c r="Q185" s="19">
        <v>222.1</v>
      </c>
      <c r="R185" s="20">
        <v>17.3</v>
      </c>
    </row>
    <row r="186" spans="1:18" x14ac:dyDescent="0.25">
      <c r="A186" s="19">
        <v>1.665</v>
      </c>
      <c r="B186" s="19">
        <v>1.1100000000000001</v>
      </c>
      <c r="C186" s="19">
        <v>1.59</v>
      </c>
      <c r="D186" s="19">
        <v>1.5549999999999999</v>
      </c>
      <c r="E186" t="s">
        <v>618</v>
      </c>
      <c r="F186" t="s">
        <v>1204</v>
      </c>
      <c r="G186" s="19">
        <v>1.56</v>
      </c>
      <c r="H186" s="20">
        <v>1</v>
      </c>
      <c r="I186" s="21">
        <v>13405</v>
      </c>
      <c r="J186" s="19">
        <v>1.55</v>
      </c>
      <c r="K186" s="19">
        <v>1.5649999999999999</v>
      </c>
      <c r="L186" s="22">
        <v>7.8</v>
      </c>
      <c r="M186" s="23"/>
      <c r="N186" s="22">
        <v>0.41</v>
      </c>
      <c r="O186" s="19">
        <v>0.01</v>
      </c>
      <c r="P186" s="22">
        <v>5</v>
      </c>
      <c r="Q186" s="19">
        <v>3.2</v>
      </c>
      <c r="R186" s="20">
        <v>48.8</v>
      </c>
    </row>
    <row r="187" spans="1:18" x14ac:dyDescent="0.25">
      <c r="A187" s="19">
        <v>7.88</v>
      </c>
      <c r="B187" s="19">
        <v>4.26</v>
      </c>
      <c r="C187" s="19">
        <v>4.8600000000000003</v>
      </c>
      <c r="D187" s="19">
        <v>4.71</v>
      </c>
      <c r="E187" t="s">
        <v>324</v>
      </c>
      <c r="F187" t="s">
        <v>325</v>
      </c>
      <c r="G187" s="19">
        <v>4.75</v>
      </c>
      <c r="H187" s="20">
        <v>-15</v>
      </c>
      <c r="I187" s="21">
        <v>4664</v>
      </c>
      <c r="J187" s="19">
        <v>4.75</v>
      </c>
      <c r="K187" s="19">
        <v>4.76</v>
      </c>
      <c r="L187" s="22">
        <v>19.5</v>
      </c>
      <c r="M187" s="23" t="s">
        <v>115</v>
      </c>
      <c r="N187" s="22">
        <v>0.64</v>
      </c>
      <c r="O187" s="19" t="s">
        <v>124</v>
      </c>
      <c r="P187" s="22">
        <v>4.1100000000000003</v>
      </c>
      <c r="Q187" s="19">
        <v>12.4</v>
      </c>
      <c r="R187" s="20">
        <v>38.299999999999997</v>
      </c>
    </row>
    <row r="188" spans="1:18" x14ac:dyDescent="0.25">
      <c r="A188" s="19">
        <v>14.49</v>
      </c>
      <c r="B188" s="19">
        <v>8.51</v>
      </c>
      <c r="C188" s="19">
        <v>13.57</v>
      </c>
      <c r="D188" s="19">
        <v>13.28</v>
      </c>
      <c r="E188" t="s">
        <v>326</v>
      </c>
      <c r="F188" t="s">
        <v>327</v>
      </c>
      <c r="G188" s="19">
        <v>13.29</v>
      </c>
      <c r="H188" s="20">
        <v>-36</v>
      </c>
      <c r="I188" s="21">
        <v>15743</v>
      </c>
      <c r="J188" s="19">
        <v>13.29</v>
      </c>
      <c r="K188" s="19">
        <v>13.32</v>
      </c>
      <c r="L188" s="22" t="s">
        <v>124</v>
      </c>
      <c r="M188" s="23"/>
      <c r="N188" s="22" t="s">
        <v>124</v>
      </c>
      <c r="O188" s="19">
        <v>10.81</v>
      </c>
      <c r="P188" s="22" t="s">
        <v>124</v>
      </c>
      <c r="Q188" s="19">
        <v>-268.89999999999998</v>
      </c>
      <c r="R188" s="20" t="s">
        <v>124</v>
      </c>
    </row>
    <row r="189" spans="1:18" x14ac:dyDescent="0.25">
      <c r="A189" s="19">
        <v>21.96</v>
      </c>
      <c r="B189" s="19">
        <v>16.16</v>
      </c>
      <c r="C189" s="19">
        <v>20.85</v>
      </c>
      <c r="D189" s="19">
        <v>20.48</v>
      </c>
      <c r="E189" t="s">
        <v>328</v>
      </c>
      <c r="F189" t="s">
        <v>329</v>
      </c>
      <c r="G189" s="19">
        <v>20.8</v>
      </c>
      <c r="H189" s="20">
        <v>2</v>
      </c>
      <c r="I189" s="21">
        <v>1479</v>
      </c>
      <c r="J189" s="19">
        <v>20.65</v>
      </c>
      <c r="K189" s="19">
        <v>20.84</v>
      </c>
      <c r="L189" s="22" t="s">
        <v>124</v>
      </c>
      <c r="M189" s="23"/>
      <c r="N189" s="22" t="s">
        <v>124</v>
      </c>
      <c r="O189" s="19">
        <v>14.36</v>
      </c>
      <c r="P189" s="22" t="s">
        <v>124</v>
      </c>
      <c r="Q189" s="19">
        <v>52.77</v>
      </c>
      <c r="R189" s="20">
        <v>39.4</v>
      </c>
    </row>
    <row r="190" spans="1:18" x14ac:dyDescent="0.25">
      <c r="A190" s="19">
        <v>2.65</v>
      </c>
      <c r="B190" s="19">
        <v>1.4450000000000001</v>
      </c>
      <c r="C190" s="19">
        <v>2.54</v>
      </c>
      <c r="D190" s="19">
        <v>2.4700000000000002</v>
      </c>
      <c r="E190" t="s">
        <v>622</v>
      </c>
      <c r="F190" t="s">
        <v>623</v>
      </c>
      <c r="G190" s="19">
        <v>2.4700000000000002</v>
      </c>
      <c r="H190" s="20">
        <v>-4</v>
      </c>
      <c r="I190" s="21">
        <v>3954</v>
      </c>
      <c r="J190" s="19">
        <v>2.4700000000000002</v>
      </c>
      <c r="K190" s="19">
        <v>2.5</v>
      </c>
      <c r="L190" s="22" t="s">
        <v>124</v>
      </c>
      <c r="M190" s="23"/>
      <c r="N190" s="22" t="s">
        <v>124</v>
      </c>
      <c r="O190" s="19">
        <v>1.1200000000000001</v>
      </c>
      <c r="P190" s="22" t="s">
        <v>124</v>
      </c>
      <c r="Q190" s="19">
        <v>-11.01</v>
      </c>
      <c r="R190" s="20" t="s">
        <v>124</v>
      </c>
    </row>
    <row r="191" spans="1:18" x14ac:dyDescent="0.25">
      <c r="A191" s="19">
        <v>3.8849999999999998</v>
      </c>
      <c r="B191" s="19">
        <v>2.6280000000000001</v>
      </c>
      <c r="C191" s="19">
        <v>3.77</v>
      </c>
      <c r="D191" s="19">
        <v>3.7</v>
      </c>
      <c r="E191" t="s">
        <v>1234</v>
      </c>
      <c r="F191" t="s">
        <v>1235</v>
      </c>
      <c r="G191" s="19">
        <v>3.76</v>
      </c>
      <c r="H191" s="20">
        <v>-1</v>
      </c>
      <c r="I191" s="21">
        <v>2714</v>
      </c>
      <c r="J191" s="19">
        <v>3.75</v>
      </c>
      <c r="K191" s="19">
        <v>3.77</v>
      </c>
      <c r="L191" s="22">
        <v>11.25</v>
      </c>
      <c r="M191" s="23" t="s">
        <v>115</v>
      </c>
      <c r="N191" s="22">
        <v>1.45</v>
      </c>
      <c r="O191" s="19">
        <v>0.54</v>
      </c>
      <c r="P191" s="22">
        <v>2.99</v>
      </c>
      <c r="Q191" s="19">
        <v>16.3</v>
      </c>
      <c r="R191" s="20">
        <v>23.1</v>
      </c>
    </row>
    <row r="192" spans="1:18" x14ac:dyDescent="0.25">
      <c r="A192" s="19">
        <v>2.375</v>
      </c>
      <c r="B192" s="19">
        <v>1.62</v>
      </c>
      <c r="C192" s="19">
        <v>2.21</v>
      </c>
      <c r="D192" s="19">
        <v>2.0550000000000002</v>
      </c>
      <c r="E192" t="s">
        <v>330</v>
      </c>
      <c r="F192" t="s">
        <v>331</v>
      </c>
      <c r="G192" s="19">
        <v>2.06</v>
      </c>
      <c r="H192" s="20">
        <v>-4</v>
      </c>
      <c r="I192" s="21">
        <v>17410</v>
      </c>
      <c r="J192" s="19">
        <v>2.06</v>
      </c>
      <c r="K192" s="19">
        <v>2.0699999999999998</v>
      </c>
      <c r="L192" s="22">
        <v>8.4</v>
      </c>
      <c r="M192" s="23"/>
      <c r="N192" s="22">
        <v>1.47</v>
      </c>
      <c r="O192" s="19" t="s">
        <v>124</v>
      </c>
      <c r="P192" s="22">
        <v>4.08</v>
      </c>
      <c r="Q192" s="19">
        <v>12.39</v>
      </c>
      <c r="R192" s="20">
        <v>16.600000000000001</v>
      </c>
    </row>
    <row r="193" spans="1:18" x14ac:dyDescent="0.25">
      <c r="A193" s="19">
        <v>2.56</v>
      </c>
      <c r="B193" s="19">
        <v>0.91500000000000004</v>
      </c>
      <c r="C193" s="19">
        <v>2.2999999999999998</v>
      </c>
      <c r="D193" s="19">
        <v>2.23</v>
      </c>
      <c r="E193" t="s">
        <v>332</v>
      </c>
      <c r="F193" t="s">
        <v>333</v>
      </c>
      <c r="G193" s="19">
        <v>2.2599999999999998</v>
      </c>
      <c r="H193" s="20">
        <v>-6</v>
      </c>
      <c r="I193" s="21">
        <v>34741</v>
      </c>
      <c r="J193" s="19">
        <v>2.2599999999999998</v>
      </c>
      <c r="K193" s="19">
        <v>2.27</v>
      </c>
      <c r="L193" s="22">
        <v>4.5</v>
      </c>
      <c r="M193" s="23" t="s">
        <v>115</v>
      </c>
      <c r="N193" s="22">
        <v>2.64</v>
      </c>
      <c r="O193" s="19">
        <v>0.37</v>
      </c>
      <c r="P193" s="22">
        <v>1.99</v>
      </c>
      <c r="Q193" s="19">
        <v>11.9</v>
      </c>
      <c r="R193" s="20">
        <v>19</v>
      </c>
    </row>
    <row r="194" spans="1:18" x14ac:dyDescent="0.25">
      <c r="A194" s="19">
        <v>2.7</v>
      </c>
      <c r="B194" s="19">
        <v>1.8720000000000001</v>
      </c>
      <c r="C194" s="19">
        <v>2.58</v>
      </c>
      <c r="D194" s="19">
        <v>2.5299999999999998</v>
      </c>
      <c r="E194" t="s">
        <v>334</v>
      </c>
      <c r="F194" t="s">
        <v>335</v>
      </c>
      <c r="G194" s="19">
        <v>2.54</v>
      </c>
      <c r="H194" s="20">
        <v>-4</v>
      </c>
      <c r="I194" s="21">
        <v>47559</v>
      </c>
      <c r="J194" s="19">
        <v>2.54</v>
      </c>
      <c r="K194" s="19">
        <v>2.56</v>
      </c>
      <c r="L194" s="22">
        <v>13.7</v>
      </c>
      <c r="M194" s="23"/>
      <c r="N194" s="22">
        <v>1.5</v>
      </c>
      <c r="O194" s="19">
        <v>1.97</v>
      </c>
      <c r="P194" s="22">
        <v>5.39</v>
      </c>
      <c r="Q194" s="19">
        <v>20.6</v>
      </c>
      <c r="R194" s="20">
        <v>12.3</v>
      </c>
    </row>
    <row r="195" spans="1:18" x14ac:dyDescent="0.25">
      <c r="A195" s="19">
        <v>1.2</v>
      </c>
      <c r="B195" s="19">
        <v>0.185</v>
      </c>
      <c r="C195" s="19">
        <v>0.215</v>
      </c>
      <c r="D195" s="19">
        <v>0.20499999999999999</v>
      </c>
      <c r="E195" t="s">
        <v>624</v>
      </c>
      <c r="F195" t="s">
        <v>625</v>
      </c>
      <c r="G195" s="19">
        <v>0.20499999999999999</v>
      </c>
      <c r="H195" s="20">
        <v>-1</v>
      </c>
      <c r="I195" s="21">
        <v>6866</v>
      </c>
      <c r="J195" s="19">
        <v>0.20499999999999999</v>
      </c>
      <c r="K195" s="19">
        <v>0.21</v>
      </c>
      <c r="L195" s="22">
        <v>9</v>
      </c>
      <c r="M195" s="23" t="s">
        <v>115</v>
      </c>
      <c r="N195" s="22" t="s">
        <v>124</v>
      </c>
      <c r="O195" s="19">
        <v>0.83</v>
      </c>
      <c r="P195" s="22">
        <v>43.9</v>
      </c>
      <c r="Q195" s="19">
        <v>-35.4</v>
      </c>
      <c r="R195" s="20" t="s">
        <v>124</v>
      </c>
    </row>
    <row r="196" spans="1:18" x14ac:dyDescent="0.25">
      <c r="A196" s="19">
        <v>7.63</v>
      </c>
      <c r="B196" s="19">
        <v>3.77</v>
      </c>
      <c r="C196" s="19">
        <v>6.72</v>
      </c>
      <c r="D196" s="19">
        <v>6.53</v>
      </c>
      <c r="E196" t="s">
        <v>336</v>
      </c>
      <c r="F196" t="s">
        <v>337</v>
      </c>
      <c r="G196" s="19">
        <v>6.61</v>
      </c>
      <c r="H196" s="20">
        <v>-9</v>
      </c>
      <c r="I196" s="21">
        <v>9474</v>
      </c>
      <c r="J196" s="19">
        <v>6.6</v>
      </c>
      <c r="K196" s="19">
        <v>6.62</v>
      </c>
      <c r="L196" s="22">
        <v>9</v>
      </c>
      <c r="M196" s="23"/>
      <c r="N196" s="22">
        <v>1.52</v>
      </c>
      <c r="O196" s="19">
        <v>2.75</v>
      </c>
      <c r="P196" s="22">
        <v>1.36</v>
      </c>
      <c r="Q196" s="19">
        <v>13.65</v>
      </c>
      <c r="R196" s="20">
        <v>48.4</v>
      </c>
    </row>
    <row r="197" spans="1:18" x14ac:dyDescent="0.25">
      <c r="A197" s="19">
        <v>3.62</v>
      </c>
      <c r="B197" s="19">
        <v>1.81</v>
      </c>
      <c r="C197" s="19">
        <v>2.56</v>
      </c>
      <c r="D197" s="19">
        <v>2.5099999999999998</v>
      </c>
      <c r="E197" t="s">
        <v>626</v>
      </c>
      <c r="F197" t="s">
        <v>627</v>
      </c>
      <c r="G197" s="19">
        <v>2.52</v>
      </c>
      <c r="H197" s="20">
        <v>-3</v>
      </c>
      <c r="I197" s="21">
        <v>3111</v>
      </c>
      <c r="J197" s="19">
        <v>2.52</v>
      </c>
      <c r="K197" s="19">
        <v>2.56</v>
      </c>
      <c r="L197" s="22">
        <v>3.84</v>
      </c>
      <c r="M197" s="23"/>
      <c r="N197" s="22">
        <v>11.77</v>
      </c>
      <c r="O197" s="19">
        <v>2.82</v>
      </c>
      <c r="P197" s="22">
        <v>1.52</v>
      </c>
      <c r="Q197" s="19">
        <v>45.18</v>
      </c>
      <c r="R197" s="20">
        <v>5.6</v>
      </c>
    </row>
    <row r="198" spans="1:18" x14ac:dyDescent="0.25">
      <c r="A198" s="19">
        <v>9.8800000000000008</v>
      </c>
      <c r="B198" s="19">
        <v>6.87</v>
      </c>
      <c r="C198" s="19">
        <v>7.58</v>
      </c>
      <c r="D198" s="19">
        <v>7.14</v>
      </c>
      <c r="E198" t="s">
        <v>338</v>
      </c>
      <c r="F198" t="s">
        <v>339</v>
      </c>
      <c r="G198" s="19">
        <v>7.16</v>
      </c>
      <c r="H198" s="20">
        <v>-38</v>
      </c>
      <c r="I198" s="21">
        <v>60998</v>
      </c>
      <c r="J198" s="19">
        <v>7.15</v>
      </c>
      <c r="K198" s="19">
        <v>7.16</v>
      </c>
      <c r="L198" s="22">
        <v>12.68</v>
      </c>
      <c r="M198" s="23"/>
      <c r="N198" s="22">
        <v>2.29</v>
      </c>
      <c r="O198" s="19">
        <v>3.13</v>
      </c>
      <c r="P198" s="22">
        <v>1.77</v>
      </c>
      <c r="Q198" s="19">
        <v>29.07</v>
      </c>
      <c r="R198" s="20">
        <v>24.6</v>
      </c>
    </row>
    <row r="199" spans="1:18" x14ac:dyDescent="0.25">
      <c r="A199" s="19">
        <v>2.4900000000000002</v>
      </c>
      <c r="B199" s="19">
        <v>1.8</v>
      </c>
      <c r="C199" s="19">
        <v>2.38</v>
      </c>
      <c r="D199" s="19">
        <v>2.33</v>
      </c>
      <c r="E199" t="s">
        <v>1236</v>
      </c>
      <c r="F199" t="s">
        <v>1237</v>
      </c>
      <c r="G199" s="19">
        <v>2.38</v>
      </c>
      <c r="H199" s="20">
        <v>4</v>
      </c>
      <c r="I199" s="21">
        <v>385</v>
      </c>
      <c r="J199" s="19">
        <v>2.35</v>
      </c>
      <c r="K199" s="19">
        <v>2.38</v>
      </c>
      <c r="L199" s="22" t="s">
        <v>124</v>
      </c>
      <c r="M199" s="23"/>
      <c r="N199" s="22" t="s">
        <v>124</v>
      </c>
      <c r="O199" s="19" t="s">
        <v>124</v>
      </c>
      <c r="P199" s="22" t="s">
        <v>124</v>
      </c>
      <c r="Q199" s="19" t="s">
        <v>124</v>
      </c>
      <c r="R199" s="20" t="s">
        <v>124</v>
      </c>
    </row>
    <row r="200" spans="1:18" x14ac:dyDescent="0.25">
      <c r="A200" s="19">
        <v>22.57</v>
      </c>
      <c r="B200" s="19">
        <v>16.87</v>
      </c>
      <c r="C200" s="19">
        <v>20.190000000000001</v>
      </c>
      <c r="D200" s="19">
        <v>19.62</v>
      </c>
      <c r="E200" t="s">
        <v>340</v>
      </c>
      <c r="F200" t="s">
        <v>341</v>
      </c>
      <c r="G200" s="19">
        <v>20.02</v>
      </c>
      <c r="H200" s="20">
        <v>-5</v>
      </c>
      <c r="I200" s="21">
        <v>17688</v>
      </c>
      <c r="J200" s="19">
        <v>19.989999999999998</v>
      </c>
      <c r="K200" s="19">
        <v>20.059999999999999</v>
      </c>
      <c r="L200" s="22">
        <v>96</v>
      </c>
      <c r="M200" s="23" t="s">
        <v>121</v>
      </c>
      <c r="N200" s="22">
        <v>1.71</v>
      </c>
      <c r="O200" s="19">
        <v>5.03</v>
      </c>
      <c r="P200" s="22">
        <v>4.8</v>
      </c>
      <c r="Q200" s="19">
        <v>163.69999999999999</v>
      </c>
      <c r="R200" s="20">
        <v>12.2</v>
      </c>
    </row>
    <row r="201" spans="1:18" x14ac:dyDescent="0.25">
      <c r="A201" s="19">
        <v>16.21</v>
      </c>
      <c r="B201" s="19">
        <v>10.28</v>
      </c>
      <c r="C201" s="19">
        <v>11.53</v>
      </c>
      <c r="D201" s="19">
        <v>11.17</v>
      </c>
      <c r="E201" t="s">
        <v>342</v>
      </c>
      <c r="F201" t="s">
        <v>343</v>
      </c>
      <c r="G201" s="19">
        <v>11.2</v>
      </c>
      <c r="H201" s="20">
        <v>-51</v>
      </c>
      <c r="I201" s="21">
        <v>41597</v>
      </c>
      <c r="J201" s="19">
        <v>11.19</v>
      </c>
      <c r="K201" s="19">
        <v>11.21</v>
      </c>
      <c r="L201" s="22">
        <v>50</v>
      </c>
      <c r="M201" s="23"/>
      <c r="N201" s="22">
        <v>0.33</v>
      </c>
      <c r="O201" s="19">
        <v>6.58</v>
      </c>
      <c r="P201" s="22">
        <v>4.46</v>
      </c>
      <c r="Q201" s="19">
        <v>16.5</v>
      </c>
      <c r="R201" s="20">
        <v>67.900000000000006</v>
      </c>
    </row>
    <row r="202" spans="1:18" x14ac:dyDescent="0.25">
      <c r="A202" s="19">
        <v>3.22</v>
      </c>
      <c r="B202" s="19">
        <v>1.9850000000000001</v>
      </c>
      <c r="C202" s="19">
        <v>2.33</v>
      </c>
      <c r="D202" s="19">
        <v>2.25</v>
      </c>
      <c r="E202" t="s">
        <v>628</v>
      </c>
      <c r="F202" t="s">
        <v>629</v>
      </c>
      <c r="G202" s="19">
        <v>2.2599999999999998</v>
      </c>
      <c r="H202" s="20">
        <v>1</v>
      </c>
      <c r="I202" s="21">
        <v>1732</v>
      </c>
      <c r="J202" s="19">
        <v>2.25</v>
      </c>
      <c r="K202" s="19">
        <v>2.29</v>
      </c>
      <c r="L202" s="22" t="s">
        <v>124</v>
      </c>
      <c r="M202" s="23"/>
      <c r="N202" s="22" t="s">
        <v>124</v>
      </c>
      <c r="O202" s="19" t="s">
        <v>124</v>
      </c>
      <c r="P202" s="22" t="s">
        <v>124</v>
      </c>
      <c r="Q202" s="19">
        <v>-1.7</v>
      </c>
      <c r="R202" s="20" t="s">
        <v>124</v>
      </c>
    </row>
    <row r="203" spans="1:18" x14ac:dyDescent="0.25">
      <c r="A203" s="19">
        <v>2.44</v>
      </c>
      <c r="B203" s="19">
        <v>1.3220000000000001</v>
      </c>
      <c r="C203" s="19">
        <v>2.33</v>
      </c>
      <c r="D203" s="19">
        <v>2.27</v>
      </c>
      <c r="E203" t="s">
        <v>344</v>
      </c>
      <c r="F203" t="s">
        <v>345</v>
      </c>
      <c r="G203" s="19">
        <v>2.29</v>
      </c>
      <c r="H203" s="20">
        <v>1</v>
      </c>
      <c r="I203" s="21">
        <v>31678</v>
      </c>
      <c r="J203" s="19">
        <v>2.2799999999999998</v>
      </c>
      <c r="K203" s="19">
        <v>2.29</v>
      </c>
      <c r="L203" s="22">
        <v>6.5</v>
      </c>
      <c r="M203" s="23"/>
      <c r="N203" s="22">
        <v>0.88</v>
      </c>
      <c r="O203" s="19">
        <v>0.95</v>
      </c>
      <c r="P203" s="22">
        <v>2.84</v>
      </c>
      <c r="Q203" s="19">
        <v>5.7</v>
      </c>
      <c r="R203" s="20">
        <v>40.200000000000003</v>
      </c>
    </row>
    <row r="204" spans="1:18" x14ac:dyDescent="0.25">
      <c r="A204" s="19">
        <v>4.88</v>
      </c>
      <c r="B204" s="19">
        <v>2.93</v>
      </c>
      <c r="C204" s="19">
        <v>3.835</v>
      </c>
      <c r="D204" s="19">
        <v>3.74</v>
      </c>
      <c r="E204" t="s">
        <v>346</v>
      </c>
      <c r="F204" t="s">
        <v>347</v>
      </c>
      <c r="G204" s="19">
        <v>3.75</v>
      </c>
      <c r="H204" s="20">
        <v>-12</v>
      </c>
      <c r="I204" s="21">
        <v>17568</v>
      </c>
      <c r="J204" s="19">
        <v>3.74</v>
      </c>
      <c r="K204" s="19">
        <v>3.76</v>
      </c>
      <c r="L204" s="22">
        <v>20</v>
      </c>
      <c r="M204" s="23"/>
      <c r="N204" s="22">
        <v>0.8</v>
      </c>
      <c r="O204" s="19">
        <v>6.58</v>
      </c>
      <c r="P204" s="22">
        <v>5.33</v>
      </c>
      <c r="Q204" s="19">
        <v>16</v>
      </c>
      <c r="R204" s="20">
        <v>23.4</v>
      </c>
    </row>
    <row r="205" spans="1:18" x14ac:dyDescent="0.25">
      <c r="A205" s="19">
        <v>3.35</v>
      </c>
      <c r="B205" s="19">
        <v>2.0299999999999998</v>
      </c>
      <c r="C205" s="19">
        <v>2.36</v>
      </c>
      <c r="D205" s="19">
        <v>2.27</v>
      </c>
      <c r="E205" t="s">
        <v>348</v>
      </c>
      <c r="F205" t="s">
        <v>349</v>
      </c>
      <c r="G205" s="19">
        <v>2.2799999999999998</v>
      </c>
      <c r="H205" s="20">
        <v>-12</v>
      </c>
      <c r="I205" s="21">
        <v>16446</v>
      </c>
      <c r="J205" s="19">
        <v>2.2799999999999998</v>
      </c>
      <c r="K205" s="19">
        <v>2.29</v>
      </c>
      <c r="L205" s="22">
        <v>5.87</v>
      </c>
      <c r="M205" s="23" t="s">
        <v>115</v>
      </c>
      <c r="N205" s="22">
        <v>0.85</v>
      </c>
      <c r="O205" s="19">
        <v>0.18</v>
      </c>
      <c r="P205" s="22">
        <v>2.57</v>
      </c>
      <c r="Q205" s="19">
        <v>4.99</v>
      </c>
      <c r="R205" s="20">
        <v>45.7</v>
      </c>
    </row>
    <row r="206" spans="1:18" x14ac:dyDescent="0.25">
      <c r="A206" s="19">
        <v>0.6</v>
      </c>
      <c r="B206" s="19">
        <v>0.42</v>
      </c>
      <c r="C206" s="19">
        <v>0.46</v>
      </c>
      <c r="D206" s="19">
        <v>0.45</v>
      </c>
      <c r="E206" t="s">
        <v>350</v>
      </c>
      <c r="F206" t="s">
        <v>351</v>
      </c>
      <c r="G206" s="19">
        <v>0.45500000000000002</v>
      </c>
      <c r="H206" s="20" t="s">
        <v>124</v>
      </c>
      <c r="I206" s="21">
        <v>4218</v>
      </c>
      <c r="J206" s="19">
        <v>0.45500000000000002</v>
      </c>
      <c r="K206" s="19">
        <v>0.46</v>
      </c>
      <c r="L206" s="22">
        <v>2</v>
      </c>
      <c r="M206" s="23" t="s">
        <v>115</v>
      </c>
      <c r="N206" s="22" t="s">
        <v>124</v>
      </c>
      <c r="O206" s="19">
        <v>0.11</v>
      </c>
      <c r="P206" s="22">
        <v>4.4000000000000004</v>
      </c>
      <c r="Q206" s="19">
        <v>-24.6</v>
      </c>
      <c r="R206" s="20" t="s">
        <v>124</v>
      </c>
    </row>
    <row r="207" spans="1:18" x14ac:dyDescent="0.25">
      <c r="A207" s="19">
        <v>5.17</v>
      </c>
      <c r="B207" s="19">
        <v>3.28</v>
      </c>
      <c r="C207" s="19">
        <v>4.26</v>
      </c>
      <c r="D207" s="19">
        <v>4.18</v>
      </c>
      <c r="E207" t="s">
        <v>352</v>
      </c>
      <c r="F207" t="s">
        <v>353</v>
      </c>
      <c r="G207" s="19">
        <v>4.2</v>
      </c>
      <c r="H207" s="20">
        <v>-7</v>
      </c>
      <c r="I207" s="21">
        <v>3070</v>
      </c>
      <c r="J207" s="19">
        <v>4.2</v>
      </c>
      <c r="K207" s="19">
        <v>4.21</v>
      </c>
      <c r="L207" s="22">
        <v>19</v>
      </c>
      <c r="M207" s="23"/>
      <c r="N207" s="22">
        <v>2.87</v>
      </c>
      <c r="O207" s="19">
        <v>0.04</v>
      </c>
      <c r="P207" s="22">
        <v>4.5199999999999996</v>
      </c>
      <c r="Q207" s="19">
        <v>54.6</v>
      </c>
      <c r="R207" s="20">
        <v>7.7</v>
      </c>
    </row>
    <row r="208" spans="1:18" x14ac:dyDescent="0.25">
      <c r="A208" s="19">
        <v>0.435</v>
      </c>
      <c r="B208" s="19">
        <v>0.251</v>
      </c>
      <c r="C208" s="19">
        <v>0.39700000000000002</v>
      </c>
      <c r="D208" s="19">
        <v>0.38</v>
      </c>
      <c r="E208" t="s">
        <v>354</v>
      </c>
      <c r="F208" t="s">
        <v>355</v>
      </c>
      <c r="G208" s="19">
        <v>0.38</v>
      </c>
      <c r="H208" s="20">
        <v>-1.5</v>
      </c>
      <c r="I208" s="21">
        <v>44158</v>
      </c>
      <c r="J208" s="19">
        <v>0.38</v>
      </c>
      <c r="K208" s="19">
        <v>0.38500000000000001</v>
      </c>
      <c r="L208" s="22" t="s">
        <v>124</v>
      </c>
      <c r="M208" s="23"/>
      <c r="N208" s="22" t="s">
        <v>124</v>
      </c>
      <c r="O208" s="19">
        <v>0.33</v>
      </c>
      <c r="P208" s="22" t="s">
        <v>124</v>
      </c>
      <c r="Q208" s="19">
        <v>-13.84</v>
      </c>
      <c r="R208" s="20" t="s">
        <v>124</v>
      </c>
    </row>
    <row r="209" spans="1:18" x14ac:dyDescent="0.25">
      <c r="A209" s="19">
        <v>2.35</v>
      </c>
      <c r="B209" s="19">
        <v>1.095</v>
      </c>
      <c r="C209" s="19">
        <v>1.7250000000000001</v>
      </c>
      <c r="D209" s="19">
        <v>1.71</v>
      </c>
      <c r="E209" t="s">
        <v>356</v>
      </c>
      <c r="F209" t="s">
        <v>357</v>
      </c>
      <c r="G209" s="19">
        <v>1.7150000000000001</v>
      </c>
      <c r="H209" s="20">
        <v>49</v>
      </c>
      <c r="I209" s="21">
        <v>601550</v>
      </c>
      <c r="J209" s="19">
        <v>1.7150000000000001</v>
      </c>
      <c r="K209" s="19">
        <v>1.72</v>
      </c>
      <c r="L209" s="22">
        <v>6</v>
      </c>
      <c r="M209" s="23"/>
      <c r="N209" s="22" t="s">
        <v>124</v>
      </c>
      <c r="O209" s="19">
        <v>1.46</v>
      </c>
      <c r="P209" s="22">
        <v>3.5</v>
      </c>
      <c r="Q209" s="19">
        <v>-36.33</v>
      </c>
      <c r="R209" s="20" t="s">
        <v>124</v>
      </c>
    </row>
    <row r="210" spans="1:18" x14ac:dyDescent="0.25">
      <c r="A210" s="19">
        <v>56.09</v>
      </c>
      <c r="B210" s="19">
        <v>41.3</v>
      </c>
      <c r="C210" s="19">
        <v>54.48</v>
      </c>
      <c r="D210" s="19">
        <v>53.04</v>
      </c>
      <c r="E210" t="s">
        <v>358</v>
      </c>
      <c r="F210" t="s">
        <v>359</v>
      </c>
      <c r="G210" s="19">
        <v>53.68</v>
      </c>
      <c r="H210" s="20">
        <v>-96</v>
      </c>
      <c r="I210" s="21">
        <v>1705</v>
      </c>
      <c r="J210" s="19">
        <v>53.58</v>
      </c>
      <c r="K210" s="19">
        <v>53.74</v>
      </c>
      <c r="L210" s="22">
        <v>210</v>
      </c>
      <c r="M210" s="23" t="s">
        <v>115</v>
      </c>
      <c r="N210" s="22">
        <v>1.1599999999999999</v>
      </c>
      <c r="O210" s="19">
        <v>4.88</v>
      </c>
      <c r="P210" s="22">
        <v>3.91</v>
      </c>
      <c r="Q210" s="19">
        <v>243.1</v>
      </c>
      <c r="R210" s="20">
        <v>22.1</v>
      </c>
    </row>
    <row r="211" spans="1:18" x14ac:dyDescent="0.25">
      <c r="A211" s="19">
        <v>0.54500000000000004</v>
      </c>
      <c r="B211" s="19">
        <v>0.19500000000000001</v>
      </c>
      <c r="C211" s="19">
        <v>0.3</v>
      </c>
      <c r="D211" s="19">
        <v>0.28499999999999998</v>
      </c>
      <c r="E211" t="s">
        <v>630</v>
      </c>
      <c r="F211" t="s">
        <v>631</v>
      </c>
      <c r="G211" s="19">
        <v>0.28999999999999998</v>
      </c>
      <c r="H211" s="20">
        <v>-0.5</v>
      </c>
      <c r="I211" s="21">
        <v>15927</v>
      </c>
      <c r="J211" s="19">
        <v>0.28499999999999998</v>
      </c>
      <c r="K211" s="19">
        <v>0.28999999999999998</v>
      </c>
      <c r="L211" s="22" t="s">
        <v>124</v>
      </c>
      <c r="M211" s="23"/>
      <c r="N211" s="22" t="s">
        <v>124</v>
      </c>
      <c r="O211" s="19">
        <v>0.9</v>
      </c>
      <c r="P211" s="22" t="s">
        <v>124</v>
      </c>
      <c r="Q211" s="19">
        <v>-6.42</v>
      </c>
      <c r="R211" s="20" t="s">
        <v>124</v>
      </c>
    </row>
    <row r="212" spans="1:18" x14ac:dyDescent="0.25">
      <c r="A212" s="19">
        <v>9.5</v>
      </c>
      <c r="B212" s="19">
        <v>5.72</v>
      </c>
      <c r="C212" s="19">
        <v>7.97</v>
      </c>
      <c r="D212" s="19">
        <v>7.71</v>
      </c>
      <c r="E212" t="s">
        <v>360</v>
      </c>
      <c r="F212" t="s">
        <v>361</v>
      </c>
      <c r="G212" s="19">
        <v>7.76</v>
      </c>
      <c r="H212" s="20">
        <v>-16</v>
      </c>
      <c r="I212" s="21">
        <v>11262</v>
      </c>
      <c r="J212" s="19">
        <v>7.76</v>
      </c>
      <c r="K212" s="19">
        <v>7.79</v>
      </c>
      <c r="L212" s="22">
        <v>37</v>
      </c>
      <c r="M212" s="23" t="s">
        <v>115</v>
      </c>
      <c r="N212" s="22">
        <v>0.86</v>
      </c>
      <c r="O212" s="19">
        <v>0.64</v>
      </c>
      <c r="P212" s="22">
        <v>4.7699999999999996</v>
      </c>
      <c r="Q212" s="19">
        <v>32</v>
      </c>
      <c r="R212" s="20">
        <v>24.3</v>
      </c>
    </row>
    <row r="213" spans="1:18" x14ac:dyDescent="0.25">
      <c r="A213" s="19">
        <v>12.86</v>
      </c>
      <c r="B213" s="19">
        <v>8.01</v>
      </c>
      <c r="C213" s="19">
        <v>12.75</v>
      </c>
      <c r="D213" s="19">
        <v>12.52</v>
      </c>
      <c r="E213" t="s">
        <v>362</v>
      </c>
      <c r="F213" t="s">
        <v>363</v>
      </c>
      <c r="G213" s="19">
        <v>12.66</v>
      </c>
      <c r="H213" s="20">
        <v>-6</v>
      </c>
      <c r="I213" s="21">
        <v>2154</v>
      </c>
      <c r="J213" s="19">
        <v>12.6</v>
      </c>
      <c r="K213" s="19">
        <v>12.66</v>
      </c>
      <c r="L213" s="22">
        <v>41</v>
      </c>
      <c r="M213" s="23" t="s">
        <v>115</v>
      </c>
      <c r="N213" s="22">
        <v>1.22</v>
      </c>
      <c r="O213" s="19">
        <v>3.17</v>
      </c>
      <c r="P213" s="22">
        <v>3.24</v>
      </c>
      <c r="Q213" s="19">
        <v>49.91</v>
      </c>
      <c r="R213" s="20">
        <v>25.4</v>
      </c>
    </row>
    <row r="214" spans="1:18" x14ac:dyDescent="0.25">
      <c r="A214" s="19">
        <v>5.2050000000000001</v>
      </c>
      <c r="B214" s="19">
        <v>4.09</v>
      </c>
      <c r="C214" s="19">
        <v>5.1100000000000003</v>
      </c>
      <c r="D214" s="19">
        <v>4.97</v>
      </c>
      <c r="E214" t="s">
        <v>364</v>
      </c>
      <c r="F214" t="s">
        <v>365</v>
      </c>
      <c r="G214" s="19">
        <v>5.0999999999999996</v>
      </c>
      <c r="H214" s="20">
        <v>8</v>
      </c>
      <c r="I214" s="21">
        <v>31972</v>
      </c>
      <c r="J214" s="19">
        <v>5.09</v>
      </c>
      <c r="K214" s="19">
        <v>5.1100000000000003</v>
      </c>
      <c r="L214" s="22">
        <v>20</v>
      </c>
      <c r="M214" s="23" t="s">
        <v>115</v>
      </c>
      <c r="N214" s="22">
        <v>1.39</v>
      </c>
      <c r="O214" s="19">
        <v>1.38</v>
      </c>
      <c r="P214" s="22">
        <v>3.92</v>
      </c>
      <c r="Q214" s="19">
        <v>27.7</v>
      </c>
      <c r="R214" s="20">
        <v>18.399999999999999</v>
      </c>
    </row>
    <row r="215" spans="1:18" x14ac:dyDescent="0.25">
      <c r="A215" s="19">
        <v>1.08</v>
      </c>
      <c r="B215" s="19">
        <v>0.78</v>
      </c>
      <c r="C215" s="19">
        <v>0.89</v>
      </c>
      <c r="D215" s="19">
        <v>0.84499999999999997</v>
      </c>
      <c r="E215" t="s">
        <v>634</v>
      </c>
      <c r="F215" t="s">
        <v>635</v>
      </c>
      <c r="G215" s="19">
        <v>0.84499999999999997</v>
      </c>
      <c r="H215" s="20">
        <v>-3</v>
      </c>
      <c r="I215" s="21">
        <v>2984</v>
      </c>
      <c r="J215" s="19">
        <v>0.84499999999999997</v>
      </c>
      <c r="K215" s="19">
        <v>0.875</v>
      </c>
      <c r="L215" s="22">
        <v>6.6</v>
      </c>
      <c r="M215" s="23" t="s">
        <v>115</v>
      </c>
      <c r="N215" s="22">
        <v>1.33</v>
      </c>
      <c r="O215" s="19">
        <v>-0.09</v>
      </c>
      <c r="P215" s="22">
        <v>7.81</v>
      </c>
      <c r="Q215" s="19">
        <v>8.8000000000000007</v>
      </c>
      <c r="R215" s="20">
        <v>9.6</v>
      </c>
    </row>
    <row r="216" spans="1:18" x14ac:dyDescent="0.25">
      <c r="A216" s="19">
        <v>3.09</v>
      </c>
      <c r="B216" s="19">
        <v>2.0750000000000002</v>
      </c>
      <c r="C216" s="19">
        <v>2.4900000000000002</v>
      </c>
      <c r="D216" s="19">
        <v>2.4300000000000002</v>
      </c>
      <c r="E216" t="s">
        <v>636</v>
      </c>
      <c r="F216" t="s">
        <v>637</v>
      </c>
      <c r="G216" s="19">
        <v>2.4300000000000002</v>
      </c>
      <c r="H216" s="20">
        <v>-7</v>
      </c>
      <c r="I216" s="21">
        <v>660</v>
      </c>
      <c r="J216" s="19">
        <v>2.42</v>
      </c>
      <c r="K216" s="19">
        <v>2.4700000000000002</v>
      </c>
      <c r="L216" s="22">
        <v>17.5</v>
      </c>
      <c r="M216" s="23" t="s">
        <v>115</v>
      </c>
      <c r="N216" s="22">
        <v>1.34</v>
      </c>
      <c r="O216" s="19">
        <v>1.22</v>
      </c>
      <c r="P216" s="22">
        <v>7.2</v>
      </c>
      <c r="Q216" s="19">
        <v>23.5</v>
      </c>
      <c r="R216" s="20">
        <v>10.3</v>
      </c>
    </row>
    <row r="217" spans="1:18" x14ac:dyDescent="0.25">
      <c r="A217" s="19">
        <v>3.12</v>
      </c>
      <c r="B217" s="19">
        <v>1.087</v>
      </c>
      <c r="C217" s="19">
        <v>3.02</v>
      </c>
      <c r="D217" s="19">
        <v>2.89</v>
      </c>
      <c r="E217" t="s">
        <v>366</v>
      </c>
      <c r="F217" t="s">
        <v>367</v>
      </c>
      <c r="G217" s="19">
        <v>3.01</v>
      </c>
      <c r="H217" s="20">
        <v>6</v>
      </c>
      <c r="I217" s="21">
        <v>80640</v>
      </c>
      <c r="J217" s="19">
        <v>3</v>
      </c>
      <c r="K217" s="19">
        <v>3.01</v>
      </c>
      <c r="L217" s="22" t="s">
        <v>124</v>
      </c>
      <c r="M217" s="23"/>
      <c r="N217" s="22" t="s">
        <v>124</v>
      </c>
      <c r="O217" s="19">
        <v>0.63</v>
      </c>
      <c r="P217" s="22" t="s">
        <v>124</v>
      </c>
      <c r="Q217" s="19">
        <v>-108.6</v>
      </c>
      <c r="R217" s="20" t="s">
        <v>124</v>
      </c>
    </row>
    <row r="218" spans="1:18" x14ac:dyDescent="0.25">
      <c r="A218" s="19">
        <v>13.9</v>
      </c>
      <c r="B218" s="19">
        <v>10.130000000000001</v>
      </c>
      <c r="C218" s="19">
        <v>12.93</v>
      </c>
      <c r="D218" s="19">
        <v>12.54</v>
      </c>
      <c r="E218" t="s">
        <v>368</v>
      </c>
      <c r="F218" t="s">
        <v>369</v>
      </c>
      <c r="G218" s="19">
        <v>12.89</v>
      </c>
      <c r="H218" s="20">
        <v>7</v>
      </c>
      <c r="I218" s="21">
        <v>44623</v>
      </c>
      <c r="J218" s="19">
        <v>12.86</v>
      </c>
      <c r="K218" s="19">
        <v>12.91</v>
      </c>
      <c r="L218" s="22">
        <v>37</v>
      </c>
      <c r="M218" s="23" t="s">
        <v>115</v>
      </c>
      <c r="N218" s="22">
        <v>1.89</v>
      </c>
      <c r="O218" s="19">
        <v>6.46</v>
      </c>
      <c r="P218" s="22">
        <v>2.87</v>
      </c>
      <c r="Q218" s="19">
        <v>69.98</v>
      </c>
      <c r="R218" s="20">
        <v>18.399999999999999</v>
      </c>
    </row>
    <row r="219" spans="1:18" x14ac:dyDescent="0.25">
      <c r="A219" s="19">
        <v>3.05</v>
      </c>
      <c r="B219" s="19">
        <v>2.06</v>
      </c>
      <c r="C219" s="19">
        <v>2.93</v>
      </c>
      <c r="D219" s="19">
        <v>2.87</v>
      </c>
      <c r="E219" t="s">
        <v>370</v>
      </c>
      <c r="F219" t="s">
        <v>371</v>
      </c>
      <c r="G219" s="19">
        <v>2.87</v>
      </c>
      <c r="H219" s="20">
        <v>-5</v>
      </c>
      <c r="I219" s="21">
        <v>12835</v>
      </c>
      <c r="J219" s="19">
        <v>2.87</v>
      </c>
      <c r="K219" s="19">
        <v>2.88</v>
      </c>
      <c r="L219" s="22">
        <v>5.4</v>
      </c>
      <c r="M219" s="23" t="s">
        <v>115</v>
      </c>
      <c r="N219" s="22">
        <v>1.85</v>
      </c>
      <c r="O219" s="19">
        <v>0.73</v>
      </c>
      <c r="P219" s="22">
        <v>1.88</v>
      </c>
      <c r="Q219" s="19">
        <v>9.99</v>
      </c>
      <c r="R219" s="20">
        <v>28.7</v>
      </c>
    </row>
    <row r="220" spans="1:18" x14ac:dyDescent="0.25">
      <c r="A220" s="19">
        <v>69.22</v>
      </c>
      <c r="B220" s="19">
        <v>43.7</v>
      </c>
      <c r="C220" s="19">
        <v>66.34</v>
      </c>
      <c r="D220" s="19">
        <v>65.5</v>
      </c>
      <c r="E220" t="s">
        <v>372</v>
      </c>
      <c r="F220" t="s">
        <v>373</v>
      </c>
      <c r="G220" s="19">
        <v>66.19</v>
      </c>
      <c r="H220" s="20">
        <v>-44</v>
      </c>
      <c r="I220" s="21">
        <v>2727</v>
      </c>
      <c r="J220" s="19">
        <v>66.17</v>
      </c>
      <c r="K220" s="19">
        <v>66.19</v>
      </c>
      <c r="L220" s="22">
        <v>91.5</v>
      </c>
      <c r="M220" s="23" t="s">
        <v>115</v>
      </c>
      <c r="N220" s="22">
        <v>1.76</v>
      </c>
      <c r="O220" s="19">
        <v>-1.69</v>
      </c>
      <c r="P220" s="22">
        <v>1.38</v>
      </c>
      <c r="Q220" s="19">
        <v>161</v>
      </c>
      <c r="R220" s="20">
        <v>41.1</v>
      </c>
    </row>
    <row r="221" spans="1:18" x14ac:dyDescent="0.25">
      <c r="A221" s="19">
        <v>1.1299999999999999</v>
      </c>
      <c r="B221" s="19">
        <v>0.56000000000000005</v>
      </c>
      <c r="C221" s="19">
        <v>1.0349999999999999</v>
      </c>
      <c r="D221" s="19">
        <v>1</v>
      </c>
      <c r="E221" t="s">
        <v>638</v>
      </c>
      <c r="F221" t="s">
        <v>639</v>
      </c>
      <c r="G221" s="19">
        <v>1.0349999999999999</v>
      </c>
      <c r="H221" s="20">
        <v>-1.5</v>
      </c>
      <c r="I221" s="21">
        <v>13051</v>
      </c>
      <c r="J221" s="19">
        <v>1.03</v>
      </c>
      <c r="K221" s="19">
        <v>1.04</v>
      </c>
      <c r="L221" s="22">
        <v>4.5</v>
      </c>
      <c r="M221" s="23" t="s">
        <v>115</v>
      </c>
      <c r="N221" s="22">
        <v>1.08</v>
      </c>
      <c r="O221" s="19">
        <v>0.12</v>
      </c>
      <c r="P221" s="22">
        <v>4.3499999999999996</v>
      </c>
      <c r="Q221" s="19">
        <v>4.8499999999999996</v>
      </c>
      <c r="R221" s="20">
        <v>21.3</v>
      </c>
    </row>
    <row r="222" spans="1:18" x14ac:dyDescent="0.25">
      <c r="A222" s="19">
        <v>3.47</v>
      </c>
      <c r="B222" s="19">
        <v>1.5</v>
      </c>
      <c r="C222" s="19">
        <v>2.0499999999999998</v>
      </c>
      <c r="D222" s="19">
        <v>2.02</v>
      </c>
      <c r="E222" t="s">
        <v>640</v>
      </c>
      <c r="F222" t="s">
        <v>641</v>
      </c>
      <c r="G222" s="19">
        <v>2.0299999999999998</v>
      </c>
      <c r="H222" s="20">
        <v>-2</v>
      </c>
      <c r="I222" s="21">
        <v>421</v>
      </c>
      <c r="J222" s="19">
        <v>2.02</v>
      </c>
      <c r="K222" s="19">
        <v>2.0299999999999998</v>
      </c>
      <c r="L222" s="22">
        <v>10.5</v>
      </c>
      <c r="M222" s="23" t="s">
        <v>115</v>
      </c>
      <c r="N222" s="22">
        <v>3.06</v>
      </c>
      <c r="O222" s="19">
        <v>0.73</v>
      </c>
      <c r="P222" s="22">
        <v>5.17</v>
      </c>
      <c r="Q222" s="19">
        <v>32.090000000000003</v>
      </c>
      <c r="R222" s="20">
        <v>6.3</v>
      </c>
    </row>
    <row r="223" spans="1:18" x14ac:dyDescent="0.25">
      <c r="A223" s="19">
        <v>51.38</v>
      </c>
      <c r="B223" s="19">
        <v>39.450000000000003</v>
      </c>
      <c r="C223" s="19">
        <v>47.38</v>
      </c>
      <c r="D223" s="19">
        <v>46.8</v>
      </c>
      <c r="E223" t="s">
        <v>55</v>
      </c>
      <c r="F223" t="s">
        <v>374</v>
      </c>
      <c r="G223" s="19">
        <v>47.06</v>
      </c>
      <c r="H223" s="20">
        <v>-68</v>
      </c>
      <c r="I223" s="21">
        <v>2037</v>
      </c>
      <c r="J223" s="19">
        <v>46.95</v>
      </c>
      <c r="K223" s="19">
        <v>47.11</v>
      </c>
      <c r="L223" s="22">
        <v>64.5</v>
      </c>
      <c r="M223" s="23" t="s">
        <v>115</v>
      </c>
      <c r="N223" s="22">
        <v>2.42</v>
      </c>
      <c r="O223" s="19">
        <v>3.04</v>
      </c>
      <c r="P223" s="22">
        <v>1.37</v>
      </c>
      <c r="Q223" s="19">
        <v>155.9</v>
      </c>
      <c r="R223" s="20">
        <v>30.2</v>
      </c>
    </row>
    <row r="224" spans="1:18" x14ac:dyDescent="0.25">
      <c r="A224" s="19">
        <v>8.09</v>
      </c>
      <c r="B224" s="19">
        <v>4.37</v>
      </c>
      <c r="C224" s="19">
        <v>7.72</v>
      </c>
      <c r="D224" s="19">
        <v>7.6</v>
      </c>
      <c r="E224" t="s">
        <v>375</v>
      </c>
      <c r="F224" t="s">
        <v>376</v>
      </c>
      <c r="G224" s="19">
        <v>7.7</v>
      </c>
      <c r="H224" s="20">
        <v>-3</v>
      </c>
      <c r="I224" s="21">
        <v>3171</v>
      </c>
      <c r="J224" s="19">
        <v>7.69</v>
      </c>
      <c r="K224" s="19">
        <v>7.72</v>
      </c>
      <c r="L224" s="22">
        <v>17</v>
      </c>
      <c r="M224" s="23" t="s">
        <v>121</v>
      </c>
      <c r="N224" s="22">
        <v>0.75</v>
      </c>
      <c r="O224" s="19">
        <v>-0.93</v>
      </c>
      <c r="P224" s="22">
        <v>2.21</v>
      </c>
      <c r="Q224" s="19">
        <v>12.68</v>
      </c>
      <c r="R224" s="20">
        <v>60.7</v>
      </c>
    </row>
    <row r="225" spans="1:18" x14ac:dyDescent="0.25">
      <c r="A225" s="19">
        <v>2.17</v>
      </c>
      <c r="B225" s="19">
        <v>1.72</v>
      </c>
      <c r="C225" s="19">
        <v>1.88</v>
      </c>
      <c r="D225" s="19">
        <v>1.85</v>
      </c>
      <c r="E225" t="s">
        <v>642</v>
      </c>
      <c r="F225" t="s">
        <v>643</v>
      </c>
      <c r="G225" s="19">
        <v>1.88</v>
      </c>
      <c r="H225" s="20">
        <v>1</v>
      </c>
      <c r="I225" s="21">
        <v>4132</v>
      </c>
      <c r="J225" s="19">
        <v>1.87</v>
      </c>
      <c r="K225" s="19">
        <v>1.88</v>
      </c>
      <c r="L225" s="22">
        <v>9</v>
      </c>
      <c r="M225" s="23" t="s">
        <v>121</v>
      </c>
      <c r="N225" s="22">
        <v>1.58</v>
      </c>
      <c r="O225" s="19">
        <v>-0.47</v>
      </c>
      <c r="P225" s="22">
        <v>4.79</v>
      </c>
      <c r="Q225" s="19">
        <v>14.2</v>
      </c>
      <c r="R225" s="20">
        <v>13.2</v>
      </c>
    </row>
    <row r="226" spans="1:18" x14ac:dyDescent="0.25">
      <c r="A226" s="19">
        <v>6.1</v>
      </c>
      <c r="B226" s="19">
        <v>3.75</v>
      </c>
      <c r="C226" s="19">
        <v>6.07</v>
      </c>
      <c r="D226" s="19">
        <v>5.81</v>
      </c>
      <c r="E226" t="s">
        <v>1238</v>
      </c>
      <c r="F226" t="s">
        <v>1239</v>
      </c>
      <c r="G226" s="19">
        <v>5.95</v>
      </c>
      <c r="H226" s="20">
        <v>-2</v>
      </c>
      <c r="I226" s="21">
        <v>4894</v>
      </c>
      <c r="J226" s="19">
        <v>5.95</v>
      </c>
      <c r="K226" s="19">
        <v>5.98</v>
      </c>
      <c r="L226" s="22" t="s">
        <v>124</v>
      </c>
      <c r="M226" s="23"/>
      <c r="N226" s="22" t="s">
        <v>124</v>
      </c>
      <c r="O226" s="19">
        <v>-0.25</v>
      </c>
      <c r="P226" s="22" t="s">
        <v>124</v>
      </c>
      <c r="Q226" s="19">
        <v>6.2</v>
      </c>
      <c r="R226" s="20">
        <v>96</v>
      </c>
    </row>
    <row r="227" spans="1:18" x14ac:dyDescent="0.25">
      <c r="A227" s="19">
        <v>2.66</v>
      </c>
      <c r="B227" s="19">
        <v>1.1499999999999999</v>
      </c>
      <c r="C227" s="19">
        <v>1.34</v>
      </c>
      <c r="D227" s="19">
        <v>1.31</v>
      </c>
      <c r="E227" t="s">
        <v>377</v>
      </c>
      <c r="F227" t="s">
        <v>378</v>
      </c>
      <c r="G227" s="19">
        <v>1.32</v>
      </c>
      <c r="H227" s="20">
        <v>-3</v>
      </c>
      <c r="I227" s="21">
        <v>19917</v>
      </c>
      <c r="J227" s="19">
        <v>1.32</v>
      </c>
      <c r="K227" s="19">
        <v>1.325</v>
      </c>
      <c r="L227" s="22" t="s">
        <v>124</v>
      </c>
      <c r="M227" s="23" t="s">
        <v>115</v>
      </c>
      <c r="N227" s="22" t="s">
        <v>124</v>
      </c>
      <c r="O227" s="19" t="s">
        <v>124</v>
      </c>
      <c r="P227" s="22" t="s">
        <v>124</v>
      </c>
      <c r="Q227" s="19">
        <v>-29.34</v>
      </c>
      <c r="R227" s="20" t="s">
        <v>124</v>
      </c>
    </row>
    <row r="228" spans="1:18" x14ac:dyDescent="0.25">
      <c r="A228" s="19">
        <v>9.44</v>
      </c>
      <c r="B228" s="19">
        <v>4.72</v>
      </c>
      <c r="C228" s="19">
        <v>9.2200000000000006</v>
      </c>
      <c r="D228" s="19">
        <v>9.16</v>
      </c>
      <c r="E228" t="s">
        <v>379</v>
      </c>
      <c r="F228" t="s">
        <v>380</v>
      </c>
      <c r="G228" s="19">
        <v>9.2100000000000009</v>
      </c>
      <c r="H228" s="20">
        <v>14</v>
      </c>
      <c r="I228" s="21">
        <v>26138</v>
      </c>
      <c r="J228" s="19">
        <v>9.1999999999999993</v>
      </c>
      <c r="K228" s="19">
        <v>9.2200000000000006</v>
      </c>
      <c r="L228" s="22">
        <v>10.69</v>
      </c>
      <c r="M228" s="23"/>
      <c r="N228" s="22">
        <v>2.61</v>
      </c>
      <c r="O228" s="19" t="s">
        <v>124</v>
      </c>
      <c r="P228" s="22">
        <v>1.1599999999999999</v>
      </c>
      <c r="Q228" s="19">
        <v>27.95</v>
      </c>
      <c r="R228" s="20">
        <v>33</v>
      </c>
    </row>
    <row r="229" spans="1:18" x14ac:dyDescent="0.25">
      <c r="A229" s="19">
        <v>0.72499999999999998</v>
      </c>
      <c r="B229" s="19">
        <v>0.215</v>
      </c>
      <c r="C229" s="19">
        <v>0.29499999999999998</v>
      </c>
      <c r="D229" s="19">
        <v>0.28000000000000003</v>
      </c>
      <c r="E229" t="s">
        <v>644</v>
      </c>
      <c r="F229" t="s">
        <v>645</v>
      </c>
      <c r="G229" s="19">
        <v>0.28999999999999998</v>
      </c>
      <c r="H229" s="20" t="s">
        <v>124</v>
      </c>
      <c r="I229" s="21">
        <v>20120</v>
      </c>
      <c r="J229" s="19">
        <v>0.28499999999999998</v>
      </c>
      <c r="K229" s="19">
        <v>0.28999999999999998</v>
      </c>
      <c r="L229" s="22" t="s">
        <v>124</v>
      </c>
      <c r="M229" s="23"/>
      <c r="N229" s="22" t="s">
        <v>124</v>
      </c>
      <c r="O229" s="19">
        <v>0.63</v>
      </c>
      <c r="P229" s="22" t="s">
        <v>124</v>
      </c>
      <c r="Q229" s="19">
        <v>-39.53</v>
      </c>
      <c r="R229" s="20" t="s">
        <v>124</v>
      </c>
    </row>
    <row r="230" spans="1:18" x14ac:dyDescent="0.25">
      <c r="A230" s="19">
        <v>8</v>
      </c>
      <c r="B230" s="19">
        <v>3.67</v>
      </c>
      <c r="C230" s="19">
        <v>7.03</v>
      </c>
      <c r="D230" s="19">
        <v>6.92</v>
      </c>
      <c r="E230" t="s">
        <v>381</v>
      </c>
      <c r="F230" t="s">
        <v>382</v>
      </c>
      <c r="G230" s="19">
        <v>6.96</v>
      </c>
      <c r="H230" s="20">
        <v>-8</v>
      </c>
      <c r="I230" s="21">
        <v>1249</v>
      </c>
      <c r="J230" s="19">
        <v>6.96</v>
      </c>
      <c r="K230" s="19">
        <v>6.97</v>
      </c>
      <c r="L230" s="22">
        <v>22.75</v>
      </c>
      <c r="M230" s="23" t="s">
        <v>115</v>
      </c>
      <c r="N230" s="22">
        <v>1.24</v>
      </c>
      <c r="O230" s="19">
        <v>-0.55000000000000004</v>
      </c>
      <c r="P230" s="22">
        <v>3.27</v>
      </c>
      <c r="Q230" s="19">
        <v>28.1</v>
      </c>
      <c r="R230" s="20">
        <v>24.8</v>
      </c>
    </row>
    <row r="231" spans="1:18" x14ac:dyDescent="0.25">
      <c r="A231" s="19">
        <v>1.1499999999999999</v>
      </c>
      <c r="B231" s="19">
        <v>0.755</v>
      </c>
      <c r="C231" s="19">
        <v>1.1200000000000001</v>
      </c>
      <c r="D231" s="19">
        <v>1.0920000000000001</v>
      </c>
      <c r="E231" t="s">
        <v>646</v>
      </c>
      <c r="F231" t="s">
        <v>647</v>
      </c>
      <c r="G231" s="19">
        <v>1.1100000000000001</v>
      </c>
      <c r="H231" s="20">
        <v>-1</v>
      </c>
      <c r="I231" s="21">
        <v>4538</v>
      </c>
      <c r="J231" s="19">
        <v>1.0900000000000001</v>
      </c>
      <c r="K231" s="19">
        <v>1.1100000000000001</v>
      </c>
      <c r="L231" s="22">
        <v>3.5</v>
      </c>
      <c r="M231" s="23" t="s">
        <v>115</v>
      </c>
      <c r="N231" s="22">
        <v>1.74</v>
      </c>
      <c r="O231" s="19">
        <v>0.47</v>
      </c>
      <c r="P231" s="22">
        <v>3.15</v>
      </c>
      <c r="Q231" s="19">
        <v>6.1</v>
      </c>
      <c r="R231" s="20">
        <v>18.2</v>
      </c>
    </row>
    <row r="232" spans="1:18" x14ac:dyDescent="0.25">
      <c r="A232" s="19">
        <v>67.89</v>
      </c>
      <c r="B232" s="19">
        <v>52</v>
      </c>
      <c r="C232" s="19">
        <v>56.06</v>
      </c>
      <c r="D232" s="19">
        <v>55.48</v>
      </c>
      <c r="E232" t="s">
        <v>383</v>
      </c>
      <c r="F232" t="s">
        <v>384</v>
      </c>
      <c r="G232" s="19">
        <v>55.85</v>
      </c>
      <c r="H232" s="20">
        <v>-70</v>
      </c>
      <c r="I232" s="21">
        <v>19790</v>
      </c>
      <c r="J232" s="19">
        <v>55.85</v>
      </c>
      <c r="K232" s="19">
        <v>56</v>
      </c>
      <c r="L232" s="22">
        <v>256.07</v>
      </c>
      <c r="M232" s="23" t="s">
        <v>115</v>
      </c>
      <c r="N232" s="22">
        <v>1.68</v>
      </c>
      <c r="O232" s="19">
        <v>25.82</v>
      </c>
      <c r="P232" s="22">
        <v>4.58</v>
      </c>
      <c r="Q232" s="19">
        <v>430.5</v>
      </c>
      <c r="R232" s="20">
        <v>13</v>
      </c>
    </row>
    <row r="233" spans="1:18" x14ac:dyDescent="0.25">
      <c r="A233" s="19">
        <v>5.26</v>
      </c>
      <c r="B233" s="19">
        <v>3.49</v>
      </c>
      <c r="C233" s="19">
        <v>4.16</v>
      </c>
      <c r="D233" s="19">
        <v>4.09</v>
      </c>
      <c r="E233" t="s">
        <v>385</v>
      </c>
      <c r="F233" t="s">
        <v>386</v>
      </c>
      <c r="G233" s="19">
        <v>4.1399999999999997</v>
      </c>
      <c r="H233" s="20">
        <v>-1</v>
      </c>
      <c r="I233" s="21">
        <v>3238</v>
      </c>
      <c r="J233" s="19">
        <v>4.13</v>
      </c>
      <c r="K233" s="19">
        <v>4.1500000000000004</v>
      </c>
      <c r="L233" s="22">
        <v>16</v>
      </c>
      <c r="M233" s="23" t="s">
        <v>121</v>
      </c>
      <c r="N233" s="22">
        <v>1.0900000000000001</v>
      </c>
      <c r="O233" s="19">
        <v>-0.86</v>
      </c>
      <c r="P233" s="22">
        <v>3.86</v>
      </c>
      <c r="Q233" s="19">
        <v>17.399999999999999</v>
      </c>
      <c r="R233" s="20">
        <v>23.8</v>
      </c>
    </row>
    <row r="234" spans="1:18" x14ac:dyDescent="0.25">
      <c r="A234" s="19">
        <v>6.78</v>
      </c>
      <c r="B234" s="19">
        <v>3.74</v>
      </c>
      <c r="C234" s="19">
        <v>4.2699999999999996</v>
      </c>
      <c r="D234" s="19">
        <v>4.1900000000000004</v>
      </c>
      <c r="E234" t="s">
        <v>387</v>
      </c>
      <c r="F234" t="s">
        <v>388</v>
      </c>
      <c r="G234" s="19">
        <v>4.25</v>
      </c>
      <c r="H234" s="20">
        <v>-5</v>
      </c>
      <c r="I234" s="21">
        <v>10391</v>
      </c>
      <c r="J234" s="19">
        <v>4.24</v>
      </c>
      <c r="K234" s="19">
        <v>4.25</v>
      </c>
      <c r="L234" s="22">
        <v>13</v>
      </c>
      <c r="M234" s="23"/>
      <c r="N234" s="22">
        <v>3.72</v>
      </c>
      <c r="O234" s="19">
        <v>1.99</v>
      </c>
      <c r="P234" s="22">
        <v>3.06</v>
      </c>
      <c r="Q234" s="19">
        <v>48.34</v>
      </c>
      <c r="R234" s="20">
        <v>8.8000000000000007</v>
      </c>
    </row>
    <row r="235" spans="1:18" x14ac:dyDescent="0.25">
      <c r="A235" s="19">
        <v>15.32</v>
      </c>
      <c r="B235" s="19">
        <v>6.92</v>
      </c>
      <c r="C235" s="19">
        <v>7.35</v>
      </c>
      <c r="D235" s="19">
        <v>7</v>
      </c>
      <c r="E235" t="s">
        <v>389</v>
      </c>
      <c r="F235" t="s">
        <v>390</v>
      </c>
      <c r="G235" s="19">
        <v>7.02</v>
      </c>
      <c r="H235" s="20">
        <v>-51</v>
      </c>
      <c r="I235" s="21">
        <v>110722</v>
      </c>
      <c r="J235" s="19">
        <v>7.02</v>
      </c>
      <c r="K235" s="19">
        <v>7.03</v>
      </c>
      <c r="L235" s="22">
        <v>35</v>
      </c>
      <c r="M235" s="23" t="s">
        <v>115</v>
      </c>
      <c r="N235" s="22" t="s">
        <v>124</v>
      </c>
      <c r="O235" s="19" t="s">
        <v>124</v>
      </c>
      <c r="P235" s="22">
        <v>4.99</v>
      </c>
      <c r="Q235" s="19">
        <v>-95.6</v>
      </c>
      <c r="R235" s="20" t="s">
        <v>124</v>
      </c>
    </row>
    <row r="236" spans="1:18" x14ac:dyDescent="0.25">
      <c r="A236" s="19">
        <v>0.495</v>
      </c>
      <c r="B236" s="19">
        <v>0.2</v>
      </c>
      <c r="C236" s="19">
        <v>0.43</v>
      </c>
      <c r="D236" s="19">
        <v>0.41</v>
      </c>
      <c r="E236" t="s">
        <v>648</v>
      </c>
      <c r="F236" t="s">
        <v>649</v>
      </c>
      <c r="G236" s="19">
        <v>0.41499999999999998</v>
      </c>
      <c r="H236" s="20">
        <v>-1</v>
      </c>
      <c r="I236" s="21">
        <v>27247</v>
      </c>
      <c r="J236" s="19">
        <v>0.41</v>
      </c>
      <c r="K236" s="19">
        <v>0.42</v>
      </c>
      <c r="L236" s="22" t="s">
        <v>124</v>
      </c>
      <c r="M236" s="23"/>
      <c r="N236" s="22" t="s">
        <v>124</v>
      </c>
      <c r="O236" s="19">
        <v>0.28999999999999998</v>
      </c>
      <c r="P236" s="22" t="s">
        <v>124</v>
      </c>
      <c r="Q236" s="19">
        <v>0.21</v>
      </c>
      <c r="R236" s="20">
        <v>197.6</v>
      </c>
    </row>
    <row r="237" spans="1:18" x14ac:dyDescent="0.25">
      <c r="A237" s="19">
        <v>2.15</v>
      </c>
      <c r="B237" s="19">
        <v>1.635</v>
      </c>
      <c r="C237" s="19">
        <v>2.0550000000000002</v>
      </c>
      <c r="D237" s="19">
        <v>2.02</v>
      </c>
      <c r="E237" t="s">
        <v>391</v>
      </c>
      <c r="F237" t="s">
        <v>392</v>
      </c>
      <c r="G237" s="19">
        <v>2.0299999999999998</v>
      </c>
      <c r="H237" s="20">
        <v>-2</v>
      </c>
      <c r="I237" s="21">
        <v>11636</v>
      </c>
      <c r="J237" s="19">
        <v>2.0299999999999998</v>
      </c>
      <c r="K237" s="19">
        <v>2.04</v>
      </c>
      <c r="L237" s="22">
        <v>11.2</v>
      </c>
      <c r="M237" s="23"/>
      <c r="N237" s="22">
        <v>2.29</v>
      </c>
      <c r="O237" s="19">
        <v>1.73</v>
      </c>
      <c r="P237" s="22">
        <v>5.52</v>
      </c>
      <c r="Q237" s="19">
        <v>25.7</v>
      </c>
      <c r="R237" s="20">
        <v>7.9</v>
      </c>
    </row>
    <row r="238" spans="1:18" x14ac:dyDescent="0.25">
      <c r="A238" s="19">
        <v>4</v>
      </c>
      <c r="B238" s="19">
        <v>3.07</v>
      </c>
      <c r="C238" s="19">
        <v>3.85</v>
      </c>
      <c r="D238" s="19">
        <v>3.7650000000000001</v>
      </c>
      <c r="E238" t="s">
        <v>393</v>
      </c>
      <c r="F238" t="s">
        <v>394</v>
      </c>
      <c r="G238" s="19">
        <v>3.78</v>
      </c>
      <c r="H238" s="20">
        <v>-7</v>
      </c>
      <c r="I238" s="21">
        <v>159067</v>
      </c>
      <c r="J238" s="19">
        <v>3.77</v>
      </c>
      <c r="K238" s="19">
        <v>3.79</v>
      </c>
      <c r="L238" s="22" t="s">
        <v>124</v>
      </c>
      <c r="M238" s="23" t="s">
        <v>121</v>
      </c>
      <c r="N238" s="22" t="s">
        <v>124</v>
      </c>
      <c r="O238" s="19">
        <v>3.04</v>
      </c>
      <c r="P238" s="22" t="s">
        <v>124</v>
      </c>
      <c r="Q238" s="19" t="s">
        <v>124</v>
      </c>
      <c r="R238" s="20" t="s">
        <v>124</v>
      </c>
    </row>
    <row r="239" spans="1:18" x14ac:dyDescent="0.25">
      <c r="A239" s="19">
        <v>18.989999999999998</v>
      </c>
      <c r="B239" s="19">
        <v>15.17</v>
      </c>
      <c r="C239" s="19">
        <v>17.059999999999999</v>
      </c>
      <c r="D239" s="19">
        <v>16.53</v>
      </c>
      <c r="E239" t="s">
        <v>59</v>
      </c>
      <c r="F239" t="s">
        <v>395</v>
      </c>
      <c r="G239" s="19">
        <v>16.95</v>
      </c>
      <c r="H239" s="20">
        <v>-34</v>
      </c>
      <c r="I239" s="21">
        <v>19478</v>
      </c>
      <c r="J239" s="19">
        <v>16.95</v>
      </c>
      <c r="K239" s="19">
        <v>17.010000000000002</v>
      </c>
      <c r="L239" s="22">
        <v>35</v>
      </c>
      <c r="M239" s="23" t="s">
        <v>115</v>
      </c>
      <c r="N239" s="22">
        <v>1.65</v>
      </c>
      <c r="O239" s="19">
        <v>-0.13</v>
      </c>
      <c r="P239" s="22">
        <v>2.06</v>
      </c>
      <c r="Q239" s="19">
        <v>57.7</v>
      </c>
      <c r="R239" s="20">
        <v>29.4</v>
      </c>
    </row>
    <row r="240" spans="1:18" x14ac:dyDescent="0.25">
      <c r="A240" s="19">
        <v>7.98</v>
      </c>
      <c r="B240" s="19">
        <v>4.7300000000000004</v>
      </c>
      <c r="C240" s="19">
        <v>7.31</v>
      </c>
      <c r="D240" s="19">
        <v>7.17</v>
      </c>
      <c r="E240" t="s">
        <v>650</v>
      </c>
      <c r="F240" t="s">
        <v>651</v>
      </c>
      <c r="G240" s="19">
        <v>7.25</v>
      </c>
      <c r="H240" s="20">
        <v>-13</v>
      </c>
      <c r="I240" s="21">
        <v>1225</v>
      </c>
      <c r="J240" s="19">
        <v>7.24</v>
      </c>
      <c r="K240" s="19">
        <v>7.25</v>
      </c>
      <c r="L240" s="22">
        <v>24</v>
      </c>
      <c r="M240" s="23"/>
      <c r="N240" s="22">
        <v>2.02</v>
      </c>
      <c r="O240" s="19">
        <v>3.02</v>
      </c>
      <c r="P240" s="22">
        <v>3.31</v>
      </c>
      <c r="Q240" s="19">
        <v>48.6</v>
      </c>
      <c r="R240" s="20">
        <v>14.9</v>
      </c>
    </row>
    <row r="241" spans="1:18" x14ac:dyDescent="0.25">
      <c r="A241" s="19">
        <v>0.76700000000000002</v>
      </c>
      <c r="B241" s="19">
        <v>0.23</v>
      </c>
      <c r="C241" s="19">
        <v>0.32</v>
      </c>
      <c r="D241" s="19">
        <v>0.31</v>
      </c>
      <c r="E241" t="s">
        <v>396</v>
      </c>
      <c r="F241" t="s">
        <v>397</v>
      </c>
      <c r="G241" s="19">
        <v>0.31</v>
      </c>
      <c r="H241" s="20">
        <v>-1.5</v>
      </c>
      <c r="I241" s="21">
        <v>26915</v>
      </c>
      <c r="J241" s="19">
        <v>0.31</v>
      </c>
      <c r="K241" s="19">
        <v>0.315</v>
      </c>
      <c r="L241" s="22" t="s">
        <v>124</v>
      </c>
      <c r="M241" s="23"/>
      <c r="N241" s="22" t="s">
        <v>124</v>
      </c>
      <c r="O241" s="19">
        <v>0.37</v>
      </c>
      <c r="P241" s="22" t="s">
        <v>124</v>
      </c>
      <c r="Q241" s="19">
        <v>-4.66</v>
      </c>
      <c r="R241" s="20" t="s">
        <v>124</v>
      </c>
    </row>
    <row r="242" spans="1:18" x14ac:dyDescent="0.25">
      <c r="A242" s="19">
        <v>8.66</v>
      </c>
      <c r="B242" s="19">
        <v>5.05</v>
      </c>
      <c r="C242" s="19">
        <v>7.16</v>
      </c>
      <c r="D242" s="19">
        <v>6.92</v>
      </c>
      <c r="E242" t="s">
        <v>398</v>
      </c>
      <c r="F242" t="s">
        <v>399</v>
      </c>
      <c r="G242" s="19">
        <v>7.12</v>
      </c>
      <c r="H242" s="20">
        <v>-6</v>
      </c>
      <c r="I242" s="21">
        <v>3976</v>
      </c>
      <c r="J242" s="19">
        <v>7.1</v>
      </c>
      <c r="K242" s="19">
        <v>7.13</v>
      </c>
      <c r="L242" s="22">
        <v>40</v>
      </c>
      <c r="M242" s="23" t="s">
        <v>115</v>
      </c>
      <c r="N242" s="22">
        <v>0.35</v>
      </c>
      <c r="O242" s="19">
        <v>6.52</v>
      </c>
      <c r="P242" s="22">
        <v>5.62</v>
      </c>
      <c r="Q242" s="19">
        <v>14</v>
      </c>
      <c r="R242" s="20">
        <v>50.9</v>
      </c>
    </row>
    <row r="243" spans="1:18" x14ac:dyDescent="0.25">
      <c r="A243" s="19">
        <v>2.08</v>
      </c>
      <c r="B243" s="19">
        <v>1.21</v>
      </c>
      <c r="C243" s="19">
        <v>1.425</v>
      </c>
      <c r="D243" s="19">
        <v>1.385</v>
      </c>
      <c r="E243" t="s">
        <v>400</v>
      </c>
      <c r="F243" t="s">
        <v>401</v>
      </c>
      <c r="G243" s="19">
        <v>1.4</v>
      </c>
      <c r="H243" s="20">
        <v>-2.5</v>
      </c>
      <c r="I243" s="21">
        <v>20334</v>
      </c>
      <c r="J243" s="19">
        <v>1.39</v>
      </c>
      <c r="K243" s="19">
        <v>1.4</v>
      </c>
      <c r="L243" s="22">
        <v>12</v>
      </c>
      <c r="M243" s="23" t="s">
        <v>115</v>
      </c>
      <c r="N243" s="22" t="s">
        <v>124</v>
      </c>
      <c r="O243" s="19" t="s">
        <v>124</v>
      </c>
      <c r="P243" s="22">
        <v>8.57</v>
      </c>
      <c r="Q243" s="19">
        <v>-99.7</v>
      </c>
      <c r="R243" s="20" t="s">
        <v>124</v>
      </c>
    </row>
    <row r="244" spans="1:18" x14ac:dyDescent="0.25">
      <c r="A244" s="19">
        <v>2.5499999999999998</v>
      </c>
      <c r="B244" s="19">
        <v>1.62</v>
      </c>
      <c r="C244" s="19">
        <v>2.42</v>
      </c>
      <c r="D244" s="19">
        <v>2.39</v>
      </c>
      <c r="E244" t="s">
        <v>652</v>
      </c>
      <c r="F244" t="s">
        <v>653</v>
      </c>
      <c r="G244" s="19">
        <v>2.39</v>
      </c>
      <c r="H244" s="20">
        <v>1</v>
      </c>
      <c r="I244" s="21">
        <v>848</v>
      </c>
      <c r="J244" s="19">
        <v>2.39</v>
      </c>
      <c r="K244" s="19">
        <v>2.42</v>
      </c>
      <c r="L244" s="22">
        <v>8.7200000000000006</v>
      </c>
      <c r="M244" s="23" t="s">
        <v>115</v>
      </c>
      <c r="N244" s="22">
        <v>0.93</v>
      </c>
      <c r="O244" s="19">
        <v>-0.01</v>
      </c>
      <c r="P244" s="22">
        <v>3.65</v>
      </c>
      <c r="Q244" s="19">
        <v>8.1199999999999992</v>
      </c>
      <c r="R244" s="20">
        <v>29.4</v>
      </c>
    </row>
    <row r="245" spans="1:18" x14ac:dyDescent="0.25">
      <c r="A245" s="19">
        <v>3.45</v>
      </c>
      <c r="B245" s="19">
        <v>2.024</v>
      </c>
      <c r="C245" s="19">
        <v>3.38</v>
      </c>
      <c r="D245" s="19">
        <v>3.26</v>
      </c>
      <c r="E245" t="s">
        <v>1240</v>
      </c>
      <c r="F245" t="s">
        <v>1241</v>
      </c>
      <c r="G245" s="19">
        <v>3.27</v>
      </c>
      <c r="H245" s="20">
        <v>-6</v>
      </c>
      <c r="I245" s="21">
        <v>1881</v>
      </c>
      <c r="J245" s="19">
        <v>3.27</v>
      </c>
      <c r="K245" s="19">
        <v>3.28</v>
      </c>
      <c r="L245" s="22">
        <v>3.75</v>
      </c>
      <c r="M245" s="23"/>
      <c r="N245" s="22">
        <v>3.91</v>
      </c>
      <c r="O245" s="19">
        <v>0.74</v>
      </c>
      <c r="P245" s="22">
        <v>1.1499999999999999</v>
      </c>
      <c r="Q245" s="19">
        <v>14.68</v>
      </c>
      <c r="R245" s="20">
        <v>22.3</v>
      </c>
    </row>
    <row r="246" spans="1:18" x14ac:dyDescent="0.25">
      <c r="A246" s="19">
        <v>1.01</v>
      </c>
      <c r="B246" s="19">
        <v>0.66200000000000003</v>
      </c>
      <c r="C246" s="19">
        <v>0.92500000000000004</v>
      </c>
      <c r="D246" s="19">
        <v>0.89</v>
      </c>
      <c r="E246" t="s">
        <v>402</v>
      </c>
      <c r="F246" t="s">
        <v>1205</v>
      </c>
      <c r="G246" s="19">
        <v>0.90500000000000003</v>
      </c>
      <c r="H246" s="20">
        <v>-1.5</v>
      </c>
      <c r="I246" s="21">
        <v>42546</v>
      </c>
      <c r="J246" s="19">
        <v>0.9</v>
      </c>
      <c r="K246" s="19">
        <v>0.91</v>
      </c>
      <c r="L246" s="22">
        <v>4</v>
      </c>
      <c r="M246" s="23" t="s">
        <v>115</v>
      </c>
      <c r="N246" s="22">
        <v>1.27</v>
      </c>
      <c r="O246" s="19">
        <v>0.43</v>
      </c>
      <c r="P246" s="22">
        <v>4.42</v>
      </c>
      <c r="Q246" s="19">
        <v>5.0999999999999996</v>
      </c>
      <c r="R246" s="20">
        <v>17.7</v>
      </c>
    </row>
    <row r="247" spans="1:18" x14ac:dyDescent="0.25">
      <c r="A247" s="19">
        <v>0.61</v>
      </c>
      <c r="B247" s="19">
        <v>0.155</v>
      </c>
      <c r="C247" s="19">
        <v>0.19500000000000001</v>
      </c>
      <c r="D247" s="19">
        <v>0.18</v>
      </c>
      <c r="E247" t="s">
        <v>656</v>
      </c>
      <c r="F247" t="s">
        <v>657</v>
      </c>
      <c r="G247" s="19">
        <v>0.18</v>
      </c>
      <c r="H247" s="20">
        <v>-1.5</v>
      </c>
      <c r="I247" s="21">
        <v>23900</v>
      </c>
      <c r="J247" s="19">
        <v>0.18</v>
      </c>
      <c r="K247" s="19">
        <v>0.185</v>
      </c>
      <c r="L247" s="22" t="s">
        <v>124</v>
      </c>
      <c r="M247" s="23"/>
      <c r="N247" s="22" t="s">
        <v>124</v>
      </c>
      <c r="O247" s="19">
        <v>0.52</v>
      </c>
      <c r="P247" s="22" t="s">
        <v>124</v>
      </c>
      <c r="Q247" s="19">
        <v>-29.64</v>
      </c>
      <c r="R247" s="20" t="s">
        <v>124</v>
      </c>
    </row>
    <row r="248" spans="1:18" x14ac:dyDescent="0.25">
      <c r="A248" s="19">
        <v>13.05</v>
      </c>
      <c r="B248" s="19">
        <v>9.15</v>
      </c>
      <c r="C248" s="19">
        <v>13.05</v>
      </c>
      <c r="D248" s="19">
        <v>12.5</v>
      </c>
      <c r="E248" t="s">
        <v>404</v>
      </c>
      <c r="F248" t="s">
        <v>405</v>
      </c>
      <c r="G248" s="19">
        <v>12.55</v>
      </c>
      <c r="H248" s="20">
        <v>-19</v>
      </c>
      <c r="I248" s="21">
        <v>5850</v>
      </c>
      <c r="J248" s="19">
        <v>12.54</v>
      </c>
      <c r="K248" s="19">
        <v>12.58</v>
      </c>
      <c r="L248" s="22">
        <v>26</v>
      </c>
      <c r="M248" s="23" t="s">
        <v>115</v>
      </c>
      <c r="N248" s="22" t="s">
        <v>124</v>
      </c>
      <c r="O248" s="19">
        <v>8.83</v>
      </c>
      <c r="P248" s="22">
        <v>2.0699999999999998</v>
      </c>
      <c r="Q248" s="19">
        <v>-11.7</v>
      </c>
      <c r="R248" s="20" t="s">
        <v>124</v>
      </c>
    </row>
    <row r="249" spans="1:18" x14ac:dyDescent="0.25">
      <c r="A249" s="19">
        <v>4.1399999999999997</v>
      </c>
      <c r="B249" s="19">
        <v>3</v>
      </c>
      <c r="C249" s="19">
        <v>4.1399999999999997</v>
      </c>
      <c r="D249" s="19">
        <v>4.08</v>
      </c>
      <c r="E249" t="s">
        <v>406</v>
      </c>
      <c r="F249" t="s">
        <v>407</v>
      </c>
      <c r="G249" s="19">
        <v>4.08</v>
      </c>
      <c r="H249" s="20">
        <v>-4</v>
      </c>
      <c r="I249" s="21">
        <v>12436</v>
      </c>
      <c r="J249" s="19">
        <v>3.99</v>
      </c>
      <c r="K249" s="19">
        <v>4.1500000000000004</v>
      </c>
      <c r="L249" s="22">
        <v>14.93</v>
      </c>
      <c r="M249" s="23"/>
      <c r="N249" s="22">
        <v>1.35</v>
      </c>
      <c r="O249" s="19">
        <v>0.68</v>
      </c>
      <c r="P249" s="22">
        <v>3.66</v>
      </c>
      <c r="Q249" s="19">
        <v>20.149999999999999</v>
      </c>
      <c r="R249" s="20">
        <v>20.2</v>
      </c>
    </row>
    <row r="250" spans="1:18" x14ac:dyDescent="0.25">
      <c r="A250" s="19">
        <v>0.26</v>
      </c>
      <c r="B250" s="19">
        <v>0.125</v>
      </c>
      <c r="C250" s="19">
        <v>0.192</v>
      </c>
      <c r="D250" s="19">
        <v>0.185</v>
      </c>
      <c r="E250" t="s">
        <v>658</v>
      </c>
      <c r="F250" t="s">
        <v>659</v>
      </c>
      <c r="G250" s="19">
        <v>0.19</v>
      </c>
      <c r="H250" s="20">
        <v>-0.5</v>
      </c>
      <c r="I250" s="21">
        <v>12293</v>
      </c>
      <c r="J250" s="19">
        <v>0.185</v>
      </c>
      <c r="K250" s="19">
        <v>0.19</v>
      </c>
      <c r="L250" s="22" t="s">
        <v>124</v>
      </c>
      <c r="M250" s="23"/>
      <c r="N250" s="22" t="s">
        <v>124</v>
      </c>
      <c r="O250" s="19" t="s">
        <v>124</v>
      </c>
      <c r="P250" s="22" t="s">
        <v>124</v>
      </c>
      <c r="Q250" s="19">
        <v>7.0000000000000007E-2</v>
      </c>
      <c r="R250" s="20">
        <v>271.39999999999998</v>
      </c>
    </row>
    <row r="251" spans="1:18" x14ac:dyDescent="0.25">
      <c r="A251" s="19">
        <v>4.16</v>
      </c>
      <c r="B251" s="19">
        <v>2.1800000000000002</v>
      </c>
      <c r="C251" s="19">
        <v>2.86</v>
      </c>
      <c r="D251" s="19">
        <v>2.67</v>
      </c>
      <c r="E251" t="s">
        <v>408</v>
      </c>
      <c r="F251" t="s">
        <v>409</v>
      </c>
      <c r="G251" s="19">
        <v>2.74</v>
      </c>
      <c r="H251" s="20">
        <v>-15</v>
      </c>
      <c r="I251" s="21">
        <v>12538</v>
      </c>
      <c r="J251" s="19">
        <v>2.73</v>
      </c>
      <c r="K251" s="19">
        <v>2.74</v>
      </c>
      <c r="L251" s="22" t="s">
        <v>124</v>
      </c>
      <c r="M251" s="23"/>
      <c r="N251" s="22" t="s">
        <v>124</v>
      </c>
      <c r="O251" s="19" t="s">
        <v>124</v>
      </c>
      <c r="P251" s="22" t="s">
        <v>124</v>
      </c>
      <c r="Q251" s="19">
        <v>-5.0199999999999996</v>
      </c>
      <c r="R251" s="20" t="s">
        <v>124</v>
      </c>
    </row>
    <row r="252" spans="1:18" x14ac:dyDescent="0.25">
      <c r="A252" s="19">
        <v>39.950000000000003</v>
      </c>
      <c r="B252" s="19">
        <v>14.8</v>
      </c>
      <c r="C252" s="19">
        <v>20.64</v>
      </c>
      <c r="D252" s="19">
        <v>19.79</v>
      </c>
      <c r="E252" t="s">
        <v>410</v>
      </c>
      <c r="F252" t="s">
        <v>411</v>
      </c>
      <c r="G252" s="19">
        <v>20.43</v>
      </c>
      <c r="H252" s="20">
        <v>26</v>
      </c>
      <c r="I252" s="21">
        <v>3921</v>
      </c>
      <c r="J252" s="19">
        <v>20.350000000000001</v>
      </c>
      <c r="K252" s="19">
        <v>20.5</v>
      </c>
      <c r="L252" s="22">
        <v>14</v>
      </c>
      <c r="M252" s="23" t="s">
        <v>115</v>
      </c>
      <c r="N252" s="22">
        <v>3.85</v>
      </c>
      <c r="O252" s="19">
        <v>1.03</v>
      </c>
      <c r="P252" s="22">
        <v>0.69</v>
      </c>
      <c r="Q252" s="19">
        <v>53.9</v>
      </c>
      <c r="R252" s="20">
        <v>37.9</v>
      </c>
    </row>
    <row r="253" spans="1:18" x14ac:dyDescent="0.25">
      <c r="A253" s="19">
        <v>3.03</v>
      </c>
      <c r="B253" s="19">
        <v>1.04</v>
      </c>
      <c r="C253" s="19">
        <v>1.2450000000000001</v>
      </c>
      <c r="D253" s="19">
        <v>1.21</v>
      </c>
      <c r="E253" t="s">
        <v>412</v>
      </c>
      <c r="F253" t="s">
        <v>413</v>
      </c>
      <c r="G253" s="19">
        <v>1.22</v>
      </c>
      <c r="H253" s="20" t="s">
        <v>124</v>
      </c>
      <c r="I253" s="21">
        <v>6540</v>
      </c>
      <c r="J253" s="19">
        <v>1.22</v>
      </c>
      <c r="K253" s="19">
        <v>1.23</v>
      </c>
      <c r="L253" s="22">
        <v>17</v>
      </c>
      <c r="M253" s="23" t="s">
        <v>115</v>
      </c>
      <c r="N253" s="22">
        <v>1.1100000000000001</v>
      </c>
      <c r="O253" s="19">
        <v>-0.03</v>
      </c>
      <c r="P253" s="22">
        <v>13.93</v>
      </c>
      <c r="Q253" s="19">
        <v>18.86</v>
      </c>
      <c r="R253" s="20">
        <v>6.5</v>
      </c>
    </row>
    <row r="254" spans="1:18" x14ac:dyDescent="0.25">
      <c r="A254" s="19">
        <v>6.52</v>
      </c>
      <c r="B254" s="19">
        <v>5.25</v>
      </c>
      <c r="C254" s="19">
        <v>5.78</v>
      </c>
      <c r="D254" s="19">
        <v>5.74</v>
      </c>
      <c r="E254" t="s">
        <v>414</v>
      </c>
      <c r="F254" t="s">
        <v>415</v>
      </c>
      <c r="G254" s="19">
        <v>5.76</v>
      </c>
      <c r="H254" s="20">
        <v>3</v>
      </c>
      <c r="I254" s="21">
        <v>2836</v>
      </c>
      <c r="J254" s="19">
        <v>5.76</v>
      </c>
      <c r="K254" s="19">
        <v>5.77</v>
      </c>
      <c r="L254" s="22">
        <v>27.92</v>
      </c>
      <c r="M254" s="23"/>
      <c r="N254" s="22">
        <v>1.53</v>
      </c>
      <c r="O254" s="19">
        <v>-0.41</v>
      </c>
      <c r="P254" s="22">
        <v>4.8499999999999996</v>
      </c>
      <c r="Q254" s="19">
        <v>42.58</v>
      </c>
      <c r="R254" s="20">
        <v>13.5</v>
      </c>
    </row>
    <row r="255" spans="1:18" x14ac:dyDescent="0.25">
      <c r="A255" s="19">
        <v>4.05</v>
      </c>
      <c r="B255" s="19">
        <v>3.09</v>
      </c>
      <c r="C255" s="19">
        <v>4</v>
      </c>
      <c r="D255" s="19">
        <v>3.94</v>
      </c>
      <c r="E255" t="s">
        <v>416</v>
      </c>
      <c r="F255" t="s">
        <v>417</v>
      </c>
      <c r="G255" s="19">
        <v>3.96</v>
      </c>
      <c r="H255" s="20">
        <v>2</v>
      </c>
      <c r="I255" s="21">
        <v>4486</v>
      </c>
      <c r="J255" s="19">
        <v>3.96</v>
      </c>
      <c r="K255" s="19">
        <v>3.97</v>
      </c>
      <c r="L255" s="22">
        <v>17.11</v>
      </c>
      <c r="M255" s="23" t="s">
        <v>121</v>
      </c>
      <c r="N255" s="22">
        <v>0.87</v>
      </c>
      <c r="O255" s="19">
        <v>0.43</v>
      </c>
      <c r="P255" s="22">
        <v>4.32</v>
      </c>
      <c r="Q255" s="19">
        <v>14.95</v>
      </c>
      <c r="R255" s="20">
        <v>26.5</v>
      </c>
    </row>
    <row r="256" spans="1:18" x14ac:dyDescent="0.25">
      <c r="A256" s="19">
        <v>7.87</v>
      </c>
      <c r="B256" s="19">
        <v>4.24</v>
      </c>
      <c r="C256" s="19" t="s">
        <v>124</v>
      </c>
      <c r="D256" s="19" t="s">
        <v>124</v>
      </c>
      <c r="E256" t="s">
        <v>418</v>
      </c>
      <c r="F256" t="s">
        <v>419</v>
      </c>
      <c r="G256" s="19">
        <v>7.55</v>
      </c>
      <c r="H256" s="20" t="s">
        <v>124</v>
      </c>
      <c r="I256" s="21" t="s">
        <v>124</v>
      </c>
      <c r="J256" s="19">
        <v>8.1999999999999993</v>
      </c>
      <c r="K256" s="19">
        <v>7.33</v>
      </c>
      <c r="L256" s="22">
        <v>8.5</v>
      </c>
      <c r="M256" s="23" t="s">
        <v>121</v>
      </c>
      <c r="N256" s="22">
        <v>4.1500000000000004</v>
      </c>
      <c r="O256" s="19">
        <v>1.56</v>
      </c>
      <c r="P256" s="22">
        <v>1.1299999999999999</v>
      </c>
      <c r="Q256" s="19">
        <v>35.299999999999997</v>
      </c>
      <c r="R256" s="20">
        <v>21.4</v>
      </c>
    </row>
    <row r="257" spans="1:18" x14ac:dyDescent="0.25">
      <c r="A257" s="19">
        <v>4.4400000000000004</v>
      </c>
      <c r="B257" s="19">
        <v>3.12</v>
      </c>
      <c r="C257" s="19">
        <v>3.49</v>
      </c>
      <c r="D257" s="19">
        <v>3.42</v>
      </c>
      <c r="E257" t="s">
        <v>51</v>
      </c>
      <c r="F257" t="s">
        <v>660</v>
      </c>
      <c r="G257" s="19">
        <v>3.44</v>
      </c>
      <c r="H257" s="20">
        <v>-8</v>
      </c>
      <c r="I257" s="21">
        <v>656</v>
      </c>
      <c r="J257" s="19">
        <v>3.44</v>
      </c>
      <c r="K257" s="19">
        <v>3.45</v>
      </c>
      <c r="L257" s="22">
        <v>14.5</v>
      </c>
      <c r="M257" s="23" t="s">
        <v>115</v>
      </c>
      <c r="N257" s="22">
        <v>1.52</v>
      </c>
      <c r="O257" s="19">
        <v>0.22</v>
      </c>
      <c r="P257" s="22">
        <v>4.22</v>
      </c>
      <c r="Q257" s="19">
        <v>22.1</v>
      </c>
      <c r="R257" s="20">
        <v>15.6</v>
      </c>
    </row>
    <row r="258" spans="1:18" x14ac:dyDescent="0.25">
      <c r="A258" s="19">
        <v>20.93</v>
      </c>
      <c r="B258" s="19">
        <v>16.5</v>
      </c>
      <c r="C258" s="19">
        <v>20.36</v>
      </c>
      <c r="D258" s="19">
        <v>20</v>
      </c>
      <c r="E258" t="s">
        <v>420</v>
      </c>
      <c r="F258" t="s">
        <v>421</v>
      </c>
      <c r="G258" s="19">
        <v>20.27</v>
      </c>
      <c r="H258" s="20">
        <v>-12</v>
      </c>
      <c r="I258" s="21">
        <v>11904</v>
      </c>
      <c r="J258" s="19">
        <v>20.260000000000002</v>
      </c>
      <c r="K258" s="19">
        <v>20.27</v>
      </c>
      <c r="L258" s="22">
        <v>69</v>
      </c>
      <c r="M258" s="23" t="s">
        <v>121</v>
      </c>
      <c r="N258" s="22">
        <v>1.38</v>
      </c>
      <c r="O258" s="19">
        <v>2.81</v>
      </c>
      <c r="P258" s="22">
        <v>3.4</v>
      </c>
      <c r="Q258" s="19">
        <v>95.2</v>
      </c>
      <c r="R258" s="20">
        <v>21.3</v>
      </c>
    </row>
    <row r="259" spans="1:18" x14ac:dyDescent="0.25">
      <c r="A259" s="19">
        <v>2.29</v>
      </c>
      <c r="B259" s="19">
        <v>1.6850000000000001</v>
      </c>
      <c r="C259" s="19">
        <v>1.9850000000000001</v>
      </c>
      <c r="D259" s="19">
        <v>1.9450000000000001</v>
      </c>
      <c r="E259" t="s">
        <v>422</v>
      </c>
      <c r="F259" t="s">
        <v>423</v>
      </c>
      <c r="G259" s="19">
        <v>1.9550000000000001</v>
      </c>
      <c r="H259" s="20">
        <v>-3.5</v>
      </c>
      <c r="I259" s="21">
        <v>58123</v>
      </c>
      <c r="J259" s="19">
        <v>1.9550000000000001</v>
      </c>
      <c r="K259" s="19">
        <v>1.9650000000000001</v>
      </c>
      <c r="L259" s="22">
        <v>11.5</v>
      </c>
      <c r="M259" s="23"/>
      <c r="N259" s="22">
        <v>0.79</v>
      </c>
      <c r="O259" s="19">
        <v>1.89</v>
      </c>
      <c r="P259" s="22">
        <v>5.88</v>
      </c>
      <c r="Q259" s="19">
        <v>9.1</v>
      </c>
      <c r="R259" s="20">
        <v>21.5</v>
      </c>
    </row>
    <row r="260" spans="1:18" x14ac:dyDescent="0.25">
      <c r="A260" s="19">
        <v>3.35</v>
      </c>
      <c r="B260" s="19">
        <v>2.2599999999999998</v>
      </c>
      <c r="C260" s="19">
        <v>2.9</v>
      </c>
      <c r="D260" s="19">
        <v>2.85</v>
      </c>
      <c r="E260" t="s">
        <v>424</v>
      </c>
      <c r="F260" t="s">
        <v>425</v>
      </c>
      <c r="G260" s="19">
        <v>2.87</v>
      </c>
      <c r="H260" s="20">
        <v>-3</v>
      </c>
      <c r="I260" s="21">
        <v>8087</v>
      </c>
      <c r="J260" s="19">
        <v>2.86</v>
      </c>
      <c r="K260" s="19">
        <v>2.87</v>
      </c>
      <c r="L260" s="22">
        <v>16.89</v>
      </c>
      <c r="M260" s="23"/>
      <c r="N260" s="22">
        <v>1.35</v>
      </c>
      <c r="O260" s="19">
        <v>0.22</v>
      </c>
      <c r="P260" s="22">
        <v>5.89</v>
      </c>
      <c r="Q260" s="19">
        <v>22.73</v>
      </c>
      <c r="R260" s="20">
        <v>12.6</v>
      </c>
    </row>
    <row r="261" spans="1:18" x14ac:dyDescent="0.25">
      <c r="A261" s="19">
        <v>2.39</v>
      </c>
      <c r="B261" s="19">
        <v>1.64</v>
      </c>
      <c r="C261" s="19">
        <v>2.31</v>
      </c>
      <c r="D261" s="19">
        <v>2.25</v>
      </c>
      <c r="E261" t="s">
        <v>426</v>
      </c>
      <c r="F261" t="s">
        <v>427</v>
      </c>
      <c r="G261" s="19">
        <v>2.2799999999999998</v>
      </c>
      <c r="H261" s="20">
        <v>-5</v>
      </c>
      <c r="I261" s="21">
        <v>25559</v>
      </c>
      <c r="J261" s="19">
        <v>2.27</v>
      </c>
      <c r="K261" s="19">
        <v>2.2799999999999998</v>
      </c>
      <c r="L261" s="22">
        <v>4.5</v>
      </c>
      <c r="M261" s="23"/>
      <c r="N261" s="22">
        <v>1.22</v>
      </c>
      <c r="O261" s="19">
        <v>-0.22</v>
      </c>
      <c r="P261" s="22">
        <v>1.97</v>
      </c>
      <c r="Q261" s="19">
        <v>5.5</v>
      </c>
      <c r="R261" s="20">
        <v>41.5</v>
      </c>
    </row>
    <row r="262" spans="1:18" x14ac:dyDescent="0.25">
      <c r="A262" s="19">
        <v>0.98499999999999999</v>
      </c>
      <c r="B262" s="19">
        <v>0.41</v>
      </c>
      <c r="C262" s="19">
        <v>0.45500000000000002</v>
      </c>
      <c r="D262" s="19">
        <v>0.44</v>
      </c>
      <c r="E262" t="s">
        <v>661</v>
      </c>
      <c r="F262" t="s">
        <v>662</v>
      </c>
      <c r="G262" s="19">
        <v>0.44</v>
      </c>
      <c r="H262" s="20">
        <v>-0.5</v>
      </c>
      <c r="I262" s="21">
        <v>3981</v>
      </c>
      <c r="J262" s="19">
        <v>0.44</v>
      </c>
      <c r="K262" s="19">
        <v>0.45</v>
      </c>
      <c r="L262" s="22" t="s">
        <v>124</v>
      </c>
      <c r="M262" s="23"/>
      <c r="N262" s="22" t="s">
        <v>124</v>
      </c>
      <c r="O262" s="19">
        <v>0.09</v>
      </c>
      <c r="P262" s="22" t="s">
        <v>124</v>
      </c>
      <c r="Q262" s="19">
        <v>-5</v>
      </c>
      <c r="R262" s="20" t="s">
        <v>124</v>
      </c>
    </row>
    <row r="263" spans="1:18" x14ac:dyDescent="0.25">
      <c r="A263" s="19">
        <v>1.675</v>
      </c>
      <c r="B263" s="19">
        <v>1.202</v>
      </c>
      <c r="C263" s="19">
        <v>1.5349999999999999</v>
      </c>
      <c r="D263" s="19">
        <v>1.5069999999999999</v>
      </c>
      <c r="E263" t="s">
        <v>428</v>
      </c>
      <c r="F263" t="s">
        <v>429</v>
      </c>
      <c r="G263" s="19">
        <v>1.52</v>
      </c>
      <c r="H263" s="20">
        <v>-3</v>
      </c>
      <c r="I263" s="21">
        <v>33778</v>
      </c>
      <c r="J263" s="19">
        <v>1.51</v>
      </c>
      <c r="K263" s="19">
        <v>1.5249999999999999</v>
      </c>
      <c r="L263" s="22">
        <v>4.7</v>
      </c>
      <c r="M263" s="23" t="s">
        <v>115</v>
      </c>
      <c r="N263" s="22">
        <v>1.3</v>
      </c>
      <c r="O263" s="19">
        <v>0.16</v>
      </c>
      <c r="P263" s="22">
        <v>3.09</v>
      </c>
      <c r="Q263" s="19">
        <v>6.09</v>
      </c>
      <c r="R263" s="20">
        <v>25</v>
      </c>
    </row>
    <row r="264" spans="1:18" x14ac:dyDescent="0.25">
      <c r="A264" s="19">
        <v>1.39</v>
      </c>
      <c r="B264" s="19">
        <v>0.79</v>
      </c>
      <c r="C264" s="19">
        <v>1.145</v>
      </c>
      <c r="D264" s="19">
        <v>1.1299999999999999</v>
      </c>
      <c r="E264" t="s">
        <v>430</v>
      </c>
      <c r="F264" t="s">
        <v>431</v>
      </c>
      <c r="G264" s="19">
        <v>1.1399999999999999</v>
      </c>
      <c r="H264" s="20">
        <v>-1</v>
      </c>
      <c r="I264" s="21">
        <v>7914</v>
      </c>
      <c r="J264" s="19">
        <v>1.1399999999999999</v>
      </c>
      <c r="K264" s="19">
        <v>1.145</v>
      </c>
      <c r="L264" s="22">
        <v>6</v>
      </c>
      <c r="M264" s="23" t="s">
        <v>115</v>
      </c>
      <c r="N264" s="22" t="s">
        <v>124</v>
      </c>
      <c r="O264" s="19">
        <v>-0.54</v>
      </c>
      <c r="P264" s="22">
        <v>5.26</v>
      </c>
      <c r="Q264" s="19">
        <v>-43.58</v>
      </c>
      <c r="R264" s="20" t="s">
        <v>124</v>
      </c>
    </row>
    <row r="265" spans="1:18" x14ac:dyDescent="0.25">
      <c r="A265" s="19">
        <v>4.82</v>
      </c>
      <c r="B265" s="19">
        <v>3.68</v>
      </c>
      <c r="C265" s="19">
        <v>4.59</v>
      </c>
      <c r="D265" s="19">
        <v>4.5</v>
      </c>
      <c r="E265" t="s">
        <v>432</v>
      </c>
      <c r="F265" t="s">
        <v>433</v>
      </c>
      <c r="G265" s="19">
        <v>4.57</v>
      </c>
      <c r="H265" s="20">
        <v>2</v>
      </c>
      <c r="I265" s="21">
        <v>82234</v>
      </c>
      <c r="J265" s="19">
        <v>4.5599999999999996</v>
      </c>
      <c r="K265" s="19">
        <v>4.57</v>
      </c>
      <c r="L265" s="22">
        <v>24</v>
      </c>
      <c r="M265" s="23"/>
      <c r="N265" s="22">
        <v>1.24</v>
      </c>
      <c r="O265" s="19" t="s">
        <v>124</v>
      </c>
      <c r="P265" s="22">
        <v>5.25</v>
      </c>
      <c r="Q265" s="19">
        <v>29.66</v>
      </c>
      <c r="R265" s="20">
        <v>15.4</v>
      </c>
    </row>
    <row r="266" spans="1:18" x14ac:dyDescent="0.25">
      <c r="A266" s="19">
        <v>1.51</v>
      </c>
      <c r="B266" s="19">
        <v>0.65</v>
      </c>
      <c r="C266" s="19">
        <v>0.68500000000000005</v>
      </c>
      <c r="D266" s="19">
        <v>0.67500000000000004</v>
      </c>
      <c r="E266" t="s">
        <v>434</v>
      </c>
      <c r="F266" t="s">
        <v>435</v>
      </c>
      <c r="G266" s="19">
        <v>0.67500000000000004</v>
      </c>
      <c r="H266" s="20">
        <v>-1</v>
      </c>
      <c r="I266" s="21">
        <v>18254</v>
      </c>
      <c r="J266" s="19">
        <v>0.67500000000000004</v>
      </c>
      <c r="K266" s="19">
        <v>0.68</v>
      </c>
      <c r="L266" s="22">
        <v>6.8</v>
      </c>
      <c r="M266" s="23" t="s">
        <v>115</v>
      </c>
      <c r="N266" s="22">
        <v>1.63</v>
      </c>
      <c r="O266" s="19">
        <v>-7.0000000000000007E-2</v>
      </c>
      <c r="P266" s="22">
        <v>10.07</v>
      </c>
      <c r="Q266" s="19">
        <v>11.06</v>
      </c>
      <c r="R266" s="20">
        <v>6.1</v>
      </c>
    </row>
    <row r="267" spans="1:18" x14ac:dyDescent="0.25">
      <c r="A267" s="19">
        <v>15.08</v>
      </c>
      <c r="B267" s="19">
        <v>12.356999999999999</v>
      </c>
      <c r="C267" s="19">
        <v>13.654999999999999</v>
      </c>
      <c r="D267" s="19">
        <v>13.414999999999999</v>
      </c>
      <c r="E267" t="s">
        <v>436</v>
      </c>
      <c r="F267" t="s">
        <v>437</v>
      </c>
      <c r="G267" s="19">
        <v>13.49</v>
      </c>
      <c r="H267" s="20">
        <v>-25</v>
      </c>
      <c r="I267" s="21">
        <v>38428</v>
      </c>
      <c r="J267" s="19">
        <v>13.47</v>
      </c>
      <c r="K267" s="19">
        <v>13.49</v>
      </c>
      <c r="L267" s="22">
        <v>78</v>
      </c>
      <c r="M267" s="23" t="s">
        <v>115</v>
      </c>
      <c r="N267" s="22">
        <v>0.82</v>
      </c>
      <c r="O267" s="19">
        <v>6.12</v>
      </c>
      <c r="P267" s="22">
        <v>5.78</v>
      </c>
      <c r="Q267" s="19">
        <v>63.58</v>
      </c>
      <c r="R267" s="20">
        <v>21.2</v>
      </c>
    </row>
    <row r="268" spans="1:18" x14ac:dyDescent="0.25">
      <c r="A268" s="19">
        <v>1.42</v>
      </c>
      <c r="B268" s="19">
        <v>0.375</v>
      </c>
      <c r="C268" s="19">
        <v>0.47</v>
      </c>
      <c r="D268" s="19">
        <v>0.44500000000000001</v>
      </c>
      <c r="E268" t="s">
        <v>438</v>
      </c>
      <c r="F268" t="s">
        <v>439</v>
      </c>
      <c r="G268" s="19">
        <v>0.45</v>
      </c>
      <c r="H268" s="20">
        <v>-2.5</v>
      </c>
      <c r="I268" s="21">
        <v>26659</v>
      </c>
      <c r="J268" s="19">
        <v>0.44500000000000001</v>
      </c>
      <c r="K268" s="19">
        <v>0.45</v>
      </c>
      <c r="L268" s="22" t="s">
        <v>124</v>
      </c>
      <c r="M268" s="23"/>
      <c r="N268" s="22" t="s">
        <v>124</v>
      </c>
      <c r="O268" s="19" t="s">
        <v>124</v>
      </c>
      <c r="P268" s="22" t="s">
        <v>124</v>
      </c>
      <c r="Q268" s="19">
        <v>6.58</v>
      </c>
      <c r="R268" s="20">
        <v>6.8</v>
      </c>
    </row>
    <row r="269" spans="1:18" x14ac:dyDescent="0.25">
      <c r="A269" s="19">
        <v>11.07</v>
      </c>
      <c r="B269" s="19">
        <v>6.7</v>
      </c>
      <c r="C269" s="19">
        <v>9.42</v>
      </c>
      <c r="D269" s="19">
        <v>9.24</v>
      </c>
      <c r="E269" t="s">
        <v>440</v>
      </c>
      <c r="F269" t="s">
        <v>441</v>
      </c>
      <c r="G269" s="19">
        <v>9.3699999999999992</v>
      </c>
      <c r="H269" s="20">
        <v>-7</v>
      </c>
      <c r="I269" s="21">
        <v>26851</v>
      </c>
      <c r="J269" s="19">
        <v>9.36</v>
      </c>
      <c r="K269" s="19">
        <v>9.41</v>
      </c>
      <c r="L269" s="22">
        <v>40</v>
      </c>
      <c r="M269" s="23" t="s">
        <v>115</v>
      </c>
      <c r="N269" s="22">
        <v>1.02</v>
      </c>
      <c r="O269" s="19">
        <v>0.16</v>
      </c>
      <c r="P269" s="22">
        <v>4.2699999999999996</v>
      </c>
      <c r="Q269" s="19">
        <v>40.799999999999997</v>
      </c>
      <c r="R269" s="20">
        <v>23</v>
      </c>
    </row>
    <row r="270" spans="1:18" x14ac:dyDescent="0.25">
      <c r="A270" s="19">
        <v>5.38</v>
      </c>
      <c r="B270" s="19">
        <v>4.05</v>
      </c>
      <c r="C270" s="19">
        <v>5.26</v>
      </c>
      <c r="D270" s="19">
        <v>5.16</v>
      </c>
      <c r="E270" t="s">
        <v>60</v>
      </c>
      <c r="F270" t="s">
        <v>442</v>
      </c>
      <c r="G270" s="19">
        <v>5.17</v>
      </c>
      <c r="H270" s="20">
        <v>-8</v>
      </c>
      <c r="I270" s="21">
        <v>40243</v>
      </c>
      <c r="J270" s="19">
        <v>5.17</v>
      </c>
      <c r="K270" s="19">
        <v>5.18</v>
      </c>
      <c r="L270" s="22">
        <v>23.5</v>
      </c>
      <c r="M270" s="23"/>
      <c r="N270" s="22">
        <v>0.11</v>
      </c>
      <c r="O270" s="19">
        <v>-2.77</v>
      </c>
      <c r="P270" s="22">
        <v>4.55</v>
      </c>
      <c r="Q270" s="19">
        <v>2.67</v>
      </c>
      <c r="R270" s="20">
        <v>193.6</v>
      </c>
    </row>
    <row r="271" spans="1:18" x14ac:dyDescent="0.25">
      <c r="A271" s="19">
        <v>6.2750000000000004</v>
      </c>
      <c r="B271" s="19">
        <v>2.44</v>
      </c>
      <c r="C271" s="19">
        <v>3.67</v>
      </c>
      <c r="D271" s="19">
        <v>3.52</v>
      </c>
      <c r="E271" t="s">
        <v>665</v>
      </c>
      <c r="F271" t="s">
        <v>666</v>
      </c>
      <c r="G271" s="19">
        <v>3.6</v>
      </c>
      <c r="H271" s="20">
        <v>-8</v>
      </c>
      <c r="I271" s="21">
        <v>8908</v>
      </c>
      <c r="J271" s="19">
        <v>3.6</v>
      </c>
      <c r="K271" s="19">
        <v>3.62</v>
      </c>
      <c r="L271" s="22" t="s">
        <v>124</v>
      </c>
      <c r="M271" s="23"/>
      <c r="N271" s="22" t="s">
        <v>124</v>
      </c>
      <c r="O271" s="19" t="s">
        <v>124</v>
      </c>
      <c r="P271" s="22" t="s">
        <v>124</v>
      </c>
      <c r="Q271" s="19">
        <v>-4.75</v>
      </c>
      <c r="R271" s="20" t="s">
        <v>124</v>
      </c>
    </row>
    <row r="272" spans="1:18" x14ac:dyDescent="0.25">
      <c r="A272" s="19">
        <v>4.9550000000000001</v>
      </c>
      <c r="B272" s="19">
        <v>3.1059999999999999</v>
      </c>
      <c r="C272" s="19">
        <v>4.8</v>
      </c>
      <c r="D272" s="19">
        <v>4.71</v>
      </c>
      <c r="E272" t="s">
        <v>443</v>
      </c>
      <c r="F272" t="s">
        <v>444</v>
      </c>
      <c r="G272" s="19">
        <v>4.79</v>
      </c>
      <c r="H272" s="20">
        <v>1</v>
      </c>
      <c r="I272" s="21">
        <v>26086</v>
      </c>
      <c r="J272" s="19">
        <v>4.78</v>
      </c>
      <c r="K272" s="19">
        <v>4.8</v>
      </c>
      <c r="L272" s="22">
        <v>18</v>
      </c>
      <c r="M272" s="23" t="s">
        <v>115</v>
      </c>
      <c r="N272" s="22">
        <v>1.29</v>
      </c>
      <c r="O272" s="19">
        <v>1.44</v>
      </c>
      <c r="P272" s="22">
        <v>3.76</v>
      </c>
      <c r="Q272" s="19">
        <v>23.3</v>
      </c>
      <c r="R272" s="20">
        <v>20.6</v>
      </c>
    </row>
    <row r="273" spans="1:18" x14ac:dyDescent="0.25">
      <c r="A273" s="19">
        <v>4.2649999999999997</v>
      </c>
      <c r="B273" s="19">
        <v>3.31</v>
      </c>
      <c r="C273" s="19">
        <v>3.36</v>
      </c>
      <c r="D273" s="19">
        <v>3.33</v>
      </c>
      <c r="E273" t="s">
        <v>445</v>
      </c>
      <c r="F273" t="s">
        <v>446</v>
      </c>
      <c r="G273" s="19">
        <v>3.34</v>
      </c>
      <c r="H273" s="20">
        <v>-1</v>
      </c>
      <c r="I273" s="21">
        <v>7999</v>
      </c>
      <c r="J273" s="19">
        <v>3.33</v>
      </c>
      <c r="K273" s="19">
        <v>3.35</v>
      </c>
      <c r="L273" s="22">
        <v>13</v>
      </c>
      <c r="M273" s="23" t="s">
        <v>121</v>
      </c>
      <c r="N273" s="22">
        <v>2.56</v>
      </c>
      <c r="O273" s="19">
        <v>2.21</v>
      </c>
      <c r="P273" s="22">
        <v>3.89</v>
      </c>
      <c r="Q273" s="19">
        <v>33.32</v>
      </c>
      <c r="R273" s="20">
        <v>10</v>
      </c>
    </row>
    <row r="274" spans="1:18" x14ac:dyDescent="0.25">
      <c r="A274" s="19">
        <v>4.16</v>
      </c>
      <c r="B274" s="19">
        <v>2.88</v>
      </c>
      <c r="C274" s="19">
        <v>4</v>
      </c>
      <c r="D274" s="19">
        <v>3.96</v>
      </c>
      <c r="E274" t="s">
        <v>447</v>
      </c>
      <c r="F274" t="s">
        <v>448</v>
      </c>
      <c r="G274" s="19">
        <v>3.98</v>
      </c>
      <c r="H274" s="20">
        <v>-6</v>
      </c>
      <c r="I274" s="21">
        <v>27869</v>
      </c>
      <c r="J274" s="19">
        <v>3.97</v>
      </c>
      <c r="K274" s="19">
        <v>3.98</v>
      </c>
      <c r="L274" s="22">
        <v>14.5</v>
      </c>
      <c r="M274" s="23" t="s">
        <v>115</v>
      </c>
      <c r="N274" s="22">
        <v>1.04</v>
      </c>
      <c r="O274" s="19">
        <v>-1.19</v>
      </c>
      <c r="P274" s="22">
        <v>3.64</v>
      </c>
      <c r="Q274" s="19">
        <v>15.1</v>
      </c>
      <c r="R274" s="20">
        <v>26.4</v>
      </c>
    </row>
    <row r="275" spans="1:18" x14ac:dyDescent="0.25">
      <c r="A275" s="19">
        <v>4.05</v>
      </c>
      <c r="B275" s="19">
        <v>2.27</v>
      </c>
      <c r="C275" s="19">
        <v>4</v>
      </c>
      <c r="D275" s="19">
        <v>3.92</v>
      </c>
      <c r="E275" t="s">
        <v>449</v>
      </c>
      <c r="F275" t="s">
        <v>450</v>
      </c>
      <c r="G275" s="19">
        <v>3.93</v>
      </c>
      <c r="H275" s="20">
        <v>-7</v>
      </c>
      <c r="I275" s="21">
        <v>2839</v>
      </c>
      <c r="J275" s="19">
        <v>3.92</v>
      </c>
      <c r="K275" s="19">
        <v>3.93</v>
      </c>
      <c r="L275" s="22">
        <v>6.16</v>
      </c>
      <c r="M275" s="23" t="s">
        <v>115</v>
      </c>
      <c r="N275" s="22">
        <v>1.63</v>
      </c>
      <c r="O275" s="19">
        <v>0.28999999999999998</v>
      </c>
      <c r="P275" s="22">
        <v>1.57</v>
      </c>
      <c r="Q275" s="19">
        <v>10.06</v>
      </c>
      <c r="R275" s="20">
        <v>39.1</v>
      </c>
    </row>
    <row r="276" spans="1:18" x14ac:dyDescent="0.25">
      <c r="A276" s="19">
        <v>6.7350000000000003</v>
      </c>
      <c r="B276" s="19">
        <v>5.0199999999999996</v>
      </c>
      <c r="C276" s="19">
        <v>6.35</v>
      </c>
      <c r="D276" s="19">
        <v>6.29</v>
      </c>
      <c r="E276" t="s">
        <v>49</v>
      </c>
      <c r="F276" t="s">
        <v>451</v>
      </c>
      <c r="G276" s="19">
        <v>6.29</v>
      </c>
      <c r="H276" s="20">
        <v>-9</v>
      </c>
      <c r="I276" s="21">
        <v>161984</v>
      </c>
      <c r="J276" s="19">
        <v>6.29</v>
      </c>
      <c r="K276" s="19">
        <v>6.3</v>
      </c>
      <c r="L276" s="22">
        <v>30</v>
      </c>
      <c r="M276" s="23" t="s">
        <v>115</v>
      </c>
      <c r="N276" s="22">
        <v>1.25</v>
      </c>
      <c r="O276" s="19">
        <v>0.41</v>
      </c>
      <c r="P276" s="22">
        <v>4.7699999999999996</v>
      </c>
      <c r="Q276" s="19">
        <v>37.6</v>
      </c>
      <c r="R276" s="20">
        <v>16.7</v>
      </c>
    </row>
    <row r="277" spans="1:18" x14ac:dyDescent="0.25">
      <c r="A277" s="19">
        <v>0.31</v>
      </c>
      <c r="B277" s="19">
        <v>0.18</v>
      </c>
      <c r="C277" s="19">
        <v>0.22500000000000001</v>
      </c>
      <c r="D277" s="19">
        <v>0.21</v>
      </c>
      <c r="E277" t="s">
        <v>452</v>
      </c>
      <c r="F277" t="s">
        <v>453</v>
      </c>
      <c r="G277" s="19">
        <v>0.21</v>
      </c>
      <c r="H277" s="20">
        <v>-1.5</v>
      </c>
      <c r="I277" s="21">
        <v>29153</v>
      </c>
      <c r="J277" s="19">
        <v>0.20499999999999999</v>
      </c>
      <c r="K277" s="19">
        <v>0.21</v>
      </c>
      <c r="L277" s="22" t="s">
        <v>124</v>
      </c>
      <c r="M277" s="23"/>
      <c r="N277" s="22" t="s">
        <v>124</v>
      </c>
      <c r="O277" s="19">
        <v>0.01</v>
      </c>
      <c r="P277" s="22" t="s">
        <v>124</v>
      </c>
      <c r="Q277" s="19">
        <v>-6.51</v>
      </c>
      <c r="R277" s="20" t="s">
        <v>124</v>
      </c>
    </row>
    <row r="278" spans="1:18" x14ac:dyDescent="0.25">
      <c r="A278" s="19">
        <v>2.2400000000000002</v>
      </c>
      <c r="B278" s="19">
        <v>1.165</v>
      </c>
      <c r="C278" s="19">
        <v>1.72</v>
      </c>
      <c r="D278" s="19">
        <v>1.65</v>
      </c>
      <c r="E278" t="s">
        <v>667</v>
      </c>
      <c r="F278" t="s">
        <v>668</v>
      </c>
      <c r="G278" s="19">
        <v>1.7150000000000001</v>
      </c>
      <c r="H278" s="20">
        <v>-1.5</v>
      </c>
      <c r="I278" s="21">
        <v>1763</v>
      </c>
      <c r="J278" s="19">
        <v>1.7150000000000001</v>
      </c>
      <c r="K278" s="19">
        <v>1.72</v>
      </c>
      <c r="L278" s="22">
        <v>3</v>
      </c>
      <c r="M278" s="23" t="s">
        <v>115</v>
      </c>
      <c r="N278" s="22">
        <v>14.9</v>
      </c>
      <c r="O278" s="19">
        <v>1.2</v>
      </c>
      <c r="P278" s="22">
        <v>1.75</v>
      </c>
      <c r="Q278" s="19">
        <v>44.69</v>
      </c>
      <c r="R278" s="20">
        <v>3.8</v>
      </c>
    </row>
    <row r="279" spans="1:18" x14ac:dyDescent="0.25">
      <c r="A279" s="19">
        <v>10.52</v>
      </c>
      <c r="B279" s="19">
        <v>5.35</v>
      </c>
      <c r="C279" s="19">
        <v>6.81</v>
      </c>
      <c r="D279" s="19">
        <v>6.61</v>
      </c>
      <c r="E279" t="s">
        <v>669</v>
      </c>
      <c r="F279" t="s">
        <v>670</v>
      </c>
      <c r="G279" s="19">
        <v>6.7</v>
      </c>
      <c r="H279" s="20" t="s">
        <v>124</v>
      </c>
      <c r="I279" s="21">
        <v>1829</v>
      </c>
      <c r="J279" s="19">
        <v>6.7</v>
      </c>
      <c r="K279" s="19">
        <v>6.73</v>
      </c>
      <c r="L279" s="22">
        <v>25</v>
      </c>
      <c r="M279" s="23" t="s">
        <v>115</v>
      </c>
      <c r="N279" s="22">
        <v>1.45</v>
      </c>
      <c r="O279" s="19">
        <v>4.8600000000000003</v>
      </c>
      <c r="P279" s="22">
        <v>3.73</v>
      </c>
      <c r="Q279" s="19">
        <v>36.200000000000003</v>
      </c>
      <c r="R279" s="20">
        <v>18.5</v>
      </c>
    </row>
    <row r="280" spans="1:18" x14ac:dyDescent="0.25">
      <c r="A280" s="19">
        <v>3.2</v>
      </c>
      <c r="B280" s="19">
        <v>2.06</v>
      </c>
      <c r="C280" s="19">
        <v>2.64</v>
      </c>
      <c r="D280" s="19">
        <v>2.56</v>
      </c>
      <c r="E280" t="s">
        <v>671</v>
      </c>
      <c r="F280" t="s">
        <v>672</v>
      </c>
      <c r="G280" s="19">
        <v>2.62</v>
      </c>
      <c r="H280" s="20">
        <v>-3</v>
      </c>
      <c r="I280" s="21">
        <v>3269</v>
      </c>
      <c r="J280" s="19">
        <v>2.61</v>
      </c>
      <c r="K280" s="19">
        <v>2.62</v>
      </c>
      <c r="L280" s="22">
        <v>11.5</v>
      </c>
      <c r="M280" s="23" t="s">
        <v>115</v>
      </c>
      <c r="N280" s="22">
        <v>1.75</v>
      </c>
      <c r="O280" s="19" t="s">
        <v>124</v>
      </c>
      <c r="P280" s="22">
        <v>4.3899999999999997</v>
      </c>
      <c r="Q280" s="19">
        <v>20.07</v>
      </c>
      <c r="R280" s="20">
        <v>13.1</v>
      </c>
    </row>
    <row r="281" spans="1:18" x14ac:dyDescent="0.25">
      <c r="A281" s="19">
        <v>0.40500000000000003</v>
      </c>
      <c r="B281" s="19">
        <v>3.4000000000000002E-2</v>
      </c>
      <c r="C281" s="19">
        <v>5.6000000000000001E-2</v>
      </c>
      <c r="D281" s="19">
        <v>5.2999999999999999E-2</v>
      </c>
      <c r="E281" t="s">
        <v>673</v>
      </c>
      <c r="F281" t="s">
        <v>674</v>
      </c>
      <c r="G281" s="19">
        <v>5.6000000000000001E-2</v>
      </c>
      <c r="H281" s="20">
        <v>0.1</v>
      </c>
      <c r="I281" s="21">
        <v>8874</v>
      </c>
      <c r="J281" s="19">
        <v>5.3999999999999999E-2</v>
      </c>
      <c r="K281" s="19">
        <v>5.6000000000000001E-2</v>
      </c>
      <c r="L281" s="22" t="s">
        <v>124</v>
      </c>
      <c r="M281" s="23"/>
      <c r="N281" s="22" t="s">
        <v>124</v>
      </c>
      <c r="O281" s="19" t="s">
        <v>124</v>
      </c>
      <c r="P281" s="22" t="s">
        <v>124</v>
      </c>
      <c r="Q281" s="19">
        <v>2.2599999999999998</v>
      </c>
      <c r="R281" s="20">
        <v>2.5</v>
      </c>
    </row>
    <row r="282" spans="1:18" x14ac:dyDescent="0.25">
      <c r="A282" s="19">
        <v>8.98</v>
      </c>
      <c r="B282" s="19">
        <v>5.01</v>
      </c>
      <c r="C282" s="19">
        <v>8.8800000000000008</v>
      </c>
      <c r="D282" s="19">
        <v>8.86</v>
      </c>
      <c r="E282" t="s">
        <v>454</v>
      </c>
      <c r="F282" t="s">
        <v>455</v>
      </c>
      <c r="G282" s="19">
        <v>8.8699999999999992</v>
      </c>
      <c r="H282" s="20">
        <v>1</v>
      </c>
      <c r="I282" s="21">
        <v>20297</v>
      </c>
      <c r="J282" s="19">
        <v>8.86</v>
      </c>
      <c r="K282" s="19">
        <v>8.8800000000000008</v>
      </c>
      <c r="L282" s="22">
        <v>28</v>
      </c>
      <c r="M282" s="23" t="s">
        <v>115</v>
      </c>
      <c r="N282" s="22">
        <v>1.24</v>
      </c>
      <c r="O282" s="19">
        <v>1.6</v>
      </c>
      <c r="P282" s="22">
        <v>3.16</v>
      </c>
      <c r="Q282" s="19">
        <v>34.6</v>
      </c>
      <c r="R282" s="20">
        <v>25.6</v>
      </c>
    </row>
    <row r="283" spans="1:18" x14ac:dyDescent="0.25">
      <c r="A283" s="19">
        <v>3.76</v>
      </c>
      <c r="B283" s="19">
        <v>2.15</v>
      </c>
      <c r="C283" s="19">
        <v>2.95</v>
      </c>
      <c r="D283" s="19">
        <v>2.88</v>
      </c>
      <c r="E283" t="s">
        <v>675</v>
      </c>
      <c r="F283" t="s">
        <v>676</v>
      </c>
      <c r="G283" s="19">
        <v>2.88</v>
      </c>
      <c r="H283" s="20">
        <v>-6</v>
      </c>
      <c r="I283" s="21">
        <v>395</v>
      </c>
      <c r="J283" s="19">
        <v>2.88</v>
      </c>
      <c r="K283" s="19">
        <v>2.89</v>
      </c>
      <c r="L283" s="22">
        <v>7</v>
      </c>
      <c r="M283" s="23" t="s">
        <v>115</v>
      </c>
      <c r="N283" s="22">
        <v>2.35</v>
      </c>
      <c r="O283" s="19">
        <v>0.71</v>
      </c>
      <c r="P283" s="22">
        <v>2.4300000000000002</v>
      </c>
      <c r="Q283" s="19">
        <v>16.43</v>
      </c>
      <c r="R283" s="20">
        <v>17.5</v>
      </c>
    </row>
    <row r="284" spans="1:18" x14ac:dyDescent="0.25">
      <c r="A284" s="19">
        <v>9.4499999999999993</v>
      </c>
      <c r="B284" s="19">
        <v>5.23</v>
      </c>
      <c r="C284" s="19">
        <v>9.14</v>
      </c>
      <c r="D284" s="19">
        <v>9</v>
      </c>
      <c r="E284" t="s">
        <v>456</v>
      </c>
      <c r="F284" t="s">
        <v>457</v>
      </c>
      <c r="G284" s="19">
        <v>9.1</v>
      </c>
      <c r="H284" s="20">
        <v>3</v>
      </c>
      <c r="I284" s="21">
        <v>17409</v>
      </c>
      <c r="J284" s="19">
        <v>9.09</v>
      </c>
      <c r="K284" s="19">
        <v>9.1</v>
      </c>
      <c r="L284" s="22">
        <v>10.25</v>
      </c>
      <c r="M284" s="23" t="s">
        <v>115</v>
      </c>
      <c r="N284" s="22">
        <v>2.2999999999999998</v>
      </c>
      <c r="O284" s="19">
        <v>0.26</v>
      </c>
      <c r="P284" s="22">
        <v>1.1299999999999999</v>
      </c>
      <c r="Q284" s="19">
        <v>23.6</v>
      </c>
      <c r="R284" s="20">
        <v>38.6</v>
      </c>
    </row>
    <row r="285" spans="1:18" x14ac:dyDescent="0.25">
      <c r="A285" s="19">
        <v>3.86</v>
      </c>
      <c r="B285" s="19">
        <v>3.06</v>
      </c>
      <c r="C285" s="19">
        <v>3.64</v>
      </c>
      <c r="D285" s="19">
        <v>3.57</v>
      </c>
      <c r="E285" t="s">
        <v>458</v>
      </c>
      <c r="F285" t="s">
        <v>459</v>
      </c>
      <c r="G285" s="19">
        <v>3.59</v>
      </c>
      <c r="H285" s="20">
        <v>-7</v>
      </c>
      <c r="I285" s="21">
        <v>5395</v>
      </c>
      <c r="J285" s="19">
        <v>3.58</v>
      </c>
      <c r="K285" s="19">
        <v>3.59</v>
      </c>
      <c r="L285" s="22">
        <v>15.01</v>
      </c>
      <c r="M285" s="23"/>
      <c r="N285" s="22">
        <v>1.28</v>
      </c>
      <c r="O285" s="19" t="s">
        <v>124</v>
      </c>
      <c r="P285" s="22">
        <v>4.18</v>
      </c>
      <c r="Q285" s="19">
        <v>19.21</v>
      </c>
      <c r="R285" s="20">
        <v>18.7</v>
      </c>
    </row>
    <row r="286" spans="1:18" x14ac:dyDescent="0.25">
      <c r="A286" s="19">
        <v>1.97</v>
      </c>
      <c r="B286" s="19">
        <v>0.79700000000000004</v>
      </c>
      <c r="C286" s="19">
        <v>1.4</v>
      </c>
      <c r="D286" s="19">
        <v>1.33</v>
      </c>
      <c r="E286" t="s">
        <v>460</v>
      </c>
      <c r="F286" t="s">
        <v>461</v>
      </c>
      <c r="G286" s="19">
        <v>1.365</v>
      </c>
      <c r="H286" s="20">
        <v>-3</v>
      </c>
      <c r="I286" s="21">
        <v>19311</v>
      </c>
      <c r="J286" s="19">
        <v>1.365</v>
      </c>
      <c r="K286" s="19">
        <v>1.37</v>
      </c>
      <c r="L286" s="22" t="s">
        <v>124</v>
      </c>
      <c r="M286" s="23"/>
      <c r="N286" s="22" t="s">
        <v>124</v>
      </c>
      <c r="O286" s="19">
        <v>0.4</v>
      </c>
      <c r="P286" s="22" t="s">
        <v>124</v>
      </c>
      <c r="Q286" s="19">
        <v>11.4</v>
      </c>
      <c r="R286" s="20">
        <v>12</v>
      </c>
    </row>
    <row r="287" spans="1:18" x14ac:dyDescent="0.25">
      <c r="A287" s="19">
        <v>1.175</v>
      </c>
      <c r="B287" s="19">
        <v>0.69499999999999995</v>
      </c>
      <c r="C287" s="19">
        <v>0.83499999999999996</v>
      </c>
      <c r="D287" s="19">
        <v>0.79</v>
      </c>
      <c r="E287" t="s">
        <v>462</v>
      </c>
      <c r="F287" t="s">
        <v>463</v>
      </c>
      <c r="G287" s="19">
        <v>0.8</v>
      </c>
      <c r="H287" s="20">
        <v>-4</v>
      </c>
      <c r="I287" s="21">
        <v>82185</v>
      </c>
      <c r="J287" s="19">
        <v>0.8</v>
      </c>
      <c r="K287" s="19">
        <v>0.81</v>
      </c>
      <c r="L287" s="22">
        <v>2.2000000000000002</v>
      </c>
      <c r="M287" s="23" t="s">
        <v>115</v>
      </c>
      <c r="N287" s="22" t="s">
        <v>124</v>
      </c>
      <c r="O287" s="19">
        <v>0.32</v>
      </c>
      <c r="P287" s="22">
        <v>2.75</v>
      </c>
      <c r="Q287" s="19">
        <v>-11.6</v>
      </c>
      <c r="R287" s="20" t="s">
        <v>124</v>
      </c>
    </row>
    <row r="288" spans="1:18" x14ac:dyDescent="0.25">
      <c r="A288" s="19">
        <v>9.6999999999999993</v>
      </c>
      <c r="B288" s="19">
        <v>6.9649999999999999</v>
      </c>
      <c r="C288" s="19">
        <v>9.6549999999999994</v>
      </c>
      <c r="D288" s="19">
        <v>9.5500000000000007</v>
      </c>
      <c r="E288" t="s">
        <v>464</v>
      </c>
      <c r="F288" t="s">
        <v>465</v>
      </c>
      <c r="G288" s="19">
        <v>9.6300000000000008</v>
      </c>
      <c r="H288" s="20">
        <v>-6</v>
      </c>
      <c r="I288" s="21">
        <v>42346</v>
      </c>
      <c r="J288" s="19">
        <v>9.6199999999999992</v>
      </c>
      <c r="K288" s="19">
        <v>9.64</v>
      </c>
      <c r="L288" s="22">
        <v>37.5</v>
      </c>
      <c r="M288" s="23" t="s">
        <v>121</v>
      </c>
      <c r="N288" s="22">
        <v>0.08</v>
      </c>
      <c r="O288" s="19">
        <v>3.23</v>
      </c>
      <c r="P288" s="22">
        <v>3.89</v>
      </c>
      <c r="Q288" s="19">
        <v>3.1</v>
      </c>
      <c r="R288" s="20">
        <v>310.60000000000002</v>
      </c>
    </row>
    <row r="289" spans="1:18" x14ac:dyDescent="0.25">
      <c r="A289" s="19">
        <v>13.83</v>
      </c>
      <c r="B289" s="19">
        <v>9.02</v>
      </c>
      <c r="C289" s="19">
        <v>12.91</v>
      </c>
      <c r="D289" s="19">
        <v>12.77</v>
      </c>
      <c r="E289" t="s">
        <v>677</v>
      </c>
      <c r="F289" t="s">
        <v>678</v>
      </c>
      <c r="G289" s="19">
        <v>12.91</v>
      </c>
      <c r="H289" s="20" t="s">
        <v>124</v>
      </c>
      <c r="I289" s="21">
        <v>343</v>
      </c>
      <c r="J289" s="19">
        <v>12.9</v>
      </c>
      <c r="K289" s="19">
        <v>12.91</v>
      </c>
      <c r="L289" s="22">
        <v>51</v>
      </c>
      <c r="M289" s="23" t="s">
        <v>115</v>
      </c>
      <c r="N289" s="22">
        <v>11.86</v>
      </c>
      <c r="O289" s="19">
        <v>8.3800000000000008</v>
      </c>
      <c r="P289" s="22">
        <v>3.95</v>
      </c>
      <c r="Q289" s="19">
        <v>604.70000000000005</v>
      </c>
      <c r="R289" s="20">
        <v>2.1</v>
      </c>
    </row>
    <row r="290" spans="1:18" x14ac:dyDescent="0.25">
      <c r="A290" s="19">
        <v>5.57</v>
      </c>
      <c r="B290" s="19">
        <v>3.49</v>
      </c>
      <c r="C290" s="19">
        <v>5.19</v>
      </c>
      <c r="D290" s="19">
        <v>5.12</v>
      </c>
      <c r="E290" t="s">
        <v>466</v>
      </c>
      <c r="F290" t="s">
        <v>1206</v>
      </c>
      <c r="G290" s="19">
        <v>5.16</v>
      </c>
      <c r="H290" s="20">
        <v>-5</v>
      </c>
      <c r="I290" s="21">
        <v>13521</v>
      </c>
      <c r="J290" s="19">
        <v>5.15</v>
      </c>
      <c r="K290" s="19">
        <v>5.17</v>
      </c>
      <c r="L290" s="22">
        <v>13</v>
      </c>
      <c r="M290" s="23"/>
      <c r="N290" s="22" t="s">
        <v>124</v>
      </c>
      <c r="O290" s="19">
        <v>3.39</v>
      </c>
      <c r="P290" s="22">
        <v>2.52</v>
      </c>
      <c r="Q290" s="19">
        <v>-25.4</v>
      </c>
      <c r="R290" s="20" t="s">
        <v>124</v>
      </c>
    </row>
    <row r="291" spans="1:18" x14ac:dyDescent="0.25">
      <c r="A291" s="19">
        <v>3.351</v>
      </c>
      <c r="B291" s="19">
        <v>1.4350000000000001</v>
      </c>
      <c r="C291" s="19">
        <v>1.5049999999999999</v>
      </c>
      <c r="D291" s="19">
        <v>1.4350000000000001</v>
      </c>
      <c r="E291" t="s">
        <v>468</v>
      </c>
      <c r="F291" t="s">
        <v>468</v>
      </c>
      <c r="G291" s="19">
        <v>1.4650000000000001</v>
      </c>
      <c r="H291" s="20">
        <v>-5</v>
      </c>
      <c r="I291" s="21">
        <v>18834</v>
      </c>
      <c r="J291" s="19">
        <v>1.46</v>
      </c>
      <c r="K291" s="19">
        <v>1.47</v>
      </c>
      <c r="L291" s="22" t="s">
        <v>124</v>
      </c>
      <c r="M291" s="23"/>
      <c r="N291" s="22" t="s">
        <v>124</v>
      </c>
      <c r="O291" s="19">
        <v>0.75</v>
      </c>
      <c r="P291" s="22" t="s">
        <v>124</v>
      </c>
      <c r="Q291" s="19">
        <v>-54.02</v>
      </c>
      <c r="R291" s="20" t="s">
        <v>124</v>
      </c>
    </row>
    <row r="292" spans="1:18" x14ac:dyDescent="0.25">
      <c r="A292" s="19">
        <v>0.94</v>
      </c>
      <c r="B292" s="19">
        <v>0.67500000000000004</v>
      </c>
      <c r="C292" s="19">
        <v>0.78</v>
      </c>
      <c r="D292" s="19">
        <v>0.75</v>
      </c>
      <c r="E292" t="s">
        <v>681</v>
      </c>
      <c r="F292" t="s">
        <v>681</v>
      </c>
      <c r="G292" s="19">
        <v>0.75</v>
      </c>
      <c r="H292" s="20">
        <v>-3</v>
      </c>
      <c r="I292" s="21">
        <v>3207</v>
      </c>
      <c r="J292" s="19">
        <v>0.75</v>
      </c>
      <c r="K292" s="19">
        <v>0.78</v>
      </c>
      <c r="L292" s="22">
        <v>4.7</v>
      </c>
      <c r="M292" s="23" t="s">
        <v>115</v>
      </c>
      <c r="N292" s="22">
        <v>1.3</v>
      </c>
      <c r="O292" s="19" t="s">
        <v>124</v>
      </c>
      <c r="P292" s="22">
        <v>6.27</v>
      </c>
      <c r="Q292" s="19">
        <v>6.11</v>
      </c>
      <c r="R292" s="20">
        <v>12.3</v>
      </c>
    </row>
    <row r="293" spans="1:18" x14ac:dyDescent="0.25">
      <c r="A293" s="19">
        <v>2.5099999999999998</v>
      </c>
      <c r="B293" s="19">
        <v>1.835</v>
      </c>
      <c r="C293" s="19">
        <v>2.2999999999999998</v>
      </c>
      <c r="D293" s="19">
        <v>2.2599999999999998</v>
      </c>
      <c r="E293" t="s">
        <v>469</v>
      </c>
      <c r="F293" t="s">
        <v>470</v>
      </c>
      <c r="G293" s="19">
        <v>2.2799999999999998</v>
      </c>
      <c r="H293" s="20">
        <v>-2</v>
      </c>
      <c r="I293" s="21">
        <v>17865</v>
      </c>
      <c r="J293" s="19">
        <v>2.27</v>
      </c>
      <c r="K293" s="19">
        <v>2.29</v>
      </c>
      <c r="L293" s="22">
        <v>4</v>
      </c>
      <c r="M293" s="23"/>
      <c r="N293" s="22">
        <v>2.5</v>
      </c>
      <c r="O293" s="19">
        <v>-0.24</v>
      </c>
      <c r="P293" s="22">
        <v>1.75</v>
      </c>
      <c r="Q293" s="19">
        <v>10</v>
      </c>
      <c r="R293" s="20">
        <v>22.8</v>
      </c>
    </row>
    <row r="294" spans="1:18" x14ac:dyDescent="0.25">
      <c r="A294" s="19">
        <v>2.4</v>
      </c>
      <c r="B294" s="19">
        <v>1.6850000000000001</v>
      </c>
      <c r="C294" s="19">
        <v>2.34</v>
      </c>
      <c r="D294" s="19">
        <v>2.19</v>
      </c>
      <c r="E294" t="s">
        <v>1242</v>
      </c>
      <c r="F294" t="s">
        <v>1243</v>
      </c>
      <c r="G294" s="19">
        <v>2.2599999999999998</v>
      </c>
      <c r="H294" s="20">
        <v>-6</v>
      </c>
      <c r="I294" s="21">
        <v>1808</v>
      </c>
      <c r="J294" s="19">
        <v>2.2599999999999998</v>
      </c>
      <c r="K294" s="19">
        <v>2.27</v>
      </c>
      <c r="L294" s="22">
        <v>15</v>
      </c>
      <c r="M294" s="23" t="s">
        <v>115</v>
      </c>
      <c r="N294" s="22">
        <v>1.76</v>
      </c>
      <c r="O294" s="19">
        <v>1.96</v>
      </c>
      <c r="P294" s="22">
        <v>6.64</v>
      </c>
      <c r="Q294" s="19">
        <v>26.4</v>
      </c>
      <c r="R294" s="20">
        <v>8.6</v>
      </c>
    </row>
    <row r="295" spans="1:18" x14ac:dyDescent="0.25">
      <c r="A295" s="19">
        <v>8.2750000000000004</v>
      </c>
      <c r="B295" s="19">
        <v>5.08</v>
      </c>
      <c r="C295" s="19">
        <v>5.59</v>
      </c>
      <c r="D295" s="19">
        <v>5.41</v>
      </c>
      <c r="E295" t="s">
        <v>471</v>
      </c>
      <c r="F295" t="s">
        <v>472</v>
      </c>
      <c r="G295" s="19">
        <v>5.46</v>
      </c>
      <c r="H295" s="20">
        <v>-13</v>
      </c>
      <c r="I295" s="21">
        <v>2234</v>
      </c>
      <c r="J295" s="19">
        <v>5.45</v>
      </c>
      <c r="K295" s="19">
        <v>5.47</v>
      </c>
      <c r="L295" s="22">
        <v>28</v>
      </c>
      <c r="M295" s="23" t="s">
        <v>115</v>
      </c>
      <c r="N295" s="22">
        <v>0.92</v>
      </c>
      <c r="O295" s="19">
        <v>1.05</v>
      </c>
      <c r="P295" s="22">
        <v>5.13</v>
      </c>
      <c r="Q295" s="19">
        <v>25.8</v>
      </c>
      <c r="R295" s="20">
        <v>21.2</v>
      </c>
    </row>
    <row r="296" spans="1:18" x14ac:dyDescent="0.25">
      <c r="A296" s="19">
        <v>8.93</v>
      </c>
      <c r="B296" s="19">
        <v>6.9</v>
      </c>
      <c r="C296" s="19">
        <v>7.58</v>
      </c>
      <c r="D296" s="19">
        <v>7.41</v>
      </c>
      <c r="E296" t="s">
        <v>473</v>
      </c>
      <c r="F296" t="s">
        <v>474</v>
      </c>
      <c r="G296" s="19">
        <v>7.43</v>
      </c>
      <c r="H296" s="20">
        <v>-14</v>
      </c>
      <c r="I296" s="21">
        <v>1664</v>
      </c>
      <c r="J296" s="19">
        <v>7.42</v>
      </c>
      <c r="K296" s="19">
        <v>7.44</v>
      </c>
      <c r="L296" s="22">
        <v>27</v>
      </c>
      <c r="M296" s="23" t="s">
        <v>115</v>
      </c>
      <c r="N296" s="22">
        <v>1.42</v>
      </c>
      <c r="O296" s="19">
        <v>-1.83</v>
      </c>
      <c r="P296" s="22">
        <v>3.63</v>
      </c>
      <c r="Q296" s="19">
        <v>38.43</v>
      </c>
      <c r="R296" s="20">
        <v>19.3</v>
      </c>
    </row>
    <row r="297" spans="1:18" x14ac:dyDescent="0.25">
      <c r="A297" s="19">
        <v>6.59</v>
      </c>
      <c r="B297" s="19">
        <v>4.04</v>
      </c>
      <c r="C297" s="19">
        <v>5.95</v>
      </c>
      <c r="D297" s="19">
        <v>5.8</v>
      </c>
      <c r="E297" t="s">
        <v>475</v>
      </c>
      <c r="F297" t="s">
        <v>476</v>
      </c>
      <c r="G297" s="19">
        <v>5.85</v>
      </c>
      <c r="H297" s="20">
        <v>-15</v>
      </c>
      <c r="I297" s="21">
        <v>3375</v>
      </c>
      <c r="J297" s="19">
        <v>5.84</v>
      </c>
      <c r="K297" s="19">
        <v>5.86</v>
      </c>
      <c r="L297" s="22">
        <v>2.2000000000000002</v>
      </c>
      <c r="M297" s="23" t="s">
        <v>115</v>
      </c>
      <c r="N297" s="22">
        <v>16.100000000000001</v>
      </c>
      <c r="O297" s="19">
        <v>0.96</v>
      </c>
      <c r="P297" s="22">
        <v>0.38</v>
      </c>
      <c r="Q297" s="19">
        <v>35.42</v>
      </c>
      <c r="R297" s="20">
        <v>16.5</v>
      </c>
    </row>
    <row r="298" spans="1:18" x14ac:dyDescent="0.25">
      <c r="A298" s="19">
        <v>4.2</v>
      </c>
      <c r="B298" s="19">
        <v>2.2200000000000002</v>
      </c>
      <c r="C298" s="19">
        <v>3.99</v>
      </c>
      <c r="D298" s="19">
        <v>3.95</v>
      </c>
      <c r="E298" t="s">
        <v>684</v>
      </c>
      <c r="F298" t="s">
        <v>685</v>
      </c>
      <c r="G298" s="19">
        <v>3.95</v>
      </c>
      <c r="H298" s="20">
        <v>2</v>
      </c>
      <c r="I298" s="21">
        <v>327</v>
      </c>
      <c r="J298" s="19">
        <v>3.95</v>
      </c>
      <c r="K298" s="19">
        <v>3.96</v>
      </c>
      <c r="L298" s="22">
        <v>13.5</v>
      </c>
      <c r="M298" s="23" t="s">
        <v>115</v>
      </c>
      <c r="N298" s="22">
        <v>1.79</v>
      </c>
      <c r="O298" s="19">
        <v>0.08</v>
      </c>
      <c r="P298" s="22">
        <v>3.42</v>
      </c>
      <c r="Q298" s="19">
        <v>24.13</v>
      </c>
      <c r="R298" s="20">
        <v>16.399999999999999</v>
      </c>
    </row>
    <row r="299" spans="1:18" x14ac:dyDescent="0.25">
      <c r="A299">
        <v>46.95</v>
      </c>
      <c r="B299">
        <v>39.61</v>
      </c>
      <c r="C299">
        <v>43.88</v>
      </c>
      <c r="D299">
        <v>43.26</v>
      </c>
      <c r="E299" t="s">
        <v>53</v>
      </c>
      <c r="F299" t="s">
        <v>477</v>
      </c>
      <c r="G299">
        <v>43.52</v>
      </c>
      <c r="H299">
        <v>-55</v>
      </c>
      <c r="I299">
        <v>20287</v>
      </c>
      <c r="J299">
        <v>43.51</v>
      </c>
      <c r="K299">
        <v>43.56</v>
      </c>
      <c r="L299">
        <v>193.94</v>
      </c>
      <c r="M299" t="s">
        <v>115</v>
      </c>
      <c r="N299">
        <v>1.19</v>
      </c>
      <c r="O299">
        <v>4.92</v>
      </c>
      <c r="P299">
        <v>4.46</v>
      </c>
      <c r="Q299">
        <v>231.34</v>
      </c>
      <c r="R299">
        <v>18.8</v>
      </c>
    </row>
    <row r="300" spans="1:18" x14ac:dyDescent="0.25">
      <c r="A300">
        <v>5.3</v>
      </c>
      <c r="B300">
        <v>3.22</v>
      </c>
      <c r="C300">
        <v>3.8</v>
      </c>
      <c r="D300">
        <v>3.57</v>
      </c>
      <c r="E300" t="s">
        <v>478</v>
      </c>
      <c r="F300" t="s">
        <v>479</v>
      </c>
      <c r="G300">
        <v>3.68</v>
      </c>
      <c r="H300">
        <v>-19</v>
      </c>
      <c r="I300">
        <v>16949</v>
      </c>
      <c r="J300">
        <v>3.68</v>
      </c>
      <c r="K300">
        <v>3.7</v>
      </c>
      <c r="L300">
        <v>10</v>
      </c>
      <c r="M300" t="s">
        <v>115</v>
      </c>
      <c r="N300">
        <v>2.14</v>
      </c>
      <c r="O300">
        <v>1.7</v>
      </c>
      <c r="P300">
        <v>2.72</v>
      </c>
      <c r="Q300">
        <v>21.4</v>
      </c>
      <c r="R300">
        <v>17.2</v>
      </c>
    </row>
    <row r="301" spans="1:18" x14ac:dyDescent="0.25">
      <c r="A301">
        <v>10.66</v>
      </c>
      <c r="B301">
        <v>6.7</v>
      </c>
      <c r="C301">
        <v>9.83</v>
      </c>
      <c r="D301">
        <v>9.6199999999999992</v>
      </c>
      <c r="E301" t="s">
        <v>480</v>
      </c>
      <c r="F301" t="s">
        <v>481</v>
      </c>
      <c r="G301">
        <v>9.65</v>
      </c>
      <c r="H301">
        <v>-26</v>
      </c>
      <c r="I301">
        <v>73992</v>
      </c>
      <c r="J301">
        <v>9.64</v>
      </c>
      <c r="K301">
        <v>9.65</v>
      </c>
      <c r="L301" t="s">
        <v>124</v>
      </c>
      <c r="N301" t="s">
        <v>124</v>
      </c>
      <c r="O301">
        <v>4.54</v>
      </c>
      <c r="P301" t="s">
        <v>124</v>
      </c>
      <c r="Q301">
        <v>-14.18</v>
      </c>
      <c r="R301" t="s">
        <v>124</v>
      </c>
    </row>
    <row r="302" spans="1:18" x14ac:dyDescent="0.25">
      <c r="A302">
        <v>39.89</v>
      </c>
      <c r="B302">
        <v>31.33</v>
      </c>
      <c r="C302">
        <v>39.19</v>
      </c>
      <c r="D302">
        <v>38.770000000000003</v>
      </c>
      <c r="E302" t="s">
        <v>482</v>
      </c>
      <c r="F302" t="s">
        <v>483</v>
      </c>
      <c r="G302">
        <v>39.130000000000003</v>
      </c>
      <c r="H302">
        <v>-7</v>
      </c>
      <c r="I302">
        <v>51586</v>
      </c>
      <c r="J302">
        <v>39.1</v>
      </c>
      <c r="K302">
        <v>39.14</v>
      </c>
      <c r="L302">
        <v>182</v>
      </c>
      <c r="M302" t="s">
        <v>115</v>
      </c>
      <c r="N302">
        <v>1.34</v>
      </c>
      <c r="O302">
        <v>11.57</v>
      </c>
      <c r="P302">
        <v>4.6500000000000004</v>
      </c>
      <c r="Q302">
        <v>243.7</v>
      </c>
      <c r="R302">
        <v>16.100000000000001</v>
      </c>
    </row>
    <row r="303" spans="1:18" x14ac:dyDescent="0.25">
      <c r="A303">
        <v>2.0299999999999998</v>
      </c>
      <c r="B303">
        <v>1.075</v>
      </c>
      <c r="C303">
        <v>1.4550000000000001</v>
      </c>
      <c r="D303">
        <v>1.405</v>
      </c>
      <c r="E303" t="s">
        <v>484</v>
      </c>
      <c r="F303" t="s">
        <v>485</v>
      </c>
      <c r="G303">
        <v>1.42</v>
      </c>
      <c r="H303">
        <v>-5</v>
      </c>
      <c r="I303">
        <v>17321</v>
      </c>
      <c r="J303">
        <v>1.41</v>
      </c>
      <c r="K303">
        <v>1.42</v>
      </c>
      <c r="L303" t="s">
        <v>124</v>
      </c>
      <c r="N303" t="s">
        <v>124</v>
      </c>
      <c r="O303">
        <v>3.02</v>
      </c>
      <c r="P303" t="s">
        <v>124</v>
      </c>
      <c r="Q303">
        <v>-10.6</v>
      </c>
      <c r="R303" t="s">
        <v>124</v>
      </c>
    </row>
    <row r="304" spans="1:18" x14ac:dyDescent="0.25">
      <c r="A304">
        <v>44.23</v>
      </c>
      <c r="B304">
        <v>31.97</v>
      </c>
      <c r="C304">
        <v>34.81</v>
      </c>
      <c r="D304">
        <v>33.83</v>
      </c>
      <c r="E304" t="s">
        <v>486</v>
      </c>
      <c r="F304" t="s">
        <v>487</v>
      </c>
      <c r="G304">
        <v>34</v>
      </c>
      <c r="H304">
        <v>-104</v>
      </c>
      <c r="I304">
        <v>28470</v>
      </c>
      <c r="J304">
        <v>33.99</v>
      </c>
      <c r="K304">
        <v>34.020000000000003</v>
      </c>
      <c r="L304">
        <v>303.22000000000003</v>
      </c>
      <c r="M304" t="s">
        <v>115</v>
      </c>
      <c r="N304">
        <v>1.18</v>
      </c>
      <c r="O304">
        <v>23.42</v>
      </c>
      <c r="P304">
        <v>8.92</v>
      </c>
      <c r="Q304">
        <v>357.23</v>
      </c>
      <c r="R304">
        <v>9.5</v>
      </c>
    </row>
    <row r="305" spans="1:18" x14ac:dyDescent="0.25">
      <c r="A305">
        <v>38.92</v>
      </c>
      <c r="B305">
        <v>28.53</v>
      </c>
      <c r="C305">
        <v>29.66</v>
      </c>
      <c r="D305">
        <v>29.3</v>
      </c>
      <c r="E305" t="s">
        <v>488</v>
      </c>
      <c r="F305" t="s">
        <v>489</v>
      </c>
      <c r="G305">
        <v>29.48</v>
      </c>
      <c r="H305">
        <v>-14</v>
      </c>
      <c r="I305">
        <v>32412</v>
      </c>
      <c r="J305">
        <v>29.46</v>
      </c>
      <c r="K305">
        <v>29.48</v>
      </c>
      <c r="L305">
        <v>139</v>
      </c>
      <c r="M305" t="s">
        <v>115</v>
      </c>
      <c r="N305">
        <v>1.38</v>
      </c>
      <c r="O305">
        <v>3.52</v>
      </c>
      <c r="P305">
        <v>4.72</v>
      </c>
      <c r="Q305">
        <v>192.4</v>
      </c>
      <c r="R305">
        <v>15.3</v>
      </c>
    </row>
    <row r="306" spans="1:18" x14ac:dyDescent="0.25">
      <c r="A306">
        <v>18.97</v>
      </c>
      <c r="B306">
        <v>8.52</v>
      </c>
      <c r="C306">
        <v>9.73</v>
      </c>
      <c r="D306">
        <v>9.2100000000000009</v>
      </c>
      <c r="E306" t="s">
        <v>490</v>
      </c>
      <c r="F306" t="s">
        <v>491</v>
      </c>
      <c r="G306">
        <v>9.41</v>
      </c>
      <c r="H306">
        <v>-38</v>
      </c>
      <c r="I306">
        <v>30211</v>
      </c>
      <c r="J306">
        <v>9.41</v>
      </c>
      <c r="K306">
        <v>9.4499999999999993</v>
      </c>
      <c r="L306">
        <v>85</v>
      </c>
      <c r="M306" t="s">
        <v>121</v>
      </c>
      <c r="N306">
        <v>1.1499999999999999</v>
      </c>
      <c r="O306">
        <v>-0.05</v>
      </c>
      <c r="P306">
        <v>9.0299999999999994</v>
      </c>
      <c r="Q306">
        <v>97.7</v>
      </c>
      <c r="R306">
        <v>9.6</v>
      </c>
    </row>
    <row r="308" spans="1:18" x14ac:dyDescent="0.25">
      <c r="A308" t="s">
        <v>861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303"/>
  <sheetViews>
    <sheetView zoomScale="85" zoomScaleNormal="85" workbookViewId="0">
      <selection activeCell="F13" sqref="F13"/>
    </sheetView>
  </sheetViews>
  <sheetFormatPr defaultRowHeight="15" x14ac:dyDescent="0.25"/>
  <cols>
    <col min="1" max="18" width="10.7109375" customWidth="1"/>
  </cols>
  <sheetData>
    <row r="1" spans="1:18" x14ac:dyDescent="0.25">
      <c r="A1" t="s">
        <v>868</v>
      </c>
    </row>
    <row r="2" spans="1:18" x14ac:dyDescent="0.25">
      <c r="A2" t="s">
        <v>870</v>
      </c>
      <c r="B2" t="s">
        <v>1197</v>
      </c>
      <c r="C2">
        <v>2015</v>
      </c>
    </row>
    <row r="3" spans="1:18" x14ac:dyDescent="0.25">
      <c r="A3" t="s">
        <v>1198</v>
      </c>
      <c r="B3" t="s">
        <v>1197</v>
      </c>
      <c r="C3" t="s">
        <v>1199</v>
      </c>
    </row>
    <row r="7" spans="1:18" x14ac:dyDescent="0.25">
      <c r="A7" t="s">
        <v>96</v>
      </c>
      <c r="B7" t="s">
        <v>97</v>
      </c>
      <c r="C7" t="s">
        <v>98</v>
      </c>
      <c r="D7" t="s">
        <v>99</v>
      </c>
      <c r="E7" t="s">
        <v>100</v>
      </c>
      <c r="F7" t="s">
        <v>101</v>
      </c>
      <c r="G7" t="s">
        <v>102</v>
      </c>
      <c r="H7" t="s">
        <v>770</v>
      </c>
      <c r="I7" t="s">
        <v>103</v>
      </c>
      <c r="J7" t="s">
        <v>104</v>
      </c>
      <c r="K7" t="s">
        <v>105</v>
      </c>
      <c r="L7" t="s">
        <v>771</v>
      </c>
      <c r="M7" t="s">
        <v>106</v>
      </c>
      <c r="N7" t="s">
        <v>107</v>
      </c>
      <c r="O7" t="s">
        <v>108</v>
      </c>
      <c r="P7" t="s">
        <v>109</v>
      </c>
      <c r="Q7" t="s">
        <v>772</v>
      </c>
      <c r="R7" t="s">
        <v>110</v>
      </c>
    </row>
    <row r="8" spans="1:18" x14ac:dyDescent="0.25">
      <c r="A8">
        <v>2.79</v>
      </c>
      <c r="B8">
        <v>2.0409999999999999</v>
      </c>
      <c r="C8">
        <v>2.66</v>
      </c>
      <c r="D8">
        <v>2.59</v>
      </c>
      <c r="E8" t="s">
        <v>496</v>
      </c>
      <c r="F8" t="s">
        <v>497</v>
      </c>
      <c r="G8">
        <v>2.6</v>
      </c>
      <c r="H8">
        <v>-4</v>
      </c>
      <c r="I8">
        <v>2226</v>
      </c>
      <c r="J8">
        <v>2.59</v>
      </c>
      <c r="K8">
        <v>2.6</v>
      </c>
      <c r="L8">
        <v>18.75</v>
      </c>
      <c r="N8">
        <v>2.6</v>
      </c>
      <c r="O8">
        <v>2.19</v>
      </c>
      <c r="P8">
        <v>7.21</v>
      </c>
      <c r="Q8">
        <v>48.68</v>
      </c>
      <c r="R8">
        <v>5.3</v>
      </c>
    </row>
    <row r="9" spans="1:18" x14ac:dyDescent="0.25">
      <c r="A9">
        <v>3.35</v>
      </c>
      <c r="B9">
        <v>2.27</v>
      </c>
      <c r="C9">
        <v>3.07</v>
      </c>
      <c r="D9">
        <v>2.97</v>
      </c>
      <c r="E9" t="s">
        <v>111</v>
      </c>
      <c r="F9" t="s">
        <v>112</v>
      </c>
      <c r="G9">
        <v>3.07</v>
      </c>
      <c r="H9">
        <v>3</v>
      </c>
      <c r="I9">
        <v>5730</v>
      </c>
      <c r="J9">
        <v>3.05</v>
      </c>
      <c r="K9">
        <v>3.07</v>
      </c>
      <c r="L9">
        <v>17</v>
      </c>
      <c r="N9">
        <v>1.43</v>
      </c>
      <c r="O9">
        <v>2.42</v>
      </c>
      <c r="P9">
        <v>5.54</v>
      </c>
      <c r="Q9">
        <v>24.24</v>
      </c>
      <c r="R9">
        <v>12.7</v>
      </c>
    </row>
    <row r="10" spans="1:18" x14ac:dyDescent="0.25">
      <c r="A10">
        <v>2.17</v>
      </c>
      <c r="B10">
        <v>0.75</v>
      </c>
      <c r="C10">
        <v>1.1299999999999999</v>
      </c>
      <c r="D10">
        <v>1.0449999999999999</v>
      </c>
      <c r="E10" t="s">
        <v>498</v>
      </c>
      <c r="F10" t="s">
        <v>499</v>
      </c>
      <c r="G10">
        <v>1.06</v>
      </c>
      <c r="H10">
        <v>-5.5</v>
      </c>
      <c r="I10">
        <v>12448</v>
      </c>
      <c r="J10">
        <v>1.05</v>
      </c>
      <c r="K10">
        <v>1.06</v>
      </c>
      <c r="L10">
        <v>8</v>
      </c>
      <c r="M10" t="s">
        <v>115</v>
      </c>
      <c r="N10">
        <v>2.1</v>
      </c>
      <c r="O10">
        <v>0.12</v>
      </c>
      <c r="P10">
        <v>7.55</v>
      </c>
      <c r="Q10">
        <v>16.8</v>
      </c>
      <c r="R10">
        <v>6.3</v>
      </c>
    </row>
    <row r="11" spans="1:18" x14ac:dyDescent="0.25">
      <c r="A11">
        <v>4.375</v>
      </c>
      <c r="B11">
        <v>3.12</v>
      </c>
      <c r="C11">
        <v>4.33</v>
      </c>
      <c r="D11">
        <v>4.1900000000000004</v>
      </c>
      <c r="E11" t="s">
        <v>113</v>
      </c>
      <c r="F11" t="s">
        <v>114</v>
      </c>
      <c r="G11">
        <v>4.28</v>
      </c>
      <c r="H11">
        <v>10</v>
      </c>
      <c r="I11">
        <v>29259</v>
      </c>
      <c r="J11">
        <v>4.28</v>
      </c>
      <c r="K11">
        <v>4.29</v>
      </c>
      <c r="L11">
        <v>17</v>
      </c>
      <c r="M11" t="s">
        <v>115</v>
      </c>
      <c r="N11">
        <v>1.3</v>
      </c>
      <c r="O11">
        <v>1.33</v>
      </c>
      <c r="P11">
        <v>3.97</v>
      </c>
      <c r="Q11">
        <v>22.1</v>
      </c>
      <c r="R11">
        <v>19.399999999999999</v>
      </c>
    </row>
    <row r="12" spans="1:18" x14ac:dyDescent="0.25">
      <c r="A12">
        <v>15.59</v>
      </c>
      <c r="B12">
        <v>12.55</v>
      </c>
      <c r="C12">
        <v>15.11</v>
      </c>
      <c r="D12">
        <v>14.86</v>
      </c>
      <c r="E12" t="s">
        <v>81</v>
      </c>
      <c r="F12" t="s">
        <v>116</v>
      </c>
      <c r="G12">
        <v>15.05</v>
      </c>
      <c r="H12">
        <v>-7</v>
      </c>
      <c r="I12">
        <v>25232</v>
      </c>
      <c r="J12">
        <v>15.05</v>
      </c>
      <c r="K12">
        <v>15.07</v>
      </c>
      <c r="L12">
        <v>63</v>
      </c>
      <c r="M12" t="s">
        <v>115</v>
      </c>
      <c r="N12">
        <v>1.65</v>
      </c>
      <c r="O12">
        <v>8.49</v>
      </c>
      <c r="P12">
        <v>4.1900000000000004</v>
      </c>
      <c r="Q12">
        <v>103.9</v>
      </c>
      <c r="R12">
        <v>14.5</v>
      </c>
    </row>
    <row r="13" spans="1:18" x14ac:dyDescent="0.25">
      <c r="A13">
        <v>4.47</v>
      </c>
      <c r="B13">
        <v>2.0299999999999998</v>
      </c>
      <c r="C13">
        <v>2.5499999999999998</v>
      </c>
      <c r="D13">
        <v>2.46</v>
      </c>
      <c r="E13" t="s">
        <v>117</v>
      </c>
      <c r="F13" t="s">
        <v>118</v>
      </c>
      <c r="G13">
        <v>2.5</v>
      </c>
      <c r="H13">
        <v>-4</v>
      </c>
      <c r="I13">
        <v>8915</v>
      </c>
      <c r="J13">
        <v>2.4900000000000002</v>
      </c>
      <c r="K13">
        <v>2.5099999999999998</v>
      </c>
      <c r="L13">
        <v>10</v>
      </c>
      <c r="M13" t="s">
        <v>115</v>
      </c>
      <c r="N13">
        <v>1.9</v>
      </c>
      <c r="O13">
        <v>0.71</v>
      </c>
      <c r="P13">
        <v>4</v>
      </c>
      <c r="Q13">
        <v>19</v>
      </c>
      <c r="R13">
        <v>13.2</v>
      </c>
    </row>
    <row r="14" spans="1:18" x14ac:dyDescent="0.25">
      <c r="A14">
        <v>3.63</v>
      </c>
      <c r="B14">
        <v>1.8149999999999999</v>
      </c>
      <c r="C14">
        <v>2.84</v>
      </c>
      <c r="D14">
        <v>2.76</v>
      </c>
      <c r="E14" t="s">
        <v>500</v>
      </c>
      <c r="F14" t="s">
        <v>501</v>
      </c>
      <c r="G14">
        <v>2.81</v>
      </c>
      <c r="H14">
        <v>-2</v>
      </c>
      <c r="I14">
        <v>2439</v>
      </c>
      <c r="J14">
        <v>2.8</v>
      </c>
      <c r="K14">
        <v>2.82</v>
      </c>
      <c r="L14">
        <v>2.2000000000000002</v>
      </c>
      <c r="N14">
        <v>12.75</v>
      </c>
      <c r="O14" t="s">
        <v>124</v>
      </c>
      <c r="P14">
        <v>0.78</v>
      </c>
      <c r="Q14">
        <v>28.04</v>
      </c>
      <c r="R14">
        <v>10</v>
      </c>
    </row>
    <row r="15" spans="1:18" x14ac:dyDescent="0.25">
      <c r="A15">
        <v>9.3000000000000007</v>
      </c>
      <c r="B15">
        <v>4.33</v>
      </c>
      <c r="C15">
        <v>5.74</v>
      </c>
      <c r="D15">
        <v>5.42</v>
      </c>
      <c r="E15" t="s">
        <v>119</v>
      </c>
      <c r="F15" t="s">
        <v>120</v>
      </c>
      <c r="G15">
        <v>5.71</v>
      </c>
      <c r="H15">
        <v>-1</v>
      </c>
      <c r="I15">
        <v>27481</v>
      </c>
      <c r="J15">
        <v>5.7</v>
      </c>
      <c r="K15">
        <v>5.76</v>
      </c>
      <c r="L15">
        <v>31</v>
      </c>
      <c r="M15" t="s">
        <v>121</v>
      </c>
      <c r="N15">
        <v>0.92</v>
      </c>
      <c r="O15">
        <v>-0.02</v>
      </c>
      <c r="P15">
        <v>5.43</v>
      </c>
      <c r="Q15">
        <v>28.41</v>
      </c>
      <c r="R15">
        <v>20.100000000000001</v>
      </c>
    </row>
    <row r="16" spans="1:18" x14ac:dyDescent="0.25">
      <c r="A16">
        <v>4.04</v>
      </c>
      <c r="B16">
        <v>2.0699999999999998</v>
      </c>
      <c r="C16">
        <v>4.04</v>
      </c>
      <c r="D16">
        <v>3.91</v>
      </c>
      <c r="E16" t="s">
        <v>502</v>
      </c>
      <c r="F16" t="s">
        <v>503</v>
      </c>
      <c r="G16">
        <v>4.0199999999999996</v>
      </c>
      <c r="H16">
        <v>22</v>
      </c>
      <c r="I16">
        <v>17223</v>
      </c>
      <c r="J16">
        <v>4</v>
      </c>
      <c r="K16">
        <v>4.03</v>
      </c>
      <c r="L16">
        <v>16</v>
      </c>
      <c r="N16">
        <v>0.68</v>
      </c>
      <c r="O16">
        <v>7.0000000000000007E-2</v>
      </c>
      <c r="P16">
        <v>3.98</v>
      </c>
      <c r="Q16">
        <v>10.89</v>
      </c>
      <c r="R16">
        <v>36.9</v>
      </c>
    </row>
    <row r="17" spans="1:18" x14ac:dyDescent="0.25">
      <c r="A17">
        <v>2.1</v>
      </c>
      <c r="B17">
        <v>1.135</v>
      </c>
      <c r="C17">
        <v>1.85</v>
      </c>
      <c r="D17">
        <v>1.79</v>
      </c>
      <c r="E17" t="s">
        <v>122</v>
      </c>
      <c r="F17" t="s">
        <v>123</v>
      </c>
      <c r="G17">
        <v>1.84</v>
      </c>
      <c r="H17">
        <v>0.5</v>
      </c>
      <c r="I17">
        <v>247568</v>
      </c>
      <c r="J17">
        <v>1.84</v>
      </c>
      <c r="K17">
        <v>1.845</v>
      </c>
      <c r="L17" t="s">
        <v>124</v>
      </c>
      <c r="N17" t="s">
        <v>124</v>
      </c>
      <c r="O17">
        <v>1</v>
      </c>
      <c r="P17" t="s">
        <v>124</v>
      </c>
      <c r="Q17">
        <v>-1.68</v>
      </c>
      <c r="R17" t="s">
        <v>124</v>
      </c>
    </row>
    <row r="18" spans="1:18" x14ac:dyDescent="0.25">
      <c r="A18">
        <v>2.99</v>
      </c>
      <c r="B18">
        <v>1.84</v>
      </c>
      <c r="C18">
        <v>2.71</v>
      </c>
      <c r="D18">
        <v>2.64</v>
      </c>
      <c r="E18" t="s">
        <v>504</v>
      </c>
      <c r="F18" t="s">
        <v>505</v>
      </c>
      <c r="G18">
        <v>2.71</v>
      </c>
      <c r="H18">
        <v>3</v>
      </c>
      <c r="I18">
        <v>3577</v>
      </c>
      <c r="J18">
        <v>2.7</v>
      </c>
      <c r="K18">
        <v>2.71</v>
      </c>
      <c r="L18">
        <v>9</v>
      </c>
      <c r="M18" t="s">
        <v>115</v>
      </c>
      <c r="N18">
        <v>0.9</v>
      </c>
      <c r="O18">
        <v>0.4</v>
      </c>
      <c r="P18">
        <v>3.32</v>
      </c>
      <c r="Q18">
        <v>8.11</v>
      </c>
      <c r="R18">
        <v>33.4</v>
      </c>
    </row>
    <row r="19" spans="1:18" x14ac:dyDescent="0.25">
      <c r="A19">
        <v>14.445</v>
      </c>
      <c r="B19">
        <v>9.8800000000000008</v>
      </c>
      <c r="C19">
        <v>13.85</v>
      </c>
      <c r="D19">
        <v>13.65</v>
      </c>
      <c r="E19" t="s">
        <v>125</v>
      </c>
      <c r="F19" t="s">
        <v>126</v>
      </c>
      <c r="G19">
        <v>13.66</v>
      </c>
      <c r="H19">
        <v>-5</v>
      </c>
      <c r="I19">
        <v>52892</v>
      </c>
      <c r="J19">
        <v>13.66</v>
      </c>
      <c r="K19">
        <v>13.68</v>
      </c>
      <c r="L19">
        <v>47.9</v>
      </c>
      <c r="N19">
        <v>1.38</v>
      </c>
      <c r="O19">
        <v>-0.06</v>
      </c>
      <c r="P19">
        <v>3.51</v>
      </c>
      <c r="Q19">
        <v>66.03</v>
      </c>
      <c r="R19">
        <v>20.7</v>
      </c>
    </row>
    <row r="20" spans="1:18" x14ac:dyDescent="0.25">
      <c r="A20">
        <v>6.83</v>
      </c>
      <c r="B20">
        <v>4.6500000000000004</v>
      </c>
      <c r="C20">
        <v>6.73</v>
      </c>
      <c r="D20">
        <v>6.64</v>
      </c>
      <c r="E20" t="s">
        <v>127</v>
      </c>
      <c r="F20" t="s">
        <v>127</v>
      </c>
      <c r="G20">
        <v>6.7</v>
      </c>
      <c r="H20">
        <v>7</v>
      </c>
      <c r="I20">
        <v>133224</v>
      </c>
      <c r="J20">
        <v>6.7</v>
      </c>
      <c r="K20">
        <v>6.71</v>
      </c>
      <c r="L20">
        <v>26</v>
      </c>
      <c r="M20" t="s">
        <v>121</v>
      </c>
      <c r="N20">
        <v>1.17</v>
      </c>
      <c r="O20">
        <v>1.42</v>
      </c>
      <c r="P20">
        <v>3.88</v>
      </c>
      <c r="Q20">
        <v>30.3</v>
      </c>
      <c r="R20">
        <v>22.1</v>
      </c>
    </row>
    <row r="21" spans="1:18" x14ac:dyDescent="0.25">
      <c r="A21">
        <v>25.7</v>
      </c>
      <c r="B21">
        <v>17.809999999999999</v>
      </c>
      <c r="C21">
        <v>25.29</v>
      </c>
      <c r="D21">
        <v>24.96</v>
      </c>
      <c r="E21" t="s">
        <v>128</v>
      </c>
      <c r="F21" t="s">
        <v>129</v>
      </c>
      <c r="G21">
        <v>25.16</v>
      </c>
      <c r="H21">
        <v>18</v>
      </c>
      <c r="I21">
        <v>6269</v>
      </c>
      <c r="J21">
        <v>25.16</v>
      </c>
      <c r="K21">
        <v>25.18</v>
      </c>
      <c r="L21">
        <v>49.24</v>
      </c>
      <c r="N21">
        <v>0.92</v>
      </c>
      <c r="O21">
        <v>0.63</v>
      </c>
      <c r="P21">
        <v>1.96</v>
      </c>
      <c r="Q21">
        <v>45.53</v>
      </c>
      <c r="R21">
        <v>55.3</v>
      </c>
    </row>
    <row r="22" spans="1:18" x14ac:dyDescent="0.25">
      <c r="A22">
        <v>35.869999999999997</v>
      </c>
      <c r="B22">
        <v>30.47</v>
      </c>
      <c r="C22">
        <v>35.51</v>
      </c>
      <c r="D22">
        <v>34.97</v>
      </c>
      <c r="E22" t="s">
        <v>130</v>
      </c>
      <c r="F22" t="s">
        <v>131</v>
      </c>
      <c r="G22">
        <v>35.340000000000003</v>
      </c>
      <c r="H22">
        <v>18</v>
      </c>
      <c r="I22">
        <v>111615</v>
      </c>
      <c r="J22">
        <v>35.340000000000003</v>
      </c>
      <c r="K22">
        <v>35.35</v>
      </c>
      <c r="L22">
        <v>178</v>
      </c>
      <c r="M22" t="s">
        <v>115</v>
      </c>
      <c r="N22">
        <v>1.5</v>
      </c>
      <c r="O22">
        <v>14.65</v>
      </c>
      <c r="P22">
        <v>5.04</v>
      </c>
      <c r="Q22">
        <v>267.10000000000002</v>
      </c>
      <c r="R22">
        <v>13.2</v>
      </c>
    </row>
    <row r="23" spans="1:18" x14ac:dyDescent="0.25">
      <c r="A23">
        <v>9.2100000000000009</v>
      </c>
      <c r="B23">
        <v>6.141</v>
      </c>
      <c r="C23">
        <v>9.2100000000000009</v>
      </c>
      <c r="D23">
        <v>8.9749999999999996</v>
      </c>
      <c r="E23" t="s">
        <v>132</v>
      </c>
      <c r="F23" t="s">
        <v>133</v>
      </c>
      <c r="G23">
        <v>9.19</v>
      </c>
      <c r="H23">
        <v>14</v>
      </c>
      <c r="I23">
        <v>38811</v>
      </c>
      <c r="J23">
        <v>9.17</v>
      </c>
      <c r="K23">
        <v>9.19</v>
      </c>
      <c r="L23">
        <v>36.25</v>
      </c>
      <c r="N23">
        <v>2.27</v>
      </c>
      <c r="O23">
        <v>2.4700000000000002</v>
      </c>
      <c r="P23">
        <v>3.94</v>
      </c>
      <c r="Q23">
        <v>82.16</v>
      </c>
      <c r="R23">
        <v>11.2</v>
      </c>
    </row>
    <row r="24" spans="1:18" x14ac:dyDescent="0.25">
      <c r="A24">
        <v>0.98</v>
      </c>
      <c r="B24">
        <v>0.56000000000000005</v>
      </c>
      <c r="C24">
        <v>0.98</v>
      </c>
      <c r="D24">
        <v>0.94499999999999995</v>
      </c>
      <c r="E24" t="s">
        <v>134</v>
      </c>
      <c r="F24" t="s">
        <v>135</v>
      </c>
      <c r="G24">
        <v>0.96499999999999997</v>
      </c>
      <c r="H24">
        <v>2</v>
      </c>
      <c r="I24">
        <v>16260</v>
      </c>
      <c r="J24">
        <v>0.96</v>
      </c>
      <c r="K24">
        <v>0.97499999999999998</v>
      </c>
      <c r="L24" t="s">
        <v>124</v>
      </c>
      <c r="N24" t="s">
        <v>124</v>
      </c>
      <c r="O24">
        <v>-0.25</v>
      </c>
      <c r="P24" t="s">
        <v>124</v>
      </c>
      <c r="Q24">
        <v>1.17</v>
      </c>
      <c r="R24">
        <v>82.5</v>
      </c>
    </row>
    <row r="25" spans="1:18" x14ac:dyDescent="0.25">
      <c r="A25">
        <v>12.673999999999999</v>
      </c>
      <c r="B25">
        <v>10.49</v>
      </c>
      <c r="C25">
        <v>12</v>
      </c>
      <c r="D25">
        <v>11.86</v>
      </c>
      <c r="E25" t="s">
        <v>136</v>
      </c>
      <c r="F25" t="s">
        <v>137</v>
      </c>
      <c r="G25">
        <v>11.89</v>
      </c>
      <c r="H25" t="s">
        <v>124</v>
      </c>
      <c r="I25">
        <v>1205</v>
      </c>
      <c r="J25">
        <v>11.89</v>
      </c>
      <c r="K25">
        <v>11.95</v>
      </c>
      <c r="L25">
        <v>29</v>
      </c>
      <c r="M25" t="s">
        <v>115</v>
      </c>
      <c r="N25">
        <v>2.0299999999999998</v>
      </c>
      <c r="O25">
        <v>2.42</v>
      </c>
      <c r="P25">
        <v>2.44</v>
      </c>
      <c r="Q25">
        <v>58.75</v>
      </c>
      <c r="R25">
        <v>20.2</v>
      </c>
    </row>
    <row r="26" spans="1:18" x14ac:dyDescent="0.25">
      <c r="A26">
        <v>3.49</v>
      </c>
      <c r="B26">
        <v>2.15</v>
      </c>
      <c r="C26">
        <v>2.4700000000000002</v>
      </c>
      <c r="D26">
        <v>2.36</v>
      </c>
      <c r="E26" t="s">
        <v>138</v>
      </c>
      <c r="F26" t="s">
        <v>139</v>
      </c>
      <c r="G26">
        <v>2.4</v>
      </c>
      <c r="H26">
        <v>-1</v>
      </c>
      <c r="I26">
        <v>32565</v>
      </c>
      <c r="J26">
        <v>2.4</v>
      </c>
      <c r="K26">
        <v>2.41</v>
      </c>
      <c r="L26">
        <v>13.2</v>
      </c>
      <c r="M26" t="s">
        <v>121</v>
      </c>
      <c r="N26">
        <v>0.83</v>
      </c>
      <c r="O26">
        <v>0.78</v>
      </c>
      <c r="P26">
        <v>5.5</v>
      </c>
      <c r="Q26">
        <v>10.92</v>
      </c>
      <c r="R26">
        <v>22</v>
      </c>
    </row>
    <row r="27" spans="1:18" x14ac:dyDescent="0.25">
      <c r="A27">
        <v>1.9</v>
      </c>
      <c r="B27">
        <v>1.1000000000000001</v>
      </c>
      <c r="C27">
        <v>1.69</v>
      </c>
      <c r="D27">
        <v>1.66</v>
      </c>
      <c r="E27" t="s">
        <v>506</v>
      </c>
      <c r="F27" t="s">
        <v>507</v>
      </c>
      <c r="G27">
        <v>1.67</v>
      </c>
      <c r="H27">
        <v>-1</v>
      </c>
      <c r="I27">
        <v>8101</v>
      </c>
      <c r="J27">
        <v>1.67</v>
      </c>
      <c r="K27">
        <v>1.7</v>
      </c>
      <c r="L27">
        <v>9.9</v>
      </c>
      <c r="N27">
        <v>2.15</v>
      </c>
      <c r="O27">
        <v>1.1299999999999999</v>
      </c>
      <c r="P27">
        <v>5.93</v>
      </c>
      <c r="Q27">
        <v>21.31</v>
      </c>
      <c r="R27">
        <v>7.8</v>
      </c>
    </row>
    <row r="28" spans="1:18" x14ac:dyDescent="0.25">
      <c r="A28">
        <v>7.65</v>
      </c>
      <c r="B28">
        <v>4.84</v>
      </c>
      <c r="C28">
        <v>7.61</v>
      </c>
      <c r="D28">
        <v>7.26</v>
      </c>
      <c r="E28" t="s">
        <v>140</v>
      </c>
      <c r="F28" t="s">
        <v>141</v>
      </c>
      <c r="G28">
        <v>7.44</v>
      </c>
      <c r="H28">
        <v>13</v>
      </c>
      <c r="I28">
        <v>20141</v>
      </c>
      <c r="J28">
        <v>7.44</v>
      </c>
      <c r="K28">
        <v>7.46</v>
      </c>
      <c r="L28">
        <v>16</v>
      </c>
      <c r="N28" t="s">
        <v>124</v>
      </c>
      <c r="O28">
        <v>0.91</v>
      </c>
      <c r="P28">
        <v>2.15</v>
      </c>
      <c r="Q28">
        <v>-2.9</v>
      </c>
      <c r="R28" t="s">
        <v>124</v>
      </c>
    </row>
    <row r="29" spans="1:18" x14ac:dyDescent="0.25">
      <c r="A29">
        <v>1.3779999999999999</v>
      </c>
      <c r="B29">
        <v>0.15</v>
      </c>
      <c r="C29">
        <v>0.23</v>
      </c>
      <c r="D29">
        <v>0.22</v>
      </c>
      <c r="E29" t="s">
        <v>142</v>
      </c>
      <c r="F29" t="s">
        <v>143</v>
      </c>
      <c r="G29">
        <v>0.22</v>
      </c>
      <c r="H29">
        <v>-0.5</v>
      </c>
      <c r="I29">
        <v>128554</v>
      </c>
      <c r="J29">
        <v>0.22</v>
      </c>
      <c r="K29">
        <v>0.22500000000000001</v>
      </c>
      <c r="L29">
        <v>9</v>
      </c>
      <c r="N29" t="s">
        <v>124</v>
      </c>
      <c r="O29">
        <v>0.4</v>
      </c>
      <c r="P29">
        <v>40.909999999999997</v>
      </c>
      <c r="Q29">
        <v>-69.89</v>
      </c>
      <c r="R29" t="s">
        <v>124</v>
      </c>
    </row>
    <row r="30" spans="1:18" x14ac:dyDescent="0.25">
      <c r="A30">
        <v>2.13</v>
      </c>
      <c r="B30">
        <v>1.6</v>
      </c>
      <c r="C30">
        <v>1.825</v>
      </c>
      <c r="D30">
        <v>1.7549999999999999</v>
      </c>
      <c r="E30" t="s">
        <v>144</v>
      </c>
      <c r="F30" t="s">
        <v>145</v>
      </c>
      <c r="G30">
        <v>1.7949999999999999</v>
      </c>
      <c r="H30">
        <v>-5.5</v>
      </c>
      <c r="I30">
        <v>23312</v>
      </c>
      <c r="J30">
        <v>1.79</v>
      </c>
      <c r="K30">
        <v>1.8</v>
      </c>
      <c r="L30" t="s">
        <v>124</v>
      </c>
      <c r="N30" t="s">
        <v>124</v>
      </c>
      <c r="O30" t="s">
        <v>124</v>
      </c>
      <c r="P30" t="s">
        <v>124</v>
      </c>
      <c r="Q30" t="s">
        <v>124</v>
      </c>
      <c r="R30" t="s">
        <v>124</v>
      </c>
    </row>
    <row r="31" spans="1:18" x14ac:dyDescent="0.25">
      <c r="A31">
        <v>6.64</v>
      </c>
      <c r="B31">
        <v>5.13</v>
      </c>
      <c r="C31">
        <v>6.5250000000000004</v>
      </c>
      <c r="D31">
        <v>6.46</v>
      </c>
      <c r="E31" t="s">
        <v>146</v>
      </c>
      <c r="F31" t="s">
        <v>147</v>
      </c>
      <c r="G31">
        <v>6.48</v>
      </c>
      <c r="H31">
        <v>-1</v>
      </c>
      <c r="I31">
        <v>37341</v>
      </c>
      <c r="J31">
        <v>6.47</v>
      </c>
      <c r="K31">
        <v>6.49</v>
      </c>
      <c r="L31">
        <v>16.75</v>
      </c>
      <c r="M31" t="s">
        <v>115</v>
      </c>
      <c r="N31">
        <v>1.56</v>
      </c>
      <c r="O31">
        <v>0.93</v>
      </c>
      <c r="P31">
        <v>2.58</v>
      </c>
      <c r="Q31">
        <v>26.1</v>
      </c>
      <c r="R31">
        <v>24.8</v>
      </c>
    </row>
    <row r="32" spans="1:18" x14ac:dyDescent="0.25">
      <c r="A32">
        <v>5.21</v>
      </c>
      <c r="B32">
        <v>3.57</v>
      </c>
      <c r="C32">
        <v>5.09</v>
      </c>
      <c r="D32">
        <v>5.04</v>
      </c>
      <c r="E32" t="s">
        <v>508</v>
      </c>
      <c r="F32" t="s">
        <v>509</v>
      </c>
      <c r="G32">
        <v>5.07</v>
      </c>
      <c r="H32">
        <v>2</v>
      </c>
      <c r="I32">
        <v>524</v>
      </c>
      <c r="J32">
        <v>5.05</v>
      </c>
      <c r="K32">
        <v>5.07</v>
      </c>
      <c r="L32">
        <v>22.5</v>
      </c>
      <c r="N32">
        <v>1.83</v>
      </c>
      <c r="O32">
        <v>5.92</v>
      </c>
      <c r="P32">
        <v>4.4400000000000004</v>
      </c>
      <c r="Q32">
        <v>41.23</v>
      </c>
      <c r="R32">
        <v>12.3</v>
      </c>
    </row>
    <row r="33" spans="1:18" x14ac:dyDescent="0.25">
      <c r="A33">
        <v>44.36</v>
      </c>
      <c r="B33">
        <v>34.07</v>
      </c>
      <c r="C33">
        <v>44.36</v>
      </c>
      <c r="D33">
        <v>43.49</v>
      </c>
      <c r="E33" t="s">
        <v>148</v>
      </c>
      <c r="F33" t="s">
        <v>148</v>
      </c>
      <c r="G33">
        <v>44.14</v>
      </c>
      <c r="H33">
        <v>40</v>
      </c>
      <c r="I33">
        <v>12449</v>
      </c>
      <c r="J33">
        <v>43.98</v>
      </c>
      <c r="K33">
        <v>44.16</v>
      </c>
      <c r="L33">
        <v>182.2</v>
      </c>
      <c r="M33" t="s">
        <v>115</v>
      </c>
      <c r="N33">
        <v>1.1100000000000001</v>
      </c>
      <c r="O33">
        <v>6.97</v>
      </c>
      <c r="P33">
        <v>4.13</v>
      </c>
      <c r="Q33">
        <v>202.9</v>
      </c>
      <c r="R33">
        <v>21.8</v>
      </c>
    </row>
    <row r="34" spans="1:18" x14ac:dyDescent="0.25">
      <c r="A34">
        <v>1.08</v>
      </c>
      <c r="B34">
        <v>0.13</v>
      </c>
      <c r="C34">
        <v>0.19</v>
      </c>
      <c r="D34">
        <v>0.185</v>
      </c>
      <c r="E34" t="s">
        <v>149</v>
      </c>
      <c r="F34" t="s">
        <v>150</v>
      </c>
      <c r="G34">
        <v>0.19</v>
      </c>
      <c r="H34" t="s">
        <v>124</v>
      </c>
      <c r="I34">
        <v>70034</v>
      </c>
      <c r="J34">
        <v>0.185</v>
      </c>
      <c r="K34">
        <v>0.19</v>
      </c>
      <c r="L34">
        <v>2</v>
      </c>
      <c r="N34" t="s">
        <v>124</v>
      </c>
      <c r="O34">
        <v>0.55000000000000004</v>
      </c>
      <c r="P34">
        <v>10.53</v>
      </c>
      <c r="Q34">
        <v>-124.69</v>
      </c>
      <c r="R34" t="s">
        <v>124</v>
      </c>
    </row>
    <row r="35" spans="1:18" x14ac:dyDescent="0.25">
      <c r="A35">
        <v>4.4000000000000004</v>
      </c>
      <c r="B35">
        <v>3.29</v>
      </c>
      <c r="C35">
        <v>4.22</v>
      </c>
      <c r="D35">
        <v>4.0999999999999996</v>
      </c>
      <c r="E35" t="s">
        <v>510</v>
      </c>
      <c r="F35" t="s">
        <v>511</v>
      </c>
      <c r="G35">
        <v>4.21</v>
      </c>
      <c r="H35">
        <v>10</v>
      </c>
      <c r="I35">
        <v>5351</v>
      </c>
      <c r="J35">
        <v>4.17</v>
      </c>
      <c r="K35">
        <v>4.21</v>
      </c>
      <c r="L35">
        <v>13.31</v>
      </c>
      <c r="N35">
        <v>1.28</v>
      </c>
      <c r="O35">
        <v>2.34</v>
      </c>
      <c r="P35">
        <v>3.16</v>
      </c>
      <c r="Q35">
        <v>17.05</v>
      </c>
      <c r="R35">
        <v>24.7</v>
      </c>
    </row>
    <row r="36" spans="1:18" x14ac:dyDescent="0.25">
      <c r="A36">
        <v>5.2649999999999997</v>
      </c>
      <c r="B36">
        <v>4.1500000000000004</v>
      </c>
      <c r="C36">
        <v>4.82</v>
      </c>
      <c r="D36">
        <v>4.7300000000000004</v>
      </c>
      <c r="E36" t="s">
        <v>151</v>
      </c>
      <c r="F36" t="s">
        <v>152</v>
      </c>
      <c r="G36">
        <v>4.7300000000000004</v>
      </c>
      <c r="H36">
        <v>-16</v>
      </c>
      <c r="I36">
        <v>107304</v>
      </c>
      <c r="J36">
        <v>4.72</v>
      </c>
      <c r="K36">
        <v>4.7300000000000004</v>
      </c>
      <c r="L36">
        <v>18.600000000000001</v>
      </c>
      <c r="N36">
        <v>1.1399999999999999</v>
      </c>
      <c r="O36">
        <v>2.98</v>
      </c>
      <c r="P36">
        <v>3.93</v>
      </c>
      <c r="Q36">
        <v>21.2</v>
      </c>
      <c r="R36">
        <v>22.3</v>
      </c>
    </row>
    <row r="37" spans="1:18" x14ac:dyDescent="0.25">
      <c r="A37">
        <v>1.37</v>
      </c>
      <c r="B37">
        <v>0.36</v>
      </c>
      <c r="C37">
        <v>0.40699999999999997</v>
      </c>
      <c r="D37">
        <v>0.38500000000000001</v>
      </c>
      <c r="E37" t="s">
        <v>512</v>
      </c>
      <c r="F37" t="s">
        <v>513</v>
      </c>
      <c r="G37">
        <v>0.38500000000000001</v>
      </c>
      <c r="H37">
        <v>-1.5</v>
      </c>
      <c r="I37">
        <v>10170</v>
      </c>
      <c r="J37">
        <v>0.38500000000000001</v>
      </c>
      <c r="K37">
        <v>0.39500000000000002</v>
      </c>
      <c r="L37">
        <v>3</v>
      </c>
      <c r="M37" t="s">
        <v>115</v>
      </c>
      <c r="N37" t="s">
        <v>124</v>
      </c>
      <c r="O37">
        <v>2.37</v>
      </c>
      <c r="P37">
        <v>7.79</v>
      </c>
      <c r="Q37">
        <v>-13.64</v>
      </c>
      <c r="R37" t="s">
        <v>124</v>
      </c>
    </row>
    <row r="38" spans="1:18" x14ac:dyDescent="0.25">
      <c r="A38">
        <v>1.47</v>
      </c>
      <c r="B38">
        <v>1.28</v>
      </c>
      <c r="C38">
        <v>1.4650000000000001</v>
      </c>
      <c r="D38">
        <v>1.4470000000000001</v>
      </c>
      <c r="E38" t="s">
        <v>153</v>
      </c>
      <c r="F38" t="s">
        <v>154</v>
      </c>
      <c r="G38">
        <v>1.4650000000000001</v>
      </c>
      <c r="H38">
        <v>1</v>
      </c>
      <c r="I38">
        <v>62364</v>
      </c>
      <c r="J38">
        <v>1.46</v>
      </c>
      <c r="K38">
        <v>1.47</v>
      </c>
      <c r="L38">
        <v>8.36</v>
      </c>
      <c r="M38" t="s">
        <v>121</v>
      </c>
      <c r="N38">
        <v>0.37</v>
      </c>
      <c r="O38">
        <v>0.86</v>
      </c>
      <c r="P38">
        <v>5.71</v>
      </c>
      <c r="Q38">
        <v>3.09</v>
      </c>
      <c r="R38">
        <v>47.4</v>
      </c>
    </row>
    <row r="39" spans="1:18" x14ac:dyDescent="0.25">
      <c r="A39">
        <v>1.67</v>
      </c>
      <c r="B39">
        <v>1.18</v>
      </c>
      <c r="C39">
        <v>1.605</v>
      </c>
      <c r="D39">
        <v>1.5649999999999999</v>
      </c>
      <c r="E39" t="s">
        <v>514</v>
      </c>
      <c r="F39" t="s">
        <v>515</v>
      </c>
      <c r="G39">
        <v>1.6</v>
      </c>
      <c r="H39" t="s">
        <v>124</v>
      </c>
      <c r="I39">
        <v>21498</v>
      </c>
      <c r="J39">
        <v>1.595</v>
      </c>
      <c r="K39">
        <v>1.6</v>
      </c>
      <c r="L39" t="s">
        <v>124</v>
      </c>
      <c r="N39" t="s">
        <v>124</v>
      </c>
      <c r="O39">
        <v>1.37</v>
      </c>
      <c r="P39" t="s">
        <v>124</v>
      </c>
      <c r="Q39">
        <v>-4.22</v>
      </c>
      <c r="R39" t="s">
        <v>124</v>
      </c>
    </row>
    <row r="40" spans="1:18" x14ac:dyDescent="0.25">
      <c r="A40">
        <v>2.37</v>
      </c>
      <c r="B40">
        <v>1.96</v>
      </c>
      <c r="C40">
        <v>2.31</v>
      </c>
      <c r="D40">
        <v>2.23</v>
      </c>
      <c r="E40" t="s">
        <v>516</v>
      </c>
      <c r="F40" t="s">
        <v>517</v>
      </c>
      <c r="G40">
        <v>2.31</v>
      </c>
      <c r="H40">
        <v>1</v>
      </c>
      <c r="I40">
        <v>3555</v>
      </c>
      <c r="J40">
        <v>2.2999999999999998</v>
      </c>
      <c r="K40">
        <v>2.31</v>
      </c>
      <c r="L40">
        <v>16.78</v>
      </c>
      <c r="N40">
        <v>2.16</v>
      </c>
      <c r="O40">
        <v>2.06</v>
      </c>
      <c r="P40">
        <v>7.26</v>
      </c>
      <c r="Q40">
        <v>36.18</v>
      </c>
      <c r="R40">
        <v>6.4</v>
      </c>
    </row>
    <row r="41" spans="1:18" x14ac:dyDescent="0.25">
      <c r="A41">
        <v>1.165</v>
      </c>
      <c r="B41">
        <v>0.49</v>
      </c>
      <c r="C41">
        <v>1.145</v>
      </c>
      <c r="D41">
        <v>1.1100000000000001</v>
      </c>
      <c r="E41" t="s">
        <v>518</v>
      </c>
      <c r="F41" t="s">
        <v>519</v>
      </c>
      <c r="G41">
        <v>1.1399999999999999</v>
      </c>
      <c r="H41">
        <v>3</v>
      </c>
      <c r="I41">
        <v>10969</v>
      </c>
      <c r="J41">
        <v>1.1399999999999999</v>
      </c>
      <c r="K41">
        <v>1.145</v>
      </c>
      <c r="L41">
        <v>3.5</v>
      </c>
      <c r="M41" t="s">
        <v>115</v>
      </c>
      <c r="N41">
        <v>1.43</v>
      </c>
      <c r="O41">
        <v>0.77</v>
      </c>
      <c r="P41">
        <v>3.07</v>
      </c>
      <c r="Q41">
        <v>5</v>
      </c>
      <c r="R41">
        <v>22.8</v>
      </c>
    </row>
    <row r="42" spans="1:18" x14ac:dyDescent="0.25">
      <c r="A42">
        <v>1.7250000000000001</v>
      </c>
      <c r="B42">
        <v>0.75</v>
      </c>
      <c r="C42">
        <v>1.585</v>
      </c>
      <c r="D42">
        <v>1.5049999999999999</v>
      </c>
      <c r="E42" t="s">
        <v>520</v>
      </c>
      <c r="F42" t="s">
        <v>521</v>
      </c>
      <c r="G42">
        <v>1.56</v>
      </c>
      <c r="H42">
        <v>-3</v>
      </c>
      <c r="I42">
        <v>11159</v>
      </c>
      <c r="J42">
        <v>1.56</v>
      </c>
      <c r="K42">
        <v>1.5649999999999999</v>
      </c>
      <c r="L42">
        <v>1</v>
      </c>
      <c r="M42" t="s">
        <v>115</v>
      </c>
      <c r="N42">
        <v>9</v>
      </c>
      <c r="O42">
        <v>1.24</v>
      </c>
      <c r="P42">
        <v>0.64</v>
      </c>
      <c r="Q42">
        <v>9</v>
      </c>
      <c r="R42">
        <v>17.3</v>
      </c>
    </row>
    <row r="43" spans="1:18" x14ac:dyDescent="0.25">
      <c r="A43">
        <v>4.18</v>
      </c>
      <c r="B43">
        <v>3.42</v>
      </c>
      <c r="C43">
        <v>4.17</v>
      </c>
      <c r="D43">
        <v>4.12</v>
      </c>
      <c r="E43" t="s">
        <v>155</v>
      </c>
      <c r="F43" t="s">
        <v>156</v>
      </c>
      <c r="G43">
        <v>4.1500000000000004</v>
      </c>
      <c r="H43" t="s">
        <v>124</v>
      </c>
      <c r="I43">
        <v>8357</v>
      </c>
      <c r="J43">
        <v>4.1399999999999997</v>
      </c>
      <c r="K43">
        <v>4.16</v>
      </c>
      <c r="L43">
        <v>21.5</v>
      </c>
      <c r="M43" t="s">
        <v>115</v>
      </c>
      <c r="N43">
        <v>1.25</v>
      </c>
      <c r="O43">
        <v>9.3800000000000008</v>
      </c>
      <c r="P43">
        <v>5.18</v>
      </c>
      <c r="Q43">
        <v>26.9</v>
      </c>
      <c r="R43">
        <v>15.4</v>
      </c>
    </row>
    <row r="44" spans="1:18" x14ac:dyDescent="0.25">
      <c r="A44">
        <v>2.65</v>
      </c>
      <c r="B44">
        <v>1.927</v>
      </c>
      <c r="C44">
        <v>2.6349999999999998</v>
      </c>
      <c r="D44">
        <v>2.57</v>
      </c>
      <c r="E44" t="s">
        <v>157</v>
      </c>
      <c r="F44" t="s">
        <v>158</v>
      </c>
      <c r="G44">
        <v>2.6</v>
      </c>
      <c r="H44">
        <v>-1</v>
      </c>
      <c r="I44">
        <v>7590</v>
      </c>
      <c r="J44">
        <v>2.59</v>
      </c>
      <c r="K44">
        <v>2.6</v>
      </c>
      <c r="L44">
        <v>4</v>
      </c>
      <c r="N44">
        <v>2.83</v>
      </c>
      <c r="O44">
        <v>2.85</v>
      </c>
      <c r="P44">
        <v>1.54</v>
      </c>
      <c r="Q44">
        <v>11.3</v>
      </c>
      <c r="R44">
        <v>23</v>
      </c>
    </row>
    <row r="45" spans="1:18" x14ac:dyDescent="0.25">
      <c r="A45">
        <v>1.9950000000000001</v>
      </c>
      <c r="B45">
        <v>1.0549999999999999</v>
      </c>
      <c r="C45">
        <v>1.2649999999999999</v>
      </c>
      <c r="D45">
        <v>1.2350000000000001</v>
      </c>
      <c r="E45" t="s">
        <v>159</v>
      </c>
      <c r="F45" t="s">
        <v>159</v>
      </c>
      <c r="G45">
        <v>1.24</v>
      </c>
      <c r="H45">
        <v>-2.5</v>
      </c>
      <c r="I45">
        <v>37208</v>
      </c>
      <c r="J45">
        <v>1.2350000000000001</v>
      </c>
      <c r="K45">
        <v>1.2450000000000001</v>
      </c>
      <c r="L45" t="s">
        <v>124</v>
      </c>
      <c r="M45" t="s">
        <v>115</v>
      </c>
      <c r="N45" t="s">
        <v>124</v>
      </c>
      <c r="O45">
        <v>1.44</v>
      </c>
      <c r="P45" t="s">
        <v>124</v>
      </c>
      <c r="Q45">
        <v>-15.45</v>
      </c>
      <c r="R45" t="s">
        <v>124</v>
      </c>
    </row>
    <row r="46" spans="1:18" x14ac:dyDescent="0.25">
      <c r="A46">
        <v>14.36</v>
      </c>
      <c r="B46">
        <v>11.45</v>
      </c>
      <c r="C46">
        <v>14.2</v>
      </c>
      <c r="D46">
        <v>13.75</v>
      </c>
      <c r="E46" t="s">
        <v>82</v>
      </c>
      <c r="F46" t="s">
        <v>160</v>
      </c>
      <c r="G46">
        <v>13.96</v>
      </c>
      <c r="H46">
        <v>-24</v>
      </c>
      <c r="I46">
        <v>33070</v>
      </c>
      <c r="J46">
        <v>13.95</v>
      </c>
      <c r="K46">
        <v>13.96</v>
      </c>
      <c r="L46">
        <v>66</v>
      </c>
      <c r="M46" t="s">
        <v>115</v>
      </c>
      <c r="N46">
        <v>1.17</v>
      </c>
      <c r="O46" t="s">
        <v>124</v>
      </c>
      <c r="P46">
        <v>4.7300000000000004</v>
      </c>
      <c r="Q46">
        <v>77.400000000000006</v>
      </c>
      <c r="R46">
        <v>18</v>
      </c>
    </row>
    <row r="47" spans="1:18" x14ac:dyDescent="0.25">
      <c r="A47">
        <v>5.27</v>
      </c>
      <c r="B47">
        <v>0.34</v>
      </c>
      <c r="C47">
        <v>0.49</v>
      </c>
      <c r="D47">
        <v>0.47499999999999998</v>
      </c>
      <c r="E47" t="s">
        <v>56</v>
      </c>
      <c r="F47" t="s">
        <v>161</v>
      </c>
      <c r="G47">
        <v>0.49</v>
      </c>
      <c r="H47">
        <v>1</v>
      </c>
      <c r="I47">
        <v>16772</v>
      </c>
      <c r="J47">
        <v>0.48499999999999999</v>
      </c>
      <c r="K47">
        <v>0.495</v>
      </c>
      <c r="L47">
        <v>32</v>
      </c>
      <c r="M47" t="s">
        <v>115</v>
      </c>
      <c r="N47" t="s">
        <v>124</v>
      </c>
      <c r="O47">
        <v>0.99</v>
      </c>
      <c r="P47">
        <v>65.31</v>
      </c>
      <c r="Q47">
        <v>-59.9</v>
      </c>
      <c r="R47" t="s">
        <v>124</v>
      </c>
    </row>
    <row r="48" spans="1:18" x14ac:dyDescent="0.25">
      <c r="A48">
        <v>1.8169999999999999</v>
      </c>
      <c r="B48">
        <v>0.85499999999999998</v>
      </c>
      <c r="C48">
        <v>1.06</v>
      </c>
      <c r="D48">
        <v>1.02</v>
      </c>
      <c r="E48" t="s">
        <v>162</v>
      </c>
      <c r="F48" t="s">
        <v>163</v>
      </c>
      <c r="G48">
        <v>1.06</v>
      </c>
      <c r="H48">
        <v>-1.5</v>
      </c>
      <c r="I48">
        <v>129452</v>
      </c>
      <c r="J48">
        <v>1.0549999999999999</v>
      </c>
      <c r="K48">
        <v>1.06</v>
      </c>
      <c r="L48">
        <v>3</v>
      </c>
      <c r="M48" t="s">
        <v>115</v>
      </c>
      <c r="N48" t="s">
        <v>124</v>
      </c>
      <c r="O48">
        <v>1.37</v>
      </c>
      <c r="P48">
        <v>2.83</v>
      </c>
      <c r="Q48">
        <v>-10.76</v>
      </c>
      <c r="R48" t="s">
        <v>124</v>
      </c>
    </row>
    <row r="49" spans="1:18" x14ac:dyDescent="0.25">
      <c r="A49">
        <v>0.85499999999999998</v>
      </c>
      <c r="B49">
        <v>0.185</v>
      </c>
      <c r="C49">
        <v>0.35</v>
      </c>
      <c r="D49">
        <v>0.315</v>
      </c>
      <c r="E49" t="s">
        <v>164</v>
      </c>
      <c r="F49" t="s">
        <v>165</v>
      </c>
      <c r="G49">
        <v>0.32</v>
      </c>
      <c r="H49">
        <v>-2.5</v>
      </c>
      <c r="I49">
        <v>127312</v>
      </c>
      <c r="J49">
        <v>0.32</v>
      </c>
      <c r="K49">
        <v>0.32500000000000001</v>
      </c>
      <c r="L49" t="s">
        <v>124</v>
      </c>
      <c r="N49" t="s">
        <v>124</v>
      </c>
      <c r="O49">
        <v>0.27</v>
      </c>
      <c r="P49" t="s">
        <v>124</v>
      </c>
      <c r="Q49">
        <v>12</v>
      </c>
      <c r="R49">
        <v>2.7</v>
      </c>
    </row>
    <row r="50" spans="1:18" x14ac:dyDescent="0.25">
      <c r="A50">
        <v>5.63</v>
      </c>
      <c r="B50">
        <v>4.6900000000000004</v>
      </c>
      <c r="C50">
        <v>4.8099999999999996</v>
      </c>
      <c r="D50">
        <v>4.7149999999999999</v>
      </c>
      <c r="E50" t="s">
        <v>166</v>
      </c>
      <c r="F50" t="s">
        <v>167</v>
      </c>
      <c r="G50">
        <v>4.8</v>
      </c>
      <c r="H50">
        <v>1</v>
      </c>
      <c r="I50">
        <v>7366</v>
      </c>
      <c r="J50">
        <v>4.78</v>
      </c>
      <c r="K50">
        <v>4.8</v>
      </c>
      <c r="L50">
        <v>8.5</v>
      </c>
      <c r="M50" t="s">
        <v>115</v>
      </c>
      <c r="N50">
        <v>4.13</v>
      </c>
      <c r="O50">
        <v>1.94</v>
      </c>
      <c r="P50">
        <v>1.77</v>
      </c>
      <c r="Q50">
        <v>35.11</v>
      </c>
      <c r="R50">
        <v>13.7</v>
      </c>
    </row>
    <row r="51" spans="1:18" x14ac:dyDescent="0.25">
      <c r="A51">
        <v>14.45</v>
      </c>
      <c r="B51">
        <v>10.86</v>
      </c>
      <c r="C51">
        <v>12.89</v>
      </c>
      <c r="D51">
        <v>12.7</v>
      </c>
      <c r="E51" t="s">
        <v>168</v>
      </c>
      <c r="F51" t="s">
        <v>169</v>
      </c>
      <c r="G51">
        <v>12.82</v>
      </c>
      <c r="H51">
        <v>-8</v>
      </c>
      <c r="I51">
        <v>16860</v>
      </c>
      <c r="J51">
        <v>12.81</v>
      </c>
      <c r="K51">
        <v>12.82</v>
      </c>
      <c r="L51">
        <v>66</v>
      </c>
      <c r="M51" t="s">
        <v>115</v>
      </c>
      <c r="N51">
        <v>1.43</v>
      </c>
      <c r="O51">
        <v>7.22</v>
      </c>
      <c r="P51">
        <v>5.15</v>
      </c>
      <c r="Q51">
        <v>94.4</v>
      </c>
      <c r="R51">
        <v>13.6</v>
      </c>
    </row>
    <row r="52" spans="1:18" x14ac:dyDescent="0.25">
      <c r="A52">
        <v>39.74</v>
      </c>
      <c r="B52">
        <v>26.5</v>
      </c>
      <c r="C52">
        <v>33.81</v>
      </c>
      <c r="D52">
        <v>33.26</v>
      </c>
      <c r="E52" t="s">
        <v>170</v>
      </c>
      <c r="F52" t="s">
        <v>171</v>
      </c>
      <c r="G52">
        <v>33.65</v>
      </c>
      <c r="H52">
        <v>9</v>
      </c>
      <c r="I52">
        <v>148943</v>
      </c>
      <c r="J52">
        <v>33.65</v>
      </c>
      <c r="K52">
        <v>33.68</v>
      </c>
      <c r="L52">
        <v>145.34</v>
      </c>
      <c r="M52" t="s">
        <v>115</v>
      </c>
      <c r="N52">
        <v>1.84</v>
      </c>
      <c r="O52">
        <v>18.54</v>
      </c>
      <c r="P52">
        <v>4.32</v>
      </c>
      <c r="Q52">
        <v>267.67</v>
      </c>
      <c r="R52">
        <v>12.6</v>
      </c>
    </row>
    <row r="53" spans="1:18" x14ac:dyDescent="0.25">
      <c r="A53">
        <v>0.73499999999999999</v>
      </c>
      <c r="B53">
        <v>0.43</v>
      </c>
      <c r="C53">
        <v>0.62</v>
      </c>
      <c r="D53">
        <v>0.60499999999999998</v>
      </c>
      <c r="E53" t="s">
        <v>522</v>
      </c>
      <c r="F53" t="s">
        <v>523</v>
      </c>
      <c r="G53">
        <v>0.61</v>
      </c>
      <c r="H53">
        <v>-0.5</v>
      </c>
      <c r="I53">
        <v>18740</v>
      </c>
      <c r="J53">
        <v>0.60499999999999998</v>
      </c>
      <c r="K53">
        <v>0.61</v>
      </c>
      <c r="L53" t="s">
        <v>124</v>
      </c>
      <c r="N53" t="s">
        <v>124</v>
      </c>
      <c r="O53">
        <v>0.18</v>
      </c>
      <c r="P53" t="s">
        <v>124</v>
      </c>
      <c r="Q53">
        <v>-28.6</v>
      </c>
      <c r="R53" t="s">
        <v>124</v>
      </c>
    </row>
    <row r="54" spans="1:18" x14ac:dyDescent="0.25">
      <c r="A54">
        <v>0.8</v>
      </c>
      <c r="B54">
        <v>0.37</v>
      </c>
      <c r="C54">
        <v>0.51500000000000001</v>
      </c>
      <c r="D54">
        <v>0.47</v>
      </c>
      <c r="E54" t="s">
        <v>524</v>
      </c>
      <c r="F54" t="s">
        <v>525</v>
      </c>
      <c r="G54">
        <v>0.48499999999999999</v>
      </c>
      <c r="H54">
        <v>1.5</v>
      </c>
      <c r="I54">
        <v>12446</v>
      </c>
      <c r="J54">
        <v>0.48</v>
      </c>
      <c r="K54">
        <v>0.48499999999999999</v>
      </c>
      <c r="L54" t="s">
        <v>124</v>
      </c>
      <c r="N54" t="s">
        <v>124</v>
      </c>
      <c r="O54">
        <v>0.06</v>
      </c>
      <c r="P54" t="s">
        <v>124</v>
      </c>
      <c r="Q54">
        <v>1.2</v>
      </c>
      <c r="R54">
        <v>40.4</v>
      </c>
    </row>
    <row r="55" spans="1:18" x14ac:dyDescent="0.25">
      <c r="A55">
        <v>6.64</v>
      </c>
      <c r="B55">
        <v>4.7</v>
      </c>
      <c r="C55">
        <v>4.93</v>
      </c>
      <c r="D55">
        <v>4.8</v>
      </c>
      <c r="E55" t="s">
        <v>172</v>
      </c>
      <c r="F55" t="s">
        <v>173</v>
      </c>
      <c r="G55">
        <v>4.82</v>
      </c>
      <c r="H55">
        <v>-5</v>
      </c>
      <c r="I55">
        <v>28502</v>
      </c>
      <c r="J55">
        <v>4.82</v>
      </c>
      <c r="K55">
        <v>4.83</v>
      </c>
      <c r="L55" t="s">
        <v>124</v>
      </c>
      <c r="M55" t="s">
        <v>115</v>
      </c>
      <c r="N55" t="s">
        <v>124</v>
      </c>
      <c r="O55">
        <v>6.43</v>
      </c>
      <c r="P55" t="s">
        <v>124</v>
      </c>
      <c r="Q55">
        <v>1.1200000000000001</v>
      </c>
      <c r="R55">
        <v>430.4</v>
      </c>
    </row>
    <row r="56" spans="1:18" x14ac:dyDescent="0.25">
      <c r="A56">
        <v>6.17</v>
      </c>
      <c r="B56">
        <v>4.68</v>
      </c>
      <c r="C56">
        <v>6.17</v>
      </c>
      <c r="D56">
        <v>5.99</v>
      </c>
      <c r="E56" t="s">
        <v>174</v>
      </c>
      <c r="F56" t="s">
        <v>175</v>
      </c>
      <c r="G56">
        <v>6.14</v>
      </c>
      <c r="H56">
        <v>11</v>
      </c>
      <c r="I56">
        <v>41031</v>
      </c>
      <c r="J56">
        <v>6.12</v>
      </c>
      <c r="K56">
        <v>6.15</v>
      </c>
      <c r="L56">
        <v>16.5</v>
      </c>
      <c r="M56" t="s">
        <v>115</v>
      </c>
      <c r="N56">
        <v>2.36</v>
      </c>
      <c r="O56">
        <v>4.18</v>
      </c>
      <c r="P56">
        <v>2.69</v>
      </c>
      <c r="Q56">
        <v>38.93</v>
      </c>
      <c r="R56">
        <v>15.8</v>
      </c>
    </row>
    <row r="57" spans="1:18" x14ac:dyDescent="0.25">
      <c r="A57">
        <v>5.08</v>
      </c>
      <c r="B57">
        <v>2.1</v>
      </c>
      <c r="C57">
        <v>2.2799999999999998</v>
      </c>
      <c r="D57">
        <v>2.2200000000000002</v>
      </c>
      <c r="E57" t="s">
        <v>176</v>
      </c>
      <c r="F57" t="s">
        <v>177</v>
      </c>
      <c r="G57">
        <v>2.2200000000000002</v>
      </c>
      <c r="H57">
        <v>-4</v>
      </c>
      <c r="I57">
        <v>12223</v>
      </c>
      <c r="J57">
        <v>2.2200000000000002</v>
      </c>
      <c r="K57">
        <v>2.25</v>
      </c>
      <c r="L57">
        <v>26</v>
      </c>
      <c r="N57" t="s">
        <v>124</v>
      </c>
      <c r="O57">
        <v>1.83</v>
      </c>
      <c r="P57">
        <v>11.71</v>
      </c>
      <c r="Q57">
        <v>-63.9</v>
      </c>
      <c r="R57" t="s">
        <v>124</v>
      </c>
    </row>
    <row r="58" spans="1:18" x14ac:dyDescent="0.25">
      <c r="A58">
        <v>11.12</v>
      </c>
      <c r="B58">
        <v>8.74</v>
      </c>
      <c r="C58">
        <v>11.12</v>
      </c>
      <c r="D58">
        <v>10.75</v>
      </c>
      <c r="E58" t="s">
        <v>178</v>
      </c>
      <c r="F58" t="s">
        <v>179</v>
      </c>
      <c r="G58">
        <v>11.1</v>
      </c>
      <c r="H58">
        <v>36</v>
      </c>
      <c r="I58">
        <v>91945</v>
      </c>
      <c r="J58">
        <v>11.1</v>
      </c>
      <c r="K58">
        <v>11.11</v>
      </c>
      <c r="L58">
        <v>27.5</v>
      </c>
      <c r="M58" t="s">
        <v>121</v>
      </c>
      <c r="N58">
        <v>1.44</v>
      </c>
      <c r="O58">
        <v>0.65</v>
      </c>
      <c r="P58">
        <v>2.48</v>
      </c>
      <c r="Q58">
        <v>39.67</v>
      </c>
      <c r="R58">
        <v>28</v>
      </c>
    </row>
    <row r="59" spans="1:18" x14ac:dyDescent="0.25">
      <c r="A59">
        <v>10.1</v>
      </c>
      <c r="B59">
        <v>6.06</v>
      </c>
      <c r="C59">
        <v>7.47</v>
      </c>
      <c r="D59">
        <v>7.3</v>
      </c>
      <c r="E59" t="s">
        <v>180</v>
      </c>
      <c r="F59" t="s">
        <v>181</v>
      </c>
      <c r="G59">
        <v>7.35</v>
      </c>
      <c r="H59">
        <v>-10</v>
      </c>
      <c r="I59">
        <v>5294</v>
      </c>
      <c r="J59">
        <v>7.35</v>
      </c>
      <c r="K59">
        <v>7.43</v>
      </c>
      <c r="L59">
        <v>27</v>
      </c>
      <c r="M59" t="s">
        <v>115</v>
      </c>
      <c r="N59">
        <v>1.34</v>
      </c>
      <c r="O59">
        <v>1.1399999999999999</v>
      </c>
      <c r="P59">
        <v>3.67</v>
      </c>
      <c r="Q59">
        <v>36.31</v>
      </c>
      <c r="R59">
        <v>20.2</v>
      </c>
    </row>
    <row r="60" spans="1:18" x14ac:dyDescent="0.25">
      <c r="A60">
        <v>2.85</v>
      </c>
      <c r="B60">
        <v>1.895</v>
      </c>
      <c r="C60">
        <v>2.7</v>
      </c>
      <c r="D60">
        <v>2.65</v>
      </c>
      <c r="E60" t="s">
        <v>526</v>
      </c>
      <c r="F60" t="s">
        <v>527</v>
      </c>
      <c r="G60">
        <v>2.67</v>
      </c>
      <c r="H60">
        <v>-3</v>
      </c>
      <c r="I60">
        <v>469</v>
      </c>
      <c r="J60">
        <v>2.67</v>
      </c>
      <c r="K60">
        <v>2.7</v>
      </c>
      <c r="L60">
        <v>4</v>
      </c>
      <c r="M60" t="s">
        <v>115</v>
      </c>
      <c r="N60">
        <v>1.66</v>
      </c>
      <c r="O60" t="s">
        <v>124</v>
      </c>
      <c r="P60">
        <v>1.5</v>
      </c>
      <c r="Q60">
        <v>6.64</v>
      </c>
      <c r="R60">
        <v>40.200000000000003</v>
      </c>
    </row>
    <row r="61" spans="1:18" x14ac:dyDescent="0.25">
      <c r="A61">
        <v>1.45</v>
      </c>
      <c r="B61">
        <v>0.315</v>
      </c>
      <c r="C61">
        <v>0.38</v>
      </c>
      <c r="D61">
        <v>0.36499999999999999</v>
      </c>
      <c r="E61" t="s">
        <v>528</v>
      </c>
      <c r="F61" t="s">
        <v>529</v>
      </c>
      <c r="G61">
        <v>0.38</v>
      </c>
      <c r="H61">
        <v>1</v>
      </c>
      <c r="I61">
        <v>1299</v>
      </c>
      <c r="J61">
        <v>0.37</v>
      </c>
      <c r="K61">
        <v>0.38</v>
      </c>
      <c r="L61" t="s">
        <v>124</v>
      </c>
      <c r="N61" t="s">
        <v>124</v>
      </c>
      <c r="O61" t="s">
        <v>124</v>
      </c>
      <c r="P61" t="s">
        <v>124</v>
      </c>
      <c r="Q61">
        <v>-6.91</v>
      </c>
      <c r="R61" t="s">
        <v>124</v>
      </c>
    </row>
    <row r="62" spans="1:18" x14ac:dyDescent="0.25">
      <c r="A62">
        <v>3.1</v>
      </c>
      <c r="B62">
        <v>2.2599999999999998</v>
      </c>
      <c r="C62">
        <v>2.99</v>
      </c>
      <c r="D62">
        <v>2.91</v>
      </c>
      <c r="E62" t="s">
        <v>182</v>
      </c>
      <c r="F62" t="s">
        <v>183</v>
      </c>
      <c r="G62">
        <v>2.98</v>
      </c>
      <c r="H62">
        <v>5</v>
      </c>
      <c r="I62">
        <v>13423</v>
      </c>
      <c r="J62">
        <v>2.98</v>
      </c>
      <c r="K62">
        <v>2.99</v>
      </c>
      <c r="L62">
        <v>15.55</v>
      </c>
      <c r="N62">
        <v>2.0299999999999998</v>
      </c>
      <c r="O62">
        <v>2.1800000000000002</v>
      </c>
      <c r="P62">
        <v>5.22</v>
      </c>
      <c r="Q62">
        <v>31.55</v>
      </c>
      <c r="R62">
        <v>9.4</v>
      </c>
    </row>
    <row r="63" spans="1:18" x14ac:dyDescent="0.25">
      <c r="A63">
        <v>6.05</v>
      </c>
      <c r="B63">
        <v>3.76</v>
      </c>
      <c r="C63">
        <v>5.14</v>
      </c>
      <c r="D63">
        <v>4.7</v>
      </c>
      <c r="E63" t="s">
        <v>184</v>
      </c>
      <c r="F63" t="s">
        <v>185</v>
      </c>
      <c r="G63">
        <v>5.1100000000000003</v>
      </c>
      <c r="H63">
        <v>14</v>
      </c>
      <c r="I63">
        <v>5459</v>
      </c>
      <c r="J63">
        <v>5.0999999999999996</v>
      </c>
      <c r="K63">
        <v>5.13</v>
      </c>
      <c r="L63">
        <v>25</v>
      </c>
      <c r="M63" t="s">
        <v>115</v>
      </c>
      <c r="N63">
        <v>1.86</v>
      </c>
      <c r="O63" t="s">
        <v>124</v>
      </c>
      <c r="P63">
        <v>4.8899999999999997</v>
      </c>
      <c r="Q63">
        <v>46.6</v>
      </c>
      <c r="R63">
        <v>11</v>
      </c>
    </row>
    <row r="64" spans="1:18" x14ac:dyDescent="0.25">
      <c r="A64">
        <v>37.700000000000003</v>
      </c>
      <c r="B64">
        <v>20.99</v>
      </c>
      <c r="C64">
        <v>36.97</v>
      </c>
      <c r="D64">
        <v>36.44</v>
      </c>
      <c r="E64" t="s">
        <v>62</v>
      </c>
      <c r="F64" t="s">
        <v>186</v>
      </c>
      <c r="G64">
        <v>36.840000000000003</v>
      </c>
      <c r="H64">
        <v>-4</v>
      </c>
      <c r="I64">
        <v>4993</v>
      </c>
      <c r="J64">
        <v>36.81</v>
      </c>
      <c r="K64">
        <v>36.880000000000003</v>
      </c>
      <c r="L64">
        <v>70</v>
      </c>
      <c r="M64" t="s">
        <v>115</v>
      </c>
      <c r="N64">
        <v>0.11</v>
      </c>
      <c r="O64">
        <v>8.64</v>
      </c>
      <c r="P64">
        <v>1.9</v>
      </c>
      <c r="Q64">
        <v>7.4</v>
      </c>
      <c r="R64">
        <v>497.8</v>
      </c>
    </row>
    <row r="65" spans="1:18" x14ac:dyDescent="0.25">
      <c r="A65">
        <v>0.98</v>
      </c>
      <c r="B65">
        <v>0.375</v>
      </c>
      <c r="C65">
        <v>0.94499999999999995</v>
      </c>
      <c r="D65">
        <v>0.92</v>
      </c>
      <c r="E65" t="s">
        <v>530</v>
      </c>
      <c r="F65" t="s">
        <v>531</v>
      </c>
      <c r="G65">
        <v>0.93</v>
      </c>
      <c r="H65">
        <v>-1.5</v>
      </c>
      <c r="I65">
        <v>9958</v>
      </c>
      <c r="J65">
        <v>0.93</v>
      </c>
      <c r="K65">
        <v>0.94</v>
      </c>
      <c r="L65">
        <v>1.1000000000000001</v>
      </c>
      <c r="M65" t="s">
        <v>115</v>
      </c>
      <c r="N65">
        <v>1.79</v>
      </c>
      <c r="O65">
        <v>0.1</v>
      </c>
      <c r="P65">
        <v>1.18</v>
      </c>
      <c r="Q65">
        <v>1.97</v>
      </c>
      <c r="R65">
        <v>47.2</v>
      </c>
    </row>
    <row r="66" spans="1:18" x14ac:dyDescent="0.25">
      <c r="A66">
        <v>7.34</v>
      </c>
      <c r="B66">
        <v>2.52</v>
      </c>
      <c r="C66">
        <v>3.35</v>
      </c>
      <c r="D66">
        <v>3.27</v>
      </c>
      <c r="E66" t="s">
        <v>187</v>
      </c>
      <c r="F66" t="s">
        <v>188</v>
      </c>
      <c r="G66">
        <v>3.3</v>
      </c>
      <c r="H66">
        <v>-1</v>
      </c>
      <c r="I66">
        <v>6587</v>
      </c>
      <c r="J66">
        <v>3.29</v>
      </c>
      <c r="K66">
        <v>3.31</v>
      </c>
      <c r="L66">
        <v>30</v>
      </c>
      <c r="M66" t="s">
        <v>115</v>
      </c>
      <c r="N66">
        <v>1.38</v>
      </c>
      <c r="O66">
        <v>0.05</v>
      </c>
      <c r="P66">
        <v>9.09</v>
      </c>
      <c r="Q66">
        <v>41.46</v>
      </c>
      <c r="R66">
        <v>8</v>
      </c>
    </row>
    <row r="67" spans="1:18" x14ac:dyDescent="0.25">
      <c r="A67">
        <v>12.61</v>
      </c>
      <c r="B67">
        <v>9.35</v>
      </c>
      <c r="C67">
        <v>10.19</v>
      </c>
      <c r="D67">
        <v>10.01</v>
      </c>
      <c r="E67" t="s">
        <v>1179</v>
      </c>
      <c r="F67" t="s">
        <v>1180</v>
      </c>
      <c r="G67">
        <v>10.01</v>
      </c>
      <c r="H67">
        <v>4</v>
      </c>
      <c r="I67">
        <v>10823</v>
      </c>
      <c r="J67">
        <v>10.01</v>
      </c>
      <c r="K67">
        <v>10.029999999999999</v>
      </c>
      <c r="L67">
        <v>33.6</v>
      </c>
      <c r="M67" t="s">
        <v>115</v>
      </c>
      <c r="N67">
        <v>1.23</v>
      </c>
      <c r="O67">
        <v>0.22</v>
      </c>
      <c r="P67">
        <v>3.36</v>
      </c>
      <c r="Q67">
        <v>41.3</v>
      </c>
      <c r="R67">
        <v>24.2</v>
      </c>
    </row>
    <row r="68" spans="1:18" x14ac:dyDescent="0.25">
      <c r="A68">
        <v>1.2050000000000001</v>
      </c>
      <c r="B68">
        <v>0.875</v>
      </c>
      <c r="C68">
        <v>0.96</v>
      </c>
      <c r="D68">
        <v>0.93</v>
      </c>
      <c r="E68" t="s">
        <v>532</v>
      </c>
      <c r="F68" t="s">
        <v>533</v>
      </c>
      <c r="G68">
        <v>0.93</v>
      </c>
      <c r="H68">
        <v>-2.5</v>
      </c>
      <c r="I68">
        <v>16092</v>
      </c>
      <c r="J68">
        <v>0.93</v>
      </c>
      <c r="K68">
        <v>0.94</v>
      </c>
      <c r="L68">
        <v>4</v>
      </c>
      <c r="M68" t="s">
        <v>121</v>
      </c>
      <c r="N68">
        <v>1.42</v>
      </c>
      <c r="O68">
        <v>0.23</v>
      </c>
      <c r="P68">
        <v>4.3</v>
      </c>
      <c r="Q68">
        <v>5.67</v>
      </c>
      <c r="R68">
        <v>16.399999999999999</v>
      </c>
    </row>
    <row r="69" spans="1:18" x14ac:dyDescent="0.25">
      <c r="A69">
        <v>7.96</v>
      </c>
      <c r="B69">
        <v>5.33</v>
      </c>
      <c r="C69">
        <v>6.38</v>
      </c>
      <c r="D69">
        <v>6.06</v>
      </c>
      <c r="E69" t="s">
        <v>534</v>
      </c>
      <c r="F69" t="s">
        <v>535</v>
      </c>
      <c r="G69">
        <v>6.18</v>
      </c>
      <c r="H69">
        <v>-2</v>
      </c>
      <c r="I69">
        <v>685</v>
      </c>
      <c r="J69">
        <v>6.06</v>
      </c>
      <c r="K69">
        <v>6.18</v>
      </c>
      <c r="L69">
        <v>27.5</v>
      </c>
      <c r="M69" t="s">
        <v>115</v>
      </c>
      <c r="N69">
        <v>1.98</v>
      </c>
      <c r="O69">
        <v>3.34</v>
      </c>
      <c r="P69">
        <v>4.45</v>
      </c>
      <c r="Q69">
        <v>54.4</v>
      </c>
      <c r="R69">
        <v>11.4</v>
      </c>
    </row>
    <row r="70" spans="1:18" x14ac:dyDescent="0.25">
      <c r="A70">
        <v>8.27</v>
      </c>
      <c r="B70">
        <v>5.81</v>
      </c>
      <c r="C70">
        <v>7.1150000000000002</v>
      </c>
      <c r="D70">
        <v>7.02</v>
      </c>
      <c r="E70" t="s">
        <v>190</v>
      </c>
      <c r="F70" t="s">
        <v>191</v>
      </c>
      <c r="G70">
        <v>7.02</v>
      </c>
      <c r="H70">
        <v>-4</v>
      </c>
      <c r="I70">
        <v>27333</v>
      </c>
      <c r="J70">
        <v>7.02</v>
      </c>
      <c r="K70">
        <v>7.03</v>
      </c>
      <c r="L70">
        <v>28</v>
      </c>
      <c r="M70" t="s">
        <v>121</v>
      </c>
      <c r="N70">
        <v>2.08</v>
      </c>
      <c r="O70">
        <v>3.43</v>
      </c>
      <c r="P70">
        <v>3.99</v>
      </c>
      <c r="Q70">
        <v>58.2</v>
      </c>
      <c r="R70">
        <v>12.1</v>
      </c>
    </row>
    <row r="71" spans="1:18" x14ac:dyDescent="0.25">
      <c r="A71">
        <v>5.12</v>
      </c>
      <c r="B71">
        <v>3.88</v>
      </c>
      <c r="C71">
        <v>5</v>
      </c>
      <c r="D71">
        <v>4.8849999999999998</v>
      </c>
      <c r="E71" t="s">
        <v>192</v>
      </c>
      <c r="F71" t="s">
        <v>193</v>
      </c>
      <c r="G71">
        <v>5</v>
      </c>
      <c r="H71">
        <v>12</v>
      </c>
      <c r="I71">
        <v>9457</v>
      </c>
      <c r="J71">
        <v>4.9800000000000004</v>
      </c>
      <c r="K71">
        <v>5</v>
      </c>
      <c r="L71">
        <v>23.4</v>
      </c>
      <c r="N71">
        <v>1.18</v>
      </c>
      <c r="O71">
        <v>2.38</v>
      </c>
      <c r="P71">
        <v>4.68</v>
      </c>
      <c r="Q71">
        <v>27.62</v>
      </c>
      <c r="R71">
        <v>18.100000000000001</v>
      </c>
    </row>
    <row r="72" spans="1:18" x14ac:dyDescent="0.25">
      <c r="A72">
        <v>4.57</v>
      </c>
      <c r="B72">
        <v>3.54</v>
      </c>
      <c r="C72">
        <v>4.57</v>
      </c>
      <c r="D72">
        <v>4.3899999999999997</v>
      </c>
      <c r="E72" t="s">
        <v>194</v>
      </c>
      <c r="F72" t="s">
        <v>195</v>
      </c>
      <c r="G72">
        <v>4.5599999999999996</v>
      </c>
      <c r="H72">
        <v>14</v>
      </c>
      <c r="I72">
        <v>15330</v>
      </c>
      <c r="J72">
        <v>4.55</v>
      </c>
      <c r="K72">
        <v>4.5599999999999996</v>
      </c>
      <c r="L72">
        <v>27.35</v>
      </c>
      <c r="N72">
        <v>1.49</v>
      </c>
      <c r="O72">
        <v>3.52</v>
      </c>
      <c r="P72">
        <v>6</v>
      </c>
      <c r="Q72">
        <v>40.659999999999997</v>
      </c>
      <c r="R72">
        <v>11.2</v>
      </c>
    </row>
    <row r="73" spans="1:18" x14ac:dyDescent="0.25">
      <c r="A73">
        <v>3</v>
      </c>
      <c r="B73">
        <v>1.405</v>
      </c>
      <c r="C73">
        <v>2.85</v>
      </c>
      <c r="D73">
        <v>2.8</v>
      </c>
      <c r="E73" t="s">
        <v>536</v>
      </c>
      <c r="F73" t="s">
        <v>537</v>
      </c>
      <c r="G73">
        <v>2.83</v>
      </c>
      <c r="H73">
        <v>-1</v>
      </c>
      <c r="I73">
        <v>2013</v>
      </c>
      <c r="J73">
        <v>2.81</v>
      </c>
      <c r="K73">
        <v>2.83</v>
      </c>
      <c r="L73" t="s">
        <v>124</v>
      </c>
      <c r="N73" t="s">
        <v>124</v>
      </c>
      <c r="O73">
        <v>1.41</v>
      </c>
      <c r="P73" t="s">
        <v>124</v>
      </c>
      <c r="Q73">
        <v>32.22</v>
      </c>
      <c r="R73">
        <v>8.8000000000000007</v>
      </c>
    </row>
    <row r="74" spans="1:18" x14ac:dyDescent="0.25">
      <c r="A74">
        <v>11.49</v>
      </c>
      <c r="B74">
        <v>8.19</v>
      </c>
      <c r="C74">
        <v>10.49</v>
      </c>
      <c r="D74">
        <v>10.35</v>
      </c>
      <c r="E74" t="s">
        <v>196</v>
      </c>
      <c r="F74" t="s">
        <v>197</v>
      </c>
      <c r="G74">
        <v>10.41</v>
      </c>
      <c r="H74">
        <v>-1</v>
      </c>
      <c r="I74">
        <v>20263</v>
      </c>
      <c r="J74">
        <v>10.41</v>
      </c>
      <c r="K74">
        <v>10.43</v>
      </c>
      <c r="L74">
        <v>42</v>
      </c>
      <c r="M74" t="s">
        <v>121</v>
      </c>
      <c r="N74">
        <v>0.85</v>
      </c>
      <c r="O74">
        <v>1.76</v>
      </c>
      <c r="P74">
        <v>4.03</v>
      </c>
      <c r="Q74">
        <v>35.6</v>
      </c>
      <c r="R74">
        <v>29.2</v>
      </c>
    </row>
    <row r="75" spans="1:18" x14ac:dyDescent="0.25">
      <c r="A75">
        <v>93.22</v>
      </c>
      <c r="B75">
        <v>56.3</v>
      </c>
      <c r="C75">
        <v>91.93</v>
      </c>
      <c r="D75">
        <v>90.4</v>
      </c>
      <c r="E75" t="s">
        <v>198</v>
      </c>
      <c r="F75" t="s">
        <v>199</v>
      </c>
      <c r="G75">
        <v>90.42</v>
      </c>
      <c r="H75">
        <v>-81</v>
      </c>
      <c r="I75">
        <v>3460</v>
      </c>
      <c r="J75">
        <v>90.41</v>
      </c>
      <c r="K75">
        <v>90.61</v>
      </c>
      <c r="L75">
        <v>217</v>
      </c>
      <c r="M75" t="s">
        <v>121</v>
      </c>
      <c r="N75">
        <v>1.17</v>
      </c>
      <c r="O75">
        <v>1.58</v>
      </c>
      <c r="P75">
        <v>2.4</v>
      </c>
      <c r="Q75">
        <v>252.9</v>
      </c>
      <c r="R75">
        <v>35.799999999999997</v>
      </c>
    </row>
    <row r="76" spans="1:18" x14ac:dyDescent="0.25">
      <c r="A76">
        <v>2.44</v>
      </c>
      <c r="B76">
        <v>1.675</v>
      </c>
      <c r="C76">
        <v>2.4</v>
      </c>
      <c r="D76">
        <v>2.31</v>
      </c>
      <c r="E76" t="s">
        <v>538</v>
      </c>
      <c r="F76" t="s">
        <v>539</v>
      </c>
      <c r="G76">
        <v>2.36</v>
      </c>
      <c r="H76">
        <v>-6</v>
      </c>
      <c r="I76">
        <v>5178</v>
      </c>
      <c r="J76">
        <v>2.34</v>
      </c>
      <c r="K76">
        <v>2.36</v>
      </c>
      <c r="L76">
        <v>8.5</v>
      </c>
      <c r="M76" t="s">
        <v>115</v>
      </c>
      <c r="N76">
        <v>1.85</v>
      </c>
      <c r="O76">
        <v>1</v>
      </c>
      <c r="P76">
        <v>3.6</v>
      </c>
      <c r="Q76">
        <v>15.7</v>
      </c>
      <c r="R76">
        <v>15</v>
      </c>
    </row>
    <row r="77" spans="1:18" x14ac:dyDescent="0.25">
      <c r="A77">
        <v>93.96</v>
      </c>
      <c r="B77">
        <v>73.569999999999993</v>
      </c>
      <c r="C77">
        <v>92.3</v>
      </c>
      <c r="D77">
        <v>90.3</v>
      </c>
      <c r="E77" t="s">
        <v>200</v>
      </c>
      <c r="F77" t="s">
        <v>201</v>
      </c>
      <c r="G77">
        <v>91.92</v>
      </c>
      <c r="H77">
        <v>150</v>
      </c>
      <c r="I77">
        <v>73047</v>
      </c>
      <c r="J77">
        <v>91.89</v>
      </c>
      <c r="K77">
        <v>91.99</v>
      </c>
      <c r="L77">
        <v>416</v>
      </c>
      <c r="M77" t="s">
        <v>115</v>
      </c>
      <c r="N77">
        <v>1.33</v>
      </c>
      <c r="O77">
        <v>24.46</v>
      </c>
      <c r="P77">
        <v>4.53</v>
      </c>
      <c r="Q77">
        <v>552.4</v>
      </c>
      <c r="R77">
        <v>16.600000000000001</v>
      </c>
    </row>
    <row r="78" spans="1:18" x14ac:dyDescent="0.25">
      <c r="A78">
        <v>13.17</v>
      </c>
      <c r="B78">
        <v>10.875</v>
      </c>
      <c r="C78">
        <v>12.64</v>
      </c>
      <c r="D78">
        <v>12.4</v>
      </c>
      <c r="E78" t="s">
        <v>202</v>
      </c>
      <c r="F78" t="s">
        <v>203</v>
      </c>
      <c r="G78">
        <v>12.58</v>
      </c>
      <c r="H78">
        <v>25</v>
      </c>
      <c r="I78">
        <v>24769</v>
      </c>
      <c r="J78">
        <v>12.58</v>
      </c>
      <c r="K78">
        <v>12.59</v>
      </c>
      <c r="L78">
        <v>30</v>
      </c>
      <c r="M78" t="s">
        <v>121</v>
      </c>
      <c r="N78">
        <v>0.78</v>
      </c>
      <c r="O78">
        <v>-2.69</v>
      </c>
      <c r="P78">
        <v>2.38</v>
      </c>
      <c r="Q78">
        <v>23.36</v>
      </c>
      <c r="R78">
        <v>53.9</v>
      </c>
    </row>
    <row r="79" spans="1:18" x14ac:dyDescent="0.25">
      <c r="A79">
        <v>0.57499999999999996</v>
      </c>
      <c r="B79">
        <v>0.22</v>
      </c>
      <c r="C79">
        <v>0.22700000000000001</v>
      </c>
      <c r="D79">
        <v>0.222</v>
      </c>
      <c r="E79" t="s">
        <v>540</v>
      </c>
      <c r="F79" t="s">
        <v>541</v>
      </c>
      <c r="G79">
        <v>0.22500000000000001</v>
      </c>
      <c r="H79" t="s">
        <v>124</v>
      </c>
      <c r="I79">
        <v>4068</v>
      </c>
      <c r="J79">
        <v>0.22500000000000001</v>
      </c>
      <c r="K79">
        <v>0.23</v>
      </c>
      <c r="L79" t="s">
        <v>124</v>
      </c>
      <c r="N79" t="s">
        <v>124</v>
      </c>
      <c r="O79">
        <v>0.51</v>
      </c>
      <c r="P79" t="s">
        <v>124</v>
      </c>
      <c r="Q79">
        <v>6.7</v>
      </c>
      <c r="R79">
        <v>3.4</v>
      </c>
    </row>
    <row r="80" spans="1:18" x14ac:dyDescent="0.25">
      <c r="A80">
        <v>13.09</v>
      </c>
      <c r="B80">
        <v>5.407</v>
      </c>
      <c r="C80">
        <v>13.09</v>
      </c>
      <c r="D80">
        <v>12.61</v>
      </c>
      <c r="E80" t="s">
        <v>542</v>
      </c>
      <c r="F80" t="s">
        <v>543</v>
      </c>
      <c r="G80">
        <v>13</v>
      </c>
      <c r="H80">
        <v>29</v>
      </c>
      <c r="I80">
        <v>3264</v>
      </c>
      <c r="J80">
        <v>12.96</v>
      </c>
      <c r="K80">
        <v>13</v>
      </c>
      <c r="L80">
        <v>13.5</v>
      </c>
      <c r="M80" t="s">
        <v>115</v>
      </c>
      <c r="N80">
        <v>1.41</v>
      </c>
      <c r="O80">
        <v>1.54</v>
      </c>
      <c r="P80">
        <v>1.04</v>
      </c>
      <c r="Q80">
        <v>19</v>
      </c>
      <c r="R80">
        <v>68.400000000000006</v>
      </c>
    </row>
    <row r="81" spans="1:18" x14ac:dyDescent="0.25">
      <c r="A81">
        <v>2.46</v>
      </c>
      <c r="B81">
        <v>1.706</v>
      </c>
      <c r="C81">
        <v>2.0299999999999998</v>
      </c>
      <c r="D81">
        <v>1.95</v>
      </c>
      <c r="E81" t="s">
        <v>204</v>
      </c>
      <c r="F81" t="s">
        <v>205</v>
      </c>
      <c r="G81">
        <v>2.0099999999999998</v>
      </c>
      <c r="H81">
        <v>5.5</v>
      </c>
      <c r="I81">
        <v>19267</v>
      </c>
      <c r="J81">
        <v>2</v>
      </c>
      <c r="K81">
        <v>2.0099999999999998</v>
      </c>
      <c r="L81">
        <v>7.2</v>
      </c>
      <c r="M81" t="s">
        <v>115</v>
      </c>
      <c r="N81">
        <v>0.51</v>
      </c>
      <c r="O81">
        <v>-0.15</v>
      </c>
      <c r="P81">
        <v>3.58</v>
      </c>
      <c r="Q81">
        <v>3.7</v>
      </c>
      <c r="R81">
        <v>54.3</v>
      </c>
    </row>
    <row r="82" spans="1:18" x14ac:dyDescent="0.25">
      <c r="A82">
        <v>12.14</v>
      </c>
      <c r="B82">
        <v>8.52</v>
      </c>
      <c r="C82">
        <v>11.58</v>
      </c>
      <c r="D82">
        <v>11.48</v>
      </c>
      <c r="E82" t="s">
        <v>544</v>
      </c>
      <c r="F82" t="s">
        <v>545</v>
      </c>
      <c r="G82">
        <v>11.54</v>
      </c>
      <c r="H82">
        <v>-3</v>
      </c>
      <c r="I82">
        <v>426</v>
      </c>
      <c r="J82">
        <v>11.49</v>
      </c>
      <c r="K82">
        <v>11.54</v>
      </c>
      <c r="L82">
        <v>42</v>
      </c>
      <c r="M82" t="s">
        <v>115</v>
      </c>
      <c r="N82">
        <v>1.94</v>
      </c>
      <c r="O82" t="s">
        <v>124</v>
      </c>
      <c r="P82">
        <v>3.64</v>
      </c>
      <c r="Q82">
        <v>81.599999999999994</v>
      </c>
      <c r="R82">
        <v>14.1</v>
      </c>
    </row>
    <row r="83" spans="1:18" x14ac:dyDescent="0.25">
      <c r="A83">
        <v>1.2</v>
      </c>
      <c r="B83">
        <v>0.93500000000000005</v>
      </c>
      <c r="C83">
        <v>1.17</v>
      </c>
      <c r="D83">
        <v>1.145</v>
      </c>
      <c r="E83" t="s">
        <v>206</v>
      </c>
      <c r="F83" t="s">
        <v>207</v>
      </c>
      <c r="G83">
        <v>1.17</v>
      </c>
      <c r="H83">
        <v>1.5</v>
      </c>
      <c r="I83">
        <v>46980</v>
      </c>
      <c r="J83">
        <v>1.165</v>
      </c>
      <c r="K83">
        <v>1.17</v>
      </c>
      <c r="L83">
        <v>7.75</v>
      </c>
      <c r="N83">
        <v>1.36</v>
      </c>
      <c r="O83">
        <v>0.74</v>
      </c>
      <c r="P83">
        <v>6.62</v>
      </c>
      <c r="Q83">
        <v>10.52</v>
      </c>
      <c r="R83">
        <v>11.1</v>
      </c>
    </row>
    <row r="84" spans="1:18" x14ac:dyDescent="0.25">
      <c r="A84">
        <v>17.97</v>
      </c>
      <c r="B84">
        <v>11.66</v>
      </c>
      <c r="C84">
        <v>15.57</v>
      </c>
      <c r="D84">
        <v>15.16</v>
      </c>
      <c r="E84" t="s">
        <v>208</v>
      </c>
      <c r="F84" t="s">
        <v>209</v>
      </c>
      <c r="G84">
        <v>15.3</v>
      </c>
      <c r="H84">
        <v>2</v>
      </c>
      <c r="I84">
        <v>27664</v>
      </c>
      <c r="J84">
        <v>15.3</v>
      </c>
      <c r="K84">
        <v>15.34</v>
      </c>
      <c r="L84">
        <v>37</v>
      </c>
      <c r="M84" t="s">
        <v>121</v>
      </c>
      <c r="N84">
        <v>1.76</v>
      </c>
      <c r="O84">
        <v>4.1399999999999997</v>
      </c>
      <c r="P84">
        <v>2.42</v>
      </c>
      <c r="Q84">
        <v>65.22</v>
      </c>
      <c r="R84">
        <v>23.5</v>
      </c>
    </row>
    <row r="85" spans="1:18" x14ac:dyDescent="0.25">
      <c r="A85">
        <v>1.45</v>
      </c>
      <c r="B85">
        <v>0.80500000000000005</v>
      </c>
      <c r="C85">
        <v>1.355</v>
      </c>
      <c r="D85">
        <v>1.32</v>
      </c>
      <c r="E85" t="s">
        <v>546</v>
      </c>
      <c r="F85" t="s">
        <v>547</v>
      </c>
      <c r="G85">
        <v>1.35</v>
      </c>
      <c r="H85">
        <v>2</v>
      </c>
      <c r="I85">
        <v>2603</v>
      </c>
      <c r="J85">
        <v>1.33</v>
      </c>
      <c r="K85">
        <v>1.38</v>
      </c>
      <c r="L85">
        <v>9</v>
      </c>
      <c r="N85">
        <v>0.44</v>
      </c>
      <c r="O85">
        <v>0.26</v>
      </c>
      <c r="P85">
        <v>6.67</v>
      </c>
      <c r="Q85">
        <v>3.99</v>
      </c>
      <c r="R85">
        <v>33.799999999999997</v>
      </c>
    </row>
    <row r="86" spans="1:18" x14ac:dyDescent="0.25">
      <c r="A86">
        <v>92.715000000000003</v>
      </c>
      <c r="B86">
        <v>63.77</v>
      </c>
      <c r="C86">
        <v>92.715000000000003</v>
      </c>
      <c r="D86">
        <v>91.14</v>
      </c>
      <c r="E86" t="s">
        <v>210</v>
      </c>
      <c r="F86" t="s">
        <v>210</v>
      </c>
      <c r="G86">
        <v>92.24</v>
      </c>
      <c r="H86">
        <v>178</v>
      </c>
      <c r="I86">
        <v>25868</v>
      </c>
      <c r="J86">
        <v>92.23</v>
      </c>
      <c r="K86">
        <v>92.25</v>
      </c>
      <c r="L86">
        <v>139.22999999999999</v>
      </c>
      <c r="N86">
        <v>2.27</v>
      </c>
      <c r="O86">
        <v>5.52</v>
      </c>
      <c r="P86">
        <v>1.51</v>
      </c>
      <c r="Q86">
        <v>316.08</v>
      </c>
      <c r="R86">
        <v>29.2</v>
      </c>
    </row>
    <row r="87" spans="1:18" x14ac:dyDescent="0.25">
      <c r="A87">
        <v>4.43</v>
      </c>
      <c r="B87">
        <v>3.0550000000000002</v>
      </c>
      <c r="C87">
        <v>4.3499999999999996</v>
      </c>
      <c r="D87">
        <v>4.3</v>
      </c>
      <c r="E87" t="s">
        <v>211</v>
      </c>
      <c r="F87" t="s">
        <v>211</v>
      </c>
      <c r="G87">
        <v>4.3099999999999996</v>
      </c>
      <c r="H87">
        <v>-2</v>
      </c>
      <c r="I87">
        <v>26229</v>
      </c>
      <c r="J87">
        <v>4.3099999999999996</v>
      </c>
      <c r="K87">
        <v>4.33</v>
      </c>
      <c r="L87">
        <v>13.5</v>
      </c>
      <c r="N87">
        <v>1.62</v>
      </c>
      <c r="O87">
        <v>2.04</v>
      </c>
      <c r="P87">
        <v>3.13</v>
      </c>
      <c r="Q87">
        <v>21.9</v>
      </c>
      <c r="R87">
        <v>19.7</v>
      </c>
    </row>
    <row r="88" spans="1:18" x14ac:dyDescent="0.25">
      <c r="A88">
        <v>2.25</v>
      </c>
      <c r="B88">
        <v>1.1100000000000001</v>
      </c>
      <c r="C88">
        <v>1.4550000000000001</v>
      </c>
      <c r="D88">
        <v>1.41</v>
      </c>
      <c r="E88" t="s">
        <v>550</v>
      </c>
      <c r="F88" t="s">
        <v>551</v>
      </c>
      <c r="G88">
        <v>1.41</v>
      </c>
      <c r="H88">
        <v>-8.5</v>
      </c>
      <c r="I88">
        <v>1994</v>
      </c>
      <c r="J88">
        <v>1.41</v>
      </c>
      <c r="K88">
        <v>1.4550000000000001</v>
      </c>
      <c r="L88">
        <v>13</v>
      </c>
      <c r="M88" t="s">
        <v>115</v>
      </c>
      <c r="N88">
        <v>2.33</v>
      </c>
      <c r="O88">
        <v>1.44</v>
      </c>
      <c r="P88">
        <v>9.2200000000000006</v>
      </c>
      <c r="Q88">
        <v>30.35</v>
      </c>
      <c r="R88">
        <v>4.5999999999999996</v>
      </c>
    </row>
    <row r="89" spans="1:18" x14ac:dyDescent="0.25">
      <c r="A89">
        <v>8.25</v>
      </c>
      <c r="B89">
        <v>1.0249999999999999</v>
      </c>
      <c r="C89">
        <v>7.91</v>
      </c>
      <c r="D89">
        <v>7.72</v>
      </c>
      <c r="E89" t="s">
        <v>212</v>
      </c>
      <c r="F89" t="s">
        <v>213</v>
      </c>
      <c r="G89">
        <v>7.9</v>
      </c>
      <c r="H89">
        <v>27</v>
      </c>
      <c r="I89">
        <v>35108</v>
      </c>
      <c r="J89">
        <v>7.87</v>
      </c>
      <c r="K89">
        <v>7.9</v>
      </c>
      <c r="L89">
        <v>38.82</v>
      </c>
      <c r="N89">
        <v>1.0900000000000001</v>
      </c>
      <c r="O89">
        <v>6.47</v>
      </c>
      <c r="P89">
        <v>4.91</v>
      </c>
      <c r="Q89">
        <v>42.27</v>
      </c>
      <c r="R89">
        <v>18.7</v>
      </c>
    </row>
    <row r="90" spans="1:18" x14ac:dyDescent="0.25">
      <c r="A90">
        <v>2.36</v>
      </c>
      <c r="B90">
        <v>1.8049999999999999</v>
      </c>
      <c r="C90">
        <v>2.19</v>
      </c>
      <c r="D90">
        <v>2.17</v>
      </c>
      <c r="E90" t="s">
        <v>552</v>
      </c>
      <c r="F90" t="s">
        <v>553</v>
      </c>
      <c r="G90">
        <v>2.17</v>
      </c>
      <c r="H90" t="s">
        <v>124</v>
      </c>
      <c r="I90">
        <v>11462</v>
      </c>
      <c r="J90">
        <v>2.16</v>
      </c>
      <c r="K90">
        <v>2.17</v>
      </c>
      <c r="L90">
        <v>15</v>
      </c>
      <c r="M90" t="s">
        <v>115</v>
      </c>
      <c r="N90">
        <v>1.38</v>
      </c>
      <c r="O90">
        <v>0.76</v>
      </c>
      <c r="P90">
        <v>6.91</v>
      </c>
      <c r="Q90">
        <v>20.74</v>
      </c>
      <c r="R90">
        <v>10.5</v>
      </c>
    </row>
    <row r="91" spans="1:18" x14ac:dyDescent="0.25">
      <c r="A91">
        <v>36.74</v>
      </c>
      <c r="B91">
        <v>18.55</v>
      </c>
      <c r="C91">
        <v>35.11</v>
      </c>
      <c r="D91">
        <v>34.119999999999997</v>
      </c>
      <c r="E91" t="s">
        <v>214</v>
      </c>
      <c r="F91" t="s">
        <v>215</v>
      </c>
      <c r="G91">
        <v>34.93</v>
      </c>
      <c r="H91">
        <v>43</v>
      </c>
      <c r="I91">
        <v>2518</v>
      </c>
      <c r="J91">
        <v>34.869999999999997</v>
      </c>
      <c r="K91">
        <v>34.950000000000003</v>
      </c>
      <c r="L91">
        <v>43.6</v>
      </c>
      <c r="M91" t="s">
        <v>115</v>
      </c>
      <c r="N91">
        <v>1.44</v>
      </c>
      <c r="O91">
        <v>-0.01</v>
      </c>
      <c r="P91">
        <v>1.25</v>
      </c>
      <c r="Q91">
        <v>62.7</v>
      </c>
      <c r="R91">
        <v>55.7</v>
      </c>
    </row>
    <row r="92" spans="1:18" x14ac:dyDescent="0.25">
      <c r="A92">
        <v>1.609</v>
      </c>
      <c r="B92">
        <v>0.53500000000000003</v>
      </c>
      <c r="C92">
        <v>0.7</v>
      </c>
      <c r="D92">
        <v>0.67500000000000004</v>
      </c>
      <c r="E92" t="s">
        <v>554</v>
      </c>
      <c r="F92" t="s">
        <v>555</v>
      </c>
      <c r="G92">
        <v>0.69</v>
      </c>
      <c r="H92">
        <v>0.5</v>
      </c>
      <c r="I92">
        <v>6169</v>
      </c>
      <c r="J92">
        <v>0.68500000000000005</v>
      </c>
      <c r="K92">
        <v>0.69</v>
      </c>
      <c r="L92" t="s">
        <v>124</v>
      </c>
      <c r="N92" t="s">
        <v>124</v>
      </c>
      <c r="O92">
        <v>0.3</v>
      </c>
      <c r="P92" t="s">
        <v>124</v>
      </c>
      <c r="Q92">
        <v>2.2200000000000002</v>
      </c>
      <c r="R92">
        <v>31.1</v>
      </c>
    </row>
    <row r="93" spans="1:18" x14ac:dyDescent="0.25">
      <c r="A93">
        <v>5.59</v>
      </c>
      <c r="B93">
        <v>3.93</v>
      </c>
      <c r="C93">
        <v>4.46</v>
      </c>
      <c r="D93">
        <v>4.4000000000000004</v>
      </c>
      <c r="E93" t="s">
        <v>216</v>
      </c>
      <c r="F93" t="s">
        <v>217</v>
      </c>
      <c r="G93">
        <v>4.42</v>
      </c>
      <c r="H93">
        <v>1</v>
      </c>
      <c r="I93">
        <v>24685</v>
      </c>
      <c r="J93">
        <v>4.42</v>
      </c>
      <c r="K93">
        <v>4.4400000000000004</v>
      </c>
      <c r="L93">
        <v>24</v>
      </c>
      <c r="M93" t="s">
        <v>115</v>
      </c>
      <c r="N93">
        <v>1.97</v>
      </c>
      <c r="O93">
        <v>2.54</v>
      </c>
      <c r="P93">
        <v>5.43</v>
      </c>
      <c r="Q93">
        <v>47.35</v>
      </c>
      <c r="R93">
        <v>9.3000000000000007</v>
      </c>
    </row>
    <row r="94" spans="1:18" x14ac:dyDescent="0.25">
      <c r="A94">
        <v>1.74</v>
      </c>
      <c r="B94">
        <v>0.65</v>
      </c>
      <c r="C94">
        <v>1</v>
      </c>
      <c r="D94">
        <v>0.96</v>
      </c>
      <c r="E94" t="s">
        <v>218</v>
      </c>
      <c r="F94" t="s">
        <v>219</v>
      </c>
      <c r="G94">
        <v>0.98</v>
      </c>
      <c r="H94">
        <v>-1.5</v>
      </c>
      <c r="I94">
        <v>21868</v>
      </c>
      <c r="J94">
        <v>0.97</v>
      </c>
      <c r="K94">
        <v>0.98</v>
      </c>
      <c r="L94" t="s">
        <v>124</v>
      </c>
      <c r="N94" t="s">
        <v>124</v>
      </c>
      <c r="O94">
        <v>0.91</v>
      </c>
      <c r="P94" t="s">
        <v>124</v>
      </c>
      <c r="Q94">
        <v>11.53</v>
      </c>
      <c r="R94">
        <v>8.5</v>
      </c>
    </row>
    <row r="95" spans="1:18" x14ac:dyDescent="0.25">
      <c r="A95">
        <v>2.7</v>
      </c>
      <c r="B95">
        <v>2.0049999999999999</v>
      </c>
      <c r="C95">
        <v>2.56</v>
      </c>
      <c r="D95">
        <v>2.5299999999999998</v>
      </c>
      <c r="E95" t="s">
        <v>220</v>
      </c>
      <c r="F95" t="s">
        <v>221</v>
      </c>
      <c r="G95">
        <v>2.54</v>
      </c>
      <c r="H95">
        <v>-1</v>
      </c>
      <c r="I95">
        <v>63905</v>
      </c>
      <c r="J95">
        <v>2.54</v>
      </c>
      <c r="K95">
        <v>2.5499999999999998</v>
      </c>
      <c r="L95">
        <v>17.25</v>
      </c>
      <c r="N95">
        <v>0.19</v>
      </c>
      <c r="O95">
        <v>1.37</v>
      </c>
      <c r="P95">
        <v>6.79</v>
      </c>
      <c r="Q95">
        <v>3.23</v>
      </c>
      <c r="R95">
        <v>78.599999999999994</v>
      </c>
    </row>
    <row r="96" spans="1:18" x14ac:dyDescent="0.25">
      <c r="A96">
        <v>6.26</v>
      </c>
      <c r="B96">
        <v>5.1100000000000003</v>
      </c>
      <c r="C96">
        <v>6.26</v>
      </c>
      <c r="D96">
        <v>6.16</v>
      </c>
      <c r="E96" t="s">
        <v>222</v>
      </c>
      <c r="F96" t="s">
        <v>223</v>
      </c>
      <c r="G96">
        <v>6.18</v>
      </c>
      <c r="H96">
        <v>3</v>
      </c>
      <c r="I96">
        <v>10612</v>
      </c>
      <c r="J96">
        <v>6.17</v>
      </c>
      <c r="K96">
        <v>6.18</v>
      </c>
      <c r="L96">
        <v>20.5</v>
      </c>
      <c r="M96" t="s">
        <v>115</v>
      </c>
      <c r="N96">
        <v>1.37</v>
      </c>
      <c r="O96">
        <v>0.17</v>
      </c>
      <c r="P96">
        <v>3.32</v>
      </c>
      <c r="Q96">
        <v>28.1</v>
      </c>
      <c r="R96">
        <v>22</v>
      </c>
    </row>
    <row r="97" spans="1:18" x14ac:dyDescent="0.25">
      <c r="A97">
        <v>4.59</v>
      </c>
      <c r="B97">
        <v>2.31</v>
      </c>
      <c r="C97">
        <v>4.45</v>
      </c>
      <c r="D97">
        <v>4.32</v>
      </c>
      <c r="E97" t="s">
        <v>224</v>
      </c>
      <c r="F97" t="s">
        <v>225</v>
      </c>
      <c r="G97">
        <v>4.38</v>
      </c>
      <c r="H97">
        <v>4</v>
      </c>
      <c r="I97">
        <v>25877</v>
      </c>
      <c r="J97">
        <v>4.38</v>
      </c>
      <c r="K97">
        <v>4.3899999999999997</v>
      </c>
      <c r="L97">
        <v>9</v>
      </c>
      <c r="M97" t="s">
        <v>115</v>
      </c>
      <c r="N97">
        <v>2.12</v>
      </c>
      <c r="O97" t="s">
        <v>124</v>
      </c>
      <c r="P97">
        <v>2.0499999999999998</v>
      </c>
      <c r="Q97">
        <v>19.100000000000001</v>
      </c>
      <c r="R97">
        <v>22.9</v>
      </c>
    </row>
    <row r="98" spans="1:18" x14ac:dyDescent="0.25">
      <c r="A98">
        <v>0.27</v>
      </c>
      <c r="B98">
        <v>0.10199999999999999</v>
      </c>
      <c r="C98">
        <v>0.13</v>
      </c>
      <c r="D98">
        <v>0.125</v>
      </c>
      <c r="E98" t="s">
        <v>556</v>
      </c>
      <c r="F98" t="s">
        <v>557</v>
      </c>
      <c r="G98">
        <v>0.125</v>
      </c>
      <c r="H98" t="s">
        <v>124</v>
      </c>
      <c r="I98">
        <v>3627</v>
      </c>
      <c r="J98">
        <v>0.125</v>
      </c>
      <c r="K98">
        <v>0.13</v>
      </c>
      <c r="L98" t="s">
        <v>124</v>
      </c>
      <c r="N98" t="s">
        <v>124</v>
      </c>
      <c r="O98">
        <v>0.54</v>
      </c>
      <c r="P98" t="s">
        <v>124</v>
      </c>
      <c r="Q98">
        <v>-48.94</v>
      </c>
      <c r="R98" t="s">
        <v>124</v>
      </c>
    </row>
    <row r="99" spans="1:18" x14ac:dyDescent="0.25">
      <c r="A99">
        <v>1.64</v>
      </c>
      <c r="B99">
        <v>1.1200000000000001</v>
      </c>
      <c r="C99">
        <v>1.375</v>
      </c>
      <c r="D99">
        <v>1.36</v>
      </c>
      <c r="E99" t="s">
        <v>558</v>
      </c>
      <c r="F99" t="s">
        <v>559</v>
      </c>
      <c r="G99">
        <v>1.37</v>
      </c>
      <c r="H99">
        <v>-1</v>
      </c>
      <c r="I99">
        <v>2299</v>
      </c>
      <c r="J99">
        <v>1.365</v>
      </c>
      <c r="K99">
        <v>1.38</v>
      </c>
      <c r="L99" t="s">
        <v>124</v>
      </c>
      <c r="N99" t="s">
        <v>124</v>
      </c>
      <c r="O99">
        <v>1.4</v>
      </c>
      <c r="P99" t="s">
        <v>124</v>
      </c>
      <c r="Q99">
        <v>-36.299999999999997</v>
      </c>
      <c r="R99" t="s">
        <v>124</v>
      </c>
    </row>
    <row r="100" spans="1:18" x14ac:dyDescent="0.25">
      <c r="A100">
        <v>0.47499999999999998</v>
      </c>
      <c r="B100">
        <v>0.25700000000000001</v>
      </c>
      <c r="C100">
        <v>0.4</v>
      </c>
      <c r="D100">
        <v>0.37</v>
      </c>
      <c r="E100" t="s">
        <v>560</v>
      </c>
      <c r="F100" t="s">
        <v>561</v>
      </c>
      <c r="G100">
        <v>0.37</v>
      </c>
      <c r="H100">
        <v>-2.5</v>
      </c>
      <c r="I100">
        <v>6211</v>
      </c>
      <c r="J100">
        <v>0.37</v>
      </c>
      <c r="K100">
        <v>0.375</v>
      </c>
      <c r="L100" t="s">
        <v>124</v>
      </c>
      <c r="N100" t="s">
        <v>124</v>
      </c>
      <c r="O100">
        <v>0.3</v>
      </c>
      <c r="P100" t="s">
        <v>124</v>
      </c>
      <c r="Q100">
        <v>1.18</v>
      </c>
      <c r="R100">
        <v>31.4</v>
      </c>
    </row>
    <row r="101" spans="1:18" x14ac:dyDescent="0.25">
      <c r="A101">
        <v>22.1</v>
      </c>
      <c r="B101">
        <v>16.8</v>
      </c>
      <c r="C101">
        <v>21.42</v>
      </c>
      <c r="D101">
        <v>21.29</v>
      </c>
      <c r="E101" t="s">
        <v>562</v>
      </c>
      <c r="F101" t="s">
        <v>563</v>
      </c>
      <c r="G101">
        <v>21.29</v>
      </c>
      <c r="H101">
        <v>-2</v>
      </c>
      <c r="I101">
        <v>107</v>
      </c>
      <c r="J101">
        <v>21.16</v>
      </c>
      <c r="K101">
        <v>21.66</v>
      </c>
      <c r="L101">
        <v>94</v>
      </c>
      <c r="M101" t="s">
        <v>115</v>
      </c>
      <c r="N101">
        <v>0.94</v>
      </c>
      <c r="O101">
        <v>9.5</v>
      </c>
      <c r="P101">
        <v>4.42</v>
      </c>
      <c r="Q101">
        <v>88.64</v>
      </c>
      <c r="R101">
        <v>24</v>
      </c>
    </row>
    <row r="102" spans="1:18" x14ac:dyDescent="0.25">
      <c r="A102">
        <v>2.6</v>
      </c>
      <c r="B102">
        <v>1.51</v>
      </c>
      <c r="C102">
        <v>2.21</v>
      </c>
      <c r="D102">
        <v>2.13</v>
      </c>
      <c r="E102" t="s">
        <v>564</v>
      </c>
      <c r="F102" t="s">
        <v>565</v>
      </c>
      <c r="G102">
        <v>2.15</v>
      </c>
      <c r="H102">
        <v>-9</v>
      </c>
      <c r="I102">
        <v>8805</v>
      </c>
      <c r="J102">
        <v>2.15</v>
      </c>
      <c r="K102">
        <v>2.16</v>
      </c>
      <c r="L102">
        <v>12</v>
      </c>
      <c r="M102" t="s">
        <v>115</v>
      </c>
      <c r="N102">
        <v>1.21</v>
      </c>
      <c r="O102">
        <v>1.34</v>
      </c>
      <c r="P102">
        <v>5.58</v>
      </c>
      <c r="Q102">
        <v>14.53</v>
      </c>
      <c r="R102">
        <v>14.8</v>
      </c>
    </row>
    <row r="103" spans="1:18" x14ac:dyDescent="0.25">
      <c r="A103">
        <v>1.05</v>
      </c>
      <c r="B103">
        <v>0.435</v>
      </c>
      <c r="C103">
        <v>0.86</v>
      </c>
      <c r="D103">
        <v>0.83</v>
      </c>
      <c r="E103" t="s">
        <v>226</v>
      </c>
      <c r="F103" t="s">
        <v>227</v>
      </c>
      <c r="G103">
        <v>0.84499999999999997</v>
      </c>
      <c r="H103">
        <v>-9</v>
      </c>
      <c r="I103">
        <v>1346691</v>
      </c>
      <c r="J103">
        <v>0.84499999999999997</v>
      </c>
      <c r="K103">
        <v>0.85</v>
      </c>
      <c r="L103">
        <v>2</v>
      </c>
      <c r="N103">
        <v>4.05</v>
      </c>
      <c r="O103">
        <v>1.6</v>
      </c>
      <c r="P103">
        <v>2.37</v>
      </c>
      <c r="Q103">
        <v>8.1</v>
      </c>
      <c r="R103">
        <v>10.4</v>
      </c>
    </row>
    <row r="104" spans="1:18" x14ac:dyDescent="0.25">
      <c r="A104">
        <v>1.0649999999999999</v>
      </c>
      <c r="B104">
        <v>0.72499999999999998</v>
      </c>
      <c r="C104">
        <v>0.98699999999999999</v>
      </c>
      <c r="D104">
        <v>0.95</v>
      </c>
      <c r="E104" t="s">
        <v>228</v>
      </c>
      <c r="F104" t="s">
        <v>229</v>
      </c>
      <c r="G104">
        <v>0.98</v>
      </c>
      <c r="H104">
        <v>3</v>
      </c>
      <c r="I104">
        <v>312327</v>
      </c>
      <c r="J104">
        <v>0.97</v>
      </c>
      <c r="K104">
        <v>0.98</v>
      </c>
      <c r="L104">
        <v>4</v>
      </c>
      <c r="M104" t="s">
        <v>115</v>
      </c>
      <c r="N104">
        <v>0.6</v>
      </c>
      <c r="O104">
        <v>0.28999999999999998</v>
      </c>
      <c r="P104">
        <v>4.08</v>
      </c>
      <c r="Q104">
        <v>2.4</v>
      </c>
      <c r="R104">
        <v>40.799999999999997</v>
      </c>
    </row>
    <row r="105" spans="1:18" x14ac:dyDescent="0.25">
      <c r="A105">
        <v>3.16</v>
      </c>
      <c r="B105">
        <v>2.31</v>
      </c>
      <c r="C105">
        <v>2.99</v>
      </c>
      <c r="D105">
        <v>2.93</v>
      </c>
      <c r="E105" t="s">
        <v>230</v>
      </c>
      <c r="F105" t="s">
        <v>231</v>
      </c>
      <c r="G105">
        <v>2.98</v>
      </c>
      <c r="H105">
        <v>4</v>
      </c>
      <c r="I105">
        <v>45388</v>
      </c>
      <c r="J105">
        <v>2.97</v>
      </c>
      <c r="K105">
        <v>2.98</v>
      </c>
      <c r="L105">
        <v>16.2</v>
      </c>
      <c r="N105">
        <v>1.89</v>
      </c>
      <c r="O105">
        <v>2.44</v>
      </c>
      <c r="P105">
        <v>5.44</v>
      </c>
      <c r="Q105">
        <v>30.63</v>
      </c>
      <c r="R105">
        <v>9.6999999999999993</v>
      </c>
    </row>
    <row r="106" spans="1:18" x14ac:dyDescent="0.25">
      <c r="A106">
        <v>9.27</v>
      </c>
      <c r="B106">
        <v>7.4</v>
      </c>
      <c r="C106">
        <v>8.4700000000000006</v>
      </c>
      <c r="D106">
        <v>8.32</v>
      </c>
      <c r="E106" t="s">
        <v>232</v>
      </c>
      <c r="F106" t="s">
        <v>233</v>
      </c>
      <c r="G106">
        <v>8.3699999999999992</v>
      </c>
      <c r="H106">
        <v>-6</v>
      </c>
      <c r="I106">
        <v>24489</v>
      </c>
      <c r="J106">
        <v>8.34</v>
      </c>
      <c r="K106">
        <v>8.3699999999999992</v>
      </c>
      <c r="L106">
        <v>31.2</v>
      </c>
      <c r="N106">
        <v>1.32</v>
      </c>
      <c r="O106">
        <v>2.59</v>
      </c>
      <c r="P106">
        <v>3.73</v>
      </c>
      <c r="Q106">
        <v>41.09</v>
      </c>
      <c r="R106">
        <v>20.399999999999999</v>
      </c>
    </row>
    <row r="107" spans="1:18" x14ac:dyDescent="0.25">
      <c r="A107">
        <v>4</v>
      </c>
      <c r="B107">
        <v>2.7</v>
      </c>
      <c r="C107">
        <v>3.53</v>
      </c>
      <c r="D107">
        <v>3.47</v>
      </c>
      <c r="E107" t="s">
        <v>234</v>
      </c>
      <c r="F107" t="s">
        <v>235</v>
      </c>
      <c r="G107">
        <v>3.51</v>
      </c>
      <c r="H107">
        <v>-2</v>
      </c>
      <c r="I107">
        <v>7177</v>
      </c>
      <c r="J107">
        <v>3.5</v>
      </c>
      <c r="K107">
        <v>3.52</v>
      </c>
      <c r="L107">
        <v>17.25</v>
      </c>
      <c r="M107" t="s">
        <v>115</v>
      </c>
      <c r="N107">
        <v>1.18</v>
      </c>
      <c r="O107">
        <v>0.75</v>
      </c>
      <c r="P107">
        <v>4.91</v>
      </c>
      <c r="Q107">
        <v>20.3</v>
      </c>
      <c r="R107">
        <v>17.3</v>
      </c>
    </row>
    <row r="108" spans="1:18" x14ac:dyDescent="0.25">
      <c r="A108">
        <v>55.72</v>
      </c>
      <c r="B108">
        <v>31.41</v>
      </c>
      <c r="C108">
        <v>41.73</v>
      </c>
      <c r="D108">
        <v>40.85</v>
      </c>
      <c r="E108" t="s">
        <v>236</v>
      </c>
      <c r="F108" t="s">
        <v>237</v>
      </c>
      <c r="G108">
        <v>41.26</v>
      </c>
      <c r="H108">
        <v>-27</v>
      </c>
      <c r="I108">
        <v>12675</v>
      </c>
      <c r="J108">
        <v>41.25</v>
      </c>
      <c r="K108">
        <v>41.26</v>
      </c>
      <c r="L108">
        <v>152</v>
      </c>
      <c r="M108" t="s">
        <v>115</v>
      </c>
      <c r="N108">
        <v>1.28</v>
      </c>
      <c r="O108">
        <v>7.66</v>
      </c>
      <c r="P108">
        <v>3.68</v>
      </c>
      <c r="Q108">
        <v>195.2</v>
      </c>
      <c r="R108">
        <v>21.1</v>
      </c>
    </row>
    <row r="109" spans="1:18" x14ac:dyDescent="0.25">
      <c r="A109">
        <v>2.25</v>
      </c>
      <c r="B109">
        <v>1.56</v>
      </c>
      <c r="C109">
        <v>2.2200000000000002</v>
      </c>
      <c r="D109">
        <v>2.17</v>
      </c>
      <c r="E109" t="s">
        <v>566</v>
      </c>
      <c r="F109" t="s">
        <v>567</v>
      </c>
      <c r="G109">
        <v>2.2200000000000002</v>
      </c>
      <c r="H109">
        <v>1</v>
      </c>
      <c r="I109">
        <v>3066</v>
      </c>
      <c r="J109">
        <v>2.21</v>
      </c>
      <c r="K109">
        <v>2.2200000000000002</v>
      </c>
      <c r="L109">
        <v>12.35</v>
      </c>
      <c r="N109">
        <v>3.36</v>
      </c>
      <c r="O109">
        <v>1.69</v>
      </c>
      <c r="P109">
        <v>5.56</v>
      </c>
      <c r="Q109">
        <v>41.52</v>
      </c>
      <c r="R109">
        <v>5.3</v>
      </c>
    </row>
    <row r="110" spans="1:18" x14ac:dyDescent="0.25">
      <c r="A110">
        <v>5.94</v>
      </c>
      <c r="B110">
        <v>5.23</v>
      </c>
      <c r="C110">
        <v>5.79</v>
      </c>
      <c r="D110">
        <v>5.7</v>
      </c>
      <c r="E110" t="s">
        <v>568</v>
      </c>
      <c r="F110" t="s">
        <v>569</v>
      </c>
      <c r="G110">
        <v>5.71</v>
      </c>
      <c r="H110">
        <v>1</v>
      </c>
      <c r="I110">
        <v>1121</v>
      </c>
      <c r="J110">
        <v>5.71</v>
      </c>
      <c r="K110">
        <v>5.78</v>
      </c>
      <c r="L110">
        <v>7.82</v>
      </c>
      <c r="N110">
        <v>2.34</v>
      </c>
      <c r="O110">
        <v>5.66</v>
      </c>
      <c r="P110">
        <v>1.37</v>
      </c>
      <c r="Q110">
        <v>18.29</v>
      </c>
      <c r="R110">
        <v>31.2</v>
      </c>
    </row>
    <row r="111" spans="1:18" x14ac:dyDescent="0.25">
      <c r="A111">
        <v>5.73</v>
      </c>
      <c r="B111">
        <v>1.92</v>
      </c>
      <c r="C111">
        <v>2.5099999999999998</v>
      </c>
      <c r="D111">
        <v>2.4500000000000002</v>
      </c>
      <c r="E111" t="s">
        <v>238</v>
      </c>
      <c r="F111" t="s">
        <v>239</v>
      </c>
      <c r="G111">
        <v>2.4900000000000002</v>
      </c>
      <c r="H111">
        <v>1</v>
      </c>
      <c r="I111">
        <v>169408</v>
      </c>
      <c r="J111">
        <v>2.48</v>
      </c>
      <c r="K111">
        <v>2.4900000000000002</v>
      </c>
      <c r="L111">
        <v>13</v>
      </c>
      <c r="M111" t="s">
        <v>115</v>
      </c>
      <c r="N111">
        <v>3.45</v>
      </c>
      <c r="O111">
        <v>2.96</v>
      </c>
      <c r="P111">
        <v>5.22</v>
      </c>
      <c r="Q111">
        <v>44.86</v>
      </c>
      <c r="R111">
        <v>5.6</v>
      </c>
    </row>
    <row r="112" spans="1:18" x14ac:dyDescent="0.25">
      <c r="A112">
        <v>5.63</v>
      </c>
      <c r="B112">
        <v>3.54</v>
      </c>
      <c r="C112">
        <v>4.3899999999999997</v>
      </c>
      <c r="D112">
        <v>4.28</v>
      </c>
      <c r="E112" t="s">
        <v>240</v>
      </c>
      <c r="F112" t="s">
        <v>241</v>
      </c>
      <c r="G112">
        <v>4.3600000000000003</v>
      </c>
      <c r="H112">
        <v>-2</v>
      </c>
      <c r="I112">
        <v>30939</v>
      </c>
      <c r="J112">
        <v>4.3600000000000003</v>
      </c>
      <c r="K112">
        <v>4.3899999999999997</v>
      </c>
      <c r="L112">
        <v>19</v>
      </c>
      <c r="M112" t="s">
        <v>115</v>
      </c>
      <c r="N112">
        <v>0.85</v>
      </c>
      <c r="O112">
        <v>-0.83</v>
      </c>
      <c r="P112">
        <v>4.3600000000000003</v>
      </c>
      <c r="Q112">
        <v>16.149999999999999</v>
      </c>
      <c r="R112">
        <v>27</v>
      </c>
    </row>
    <row r="113" spans="1:18" x14ac:dyDescent="0.25">
      <c r="A113">
        <v>0.98</v>
      </c>
      <c r="B113">
        <v>0.83</v>
      </c>
      <c r="C113">
        <v>0.94</v>
      </c>
      <c r="D113">
        <v>0.91</v>
      </c>
      <c r="E113" t="s">
        <v>570</v>
      </c>
      <c r="F113" t="s">
        <v>571</v>
      </c>
      <c r="G113">
        <v>0.92</v>
      </c>
      <c r="H113" t="s">
        <v>124</v>
      </c>
      <c r="I113">
        <v>31338</v>
      </c>
      <c r="J113">
        <v>0.92</v>
      </c>
      <c r="K113">
        <v>0.93500000000000005</v>
      </c>
      <c r="L113">
        <v>7.25</v>
      </c>
      <c r="N113">
        <v>0.88</v>
      </c>
      <c r="O113">
        <v>0.96</v>
      </c>
      <c r="P113">
        <v>7.88</v>
      </c>
      <c r="Q113">
        <v>6.36</v>
      </c>
      <c r="R113">
        <v>14.5</v>
      </c>
    </row>
    <row r="114" spans="1:18" x14ac:dyDescent="0.25">
      <c r="A114">
        <v>4.1310000000000002</v>
      </c>
      <c r="B114">
        <v>2.7349999999999999</v>
      </c>
      <c r="C114">
        <v>3.34</v>
      </c>
      <c r="D114">
        <v>3.27</v>
      </c>
      <c r="E114" t="s">
        <v>242</v>
      </c>
      <c r="F114" t="s">
        <v>243</v>
      </c>
      <c r="G114">
        <v>3.32</v>
      </c>
      <c r="H114">
        <v>2</v>
      </c>
      <c r="I114">
        <v>37259</v>
      </c>
      <c r="J114">
        <v>3.31</v>
      </c>
      <c r="K114">
        <v>3.32</v>
      </c>
      <c r="L114">
        <v>15.9</v>
      </c>
      <c r="M114" t="s">
        <v>115</v>
      </c>
      <c r="N114">
        <v>3.14</v>
      </c>
      <c r="O114" t="s">
        <v>124</v>
      </c>
      <c r="P114">
        <v>4.79</v>
      </c>
      <c r="Q114">
        <v>49.86</v>
      </c>
      <c r="R114">
        <v>6.7</v>
      </c>
    </row>
    <row r="115" spans="1:18" x14ac:dyDescent="0.25">
      <c r="A115">
        <v>0.69499999999999995</v>
      </c>
      <c r="B115">
        <v>0.47499999999999998</v>
      </c>
      <c r="C115">
        <v>0.67500000000000004</v>
      </c>
      <c r="D115">
        <v>0.67</v>
      </c>
      <c r="E115" t="s">
        <v>244</v>
      </c>
      <c r="F115" t="s">
        <v>245</v>
      </c>
      <c r="G115">
        <v>0.67500000000000004</v>
      </c>
      <c r="H115">
        <v>0.5</v>
      </c>
      <c r="I115">
        <v>51783</v>
      </c>
      <c r="J115">
        <v>0.67</v>
      </c>
      <c r="K115">
        <v>0.67500000000000004</v>
      </c>
      <c r="L115">
        <v>2</v>
      </c>
      <c r="M115" t="s">
        <v>115</v>
      </c>
      <c r="N115" t="s">
        <v>124</v>
      </c>
      <c r="O115" t="s">
        <v>124</v>
      </c>
      <c r="P115">
        <v>2.96</v>
      </c>
      <c r="Q115">
        <v>-15.9</v>
      </c>
      <c r="R115" t="s">
        <v>124</v>
      </c>
    </row>
    <row r="116" spans="1:18" x14ac:dyDescent="0.25">
      <c r="A116">
        <v>6.63</v>
      </c>
      <c r="B116">
        <v>4.55</v>
      </c>
      <c r="C116">
        <v>6.29</v>
      </c>
      <c r="D116">
        <v>6.15</v>
      </c>
      <c r="E116" t="s">
        <v>246</v>
      </c>
      <c r="F116" t="s">
        <v>247</v>
      </c>
      <c r="G116">
        <v>6.24</v>
      </c>
      <c r="H116">
        <v>9</v>
      </c>
      <c r="I116">
        <v>37668</v>
      </c>
      <c r="J116">
        <v>6.24</v>
      </c>
      <c r="K116">
        <v>6.25</v>
      </c>
      <c r="L116">
        <v>21.45</v>
      </c>
      <c r="N116">
        <v>2.72</v>
      </c>
      <c r="O116">
        <v>3.15</v>
      </c>
      <c r="P116">
        <v>3.44</v>
      </c>
      <c r="Q116">
        <v>58.36</v>
      </c>
      <c r="R116">
        <v>10.7</v>
      </c>
    </row>
    <row r="117" spans="1:18" x14ac:dyDescent="0.25">
      <c r="A117">
        <v>4.8899999999999997</v>
      </c>
      <c r="B117">
        <v>3.59</v>
      </c>
      <c r="C117">
        <v>4.71</v>
      </c>
      <c r="D117">
        <v>4.63</v>
      </c>
      <c r="E117" t="s">
        <v>248</v>
      </c>
      <c r="F117" t="s">
        <v>249</v>
      </c>
      <c r="G117">
        <v>4.7</v>
      </c>
      <c r="H117">
        <v>2</v>
      </c>
      <c r="I117">
        <v>77018</v>
      </c>
      <c r="J117">
        <v>4.6900000000000004</v>
      </c>
      <c r="K117">
        <v>4.7</v>
      </c>
      <c r="L117">
        <v>21.2</v>
      </c>
      <c r="N117">
        <v>1.81</v>
      </c>
      <c r="O117">
        <v>3.94</v>
      </c>
      <c r="P117">
        <v>4.51</v>
      </c>
      <c r="Q117">
        <v>38.270000000000003</v>
      </c>
      <c r="R117">
        <v>12.3</v>
      </c>
    </row>
    <row r="118" spans="1:18" x14ac:dyDescent="0.25">
      <c r="A118">
        <v>10.19</v>
      </c>
      <c r="B118">
        <v>7.83</v>
      </c>
      <c r="C118">
        <v>9.93</v>
      </c>
      <c r="D118">
        <v>9.4</v>
      </c>
      <c r="E118" t="s">
        <v>250</v>
      </c>
      <c r="F118" t="s">
        <v>251</v>
      </c>
      <c r="G118">
        <v>9.8699999999999992</v>
      </c>
      <c r="H118">
        <v>-20</v>
      </c>
      <c r="I118">
        <v>16519</v>
      </c>
      <c r="J118">
        <v>9.85</v>
      </c>
      <c r="K118">
        <v>9.8699999999999992</v>
      </c>
      <c r="L118">
        <v>20</v>
      </c>
      <c r="M118" t="s">
        <v>115</v>
      </c>
      <c r="N118">
        <v>1.1000000000000001</v>
      </c>
      <c r="O118">
        <v>5.48</v>
      </c>
      <c r="P118">
        <v>2.0299999999999998</v>
      </c>
      <c r="Q118">
        <v>22</v>
      </c>
      <c r="R118">
        <v>44.9</v>
      </c>
    </row>
    <row r="119" spans="1:18" x14ac:dyDescent="0.25">
      <c r="A119">
        <v>10.78</v>
      </c>
      <c r="B119">
        <v>7.15</v>
      </c>
      <c r="C119">
        <v>9.58</v>
      </c>
      <c r="D119">
        <v>9.32</v>
      </c>
      <c r="E119" t="s">
        <v>252</v>
      </c>
      <c r="F119" t="s">
        <v>253</v>
      </c>
      <c r="G119">
        <v>9.4</v>
      </c>
      <c r="H119">
        <v>11</v>
      </c>
      <c r="I119">
        <v>5963</v>
      </c>
      <c r="J119">
        <v>9.4</v>
      </c>
      <c r="K119">
        <v>9.41</v>
      </c>
      <c r="L119">
        <v>15</v>
      </c>
      <c r="M119" t="s">
        <v>115</v>
      </c>
      <c r="N119" t="s">
        <v>124</v>
      </c>
      <c r="O119">
        <v>-0.92</v>
      </c>
      <c r="P119">
        <v>1.6</v>
      </c>
      <c r="Q119">
        <v>-194.86</v>
      </c>
      <c r="R119" t="s">
        <v>124</v>
      </c>
    </row>
    <row r="120" spans="1:18" x14ac:dyDescent="0.25">
      <c r="A120">
        <v>3.08</v>
      </c>
      <c r="B120">
        <v>2.3879999999999999</v>
      </c>
      <c r="C120">
        <v>3.03</v>
      </c>
      <c r="D120">
        <v>3</v>
      </c>
      <c r="E120" t="s">
        <v>572</v>
      </c>
      <c r="F120" t="s">
        <v>573</v>
      </c>
      <c r="G120">
        <v>3.02</v>
      </c>
      <c r="H120">
        <v>-1</v>
      </c>
      <c r="I120">
        <v>3570</v>
      </c>
      <c r="J120">
        <v>3</v>
      </c>
      <c r="K120">
        <v>3.02</v>
      </c>
      <c r="L120">
        <v>19.399999999999999</v>
      </c>
      <c r="N120">
        <v>1.32</v>
      </c>
      <c r="O120">
        <v>2.16</v>
      </c>
      <c r="P120">
        <v>6.42</v>
      </c>
      <c r="Q120">
        <v>25.7</v>
      </c>
      <c r="R120">
        <v>11.8</v>
      </c>
    </row>
    <row r="121" spans="1:18" x14ac:dyDescent="0.25">
      <c r="A121">
        <v>8.15</v>
      </c>
      <c r="B121">
        <v>5.09</v>
      </c>
      <c r="C121">
        <v>7.8</v>
      </c>
      <c r="D121">
        <v>7.66</v>
      </c>
      <c r="E121" t="s">
        <v>254</v>
      </c>
      <c r="F121" t="s">
        <v>255</v>
      </c>
      <c r="G121">
        <v>7.77</v>
      </c>
      <c r="H121">
        <v>5</v>
      </c>
      <c r="I121">
        <v>2328</v>
      </c>
      <c r="J121">
        <v>7.76</v>
      </c>
      <c r="K121">
        <v>7.8</v>
      </c>
      <c r="L121">
        <v>38</v>
      </c>
      <c r="M121" t="s">
        <v>115</v>
      </c>
      <c r="N121">
        <v>1.1200000000000001</v>
      </c>
      <c r="O121">
        <v>1.1599999999999999</v>
      </c>
      <c r="P121">
        <v>4.8899999999999997</v>
      </c>
      <c r="Q121">
        <v>42.5</v>
      </c>
      <c r="R121">
        <v>18.3</v>
      </c>
    </row>
    <row r="122" spans="1:18" x14ac:dyDescent="0.25">
      <c r="A122">
        <v>3.13</v>
      </c>
      <c r="B122">
        <v>2.2799999999999998</v>
      </c>
      <c r="C122">
        <v>2.52</v>
      </c>
      <c r="D122">
        <v>2.46</v>
      </c>
      <c r="E122" t="s">
        <v>256</v>
      </c>
      <c r="F122" t="s">
        <v>257</v>
      </c>
      <c r="G122">
        <v>2.5</v>
      </c>
      <c r="H122">
        <v>2</v>
      </c>
      <c r="I122">
        <v>9358</v>
      </c>
      <c r="J122">
        <v>2.5</v>
      </c>
      <c r="K122">
        <v>2.5099999999999998</v>
      </c>
      <c r="L122">
        <v>5.5</v>
      </c>
      <c r="M122" t="s">
        <v>115</v>
      </c>
      <c r="N122">
        <v>1.1000000000000001</v>
      </c>
      <c r="O122">
        <v>0.19</v>
      </c>
      <c r="P122">
        <v>2.2000000000000002</v>
      </c>
      <c r="Q122">
        <v>6.07</v>
      </c>
      <c r="R122">
        <v>41.2</v>
      </c>
    </row>
    <row r="123" spans="1:18" x14ac:dyDescent="0.25">
      <c r="A123">
        <v>4.45</v>
      </c>
      <c r="B123">
        <v>2.879</v>
      </c>
      <c r="C123">
        <v>4.45</v>
      </c>
      <c r="D123">
        <v>4.3499999999999996</v>
      </c>
      <c r="E123" t="s">
        <v>258</v>
      </c>
      <c r="F123" t="s">
        <v>259</v>
      </c>
      <c r="G123">
        <v>4.42</v>
      </c>
      <c r="H123">
        <v>7</v>
      </c>
      <c r="I123">
        <v>34390</v>
      </c>
      <c r="J123">
        <v>4.4000000000000004</v>
      </c>
      <c r="K123">
        <v>4.42</v>
      </c>
      <c r="L123">
        <v>14</v>
      </c>
      <c r="M123" t="s">
        <v>115</v>
      </c>
      <c r="N123">
        <v>1.42</v>
      </c>
      <c r="O123">
        <v>2.4300000000000002</v>
      </c>
      <c r="P123">
        <v>3.17</v>
      </c>
      <c r="Q123">
        <v>19.93</v>
      </c>
      <c r="R123">
        <v>22.2</v>
      </c>
    </row>
    <row r="124" spans="1:18" x14ac:dyDescent="0.25">
      <c r="A124">
        <v>2.95</v>
      </c>
      <c r="B124">
        <v>2.09</v>
      </c>
      <c r="C124">
        <v>2.95</v>
      </c>
      <c r="D124">
        <v>2.88</v>
      </c>
      <c r="E124" t="s">
        <v>260</v>
      </c>
      <c r="F124" t="s">
        <v>261</v>
      </c>
      <c r="G124">
        <v>2.93</v>
      </c>
      <c r="H124" t="s">
        <v>124</v>
      </c>
      <c r="I124">
        <v>81770</v>
      </c>
      <c r="J124">
        <v>2.92</v>
      </c>
      <c r="K124">
        <v>2.93</v>
      </c>
      <c r="L124">
        <v>3.3</v>
      </c>
      <c r="N124">
        <v>1.1200000000000001</v>
      </c>
      <c r="O124">
        <v>0.25</v>
      </c>
      <c r="P124">
        <v>1.1299999999999999</v>
      </c>
      <c r="Q124">
        <v>3.7</v>
      </c>
      <c r="R124">
        <v>79.2</v>
      </c>
    </row>
    <row r="125" spans="1:18" x14ac:dyDescent="0.25">
      <c r="A125">
        <v>5.22</v>
      </c>
      <c r="B125">
        <v>3.4</v>
      </c>
      <c r="C125">
        <v>5.085</v>
      </c>
      <c r="D125">
        <v>5.0199999999999996</v>
      </c>
      <c r="E125" t="s">
        <v>262</v>
      </c>
      <c r="F125" t="s">
        <v>263</v>
      </c>
      <c r="G125">
        <v>5.0599999999999996</v>
      </c>
      <c r="H125" t="s">
        <v>124</v>
      </c>
      <c r="I125">
        <v>40540</v>
      </c>
      <c r="J125">
        <v>5.0599999999999996</v>
      </c>
      <c r="K125">
        <v>5.07</v>
      </c>
      <c r="L125">
        <v>15.18</v>
      </c>
      <c r="N125">
        <v>2.81</v>
      </c>
      <c r="O125">
        <v>0.52</v>
      </c>
      <c r="P125">
        <v>3</v>
      </c>
      <c r="Q125">
        <v>42.64</v>
      </c>
      <c r="R125">
        <v>11.9</v>
      </c>
    </row>
    <row r="126" spans="1:18" x14ac:dyDescent="0.25">
      <c r="A126">
        <v>2</v>
      </c>
      <c r="B126">
        <v>0.86499999999999999</v>
      </c>
      <c r="C126">
        <v>0.94</v>
      </c>
      <c r="D126">
        <v>0.86499999999999999</v>
      </c>
      <c r="E126" t="s">
        <v>574</v>
      </c>
      <c r="F126" t="s">
        <v>575</v>
      </c>
      <c r="G126">
        <v>0.88</v>
      </c>
      <c r="H126">
        <v>-4</v>
      </c>
      <c r="I126">
        <v>19285</v>
      </c>
      <c r="J126">
        <v>0.88</v>
      </c>
      <c r="K126">
        <v>0.9</v>
      </c>
      <c r="L126">
        <v>9.1</v>
      </c>
      <c r="M126" t="s">
        <v>115</v>
      </c>
      <c r="N126">
        <v>1.1399999999999999</v>
      </c>
      <c r="O126">
        <v>0.46</v>
      </c>
      <c r="P126">
        <v>10.34</v>
      </c>
      <c r="Q126">
        <v>10.38</v>
      </c>
      <c r="R126">
        <v>8.5</v>
      </c>
    </row>
    <row r="127" spans="1:18" x14ac:dyDescent="0.25">
      <c r="A127">
        <v>0.39</v>
      </c>
      <c r="B127">
        <v>0.11</v>
      </c>
      <c r="C127">
        <v>0.125</v>
      </c>
      <c r="D127">
        <v>0.12</v>
      </c>
      <c r="E127" t="s">
        <v>264</v>
      </c>
      <c r="F127" t="s">
        <v>265</v>
      </c>
      <c r="G127">
        <v>0.12</v>
      </c>
      <c r="H127">
        <v>-0.5</v>
      </c>
      <c r="I127">
        <v>49245</v>
      </c>
      <c r="J127">
        <v>0.12</v>
      </c>
      <c r="K127">
        <v>0.125</v>
      </c>
      <c r="L127" t="s">
        <v>124</v>
      </c>
      <c r="N127" t="s">
        <v>124</v>
      </c>
      <c r="O127">
        <v>0.49</v>
      </c>
      <c r="P127" t="s">
        <v>124</v>
      </c>
      <c r="Q127">
        <v>1.74</v>
      </c>
      <c r="R127">
        <v>6.9</v>
      </c>
    </row>
    <row r="128" spans="1:18" x14ac:dyDescent="0.25">
      <c r="A128">
        <v>2.75</v>
      </c>
      <c r="B128">
        <v>1.96</v>
      </c>
      <c r="C128">
        <v>2.58</v>
      </c>
      <c r="D128">
        <v>2.5099999999999998</v>
      </c>
      <c r="E128" t="s">
        <v>576</v>
      </c>
      <c r="F128" t="s">
        <v>577</v>
      </c>
      <c r="G128">
        <v>2.58</v>
      </c>
      <c r="H128">
        <v>4</v>
      </c>
      <c r="I128">
        <v>2182</v>
      </c>
      <c r="J128">
        <v>2.5499999999999998</v>
      </c>
      <c r="K128">
        <v>2.58</v>
      </c>
      <c r="L128">
        <v>8.8000000000000007</v>
      </c>
      <c r="N128">
        <v>5.07</v>
      </c>
      <c r="O128">
        <v>1.96</v>
      </c>
      <c r="P128">
        <v>3.41</v>
      </c>
      <c r="Q128">
        <v>44.63</v>
      </c>
      <c r="R128">
        <v>5.8</v>
      </c>
    </row>
    <row r="129" spans="1:18" x14ac:dyDescent="0.25">
      <c r="A129">
        <v>8.5</v>
      </c>
      <c r="B129">
        <v>6.12</v>
      </c>
      <c r="C129">
        <v>6.6</v>
      </c>
      <c r="D129">
        <v>6.43</v>
      </c>
      <c r="E129" t="s">
        <v>266</v>
      </c>
      <c r="F129" t="s">
        <v>267</v>
      </c>
      <c r="G129">
        <v>6.56</v>
      </c>
      <c r="H129">
        <v>10</v>
      </c>
      <c r="I129">
        <v>19408</v>
      </c>
      <c r="J129">
        <v>6.55</v>
      </c>
      <c r="K129">
        <v>6.57</v>
      </c>
      <c r="L129">
        <v>23.5</v>
      </c>
      <c r="M129" t="s">
        <v>115</v>
      </c>
      <c r="N129">
        <v>1.67</v>
      </c>
      <c r="O129">
        <v>-1.8</v>
      </c>
      <c r="P129">
        <v>3.58</v>
      </c>
      <c r="Q129">
        <v>39.299999999999997</v>
      </c>
      <c r="R129">
        <v>16.7</v>
      </c>
    </row>
    <row r="130" spans="1:18" x14ac:dyDescent="0.25">
      <c r="A130">
        <v>10.15</v>
      </c>
      <c r="B130">
        <v>5.57</v>
      </c>
      <c r="C130">
        <v>7.89</v>
      </c>
      <c r="D130">
        <v>7.6950000000000003</v>
      </c>
      <c r="E130" t="s">
        <v>268</v>
      </c>
      <c r="F130" t="s">
        <v>269</v>
      </c>
      <c r="G130">
        <v>7.86</v>
      </c>
      <c r="H130">
        <v>16</v>
      </c>
      <c r="I130">
        <v>28610</v>
      </c>
      <c r="J130">
        <v>7.85</v>
      </c>
      <c r="K130">
        <v>7.86</v>
      </c>
      <c r="L130">
        <v>19</v>
      </c>
      <c r="M130" t="s">
        <v>115</v>
      </c>
      <c r="N130" t="s">
        <v>124</v>
      </c>
      <c r="O130">
        <v>3.38</v>
      </c>
      <c r="P130">
        <v>2.42</v>
      </c>
      <c r="Q130">
        <v>-15</v>
      </c>
      <c r="R130" t="s">
        <v>124</v>
      </c>
    </row>
    <row r="131" spans="1:18" x14ac:dyDescent="0.25">
      <c r="A131">
        <v>0.77</v>
      </c>
      <c r="B131">
        <v>0.27500000000000002</v>
      </c>
      <c r="C131">
        <v>0.34</v>
      </c>
      <c r="D131">
        <v>0.32</v>
      </c>
      <c r="E131" t="s">
        <v>578</v>
      </c>
      <c r="F131" t="s">
        <v>579</v>
      </c>
      <c r="G131">
        <v>0.33</v>
      </c>
      <c r="H131">
        <v>0.5</v>
      </c>
      <c r="I131">
        <v>7297</v>
      </c>
      <c r="J131">
        <v>0.33</v>
      </c>
      <c r="K131">
        <v>0.33500000000000002</v>
      </c>
      <c r="L131" t="s">
        <v>124</v>
      </c>
      <c r="M131" t="s">
        <v>115</v>
      </c>
      <c r="N131" t="s">
        <v>124</v>
      </c>
      <c r="O131">
        <v>0.59</v>
      </c>
      <c r="P131" t="s">
        <v>124</v>
      </c>
      <c r="Q131">
        <v>-5.28</v>
      </c>
      <c r="R131" t="s">
        <v>124</v>
      </c>
    </row>
    <row r="132" spans="1:18" x14ac:dyDescent="0.25">
      <c r="A132">
        <v>2.4700000000000002</v>
      </c>
      <c r="B132">
        <v>1.6950000000000001</v>
      </c>
      <c r="C132">
        <v>2.4700000000000002</v>
      </c>
      <c r="D132">
        <v>2.4</v>
      </c>
      <c r="E132" t="s">
        <v>580</v>
      </c>
      <c r="F132" t="s">
        <v>581</v>
      </c>
      <c r="G132">
        <v>2.4700000000000002</v>
      </c>
      <c r="H132">
        <v>7</v>
      </c>
      <c r="I132">
        <v>4452</v>
      </c>
      <c r="J132">
        <v>2.42</v>
      </c>
      <c r="K132">
        <v>2.4700000000000002</v>
      </c>
      <c r="L132">
        <v>10</v>
      </c>
      <c r="M132" t="s">
        <v>115</v>
      </c>
      <c r="N132">
        <v>1.37</v>
      </c>
      <c r="O132">
        <v>0.78</v>
      </c>
      <c r="P132">
        <v>4.05</v>
      </c>
      <c r="Q132">
        <v>13.67</v>
      </c>
      <c r="R132">
        <v>18.100000000000001</v>
      </c>
    </row>
    <row r="133" spans="1:18" x14ac:dyDescent="0.25">
      <c r="A133">
        <v>4.09</v>
      </c>
      <c r="B133">
        <v>2.65</v>
      </c>
      <c r="C133">
        <v>4.09</v>
      </c>
      <c r="D133">
        <v>3.98</v>
      </c>
      <c r="E133" t="s">
        <v>270</v>
      </c>
      <c r="F133" t="s">
        <v>271</v>
      </c>
      <c r="G133">
        <v>4.07</v>
      </c>
      <c r="H133">
        <v>9</v>
      </c>
      <c r="I133">
        <v>62253</v>
      </c>
      <c r="J133">
        <v>4.0599999999999996</v>
      </c>
      <c r="K133">
        <v>4.07</v>
      </c>
      <c r="L133">
        <v>10.8</v>
      </c>
      <c r="M133" t="s">
        <v>121</v>
      </c>
      <c r="N133">
        <v>1.39</v>
      </c>
      <c r="O133">
        <v>0.85</v>
      </c>
      <c r="P133">
        <v>2.65</v>
      </c>
      <c r="Q133">
        <v>15</v>
      </c>
      <c r="R133">
        <v>27.1</v>
      </c>
    </row>
    <row r="134" spans="1:18" x14ac:dyDescent="0.25">
      <c r="A134">
        <v>5.72</v>
      </c>
      <c r="B134">
        <v>3.51</v>
      </c>
      <c r="C134">
        <v>5.72</v>
      </c>
      <c r="D134">
        <v>5.59</v>
      </c>
      <c r="E134" t="s">
        <v>272</v>
      </c>
      <c r="F134" t="s">
        <v>273</v>
      </c>
      <c r="G134">
        <v>5.69</v>
      </c>
      <c r="H134">
        <v>8</v>
      </c>
      <c r="I134">
        <v>14828</v>
      </c>
      <c r="J134">
        <v>5.67</v>
      </c>
      <c r="K134">
        <v>5.69</v>
      </c>
      <c r="L134">
        <v>11</v>
      </c>
      <c r="M134" t="s">
        <v>115</v>
      </c>
      <c r="N134">
        <v>2.9</v>
      </c>
      <c r="O134">
        <v>2.78</v>
      </c>
      <c r="P134">
        <v>1.93</v>
      </c>
      <c r="Q134">
        <v>31.88</v>
      </c>
      <c r="R134">
        <v>17.8</v>
      </c>
    </row>
    <row r="135" spans="1:18" x14ac:dyDescent="0.25">
      <c r="A135">
        <v>2.1</v>
      </c>
      <c r="B135">
        <v>1.8049999999999999</v>
      </c>
      <c r="C135">
        <v>2.02</v>
      </c>
      <c r="D135">
        <v>2</v>
      </c>
      <c r="E135" t="s">
        <v>582</v>
      </c>
      <c r="F135" t="s">
        <v>583</v>
      </c>
      <c r="G135">
        <v>2</v>
      </c>
      <c r="H135">
        <v>-2</v>
      </c>
      <c r="I135">
        <v>3201</v>
      </c>
      <c r="J135">
        <v>2</v>
      </c>
      <c r="K135">
        <v>2.0099999999999998</v>
      </c>
      <c r="L135">
        <v>17.899999999999999</v>
      </c>
      <c r="N135">
        <v>0.5</v>
      </c>
      <c r="O135">
        <v>2.0099999999999998</v>
      </c>
      <c r="P135">
        <v>8.9499999999999993</v>
      </c>
      <c r="Q135">
        <v>8.9600000000000009</v>
      </c>
      <c r="R135">
        <v>22.3</v>
      </c>
    </row>
    <row r="136" spans="1:18" x14ac:dyDescent="0.25">
      <c r="A136">
        <v>0.30499999999999999</v>
      </c>
      <c r="B136">
        <v>0.185</v>
      </c>
      <c r="C136">
        <v>0.27</v>
      </c>
      <c r="D136">
        <v>0.255</v>
      </c>
      <c r="E136" t="s">
        <v>584</v>
      </c>
      <c r="F136" t="s">
        <v>585</v>
      </c>
      <c r="G136">
        <v>0.26500000000000001</v>
      </c>
      <c r="H136">
        <v>1.5</v>
      </c>
      <c r="I136">
        <v>3729</v>
      </c>
      <c r="J136">
        <v>0.255</v>
      </c>
      <c r="K136">
        <v>0.26500000000000001</v>
      </c>
      <c r="L136" t="s">
        <v>124</v>
      </c>
      <c r="N136" t="s">
        <v>124</v>
      </c>
      <c r="O136" t="s">
        <v>124</v>
      </c>
      <c r="P136" t="s">
        <v>124</v>
      </c>
      <c r="Q136">
        <v>-1.1000000000000001</v>
      </c>
      <c r="R136" t="s">
        <v>124</v>
      </c>
    </row>
    <row r="137" spans="1:18" x14ac:dyDescent="0.25">
      <c r="A137">
        <v>1.32</v>
      </c>
      <c r="B137">
        <v>0.64500000000000002</v>
      </c>
      <c r="C137">
        <v>1.1850000000000001</v>
      </c>
      <c r="D137">
        <v>1.115</v>
      </c>
      <c r="E137" t="s">
        <v>586</v>
      </c>
      <c r="F137" t="s">
        <v>587</v>
      </c>
      <c r="G137">
        <v>1.1850000000000001</v>
      </c>
      <c r="H137">
        <v>4.5</v>
      </c>
      <c r="I137">
        <v>9680</v>
      </c>
      <c r="J137">
        <v>1.17</v>
      </c>
      <c r="K137">
        <v>1.1850000000000001</v>
      </c>
      <c r="L137">
        <v>3.83</v>
      </c>
      <c r="N137">
        <v>1.1499999999999999</v>
      </c>
      <c r="O137">
        <v>0.03</v>
      </c>
      <c r="P137">
        <v>3.23</v>
      </c>
      <c r="Q137">
        <v>4.41</v>
      </c>
      <c r="R137">
        <v>26.9</v>
      </c>
    </row>
    <row r="138" spans="1:18" x14ac:dyDescent="0.25">
      <c r="A138">
        <v>0.53300000000000003</v>
      </c>
      <c r="B138">
        <v>0.39</v>
      </c>
      <c r="C138">
        <v>0.42499999999999999</v>
      </c>
      <c r="D138">
        <v>0.41</v>
      </c>
      <c r="E138" t="s">
        <v>588</v>
      </c>
      <c r="F138" t="s">
        <v>589</v>
      </c>
      <c r="G138">
        <v>0.41499999999999998</v>
      </c>
      <c r="H138">
        <v>-1</v>
      </c>
      <c r="I138">
        <v>6269</v>
      </c>
      <c r="J138">
        <v>0.41499999999999998</v>
      </c>
      <c r="K138">
        <v>0.42</v>
      </c>
      <c r="L138">
        <v>1.3</v>
      </c>
      <c r="N138">
        <v>1.38</v>
      </c>
      <c r="O138">
        <v>0.36</v>
      </c>
      <c r="P138">
        <v>3.13</v>
      </c>
      <c r="Q138">
        <v>1.8</v>
      </c>
      <c r="R138">
        <v>23.1</v>
      </c>
    </row>
    <row r="139" spans="1:18" x14ac:dyDescent="0.25">
      <c r="A139">
        <v>6.61</v>
      </c>
      <c r="B139">
        <v>5.34</v>
      </c>
      <c r="C139">
        <v>6.12</v>
      </c>
      <c r="D139">
        <v>6.03</v>
      </c>
      <c r="E139" t="s">
        <v>274</v>
      </c>
      <c r="F139" t="s">
        <v>275</v>
      </c>
      <c r="G139">
        <v>6.1</v>
      </c>
      <c r="H139">
        <v>9</v>
      </c>
      <c r="I139">
        <v>122856</v>
      </c>
      <c r="J139">
        <v>6.1</v>
      </c>
      <c r="K139">
        <v>6.11</v>
      </c>
      <c r="L139">
        <v>39</v>
      </c>
      <c r="M139" t="s">
        <v>115</v>
      </c>
      <c r="N139">
        <v>1.28</v>
      </c>
      <c r="O139">
        <v>1.28</v>
      </c>
      <c r="P139">
        <v>6.39</v>
      </c>
      <c r="Q139">
        <v>50.08</v>
      </c>
      <c r="R139">
        <v>12.2</v>
      </c>
    </row>
    <row r="140" spans="1:18" x14ac:dyDescent="0.25">
      <c r="A140">
        <v>0.28999999999999998</v>
      </c>
      <c r="B140">
        <v>0.12</v>
      </c>
      <c r="C140">
        <v>0.125</v>
      </c>
      <c r="D140">
        <v>0.12</v>
      </c>
      <c r="E140" t="s">
        <v>590</v>
      </c>
      <c r="F140" t="s">
        <v>591</v>
      </c>
      <c r="G140">
        <v>0.12</v>
      </c>
      <c r="H140">
        <v>-0.5</v>
      </c>
      <c r="I140">
        <v>28547</v>
      </c>
      <c r="J140">
        <v>0.12</v>
      </c>
      <c r="K140">
        <v>0.125</v>
      </c>
      <c r="L140" t="s">
        <v>124</v>
      </c>
      <c r="N140" t="s">
        <v>124</v>
      </c>
      <c r="O140" t="s">
        <v>124</v>
      </c>
      <c r="P140" t="s">
        <v>124</v>
      </c>
      <c r="Q140">
        <v>12.87</v>
      </c>
      <c r="R140">
        <v>0.9</v>
      </c>
    </row>
    <row r="141" spans="1:18" x14ac:dyDescent="0.25">
      <c r="A141">
        <v>4.34</v>
      </c>
      <c r="B141">
        <v>3.17</v>
      </c>
      <c r="C141">
        <v>4.03</v>
      </c>
      <c r="D141">
        <v>3.97</v>
      </c>
      <c r="E141" t="s">
        <v>276</v>
      </c>
      <c r="F141" t="s">
        <v>277</v>
      </c>
      <c r="G141">
        <v>4.0199999999999996</v>
      </c>
      <c r="H141" t="s">
        <v>124</v>
      </c>
      <c r="I141">
        <v>20920</v>
      </c>
      <c r="J141">
        <v>3.99</v>
      </c>
      <c r="K141">
        <v>4.0199999999999996</v>
      </c>
      <c r="L141">
        <v>18.8</v>
      </c>
      <c r="N141">
        <v>1.97</v>
      </c>
      <c r="O141">
        <v>3.42</v>
      </c>
      <c r="P141">
        <v>4.68</v>
      </c>
      <c r="Q141">
        <v>36.979999999999997</v>
      </c>
      <c r="R141">
        <v>10.9</v>
      </c>
    </row>
    <row r="142" spans="1:18" x14ac:dyDescent="0.25">
      <c r="A142">
        <v>13.89</v>
      </c>
      <c r="B142">
        <v>9.82</v>
      </c>
      <c r="C142">
        <v>13.89</v>
      </c>
      <c r="D142">
        <v>13.55</v>
      </c>
      <c r="E142" t="s">
        <v>278</v>
      </c>
      <c r="F142" t="s">
        <v>279</v>
      </c>
      <c r="G142">
        <v>13.78</v>
      </c>
      <c r="H142">
        <v>15</v>
      </c>
      <c r="I142">
        <v>2379</v>
      </c>
      <c r="J142">
        <v>13.76</v>
      </c>
      <c r="K142">
        <v>13.82</v>
      </c>
      <c r="L142">
        <v>36.5</v>
      </c>
      <c r="M142" t="s">
        <v>115</v>
      </c>
      <c r="N142">
        <v>1.21</v>
      </c>
      <c r="O142">
        <v>0.46</v>
      </c>
      <c r="P142">
        <v>2.65</v>
      </c>
      <c r="Q142">
        <v>44.1</v>
      </c>
      <c r="R142">
        <v>31.2</v>
      </c>
    </row>
    <row r="143" spans="1:18" x14ac:dyDescent="0.25">
      <c r="A143">
        <v>10.69</v>
      </c>
      <c r="B143">
        <v>8.01</v>
      </c>
      <c r="C143">
        <v>10.664999999999999</v>
      </c>
      <c r="D143">
        <v>10.220000000000001</v>
      </c>
      <c r="E143" t="s">
        <v>280</v>
      </c>
      <c r="F143" t="s">
        <v>281</v>
      </c>
      <c r="G143">
        <v>10.61</v>
      </c>
      <c r="H143">
        <v>33</v>
      </c>
      <c r="I143">
        <v>22049</v>
      </c>
      <c r="J143">
        <v>10.6</v>
      </c>
      <c r="K143">
        <v>10.62</v>
      </c>
      <c r="L143">
        <v>47.5</v>
      </c>
      <c r="M143" t="s">
        <v>115</v>
      </c>
      <c r="N143">
        <v>0.92</v>
      </c>
      <c r="O143">
        <v>0.06</v>
      </c>
      <c r="P143">
        <v>4.4800000000000004</v>
      </c>
      <c r="Q143">
        <v>43.7</v>
      </c>
      <c r="R143">
        <v>24.3</v>
      </c>
    </row>
    <row r="144" spans="1:18" x14ac:dyDescent="0.25">
      <c r="A144">
        <v>4.04</v>
      </c>
      <c r="B144">
        <v>2.1</v>
      </c>
      <c r="C144">
        <v>2.96</v>
      </c>
      <c r="D144">
        <v>2.81</v>
      </c>
      <c r="E144" t="s">
        <v>592</v>
      </c>
      <c r="F144" t="s">
        <v>593</v>
      </c>
      <c r="G144">
        <v>2.9</v>
      </c>
      <c r="H144">
        <v>9</v>
      </c>
      <c r="I144">
        <v>10478</v>
      </c>
      <c r="J144">
        <v>2.9</v>
      </c>
      <c r="K144">
        <v>2.92</v>
      </c>
      <c r="L144" t="s">
        <v>124</v>
      </c>
      <c r="N144" t="s">
        <v>124</v>
      </c>
      <c r="O144">
        <v>0.05</v>
      </c>
      <c r="P144" t="s">
        <v>124</v>
      </c>
      <c r="Q144">
        <v>-5.91</v>
      </c>
      <c r="R144" t="s">
        <v>124</v>
      </c>
    </row>
    <row r="145" spans="1:18" x14ac:dyDescent="0.25">
      <c r="A145">
        <v>11.29</v>
      </c>
      <c r="B145">
        <v>7.93</v>
      </c>
      <c r="C145">
        <v>9.89</v>
      </c>
      <c r="D145">
        <v>9.73</v>
      </c>
      <c r="E145" t="s">
        <v>57</v>
      </c>
      <c r="F145" t="s">
        <v>282</v>
      </c>
      <c r="G145">
        <v>9.75</v>
      </c>
      <c r="H145">
        <v>-11</v>
      </c>
      <c r="I145">
        <v>10977</v>
      </c>
      <c r="J145">
        <v>9.75</v>
      </c>
      <c r="K145">
        <v>9.81</v>
      </c>
      <c r="L145">
        <v>41.5</v>
      </c>
      <c r="M145" t="s">
        <v>121</v>
      </c>
      <c r="N145">
        <v>0.78</v>
      </c>
      <c r="O145">
        <v>-0.56999999999999995</v>
      </c>
      <c r="P145">
        <v>4.26</v>
      </c>
      <c r="Q145">
        <v>32.33</v>
      </c>
      <c r="R145">
        <v>30.2</v>
      </c>
    </row>
    <row r="146" spans="1:18" x14ac:dyDescent="0.25">
      <c r="A146">
        <v>1.52</v>
      </c>
      <c r="B146">
        <v>1.01</v>
      </c>
      <c r="C146">
        <v>1.52</v>
      </c>
      <c r="D146">
        <v>1.4650000000000001</v>
      </c>
      <c r="E146" t="s">
        <v>594</v>
      </c>
      <c r="F146" t="s">
        <v>595</v>
      </c>
      <c r="G146">
        <v>1.4650000000000001</v>
      </c>
      <c r="H146">
        <v>-3</v>
      </c>
      <c r="I146">
        <v>5286</v>
      </c>
      <c r="J146">
        <v>1.425</v>
      </c>
      <c r="K146">
        <v>1.4650000000000001</v>
      </c>
      <c r="L146" t="s">
        <v>124</v>
      </c>
      <c r="N146" t="s">
        <v>124</v>
      </c>
      <c r="O146">
        <v>0.76</v>
      </c>
      <c r="P146" t="s">
        <v>124</v>
      </c>
      <c r="Q146">
        <v>2.4</v>
      </c>
      <c r="R146">
        <v>61</v>
      </c>
    </row>
    <row r="147" spans="1:18" x14ac:dyDescent="0.25">
      <c r="A147">
        <v>3.48</v>
      </c>
      <c r="B147">
        <v>2.2999999999999998</v>
      </c>
      <c r="C147">
        <v>3.355</v>
      </c>
      <c r="D147">
        <v>3.26</v>
      </c>
      <c r="E147" t="s">
        <v>596</v>
      </c>
      <c r="F147" t="s">
        <v>597</v>
      </c>
      <c r="G147">
        <v>3.3</v>
      </c>
      <c r="H147">
        <v>-5</v>
      </c>
      <c r="I147">
        <v>4641</v>
      </c>
      <c r="J147">
        <v>3.26</v>
      </c>
      <c r="K147">
        <v>3.3</v>
      </c>
      <c r="L147">
        <v>3.1</v>
      </c>
      <c r="N147">
        <v>1.55</v>
      </c>
      <c r="O147">
        <v>-0.12</v>
      </c>
      <c r="P147">
        <v>0.94</v>
      </c>
      <c r="Q147">
        <v>4.8</v>
      </c>
      <c r="R147">
        <v>68.8</v>
      </c>
    </row>
    <row r="148" spans="1:18" x14ac:dyDescent="0.25">
      <c r="A148">
        <v>15.18</v>
      </c>
      <c r="B148">
        <v>11.16</v>
      </c>
      <c r="C148">
        <v>15.18</v>
      </c>
      <c r="D148">
        <v>14.81</v>
      </c>
      <c r="E148" t="s">
        <v>283</v>
      </c>
      <c r="F148" t="s">
        <v>284</v>
      </c>
      <c r="G148">
        <v>15.14</v>
      </c>
      <c r="H148">
        <v>30</v>
      </c>
      <c r="I148">
        <v>25301</v>
      </c>
      <c r="J148">
        <v>15.12</v>
      </c>
      <c r="K148">
        <v>15.16</v>
      </c>
      <c r="L148">
        <v>43.98</v>
      </c>
      <c r="N148">
        <v>0.38</v>
      </c>
      <c r="O148">
        <v>0.74</v>
      </c>
      <c r="P148">
        <v>2.9</v>
      </c>
      <c r="Q148">
        <v>16.579999999999998</v>
      </c>
      <c r="R148">
        <v>91.3</v>
      </c>
    </row>
    <row r="149" spans="1:18" x14ac:dyDescent="0.25">
      <c r="A149">
        <v>2.79</v>
      </c>
      <c r="B149">
        <v>1.825</v>
      </c>
      <c r="C149">
        <v>2.72</v>
      </c>
      <c r="D149">
        <v>2.64</v>
      </c>
      <c r="E149" t="s">
        <v>285</v>
      </c>
      <c r="F149" t="s">
        <v>286</v>
      </c>
      <c r="G149">
        <v>2.65</v>
      </c>
      <c r="H149">
        <v>1</v>
      </c>
      <c r="I149">
        <v>19652</v>
      </c>
      <c r="J149">
        <v>2.64</v>
      </c>
      <c r="K149">
        <v>2.66</v>
      </c>
      <c r="L149" t="s">
        <v>124</v>
      </c>
      <c r="N149" t="s">
        <v>124</v>
      </c>
      <c r="O149" t="s">
        <v>124</v>
      </c>
      <c r="P149" t="s">
        <v>124</v>
      </c>
      <c r="Q149" t="s">
        <v>124</v>
      </c>
      <c r="R149" t="s">
        <v>124</v>
      </c>
    </row>
    <row r="150" spans="1:18" x14ac:dyDescent="0.25">
      <c r="A150">
        <v>21.45</v>
      </c>
      <c r="B150">
        <v>14.35</v>
      </c>
      <c r="C150">
        <v>17.61</v>
      </c>
      <c r="D150">
        <v>17.420000000000002</v>
      </c>
      <c r="E150" t="s">
        <v>63</v>
      </c>
      <c r="F150" t="s">
        <v>287</v>
      </c>
      <c r="G150">
        <v>17.48</v>
      </c>
      <c r="H150">
        <v>-2</v>
      </c>
      <c r="I150">
        <v>5836</v>
      </c>
      <c r="J150">
        <v>17.47</v>
      </c>
      <c r="K150">
        <v>17.5</v>
      </c>
      <c r="L150">
        <v>88</v>
      </c>
      <c r="M150" t="s">
        <v>115</v>
      </c>
      <c r="N150">
        <v>1.45</v>
      </c>
      <c r="O150">
        <v>2.56</v>
      </c>
      <c r="P150">
        <v>5.03</v>
      </c>
      <c r="Q150">
        <v>127.32</v>
      </c>
      <c r="R150">
        <v>13.7</v>
      </c>
    </row>
    <row r="151" spans="1:18" x14ac:dyDescent="0.25">
      <c r="A151">
        <v>4.05</v>
      </c>
      <c r="B151">
        <v>2.04</v>
      </c>
      <c r="C151">
        <v>2.71</v>
      </c>
      <c r="D151">
        <v>2.58</v>
      </c>
      <c r="E151" t="s">
        <v>288</v>
      </c>
      <c r="F151" t="s">
        <v>289</v>
      </c>
      <c r="G151">
        <v>2.62</v>
      </c>
      <c r="H151">
        <v>-12</v>
      </c>
      <c r="I151">
        <v>12465</v>
      </c>
      <c r="J151">
        <v>2.62</v>
      </c>
      <c r="K151">
        <v>2.64</v>
      </c>
      <c r="L151" t="s">
        <v>124</v>
      </c>
      <c r="N151" t="s">
        <v>124</v>
      </c>
      <c r="O151" t="s">
        <v>124</v>
      </c>
      <c r="P151" t="s">
        <v>124</v>
      </c>
      <c r="Q151">
        <v>-2.2000000000000002</v>
      </c>
      <c r="R151" t="s">
        <v>124</v>
      </c>
    </row>
    <row r="152" spans="1:18" x14ac:dyDescent="0.25">
      <c r="A152">
        <v>3.85</v>
      </c>
      <c r="B152">
        <v>1.2949999999999999</v>
      </c>
      <c r="C152">
        <v>1.5449999999999999</v>
      </c>
      <c r="D152">
        <v>1.4650000000000001</v>
      </c>
      <c r="E152" t="s">
        <v>290</v>
      </c>
      <c r="F152" t="s">
        <v>291</v>
      </c>
      <c r="G152">
        <v>1.5</v>
      </c>
      <c r="H152">
        <v>2.5</v>
      </c>
      <c r="I152">
        <v>9147</v>
      </c>
      <c r="J152">
        <v>1.4950000000000001</v>
      </c>
      <c r="K152">
        <v>1.5049999999999999</v>
      </c>
      <c r="L152">
        <v>9.31</v>
      </c>
      <c r="M152" t="s">
        <v>115</v>
      </c>
      <c r="N152">
        <v>2.06</v>
      </c>
      <c r="O152">
        <v>0.28999999999999998</v>
      </c>
      <c r="P152">
        <v>6.21</v>
      </c>
      <c r="Q152">
        <v>19.170000000000002</v>
      </c>
      <c r="R152">
        <v>7.8</v>
      </c>
    </row>
    <row r="153" spans="1:18" x14ac:dyDescent="0.25">
      <c r="A153">
        <v>23.48</v>
      </c>
      <c r="B153">
        <v>17.62</v>
      </c>
      <c r="C153">
        <v>22.16</v>
      </c>
      <c r="D153">
        <v>21.82</v>
      </c>
      <c r="E153" t="s">
        <v>292</v>
      </c>
      <c r="F153" t="s">
        <v>293</v>
      </c>
      <c r="G153">
        <v>22.03</v>
      </c>
      <c r="H153">
        <v>22</v>
      </c>
      <c r="I153">
        <v>8803</v>
      </c>
      <c r="J153">
        <v>22.02</v>
      </c>
      <c r="K153">
        <v>22.03</v>
      </c>
      <c r="L153">
        <v>110</v>
      </c>
      <c r="M153" t="s">
        <v>115</v>
      </c>
      <c r="N153">
        <v>1.82</v>
      </c>
      <c r="O153">
        <v>9.5299999999999994</v>
      </c>
      <c r="P153">
        <v>4.99</v>
      </c>
      <c r="Q153">
        <v>200.47</v>
      </c>
      <c r="R153">
        <v>11</v>
      </c>
    </row>
    <row r="154" spans="1:18" x14ac:dyDescent="0.25">
      <c r="A154">
        <v>17.72</v>
      </c>
      <c r="B154">
        <v>10.76</v>
      </c>
      <c r="C154">
        <v>17.54</v>
      </c>
      <c r="D154">
        <v>17.27</v>
      </c>
      <c r="E154" t="s">
        <v>294</v>
      </c>
      <c r="F154" t="s">
        <v>295</v>
      </c>
      <c r="G154">
        <v>17.350000000000001</v>
      </c>
      <c r="H154">
        <v>-1</v>
      </c>
      <c r="I154">
        <v>19738</v>
      </c>
      <c r="J154">
        <v>17.350000000000001</v>
      </c>
      <c r="K154">
        <v>17.39</v>
      </c>
      <c r="L154">
        <v>76</v>
      </c>
      <c r="N154">
        <v>2.13</v>
      </c>
      <c r="O154">
        <v>6.16</v>
      </c>
      <c r="P154">
        <v>4.38</v>
      </c>
      <c r="Q154">
        <v>162.1</v>
      </c>
      <c r="R154">
        <v>10.7</v>
      </c>
    </row>
    <row r="155" spans="1:18" x14ac:dyDescent="0.25">
      <c r="A155">
        <v>4.49</v>
      </c>
      <c r="B155">
        <v>0.32500000000000001</v>
      </c>
      <c r="C155">
        <v>3.59</v>
      </c>
      <c r="D155">
        <v>3.48</v>
      </c>
      <c r="E155" t="s">
        <v>296</v>
      </c>
      <c r="F155" t="s">
        <v>297</v>
      </c>
      <c r="G155">
        <v>3.55</v>
      </c>
      <c r="H155">
        <v>5</v>
      </c>
      <c r="I155">
        <v>30599</v>
      </c>
      <c r="J155">
        <v>3.53</v>
      </c>
      <c r="K155">
        <v>3.55</v>
      </c>
      <c r="L155" t="s">
        <v>124</v>
      </c>
      <c r="N155" t="s">
        <v>124</v>
      </c>
      <c r="O155" t="s">
        <v>124</v>
      </c>
      <c r="P155" t="s">
        <v>124</v>
      </c>
      <c r="Q155">
        <v>-7.39</v>
      </c>
      <c r="R155" t="s">
        <v>124</v>
      </c>
    </row>
    <row r="156" spans="1:18" x14ac:dyDescent="0.25">
      <c r="A156">
        <v>0.31</v>
      </c>
      <c r="B156">
        <v>0.04</v>
      </c>
      <c r="C156">
        <v>5.8999999999999997E-2</v>
      </c>
      <c r="D156">
        <v>5.6000000000000001E-2</v>
      </c>
      <c r="E156" t="s">
        <v>298</v>
      </c>
      <c r="F156" t="s">
        <v>299</v>
      </c>
      <c r="G156">
        <v>5.8000000000000003E-2</v>
      </c>
      <c r="H156">
        <v>0.1</v>
      </c>
      <c r="I156">
        <v>119666</v>
      </c>
      <c r="J156">
        <v>5.7000000000000002E-2</v>
      </c>
      <c r="K156">
        <v>5.8000000000000003E-2</v>
      </c>
      <c r="L156" t="s">
        <v>124</v>
      </c>
      <c r="N156" t="s">
        <v>124</v>
      </c>
      <c r="O156" t="s">
        <v>124</v>
      </c>
      <c r="P156" t="s">
        <v>124</v>
      </c>
      <c r="Q156">
        <v>-17.34</v>
      </c>
      <c r="R156" t="s">
        <v>124</v>
      </c>
    </row>
    <row r="157" spans="1:18" x14ac:dyDescent="0.25">
      <c r="A157">
        <v>9.99</v>
      </c>
      <c r="B157">
        <v>5.27</v>
      </c>
      <c r="C157">
        <v>9.94</v>
      </c>
      <c r="D157">
        <v>9.69</v>
      </c>
      <c r="E157" t="s">
        <v>300</v>
      </c>
      <c r="F157" t="s">
        <v>301</v>
      </c>
      <c r="G157">
        <v>9.8800000000000008</v>
      </c>
      <c r="H157">
        <v>9</v>
      </c>
      <c r="I157">
        <v>7596</v>
      </c>
      <c r="J157">
        <v>9.85</v>
      </c>
      <c r="K157">
        <v>9.89</v>
      </c>
      <c r="L157">
        <v>29.5</v>
      </c>
      <c r="M157" t="s">
        <v>115</v>
      </c>
      <c r="N157">
        <v>1.4</v>
      </c>
      <c r="O157" t="s">
        <v>124</v>
      </c>
      <c r="P157">
        <v>2.99</v>
      </c>
      <c r="Q157">
        <v>41.31</v>
      </c>
      <c r="R157">
        <v>23.9</v>
      </c>
    </row>
    <row r="158" spans="1:18" x14ac:dyDescent="0.25">
      <c r="A158">
        <v>2.06</v>
      </c>
      <c r="B158">
        <v>0.755</v>
      </c>
      <c r="C158">
        <v>1.1200000000000001</v>
      </c>
      <c r="D158">
        <v>1.0900000000000001</v>
      </c>
      <c r="E158" t="s">
        <v>600</v>
      </c>
      <c r="F158" t="s">
        <v>601</v>
      </c>
      <c r="G158">
        <v>1.1000000000000001</v>
      </c>
      <c r="H158">
        <v>-1.5</v>
      </c>
      <c r="I158">
        <v>5932</v>
      </c>
      <c r="J158">
        <v>1.0900000000000001</v>
      </c>
      <c r="K158">
        <v>1.1000000000000001</v>
      </c>
      <c r="L158">
        <v>14.5</v>
      </c>
      <c r="M158" t="s">
        <v>115</v>
      </c>
      <c r="N158">
        <v>1.88</v>
      </c>
      <c r="O158">
        <v>1.08</v>
      </c>
      <c r="P158">
        <v>13.18</v>
      </c>
      <c r="Q158">
        <v>27.2</v>
      </c>
      <c r="R158">
        <v>4</v>
      </c>
    </row>
    <row r="159" spans="1:18" x14ac:dyDescent="0.25">
      <c r="A159">
        <v>3.53</v>
      </c>
      <c r="B159">
        <v>2.54</v>
      </c>
      <c r="C159">
        <v>3.29</v>
      </c>
      <c r="D159">
        <v>3.17</v>
      </c>
      <c r="E159" t="s">
        <v>302</v>
      </c>
      <c r="F159" t="s">
        <v>303</v>
      </c>
      <c r="G159">
        <v>3.28</v>
      </c>
      <c r="H159">
        <v>10</v>
      </c>
      <c r="I159">
        <v>11374</v>
      </c>
      <c r="J159">
        <v>3.27</v>
      </c>
      <c r="K159">
        <v>3.28</v>
      </c>
      <c r="L159">
        <v>13.2</v>
      </c>
      <c r="N159" t="s">
        <v>124</v>
      </c>
      <c r="O159">
        <v>1.51</v>
      </c>
      <c r="P159">
        <v>4.0199999999999996</v>
      </c>
      <c r="Q159">
        <v>-11.32</v>
      </c>
      <c r="R159" t="s">
        <v>124</v>
      </c>
    </row>
    <row r="160" spans="1:18" x14ac:dyDescent="0.25">
      <c r="A160">
        <v>72.95</v>
      </c>
      <c r="B160">
        <v>53.92</v>
      </c>
      <c r="C160">
        <v>72.95</v>
      </c>
      <c r="D160">
        <v>71.400000000000006</v>
      </c>
      <c r="E160" t="s">
        <v>61</v>
      </c>
      <c r="F160" t="s">
        <v>304</v>
      </c>
      <c r="G160">
        <v>72.86</v>
      </c>
      <c r="H160">
        <v>105</v>
      </c>
      <c r="I160">
        <v>28677</v>
      </c>
      <c r="J160">
        <v>72.739999999999995</v>
      </c>
      <c r="K160">
        <v>72.87</v>
      </c>
      <c r="L160">
        <v>290</v>
      </c>
      <c r="M160" t="s">
        <v>121</v>
      </c>
      <c r="N160">
        <v>1.67</v>
      </c>
      <c r="O160">
        <v>32.5</v>
      </c>
      <c r="P160">
        <v>3.98</v>
      </c>
      <c r="Q160">
        <v>483.86</v>
      </c>
      <c r="R160">
        <v>15.1</v>
      </c>
    </row>
    <row r="161" spans="1:18" x14ac:dyDescent="0.25">
      <c r="A161">
        <v>21.02</v>
      </c>
      <c r="B161">
        <v>10.55</v>
      </c>
      <c r="C161">
        <v>19.95</v>
      </c>
      <c r="D161">
        <v>19.48</v>
      </c>
      <c r="E161" t="s">
        <v>305</v>
      </c>
      <c r="F161" t="s">
        <v>306</v>
      </c>
      <c r="G161">
        <v>19.87</v>
      </c>
      <c r="H161">
        <v>36</v>
      </c>
      <c r="I161">
        <v>4373</v>
      </c>
      <c r="J161">
        <v>19.84</v>
      </c>
      <c r="K161">
        <v>19.88</v>
      </c>
      <c r="L161">
        <v>58.9</v>
      </c>
      <c r="M161" t="s">
        <v>115</v>
      </c>
      <c r="N161">
        <v>1.33</v>
      </c>
      <c r="O161">
        <v>1.62</v>
      </c>
      <c r="P161">
        <v>2.96</v>
      </c>
      <c r="Q161">
        <v>78.5</v>
      </c>
      <c r="R161">
        <v>25.3</v>
      </c>
    </row>
    <row r="162" spans="1:18" x14ac:dyDescent="0.25">
      <c r="A162">
        <v>3.3</v>
      </c>
      <c r="B162">
        <v>1.69</v>
      </c>
      <c r="C162">
        <v>3.26</v>
      </c>
      <c r="D162">
        <v>3.1</v>
      </c>
      <c r="E162" t="s">
        <v>602</v>
      </c>
      <c r="F162" t="s">
        <v>603</v>
      </c>
      <c r="G162">
        <v>3.22</v>
      </c>
      <c r="H162">
        <v>-2</v>
      </c>
      <c r="I162">
        <v>1172</v>
      </c>
      <c r="J162">
        <v>3.19</v>
      </c>
      <c r="K162">
        <v>3.24</v>
      </c>
      <c r="L162" t="s">
        <v>124</v>
      </c>
      <c r="N162" t="s">
        <v>124</v>
      </c>
      <c r="O162" t="s">
        <v>124</v>
      </c>
      <c r="P162" t="s">
        <v>124</v>
      </c>
      <c r="Q162" t="s">
        <v>124</v>
      </c>
      <c r="R162" t="s">
        <v>124</v>
      </c>
    </row>
    <row r="163" spans="1:18" x14ac:dyDescent="0.25">
      <c r="A163">
        <v>1.2949999999999999</v>
      </c>
      <c r="B163">
        <v>0.47</v>
      </c>
      <c r="C163">
        <v>0.62</v>
      </c>
      <c r="D163">
        <v>0.6</v>
      </c>
      <c r="E163" t="s">
        <v>604</v>
      </c>
      <c r="F163" t="s">
        <v>605</v>
      </c>
      <c r="G163">
        <v>0.60499999999999998</v>
      </c>
      <c r="H163">
        <v>0.5</v>
      </c>
      <c r="I163">
        <v>1403</v>
      </c>
      <c r="J163">
        <v>0.60499999999999998</v>
      </c>
      <c r="K163">
        <v>0.61499999999999999</v>
      </c>
      <c r="L163">
        <v>4.25</v>
      </c>
      <c r="M163" t="s">
        <v>115</v>
      </c>
      <c r="N163">
        <v>1.52</v>
      </c>
      <c r="O163">
        <v>0.42</v>
      </c>
      <c r="P163">
        <v>7.02</v>
      </c>
      <c r="Q163">
        <v>6.44</v>
      </c>
      <c r="R163">
        <v>9.4</v>
      </c>
    </row>
    <row r="164" spans="1:18" x14ac:dyDescent="0.25">
      <c r="A164">
        <v>1.0149999999999999</v>
      </c>
      <c r="B164">
        <v>0.54600000000000004</v>
      </c>
      <c r="C164">
        <v>0.94</v>
      </c>
      <c r="D164">
        <v>0.91</v>
      </c>
      <c r="E164" t="s">
        <v>606</v>
      </c>
      <c r="F164" t="s">
        <v>607</v>
      </c>
      <c r="G164">
        <v>0.92500000000000004</v>
      </c>
      <c r="H164">
        <v>1</v>
      </c>
      <c r="I164">
        <v>14489</v>
      </c>
      <c r="J164">
        <v>0.91500000000000004</v>
      </c>
      <c r="K164">
        <v>0.92500000000000004</v>
      </c>
      <c r="L164" t="s">
        <v>124</v>
      </c>
      <c r="N164" t="s">
        <v>124</v>
      </c>
      <c r="O164">
        <v>0.03</v>
      </c>
      <c r="P164" t="s">
        <v>124</v>
      </c>
      <c r="Q164">
        <v>3.72</v>
      </c>
      <c r="R164">
        <v>24.9</v>
      </c>
    </row>
    <row r="165" spans="1:18" x14ac:dyDescent="0.25">
      <c r="A165">
        <v>12.59</v>
      </c>
      <c r="B165">
        <v>8.82</v>
      </c>
      <c r="C165">
        <v>11.78</v>
      </c>
      <c r="D165">
        <v>11.48</v>
      </c>
      <c r="E165" t="s">
        <v>307</v>
      </c>
      <c r="F165" t="s">
        <v>308</v>
      </c>
      <c r="G165">
        <v>11.66</v>
      </c>
      <c r="H165">
        <v>-5</v>
      </c>
      <c r="I165">
        <v>5616</v>
      </c>
      <c r="J165">
        <v>11.66</v>
      </c>
      <c r="K165">
        <v>11.69</v>
      </c>
      <c r="L165">
        <v>56</v>
      </c>
      <c r="M165" t="s">
        <v>115</v>
      </c>
      <c r="N165">
        <v>1.59</v>
      </c>
      <c r="O165">
        <v>2.37</v>
      </c>
      <c r="P165">
        <v>4.8</v>
      </c>
      <c r="Q165">
        <v>89.13</v>
      </c>
      <c r="R165">
        <v>13.1</v>
      </c>
    </row>
    <row r="166" spans="1:18" x14ac:dyDescent="0.25">
      <c r="A166">
        <v>2.64</v>
      </c>
      <c r="B166">
        <v>0.47</v>
      </c>
      <c r="C166">
        <v>0.98</v>
      </c>
      <c r="D166">
        <v>0.9</v>
      </c>
      <c r="E166" t="s">
        <v>608</v>
      </c>
      <c r="F166" t="s">
        <v>609</v>
      </c>
      <c r="G166">
        <v>0.98</v>
      </c>
      <c r="H166">
        <v>8</v>
      </c>
      <c r="I166">
        <v>20105</v>
      </c>
      <c r="J166">
        <v>0.97</v>
      </c>
      <c r="K166">
        <v>0.98</v>
      </c>
      <c r="L166" t="s">
        <v>124</v>
      </c>
      <c r="N166" t="s">
        <v>124</v>
      </c>
      <c r="O166">
        <v>2.1800000000000002</v>
      </c>
      <c r="P166" t="s">
        <v>124</v>
      </c>
      <c r="Q166">
        <v>16.350000000000001</v>
      </c>
      <c r="R166">
        <v>6</v>
      </c>
    </row>
    <row r="167" spans="1:18" x14ac:dyDescent="0.25">
      <c r="A167">
        <v>5.88</v>
      </c>
      <c r="B167">
        <v>3.64</v>
      </c>
      <c r="C167">
        <v>4.22</v>
      </c>
      <c r="D167">
        <v>4.0999999999999996</v>
      </c>
      <c r="E167" t="s">
        <v>309</v>
      </c>
      <c r="F167" t="s">
        <v>310</v>
      </c>
      <c r="G167">
        <v>4.1399999999999997</v>
      </c>
      <c r="H167">
        <v>-5</v>
      </c>
      <c r="I167">
        <v>2678</v>
      </c>
      <c r="J167">
        <v>4.13</v>
      </c>
      <c r="K167">
        <v>4.16</v>
      </c>
      <c r="L167" t="s">
        <v>124</v>
      </c>
      <c r="N167" t="s">
        <v>124</v>
      </c>
      <c r="O167">
        <v>-0.08</v>
      </c>
      <c r="P167" t="s">
        <v>124</v>
      </c>
      <c r="Q167">
        <v>-31.63</v>
      </c>
      <c r="R167" t="s">
        <v>124</v>
      </c>
    </row>
    <row r="168" spans="1:18" x14ac:dyDescent="0.25">
      <c r="A168">
        <v>1.385</v>
      </c>
      <c r="B168">
        <v>0.62</v>
      </c>
      <c r="C168">
        <v>1.2350000000000001</v>
      </c>
      <c r="D168">
        <v>1.1499999999999999</v>
      </c>
      <c r="E168" t="s">
        <v>610</v>
      </c>
      <c r="F168" t="s">
        <v>611</v>
      </c>
      <c r="G168">
        <v>1.2350000000000001</v>
      </c>
      <c r="H168">
        <v>3.5</v>
      </c>
      <c r="I168">
        <v>3232</v>
      </c>
      <c r="J168">
        <v>1.22</v>
      </c>
      <c r="K168">
        <v>1.2350000000000001</v>
      </c>
      <c r="L168">
        <v>2.71</v>
      </c>
      <c r="M168" t="s">
        <v>115</v>
      </c>
      <c r="N168">
        <v>3.93</v>
      </c>
      <c r="O168">
        <v>0.76</v>
      </c>
      <c r="P168">
        <v>2.19</v>
      </c>
      <c r="Q168">
        <v>10.64</v>
      </c>
      <c r="R168">
        <v>11.6</v>
      </c>
    </row>
    <row r="169" spans="1:18" x14ac:dyDescent="0.25">
      <c r="A169">
        <v>3.25</v>
      </c>
      <c r="B169">
        <v>1.415</v>
      </c>
      <c r="C169">
        <v>1.585</v>
      </c>
      <c r="D169">
        <v>1.5069999999999999</v>
      </c>
      <c r="E169" t="s">
        <v>311</v>
      </c>
      <c r="F169" t="s">
        <v>312</v>
      </c>
      <c r="G169">
        <v>1.57</v>
      </c>
      <c r="H169">
        <v>0.5</v>
      </c>
      <c r="I169">
        <v>918692</v>
      </c>
      <c r="J169">
        <v>1.57</v>
      </c>
      <c r="K169">
        <v>1.58</v>
      </c>
      <c r="L169">
        <v>15.5</v>
      </c>
      <c r="M169" t="s">
        <v>115</v>
      </c>
      <c r="N169">
        <v>1.25</v>
      </c>
      <c r="O169">
        <v>-0.15</v>
      </c>
      <c r="P169">
        <v>9.8699999999999992</v>
      </c>
      <c r="Q169">
        <v>19.399999999999999</v>
      </c>
      <c r="R169">
        <v>8.1</v>
      </c>
    </row>
    <row r="170" spans="1:18" x14ac:dyDescent="0.25">
      <c r="A170">
        <v>2.5</v>
      </c>
      <c r="B170">
        <v>0.6</v>
      </c>
      <c r="C170">
        <v>0.77500000000000002</v>
      </c>
      <c r="D170">
        <v>0.75</v>
      </c>
      <c r="E170" t="s">
        <v>612</v>
      </c>
      <c r="F170" t="s">
        <v>613</v>
      </c>
      <c r="G170">
        <v>0.77</v>
      </c>
      <c r="H170">
        <v>2</v>
      </c>
      <c r="I170">
        <v>121</v>
      </c>
      <c r="J170">
        <v>0.75</v>
      </c>
      <c r="K170">
        <v>0.9</v>
      </c>
      <c r="L170" t="s">
        <v>124</v>
      </c>
      <c r="N170" t="s">
        <v>124</v>
      </c>
      <c r="O170">
        <v>3.84</v>
      </c>
      <c r="P170" t="s">
        <v>124</v>
      </c>
      <c r="Q170">
        <v>-84.98</v>
      </c>
      <c r="R170" t="s">
        <v>124</v>
      </c>
    </row>
    <row r="171" spans="1:18" x14ac:dyDescent="0.25">
      <c r="A171">
        <v>12.74</v>
      </c>
      <c r="B171">
        <v>6.27</v>
      </c>
      <c r="C171">
        <v>8.1300000000000008</v>
      </c>
      <c r="D171">
        <v>7.85</v>
      </c>
      <c r="E171" t="s">
        <v>313</v>
      </c>
      <c r="F171" t="s">
        <v>705</v>
      </c>
      <c r="G171">
        <v>7.87</v>
      </c>
      <c r="H171">
        <v>-21</v>
      </c>
      <c r="I171">
        <v>12119</v>
      </c>
      <c r="J171">
        <v>7.85</v>
      </c>
      <c r="K171">
        <v>7.88</v>
      </c>
      <c r="L171">
        <v>39.5</v>
      </c>
      <c r="M171" t="s">
        <v>115</v>
      </c>
      <c r="N171">
        <v>0.95</v>
      </c>
      <c r="O171">
        <v>5.3</v>
      </c>
      <c r="P171">
        <v>5.0199999999999996</v>
      </c>
      <c r="Q171">
        <v>37.700000000000003</v>
      </c>
      <c r="R171">
        <v>20.9</v>
      </c>
    </row>
    <row r="172" spans="1:18" x14ac:dyDescent="0.25">
      <c r="A172">
        <v>2.19</v>
      </c>
      <c r="B172">
        <v>1.635</v>
      </c>
      <c r="C172">
        <v>2.08</v>
      </c>
      <c r="D172">
        <v>2.04</v>
      </c>
      <c r="E172" t="s">
        <v>314</v>
      </c>
      <c r="F172" t="s">
        <v>315</v>
      </c>
      <c r="G172">
        <v>2.08</v>
      </c>
      <c r="H172">
        <v>2</v>
      </c>
      <c r="I172">
        <v>85106</v>
      </c>
      <c r="J172">
        <v>2.0699999999999998</v>
      </c>
      <c r="K172">
        <v>2.08</v>
      </c>
      <c r="L172">
        <v>9.1</v>
      </c>
      <c r="N172">
        <v>1.43</v>
      </c>
      <c r="O172">
        <v>1.69</v>
      </c>
      <c r="P172">
        <v>4.38</v>
      </c>
      <c r="Q172">
        <v>13.05</v>
      </c>
      <c r="R172">
        <v>15.9</v>
      </c>
    </row>
    <row r="173" spans="1:18" x14ac:dyDescent="0.25">
      <c r="A173">
        <v>2.48</v>
      </c>
      <c r="B173">
        <v>0.78200000000000003</v>
      </c>
      <c r="C173">
        <v>0.90500000000000003</v>
      </c>
      <c r="D173">
        <v>0.88</v>
      </c>
      <c r="E173" t="s">
        <v>316</v>
      </c>
      <c r="F173" t="s">
        <v>317</v>
      </c>
      <c r="G173">
        <v>0.88</v>
      </c>
      <c r="H173">
        <v>-2</v>
      </c>
      <c r="I173">
        <v>29968</v>
      </c>
      <c r="J173">
        <v>0.88</v>
      </c>
      <c r="K173">
        <v>0.88500000000000001</v>
      </c>
      <c r="L173">
        <v>11</v>
      </c>
      <c r="M173" t="s">
        <v>115</v>
      </c>
      <c r="N173">
        <v>1.69</v>
      </c>
      <c r="O173">
        <v>2.19</v>
      </c>
      <c r="P173">
        <v>12.5</v>
      </c>
      <c r="Q173">
        <v>18.55</v>
      </c>
      <c r="R173">
        <v>4.7</v>
      </c>
    </row>
    <row r="174" spans="1:18" x14ac:dyDescent="0.25">
      <c r="A174">
        <v>19</v>
      </c>
      <c r="B174">
        <v>7.87</v>
      </c>
      <c r="C174">
        <v>9.76</v>
      </c>
      <c r="D174">
        <v>9.51</v>
      </c>
      <c r="E174" t="s">
        <v>318</v>
      </c>
      <c r="F174" t="s">
        <v>319</v>
      </c>
      <c r="G174">
        <v>9.6</v>
      </c>
      <c r="H174">
        <v>-14</v>
      </c>
      <c r="I174">
        <v>6034</v>
      </c>
      <c r="J174">
        <v>9.5500000000000007</v>
      </c>
      <c r="K174">
        <v>9.6</v>
      </c>
      <c r="L174">
        <v>109</v>
      </c>
      <c r="M174" t="s">
        <v>115</v>
      </c>
      <c r="N174">
        <v>1.19</v>
      </c>
      <c r="O174">
        <v>3.93</v>
      </c>
      <c r="P174">
        <v>11.35</v>
      </c>
      <c r="Q174">
        <v>129.51</v>
      </c>
      <c r="R174">
        <v>7.4</v>
      </c>
    </row>
    <row r="175" spans="1:18" x14ac:dyDescent="0.25">
      <c r="A175">
        <v>1.97</v>
      </c>
      <c r="B175">
        <v>1.2849999999999999</v>
      </c>
      <c r="C175">
        <v>1.41</v>
      </c>
      <c r="D175">
        <v>1.38</v>
      </c>
      <c r="E175" t="s">
        <v>614</v>
      </c>
      <c r="F175" t="s">
        <v>615</v>
      </c>
      <c r="G175">
        <v>1.4</v>
      </c>
      <c r="H175" t="s">
        <v>124</v>
      </c>
      <c r="I175">
        <v>15565</v>
      </c>
      <c r="J175">
        <v>1.4</v>
      </c>
      <c r="K175">
        <v>1.405</v>
      </c>
      <c r="L175" t="s">
        <v>124</v>
      </c>
      <c r="M175" t="s">
        <v>115</v>
      </c>
      <c r="N175" t="s">
        <v>124</v>
      </c>
      <c r="O175" t="s">
        <v>124</v>
      </c>
      <c r="P175" t="s">
        <v>124</v>
      </c>
      <c r="Q175" t="s">
        <v>124</v>
      </c>
      <c r="R175" t="s">
        <v>124</v>
      </c>
    </row>
    <row r="176" spans="1:18" x14ac:dyDescent="0.25">
      <c r="A176">
        <v>3.19</v>
      </c>
      <c r="B176">
        <v>2.13</v>
      </c>
      <c r="C176">
        <v>2.77</v>
      </c>
      <c r="D176">
        <v>2.67</v>
      </c>
      <c r="E176" t="s">
        <v>616</v>
      </c>
      <c r="F176" t="s">
        <v>617</v>
      </c>
      <c r="G176">
        <v>2.73</v>
      </c>
      <c r="H176">
        <v>6</v>
      </c>
      <c r="I176">
        <v>1632</v>
      </c>
      <c r="J176">
        <v>2.69</v>
      </c>
      <c r="K176">
        <v>2.73</v>
      </c>
      <c r="L176">
        <v>15.5</v>
      </c>
      <c r="M176" t="s">
        <v>115</v>
      </c>
      <c r="N176">
        <v>1.03</v>
      </c>
      <c r="O176">
        <v>0.81</v>
      </c>
      <c r="P176">
        <v>5.68</v>
      </c>
      <c r="Q176">
        <v>16</v>
      </c>
      <c r="R176">
        <v>17.100000000000001</v>
      </c>
    </row>
    <row r="177" spans="1:18" x14ac:dyDescent="0.25">
      <c r="A177">
        <v>0.94699999999999995</v>
      </c>
      <c r="B177">
        <v>0.182</v>
      </c>
      <c r="C177">
        <v>0.25</v>
      </c>
      <c r="D177">
        <v>0.24</v>
      </c>
      <c r="E177" t="s">
        <v>320</v>
      </c>
      <c r="F177" t="s">
        <v>321</v>
      </c>
      <c r="G177">
        <v>0.25</v>
      </c>
      <c r="H177">
        <v>0.5</v>
      </c>
      <c r="I177">
        <v>63363</v>
      </c>
      <c r="J177">
        <v>0.245</v>
      </c>
      <c r="K177">
        <v>0.25</v>
      </c>
      <c r="L177">
        <v>4</v>
      </c>
      <c r="M177" t="s">
        <v>115</v>
      </c>
      <c r="N177" t="s">
        <v>124</v>
      </c>
      <c r="O177">
        <v>0.31</v>
      </c>
      <c r="P177">
        <v>16</v>
      </c>
      <c r="Q177">
        <v>-78.08</v>
      </c>
      <c r="R177" t="s">
        <v>124</v>
      </c>
    </row>
    <row r="178" spans="1:18" x14ac:dyDescent="0.25">
      <c r="A178">
        <v>2.82</v>
      </c>
      <c r="B178">
        <v>1.2849999999999999</v>
      </c>
      <c r="C178">
        <v>1.9</v>
      </c>
      <c r="D178">
        <v>1.85</v>
      </c>
      <c r="E178" t="s">
        <v>50</v>
      </c>
      <c r="F178" t="s">
        <v>322</v>
      </c>
      <c r="G178">
        <v>1.855</v>
      </c>
      <c r="H178">
        <v>-4</v>
      </c>
      <c r="I178">
        <v>40150</v>
      </c>
      <c r="J178">
        <v>1.85</v>
      </c>
      <c r="K178">
        <v>1.86</v>
      </c>
      <c r="L178">
        <v>14.5</v>
      </c>
      <c r="M178" t="s">
        <v>115</v>
      </c>
      <c r="N178">
        <v>1.1599999999999999</v>
      </c>
      <c r="O178">
        <v>-0.09</v>
      </c>
      <c r="P178">
        <v>7.82</v>
      </c>
      <c r="Q178">
        <v>16.8</v>
      </c>
      <c r="R178">
        <v>11</v>
      </c>
    </row>
    <row r="179" spans="1:18" x14ac:dyDescent="0.25">
      <c r="A179">
        <v>38.020000000000003</v>
      </c>
      <c r="B179">
        <v>31.33</v>
      </c>
      <c r="C179">
        <v>38</v>
      </c>
      <c r="D179">
        <v>37.36</v>
      </c>
      <c r="E179" t="s">
        <v>52</v>
      </c>
      <c r="F179" t="s">
        <v>323</v>
      </c>
      <c r="G179">
        <v>37.9</v>
      </c>
      <c r="H179">
        <v>28</v>
      </c>
      <c r="I179">
        <v>110451</v>
      </c>
      <c r="J179">
        <v>37.89</v>
      </c>
      <c r="K179">
        <v>37.950000000000003</v>
      </c>
      <c r="L179">
        <v>198</v>
      </c>
      <c r="M179" t="s">
        <v>115</v>
      </c>
      <c r="N179">
        <v>1.1200000000000001</v>
      </c>
      <c r="O179">
        <v>15.15</v>
      </c>
      <c r="P179">
        <v>5.22</v>
      </c>
      <c r="Q179">
        <v>222.1</v>
      </c>
      <c r="R179">
        <v>17.100000000000001</v>
      </c>
    </row>
    <row r="180" spans="1:18" x14ac:dyDescent="0.25">
      <c r="A180">
        <v>1.64</v>
      </c>
      <c r="B180">
        <v>1.08</v>
      </c>
      <c r="C180">
        <v>1.54</v>
      </c>
      <c r="D180">
        <v>1.49</v>
      </c>
      <c r="E180" t="s">
        <v>618</v>
      </c>
      <c r="F180" t="s">
        <v>619</v>
      </c>
      <c r="G180">
        <v>1.5</v>
      </c>
      <c r="H180">
        <v>-3</v>
      </c>
      <c r="I180">
        <v>2173</v>
      </c>
      <c r="J180">
        <v>1.5</v>
      </c>
      <c r="K180">
        <v>1.5449999999999999</v>
      </c>
      <c r="L180">
        <v>3.8</v>
      </c>
      <c r="N180">
        <v>2.89</v>
      </c>
      <c r="O180">
        <v>0.94</v>
      </c>
      <c r="P180">
        <v>2.5299999999999998</v>
      </c>
      <c r="Q180">
        <v>11</v>
      </c>
      <c r="R180">
        <v>13.6</v>
      </c>
    </row>
    <row r="181" spans="1:18" x14ac:dyDescent="0.25">
      <c r="A181">
        <v>7.88</v>
      </c>
      <c r="B181">
        <v>4.26</v>
      </c>
      <c r="C181">
        <v>4.6500000000000004</v>
      </c>
      <c r="D181">
        <v>4.5</v>
      </c>
      <c r="E181" t="s">
        <v>324</v>
      </c>
      <c r="F181" t="s">
        <v>325</v>
      </c>
      <c r="G181">
        <v>4.6100000000000003</v>
      </c>
      <c r="H181">
        <v>10</v>
      </c>
      <c r="I181">
        <v>8283</v>
      </c>
      <c r="J181">
        <v>4.6100000000000003</v>
      </c>
      <c r="K181">
        <v>4.6500000000000004</v>
      </c>
      <c r="L181">
        <v>19.5</v>
      </c>
      <c r="M181" t="s">
        <v>115</v>
      </c>
      <c r="N181">
        <v>0.64</v>
      </c>
      <c r="O181" t="s">
        <v>124</v>
      </c>
      <c r="P181">
        <v>4.2300000000000004</v>
      </c>
      <c r="Q181">
        <v>12.4</v>
      </c>
      <c r="R181">
        <v>37.200000000000003</v>
      </c>
    </row>
    <row r="182" spans="1:18" x14ac:dyDescent="0.25">
      <c r="A182">
        <v>14.49</v>
      </c>
      <c r="B182">
        <v>8.51</v>
      </c>
      <c r="C182">
        <v>14.49</v>
      </c>
      <c r="D182">
        <v>13.98</v>
      </c>
      <c r="E182" t="s">
        <v>326</v>
      </c>
      <c r="F182" t="s">
        <v>327</v>
      </c>
      <c r="G182">
        <v>14.39</v>
      </c>
      <c r="H182">
        <v>46</v>
      </c>
      <c r="I182">
        <v>68959</v>
      </c>
      <c r="J182">
        <v>14.38</v>
      </c>
      <c r="K182">
        <v>14.4</v>
      </c>
      <c r="L182" t="s">
        <v>124</v>
      </c>
      <c r="N182" t="s">
        <v>124</v>
      </c>
      <c r="O182">
        <v>10.81</v>
      </c>
      <c r="P182" t="s">
        <v>124</v>
      </c>
      <c r="Q182">
        <v>-268.89999999999998</v>
      </c>
      <c r="R182" t="s">
        <v>124</v>
      </c>
    </row>
    <row r="183" spans="1:18" x14ac:dyDescent="0.25">
      <c r="A183">
        <v>21.69</v>
      </c>
      <c r="B183">
        <v>16.16</v>
      </c>
      <c r="C183">
        <v>21.69</v>
      </c>
      <c r="D183">
        <v>21.51</v>
      </c>
      <c r="E183" t="s">
        <v>328</v>
      </c>
      <c r="F183" t="s">
        <v>329</v>
      </c>
      <c r="G183">
        <v>21.67</v>
      </c>
      <c r="H183">
        <v>10</v>
      </c>
      <c r="I183">
        <v>2720</v>
      </c>
      <c r="J183">
        <v>21.25</v>
      </c>
      <c r="K183">
        <v>21.67</v>
      </c>
      <c r="L183" t="s">
        <v>124</v>
      </c>
      <c r="N183" t="s">
        <v>124</v>
      </c>
      <c r="O183">
        <v>14.36</v>
      </c>
      <c r="P183" t="s">
        <v>124</v>
      </c>
      <c r="Q183">
        <v>52.77</v>
      </c>
      <c r="R183">
        <v>41.1</v>
      </c>
    </row>
    <row r="184" spans="1:18" x14ac:dyDescent="0.25">
      <c r="A184">
        <v>0.51500000000000001</v>
      </c>
      <c r="B184">
        <v>7.8E-2</v>
      </c>
      <c r="C184">
        <v>0.155</v>
      </c>
      <c r="D184">
        <v>0.15</v>
      </c>
      <c r="E184" t="s">
        <v>620</v>
      </c>
      <c r="F184" t="s">
        <v>621</v>
      </c>
      <c r="G184">
        <v>0.15</v>
      </c>
      <c r="H184">
        <v>-0.5</v>
      </c>
      <c r="I184">
        <v>2222</v>
      </c>
      <c r="J184">
        <v>0.15</v>
      </c>
      <c r="K184">
        <v>0.155</v>
      </c>
      <c r="L184" t="s">
        <v>124</v>
      </c>
      <c r="N184" t="s">
        <v>124</v>
      </c>
      <c r="O184">
        <v>-0.27</v>
      </c>
      <c r="P184" t="s">
        <v>124</v>
      </c>
      <c r="Q184">
        <v>0.12</v>
      </c>
      <c r="R184">
        <v>125</v>
      </c>
    </row>
    <row r="185" spans="1:18" x14ac:dyDescent="0.25">
      <c r="A185">
        <v>2.6</v>
      </c>
      <c r="B185">
        <v>1.4450000000000001</v>
      </c>
      <c r="C185">
        <v>2.6</v>
      </c>
      <c r="D185">
        <v>2.4</v>
      </c>
      <c r="E185" t="s">
        <v>622</v>
      </c>
      <c r="F185" t="s">
        <v>623</v>
      </c>
      <c r="G185">
        <v>2.52</v>
      </c>
      <c r="H185">
        <v>-2</v>
      </c>
      <c r="I185">
        <v>20212</v>
      </c>
      <c r="J185">
        <v>2.5099999999999998</v>
      </c>
      <c r="K185">
        <v>2.54</v>
      </c>
      <c r="L185" t="s">
        <v>124</v>
      </c>
      <c r="N185" t="s">
        <v>124</v>
      </c>
      <c r="O185">
        <v>1.1299999999999999</v>
      </c>
      <c r="P185" t="s">
        <v>124</v>
      </c>
      <c r="Q185">
        <v>-11.82</v>
      </c>
      <c r="R185" t="s">
        <v>124</v>
      </c>
    </row>
    <row r="186" spans="1:18" x14ac:dyDescent="0.25">
      <c r="A186">
        <v>2.39</v>
      </c>
      <c r="B186">
        <v>1.62</v>
      </c>
      <c r="C186">
        <v>2.06</v>
      </c>
      <c r="D186">
        <v>1.99</v>
      </c>
      <c r="E186" t="s">
        <v>330</v>
      </c>
      <c r="F186" t="s">
        <v>331</v>
      </c>
      <c r="G186">
        <v>2.0499999999999998</v>
      </c>
      <c r="H186">
        <v>2</v>
      </c>
      <c r="I186">
        <v>99321</v>
      </c>
      <c r="J186">
        <v>2.0499999999999998</v>
      </c>
      <c r="K186">
        <v>2.06</v>
      </c>
      <c r="L186">
        <v>8.4</v>
      </c>
      <c r="N186">
        <v>0.78</v>
      </c>
      <c r="O186">
        <v>-0.18</v>
      </c>
      <c r="P186">
        <v>4.0999999999999996</v>
      </c>
      <c r="Q186">
        <v>6.59</v>
      </c>
      <c r="R186">
        <v>31.1</v>
      </c>
    </row>
    <row r="187" spans="1:18" x14ac:dyDescent="0.25">
      <c r="A187">
        <v>2.38</v>
      </c>
      <c r="B187">
        <v>0.91500000000000004</v>
      </c>
      <c r="C187">
        <v>2.38</v>
      </c>
      <c r="D187">
        <v>2.27</v>
      </c>
      <c r="E187" t="s">
        <v>332</v>
      </c>
      <c r="F187" t="s">
        <v>333</v>
      </c>
      <c r="G187">
        <v>2.36</v>
      </c>
      <c r="H187">
        <v>7</v>
      </c>
      <c r="I187">
        <v>51635</v>
      </c>
      <c r="J187">
        <v>2.35</v>
      </c>
      <c r="K187">
        <v>2.36</v>
      </c>
      <c r="L187">
        <v>4.5</v>
      </c>
      <c r="M187" t="s">
        <v>115</v>
      </c>
      <c r="N187">
        <v>2.64</v>
      </c>
      <c r="O187">
        <v>0.37</v>
      </c>
      <c r="P187">
        <v>1.91</v>
      </c>
      <c r="Q187">
        <v>11.9</v>
      </c>
      <c r="R187">
        <v>19.8</v>
      </c>
    </row>
    <row r="188" spans="1:18" x14ac:dyDescent="0.25">
      <c r="A188">
        <v>2.59</v>
      </c>
      <c r="B188">
        <v>1.86</v>
      </c>
      <c r="C188">
        <v>2.48</v>
      </c>
      <c r="D188">
        <v>2.4500000000000002</v>
      </c>
      <c r="E188" t="s">
        <v>334</v>
      </c>
      <c r="F188" t="s">
        <v>335</v>
      </c>
      <c r="G188">
        <v>2.46</v>
      </c>
      <c r="H188" t="s">
        <v>124</v>
      </c>
      <c r="I188">
        <v>73159</v>
      </c>
      <c r="J188">
        <v>2.4500000000000002</v>
      </c>
      <c r="K188">
        <v>2.46</v>
      </c>
      <c r="L188">
        <v>13.7</v>
      </c>
      <c r="N188">
        <v>1.5</v>
      </c>
      <c r="O188">
        <v>1.97</v>
      </c>
      <c r="P188">
        <v>5.57</v>
      </c>
      <c r="Q188">
        <v>20.6</v>
      </c>
      <c r="R188">
        <v>11.9</v>
      </c>
    </row>
    <row r="189" spans="1:18" x14ac:dyDescent="0.25">
      <c r="A189">
        <v>1.2849999999999999</v>
      </c>
      <c r="B189">
        <v>0.26</v>
      </c>
      <c r="C189">
        <v>0.28000000000000003</v>
      </c>
      <c r="D189">
        <v>0.26</v>
      </c>
      <c r="E189" t="s">
        <v>624</v>
      </c>
      <c r="F189" t="s">
        <v>625</v>
      </c>
      <c r="G189">
        <v>0.27</v>
      </c>
      <c r="H189">
        <v>-3</v>
      </c>
      <c r="I189">
        <v>33042</v>
      </c>
      <c r="J189">
        <v>0.27</v>
      </c>
      <c r="K189">
        <v>0.28000000000000003</v>
      </c>
      <c r="L189">
        <v>9</v>
      </c>
      <c r="M189" t="s">
        <v>115</v>
      </c>
      <c r="N189">
        <v>1.77</v>
      </c>
      <c r="O189">
        <v>1.22</v>
      </c>
      <c r="P189">
        <v>33.33</v>
      </c>
      <c r="Q189">
        <v>15.9</v>
      </c>
      <c r="R189">
        <v>1.7</v>
      </c>
    </row>
    <row r="190" spans="1:18" x14ac:dyDescent="0.25">
      <c r="A190">
        <v>7.34</v>
      </c>
      <c r="B190">
        <v>3.77</v>
      </c>
      <c r="C190">
        <v>7.34</v>
      </c>
      <c r="D190">
        <v>7.1</v>
      </c>
      <c r="E190" t="s">
        <v>336</v>
      </c>
      <c r="F190" t="s">
        <v>337</v>
      </c>
      <c r="G190">
        <v>7.26</v>
      </c>
      <c r="H190">
        <v>16</v>
      </c>
      <c r="I190">
        <v>22243</v>
      </c>
      <c r="J190">
        <v>7.25</v>
      </c>
      <c r="K190">
        <v>7.27</v>
      </c>
      <c r="L190">
        <v>8</v>
      </c>
      <c r="N190">
        <v>1.2</v>
      </c>
      <c r="O190">
        <v>2.84</v>
      </c>
      <c r="P190">
        <v>1.1000000000000001</v>
      </c>
      <c r="Q190">
        <v>9.6</v>
      </c>
      <c r="R190">
        <v>75.599999999999994</v>
      </c>
    </row>
    <row r="191" spans="1:18" x14ac:dyDescent="0.25">
      <c r="A191">
        <v>3.62</v>
      </c>
      <c r="B191">
        <v>1.81</v>
      </c>
      <c r="C191">
        <v>2.48</v>
      </c>
      <c r="D191">
        <v>2.4300000000000002</v>
      </c>
      <c r="E191" t="s">
        <v>626</v>
      </c>
      <c r="F191" t="s">
        <v>627</v>
      </c>
      <c r="G191">
        <v>2.4700000000000002</v>
      </c>
      <c r="H191" t="s">
        <v>124</v>
      </c>
      <c r="I191">
        <v>2377</v>
      </c>
      <c r="J191">
        <v>2.44</v>
      </c>
      <c r="K191">
        <v>2.4700000000000002</v>
      </c>
      <c r="L191">
        <v>3.84</v>
      </c>
      <c r="N191">
        <v>11.77</v>
      </c>
      <c r="O191">
        <v>2.82</v>
      </c>
      <c r="P191">
        <v>1.55</v>
      </c>
      <c r="Q191">
        <v>45.18</v>
      </c>
      <c r="R191">
        <v>5.5</v>
      </c>
    </row>
    <row r="192" spans="1:18" x14ac:dyDescent="0.25">
      <c r="A192">
        <v>9.8800000000000008</v>
      </c>
      <c r="B192">
        <v>6.87</v>
      </c>
      <c r="C192">
        <v>8.19</v>
      </c>
      <c r="D192">
        <v>8.0150000000000006</v>
      </c>
      <c r="E192" t="s">
        <v>338</v>
      </c>
      <c r="F192" t="s">
        <v>339</v>
      </c>
      <c r="G192">
        <v>8.16</v>
      </c>
      <c r="H192">
        <v>-2</v>
      </c>
      <c r="I192">
        <v>79111</v>
      </c>
      <c r="J192">
        <v>8.15</v>
      </c>
      <c r="K192">
        <v>8.16</v>
      </c>
      <c r="L192">
        <v>12.39</v>
      </c>
      <c r="N192">
        <v>2.35</v>
      </c>
      <c r="O192">
        <v>3.13</v>
      </c>
      <c r="P192">
        <v>1.52</v>
      </c>
      <c r="Q192">
        <v>29.07</v>
      </c>
      <c r="R192">
        <v>28.1</v>
      </c>
    </row>
    <row r="193" spans="1:18" x14ac:dyDescent="0.25">
      <c r="A193">
        <v>24.44</v>
      </c>
      <c r="B193">
        <v>16.87</v>
      </c>
      <c r="C193">
        <v>20.190000000000001</v>
      </c>
      <c r="D193">
        <v>19.579999999999998</v>
      </c>
      <c r="E193" t="s">
        <v>340</v>
      </c>
      <c r="F193" t="s">
        <v>341</v>
      </c>
      <c r="G193">
        <v>19.82</v>
      </c>
      <c r="H193">
        <v>-45</v>
      </c>
      <c r="I193">
        <v>44948</v>
      </c>
      <c r="J193">
        <v>19.809999999999999</v>
      </c>
      <c r="K193">
        <v>19.82</v>
      </c>
      <c r="L193">
        <v>96</v>
      </c>
      <c r="M193" t="s">
        <v>121</v>
      </c>
      <c r="N193">
        <v>1.71</v>
      </c>
      <c r="O193">
        <v>5.03</v>
      </c>
      <c r="P193">
        <v>4.84</v>
      </c>
      <c r="Q193">
        <v>163.69999999999999</v>
      </c>
      <c r="R193">
        <v>12.1</v>
      </c>
    </row>
    <row r="194" spans="1:18" x14ac:dyDescent="0.25">
      <c r="A194">
        <v>16.21</v>
      </c>
      <c r="B194">
        <v>10.28</v>
      </c>
      <c r="C194">
        <v>12.25</v>
      </c>
      <c r="D194">
        <v>11.95</v>
      </c>
      <c r="E194" t="s">
        <v>342</v>
      </c>
      <c r="F194" t="s">
        <v>343</v>
      </c>
      <c r="G194">
        <v>12.21</v>
      </c>
      <c r="H194">
        <v>3</v>
      </c>
      <c r="I194">
        <v>45386</v>
      </c>
      <c r="J194">
        <v>12.2</v>
      </c>
      <c r="K194">
        <v>12.22</v>
      </c>
      <c r="L194">
        <v>50</v>
      </c>
      <c r="N194">
        <v>0.33</v>
      </c>
      <c r="O194">
        <v>6.58</v>
      </c>
      <c r="P194">
        <v>4.0999999999999996</v>
      </c>
      <c r="Q194">
        <v>16.5</v>
      </c>
      <c r="R194">
        <v>74</v>
      </c>
    </row>
    <row r="195" spans="1:18" x14ac:dyDescent="0.25">
      <c r="A195">
        <v>3.22</v>
      </c>
      <c r="B195">
        <v>1.9850000000000001</v>
      </c>
      <c r="C195">
        <v>2.54</v>
      </c>
      <c r="D195">
        <v>2.5099999999999998</v>
      </c>
      <c r="E195" t="s">
        <v>628</v>
      </c>
      <c r="F195" t="s">
        <v>629</v>
      </c>
      <c r="G195">
        <v>2.5099999999999998</v>
      </c>
      <c r="H195" t="s">
        <v>124</v>
      </c>
      <c r="I195">
        <v>1288</v>
      </c>
      <c r="J195">
        <v>2.5099999999999998</v>
      </c>
      <c r="K195">
        <v>2.52</v>
      </c>
      <c r="L195" t="s">
        <v>124</v>
      </c>
      <c r="N195" t="s">
        <v>124</v>
      </c>
      <c r="O195" t="s">
        <v>124</v>
      </c>
      <c r="P195" t="s">
        <v>124</v>
      </c>
      <c r="Q195">
        <v>-4.32</v>
      </c>
      <c r="R195" t="s">
        <v>124</v>
      </c>
    </row>
    <row r="196" spans="1:18" x14ac:dyDescent="0.25">
      <c r="A196">
        <v>2.44</v>
      </c>
      <c r="B196">
        <v>1.27</v>
      </c>
      <c r="C196">
        <v>2.34</v>
      </c>
      <c r="D196">
        <v>2.2549999999999999</v>
      </c>
      <c r="E196" t="s">
        <v>344</v>
      </c>
      <c r="F196" t="s">
        <v>345</v>
      </c>
      <c r="G196">
        <v>2.27</v>
      </c>
      <c r="H196">
        <v>-1</v>
      </c>
      <c r="I196">
        <v>119664</v>
      </c>
      <c r="J196">
        <v>2.25</v>
      </c>
      <c r="K196">
        <v>2.27</v>
      </c>
      <c r="L196">
        <v>6.5</v>
      </c>
      <c r="N196">
        <v>0.88</v>
      </c>
      <c r="O196">
        <v>0.95</v>
      </c>
      <c r="P196">
        <v>2.86</v>
      </c>
      <c r="Q196">
        <v>5.7</v>
      </c>
      <c r="R196">
        <v>39.799999999999997</v>
      </c>
    </row>
    <row r="197" spans="1:18" x14ac:dyDescent="0.25">
      <c r="A197">
        <v>4.88</v>
      </c>
      <c r="B197">
        <v>2.93</v>
      </c>
      <c r="C197">
        <v>3.8450000000000002</v>
      </c>
      <c r="D197">
        <v>3.8</v>
      </c>
      <c r="E197" t="s">
        <v>346</v>
      </c>
      <c r="F197" t="s">
        <v>347</v>
      </c>
      <c r="G197">
        <v>3.81</v>
      </c>
      <c r="H197">
        <v>2</v>
      </c>
      <c r="I197">
        <v>11812</v>
      </c>
      <c r="J197">
        <v>3.8</v>
      </c>
      <c r="K197">
        <v>3.83</v>
      </c>
      <c r="L197">
        <v>20</v>
      </c>
      <c r="N197">
        <v>0.8</v>
      </c>
      <c r="O197">
        <v>6.58</v>
      </c>
      <c r="P197">
        <v>5.25</v>
      </c>
      <c r="Q197">
        <v>16</v>
      </c>
      <c r="R197">
        <v>23.8</v>
      </c>
    </row>
    <row r="198" spans="1:18" x14ac:dyDescent="0.25">
      <c r="A198">
        <v>3.5</v>
      </c>
      <c r="B198">
        <v>2.0299999999999998</v>
      </c>
      <c r="C198">
        <v>2.44</v>
      </c>
      <c r="D198">
        <v>2.33</v>
      </c>
      <c r="E198" t="s">
        <v>348</v>
      </c>
      <c r="F198" t="s">
        <v>349</v>
      </c>
      <c r="G198">
        <v>2.41</v>
      </c>
      <c r="H198">
        <v>3</v>
      </c>
      <c r="I198">
        <v>13458</v>
      </c>
      <c r="J198">
        <v>2.41</v>
      </c>
      <c r="K198">
        <v>2.4300000000000002</v>
      </c>
      <c r="L198">
        <v>5.87</v>
      </c>
      <c r="M198" t="s">
        <v>115</v>
      </c>
      <c r="N198">
        <v>0.85</v>
      </c>
      <c r="O198">
        <v>0.18</v>
      </c>
      <c r="P198">
        <v>2.44</v>
      </c>
      <c r="Q198">
        <v>4.99</v>
      </c>
      <c r="R198">
        <v>48.3</v>
      </c>
    </row>
    <row r="199" spans="1:18" x14ac:dyDescent="0.25">
      <c r="A199">
        <v>0.6</v>
      </c>
      <c r="B199">
        <v>0.42</v>
      </c>
      <c r="C199">
        <v>0.49</v>
      </c>
      <c r="D199">
        <v>0.47499999999999998</v>
      </c>
      <c r="E199" t="s">
        <v>350</v>
      </c>
      <c r="F199" t="s">
        <v>351</v>
      </c>
      <c r="G199">
        <v>0.47499999999999998</v>
      </c>
      <c r="H199">
        <v>-1.5</v>
      </c>
      <c r="I199">
        <v>20504</v>
      </c>
      <c r="J199">
        <v>0.47499999999999998</v>
      </c>
      <c r="K199">
        <v>0.48499999999999999</v>
      </c>
      <c r="L199">
        <v>2</v>
      </c>
      <c r="M199" t="s">
        <v>115</v>
      </c>
      <c r="N199" t="s">
        <v>124</v>
      </c>
      <c r="O199">
        <v>0.11</v>
      </c>
      <c r="P199">
        <v>4.21</v>
      </c>
      <c r="Q199">
        <v>-24.6</v>
      </c>
      <c r="R199" t="s">
        <v>124</v>
      </c>
    </row>
    <row r="200" spans="1:18" x14ac:dyDescent="0.25">
      <c r="A200">
        <v>5.17</v>
      </c>
      <c r="B200">
        <v>3.1</v>
      </c>
      <c r="C200">
        <v>4.58</v>
      </c>
      <c r="D200">
        <v>4.33</v>
      </c>
      <c r="E200" t="s">
        <v>352</v>
      </c>
      <c r="F200" t="s">
        <v>353</v>
      </c>
      <c r="G200">
        <v>4.37</v>
      </c>
      <c r="H200">
        <v>-20</v>
      </c>
      <c r="I200">
        <v>12903</v>
      </c>
      <c r="J200">
        <v>4.3600000000000003</v>
      </c>
      <c r="K200">
        <v>4.37</v>
      </c>
      <c r="L200">
        <v>19</v>
      </c>
      <c r="N200">
        <v>2.87</v>
      </c>
      <c r="O200">
        <v>0.04</v>
      </c>
      <c r="P200">
        <v>4.3499999999999996</v>
      </c>
      <c r="Q200">
        <v>54.6</v>
      </c>
      <c r="R200">
        <v>8</v>
      </c>
    </row>
    <row r="201" spans="1:18" x14ac:dyDescent="0.25">
      <c r="A201">
        <v>0.54300000000000004</v>
      </c>
      <c r="B201">
        <v>0.251</v>
      </c>
      <c r="C201">
        <v>0.4</v>
      </c>
      <c r="D201">
        <v>0.38500000000000001</v>
      </c>
      <c r="E201" t="s">
        <v>354</v>
      </c>
      <c r="F201" t="s">
        <v>355</v>
      </c>
      <c r="G201">
        <v>0.39500000000000002</v>
      </c>
      <c r="H201" t="s">
        <v>124</v>
      </c>
      <c r="I201">
        <v>71031</v>
      </c>
      <c r="J201">
        <v>0.39500000000000002</v>
      </c>
      <c r="K201">
        <v>0.4</v>
      </c>
      <c r="L201" t="s">
        <v>124</v>
      </c>
      <c r="N201" t="s">
        <v>124</v>
      </c>
      <c r="O201">
        <v>0.33</v>
      </c>
      <c r="P201" t="s">
        <v>124</v>
      </c>
      <c r="Q201">
        <v>-13.84</v>
      </c>
      <c r="R201" t="s">
        <v>124</v>
      </c>
    </row>
    <row r="202" spans="1:18" x14ac:dyDescent="0.25">
      <c r="A202">
        <v>2.35</v>
      </c>
      <c r="B202">
        <v>1.1599999999999999</v>
      </c>
      <c r="C202">
        <v>1.32</v>
      </c>
      <c r="D202">
        <v>1.29</v>
      </c>
      <c r="E202" t="s">
        <v>356</v>
      </c>
      <c r="F202" t="s">
        <v>357</v>
      </c>
      <c r="G202">
        <v>1.31</v>
      </c>
      <c r="H202">
        <v>3.5</v>
      </c>
      <c r="I202">
        <v>60885</v>
      </c>
      <c r="J202">
        <v>1.3049999999999999</v>
      </c>
      <c r="K202">
        <v>1.3149999999999999</v>
      </c>
      <c r="L202">
        <v>6</v>
      </c>
      <c r="N202" t="s">
        <v>124</v>
      </c>
      <c r="O202">
        <v>1.46</v>
      </c>
      <c r="P202">
        <v>4.58</v>
      </c>
      <c r="Q202">
        <v>-36.33</v>
      </c>
      <c r="R202" t="s">
        <v>124</v>
      </c>
    </row>
    <row r="203" spans="1:18" x14ac:dyDescent="0.25">
      <c r="A203">
        <v>54.83</v>
      </c>
      <c r="B203">
        <v>41.3</v>
      </c>
      <c r="C203">
        <v>54.76</v>
      </c>
      <c r="D203">
        <v>53.43</v>
      </c>
      <c r="E203" t="s">
        <v>358</v>
      </c>
      <c r="F203" t="s">
        <v>359</v>
      </c>
      <c r="G203">
        <v>54.71</v>
      </c>
      <c r="H203">
        <v>112</v>
      </c>
      <c r="I203">
        <v>2184</v>
      </c>
      <c r="J203">
        <v>54.67</v>
      </c>
      <c r="K203">
        <v>54.71</v>
      </c>
      <c r="L203">
        <v>210</v>
      </c>
      <c r="M203" t="s">
        <v>115</v>
      </c>
      <c r="N203">
        <v>0.93</v>
      </c>
      <c r="O203">
        <v>4.84</v>
      </c>
      <c r="P203">
        <v>3.84</v>
      </c>
      <c r="Q203">
        <v>196.2</v>
      </c>
      <c r="R203">
        <v>27.9</v>
      </c>
    </row>
    <row r="204" spans="1:18" x14ac:dyDescent="0.25">
      <c r="A204">
        <v>0.54500000000000004</v>
      </c>
      <c r="B204">
        <v>0.19500000000000001</v>
      </c>
      <c r="C204">
        <v>0.36499999999999999</v>
      </c>
      <c r="D204">
        <v>0.34499999999999997</v>
      </c>
      <c r="E204" t="s">
        <v>630</v>
      </c>
      <c r="F204" t="s">
        <v>631</v>
      </c>
      <c r="G204">
        <v>0.35499999999999998</v>
      </c>
      <c r="H204">
        <v>-0.5</v>
      </c>
      <c r="I204">
        <v>38538</v>
      </c>
      <c r="J204">
        <v>0.35</v>
      </c>
      <c r="K204">
        <v>0.35499999999999998</v>
      </c>
      <c r="L204" t="s">
        <v>124</v>
      </c>
      <c r="N204" t="s">
        <v>124</v>
      </c>
      <c r="O204">
        <v>0.9</v>
      </c>
      <c r="P204" t="s">
        <v>124</v>
      </c>
      <c r="Q204">
        <v>-6.42</v>
      </c>
      <c r="R204" t="s">
        <v>124</v>
      </c>
    </row>
    <row r="205" spans="1:18" x14ac:dyDescent="0.25">
      <c r="A205">
        <v>9.5</v>
      </c>
      <c r="B205">
        <v>5.72</v>
      </c>
      <c r="C205">
        <v>8.8149999999999995</v>
      </c>
      <c r="D205">
        <v>8.43</v>
      </c>
      <c r="E205" t="s">
        <v>360</v>
      </c>
      <c r="F205" t="s">
        <v>361</v>
      </c>
      <c r="G205">
        <v>8.43</v>
      </c>
      <c r="H205">
        <v>-2</v>
      </c>
      <c r="I205">
        <v>226241</v>
      </c>
      <c r="J205">
        <v>8.42</v>
      </c>
      <c r="K205">
        <v>8.43</v>
      </c>
      <c r="L205">
        <v>37</v>
      </c>
      <c r="M205" t="s">
        <v>115</v>
      </c>
      <c r="N205">
        <v>0.86</v>
      </c>
      <c r="O205">
        <v>0.64</v>
      </c>
      <c r="P205">
        <v>4.3899999999999997</v>
      </c>
      <c r="Q205">
        <v>32</v>
      </c>
      <c r="R205">
        <v>26.3</v>
      </c>
    </row>
    <row r="206" spans="1:18" x14ac:dyDescent="0.25">
      <c r="A206">
        <v>1.2450000000000001</v>
      </c>
      <c r="B206">
        <v>0.13500000000000001</v>
      </c>
      <c r="C206">
        <v>0.14499999999999999</v>
      </c>
      <c r="D206">
        <v>0.14000000000000001</v>
      </c>
      <c r="E206" t="s">
        <v>632</v>
      </c>
      <c r="F206" t="s">
        <v>633</v>
      </c>
      <c r="G206">
        <v>0.14000000000000001</v>
      </c>
      <c r="H206">
        <v>0.5</v>
      </c>
      <c r="I206">
        <v>3496</v>
      </c>
      <c r="J206">
        <v>0.14000000000000001</v>
      </c>
      <c r="K206">
        <v>0.14499999999999999</v>
      </c>
      <c r="L206" t="s">
        <v>124</v>
      </c>
      <c r="N206" t="s">
        <v>124</v>
      </c>
      <c r="O206">
        <v>0.08</v>
      </c>
      <c r="P206" t="s">
        <v>124</v>
      </c>
      <c r="Q206">
        <v>-3.11</v>
      </c>
      <c r="R206" t="s">
        <v>124</v>
      </c>
    </row>
    <row r="207" spans="1:18" x14ac:dyDescent="0.25">
      <c r="A207">
        <v>11.85</v>
      </c>
      <c r="B207">
        <v>7.82</v>
      </c>
      <c r="C207">
        <v>11.85</v>
      </c>
      <c r="D207">
        <v>11.52</v>
      </c>
      <c r="E207" t="s">
        <v>362</v>
      </c>
      <c r="F207" t="s">
        <v>363</v>
      </c>
      <c r="G207">
        <v>11.78</v>
      </c>
      <c r="H207">
        <v>28</v>
      </c>
      <c r="I207">
        <v>1948</v>
      </c>
      <c r="J207">
        <v>11.78</v>
      </c>
      <c r="K207">
        <v>11.79</v>
      </c>
      <c r="L207">
        <v>40</v>
      </c>
      <c r="M207" t="s">
        <v>115</v>
      </c>
      <c r="N207">
        <v>1.17</v>
      </c>
      <c r="O207">
        <v>2.85</v>
      </c>
      <c r="P207">
        <v>3.4</v>
      </c>
      <c r="Q207">
        <v>46.98</v>
      </c>
      <c r="R207">
        <v>25.1</v>
      </c>
    </row>
    <row r="208" spans="1:18" x14ac:dyDescent="0.25">
      <c r="A208">
        <v>5.04</v>
      </c>
      <c r="B208">
        <v>4.09</v>
      </c>
      <c r="C208">
        <v>4.75</v>
      </c>
      <c r="D208">
        <v>4.6399999999999997</v>
      </c>
      <c r="E208" t="s">
        <v>364</v>
      </c>
      <c r="F208" t="s">
        <v>365</v>
      </c>
      <c r="G208">
        <v>4.72</v>
      </c>
      <c r="H208">
        <v>11</v>
      </c>
      <c r="I208">
        <v>52424</v>
      </c>
      <c r="J208">
        <v>4.72</v>
      </c>
      <c r="K208">
        <v>4.74</v>
      </c>
      <c r="L208">
        <v>20</v>
      </c>
      <c r="M208" t="s">
        <v>115</v>
      </c>
      <c r="N208">
        <v>1.39</v>
      </c>
      <c r="O208">
        <v>1.38</v>
      </c>
      <c r="P208">
        <v>4.24</v>
      </c>
      <c r="Q208">
        <v>27.7</v>
      </c>
      <c r="R208">
        <v>17</v>
      </c>
    </row>
    <row r="209" spans="1:18" x14ac:dyDescent="0.25">
      <c r="A209">
        <v>1.08</v>
      </c>
      <c r="B209">
        <v>0.78</v>
      </c>
      <c r="C209">
        <v>0.90500000000000003</v>
      </c>
      <c r="D209">
        <v>0.85499999999999998</v>
      </c>
      <c r="E209" t="s">
        <v>634</v>
      </c>
      <c r="F209" t="s">
        <v>635</v>
      </c>
      <c r="G209">
        <v>0.86</v>
      </c>
      <c r="H209">
        <v>3</v>
      </c>
      <c r="I209">
        <v>7387</v>
      </c>
      <c r="J209">
        <v>0.85499999999999998</v>
      </c>
      <c r="K209">
        <v>0.87</v>
      </c>
      <c r="L209">
        <v>6.6</v>
      </c>
      <c r="M209" t="s">
        <v>115</v>
      </c>
      <c r="N209">
        <v>1.39</v>
      </c>
      <c r="O209" t="s">
        <v>124</v>
      </c>
      <c r="P209">
        <v>7.67</v>
      </c>
      <c r="Q209">
        <v>9.1999999999999993</v>
      </c>
      <c r="R209">
        <v>9.3000000000000007</v>
      </c>
    </row>
    <row r="210" spans="1:18" x14ac:dyDescent="0.25">
      <c r="A210">
        <v>3.09</v>
      </c>
      <c r="B210">
        <v>2.0750000000000002</v>
      </c>
      <c r="C210">
        <v>2.4300000000000002</v>
      </c>
      <c r="D210">
        <v>2.35</v>
      </c>
      <c r="E210" t="s">
        <v>636</v>
      </c>
      <c r="F210" t="s">
        <v>637</v>
      </c>
      <c r="G210">
        <v>2.4300000000000002</v>
      </c>
      <c r="H210">
        <v>1</v>
      </c>
      <c r="I210">
        <v>1334</v>
      </c>
      <c r="J210">
        <v>2.39</v>
      </c>
      <c r="K210">
        <v>2.4300000000000002</v>
      </c>
      <c r="L210">
        <v>17.5</v>
      </c>
      <c r="M210" t="s">
        <v>115</v>
      </c>
      <c r="N210">
        <v>1.34</v>
      </c>
      <c r="O210">
        <v>1.22</v>
      </c>
      <c r="P210">
        <v>7.2</v>
      </c>
      <c r="Q210">
        <v>23.5</v>
      </c>
      <c r="R210">
        <v>10.3</v>
      </c>
    </row>
    <row r="211" spans="1:18" x14ac:dyDescent="0.25">
      <c r="A211">
        <v>3</v>
      </c>
      <c r="B211">
        <v>1.03</v>
      </c>
      <c r="C211">
        <v>2.96</v>
      </c>
      <c r="D211">
        <v>2.8849999999999998</v>
      </c>
      <c r="E211" t="s">
        <v>366</v>
      </c>
      <c r="F211" t="s">
        <v>367</v>
      </c>
      <c r="G211">
        <v>2.89</v>
      </c>
      <c r="H211">
        <v>4</v>
      </c>
      <c r="I211">
        <v>197176</v>
      </c>
      <c r="J211">
        <v>2.89</v>
      </c>
      <c r="K211">
        <v>2.9</v>
      </c>
      <c r="L211" t="s">
        <v>124</v>
      </c>
      <c r="N211" t="s">
        <v>124</v>
      </c>
      <c r="O211">
        <v>0.72</v>
      </c>
      <c r="P211" t="s">
        <v>124</v>
      </c>
      <c r="Q211">
        <v>-128.5</v>
      </c>
      <c r="R211" t="s">
        <v>124</v>
      </c>
    </row>
    <row r="212" spans="1:18" x14ac:dyDescent="0.25">
      <c r="A212">
        <v>13.14</v>
      </c>
      <c r="B212">
        <v>10.130000000000001</v>
      </c>
      <c r="C212">
        <v>13.08</v>
      </c>
      <c r="D212">
        <v>12.83</v>
      </c>
      <c r="E212" t="s">
        <v>368</v>
      </c>
      <c r="F212" t="s">
        <v>369</v>
      </c>
      <c r="G212">
        <v>12.99</v>
      </c>
      <c r="H212">
        <v>-14</v>
      </c>
      <c r="I212">
        <v>129500</v>
      </c>
      <c r="J212">
        <v>12.99</v>
      </c>
      <c r="K212">
        <v>13</v>
      </c>
      <c r="L212">
        <v>37</v>
      </c>
      <c r="M212" t="s">
        <v>115</v>
      </c>
      <c r="N212">
        <v>1.89</v>
      </c>
      <c r="O212">
        <v>6.46</v>
      </c>
      <c r="P212">
        <v>2.85</v>
      </c>
      <c r="Q212">
        <v>69.98</v>
      </c>
      <c r="R212">
        <v>18.600000000000001</v>
      </c>
    </row>
    <row r="213" spans="1:18" x14ac:dyDescent="0.25">
      <c r="A213">
        <v>3.05</v>
      </c>
      <c r="B213">
        <v>2.06</v>
      </c>
      <c r="C213">
        <v>3</v>
      </c>
      <c r="D213">
        <v>2.9350000000000001</v>
      </c>
      <c r="E213" t="s">
        <v>370</v>
      </c>
      <c r="F213" t="s">
        <v>371</v>
      </c>
      <c r="G213">
        <v>2.97</v>
      </c>
      <c r="H213">
        <v>3</v>
      </c>
      <c r="I213">
        <v>24800</v>
      </c>
      <c r="J213">
        <v>2.97</v>
      </c>
      <c r="K213">
        <v>2.98</v>
      </c>
      <c r="L213">
        <v>5.4</v>
      </c>
      <c r="M213" t="s">
        <v>115</v>
      </c>
      <c r="N213">
        <v>1.85</v>
      </c>
      <c r="O213">
        <v>0.73</v>
      </c>
      <c r="P213">
        <v>1.82</v>
      </c>
      <c r="Q213">
        <v>9.99</v>
      </c>
      <c r="R213">
        <v>29.7</v>
      </c>
    </row>
    <row r="214" spans="1:18" x14ac:dyDescent="0.25">
      <c r="A214">
        <v>68.31</v>
      </c>
      <c r="B214">
        <v>43.7</v>
      </c>
      <c r="C214">
        <v>67.2</v>
      </c>
      <c r="D214">
        <v>66.45</v>
      </c>
      <c r="E214" t="s">
        <v>372</v>
      </c>
      <c r="F214" t="s">
        <v>373</v>
      </c>
      <c r="G214">
        <v>66.900000000000006</v>
      </c>
      <c r="H214">
        <v>48</v>
      </c>
      <c r="I214">
        <v>5935</v>
      </c>
      <c r="J214">
        <v>66.900000000000006</v>
      </c>
      <c r="K214">
        <v>67.099999999999994</v>
      </c>
      <c r="L214">
        <v>85</v>
      </c>
      <c r="M214" t="s">
        <v>115</v>
      </c>
      <c r="N214">
        <v>1.7</v>
      </c>
      <c r="O214">
        <v>2.48</v>
      </c>
      <c r="P214">
        <v>1.27</v>
      </c>
      <c r="Q214">
        <v>144.1</v>
      </c>
      <c r="R214">
        <v>46.4</v>
      </c>
    </row>
    <row r="215" spans="1:18" x14ac:dyDescent="0.25">
      <c r="A215">
        <v>0.88</v>
      </c>
      <c r="B215">
        <v>0.56000000000000005</v>
      </c>
      <c r="C215">
        <v>0.78500000000000003</v>
      </c>
      <c r="D215">
        <v>0.77</v>
      </c>
      <c r="E215" t="s">
        <v>638</v>
      </c>
      <c r="F215" t="s">
        <v>639</v>
      </c>
      <c r="G215">
        <v>0.77</v>
      </c>
      <c r="H215" t="s">
        <v>124</v>
      </c>
      <c r="I215">
        <v>3778</v>
      </c>
      <c r="J215">
        <v>0.76500000000000001</v>
      </c>
      <c r="K215">
        <v>0.77</v>
      </c>
      <c r="L215">
        <v>4.5</v>
      </c>
      <c r="M215" t="s">
        <v>115</v>
      </c>
      <c r="N215">
        <v>1.05</v>
      </c>
      <c r="O215">
        <v>0.12</v>
      </c>
      <c r="P215">
        <v>5.84</v>
      </c>
      <c r="Q215">
        <v>4.72</v>
      </c>
      <c r="R215">
        <v>16.3</v>
      </c>
    </row>
    <row r="216" spans="1:18" x14ac:dyDescent="0.25">
      <c r="A216">
        <v>3.47</v>
      </c>
      <c r="B216">
        <v>1.5</v>
      </c>
      <c r="C216">
        <v>2.57</v>
      </c>
      <c r="D216">
        <v>2.4</v>
      </c>
      <c r="E216" t="s">
        <v>640</v>
      </c>
      <c r="F216" t="s">
        <v>641</v>
      </c>
      <c r="G216">
        <v>2.5</v>
      </c>
      <c r="H216">
        <v>10</v>
      </c>
      <c r="I216">
        <v>2256</v>
      </c>
      <c r="J216">
        <v>2.5</v>
      </c>
      <c r="K216">
        <v>2.5299999999999998</v>
      </c>
      <c r="L216">
        <v>10.5</v>
      </c>
      <c r="M216" t="s">
        <v>115</v>
      </c>
      <c r="N216">
        <v>3.06</v>
      </c>
      <c r="O216">
        <v>0.73</v>
      </c>
      <c r="P216">
        <v>4.2</v>
      </c>
      <c r="Q216">
        <v>32.090000000000003</v>
      </c>
      <c r="R216">
        <v>7.8</v>
      </c>
    </row>
    <row r="217" spans="1:18" x14ac:dyDescent="0.25">
      <c r="A217">
        <v>52.45</v>
      </c>
      <c r="B217">
        <v>39.450000000000003</v>
      </c>
      <c r="C217">
        <v>49.47</v>
      </c>
      <c r="D217">
        <v>48.52</v>
      </c>
      <c r="E217" t="s">
        <v>55</v>
      </c>
      <c r="F217" t="s">
        <v>374</v>
      </c>
      <c r="G217">
        <v>49.01</v>
      </c>
      <c r="H217">
        <v>-1</v>
      </c>
      <c r="I217">
        <v>2386</v>
      </c>
      <c r="J217">
        <v>49.01</v>
      </c>
      <c r="K217">
        <v>49.06</v>
      </c>
      <c r="L217">
        <v>64.5</v>
      </c>
      <c r="M217" t="s">
        <v>115</v>
      </c>
      <c r="N217">
        <v>2.42</v>
      </c>
      <c r="O217">
        <v>3.04</v>
      </c>
      <c r="P217">
        <v>1.32</v>
      </c>
      <c r="Q217">
        <v>155.9</v>
      </c>
      <c r="R217">
        <v>31.4</v>
      </c>
    </row>
    <row r="218" spans="1:18" x14ac:dyDescent="0.25">
      <c r="A218">
        <v>7.98</v>
      </c>
      <c r="B218">
        <v>4.3</v>
      </c>
      <c r="C218">
        <v>7.85</v>
      </c>
      <c r="D218">
        <v>7.72</v>
      </c>
      <c r="E218" t="s">
        <v>375</v>
      </c>
      <c r="F218" t="s">
        <v>376</v>
      </c>
      <c r="G218">
        <v>7.72</v>
      </c>
      <c r="H218">
        <v>-8</v>
      </c>
      <c r="I218">
        <v>5688</v>
      </c>
      <c r="J218">
        <v>7.7</v>
      </c>
      <c r="K218">
        <v>7.72</v>
      </c>
      <c r="L218">
        <v>17</v>
      </c>
      <c r="M218" t="s">
        <v>121</v>
      </c>
      <c r="N218">
        <v>0.75</v>
      </c>
      <c r="O218">
        <v>-0.93</v>
      </c>
      <c r="P218">
        <v>2.2000000000000002</v>
      </c>
      <c r="Q218">
        <v>12.68</v>
      </c>
      <c r="R218">
        <v>60.9</v>
      </c>
    </row>
    <row r="219" spans="1:18" x14ac:dyDescent="0.25">
      <c r="A219">
        <v>2.29</v>
      </c>
      <c r="B219">
        <v>1.72</v>
      </c>
      <c r="C219">
        <v>1.92</v>
      </c>
      <c r="D219">
        <v>1.89</v>
      </c>
      <c r="E219" t="s">
        <v>642</v>
      </c>
      <c r="F219" t="s">
        <v>643</v>
      </c>
      <c r="G219">
        <v>1.905</v>
      </c>
      <c r="H219">
        <v>2.5</v>
      </c>
      <c r="I219">
        <v>1041</v>
      </c>
      <c r="J219">
        <v>1.9</v>
      </c>
      <c r="K219">
        <v>1.92</v>
      </c>
      <c r="L219">
        <v>9</v>
      </c>
      <c r="M219" t="s">
        <v>121</v>
      </c>
      <c r="N219">
        <v>1.58</v>
      </c>
      <c r="O219">
        <v>-0.47</v>
      </c>
      <c r="P219">
        <v>4.72</v>
      </c>
      <c r="Q219">
        <v>14.2</v>
      </c>
      <c r="R219">
        <v>13.4</v>
      </c>
    </row>
    <row r="220" spans="1:18" x14ac:dyDescent="0.25">
      <c r="A220">
        <v>2.69</v>
      </c>
      <c r="B220">
        <v>1.2450000000000001</v>
      </c>
      <c r="C220">
        <v>1.92</v>
      </c>
      <c r="D220">
        <v>1.835</v>
      </c>
      <c r="E220" t="s">
        <v>377</v>
      </c>
      <c r="F220" t="s">
        <v>378</v>
      </c>
      <c r="G220">
        <v>1.905</v>
      </c>
      <c r="H220">
        <v>0.5</v>
      </c>
      <c r="I220">
        <v>38687</v>
      </c>
      <c r="J220">
        <v>1.895</v>
      </c>
      <c r="K220">
        <v>1.905</v>
      </c>
      <c r="L220" t="s">
        <v>124</v>
      </c>
      <c r="M220" t="s">
        <v>115</v>
      </c>
      <c r="N220" t="s">
        <v>124</v>
      </c>
      <c r="O220" t="s">
        <v>124</v>
      </c>
      <c r="P220" t="s">
        <v>124</v>
      </c>
      <c r="Q220">
        <v>-29.68</v>
      </c>
      <c r="R220" t="s">
        <v>124</v>
      </c>
    </row>
    <row r="221" spans="1:18" x14ac:dyDescent="0.25">
      <c r="A221">
        <v>8.64</v>
      </c>
      <c r="B221">
        <v>4.68</v>
      </c>
      <c r="C221">
        <v>8.26</v>
      </c>
      <c r="D221">
        <v>8.19</v>
      </c>
      <c r="E221" t="s">
        <v>379</v>
      </c>
      <c r="F221" t="s">
        <v>380</v>
      </c>
      <c r="G221">
        <v>8.23</v>
      </c>
      <c r="H221" t="s">
        <v>124</v>
      </c>
      <c r="I221">
        <v>27076</v>
      </c>
      <c r="J221">
        <v>8.2200000000000006</v>
      </c>
      <c r="K221">
        <v>8.25</v>
      </c>
      <c r="L221">
        <v>10.69</v>
      </c>
      <c r="N221">
        <v>2.61</v>
      </c>
      <c r="O221" t="s">
        <v>124</v>
      </c>
      <c r="P221">
        <v>1.3</v>
      </c>
      <c r="Q221">
        <v>27.95</v>
      </c>
      <c r="R221">
        <v>29.4</v>
      </c>
    </row>
    <row r="222" spans="1:18" x14ac:dyDescent="0.25">
      <c r="A222">
        <v>0.745</v>
      </c>
      <c r="B222">
        <v>0.215</v>
      </c>
      <c r="C222">
        <v>0.35499999999999998</v>
      </c>
      <c r="D222">
        <v>0.33</v>
      </c>
      <c r="E222" t="s">
        <v>644</v>
      </c>
      <c r="F222" t="s">
        <v>645</v>
      </c>
      <c r="G222">
        <v>0.33</v>
      </c>
      <c r="H222">
        <v>-2</v>
      </c>
      <c r="I222">
        <v>26466</v>
      </c>
      <c r="J222">
        <v>0.33</v>
      </c>
      <c r="K222">
        <v>0.33500000000000002</v>
      </c>
      <c r="L222" t="s">
        <v>124</v>
      </c>
      <c r="N222" t="s">
        <v>124</v>
      </c>
      <c r="O222">
        <v>0.63</v>
      </c>
      <c r="P222" t="s">
        <v>124</v>
      </c>
      <c r="Q222">
        <v>-39.53</v>
      </c>
      <c r="R222" t="s">
        <v>124</v>
      </c>
    </row>
    <row r="223" spans="1:18" x14ac:dyDescent="0.25">
      <c r="A223">
        <v>7.62</v>
      </c>
      <c r="B223">
        <v>3.67</v>
      </c>
      <c r="C223">
        <v>7.62</v>
      </c>
      <c r="D223">
        <v>7.49</v>
      </c>
      <c r="E223" t="s">
        <v>381</v>
      </c>
      <c r="F223" t="s">
        <v>382</v>
      </c>
      <c r="G223">
        <v>7.56</v>
      </c>
      <c r="H223">
        <v>2</v>
      </c>
      <c r="I223">
        <v>3869</v>
      </c>
      <c r="J223">
        <v>7.52</v>
      </c>
      <c r="K223">
        <v>7.57</v>
      </c>
      <c r="L223">
        <v>22.75</v>
      </c>
      <c r="M223" t="s">
        <v>115</v>
      </c>
      <c r="N223">
        <v>1.24</v>
      </c>
      <c r="O223">
        <v>-0.55000000000000004</v>
      </c>
      <c r="P223">
        <v>3.01</v>
      </c>
      <c r="Q223">
        <v>28.1</v>
      </c>
      <c r="R223">
        <v>26.9</v>
      </c>
    </row>
    <row r="224" spans="1:18" x14ac:dyDescent="0.25">
      <c r="A224">
        <v>1.1499999999999999</v>
      </c>
      <c r="B224">
        <v>0.755</v>
      </c>
      <c r="C224">
        <v>1.0449999999999999</v>
      </c>
      <c r="D224">
        <v>0.995</v>
      </c>
      <c r="E224" t="s">
        <v>646</v>
      </c>
      <c r="F224" t="s">
        <v>647</v>
      </c>
      <c r="G224">
        <v>1.04</v>
      </c>
      <c r="H224">
        <v>4</v>
      </c>
      <c r="I224">
        <v>2160</v>
      </c>
      <c r="J224">
        <v>1.0249999999999999</v>
      </c>
      <c r="K224">
        <v>1.04</v>
      </c>
      <c r="L224">
        <v>3.5</v>
      </c>
      <c r="M224" t="s">
        <v>115</v>
      </c>
      <c r="N224">
        <v>1.74</v>
      </c>
      <c r="O224">
        <v>0.47</v>
      </c>
      <c r="P224">
        <v>3.37</v>
      </c>
      <c r="Q224">
        <v>6.1</v>
      </c>
      <c r="R224">
        <v>17</v>
      </c>
    </row>
    <row r="225" spans="1:18" x14ac:dyDescent="0.25">
      <c r="A225">
        <v>67.89</v>
      </c>
      <c r="B225">
        <v>52</v>
      </c>
      <c r="C225">
        <v>64.754999999999995</v>
      </c>
      <c r="D225">
        <v>63.91</v>
      </c>
      <c r="E225" t="s">
        <v>383</v>
      </c>
      <c r="F225" t="s">
        <v>384</v>
      </c>
      <c r="G225">
        <v>64.41</v>
      </c>
      <c r="H225">
        <v>71</v>
      </c>
      <c r="I225">
        <v>51036</v>
      </c>
      <c r="J225">
        <v>64.41</v>
      </c>
      <c r="K225">
        <v>64.44</v>
      </c>
      <c r="L225">
        <v>256.07</v>
      </c>
      <c r="M225" t="s">
        <v>115</v>
      </c>
      <c r="N225">
        <v>7.14</v>
      </c>
      <c r="O225">
        <v>25.82</v>
      </c>
      <c r="P225">
        <v>3.98</v>
      </c>
      <c r="Q225">
        <v>1827.7</v>
      </c>
      <c r="R225">
        <v>3.5</v>
      </c>
    </row>
    <row r="226" spans="1:18" x14ac:dyDescent="0.25">
      <c r="A226">
        <v>5.26</v>
      </c>
      <c r="B226">
        <v>3.49</v>
      </c>
      <c r="C226">
        <v>4.3499999999999996</v>
      </c>
      <c r="D226">
        <v>4.1900000000000004</v>
      </c>
      <c r="E226" t="s">
        <v>385</v>
      </c>
      <c r="F226" t="s">
        <v>386</v>
      </c>
      <c r="G226">
        <v>4.28</v>
      </c>
      <c r="H226">
        <v>11</v>
      </c>
      <c r="I226">
        <v>8904</v>
      </c>
      <c r="J226">
        <v>4.28</v>
      </c>
      <c r="K226">
        <v>4.29</v>
      </c>
      <c r="L226">
        <v>16</v>
      </c>
      <c r="M226" t="s">
        <v>121</v>
      </c>
      <c r="N226">
        <v>1.05</v>
      </c>
      <c r="O226">
        <v>-0.75</v>
      </c>
      <c r="P226">
        <v>3.74</v>
      </c>
      <c r="Q226">
        <v>16.8</v>
      </c>
      <c r="R226">
        <v>25.5</v>
      </c>
    </row>
    <row r="227" spans="1:18" x14ac:dyDescent="0.25">
      <c r="A227">
        <v>6.78</v>
      </c>
      <c r="B227">
        <v>3.74</v>
      </c>
      <c r="C227">
        <v>4.51</v>
      </c>
      <c r="D227">
        <v>4.3600000000000003</v>
      </c>
      <c r="E227" t="s">
        <v>387</v>
      </c>
      <c r="F227" t="s">
        <v>388</v>
      </c>
      <c r="G227">
        <v>4.3899999999999997</v>
      </c>
      <c r="H227">
        <v>-8</v>
      </c>
      <c r="I227">
        <v>7729</v>
      </c>
      <c r="J227">
        <v>4.3899999999999997</v>
      </c>
      <c r="K227">
        <v>4.4000000000000004</v>
      </c>
      <c r="L227">
        <v>10</v>
      </c>
      <c r="N227">
        <v>5.0199999999999996</v>
      </c>
      <c r="O227">
        <v>1.87</v>
      </c>
      <c r="P227">
        <v>2.2799999999999998</v>
      </c>
      <c r="Q227">
        <v>50.22</v>
      </c>
      <c r="R227">
        <v>8.6999999999999993</v>
      </c>
    </row>
    <row r="228" spans="1:18" x14ac:dyDescent="0.25">
      <c r="A228">
        <v>15.32</v>
      </c>
      <c r="B228">
        <v>6.96</v>
      </c>
      <c r="C228">
        <v>7.97</v>
      </c>
      <c r="D228">
        <v>7.81</v>
      </c>
      <c r="E228" t="s">
        <v>389</v>
      </c>
      <c r="F228" t="s">
        <v>390</v>
      </c>
      <c r="G228">
        <v>7.94</v>
      </c>
      <c r="H228">
        <v>-1</v>
      </c>
      <c r="I228">
        <v>95551</v>
      </c>
      <c r="J228">
        <v>7.93</v>
      </c>
      <c r="K228">
        <v>7.94</v>
      </c>
      <c r="L228">
        <v>35</v>
      </c>
      <c r="M228" t="s">
        <v>115</v>
      </c>
      <c r="N228" t="s">
        <v>124</v>
      </c>
      <c r="O228" t="s">
        <v>124</v>
      </c>
      <c r="P228">
        <v>4.41</v>
      </c>
      <c r="Q228">
        <v>-95.6</v>
      </c>
      <c r="R228" t="s">
        <v>124</v>
      </c>
    </row>
    <row r="229" spans="1:18" x14ac:dyDescent="0.25">
      <c r="A229">
        <v>0.495</v>
      </c>
      <c r="B229">
        <v>0.2</v>
      </c>
      <c r="C229">
        <v>0.42499999999999999</v>
      </c>
      <c r="D229">
        <v>0.39500000000000002</v>
      </c>
      <c r="E229" t="s">
        <v>648</v>
      </c>
      <c r="F229" t="s">
        <v>649</v>
      </c>
      <c r="G229">
        <v>0.42</v>
      </c>
      <c r="H229">
        <v>0.5</v>
      </c>
      <c r="I229">
        <v>27408</v>
      </c>
      <c r="J229">
        <v>0.41499999999999998</v>
      </c>
      <c r="K229">
        <v>0.42499999999999999</v>
      </c>
      <c r="L229" t="s">
        <v>124</v>
      </c>
      <c r="N229" t="s">
        <v>124</v>
      </c>
      <c r="O229">
        <v>0.35</v>
      </c>
      <c r="P229" t="s">
        <v>124</v>
      </c>
      <c r="Q229">
        <v>0.91</v>
      </c>
      <c r="R229">
        <v>46.2</v>
      </c>
    </row>
    <row r="230" spans="1:18" x14ac:dyDescent="0.25">
      <c r="A230">
        <v>2.15</v>
      </c>
      <c r="B230">
        <v>1.605</v>
      </c>
      <c r="C230">
        <v>2.02</v>
      </c>
      <c r="D230">
        <v>1.972</v>
      </c>
      <c r="E230" t="s">
        <v>391</v>
      </c>
      <c r="F230" t="s">
        <v>392</v>
      </c>
      <c r="G230">
        <v>2.02</v>
      </c>
      <c r="H230">
        <v>3.5</v>
      </c>
      <c r="I230">
        <v>10139</v>
      </c>
      <c r="J230">
        <v>2</v>
      </c>
      <c r="K230">
        <v>2.0299999999999998</v>
      </c>
      <c r="L230">
        <v>11.2</v>
      </c>
      <c r="N230">
        <v>2.29</v>
      </c>
      <c r="O230">
        <v>1.73</v>
      </c>
      <c r="P230">
        <v>5.54</v>
      </c>
      <c r="Q230">
        <v>25.7</v>
      </c>
      <c r="R230">
        <v>7.9</v>
      </c>
    </row>
    <row r="231" spans="1:18" x14ac:dyDescent="0.25">
      <c r="A231">
        <v>3.99</v>
      </c>
      <c r="B231">
        <v>3.07</v>
      </c>
      <c r="C231">
        <v>3.89</v>
      </c>
      <c r="D231">
        <v>3.84</v>
      </c>
      <c r="E231" t="s">
        <v>393</v>
      </c>
      <c r="F231" t="s">
        <v>394</v>
      </c>
      <c r="G231">
        <v>3.86</v>
      </c>
      <c r="H231">
        <v>1</v>
      </c>
      <c r="I231">
        <v>142720</v>
      </c>
      <c r="J231">
        <v>3.86</v>
      </c>
      <c r="K231">
        <v>3.87</v>
      </c>
      <c r="L231">
        <v>10.199999999999999</v>
      </c>
      <c r="M231" t="s">
        <v>121</v>
      </c>
      <c r="N231">
        <v>16.309999999999999</v>
      </c>
      <c r="O231">
        <v>3.04</v>
      </c>
      <c r="P231">
        <v>2.64</v>
      </c>
      <c r="Q231">
        <v>166.4</v>
      </c>
      <c r="R231">
        <v>2.2999999999999998</v>
      </c>
    </row>
    <row r="232" spans="1:18" x14ac:dyDescent="0.25">
      <c r="A232">
        <v>18.989999999999998</v>
      </c>
      <c r="B232">
        <v>15.17</v>
      </c>
      <c r="C232">
        <v>17.43</v>
      </c>
      <c r="D232">
        <v>17.27</v>
      </c>
      <c r="E232" t="s">
        <v>59</v>
      </c>
      <c r="F232" t="s">
        <v>395</v>
      </c>
      <c r="G232">
        <v>17.29</v>
      </c>
      <c r="H232">
        <v>-1</v>
      </c>
      <c r="I232">
        <v>11816</v>
      </c>
      <c r="J232">
        <v>17.29</v>
      </c>
      <c r="K232">
        <v>17.32</v>
      </c>
      <c r="L232">
        <v>35</v>
      </c>
      <c r="M232" t="s">
        <v>115</v>
      </c>
      <c r="N232">
        <v>1.65</v>
      </c>
      <c r="O232">
        <v>-0.13</v>
      </c>
      <c r="P232">
        <v>2.02</v>
      </c>
      <c r="Q232">
        <v>57.7</v>
      </c>
      <c r="R232">
        <v>30</v>
      </c>
    </row>
    <row r="233" spans="1:18" x14ac:dyDescent="0.25">
      <c r="A233">
        <v>7.58</v>
      </c>
      <c r="B233">
        <v>4.7300000000000004</v>
      </c>
      <c r="C233">
        <v>7.35</v>
      </c>
      <c r="D233">
        <v>7.08</v>
      </c>
      <c r="E233" t="s">
        <v>650</v>
      </c>
      <c r="F233" t="s">
        <v>651</v>
      </c>
      <c r="G233">
        <v>7.27</v>
      </c>
      <c r="H233">
        <v>22</v>
      </c>
      <c r="I233">
        <v>819</v>
      </c>
      <c r="J233">
        <v>7.27</v>
      </c>
      <c r="K233">
        <v>7.29</v>
      </c>
      <c r="L233">
        <v>20</v>
      </c>
      <c r="N233">
        <v>2.5099999999999998</v>
      </c>
      <c r="O233">
        <v>2.4700000000000002</v>
      </c>
      <c r="P233">
        <v>2.75</v>
      </c>
      <c r="Q233">
        <v>50.2</v>
      </c>
      <c r="R233">
        <v>14.5</v>
      </c>
    </row>
    <row r="234" spans="1:18" x14ac:dyDescent="0.25">
      <c r="A234">
        <v>0.81499999999999995</v>
      </c>
      <c r="B234">
        <v>0.23</v>
      </c>
      <c r="C234">
        <v>0.34499999999999997</v>
      </c>
      <c r="D234">
        <v>0.33200000000000002</v>
      </c>
      <c r="E234" t="s">
        <v>396</v>
      </c>
      <c r="F234" t="s">
        <v>397</v>
      </c>
      <c r="G234">
        <v>0.34</v>
      </c>
      <c r="H234" t="s">
        <v>124</v>
      </c>
      <c r="I234">
        <v>29915</v>
      </c>
      <c r="J234">
        <v>0.34</v>
      </c>
      <c r="K234">
        <v>0.34499999999999997</v>
      </c>
      <c r="L234" t="s">
        <v>124</v>
      </c>
      <c r="N234" t="s">
        <v>124</v>
      </c>
      <c r="O234">
        <v>0.37</v>
      </c>
      <c r="P234" t="s">
        <v>124</v>
      </c>
      <c r="Q234">
        <v>-4.66</v>
      </c>
      <c r="R234" t="s">
        <v>124</v>
      </c>
    </row>
    <row r="235" spans="1:18" x14ac:dyDescent="0.25">
      <c r="A235">
        <v>9.42</v>
      </c>
      <c r="B235">
        <v>5.05</v>
      </c>
      <c r="C235">
        <v>7.14</v>
      </c>
      <c r="D235">
        <v>6.82</v>
      </c>
      <c r="E235" t="s">
        <v>398</v>
      </c>
      <c r="F235" t="s">
        <v>399</v>
      </c>
      <c r="G235">
        <v>7.02</v>
      </c>
      <c r="H235">
        <v>7</v>
      </c>
      <c r="I235">
        <v>6883</v>
      </c>
      <c r="J235">
        <v>7.01</v>
      </c>
      <c r="K235">
        <v>7.03</v>
      </c>
      <c r="L235">
        <v>40</v>
      </c>
      <c r="M235" t="s">
        <v>115</v>
      </c>
      <c r="N235">
        <v>0.35</v>
      </c>
      <c r="O235">
        <v>6.52</v>
      </c>
      <c r="P235">
        <v>5.7</v>
      </c>
      <c r="Q235">
        <v>14</v>
      </c>
      <c r="R235">
        <v>50.1</v>
      </c>
    </row>
    <row r="236" spans="1:18" x14ac:dyDescent="0.25">
      <c r="A236">
        <v>2.2599999999999998</v>
      </c>
      <c r="B236">
        <v>1.21</v>
      </c>
      <c r="C236">
        <v>1.4950000000000001</v>
      </c>
      <c r="D236">
        <v>1.47</v>
      </c>
      <c r="E236" t="s">
        <v>400</v>
      </c>
      <c r="F236" t="s">
        <v>401</v>
      </c>
      <c r="G236">
        <v>1.48</v>
      </c>
      <c r="H236" t="s">
        <v>124</v>
      </c>
      <c r="I236">
        <v>27535</v>
      </c>
      <c r="J236">
        <v>1.4750000000000001</v>
      </c>
      <c r="K236">
        <v>1.4850000000000001</v>
      </c>
      <c r="L236">
        <v>12</v>
      </c>
      <c r="M236" t="s">
        <v>115</v>
      </c>
      <c r="N236" t="s">
        <v>124</v>
      </c>
      <c r="O236" t="s">
        <v>124</v>
      </c>
      <c r="P236">
        <v>8.11</v>
      </c>
      <c r="Q236">
        <v>-99.7</v>
      </c>
      <c r="R236" t="s">
        <v>124</v>
      </c>
    </row>
    <row r="237" spans="1:18" x14ac:dyDescent="0.25">
      <c r="A237">
        <v>2.3199999999999998</v>
      </c>
      <c r="B237">
        <v>1.61</v>
      </c>
      <c r="C237">
        <v>2.29</v>
      </c>
      <c r="D237">
        <v>2.2000000000000002</v>
      </c>
      <c r="E237" t="s">
        <v>652</v>
      </c>
      <c r="F237" t="s">
        <v>653</v>
      </c>
      <c r="G237">
        <v>2.29</v>
      </c>
      <c r="H237">
        <v>13</v>
      </c>
      <c r="I237">
        <v>1779</v>
      </c>
      <c r="J237">
        <v>2.2200000000000002</v>
      </c>
      <c r="K237">
        <v>2.29</v>
      </c>
      <c r="L237">
        <v>8.7200000000000006</v>
      </c>
      <c r="M237" t="s">
        <v>115</v>
      </c>
      <c r="N237">
        <v>0.93</v>
      </c>
      <c r="O237">
        <v>-0.01</v>
      </c>
      <c r="P237">
        <v>3.81</v>
      </c>
      <c r="Q237">
        <v>8.1199999999999992</v>
      </c>
      <c r="R237">
        <v>28.2</v>
      </c>
    </row>
    <row r="238" spans="1:18" x14ac:dyDescent="0.25">
      <c r="A238">
        <v>0.94</v>
      </c>
      <c r="B238">
        <v>0.60499999999999998</v>
      </c>
      <c r="C238">
        <v>0.93500000000000005</v>
      </c>
      <c r="D238">
        <v>0.90700000000000003</v>
      </c>
      <c r="E238" t="s">
        <v>402</v>
      </c>
      <c r="F238" t="s">
        <v>403</v>
      </c>
      <c r="G238">
        <v>0.91500000000000004</v>
      </c>
      <c r="H238">
        <v>-1</v>
      </c>
      <c r="I238">
        <v>20967</v>
      </c>
      <c r="J238">
        <v>0.91</v>
      </c>
      <c r="K238">
        <v>0.91500000000000004</v>
      </c>
      <c r="L238">
        <v>2</v>
      </c>
      <c r="M238" t="s">
        <v>115</v>
      </c>
      <c r="N238">
        <v>2.75</v>
      </c>
      <c r="O238">
        <v>0.46</v>
      </c>
      <c r="P238">
        <v>2.19</v>
      </c>
      <c r="Q238">
        <v>5.5</v>
      </c>
      <c r="R238">
        <v>16.600000000000001</v>
      </c>
    </row>
    <row r="239" spans="1:18" x14ac:dyDescent="0.25">
      <c r="A239">
        <v>2.27</v>
      </c>
      <c r="B239">
        <v>0.47</v>
      </c>
      <c r="C239">
        <v>0.65500000000000003</v>
      </c>
      <c r="D239">
        <v>0.61</v>
      </c>
      <c r="E239" t="s">
        <v>654</v>
      </c>
      <c r="F239" t="s">
        <v>655</v>
      </c>
      <c r="G239">
        <v>0.64</v>
      </c>
      <c r="H239">
        <v>-0.5</v>
      </c>
      <c r="I239">
        <v>3134</v>
      </c>
      <c r="J239">
        <v>0.63</v>
      </c>
      <c r="K239">
        <v>0.64</v>
      </c>
      <c r="L239" t="s">
        <v>124</v>
      </c>
      <c r="N239" t="s">
        <v>124</v>
      </c>
      <c r="O239">
        <v>0.44</v>
      </c>
      <c r="P239" t="s">
        <v>124</v>
      </c>
      <c r="Q239">
        <v>-16.73</v>
      </c>
      <c r="R239" t="s">
        <v>124</v>
      </c>
    </row>
    <row r="240" spans="1:18" x14ac:dyDescent="0.25">
      <c r="A240">
        <v>0.625</v>
      </c>
      <c r="B240">
        <v>0.155</v>
      </c>
      <c r="C240">
        <v>0.21</v>
      </c>
      <c r="D240">
        <v>0.20499999999999999</v>
      </c>
      <c r="E240" t="s">
        <v>656</v>
      </c>
      <c r="F240" t="s">
        <v>657</v>
      </c>
      <c r="G240">
        <v>0.20499999999999999</v>
      </c>
      <c r="H240" t="s">
        <v>124</v>
      </c>
      <c r="I240">
        <v>17345</v>
      </c>
      <c r="J240">
        <v>0.20499999999999999</v>
      </c>
      <c r="K240">
        <v>0.21</v>
      </c>
      <c r="L240" t="s">
        <v>124</v>
      </c>
      <c r="N240" t="s">
        <v>124</v>
      </c>
      <c r="O240">
        <v>0.55000000000000004</v>
      </c>
      <c r="P240" t="s">
        <v>124</v>
      </c>
      <c r="Q240">
        <v>-38.01</v>
      </c>
      <c r="R240" t="s">
        <v>124</v>
      </c>
    </row>
    <row r="241" spans="1:18" x14ac:dyDescent="0.25">
      <c r="A241">
        <v>12.64</v>
      </c>
      <c r="B241">
        <v>9.15</v>
      </c>
      <c r="C241">
        <v>12.39</v>
      </c>
      <c r="D241">
        <v>12.16</v>
      </c>
      <c r="E241" t="s">
        <v>404</v>
      </c>
      <c r="F241" t="s">
        <v>405</v>
      </c>
      <c r="G241">
        <v>12.21</v>
      </c>
      <c r="H241">
        <v>-14</v>
      </c>
      <c r="I241">
        <v>8957</v>
      </c>
      <c r="J241">
        <v>12.19</v>
      </c>
      <c r="K241">
        <v>12.23</v>
      </c>
      <c r="L241">
        <v>26</v>
      </c>
      <c r="M241" t="s">
        <v>115</v>
      </c>
      <c r="N241" t="s">
        <v>124</v>
      </c>
      <c r="O241">
        <v>8.83</v>
      </c>
      <c r="P241">
        <v>2.13</v>
      </c>
      <c r="Q241">
        <v>-11.7</v>
      </c>
      <c r="R241" t="s">
        <v>124</v>
      </c>
    </row>
    <row r="242" spans="1:18" x14ac:dyDescent="0.25">
      <c r="A242">
        <v>4.09</v>
      </c>
      <c r="B242">
        <v>3</v>
      </c>
      <c r="C242">
        <v>4.07</v>
      </c>
      <c r="D242">
        <v>4</v>
      </c>
      <c r="E242" t="s">
        <v>406</v>
      </c>
      <c r="F242" t="s">
        <v>407</v>
      </c>
      <c r="G242">
        <v>4.0599999999999996</v>
      </c>
      <c r="H242">
        <v>2</v>
      </c>
      <c r="I242">
        <v>6556</v>
      </c>
      <c r="J242">
        <v>4.05</v>
      </c>
      <c r="K242">
        <v>4.0599999999999996</v>
      </c>
      <c r="L242">
        <v>14.93</v>
      </c>
      <c r="N242">
        <v>1.35</v>
      </c>
      <c r="O242">
        <v>0.68</v>
      </c>
      <c r="P242">
        <v>3.68</v>
      </c>
      <c r="Q242">
        <v>20.149999999999999</v>
      </c>
      <c r="R242">
        <v>20.100000000000001</v>
      </c>
    </row>
    <row r="243" spans="1:18" x14ac:dyDescent="0.25">
      <c r="A243">
        <v>0.26</v>
      </c>
      <c r="B243">
        <v>0.125</v>
      </c>
      <c r="C243">
        <v>0.215</v>
      </c>
      <c r="D243">
        <v>0.2</v>
      </c>
      <c r="E243" t="s">
        <v>658</v>
      </c>
      <c r="F243" t="s">
        <v>659</v>
      </c>
      <c r="G243">
        <v>0.2</v>
      </c>
      <c r="H243">
        <v>-1.5</v>
      </c>
      <c r="I243">
        <v>113306</v>
      </c>
      <c r="J243">
        <v>0.2</v>
      </c>
      <c r="K243">
        <v>0.20499999999999999</v>
      </c>
      <c r="L243" t="s">
        <v>124</v>
      </c>
      <c r="N243" t="s">
        <v>124</v>
      </c>
      <c r="O243" t="s">
        <v>124</v>
      </c>
      <c r="P243" t="s">
        <v>124</v>
      </c>
      <c r="Q243">
        <v>0.7</v>
      </c>
      <c r="R243">
        <v>28.6</v>
      </c>
    </row>
    <row r="244" spans="1:18" x14ac:dyDescent="0.25">
      <c r="A244">
        <v>4.16</v>
      </c>
      <c r="B244">
        <v>2.1800000000000002</v>
      </c>
      <c r="C244">
        <v>3.21</v>
      </c>
      <c r="D244">
        <v>3.13</v>
      </c>
      <c r="E244" t="s">
        <v>408</v>
      </c>
      <c r="F244" t="s">
        <v>409</v>
      </c>
      <c r="G244">
        <v>3.2</v>
      </c>
      <c r="H244">
        <v>6</v>
      </c>
      <c r="I244">
        <v>8332</v>
      </c>
      <c r="J244">
        <v>3.19</v>
      </c>
      <c r="K244">
        <v>3.2</v>
      </c>
      <c r="L244" t="s">
        <v>124</v>
      </c>
      <c r="N244" t="s">
        <v>124</v>
      </c>
      <c r="O244" t="s">
        <v>124</v>
      </c>
      <c r="P244" t="s">
        <v>124</v>
      </c>
      <c r="Q244">
        <v>-8.23</v>
      </c>
      <c r="R244" t="s">
        <v>124</v>
      </c>
    </row>
    <row r="245" spans="1:18" x14ac:dyDescent="0.25">
      <c r="A245">
        <v>36.229999999999997</v>
      </c>
      <c r="B245">
        <v>14.5</v>
      </c>
      <c r="C245">
        <v>36.1</v>
      </c>
      <c r="D245">
        <v>35.450000000000003</v>
      </c>
      <c r="E245" t="s">
        <v>410</v>
      </c>
      <c r="F245" t="s">
        <v>411</v>
      </c>
      <c r="G245">
        <v>35.549999999999997</v>
      </c>
      <c r="H245">
        <v>35</v>
      </c>
      <c r="I245">
        <v>3245</v>
      </c>
      <c r="J245">
        <v>35.53</v>
      </c>
      <c r="K245">
        <v>35.799999999999997</v>
      </c>
      <c r="L245">
        <v>14</v>
      </c>
      <c r="M245" t="s">
        <v>115</v>
      </c>
      <c r="N245">
        <v>3.85</v>
      </c>
      <c r="O245">
        <v>1.03</v>
      </c>
      <c r="P245">
        <v>0.39</v>
      </c>
      <c r="Q245">
        <v>53.9</v>
      </c>
      <c r="R245">
        <v>66</v>
      </c>
    </row>
    <row r="246" spans="1:18" x14ac:dyDescent="0.25">
      <c r="A246">
        <v>3.24</v>
      </c>
      <c r="B246">
        <v>1.04</v>
      </c>
      <c r="C246">
        <v>1.45</v>
      </c>
      <c r="D246">
        <v>1.4</v>
      </c>
      <c r="E246" t="s">
        <v>412</v>
      </c>
      <c r="F246" t="s">
        <v>413</v>
      </c>
      <c r="G246">
        <v>1.425</v>
      </c>
      <c r="H246">
        <v>0.5</v>
      </c>
      <c r="I246">
        <v>10193</v>
      </c>
      <c r="J246">
        <v>1.42</v>
      </c>
      <c r="K246">
        <v>1.4450000000000001</v>
      </c>
      <c r="L246">
        <v>17</v>
      </c>
      <c r="M246" t="s">
        <v>115</v>
      </c>
      <c r="N246">
        <v>1.1100000000000001</v>
      </c>
      <c r="O246">
        <v>-0.03</v>
      </c>
      <c r="P246">
        <v>11.93</v>
      </c>
      <c r="Q246">
        <v>18.86</v>
      </c>
      <c r="R246">
        <v>7.6</v>
      </c>
    </row>
    <row r="247" spans="1:18" x14ac:dyDescent="0.25">
      <c r="A247">
        <v>6.52</v>
      </c>
      <c r="B247">
        <v>5.25</v>
      </c>
      <c r="C247">
        <v>5.49</v>
      </c>
      <c r="D247">
        <v>5.37</v>
      </c>
      <c r="E247" t="s">
        <v>414</v>
      </c>
      <c r="F247" t="s">
        <v>415</v>
      </c>
      <c r="G247">
        <v>5.45</v>
      </c>
      <c r="H247" t="s">
        <v>124</v>
      </c>
      <c r="I247">
        <v>48126</v>
      </c>
      <c r="J247">
        <v>5.44</v>
      </c>
      <c r="K247">
        <v>5.45</v>
      </c>
      <c r="L247">
        <v>27.92</v>
      </c>
      <c r="N247">
        <v>1.53</v>
      </c>
      <c r="O247">
        <v>-0.41</v>
      </c>
      <c r="P247">
        <v>5.12</v>
      </c>
      <c r="Q247">
        <v>42.58</v>
      </c>
      <c r="R247">
        <v>12.8</v>
      </c>
    </row>
    <row r="248" spans="1:18" x14ac:dyDescent="0.25">
      <c r="A248">
        <v>3.9</v>
      </c>
      <c r="B248">
        <v>3.09</v>
      </c>
      <c r="C248">
        <v>3.9</v>
      </c>
      <c r="D248">
        <v>3.85</v>
      </c>
      <c r="E248" t="s">
        <v>416</v>
      </c>
      <c r="F248" t="s">
        <v>417</v>
      </c>
      <c r="G248">
        <v>3.86</v>
      </c>
      <c r="H248">
        <v>-1</v>
      </c>
      <c r="I248">
        <v>3117</v>
      </c>
      <c r="J248">
        <v>3.85</v>
      </c>
      <c r="K248">
        <v>3.86</v>
      </c>
      <c r="L248">
        <v>17.11</v>
      </c>
      <c r="M248" t="s">
        <v>121</v>
      </c>
      <c r="N248">
        <v>0.87</v>
      </c>
      <c r="O248">
        <v>0.43</v>
      </c>
      <c r="P248">
        <v>4.43</v>
      </c>
      <c r="Q248">
        <v>14.95</v>
      </c>
      <c r="R248">
        <v>25.8</v>
      </c>
    </row>
    <row r="249" spans="1:18" x14ac:dyDescent="0.25">
      <c r="A249">
        <v>7.87</v>
      </c>
      <c r="B249">
        <v>4.24</v>
      </c>
      <c r="C249">
        <v>7.59</v>
      </c>
      <c r="D249">
        <v>7.41</v>
      </c>
      <c r="E249" t="s">
        <v>418</v>
      </c>
      <c r="F249" t="s">
        <v>419</v>
      </c>
      <c r="G249">
        <v>7.49</v>
      </c>
      <c r="H249">
        <v>-7</v>
      </c>
      <c r="I249">
        <v>7305</v>
      </c>
      <c r="J249">
        <v>7.47</v>
      </c>
      <c r="K249">
        <v>7.5</v>
      </c>
      <c r="L249">
        <v>8.5</v>
      </c>
      <c r="M249" t="s">
        <v>121</v>
      </c>
      <c r="N249">
        <v>4.1500000000000004</v>
      </c>
      <c r="O249">
        <v>1.56</v>
      </c>
      <c r="P249">
        <v>1.1299999999999999</v>
      </c>
      <c r="Q249">
        <v>35.299999999999997</v>
      </c>
      <c r="R249">
        <v>21.2</v>
      </c>
    </row>
    <row r="250" spans="1:18" x14ac:dyDescent="0.25">
      <c r="A250">
        <v>4.4400000000000004</v>
      </c>
      <c r="B250">
        <v>3.12</v>
      </c>
      <c r="C250">
        <v>3.77</v>
      </c>
      <c r="D250">
        <v>3.7</v>
      </c>
      <c r="E250" t="s">
        <v>51</v>
      </c>
      <c r="F250" t="s">
        <v>660</v>
      </c>
      <c r="G250">
        <v>3.77</v>
      </c>
      <c r="H250">
        <v>5</v>
      </c>
      <c r="I250">
        <v>1510</v>
      </c>
      <c r="J250">
        <v>3.74</v>
      </c>
      <c r="K250">
        <v>3.77</v>
      </c>
      <c r="L250">
        <v>14.5</v>
      </c>
      <c r="M250" t="s">
        <v>115</v>
      </c>
      <c r="N250">
        <v>1.52</v>
      </c>
      <c r="O250">
        <v>0.22</v>
      </c>
      <c r="P250">
        <v>3.85</v>
      </c>
      <c r="Q250">
        <v>22.1</v>
      </c>
      <c r="R250">
        <v>17.100000000000001</v>
      </c>
    </row>
    <row r="251" spans="1:18" x14ac:dyDescent="0.25">
      <c r="A251">
        <v>19.91</v>
      </c>
      <c r="B251">
        <v>16.5</v>
      </c>
      <c r="C251">
        <v>19.649999999999999</v>
      </c>
      <c r="D251">
        <v>19.39</v>
      </c>
      <c r="E251" t="s">
        <v>420</v>
      </c>
      <c r="F251" t="s">
        <v>421</v>
      </c>
      <c r="G251">
        <v>19.440000000000001</v>
      </c>
      <c r="H251">
        <v>4</v>
      </c>
      <c r="I251">
        <v>12899</v>
      </c>
      <c r="J251">
        <v>19.440000000000001</v>
      </c>
      <c r="K251">
        <v>19.47</v>
      </c>
      <c r="L251">
        <v>69</v>
      </c>
      <c r="M251" t="s">
        <v>121</v>
      </c>
      <c r="N251">
        <v>1.38</v>
      </c>
      <c r="O251">
        <v>2.81</v>
      </c>
      <c r="P251">
        <v>3.55</v>
      </c>
      <c r="Q251">
        <v>95.2</v>
      </c>
      <c r="R251">
        <v>20.399999999999999</v>
      </c>
    </row>
    <row r="252" spans="1:18" x14ac:dyDescent="0.25">
      <c r="A252">
        <v>2.29</v>
      </c>
      <c r="B252">
        <v>1.64</v>
      </c>
      <c r="C252">
        <v>2.2000000000000002</v>
      </c>
      <c r="D252">
        <v>2.14</v>
      </c>
      <c r="E252" t="s">
        <v>422</v>
      </c>
      <c r="F252" t="s">
        <v>423</v>
      </c>
      <c r="G252">
        <v>2.14</v>
      </c>
      <c r="H252">
        <v>-6</v>
      </c>
      <c r="I252">
        <v>49290</v>
      </c>
      <c r="J252">
        <v>2.14</v>
      </c>
      <c r="K252">
        <v>2.15</v>
      </c>
      <c r="L252">
        <v>11.5</v>
      </c>
      <c r="N252">
        <v>0.79</v>
      </c>
      <c r="O252">
        <v>1.89</v>
      </c>
      <c r="P252">
        <v>5.37</v>
      </c>
      <c r="Q252">
        <v>9.1</v>
      </c>
      <c r="R252">
        <v>23.5</v>
      </c>
    </row>
    <row r="253" spans="1:18" x14ac:dyDescent="0.25">
      <c r="A253">
        <v>3.35</v>
      </c>
      <c r="B253">
        <v>2.2200000000000002</v>
      </c>
      <c r="C253">
        <v>3.18</v>
      </c>
      <c r="D253">
        <v>3.1</v>
      </c>
      <c r="E253" t="s">
        <v>424</v>
      </c>
      <c r="F253" t="s">
        <v>425</v>
      </c>
      <c r="G253">
        <v>3.16</v>
      </c>
      <c r="H253">
        <v>1</v>
      </c>
      <c r="I253">
        <v>18981</v>
      </c>
      <c r="J253">
        <v>3.16</v>
      </c>
      <c r="K253">
        <v>3.17</v>
      </c>
      <c r="L253">
        <v>16.89</v>
      </c>
      <c r="N253">
        <v>1.35</v>
      </c>
      <c r="O253">
        <v>0.22</v>
      </c>
      <c r="P253">
        <v>5.34</v>
      </c>
      <c r="Q253">
        <v>22.73</v>
      </c>
      <c r="R253">
        <v>13.9</v>
      </c>
    </row>
    <row r="254" spans="1:18" x14ac:dyDescent="0.25">
      <c r="A254">
        <v>2.15</v>
      </c>
      <c r="B254">
        <v>1.64</v>
      </c>
      <c r="C254">
        <v>2.15</v>
      </c>
      <c r="D254">
        <v>2.0499999999999998</v>
      </c>
      <c r="E254" t="s">
        <v>426</v>
      </c>
      <c r="F254" t="s">
        <v>427</v>
      </c>
      <c r="G254">
        <v>2.09</v>
      </c>
      <c r="H254">
        <v>8</v>
      </c>
      <c r="I254">
        <v>56154</v>
      </c>
      <c r="J254">
        <v>2.0699999999999998</v>
      </c>
      <c r="K254">
        <v>2.09</v>
      </c>
      <c r="L254">
        <v>4.5</v>
      </c>
      <c r="N254">
        <v>1.22</v>
      </c>
      <c r="O254">
        <v>-0.22</v>
      </c>
      <c r="P254">
        <v>2.15</v>
      </c>
      <c r="Q254">
        <v>5.5</v>
      </c>
      <c r="R254">
        <v>38</v>
      </c>
    </row>
    <row r="255" spans="1:18" x14ac:dyDescent="0.25">
      <c r="A255">
        <v>0.98499999999999999</v>
      </c>
      <c r="B255">
        <v>0.41</v>
      </c>
      <c r="C255">
        <v>0.54</v>
      </c>
      <c r="D255">
        <v>0.51</v>
      </c>
      <c r="E255" t="s">
        <v>661</v>
      </c>
      <c r="F255" t="s">
        <v>662</v>
      </c>
      <c r="G255">
        <v>0.51500000000000001</v>
      </c>
      <c r="H255">
        <v>-0.5</v>
      </c>
      <c r="I255">
        <v>1777</v>
      </c>
      <c r="J255">
        <v>0.51500000000000001</v>
      </c>
      <c r="K255">
        <v>0.53500000000000003</v>
      </c>
      <c r="L255" t="s">
        <v>124</v>
      </c>
      <c r="N255" t="s">
        <v>124</v>
      </c>
      <c r="O255">
        <v>0.09</v>
      </c>
      <c r="P255" t="s">
        <v>124</v>
      </c>
      <c r="Q255">
        <v>-5</v>
      </c>
      <c r="R255" t="s">
        <v>124</v>
      </c>
    </row>
    <row r="256" spans="1:18" x14ac:dyDescent="0.25">
      <c r="A256">
        <v>1.675</v>
      </c>
      <c r="B256">
        <v>1.202</v>
      </c>
      <c r="C256">
        <v>1.54</v>
      </c>
      <c r="D256">
        <v>1.5049999999999999</v>
      </c>
      <c r="E256" t="s">
        <v>428</v>
      </c>
      <c r="F256" t="s">
        <v>429</v>
      </c>
      <c r="G256">
        <v>1.54</v>
      </c>
      <c r="H256">
        <v>3.5</v>
      </c>
      <c r="I256">
        <v>63331</v>
      </c>
      <c r="J256">
        <v>1.5349999999999999</v>
      </c>
      <c r="K256">
        <v>1.54</v>
      </c>
      <c r="L256">
        <v>4.7</v>
      </c>
      <c r="M256" t="s">
        <v>115</v>
      </c>
      <c r="N256">
        <v>1.3</v>
      </c>
      <c r="O256">
        <v>0.16</v>
      </c>
      <c r="P256">
        <v>3.05</v>
      </c>
      <c r="Q256">
        <v>6.09</v>
      </c>
      <c r="R256">
        <v>25.3</v>
      </c>
    </row>
    <row r="257" spans="1:18" x14ac:dyDescent="0.25">
      <c r="A257">
        <v>1.5</v>
      </c>
      <c r="B257">
        <v>0.79</v>
      </c>
      <c r="C257">
        <v>1.115</v>
      </c>
      <c r="D257">
        <v>1.075</v>
      </c>
      <c r="E257" t="s">
        <v>430</v>
      </c>
      <c r="F257" t="s">
        <v>431</v>
      </c>
      <c r="G257">
        <v>1.095</v>
      </c>
      <c r="H257">
        <v>2</v>
      </c>
      <c r="I257">
        <v>33664</v>
      </c>
      <c r="J257">
        <v>1.0900000000000001</v>
      </c>
      <c r="K257">
        <v>1.105</v>
      </c>
      <c r="L257">
        <v>6</v>
      </c>
      <c r="M257" t="s">
        <v>115</v>
      </c>
      <c r="N257" t="s">
        <v>124</v>
      </c>
      <c r="O257">
        <v>-0.54</v>
      </c>
      <c r="P257">
        <v>5.48</v>
      </c>
      <c r="Q257">
        <v>-43.58</v>
      </c>
      <c r="R257" t="s">
        <v>124</v>
      </c>
    </row>
    <row r="258" spans="1:18" x14ac:dyDescent="0.25">
      <c r="A258">
        <v>4.82</v>
      </c>
      <c r="B258">
        <v>3.64</v>
      </c>
      <c r="C258">
        <v>4.71</v>
      </c>
      <c r="D258">
        <v>4.66</v>
      </c>
      <c r="E258" t="s">
        <v>432</v>
      </c>
      <c r="F258" t="s">
        <v>433</v>
      </c>
      <c r="G258">
        <v>4.6900000000000004</v>
      </c>
      <c r="H258">
        <v>2</v>
      </c>
      <c r="I258">
        <v>101146</v>
      </c>
      <c r="J258">
        <v>4.68</v>
      </c>
      <c r="K258">
        <v>4.7</v>
      </c>
      <c r="L258">
        <v>24</v>
      </c>
      <c r="N258">
        <v>1.24</v>
      </c>
      <c r="O258" t="s">
        <v>124</v>
      </c>
      <c r="P258">
        <v>5.12</v>
      </c>
      <c r="Q258">
        <v>29.66</v>
      </c>
      <c r="R258">
        <v>15.8</v>
      </c>
    </row>
    <row r="259" spans="1:18" x14ac:dyDescent="0.25">
      <c r="A259">
        <v>1.53</v>
      </c>
      <c r="B259">
        <v>0.65</v>
      </c>
      <c r="C259">
        <v>0.74</v>
      </c>
      <c r="D259">
        <v>0.70499999999999996</v>
      </c>
      <c r="E259" t="s">
        <v>434</v>
      </c>
      <c r="F259" t="s">
        <v>435</v>
      </c>
      <c r="G259">
        <v>0.70499999999999996</v>
      </c>
      <c r="H259">
        <v>-2.5</v>
      </c>
      <c r="I259">
        <v>22967</v>
      </c>
      <c r="J259">
        <v>0.70499999999999996</v>
      </c>
      <c r="K259">
        <v>0.71499999999999997</v>
      </c>
      <c r="L259">
        <v>6.8</v>
      </c>
      <c r="M259" t="s">
        <v>115</v>
      </c>
      <c r="N259">
        <v>1.63</v>
      </c>
      <c r="O259">
        <v>-7.0000000000000007E-2</v>
      </c>
      <c r="P259">
        <v>9.65</v>
      </c>
      <c r="Q259">
        <v>11.06</v>
      </c>
      <c r="R259">
        <v>6.4</v>
      </c>
    </row>
    <row r="260" spans="1:18" x14ac:dyDescent="0.25">
      <c r="A260">
        <v>15.08</v>
      </c>
      <c r="B260">
        <v>11.832000000000001</v>
      </c>
      <c r="C260">
        <v>14.04</v>
      </c>
      <c r="D260">
        <v>13.92</v>
      </c>
      <c r="E260" t="s">
        <v>436</v>
      </c>
      <c r="F260" t="s">
        <v>437</v>
      </c>
      <c r="G260">
        <v>13.98</v>
      </c>
      <c r="H260">
        <v>4</v>
      </c>
      <c r="I260">
        <v>59852</v>
      </c>
      <c r="J260">
        <v>13.98</v>
      </c>
      <c r="K260">
        <v>14</v>
      </c>
      <c r="L260">
        <v>78</v>
      </c>
      <c r="M260" t="s">
        <v>115</v>
      </c>
      <c r="N260">
        <v>0.82</v>
      </c>
      <c r="O260">
        <v>6.12</v>
      </c>
      <c r="P260">
        <v>5.58</v>
      </c>
      <c r="Q260">
        <v>63.58</v>
      </c>
      <c r="R260">
        <v>22</v>
      </c>
    </row>
    <row r="261" spans="1:18" x14ac:dyDescent="0.25">
      <c r="A261">
        <v>1.42</v>
      </c>
      <c r="B261">
        <v>0.375</v>
      </c>
      <c r="C261">
        <v>0.55500000000000005</v>
      </c>
      <c r="D261">
        <v>0.54</v>
      </c>
      <c r="E261" t="s">
        <v>438</v>
      </c>
      <c r="F261" t="s">
        <v>439</v>
      </c>
      <c r="G261">
        <v>0.55500000000000005</v>
      </c>
      <c r="H261" t="s">
        <v>124</v>
      </c>
      <c r="I261">
        <v>16499</v>
      </c>
      <c r="J261">
        <v>0.55000000000000004</v>
      </c>
      <c r="K261">
        <v>0.55500000000000005</v>
      </c>
      <c r="L261" t="s">
        <v>124</v>
      </c>
      <c r="N261" t="s">
        <v>124</v>
      </c>
      <c r="O261" t="s">
        <v>124</v>
      </c>
      <c r="P261" t="s">
        <v>124</v>
      </c>
      <c r="Q261">
        <v>6.58</v>
      </c>
      <c r="R261">
        <v>8.4</v>
      </c>
    </row>
    <row r="262" spans="1:18" x14ac:dyDescent="0.25">
      <c r="A262">
        <v>0.105</v>
      </c>
      <c r="B262">
        <v>1.9E-2</v>
      </c>
      <c r="C262">
        <v>2.7E-2</v>
      </c>
      <c r="D262">
        <v>2.5999999999999999E-2</v>
      </c>
      <c r="E262" t="s">
        <v>663</v>
      </c>
      <c r="F262" t="s">
        <v>664</v>
      </c>
      <c r="G262">
        <v>2.5999999999999999E-2</v>
      </c>
      <c r="H262">
        <v>0.1</v>
      </c>
      <c r="I262">
        <v>34040</v>
      </c>
      <c r="J262">
        <v>2.5000000000000001E-2</v>
      </c>
      <c r="K262">
        <v>2.5999999999999999E-2</v>
      </c>
      <c r="L262" t="s">
        <v>124</v>
      </c>
      <c r="N262" t="s">
        <v>124</v>
      </c>
      <c r="O262" t="s">
        <v>124</v>
      </c>
      <c r="P262" t="s">
        <v>124</v>
      </c>
      <c r="Q262">
        <v>-1.01</v>
      </c>
      <c r="R262" t="s">
        <v>124</v>
      </c>
    </row>
    <row r="263" spans="1:18" x14ac:dyDescent="0.25">
      <c r="A263">
        <v>11.71</v>
      </c>
      <c r="B263">
        <v>6.7</v>
      </c>
      <c r="C263">
        <v>9.7799999999999994</v>
      </c>
      <c r="D263">
        <v>9.64</v>
      </c>
      <c r="E263" t="s">
        <v>440</v>
      </c>
      <c r="F263" t="s">
        <v>441</v>
      </c>
      <c r="G263">
        <v>9.65</v>
      </c>
      <c r="H263">
        <v>-15</v>
      </c>
      <c r="I263">
        <v>10044</v>
      </c>
      <c r="J263">
        <v>9.65</v>
      </c>
      <c r="K263">
        <v>9.66</v>
      </c>
      <c r="L263">
        <v>40</v>
      </c>
      <c r="M263" t="s">
        <v>115</v>
      </c>
      <c r="N263">
        <v>1.02</v>
      </c>
      <c r="O263">
        <v>0.16</v>
      </c>
      <c r="P263">
        <v>4.1500000000000004</v>
      </c>
      <c r="Q263">
        <v>40.799999999999997</v>
      </c>
      <c r="R263">
        <v>23.7</v>
      </c>
    </row>
    <row r="264" spans="1:18" x14ac:dyDescent="0.25">
      <c r="A264">
        <v>5.25</v>
      </c>
      <c r="B264">
        <v>4.03</v>
      </c>
      <c r="C264">
        <v>5.17</v>
      </c>
      <c r="D264">
        <v>5.0149999999999997</v>
      </c>
      <c r="E264" t="s">
        <v>60</v>
      </c>
      <c r="F264" t="s">
        <v>442</v>
      </c>
      <c r="G264">
        <v>5.16</v>
      </c>
      <c r="H264">
        <v>16</v>
      </c>
      <c r="I264">
        <v>75823</v>
      </c>
      <c r="J264">
        <v>5.15</v>
      </c>
      <c r="K264">
        <v>5.16</v>
      </c>
      <c r="L264">
        <v>23.5</v>
      </c>
      <c r="N264">
        <v>0.42</v>
      </c>
      <c r="O264">
        <v>-2.65</v>
      </c>
      <c r="P264">
        <v>4.55</v>
      </c>
      <c r="Q264">
        <v>9.9700000000000006</v>
      </c>
      <c r="R264">
        <v>51.8</v>
      </c>
    </row>
    <row r="265" spans="1:18" x14ac:dyDescent="0.25">
      <c r="A265">
        <v>6.2750000000000004</v>
      </c>
      <c r="B265">
        <v>2.44</v>
      </c>
      <c r="C265">
        <v>4.54</v>
      </c>
      <c r="D265">
        <v>4.43</v>
      </c>
      <c r="E265" t="s">
        <v>665</v>
      </c>
      <c r="F265" t="s">
        <v>666</v>
      </c>
      <c r="G265">
        <v>4.43</v>
      </c>
      <c r="H265">
        <v>-8</v>
      </c>
      <c r="I265">
        <v>4544</v>
      </c>
      <c r="J265">
        <v>4.42</v>
      </c>
      <c r="K265">
        <v>4.45</v>
      </c>
      <c r="L265" t="s">
        <v>124</v>
      </c>
      <c r="N265" t="s">
        <v>124</v>
      </c>
      <c r="O265" t="s">
        <v>124</v>
      </c>
      <c r="P265" t="s">
        <v>124</v>
      </c>
      <c r="Q265">
        <v>-4.34</v>
      </c>
      <c r="R265" t="s">
        <v>124</v>
      </c>
    </row>
    <row r="266" spans="1:18" x14ac:dyDescent="0.25">
      <c r="A266">
        <v>5.1550000000000002</v>
      </c>
      <c r="B266">
        <v>3.2669999999999999</v>
      </c>
      <c r="C266">
        <v>5.1100000000000003</v>
      </c>
      <c r="D266">
        <v>5.03</v>
      </c>
      <c r="E266" t="s">
        <v>443</v>
      </c>
      <c r="F266" t="s">
        <v>444</v>
      </c>
      <c r="G266">
        <v>5.07</v>
      </c>
      <c r="H266">
        <v>7</v>
      </c>
      <c r="I266">
        <v>34058</v>
      </c>
      <c r="J266">
        <v>5.0599999999999996</v>
      </c>
      <c r="K266">
        <v>5.08</v>
      </c>
      <c r="L266">
        <v>18</v>
      </c>
      <c r="M266" t="s">
        <v>115</v>
      </c>
      <c r="N266">
        <v>1.29</v>
      </c>
      <c r="O266">
        <v>1.44</v>
      </c>
      <c r="P266">
        <v>3.55</v>
      </c>
      <c r="Q266">
        <v>23.3</v>
      </c>
      <c r="R266">
        <v>21.8</v>
      </c>
    </row>
    <row r="267" spans="1:18" x14ac:dyDescent="0.25">
      <c r="A267">
        <v>4.2649999999999997</v>
      </c>
      <c r="B267">
        <v>3.4849999999999999</v>
      </c>
      <c r="C267">
        <v>3.75</v>
      </c>
      <c r="D267">
        <v>3.68</v>
      </c>
      <c r="E267" t="s">
        <v>445</v>
      </c>
      <c r="F267" t="s">
        <v>446</v>
      </c>
      <c r="G267">
        <v>3.75</v>
      </c>
      <c r="H267" t="s">
        <v>124</v>
      </c>
      <c r="I267">
        <v>7891</v>
      </c>
      <c r="J267">
        <v>3.74</v>
      </c>
      <c r="K267">
        <v>3.75</v>
      </c>
      <c r="L267">
        <v>13</v>
      </c>
      <c r="M267" t="s">
        <v>121</v>
      </c>
      <c r="N267">
        <v>2.56</v>
      </c>
      <c r="O267">
        <v>2.21</v>
      </c>
      <c r="P267">
        <v>3.47</v>
      </c>
      <c r="Q267">
        <v>33.32</v>
      </c>
      <c r="R267">
        <v>11.3</v>
      </c>
    </row>
    <row r="268" spans="1:18" x14ac:dyDescent="0.25">
      <c r="A268">
        <v>4.16</v>
      </c>
      <c r="B268">
        <v>2.85</v>
      </c>
      <c r="C268">
        <v>4.03</v>
      </c>
      <c r="D268">
        <v>3.93</v>
      </c>
      <c r="E268" t="s">
        <v>447</v>
      </c>
      <c r="F268" t="s">
        <v>448</v>
      </c>
      <c r="G268">
        <v>3.98</v>
      </c>
      <c r="H268">
        <v>-7</v>
      </c>
      <c r="I268">
        <v>73643</v>
      </c>
      <c r="J268">
        <v>3.97</v>
      </c>
      <c r="K268">
        <v>3.98</v>
      </c>
      <c r="L268">
        <v>14.5</v>
      </c>
      <c r="M268" t="s">
        <v>115</v>
      </c>
      <c r="N268">
        <v>1.04</v>
      </c>
      <c r="O268">
        <v>-1.19</v>
      </c>
      <c r="P268">
        <v>3.64</v>
      </c>
      <c r="Q268">
        <v>15.1</v>
      </c>
      <c r="R268">
        <v>26.4</v>
      </c>
    </row>
    <row r="269" spans="1:18" x14ac:dyDescent="0.25">
      <c r="A269">
        <v>3.85</v>
      </c>
      <c r="B269">
        <v>2.2200000000000002</v>
      </c>
      <c r="C269">
        <v>3.85</v>
      </c>
      <c r="D269">
        <v>3.72</v>
      </c>
      <c r="E269" t="s">
        <v>449</v>
      </c>
      <c r="F269" t="s">
        <v>450</v>
      </c>
      <c r="G269">
        <v>3.82</v>
      </c>
      <c r="H269">
        <v>14</v>
      </c>
      <c r="I269">
        <v>4777</v>
      </c>
      <c r="J269">
        <v>3.81</v>
      </c>
      <c r="K269">
        <v>3.82</v>
      </c>
      <c r="L269">
        <v>6.16</v>
      </c>
      <c r="M269" t="s">
        <v>115</v>
      </c>
      <c r="N269">
        <v>1.63</v>
      </c>
      <c r="O269">
        <v>0.28999999999999998</v>
      </c>
      <c r="P269">
        <v>1.61</v>
      </c>
      <c r="Q269">
        <v>10.06</v>
      </c>
      <c r="R269">
        <v>38</v>
      </c>
    </row>
    <row r="270" spans="1:18" x14ac:dyDescent="0.25">
      <c r="A270">
        <v>6.7350000000000003</v>
      </c>
      <c r="B270">
        <v>4.96</v>
      </c>
      <c r="C270">
        <v>6.41</v>
      </c>
      <c r="D270">
        <v>6.24</v>
      </c>
      <c r="E270" t="s">
        <v>49</v>
      </c>
      <c r="F270" t="s">
        <v>451</v>
      </c>
      <c r="G270">
        <v>6.37</v>
      </c>
      <c r="H270">
        <v>6</v>
      </c>
      <c r="I270">
        <v>530536</v>
      </c>
      <c r="J270">
        <v>6.37</v>
      </c>
      <c r="K270">
        <v>6.38</v>
      </c>
      <c r="L270">
        <v>30</v>
      </c>
      <c r="M270" t="s">
        <v>115</v>
      </c>
      <c r="N270">
        <v>1.25</v>
      </c>
      <c r="O270">
        <v>0.41</v>
      </c>
      <c r="P270">
        <v>4.71</v>
      </c>
      <c r="Q270">
        <v>37.6</v>
      </c>
      <c r="R270">
        <v>16.899999999999999</v>
      </c>
    </row>
    <row r="271" spans="1:18" x14ac:dyDescent="0.25">
      <c r="A271">
        <v>0.36499999999999999</v>
      </c>
      <c r="B271">
        <v>0.18</v>
      </c>
      <c r="C271">
        <v>0.24</v>
      </c>
      <c r="D271">
        <v>0.22500000000000001</v>
      </c>
      <c r="E271" t="s">
        <v>452</v>
      </c>
      <c r="F271" t="s">
        <v>453</v>
      </c>
      <c r="G271">
        <v>0.23</v>
      </c>
      <c r="H271">
        <v>-0.5</v>
      </c>
      <c r="I271">
        <v>52245</v>
      </c>
      <c r="J271">
        <v>0.22500000000000001</v>
      </c>
      <c r="K271">
        <v>0.23499999999999999</v>
      </c>
      <c r="L271" t="s">
        <v>124</v>
      </c>
      <c r="N271" t="s">
        <v>124</v>
      </c>
      <c r="O271">
        <v>0.01</v>
      </c>
      <c r="P271" t="s">
        <v>124</v>
      </c>
      <c r="Q271">
        <v>-6.51</v>
      </c>
      <c r="R271" t="s">
        <v>124</v>
      </c>
    </row>
    <row r="272" spans="1:18" x14ac:dyDescent="0.25">
      <c r="A272">
        <v>2.2400000000000002</v>
      </c>
      <c r="B272">
        <v>1.165</v>
      </c>
      <c r="C272">
        <v>1.84</v>
      </c>
      <c r="D272">
        <v>1.7450000000000001</v>
      </c>
      <c r="E272" t="s">
        <v>667</v>
      </c>
      <c r="F272" t="s">
        <v>668</v>
      </c>
      <c r="G272">
        <v>1.84</v>
      </c>
      <c r="H272">
        <v>1</v>
      </c>
      <c r="I272">
        <v>49323</v>
      </c>
      <c r="J272">
        <v>1.82</v>
      </c>
      <c r="K272">
        <v>1.845</v>
      </c>
      <c r="L272">
        <v>3</v>
      </c>
      <c r="M272" t="s">
        <v>115</v>
      </c>
      <c r="N272">
        <v>9.64</v>
      </c>
      <c r="O272">
        <v>1.1200000000000001</v>
      </c>
      <c r="P272">
        <v>1.63</v>
      </c>
      <c r="Q272">
        <v>28.93</v>
      </c>
      <c r="R272">
        <v>6.4</v>
      </c>
    </row>
    <row r="273" spans="1:18" x14ac:dyDescent="0.25">
      <c r="A273">
        <v>10.94</v>
      </c>
      <c r="B273">
        <v>5.35</v>
      </c>
      <c r="C273">
        <v>7.2</v>
      </c>
      <c r="D273">
        <v>7.01</v>
      </c>
      <c r="E273" t="s">
        <v>669</v>
      </c>
      <c r="F273" t="s">
        <v>670</v>
      </c>
      <c r="G273">
        <v>7.12</v>
      </c>
      <c r="H273">
        <v>-2</v>
      </c>
      <c r="I273">
        <v>903</v>
      </c>
      <c r="J273">
        <v>7.12</v>
      </c>
      <c r="K273">
        <v>7.16</v>
      </c>
      <c r="L273">
        <v>25</v>
      </c>
      <c r="M273" t="s">
        <v>115</v>
      </c>
      <c r="N273">
        <v>1.45</v>
      </c>
      <c r="O273">
        <v>4.8600000000000003</v>
      </c>
      <c r="P273">
        <v>3.51</v>
      </c>
      <c r="Q273">
        <v>36.200000000000003</v>
      </c>
      <c r="R273">
        <v>19.7</v>
      </c>
    </row>
    <row r="274" spans="1:18" x14ac:dyDescent="0.25">
      <c r="A274">
        <v>3.2</v>
      </c>
      <c r="B274">
        <v>2.0099999999999998</v>
      </c>
      <c r="C274">
        <v>2.85</v>
      </c>
      <c r="D274">
        <v>2.77</v>
      </c>
      <c r="E274" t="s">
        <v>671</v>
      </c>
      <c r="F274" t="s">
        <v>672</v>
      </c>
      <c r="G274">
        <v>2.77</v>
      </c>
      <c r="H274">
        <v>-6</v>
      </c>
      <c r="I274">
        <v>1533</v>
      </c>
      <c r="J274">
        <v>2.77</v>
      </c>
      <c r="K274">
        <v>2.79</v>
      </c>
      <c r="L274">
        <v>11.5</v>
      </c>
      <c r="M274" t="s">
        <v>115</v>
      </c>
      <c r="N274">
        <v>1.75</v>
      </c>
      <c r="O274" t="s">
        <v>124</v>
      </c>
      <c r="P274">
        <v>4.1500000000000004</v>
      </c>
      <c r="Q274">
        <v>20.07</v>
      </c>
      <c r="R274">
        <v>13.8</v>
      </c>
    </row>
    <row r="275" spans="1:18" x14ac:dyDescent="0.25">
      <c r="A275">
        <v>0.45500000000000002</v>
      </c>
      <c r="B275">
        <v>3.4000000000000002E-2</v>
      </c>
      <c r="C275">
        <v>7.0000000000000007E-2</v>
      </c>
      <c r="D275">
        <v>6.6000000000000003E-2</v>
      </c>
      <c r="E275" t="s">
        <v>673</v>
      </c>
      <c r="F275" t="s">
        <v>674</v>
      </c>
      <c r="G275">
        <v>7.0000000000000007E-2</v>
      </c>
      <c r="H275">
        <v>0.5</v>
      </c>
      <c r="I275">
        <v>35443</v>
      </c>
      <c r="J275">
        <v>6.8000000000000005E-2</v>
      </c>
      <c r="K275">
        <v>7.0000000000000007E-2</v>
      </c>
      <c r="L275" t="s">
        <v>124</v>
      </c>
      <c r="N275" t="s">
        <v>124</v>
      </c>
      <c r="O275" t="s">
        <v>124</v>
      </c>
      <c r="P275" t="s">
        <v>124</v>
      </c>
      <c r="Q275">
        <v>2.2599999999999998</v>
      </c>
      <c r="R275">
        <v>3.1</v>
      </c>
    </row>
    <row r="276" spans="1:18" x14ac:dyDescent="0.25">
      <c r="A276">
        <v>8.98</v>
      </c>
      <c r="B276">
        <v>5.01</v>
      </c>
      <c r="C276">
        <v>8.9600000000000009</v>
      </c>
      <c r="D276">
        <v>8.94</v>
      </c>
      <c r="E276" t="s">
        <v>454</v>
      </c>
      <c r="F276" t="s">
        <v>455</v>
      </c>
      <c r="G276">
        <v>8.94</v>
      </c>
      <c r="H276" t="s">
        <v>124</v>
      </c>
      <c r="I276">
        <v>43141</v>
      </c>
      <c r="J276">
        <v>8.94</v>
      </c>
      <c r="K276">
        <v>8.9600000000000009</v>
      </c>
      <c r="L276">
        <v>28</v>
      </c>
      <c r="M276" t="s">
        <v>115</v>
      </c>
      <c r="N276">
        <v>1.24</v>
      </c>
      <c r="O276">
        <v>1.6</v>
      </c>
      <c r="P276">
        <v>3.13</v>
      </c>
      <c r="Q276">
        <v>34.6</v>
      </c>
      <c r="R276">
        <v>25.8</v>
      </c>
    </row>
    <row r="277" spans="1:18" x14ac:dyDescent="0.25">
      <c r="A277">
        <v>3.76</v>
      </c>
      <c r="B277">
        <v>2.15</v>
      </c>
      <c r="C277">
        <v>3.02</v>
      </c>
      <c r="D277">
        <v>2.96</v>
      </c>
      <c r="E277" t="s">
        <v>675</v>
      </c>
      <c r="F277" t="s">
        <v>676</v>
      </c>
      <c r="G277">
        <v>3</v>
      </c>
      <c r="H277">
        <v>2</v>
      </c>
      <c r="I277">
        <v>3397</v>
      </c>
      <c r="J277">
        <v>3</v>
      </c>
      <c r="K277">
        <v>3.01</v>
      </c>
      <c r="L277">
        <v>7</v>
      </c>
      <c r="M277" t="s">
        <v>115</v>
      </c>
      <c r="N277">
        <v>2.33</v>
      </c>
      <c r="O277">
        <v>0.65</v>
      </c>
      <c r="P277">
        <v>2.33</v>
      </c>
      <c r="Q277">
        <v>16.329999999999998</v>
      </c>
      <c r="R277">
        <v>18.399999999999999</v>
      </c>
    </row>
    <row r="278" spans="1:18" x14ac:dyDescent="0.25">
      <c r="A278">
        <v>7.83</v>
      </c>
      <c r="B278">
        <v>5.23</v>
      </c>
      <c r="C278">
        <v>7.71</v>
      </c>
      <c r="D278">
        <v>7.5250000000000004</v>
      </c>
      <c r="E278" t="s">
        <v>456</v>
      </c>
      <c r="F278" t="s">
        <v>457</v>
      </c>
      <c r="G278">
        <v>7.62</v>
      </c>
      <c r="H278" t="s">
        <v>124</v>
      </c>
      <c r="I278">
        <v>10053</v>
      </c>
      <c r="J278">
        <v>7.62</v>
      </c>
      <c r="K278">
        <v>7.67</v>
      </c>
      <c r="L278">
        <v>9.25</v>
      </c>
      <c r="M278" t="s">
        <v>115</v>
      </c>
      <c r="N278">
        <v>2.34</v>
      </c>
      <c r="O278">
        <v>0.15</v>
      </c>
      <c r="P278">
        <v>1.21</v>
      </c>
      <c r="Q278">
        <v>21.6</v>
      </c>
      <c r="R278">
        <v>35.299999999999997</v>
      </c>
    </row>
    <row r="279" spans="1:18" x14ac:dyDescent="0.25">
      <c r="A279">
        <v>3.86</v>
      </c>
      <c r="B279">
        <v>3.06</v>
      </c>
      <c r="C279">
        <v>3.75</v>
      </c>
      <c r="D279">
        <v>3.67</v>
      </c>
      <c r="E279" t="s">
        <v>458</v>
      </c>
      <c r="F279" t="s">
        <v>459</v>
      </c>
      <c r="G279">
        <v>3.74</v>
      </c>
      <c r="H279">
        <v>5</v>
      </c>
      <c r="I279">
        <v>4206</v>
      </c>
      <c r="J279">
        <v>3.73</v>
      </c>
      <c r="K279">
        <v>3.74</v>
      </c>
      <c r="L279">
        <v>15</v>
      </c>
      <c r="N279">
        <v>1.28</v>
      </c>
      <c r="O279" t="s">
        <v>124</v>
      </c>
      <c r="P279">
        <v>4.01</v>
      </c>
      <c r="Q279">
        <v>19.21</v>
      </c>
      <c r="R279">
        <v>19.5</v>
      </c>
    </row>
    <row r="280" spans="1:18" x14ac:dyDescent="0.25">
      <c r="A280">
        <v>1.97</v>
      </c>
      <c r="B280">
        <v>0.76</v>
      </c>
      <c r="C280">
        <v>1.58</v>
      </c>
      <c r="D280">
        <v>1.5149999999999999</v>
      </c>
      <c r="E280" t="s">
        <v>460</v>
      </c>
      <c r="F280" t="s">
        <v>461</v>
      </c>
      <c r="G280">
        <v>1.55</v>
      </c>
      <c r="H280">
        <v>2</v>
      </c>
      <c r="I280">
        <v>27915</v>
      </c>
      <c r="J280">
        <v>1.55</v>
      </c>
      <c r="K280">
        <v>1.5549999999999999</v>
      </c>
      <c r="L280" t="s">
        <v>124</v>
      </c>
      <c r="N280" t="s">
        <v>124</v>
      </c>
      <c r="O280">
        <v>0.4</v>
      </c>
      <c r="P280" t="s">
        <v>124</v>
      </c>
      <c r="Q280">
        <v>10.7</v>
      </c>
      <c r="R280">
        <v>14.5</v>
      </c>
    </row>
    <row r="281" spans="1:18" x14ac:dyDescent="0.25">
      <c r="A281">
        <v>1.23</v>
      </c>
      <c r="B281">
        <v>0.69499999999999995</v>
      </c>
      <c r="C281">
        <v>0.71499999999999997</v>
      </c>
      <c r="D281">
        <v>0.69499999999999995</v>
      </c>
      <c r="E281" t="s">
        <v>462</v>
      </c>
      <c r="F281" t="s">
        <v>463</v>
      </c>
      <c r="G281">
        <v>0.71499999999999997</v>
      </c>
      <c r="H281">
        <v>0.5</v>
      </c>
      <c r="I281">
        <v>70554</v>
      </c>
      <c r="J281">
        <v>0.71</v>
      </c>
      <c r="K281">
        <v>0.72</v>
      </c>
      <c r="L281">
        <v>2.2000000000000002</v>
      </c>
      <c r="M281" t="s">
        <v>115</v>
      </c>
      <c r="N281" t="s">
        <v>124</v>
      </c>
      <c r="O281">
        <v>0.32</v>
      </c>
      <c r="P281">
        <v>3.08</v>
      </c>
      <c r="Q281">
        <v>-11.6</v>
      </c>
      <c r="R281" t="s">
        <v>124</v>
      </c>
    </row>
    <row r="282" spans="1:18" x14ac:dyDescent="0.25">
      <c r="A282">
        <v>9.4499999999999993</v>
      </c>
      <c r="B282">
        <v>6.9550000000000001</v>
      </c>
      <c r="C282">
        <v>9.19</v>
      </c>
      <c r="D282">
        <v>8.92</v>
      </c>
      <c r="E282" t="s">
        <v>464</v>
      </c>
      <c r="F282" t="s">
        <v>465</v>
      </c>
      <c r="G282">
        <v>9.15</v>
      </c>
      <c r="H282">
        <v>23</v>
      </c>
      <c r="I282">
        <v>76494</v>
      </c>
      <c r="J282">
        <v>9.14</v>
      </c>
      <c r="K282">
        <v>9.15</v>
      </c>
      <c r="L282">
        <v>37.5</v>
      </c>
      <c r="M282" t="s">
        <v>121</v>
      </c>
      <c r="N282">
        <v>0.08</v>
      </c>
      <c r="O282">
        <v>3.23</v>
      </c>
      <c r="P282">
        <v>4.0999999999999996</v>
      </c>
      <c r="Q282">
        <v>3.1</v>
      </c>
      <c r="R282">
        <v>295.2</v>
      </c>
    </row>
    <row r="283" spans="1:18" x14ac:dyDescent="0.25">
      <c r="A283">
        <v>13.6</v>
      </c>
      <c r="B283">
        <v>9.02</v>
      </c>
      <c r="C283">
        <v>13.57</v>
      </c>
      <c r="D283">
        <v>13.29</v>
      </c>
      <c r="E283" t="s">
        <v>677</v>
      </c>
      <c r="F283" t="s">
        <v>678</v>
      </c>
      <c r="G283">
        <v>13.5</v>
      </c>
      <c r="H283">
        <v>1</v>
      </c>
      <c r="I283">
        <v>1283</v>
      </c>
      <c r="J283">
        <v>13.46</v>
      </c>
      <c r="K283">
        <v>13.55</v>
      </c>
      <c r="L283">
        <v>50</v>
      </c>
      <c r="M283" t="s">
        <v>115</v>
      </c>
      <c r="N283">
        <v>1.1299999999999999</v>
      </c>
      <c r="O283">
        <v>2.7</v>
      </c>
      <c r="P283">
        <v>3.7</v>
      </c>
      <c r="Q283">
        <v>56.6</v>
      </c>
      <c r="R283">
        <v>23.9</v>
      </c>
    </row>
    <row r="284" spans="1:18" x14ac:dyDescent="0.25">
      <c r="A284">
        <v>5.54</v>
      </c>
      <c r="B284">
        <v>3.49</v>
      </c>
      <c r="C284">
        <v>5.54</v>
      </c>
      <c r="D284">
        <v>5.16</v>
      </c>
      <c r="E284" t="s">
        <v>466</v>
      </c>
      <c r="F284" t="s">
        <v>467</v>
      </c>
      <c r="G284">
        <v>5.43</v>
      </c>
      <c r="H284" t="s">
        <v>124</v>
      </c>
      <c r="I284">
        <v>37317</v>
      </c>
      <c r="J284">
        <v>5.37</v>
      </c>
      <c r="K284">
        <v>5.44</v>
      </c>
      <c r="L284">
        <v>13</v>
      </c>
      <c r="N284" t="s">
        <v>124</v>
      </c>
      <c r="O284">
        <v>3.24</v>
      </c>
      <c r="P284">
        <v>2.39</v>
      </c>
      <c r="Q284">
        <v>-15.6</v>
      </c>
      <c r="R284" t="s">
        <v>124</v>
      </c>
    </row>
    <row r="285" spans="1:18" x14ac:dyDescent="0.25">
      <c r="A285">
        <v>1.41</v>
      </c>
      <c r="B285">
        <v>0.35</v>
      </c>
      <c r="C285">
        <v>0.57999999999999996</v>
      </c>
      <c r="D285">
        <v>0.55000000000000004</v>
      </c>
      <c r="E285" t="s">
        <v>679</v>
      </c>
      <c r="F285" t="s">
        <v>680</v>
      </c>
      <c r="G285">
        <v>0.55500000000000005</v>
      </c>
      <c r="H285">
        <v>-2.5</v>
      </c>
      <c r="I285">
        <v>11250</v>
      </c>
      <c r="J285">
        <v>0.55000000000000004</v>
      </c>
      <c r="K285">
        <v>0.56499999999999995</v>
      </c>
      <c r="L285" t="s">
        <v>124</v>
      </c>
      <c r="M285" t="s">
        <v>115</v>
      </c>
      <c r="N285" t="s">
        <v>124</v>
      </c>
      <c r="O285">
        <v>1.01</v>
      </c>
      <c r="P285" t="s">
        <v>124</v>
      </c>
      <c r="Q285">
        <v>-34</v>
      </c>
      <c r="R285" t="s">
        <v>124</v>
      </c>
    </row>
    <row r="286" spans="1:18" x14ac:dyDescent="0.25">
      <c r="A286">
        <v>3.351</v>
      </c>
      <c r="B286">
        <v>1.57</v>
      </c>
      <c r="C286">
        <v>1.7549999999999999</v>
      </c>
      <c r="D286">
        <v>1.7</v>
      </c>
      <c r="E286" t="s">
        <v>468</v>
      </c>
      <c r="F286" t="s">
        <v>468</v>
      </c>
      <c r="G286">
        <v>1.7350000000000001</v>
      </c>
      <c r="H286">
        <v>-0.5</v>
      </c>
      <c r="I286">
        <v>15526</v>
      </c>
      <c r="J286">
        <v>1.7350000000000001</v>
      </c>
      <c r="K286">
        <v>1.7549999999999999</v>
      </c>
      <c r="L286" t="s">
        <v>124</v>
      </c>
      <c r="N286" t="s">
        <v>124</v>
      </c>
      <c r="O286">
        <v>0.75</v>
      </c>
      <c r="P286" t="s">
        <v>124</v>
      </c>
      <c r="Q286">
        <v>-54.02</v>
      </c>
      <c r="R286" t="s">
        <v>124</v>
      </c>
    </row>
    <row r="287" spans="1:18" x14ac:dyDescent="0.25">
      <c r="A287">
        <v>0.96499999999999997</v>
      </c>
      <c r="B287">
        <v>0.67500000000000004</v>
      </c>
      <c r="C287">
        <v>0.87</v>
      </c>
      <c r="D287">
        <v>0.78</v>
      </c>
      <c r="E287" t="s">
        <v>681</v>
      </c>
      <c r="F287" t="s">
        <v>681</v>
      </c>
      <c r="G287">
        <v>0.79500000000000004</v>
      </c>
      <c r="H287">
        <v>-4.5</v>
      </c>
      <c r="I287">
        <v>17168</v>
      </c>
      <c r="J287">
        <v>0.79500000000000004</v>
      </c>
      <c r="K287">
        <v>0.8</v>
      </c>
      <c r="L287">
        <v>3.75</v>
      </c>
      <c r="M287" t="s">
        <v>115</v>
      </c>
      <c r="N287">
        <v>1.32</v>
      </c>
      <c r="O287">
        <v>-0.02</v>
      </c>
      <c r="P287">
        <v>4.72</v>
      </c>
      <c r="Q287">
        <v>4.95</v>
      </c>
      <c r="R287">
        <v>16.100000000000001</v>
      </c>
    </row>
    <row r="288" spans="1:18" x14ac:dyDescent="0.25">
      <c r="A288">
        <v>2.5499999999999998</v>
      </c>
      <c r="B288">
        <v>1.835</v>
      </c>
      <c r="C288">
        <v>2.38</v>
      </c>
      <c r="D288">
        <v>2.31</v>
      </c>
      <c r="E288" t="s">
        <v>469</v>
      </c>
      <c r="F288" t="s">
        <v>470</v>
      </c>
      <c r="G288">
        <v>2.34</v>
      </c>
      <c r="H288" t="s">
        <v>124</v>
      </c>
      <c r="I288">
        <v>73186</v>
      </c>
      <c r="J288">
        <v>2.33</v>
      </c>
      <c r="K288">
        <v>2.34</v>
      </c>
      <c r="L288">
        <v>4</v>
      </c>
      <c r="N288">
        <v>2.5</v>
      </c>
      <c r="O288">
        <v>-0.24</v>
      </c>
      <c r="P288">
        <v>1.71</v>
      </c>
      <c r="Q288">
        <v>10</v>
      </c>
      <c r="R288">
        <v>23.4</v>
      </c>
    </row>
    <row r="289" spans="1:18" x14ac:dyDescent="0.25">
      <c r="A289">
        <v>8.2750000000000004</v>
      </c>
      <c r="B289">
        <v>5.3849999999999998</v>
      </c>
      <c r="C289">
        <v>5.64</v>
      </c>
      <c r="D289">
        <v>5.47</v>
      </c>
      <c r="E289" t="s">
        <v>471</v>
      </c>
      <c r="F289" t="s">
        <v>472</v>
      </c>
      <c r="G289">
        <v>5.55</v>
      </c>
      <c r="H289">
        <v>-5</v>
      </c>
      <c r="I289">
        <v>3595</v>
      </c>
      <c r="J289">
        <v>5.55</v>
      </c>
      <c r="K289">
        <v>5.56</v>
      </c>
      <c r="L289">
        <v>28</v>
      </c>
      <c r="M289" t="s">
        <v>115</v>
      </c>
      <c r="N289">
        <v>0.92</v>
      </c>
      <c r="O289">
        <v>1.05</v>
      </c>
      <c r="P289">
        <v>5.05</v>
      </c>
      <c r="Q289">
        <v>25.8</v>
      </c>
      <c r="R289">
        <v>21.5</v>
      </c>
    </row>
    <row r="290" spans="1:18" x14ac:dyDescent="0.25">
      <c r="A290">
        <v>8.93</v>
      </c>
      <c r="B290">
        <v>6.9</v>
      </c>
      <c r="C290">
        <v>7.91</v>
      </c>
      <c r="D290">
        <v>7.7</v>
      </c>
      <c r="E290" t="s">
        <v>473</v>
      </c>
      <c r="F290" t="s">
        <v>474</v>
      </c>
      <c r="G290">
        <v>7.85</v>
      </c>
      <c r="H290">
        <v>20</v>
      </c>
      <c r="I290">
        <v>6891</v>
      </c>
      <c r="J290">
        <v>7.84</v>
      </c>
      <c r="K290">
        <v>7.87</v>
      </c>
      <c r="L290">
        <v>27</v>
      </c>
      <c r="M290" t="s">
        <v>115</v>
      </c>
      <c r="N290">
        <v>1.42</v>
      </c>
      <c r="O290">
        <v>-1.83</v>
      </c>
      <c r="P290">
        <v>3.44</v>
      </c>
      <c r="Q290">
        <v>38.43</v>
      </c>
      <c r="R290">
        <v>20.399999999999999</v>
      </c>
    </row>
    <row r="291" spans="1:18" x14ac:dyDescent="0.25">
      <c r="A291">
        <v>3.4</v>
      </c>
      <c r="B291">
        <v>7.0000000000000007E-2</v>
      </c>
      <c r="C291">
        <v>0.105</v>
      </c>
      <c r="D291">
        <v>8.8999999999999996E-2</v>
      </c>
      <c r="E291" t="s">
        <v>682</v>
      </c>
      <c r="F291" t="s">
        <v>683</v>
      </c>
      <c r="G291">
        <v>0.09</v>
      </c>
      <c r="H291">
        <v>-1.5</v>
      </c>
      <c r="I291">
        <v>84835</v>
      </c>
      <c r="J291">
        <v>8.8999999999999996E-2</v>
      </c>
      <c r="K291">
        <v>9.5000000000000001E-2</v>
      </c>
      <c r="L291" t="s">
        <v>124</v>
      </c>
      <c r="M291" t="s">
        <v>115</v>
      </c>
      <c r="N291" t="s">
        <v>124</v>
      </c>
      <c r="O291" t="s">
        <v>124</v>
      </c>
      <c r="P291" t="s">
        <v>124</v>
      </c>
      <c r="Q291" t="s">
        <v>124</v>
      </c>
      <c r="R291" t="s">
        <v>124</v>
      </c>
    </row>
    <row r="292" spans="1:18" x14ac:dyDescent="0.25">
      <c r="A292">
        <v>6.59</v>
      </c>
      <c r="B292">
        <v>3.79</v>
      </c>
      <c r="C292">
        <v>6</v>
      </c>
      <c r="D292">
        <v>5.85</v>
      </c>
      <c r="E292" t="s">
        <v>475</v>
      </c>
      <c r="F292" t="s">
        <v>476</v>
      </c>
      <c r="G292">
        <v>6</v>
      </c>
      <c r="H292">
        <v>9</v>
      </c>
      <c r="I292">
        <v>4418</v>
      </c>
      <c r="J292">
        <v>5.95</v>
      </c>
      <c r="K292">
        <v>6</v>
      </c>
      <c r="L292">
        <v>2.2000000000000002</v>
      </c>
      <c r="M292" t="s">
        <v>115</v>
      </c>
      <c r="N292">
        <v>16.100000000000001</v>
      </c>
      <c r="O292">
        <v>0.96</v>
      </c>
      <c r="P292">
        <v>0.37</v>
      </c>
      <c r="Q292">
        <v>35.42</v>
      </c>
      <c r="R292">
        <v>16.899999999999999</v>
      </c>
    </row>
    <row r="293" spans="1:18" x14ac:dyDescent="0.25">
      <c r="A293">
        <v>4.05</v>
      </c>
      <c r="B293">
        <v>2.2200000000000002</v>
      </c>
      <c r="C293">
        <v>3.92</v>
      </c>
      <c r="D293">
        <v>3.87</v>
      </c>
      <c r="E293" t="s">
        <v>684</v>
      </c>
      <c r="F293" t="s">
        <v>685</v>
      </c>
      <c r="G293">
        <v>3.9</v>
      </c>
      <c r="H293">
        <v>5</v>
      </c>
      <c r="I293">
        <v>2028</v>
      </c>
      <c r="J293">
        <v>3.89</v>
      </c>
      <c r="K293">
        <v>3.9</v>
      </c>
      <c r="L293">
        <v>13.5</v>
      </c>
      <c r="M293" t="s">
        <v>115</v>
      </c>
      <c r="N293">
        <v>1.79</v>
      </c>
      <c r="O293">
        <v>0.08</v>
      </c>
      <c r="P293">
        <v>3.46</v>
      </c>
      <c r="Q293">
        <v>24.13</v>
      </c>
      <c r="R293">
        <v>16.2</v>
      </c>
    </row>
    <row r="294" spans="1:18" x14ac:dyDescent="0.25">
      <c r="A294">
        <v>46.95</v>
      </c>
      <c r="B294">
        <v>39.61</v>
      </c>
      <c r="C294">
        <v>45.44</v>
      </c>
      <c r="D294">
        <v>43.85</v>
      </c>
      <c r="E294" t="s">
        <v>53</v>
      </c>
      <c r="F294" t="s">
        <v>477</v>
      </c>
      <c r="G294">
        <v>43.85</v>
      </c>
      <c r="H294">
        <v>-159</v>
      </c>
      <c r="I294">
        <v>58642</v>
      </c>
      <c r="J294">
        <v>43.84</v>
      </c>
      <c r="K294">
        <v>43.88</v>
      </c>
      <c r="L294">
        <v>193.94</v>
      </c>
      <c r="M294" t="s">
        <v>115</v>
      </c>
      <c r="N294">
        <v>1.19</v>
      </c>
      <c r="O294">
        <v>4.92</v>
      </c>
      <c r="P294">
        <v>4.42</v>
      </c>
      <c r="Q294">
        <v>231.34</v>
      </c>
      <c r="R294">
        <v>19</v>
      </c>
    </row>
    <row r="295" spans="1:18" x14ac:dyDescent="0.25">
      <c r="A295">
        <v>5.3</v>
      </c>
      <c r="B295">
        <v>3.15</v>
      </c>
      <c r="C295">
        <v>4.24</v>
      </c>
      <c r="D295">
        <v>4.1900000000000004</v>
      </c>
      <c r="E295" t="s">
        <v>478</v>
      </c>
      <c r="F295" t="s">
        <v>479</v>
      </c>
      <c r="G295">
        <v>4.2300000000000004</v>
      </c>
      <c r="H295">
        <v>4</v>
      </c>
      <c r="I295">
        <v>6230</v>
      </c>
      <c r="J295">
        <v>4.22</v>
      </c>
      <c r="K295">
        <v>4.2300000000000004</v>
      </c>
      <c r="L295">
        <v>10</v>
      </c>
      <c r="M295" t="s">
        <v>115</v>
      </c>
      <c r="N295">
        <v>2.14</v>
      </c>
      <c r="O295">
        <v>1.7</v>
      </c>
      <c r="P295">
        <v>2.36</v>
      </c>
      <c r="Q295">
        <v>21.4</v>
      </c>
      <c r="R295">
        <v>19.8</v>
      </c>
    </row>
    <row r="296" spans="1:18" x14ac:dyDescent="0.25">
      <c r="A296">
        <v>10.66</v>
      </c>
      <c r="B296">
        <v>6.7</v>
      </c>
      <c r="C296">
        <v>9.84</v>
      </c>
      <c r="D296">
        <v>9.7100000000000009</v>
      </c>
      <c r="E296" t="s">
        <v>480</v>
      </c>
      <c r="F296" t="s">
        <v>481</v>
      </c>
      <c r="G296">
        <v>9.81</v>
      </c>
      <c r="H296">
        <v>6</v>
      </c>
      <c r="I296">
        <v>74854</v>
      </c>
      <c r="J296">
        <v>9.8000000000000007</v>
      </c>
      <c r="K296">
        <v>9.82</v>
      </c>
      <c r="L296" t="s">
        <v>124</v>
      </c>
      <c r="N296" t="s">
        <v>124</v>
      </c>
      <c r="O296">
        <v>4.54</v>
      </c>
      <c r="P296" t="s">
        <v>124</v>
      </c>
      <c r="Q296">
        <v>-14.18</v>
      </c>
      <c r="R296" t="s">
        <v>124</v>
      </c>
    </row>
    <row r="297" spans="1:18" x14ac:dyDescent="0.25">
      <c r="A297">
        <v>38.28</v>
      </c>
      <c r="B297">
        <v>31.33</v>
      </c>
      <c r="C297">
        <v>38.06</v>
      </c>
      <c r="D297">
        <v>37.29</v>
      </c>
      <c r="E297" t="s">
        <v>482</v>
      </c>
      <c r="F297" t="s">
        <v>483</v>
      </c>
      <c r="G297">
        <v>38</v>
      </c>
      <c r="H297">
        <v>32</v>
      </c>
      <c r="I297">
        <v>107559</v>
      </c>
      <c r="J297">
        <v>37.99</v>
      </c>
      <c r="K297">
        <v>38</v>
      </c>
      <c r="L297">
        <v>182</v>
      </c>
      <c r="M297" t="s">
        <v>115</v>
      </c>
      <c r="N297">
        <v>1.34</v>
      </c>
      <c r="O297">
        <v>11.57</v>
      </c>
      <c r="P297">
        <v>4.79</v>
      </c>
      <c r="Q297">
        <v>243.7</v>
      </c>
      <c r="R297">
        <v>15.6</v>
      </c>
    </row>
    <row r="298" spans="1:18" x14ac:dyDescent="0.25">
      <c r="A298">
        <v>2.0299999999999998</v>
      </c>
      <c r="B298">
        <v>1.075</v>
      </c>
      <c r="C298">
        <v>1.62</v>
      </c>
      <c r="D298">
        <v>1.575</v>
      </c>
      <c r="E298" t="s">
        <v>484</v>
      </c>
      <c r="F298" t="s">
        <v>485</v>
      </c>
      <c r="G298">
        <v>1.61</v>
      </c>
      <c r="H298" t="s">
        <v>124</v>
      </c>
      <c r="I298">
        <v>22786</v>
      </c>
      <c r="J298">
        <v>1.61</v>
      </c>
      <c r="K298">
        <v>1.62</v>
      </c>
      <c r="L298" t="s">
        <v>124</v>
      </c>
      <c r="N298" t="s">
        <v>124</v>
      </c>
      <c r="O298">
        <v>3.02</v>
      </c>
      <c r="P298" t="s">
        <v>124</v>
      </c>
      <c r="Q298">
        <v>-10.6</v>
      </c>
      <c r="R298" t="s">
        <v>124</v>
      </c>
    </row>
    <row r="299" spans="1:18" x14ac:dyDescent="0.25">
      <c r="A299">
        <v>44.23</v>
      </c>
      <c r="B299">
        <v>31.97</v>
      </c>
      <c r="C299">
        <v>35.28</v>
      </c>
      <c r="D299">
        <v>34.53</v>
      </c>
      <c r="E299" t="s">
        <v>486</v>
      </c>
      <c r="F299" t="s">
        <v>487</v>
      </c>
      <c r="G299">
        <v>35.18</v>
      </c>
      <c r="H299">
        <v>28</v>
      </c>
      <c r="I299">
        <v>44825</v>
      </c>
      <c r="J299">
        <v>35.17</v>
      </c>
      <c r="K299">
        <v>35.200000000000003</v>
      </c>
      <c r="L299">
        <v>303.5</v>
      </c>
      <c r="M299" t="s">
        <v>115</v>
      </c>
      <c r="N299">
        <v>1.18</v>
      </c>
      <c r="O299">
        <v>23.42</v>
      </c>
      <c r="P299">
        <v>8.6300000000000008</v>
      </c>
      <c r="Q299">
        <v>357.23</v>
      </c>
      <c r="R299">
        <v>9.8000000000000007</v>
      </c>
    </row>
    <row r="300" spans="1:18" x14ac:dyDescent="0.25">
      <c r="A300">
        <v>38.92</v>
      </c>
      <c r="B300">
        <v>29.11</v>
      </c>
      <c r="C300">
        <v>31.28</v>
      </c>
      <c r="D300">
        <v>30.61</v>
      </c>
      <c r="E300" t="s">
        <v>488</v>
      </c>
      <c r="F300" t="s">
        <v>489</v>
      </c>
      <c r="G300">
        <v>30.71</v>
      </c>
      <c r="H300">
        <v>-324</v>
      </c>
      <c r="I300">
        <v>233094</v>
      </c>
      <c r="J300">
        <v>30.71</v>
      </c>
      <c r="K300">
        <v>30.72</v>
      </c>
      <c r="L300">
        <v>137</v>
      </c>
      <c r="M300" t="s">
        <v>115</v>
      </c>
      <c r="N300">
        <v>1.43</v>
      </c>
      <c r="O300">
        <v>3.11</v>
      </c>
      <c r="P300">
        <v>4.46</v>
      </c>
      <c r="Q300">
        <v>196.5</v>
      </c>
      <c r="R300">
        <v>15.6</v>
      </c>
    </row>
    <row r="301" spans="1:18" x14ac:dyDescent="0.25">
      <c r="A301">
        <v>18.97</v>
      </c>
      <c r="B301">
        <v>8.52</v>
      </c>
      <c r="C301">
        <v>10.039999999999999</v>
      </c>
      <c r="D301">
        <v>9.65</v>
      </c>
      <c r="E301" t="s">
        <v>490</v>
      </c>
      <c r="F301" t="s">
        <v>491</v>
      </c>
      <c r="G301">
        <v>10</v>
      </c>
      <c r="H301">
        <v>4</v>
      </c>
      <c r="I301">
        <v>26977</v>
      </c>
      <c r="J301">
        <v>9.99</v>
      </c>
      <c r="K301">
        <v>10.01</v>
      </c>
      <c r="L301">
        <v>85</v>
      </c>
      <c r="M301" t="s">
        <v>121</v>
      </c>
      <c r="N301">
        <v>1.1499999999999999</v>
      </c>
      <c r="O301">
        <v>-0.05</v>
      </c>
      <c r="P301">
        <v>8.5</v>
      </c>
      <c r="Q301">
        <v>97.7</v>
      </c>
      <c r="R301">
        <v>10.199999999999999</v>
      </c>
    </row>
    <row r="303" spans="1:18" x14ac:dyDescent="0.25">
      <c r="A303" t="s">
        <v>861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306"/>
  <sheetViews>
    <sheetView zoomScale="85" zoomScaleNormal="85" workbookViewId="0">
      <selection activeCell="F13" sqref="F13"/>
    </sheetView>
  </sheetViews>
  <sheetFormatPr defaultRowHeight="15" x14ac:dyDescent="0.25"/>
  <cols>
    <col min="1" max="18" width="10.7109375" customWidth="1"/>
  </cols>
  <sheetData>
    <row r="1" spans="1:18" x14ac:dyDescent="0.25">
      <c r="A1" t="s">
        <v>868</v>
      </c>
    </row>
    <row r="2" spans="1:18" x14ac:dyDescent="0.25">
      <c r="A2" t="s">
        <v>869</v>
      </c>
      <c r="B2" t="s">
        <v>871</v>
      </c>
      <c r="C2">
        <v>2014</v>
      </c>
    </row>
    <row r="3" spans="1:18" x14ac:dyDescent="0.25">
      <c r="A3" t="s">
        <v>872</v>
      </c>
      <c r="B3" t="s">
        <v>871</v>
      </c>
      <c r="C3" t="s">
        <v>873</v>
      </c>
    </row>
    <row r="7" spans="1:18" x14ac:dyDescent="0.25">
      <c r="A7" t="s">
        <v>96</v>
      </c>
      <c r="B7" t="s">
        <v>97</v>
      </c>
      <c r="C7" t="s">
        <v>98</v>
      </c>
      <c r="D7" t="s">
        <v>99</v>
      </c>
      <c r="E7" t="s">
        <v>100</v>
      </c>
      <c r="F7" t="s">
        <v>101</v>
      </c>
      <c r="G7" t="s">
        <v>102</v>
      </c>
      <c r="H7" t="s">
        <v>770</v>
      </c>
      <c r="I7" t="s">
        <v>103</v>
      </c>
      <c r="J7" t="s">
        <v>104</v>
      </c>
      <c r="K7" t="s">
        <v>105</v>
      </c>
      <c r="L7" t="s">
        <v>771</v>
      </c>
      <c r="M7" t="s">
        <v>106</v>
      </c>
      <c r="N7" t="s">
        <v>107</v>
      </c>
      <c r="O7" t="s">
        <v>108</v>
      </c>
      <c r="P7" t="s">
        <v>109</v>
      </c>
      <c r="Q7" t="s">
        <v>772</v>
      </c>
      <c r="R7" t="s">
        <v>110</v>
      </c>
    </row>
    <row r="8" spans="1:18" x14ac:dyDescent="0.25">
      <c r="A8">
        <v>2.35</v>
      </c>
      <c r="B8">
        <v>1.96</v>
      </c>
      <c r="C8">
        <v>2.2400000000000002</v>
      </c>
      <c r="D8">
        <v>2.23</v>
      </c>
      <c r="E8" t="s">
        <v>496</v>
      </c>
      <c r="F8" t="s">
        <v>773</v>
      </c>
      <c r="G8">
        <v>2.23</v>
      </c>
      <c r="H8" t="s">
        <v>124</v>
      </c>
      <c r="I8">
        <v>250</v>
      </c>
      <c r="J8">
        <v>2.23</v>
      </c>
      <c r="K8">
        <v>2.2400000000000002</v>
      </c>
      <c r="L8">
        <v>18.45</v>
      </c>
      <c r="N8">
        <v>0.93</v>
      </c>
      <c r="O8">
        <v>1.94</v>
      </c>
      <c r="P8">
        <v>8.27</v>
      </c>
      <c r="Q8">
        <v>17.12</v>
      </c>
      <c r="R8">
        <v>13</v>
      </c>
    </row>
    <row r="9" spans="1:18" x14ac:dyDescent="0.25">
      <c r="A9">
        <v>2.5649999999999999</v>
      </c>
      <c r="B9">
        <v>2.14</v>
      </c>
      <c r="C9">
        <v>2.52</v>
      </c>
      <c r="D9">
        <v>2.5</v>
      </c>
      <c r="E9" t="s">
        <v>111</v>
      </c>
      <c r="F9" t="s">
        <v>112</v>
      </c>
      <c r="G9">
        <v>2.5</v>
      </c>
      <c r="H9">
        <v>-1</v>
      </c>
      <c r="I9">
        <v>8901</v>
      </c>
      <c r="J9">
        <v>2.5</v>
      </c>
      <c r="K9">
        <v>2.5099999999999998</v>
      </c>
      <c r="L9">
        <v>16.5</v>
      </c>
      <c r="N9">
        <v>1.1200000000000001</v>
      </c>
      <c r="O9">
        <v>2.34</v>
      </c>
      <c r="P9">
        <v>6.6</v>
      </c>
      <c r="Q9">
        <v>18.46</v>
      </c>
      <c r="R9">
        <v>13.5</v>
      </c>
    </row>
    <row r="10" spans="1:18" x14ac:dyDescent="0.25">
      <c r="A10">
        <v>3.5790000000000002</v>
      </c>
      <c r="B10">
        <v>0.75</v>
      </c>
      <c r="C10">
        <v>1.04</v>
      </c>
      <c r="D10">
        <v>1.0049999999999999</v>
      </c>
      <c r="E10" t="s">
        <v>498</v>
      </c>
      <c r="F10" t="s">
        <v>499</v>
      </c>
      <c r="G10">
        <v>1.0049999999999999</v>
      </c>
      <c r="H10" t="s">
        <v>124</v>
      </c>
      <c r="I10">
        <v>9992</v>
      </c>
      <c r="J10">
        <v>1.0049999999999999</v>
      </c>
      <c r="K10">
        <v>1.03</v>
      </c>
      <c r="L10">
        <v>8</v>
      </c>
      <c r="N10">
        <v>2.23</v>
      </c>
      <c r="O10">
        <v>0.22</v>
      </c>
      <c r="P10">
        <v>7.96</v>
      </c>
      <c r="Q10">
        <v>17.87</v>
      </c>
      <c r="R10">
        <v>5.6</v>
      </c>
    </row>
    <row r="11" spans="1:18" x14ac:dyDescent="0.25">
      <c r="A11">
        <v>4.375</v>
      </c>
      <c r="B11">
        <v>3.1080000000000001</v>
      </c>
      <c r="C11">
        <v>3.5150000000000001</v>
      </c>
      <c r="D11">
        <v>3.42</v>
      </c>
      <c r="E11" t="s">
        <v>113</v>
      </c>
      <c r="F11" t="s">
        <v>114</v>
      </c>
      <c r="G11">
        <v>3.45</v>
      </c>
      <c r="H11">
        <v>-5</v>
      </c>
      <c r="I11">
        <v>32855</v>
      </c>
      <c r="J11">
        <v>3.43</v>
      </c>
      <c r="K11">
        <v>3.46</v>
      </c>
      <c r="L11">
        <v>16.5</v>
      </c>
      <c r="M11" t="s">
        <v>115</v>
      </c>
      <c r="N11">
        <v>1.44</v>
      </c>
      <c r="O11">
        <v>1.38</v>
      </c>
      <c r="P11">
        <v>4.78</v>
      </c>
      <c r="Q11">
        <v>23.7</v>
      </c>
      <c r="R11">
        <v>14.6</v>
      </c>
    </row>
    <row r="12" spans="1:18" x14ac:dyDescent="0.25">
      <c r="A12">
        <v>16.27</v>
      </c>
      <c r="B12">
        <v>14.11</v>
      </c>
      <c r="C12">
        <v>15.68</v>
      </c>
      <c r="D12">
        <v>15.48</v>
      </c>
      <c r="E12" t="s">
        <v>58</v>
      </c>
      <c r="F12" t="s">
        <v>116</v>
      </c>
      <c r="G12">
        <v>15.48</v>
      </c>
      <c r="H12">
        <v>-16</v>
      </c>
      <c r="I12">
        <v>14177</v>
      </c>
      <c r="J12">
        <v>15.47</v>
      </c>
      <c r="K12">
        <v>15.59</v>
      </c>
      <c r="L12">
        <v>63</v>
      </c>
      <c r="M12" t="s">
        <v>115</v>
      </c>
      <c r="N12">
        <v>0.81</v>
      </c>
      <c r="O12">
        <v>7.56</v>
      </c>
      <c r="P12">
        <v>4.07</v>
      </c>
      <c r="Q12">
        <v>51.1</v>
      </c>
      <c r="R12">
        <v>30.3</v>
      </c>
    </row>
    <row r="13" spans="1:18" x14ac:dyDescent="0.25">
      <c r="A13">
        <v>4.79</v>
      </c>
      <c r="B13">
        <v>3.33</v>
      </c>
      <c r="C13">
        <v>3.75</v>
      </c>
      <c r="D13">
        <v>3.71</v>
      </c>
      <c r="E13" t="s">
        <v>117</v>
      </c>
      <c r="F13" t="s">
        <v>118</v>
      </c>
      <c r="G13">
        <v>3.74</v>
      </c>
      <c r="H13">
        <v>-1</v>
      </c>
      <c r="I13">
        <v>3025</v>
      </c>
      <c r="J13">
        <v>3.73</v>
      </c>
      <c r="K13">
        <v>3.75</v>
      </c>
      <c r="L13">
        <v>10</v>
      </c>
      <c r="N13">
        <v>2</v>
      </c>
      <c r="O13">
        <v>0.63</v>
      </c>
      <c r="P13">
        <v>2.67</v>
      </c>
      <c r="Q13">
        <v>20</v>
      </c>
      <c r="R13">
        <v>18.7</v>
      </c>
    </row>
    <row r="14" spans="1:18" x14ac:dyDescent="0.25">
      <c r="A14">
        <v>3.78</v>
      </c>
      <c r="B14">
        <v>2.0099999999999998</v>
      </c>
      <c r="C14">
        <v>2.65</v>
      </c>
      <c r="D14">
        <v>2.57</v>
      </c>
      <c r="E14" t="s">
        <v>500</v>
      </c>
      <c r="F14" t="s">
        <v>501</v>
      </c>
      <c r="G14">
        <v>2.58</v>
      </c>
      <c r="H14">
        <v>1</v>
      </c>
      <c r="I14">
        <v>2510</v>
      </c>
      <c r="J14">
        <v>2.5499999999999998</v>
      </c>
      <c r="K14">
        <v>2.59</v>
      </c>
      <c r="L14">
        <v>2.2000000000000002</v>
      </c>
      <c r="N14" t="s">
        <v>124</v>
      </c>
      <c r="O14" t="s">
        <v>124</v>
      </c>
      <c r="P14">
        <v>0.85</v>
      </c>
      <c r="Q14">
        <v>-173.22</v>
      </c>
      <c r="R14" t="s">
        <v>124</v>
      </c>
    </row>
    <row r="15" spans="1:18" x14ac:dyDescent="0.25">
      <c r="A15">
        <v>10.64</v>
      </c>
      <c r="B15">
        <v>7.05</v>
      </c>
      <c r="C15">
        <v>8.99</v>
      </c>
      <c r="D15">
        <v>8.7850000000000001</v>
      </c>
      <c r="E15" t="s">
        <v>119</v>
      </c>
      <c r="F15" t="s">
        <v>120</v>
      </c>
      <c r="G15">
        <v>8.86</v>
      </c>
      <c r="H15">
        <v>-11</v>
      </c>
      <c r="I15">
        <v>11839</v>
      </c>
      <c r="J15">
        <v>8.85</v>
      </c>
      <c r="K15">
        <v>8.94</v>
      </c>
      <c r="L15">
        <v>39</v>
      </c>
      <c r="M15" t="s">
        <v>121</v>
      </c>
      <c r="N15">
        <v>1.04</v>
      </c>
      <c r="O15">
        <v>0.02</v>
      </c>
      <c r="P15">
        <v>4.4000000000000004</v>
      </c>
      <c r="Q15">
        <v>40.74</v>
      </c>
      <c r="R15">
        <v>21.7</v>
      </c>
    </row>
    <row r="16" spans="1:18" x14ac:dyDescent="0.25">
      <c r="A16">
        <v>2.9</v>
      </c>
      <c r="B16">
        <v>1.35</v>
      </c>
      <c r="C16">
        <v>2.4700000000000002</v>
      </c>
      <c r="D16">
        <v>2.4</v>
      </c>
      <c r="E16" t="s">
        <v>502</v>
      </c>
      <c r="F16" t="s">
        <v>503</v>
      </c>
      <c r="G16">
        <v>2.4500000000000002</v>
      </c>
      <c r="H16">
        <v>3</v>
      </c>
      <c r="I16">
        <v>977</v>
      </c>
      <c r="J16">
        <v>2.4</v>
      </c>
      <c r="K16">
        <v>2.4500000000000002</v>
      </c>
      <c r="L16">
        <v>12</v>
      </c>
      <c r="N16">
        <v>0.74</v>
      </c>
      <c r="O16">
        <v>0.03</v>
      </c>
      <c r="P16">
        <v>4.9000000000000004</v>
      </c>
      <c r="Q16">
        <v>8.8699999999999992</v>
      </c>
      <c r="R16">
        <v>27.6</v>
      </c>
    </row>
    <row r="17" spans="1:18" x14ac:dyDescent="0.25">
      <c r="A17">
        <v>1.5369999999999999</v>
      </c>
      <c r="B17">
        <v>0.93500000000000005</v>
      </c>
      <c r="C17">
        <v>1.375</v>
      </c>
      <c r="D17">
        <v>1.345</v>
      </c>
      <c r="E17" t="s">
        <v>122</v>
      </c>
      <c r="F17" t="s">
        <v>123</v>
      </c>
      <c r="G17">
        <v>1.35</v>
      </c>
      <c r="H17">
        <v>0.5</v>
      </c>
      <c r="I17">
        <v>69946</v>
      </c>
      <c r="J17">
        <v>1.345</v>
      </c>
      <c r="K17">
        <v>1.35</v>
      </c>
      <c r="L17" t="s">
        <v>124</v>
      </c>
      <c r="N17" t="s">
        <v>124</v>
      </c>
      <c r="O17">
        <v>1.02</v>
      </c>
      <c r="P17" t="s">
        <v>124</v>
      </c>
      <c r="Q17">
        <v>0.02</v>
      </c>
      <c r="R17">
        <v>6750</v>
      </c>
    </row>
    <row r="18" spans="1:18" x14ac:dyDescent="0.25">
      <c r="A18">
        <v>2.2999999999999998</v>
      </c>
      <c r="B18">
        <v>1.7549999999999999</v>
      </c>
      <c r="C18">
        <v>2.0299999999999998</v>
      </c>
      <c r="D18">
        <v>1.96</v>
      </c>
      <c r="E18" t="s">
        <v>504</v>
      </c>
      <c r="F18" t="s">
        <v>505</v>
      </c>
      <c r="G18">
        <v>1.98</v>
      </c>
      <c r="H18">
        <v>-3</v>
      </c>
      <c r="I18">
        <v>13886</v>
      </c>
      <c r="J18">
        <v>1.9750000000000001</v>
      </c>
      <c r="K18">
        <v>1.98</v>
      </c>
      <c r="L18">
        <v>5.7</v>
      </c>
      <c r="M18" t="s">
        <v>115</v>
      </c>
      <c r="N18">
        <v>1.57</v>
      </c>
      <c r="O18">
        <v>0.3</v>
      </c>
      <c r="P18">
        <v>2.88</v>
      </c>
      <c r="Q18">
        <v>8.94</v>
      </c>
      <c r="R18">
        <v>22.1</v>
      </c>
    </row>
    <row r="19" spans="1:18" x14ac:dyDescent="0.25">
      <c r="A19">
        <v>10.89</v>
      </c>
      <c r="B19">
        <v>9.1470000000000002</v>
      </c>
      <c r="C19">
        <v>10.56</v>
      </c>
      <c r="D19">
        <v>10.39</v>
      </c>
      <c r="E19" t="s">
        <v>125</v>
      </c>
      <c r="F19" t="s">
        <v>126</v>
      </c>
      <c r="G19">
        <v>10.43</v>
      </c>
      <c r="H19">
        <v>-7</v>
      </c>
      <c r="I19">
        <v>34079</v>
      </c>
      <c r="J19">
        <v>10.41</v>
      </c>
      <c r="K19">
        <v>10.43</v>
      </c>
      <c r="L19">
        <v>40</v>
      </c>
      <c r="N19">
        <v>1.08</v>
      </c>
      <c r="O19">
        <v>-0.09</v>
      </c>
      <c r="P19">
        <v>3.84</v>
      </c>
      <c r="Q19">
        <v>43.2</v>
      </c>
      <c r="R19">
        <v>24.1</v>
      </c>
    </row>
    <row r="20" spans="1:18" x14ac:dyDescent="0.25">
      <c r="A20">
        <v>5.4550000000000001</v>
      </c>
      <c r="B20">
        <v>4.1100000000000003</v>
      </c>
      <c r="C20">
        <v>5.38</v>
      </c>
      <c r="D20">
        <v>5.3</v>
      </c>
      <c r="E20" t="s">
        <v>127</v>
      </c>
      <c r="F20" t="s">
        <v>127</v>
      </c>
      <c r="G20">
        <v>5.3</v>
      </c>
      <c r="H20">
        <v>-6</v>
      </c>
      <c r="I20">
        <v>39829</v>
      </c>
      <c r="J20">
        <v>5.3</v>
      </c>
      <c r="K20">
        <v>5.33</v>
      </c>
      <c r="L20">
        <v>23</v>
      </c>
      <c r="M20" t="s">
        <v>121</v>
      </c>
      <c r="N20">
        <v>1.01</v>
      </c>
      <c r="O20">
        <v>1.35</v>
      </c>
      <c r="P20">
        <v>4.34</v>
      </c>
      <c r="Q20">
        <v>23.2</v>
      </c>
      <c r="R20">
        <v>22.8</v>
      </c>
    </row>
    <row r="21" spans="1:18" x14ac:dyDescent="0.25">
      <c r="A21">
        <v>22.24</v>
      </c>
      <c r="B21">
        <v>17.420000000000002</v>
      </c>
      <c r="C21">
        <v>20</v>
      </c>
      <c r="D21">
        <v>19.78</v>
      </c>
      <c r="E21" t="s">
        <v>128</v>
      </c>
      <c r="F21" t="s">
        <v>129</v>
      </c>
      <c r="G21">
        <v>19.829999999999998</v>
      </c>
      <c r="H21">
        <v>-17</v>
      </c>
      <c r="I21">
        <v>2674</v>
      </c>
      <c r="J21">
        <v>19.8</v>
      </c>
      <c r="K21">
        <v>19.84</v>
      </c>
      <c r="L21">
        <v>40.89</v>
      </c>
      <c r="N21">
        <v>2.89</v>
      </c>
      <c r="O21">
        <v>4.21</v>
      </c>
      <c r="P21">
        <v>2.06</v>
      </c>
      <c r="Q21">
        <v>118.03</v>
      </c>
      <c r="R21">
        <v>16.8</v>
      </c>
    </row>
    <row r="22" spans="1:18" x14ac:dyDescent="0.25">
      <c r="A22">
        <v>35.07</v>
      </c>
      <c r="B22">
        <v>27.785</v>
      </c>
      <c r="C22">
        <v>33.61</v>
      </c>
      <c r="D22">
        <v>33.340000000000003</v>
      </c>
      <c r="E22" t="s">
        <v>130</v>
      </c>
      <c r="F22" t="s">
        <v>131</v>
      </c>
      <c r="G22">
        <v>33.340000000000003</v>
      </c>
      <c r="H22">
        <v>-26</v>
      </c>
      <c r="I22">
        <v>53453</v>
      </c>
      <c r="J22">
        <v>33.33</v>
      </c>
      <c r="K22">
        <v>33.35</v>
      </c>
      <c r="L22">
        <v>174</v>
      </c>
      <c r="M22" t="s">
        <v>115</v>
      </c>
      <c r="N22">
        <v>1.42</v>
      </c>
      <c r="O22">
        <v>13.9</v>
      </c>
      <c r="P22">
        <v>5.22</v>
      </c>
      <c r="Q22">
        <v>247.1</v>
      </c>
      <c r="R22">
        <v>13.5</v>
      </c>
    </row>
    <row r="23" spans="1:18" x14ac:dyDescent="0.25">
      <c r="A23">
        <v>7.14</v>
      </c>
      <c r="B23">
        <v>5.8</v>
      </c>
      <c r="C23">
        <v>6.96</v>
      </c>
      <c r="D23">
        <v>6.86</v>
      </c>
      <c r="E23" t="s">
        <v>132</v>
      </c>
      <c r="F23" t="s">
        <v>133</v>
      </c>
      <c r="G23">
        <v>6.89</v>
      </c>
      <c r="H23">
        <v>-5</v>
      </c>
      <c r="I23">
        <v>18944</v>
      </c>
      <c r="J23">
        <v>6.89</v>
      </c>
      <c r="K23">
        <v>6.92</v>
      </c>
      <c r="L23">
        <v>36</v>
      </c>
      <c r="N23">
        <v>0.59</v>
      </c>
      <c r="O23">
        <v>1.37</v>
      </c>
      <c r="P23">
        <v>5.22</v>
      </c>
      <c r="Q23">
        <v>21.14</v>
      </c>
      <c r="R23">
        <v>32.6</v>
      </c>
    </row>
    <row r="24" spans="1:18" x14ac:dyDescent="0.25">
      <c r="A24">
        <v>0.82699999999999996</v>
      </c>
      <c r="B24">
        <v>0.23400000000000001</v>
      </c>
      <c r="C24">
        <v>0.80700000000000005</v>
      </c>
      <c r="D24">
        <v>0.76500000000000001</v>
      </c>
      <c r="E24" t="s">
        <v>134</v>
      </c>
      <c r="F24" t="s">
        <v>135</v>
      </c>
      <c r="G24">
        <v>0.77500000000000002</v>
      </c>
      <c r="H24">
        <v>-1</v>
      </c>
      <c r="I24">
        <v>24826</v>
      </c>
      <c r="J24">
        <v>0.77500000000000002</v>
      </c>
      <c r="K24">
        <v>0.78</v>
      </c>
      <c r="L24" t="s">
        <v>124</v>
      </c>
      <c r="N24" t="s">
        <v>124</v>
      </c>
      <c r="O24">
        <v>-0.18</v>
      </c>
      <c r="P24" t="s">
        <v>124</v>
      </c>
      <c r="Q24">
        <v>0.39</v>
      </c>
      <c r="R24">
        <v>198.7</v>
      </c>
    </row>
    <row r="25" spans="1:18" x14ac:dyDescent="0.25">
      <c r="A25">
        <v>3.77</v>
      </c>
      <c r="B25">
        <v>1.6950000000000001</v>
      </c>
      <c r="C25">
        <v>3.395</v>
      </c>
      <c r="D25">
        <v>3.38</v>
      </c>
      <c r="E25" t="s">
        <v>774</v>
      </c>
      <c r="F25" t="s">
        <v>775</v>
      </c>
      <c r="G25">
        <v>3.38</v>
      </c>
      <c r="H25" t="s">
        <v>124</v>
      </c>
      <c r="I25">
        <v>4280</v>
      </c>
      <c r="J25">
        <v>3.38</v>
      </c>
      <c r="K25">
        <v>3.39</v>
      </c>
      <c r="L25" t="s">
        <v>124</v>
      </c>
      <c r="N25" t="s">
        <v>124</v>
      </c>
      <c r="O25" t="s">
        <v>124</v>
      </c>
      <c r="P25" t="s">
        <v>124</v>
      </c>
      <c r="Q25">
        <v>21.86</v>
      </c>
      <c r="R25">
        <v>15.5</v>
      </c>
    </row>
    <row r="26" spans="1:18" x14ac:dyDescent="0.25">
      <c r="A26">
        <v>13.88</v>
      </c>
      <c r="B26">
        <v>10.46</v>
      </c>
      <c r="C26">
        <v>12.4</v>
      </c>
      <c r="D26">
        <v>12.12</v>
      </c>
      <c r="E26" t="s">
        <v>136</v>
      </c>
      <c r="F26" t="s">
        <v>137</v>
      </c>
      <c r="G26">
        <v>12.24</v>
      </c>
      <c r="H26">
        <v>-4</v>
      </c>
      <c r="I26">
        <v>317</v>
      </c>
      <c r="J26">
        <v>12.24</v>
      </c>
      <c r="K26">
        <v>12.32</v>
      </c>
      <c r="L26">
        <v>28.5</v>
      </c>
      <c r="M26" t="s">
        <v>115</v>
      </c>
      <c r="N26">
        <v>2.0099999999999998</v>
      </c>
      <c r="O26">
        <v>2.38</v>
      </c>
      <c r="P26">
        <v>2.33</v>
      </c>
      <c r="Q26">
        <v>57.39</v>
      </c>
      <c r="R26">
        <v>21.3</v>
      </c>
    </row>
    <row r="27" spans="1:18" x14ac:dyDescent="0.25">
      <c r="A27">
        <v>2.79</v>
      </c>
      <c r="B27">
        <v>1.6120000000000001</v>
      </c>
      <c r="C27">
        <v>2.72</v>
      </c>
      <c r="D27">
        <v>2.69</v>
      </c>
      <c r="E27" t="s">
        <v>138</v>
      </c>
      <c r="F27" t="s">
        <v>139</v>
      </c>
      <c r="G27">
        <v>2.71</v>
      </c>
      <c r="H27">
        <v>1</v>
      </c>
      <c r="I27">
        <v>6767</v>
      </c>
      <c r="J27">
        <v>2.7</v>
      </c>
      <c r="K27">
        <v>2.71</v>
      </c>
      <c r="L27">
        <v>12.2</v>
      </c>
      <c r="N27">
        <v>0.74</v>
      </c>
      <c r="O27">
        <v>0.76</v>
      </c>
      <c r="P27">
        <v>4.5</v>
      </c>
      <c r="Q27">
        <v>9.08</v>
      </c>
      <c r="R27">
        <v>29.8</v>
      </c>
    </row>
    <row r="28" spans="1:18" x14ac:dyDescent="0.25">
      <c r="A28">
        <v>1.2949999999999999</v>
      </c>
      <c r="B28">
        <v>1.02</v>
      </c>
      <c r="C28">
        <v>1.2050000000000001</v>
      </c>
      <c r="D28">
        <v>1.18</v>
      </c>
      <c r="E28" t="s">
        <v>506</v>
      </c>
      <c r="F28" t="s">
        <v>776</v>
      </c>
      <c r="G28">
        <v>1.2</v>
      </c>
      <c r="H28">
        <v>3</v>
      </c>
      <c r="I28">
        <v>928</v>
      </c>
      <c r="J28">
        <v>1.2</v>
      </c>
      <c r="K28">
        <v>1.22</v>
      </c>
      <c r="L28">
        <v>8.75</v>
      </c>
      <c r="N28">
        <v>0.7</v>
      </c>
      <c r="O28">
        <v>1.03</v>
      </c>
      <c r="P28">
        <v>7.29</v>
      </c>
      <c r="Q28">
        <v>6.12</v>
      </c>
      <c r="R28">
        <v>19.600000000000001</v>
      </c>
    </row>
    <row r="29" spans="1:18" x14ac:dyDescent="0.25">
      <c r="A29">
        <v>5.55</v>
      </c>
      <c r="B29">
        <v>4.12</v>
      </c>
      <c r="C29">
        <v>5.32</v>
      </c>
      <c r="D29">
        <v>5.2549999999999999</v>
      </c>
      <c r="E29" t="s">
        <v>140</v>
      </c>
      <c r="F29" t="s">
        <v>141</v>
      </c>
      <c r="G29">
        <v>5.26</v>
      </c>
      <c r="H29">
        <v>-10</v>
      </c>
      <c r="I29">
        <v>9284</v>
      </c>
      <c r="J29">
        <v>5.25</v>
      </c>
      <c r="K29">
        <v>5.28</v>
      </c>
      <c r="L29">
        <v>15.5</v>
      </c>
      <c r="N29">
        <v>1.31</v>
      </c>
      <c r="O29">
        <v>0.42</v>
      </c>
      <c r="P29">
        <v>2.95</v>
      </c>
      <c r="Q29">
        <v>20.3</v>
      </c>
      <c r="R29">
        <v>25.9</v>
      </c>
    </row>
    <row r="30" spans="1:18" x14ac:dyDescent="0.25">
      <c r="A30">
        <v>1.875</v>
      </c>
      <c r="B30">
        <v>0.75</v>
      </c>
      <c r="C30">
        <v>0.84</v>
      </c>
      <c r="D30">
        <v>0.79500000000000004</v>
      </c>
      <c r="E30" t="s">
        <v>142</v>
      </c>
      <c r="F30" t="s">
        <v>143</v>
      </c>
      <c r="G30">
        <v>0.79500000000000004</v>
      </c>
      <c r="H30">
        <v>-4</v>
      </c>
      <c r="I30">
        <v>89863</v>
      </c>
      <c r="J30">
        <v>0.79</v>
      </c>
      <c r="K30">
        <v>0.8</v>
      </c>
      <c r="L30">
        <v>9</v>
      </c>
      <c r="N30" t="s">
        <v>124</v>
      </c>
      <c r="O30">
        <v>1.34</v>
      </c>
      <c r="P30">
        <v>11.32</v>
      </c>
      <c r="Q30">
        <v>-2.06</v>
      </c>
      <c r="R30" t="s">
        <v>124</v>
      </c>
    </row>
    <row r="31" spans="1:18" x14ac:dyDescent="0.25">
      <c r="A31">
        <v>6.23</v>
      </c>
      <c r="B31">
        <v>4.76</v>
      </c>
      <c r="C31">
        <v>5.68</v>
      </c>
      <c r="D31">
        <v>5.62</v>
      </c>
      <c r="E31" t="s">
        <v>146</v>
      </c>
      <c r="F31" t="s">
        <v>147</v>
      </c>
      <c r="G31">
        <v>5.63</v>
      </c>
      <c r="H31">
        <v>-8</v>
      </c>
      <c r="I31">
        <v>32842</v>
      </c>
      <c r="J31">
        <v>5.62</v>
      </c>
      <c r="K31">
        <v>5.63</v>
      </c>
      <c r="L31">
        <v>12</v>
      </c>
      <c r="M31" t="s">
        <v>115</v>
      </c>
      <c r="N31">
        <v>2.81</v>
      </c>
      <c r="O31">
        <v>0.97</v>
      </c>
      <c r="P31">
        <v>2.13</v>
      </c>
      <c r="Q31">
        <v>33.700000000000003</v>
      </c>
      <c r="R31">
        <v>16.7</v>
      </c>
    </row>
    <row r="32" spans="1:18" x14ac:dyDescent="0.25">
      <c r="A32">
        <v>1.85</v>
      </c>
      <c r="B32">
        <v>1.1499999999999999</v>
      </c>
      <c r="C32">
        <v>1.2150000000000001</v>
      </c>
      <c r="D32">
        <v>1.21</v>
      </c>
      <c r="E32" t="s">
        <v>777</v>
      </c>
      <c r="F32" t="s">
        <v>778</v>
      </c>
      <c r="G32">
        <v>1.21</v>
      </c>
      <c r="H32" t="s">
        <v>124</v>
      </c>
      <c r="I32">
        <v>359</v>
      </c>
      <c r="J32">
        <v>1.21</v>
      </c>
      <c r="K32">
        <v>1.23</v>
      </c>
      <c r="L32">
        <v>11.5</v>
      </c>
      <c r="N32" t="s">
        <v>124</v>
      </c>
      <c r="O32">
        <v>1.65</v>
      </c>
      <c r="P32">
        <v>9.5</v>
      </c>
      <c r="Q32">
        <v>-58.79</v>
      </c>
      <c r="R32" t="s">
        <v>124</v>
      </c>
    </row>
    <row r="33" spans="1:18" x14ac:dyDescent="0.25">
      <c r="A33">
        <v>4.0999999999999996</v>
      </c>
      <c r="B33">
        <v>3</v>
      </c>
      <c r="C33">
        <v>4.0999999999999996</v>
      </c>
      <c r="D33">
        <v>3.99</v>
      </c>
      <c r="E33" t="s">
        <v>508</v>
      </c>
      <c r="F33" t="s">
        <v>509</v>
      </c>
      <c r="G33">
        <v>4.08</v>
      </c>
      <c r="H33">
        <v>6</v>
      </c>
      <c r="I33">
        <v>1061</v>
      </c>
      <c r="J33">
        <v>4.08</v>
      </c>
      <c r="K33">
        <v>4.0999999999999996</v>
      </c>
      <c r="L33">
        <v>20</v>
      </c>
      <c r="N33">
        <v>10.75</v>
      </c>
      <c r="O33">
        <v>5.68</v>
      </c>
      <c r="P33">
        <v>4.9000000000000004</v>
      </c>
      <c r="Q33">
        <v>214.94</v>
      </c>
      <c r="R33">
        <v>1.9</v>
      </c>
    </row>
    <row r="34" spans="1:18" x14ac:dyDescent="0.25">
      <c r="A34">
        <v>37.96</v>
      </c>
      <c r="B34">
        <v>33.234999999999999</v>
      </c>
      <c r="C34">
        <v>35.700000000000003</v>
      </c>
      <c r="D34">
        <v>35.36</v>
      </c>
      <c r="E34" t="s">
        <v>148</v>
      </c>
      <c r="F34" t="s">
        <v>148</v>
      </c>
      <c r="G34">
        <v>35.64</v>
      </c>
      <c r="H34">
        <v>10</v>
      </c>
      <c r="I34">
        <v>5214</v>
      </c>
      <c r="J34">
        <v>35.61</v>
      </c>
      <c r="K34">
        <v>35.64</v>
      </c>
      <c r="L34">
        <v>170.5</v>
      </c>
      <c r="M34" t="s">
        <v>115</v>
      </c>
      <c r="N34">
        <v>1.1499999999999999</v>
      </c>
      <c r="O34">
        <v>6.6</v>
      </c>
      <c r="P34">
        <v>4.78</v>
      </c>
      <c r="Q34">
        <v>196.1</v>
      </c>
      <c r="R34">
        <v>18.2</v>
      </c>
    </row>
    <row r="35" spans="1:18" x14ac:dyDescent="0.25">
      <c r="A35">
        <v>1.24</v>
      </c>
      <c r="B35">
        <v>0.54500000000000004</v>
      </c>
      <c r="C35">
        <v>0.64</v>
      </c>
      <c r="D35">
        <v>0.63</v>
      </c>
      <c r="E35" t="s">
        <v>149</v>
      </c>
      <c r="F35" t="s">
        <v>150</v>
      </c>
      <c r="G35">
        <v>0.63</v>
      </c>
      <c r="H35">
        <v>-0.5</v>
      </c>
      <c r="I35">
        <v>55221</v>
      </c>
      <c r="J35">
        <v>0.63</v>
      </c>
      <c r="K35">
        <v>0.63500000000000001</v>
      </c>
      <c r="L35">
        <v>3</v>
      </c>
      <c r="N35">
        <v>3.13</v>
      </c>
      <c r="O35">
        <v>1.67</v>
      </c>
      <c r="P35">
        <v>4.76</v>
      </c>
      <c r="Q35">
        <v>9.4</v>
      </c>
      <c r="R35">
        <v>6.7</v>
      </c>
    </row>
    <row r="36" spans="1:18" x14ac:dyDescent="0.25">
      <c r="A36">
        <v>3.99</v>
      </c>
      <c r="B36">
        <v>2.4350000000000001</v>
      </c>
      <c r="C36">
        <v>3.64</v>
      </c>
      <c r="D36">
        <v>3.6</v>
      </c>
      <c r="E36" t="s">
        <v>510</v>
      </c>
      <c r="F36" t="s">
        <v>511</v>
      </c>
      <c r="G36">
        <v>3.64</v>
      </c>
      <c r="H36">
        <v>-1</v>
      </c>
      <c r="I36">
        <v>1289</v>
      </c>
      <c r="J36">
        <v>3.6</v>
      </c>
      <c r="K36">
        <v>3.65</v>
      </c>
      <c r="L36">
        <v>9.98</v>
      </c>
      <c r="N36">
        <v>1.26</v>
      </c>
      <c r="O36">
        <v>1.73</v>
      </c>
      <c r="P36">
        <v>2.74</v>
      </c>
      <c r="Q36">
        <v>12.55</v>
      </c>
      <c r="R36">
        <v>29</v>
      </c>
    </row>
    <row r="37" spans="1:18" x14ac:dyDescent="0.25">
      <c r="A37">
        <v>5.2649999999999997</v>
      </c>
      <c r="B37">
        <v>4.1449999999999996</v>
      </c>
      <c r="C37">
        <v>5.0199999999999996</v>
      </c>
      <c r="D37">
        <v>4.9800000000000004</v>
      </c>
      <c r="E37" t="s">
        <v>151</v>
      </c>
      <c r="F37" t="s">
        <v>152</v>
      </c>
      <c r="G37">
        <v>4.9800000000000004</v>
      </c>
      <c r="H37">
        <v>-6</v>
      </c>
      <c r="I37">
        <v>43070</v>
      </c>
      <c r="J37">
        <v>4.97</v>
      </c>
      <c r="K37">
        <v>4.99</v>
      </c>
      <c r="L37">
        <v>16.2</v>
      </c>
      <c r="M37" t="s">
        <v>121</v>
      </c>
      <c r="N37">
        <v>1.07</v>
      </c>
      <c r="O37">
        <v>2.99</v>
      </c>
      <c r="P37">
        <v>3.25</v>
      </c>
      <c r="Q37">
        <v>17.399999999999999</v>
      </c>
      <c r="R37">
        <v>28.6</v>
      </c>
    </row>
    <row r="38" spans="1:18" x14ac:dyDescent="0.25">
      <c r="A38">
        <v>1.92</v>
      </c>
      <c r="B38">
        <v>0.76</v>
      </c>
      <c r="C38">
        <v>0.85499999999999998</v>
      </c>
      <c r="D38">
        <v>0.82499999999999996</v>
      </c>
      <c r="E38" t="s">
        <v>512</v>
      </c>
      <c r="F38" t="s">
        <v>513</v>
      </c>
      <c r="G38">
        <v>0.85499999999999998</v>
      </c>
      <c r="H38">
        <v>0.5</v>
      </c>
      <c r="I38">
        <v>6358</v>
      </c>
      <c r="J38">
        <v>0.84</v>
      </c>
      <c r="K38">
        <v>0.85499999999999998</v>
      </c>
      <c r="L38">
        <v>8</v>
      </c>
      <c r="M38" t="s">
        <v>115</v>
      </c>
      <c r="N38">
        <v>2.3199999999999998</v>
      </c>
      <c r="O38">
        <v>2.41</v>
      </c>
      <c r="P38">
        <v>9.36</v>
      </c>
      <c r="Q38">
        <v>18.54</v>
      </c>
      <c r="R38">
        <v>4.5999999999999996</v>
      </c>
    </row>
    <row r="39" spans="1:18" x14ac:dyDescent="0.25">
      <c r="A39">
        <v>1.956</v>
      </c>
      <c r="B39">
        <v>0.47</v>
      </c>
      <c r="C39">
        <v>0.505</v>
      </c>
      <c r="D39">
        <v>0.48</v>
      </c>
      <c r="E39" t="s">
        <v>779</v>
      </c>
      <c r="F39" t="s">
        <v>780</v>
      </c>
      <c r="G39">
        <v>0.5</v>
      </c>
      <c r="H39">
        <v>1.5</v>
      </c>
      <c r="I39">
        <v>2966</v>
      </c>
      <c r="J39">
        <v>0.48</v>
      </c>
      <c r="K39">
        <v>0.5</v>
      </c>
      <c r="L39">
        <v>12.1</v>
      </c>
      <c r="N39" t="s">
        <v>124</v>
      </c>
      <c r="O39">
        <v>0.32</v>
      </c>
      <c r="P39">
        <v>24.2</v>
      </c>
      <c r="Q39">
        <v>-25</v>
      </c>
      <c r="R39" t="s">
        <v>124</v>
      </c>
    </row>
    <row r="40" spans="1:18" x14ac:dyDescent="0.25">
      <c r="A40">
        <v>1.3149999999999999</v>
      </c>
      <c r="B40">
        <v>1.02</v>
      </c>
      <c r="C40">
        <v>1.23</v>
      </c>
      <c r="D40">
        <v>1.22</v>
      </c>
      <c r="E40" t="s">
        <v>514</v>
      </c>
      <c r="F40" t="s">
        <v>515</v>
      </c>
      <c r="G40">
        <v>1.23</v>
      </c>
      <c r="H40">
        <v>-0.5</v>
      </c>
      <c r="I40">
        <v>882</v>
      </c>
      <c r="J40">
        <v>1.22</v>
      </c>
      <c r="K40">
        <v>1.2350000000000001</v>
      </c>
      <c r="L40" t="s">
        <v>124</v>
      </c>
      <c r="N40" t="s">
        <v>124</v>
      </c>
      <c r="O40">
        <v>1.4</v>
      </c>
      <c r="P40" t="s">
        <v>124</v>
      </c>
      <c r="Q40">
        <v>-9.31</v>
      </c>
      <c r="R40" t="s">
        <v>124</v>
      </c>
    </row>
    <row r="41" spans="1:18" x14ac:dyDescent="0.25">
      <c r="A41">
        <v>0.67</v>
      </c>
      <c r="B41">
        <v>0.39500000000000002</v>
      </c>
      <c r="C41">
        <v>0.6</v>
      </c>
      <c r="D41">
        <v>0.58499999999999996</v>
      </c>
      <c r="E41" t="s">
        <v>518</v>
      </c>
      <c r="F41" t="s">
        <v>519</v>
      </c>
      <c r="G41">
        <v>0.59</v>
      </c>
      <c r="H41">
        <v>-0.5</v>
      </c>
      <c r="I41">
        <v>1431</v>
      </c>
      <c r="J41">
        <v>0.59</v>
      </c>
      <c r="K41">
        <v>0.59499999999999997</v>
      </c>
      <c r="L41">
        <v>3.25</v>
      </c>
      <c r="M41" t="s">
        <v>115</v>
      </c>
      <c r="N41">
        <v>1.54</v>
      </c>
      <c r="O41">
        <v>0.77</v>
      </c>
      <c r="P41">
        <v>5.51</v>
      </c>
      <c r="Q41">
        <v>5</v>
      </c>
      <c r="R41">
        <v>11.8</v>
      </c>
    </row>
    <row r="42" spans="1:18" x14ac:dyDescent="0.25">
      <c r="A42">
        <v>4.49</v>
      </c>
      <c r="B42">
        <v>1.18</v>
      </c>
      <c r="C42">
        <v>1.655</v>
      </c>
      <c r="D42">
        <v>1.585</v>
      </c>
      <c r="E42" t="s">
        <v>781</v>
      </c>
      <c r="F42" t="s">
        <v>782</v>
      </c>
      <c r="G42">
        <v>1.605</v>
      </c>
      <c r="H42">
        <v>0.5</v>
      </c>
      <c r="I42">
        <v>938</v>
      </c>
      <c r="J42">
        <v>1.605</v>
      </c>
      <c r="K42">
        <v>1.635</v>
      </c>
      <c r="L42">
        <v>15</v>
      </c>
      <c r="M42" t="s">
        <v>115</v>
      </c>
      <c r="N42">
        <v>1.1000000000000001</v>
      </c>
      <c r="O42">
        <v>0.95</v>
      </c>
      <c r="P42">
        <v>9.35</v>
      </c>
      <c r="Q42">
        <v>16.55</v>
      </c>
      <c r="R42">
        <v>9.6999999999999993</v>
      </c>
    </row>
    <row r="43" spans="1:18" x14ac:dyDescent="0.25">
      <c r="A43">
        <v>4.62</v>
      </c>
      <c r="B43">
        <v>3.36</v>
      </c>
      <c r="C43">
        <v>4.46</v>
      </c>
      <c r="D43">
        <v>4.4400000000000004</v>
      </c>
      <c r="E43" t="s">
        <v>783</v>
      </c>
      <c r="F43" t="s">
        <v>784</v>
      </c>
      <c r="G43">
        <v>4.4400000000000004</v>
      </c>
      <c r="H43">
        <v>1</v>
      </c>
      <c r="I43">
        <v>92616</v>
      </c>
      <c r="J43">
        <v>4.43</v>
      </c>
      <c r="K43">
        <v>4.45</v>
      </c>
      <c r="L43">
        <v>23.75</v>
      </c>
      <c r="N43">
        <v>0.99</v>
      </c>
      <c r="O43" t="s">
        <v>124</v>
      </c>
      <c r="P43">
        <v>5.35</v>
      </c>
      <c r="Q43">
        <v>23.4</v>
      </c>
      <c r="R43">
        <v>19</v>
      </c>
    </row>
    <row r="44" spans="1:18" x14ac:dyDescent="0.25">
      <c r="A44">
        <v>4.13</v>
      </c>
      <c r="B44">
        <v>3.11</v>
      </c>
      <c r="C44">
        <v>3.69</v>
      </c>
      <c r="D44">
        <v>3.61</v>
      </c>
      <c r="E44" t="s">
        <v>155</v>
      </c>
      <c r="F44" t="s">
        <v>156</v>
      </c>
      <c r="G44">
        <v>3.65</v>
      </c>
      <c r="H44">
        <v>-3</v>
      </c>
      <c r="I44">
        <v>3608</v>
      </c>
      <c r="J44">
        <v>3.65</v>
      </c>
      <c r="K44">
        <v>3.67</v>
      </c>
      <c r="L44">
        <v>20.5</v>
      </c>
      <c r="M44" t="s">
        <v>115</v>
      </c>
      <c r="N44">
        <v>1.25</v>
      </c>
      <c r="O44">
        <v>0.88</v>
      </c>
      <c r="P44">
        <v>5.62</v>
      </c>
      <c r="Q44">
        <v>25.72</v>
      </c>
      <c r="R44">
        <v>14.2</v>
      </c>
    </row>
    <row r="45" spans="1:18" x14ac:dyDescent="0.25">
      <c r="A45">
        <v>2.39</v>
      </c>
      <c r="B45">
        <v>1.0549999999999999</v>
      </c>
      <c r="C45">
        <v>2.06</v>
      </c>
      <c r="D45">
        <v>2.0049999999999999</v>
      </c>
      <c r="E45" t="s">
        <v>157</v>
      </c>
      <c r="F45" t="s">
        <v>158</v>
      </c>
      <c r="G45">
        <v>2.06</v>
      </c>
      <c r="H45" t="s">
        <v>124</v>
      </c>
      <c r="I45">
        <v>6656</v>
      </c>
      <c r="J45">
        <v>2.0299999999999998</v>
      </c>
      <c r="K45">
        <v>2.06</v>
      </c>
      <c r="L45">
        <v>1</v>
      </c>
      <c r="N45" t="s">
        <v>124</v>
      </c>
      <c r="O45">
        <v>2.78</v>
      </c>
      <c r="P45">
        <v>0.49</v>
      </c>
      <c r="Q45">
        <v>-46.11</v>
      </c>
      <c r="R45" t="s">
        <v>124</v>
      </c>
    </row>
    <row r="46" spans="1:18" x14ac:dyDescent="0.25">
      <c r="A46">
        <v>1.9450000000000001</v>
      </c>
      <c r="B46">
        <v>1.145</v>
      </c>
      <c r="C46">
        <v>1.82</v>
      </c>
      <c r="D46">
        <v>1.78</v>
      </c>
      <c r="E46" t="s">
        <v>159</v>
      </c>
      <c r="F46" t="s">
        <v>159</v>
      </c>
      <c r="G46">
        <v>1.8</v>
      </c>
      <c r="H46">
        <v>-1.5</v>
      </c>
      <c r="I46">
        <v>18557</v>
      </c>
      <c r="J46">
        <v>1.7949999999999999</v>
      </c>
      <c r="K46">
        <v>1.8</v>
      </c>
      <c r="L46" t="s">
        <v>124</v>
      </c>
      <c r="M46" t="s">
        <v>115</v>
      </c>
      <c r="N46" t="s">
        <v>124</v>
      </c>
      <c r="O46">
        <v>1.61</v>
      </c>
      <c r="P46" t="s">
        <v>124</v>
      </c>
      <c r="Q46">
        <v>16.96</v>
      </c>
      <c r="R46">
        <v>10.6</v>
      </c>
    </row>
    <row r="47" spans="1:18" x14ac:dyDescent="0.25">
      <c r="A47">
        <v>13.25</v>
      </c>
      <c r="B47">
        <v>8.4390000000000001</v>
      </c>
      <c r="C47">
        <v>12.31</v>
      </c>
      <c r="D47">
        <v>12.19</v>
      </c>
      <c r="E47" t="s">
        <v>82</v>
      </c>
      <c r="F47" t="s">
        <v>160</v>
      </c>
      <c r="G47">
        <v>12.19</v>
      </c>
      <c r="H47">
        <v>-7</v>
      </c>
      <c r="I47">
        <v>12764</v>
      </c>
      <c r="J47">
        <v>12.18</v>
      </c>
      <c r="K47">
        <v>12.19</v>
      </c>
      <c r="L47">
        <v>62</v>
      </c>
      <c r="M47" t="s">
        <v>115</v>
      </c>
      <c r="N47">
        <v>1.1100000000000001</v>
      </c>
      <c r="O47">
        <v>7.06</v>
      </c>
      <c r="P47">
        <v>5.09</v>
      </c>
      <c r="Q47">
        <v>68.8</v>
      </c>
      <c r="R47">
        <v>17.7</v>
      </c>
    </row>
    <row r="48" spans="1:18" x14ac:dyDescent="0.25">
      <c r="A48">
        <v>0.27700000000000002</v>
      </c>
      <c r="B48">
        <v>4.4999999999999998E-2</v>
      </c>
      <c r="C48">
        <v>4.5999999999999999E-2</v>
      </c>
      <c r="D48">
        <v>4.4999999999999998E-2</v>
      </c>
      <c r="E48" t="s">
        <v>785</v>
      </c>
      <c r="F48" t="s">
        <v>786</v>
      </c>
      <c r="G48">
        <v>4.4999999999999998E-2</v>
      </c>
      <c r="H48" t="s">
        <v>124</v>
      </c>
      <c r="I48">
        <v>17481</v>
      </c>
      <c r="J48">
        <v>4.4999999999999998E-2</v>
      </c>
      <c r="K48">
        <v>4.5999999999999999E-2</v>
      </c>
      <c r="L48" t="s">
        <v>124</v>
      </c>
      <c r="N48" t="s">
        <v>124</v>
      </c>
      <c r="O48" t="s">
        <v>124</v>
      </c>
      <c r="P48" t="s">
        <v>124</v>
      </c>
      <c r="Q48" t="s">
        <v>124</v>
      </c>
      <c r="R48" t="s">
        <v>124</v>
      </c>
    </row>
    <row r="49" spans="1:18" x14ac:dyDescent="0.25">
      <c r="A49">
        <v>5.5</v>
      </c>
      <c r="B49">
        <v>2.95</v>
      </c>
      <c r="C49">
        <v>3.28</v>
      </c>
      <c r="D49">
        <v>3.2</v>
      </c>
      <c r="E49" t="s">
        <v>56</v>
      </c>
      <c r="F49" t="s">
        <v>161</v>
      </c>
      <c r="G49">
        <v>3.2</v>
      </c>
      <c r="H49">
        <v>-6</v>
      </c>
      <c r="I49">
        <v>5911</v>
      </c>
      <c r="J49">
        <v>3.2</v>
      </c>
      <c r="K49">
        <v>3.21</v>
      </c>
      <c r="L49">
        <v>47</v>
      </c>
      <c r="M49" t="s">
        <v>115</v>
      </c>
      <c r="N49">
        <v>1.96</v>
      </c>
      <c r="O49">
        <v>2.04</v>
      </c>
      <c r="P49">
        <v>14.69</v>
      </c>
      <c r="Q49">
        <v>92.13</v>
      </c>
      <c r="R49">
        <v>3.5</v>
      </c>
    </row>
    <row r="50" spans="1:18" x14ac:dyDescent="0.25">
      <c r="A50">
        <v>1.8169999999999999</v>
      </c>
      <c r="B50">
        <v>1.123</v>
      </c>
      <c r="C50">
        <v>1.71</v>
      </c>
      <c r="D50">
        <v>1.68</v>
      </c>
      <c r="E50" t="s">
        <v>162</v>
      </c>
      <c r="F50" t="s">
        <v>163</v>
      </c>
      <c r="G50">
        <v>1.68</v>
      </c>
      <c r="H50">
        <v>-2.5</v>
      </c>
      <c r="I50">
        <v>34259</v>
      </c>
      <c r="J50">
        <v>1.68</v>
      </c>
      <c r="K50">
        <v>1.6850000000000001</v>
      </c>
      <c r="L50">
        <v>3</v>
      </c>
      <c r="M50" t="s">
        <v>115</v>
      </c>
      <c r="N50">
        <v>7.1</v>
      </c>
      <c r="O50">
        <v>1.53</v>
      </c>
      <c r="P50">
        <v>1.79</v>
      </c>
      <c r="Q50">
        <v>21.3</v>
      </c>
      <c r="R50">
        <v>7.9</v>
      </c>
    </row>
    <row r="51" spans="1:18" x14ac:dyDescent="0.25">
      <c r="A51">
        <v>1.0149999999999999</v>
      </c>
      <c r="B51">
        <v>0.5</v>
      </c>
      <c r="C51">
        <v>0.62</v>
      </c>
      <c r="D51">
        <v>0.60499999999999998</v>
      </c>
      <c r="E51" t="s">
        <v>164</v>
      </c>
      <c r="F51" t="s">
        <v>165</v>
      </c>
      <c r="G51">
        <v>0.61</v>
      </c>
      <c r="H51" t="s">
        <v>124</v>
      </c>
      <c r="I51">
        <v>44381</v>
      </c>
      <c r="J51">
        <v>0.60499999999999998</v>
      </c>
      <c r="K51">
        <v>0.61</v>
      </c>
      <c r="L51" t="s">
        <v>124</v>
      </c>
      <c r="N51" t="s">
        <v>124</v>
      </c>
      <c r="O51" t="s">
        <v>124</v>
      </c>
      <c r="P51" t="s">
        <v>124</v>
      </c>
      <c r="Q51">
        <v>15</v>
      </c>
      <c r="R51">
        <v>4.0999999999999996</v>
      </c>
    </row>
    <row r="52" spans="1:18" x14ac:dyDescent="0.25">
      <c r="A52">
        <v>5.63</v>
      </c>
      <c r="B52">
        <v>2.5</v>
      </c>
      <c r="C52">
        <v>4.93</v>
      </c>
      <c r="D52">
        <v>4.8</v>
      </c>
      <c r="E52" t="s">
        <v>166</v>
      </c>
      <c r="F52" t="s">
        <v>167</v>
      </c>
      <c r="G52">
        <v>4.87</v>
      </c>
      <c r="H52">
        <v>2</v>
      </c>
      <c r="I52">
        <v>1874</v>
      </c>
      <c r="J52">
        <v>4.87</v>
      </c>
      <c r="K52">
        <v>4.88</v>
      </c>
      <c r="L52">
        <v>8</v>
      </c>
      <c r="M52" t="s">
        <v>115</v>
      </c>
      <c r="N52">
        <v>2.33</v>
      </c>
      <c r="O52">
        <v>2.04</v>
      </c>
      <c r="P52">
        <v>1.64</v>
      </c>
      <c r="Q52">
        <v>18.62</v>
      </c>
      <c r="R52">
        <v>26.2</v>
      </c>
    </row>
    <row r="53" spans="1:18" x14ac:dyDescent="0.25">
      <c r="A53">
        <v>12.44</v>
      </c>
      <c r="B53">
        <v>9.81</v>
      </c>
      <c r="C53">
        <v>12.42</v>
      </c>
      <c r="D53">
        <v>12.2</v>
      </c>
      <c r="E53" t="s">
        <v>168</v>
      </c>
      <c r="F53" t="s">
        <v>169</v>
      </c>
      <c r="G53">
        <v>12.2</v>
      </c>
      <c r="H53">
        <v>-15</v>
      </c>
      <c r="I53">
        <v>12868</v>
      </c>
      <c r="J53">
        <v>12.2</v>
      </c>
      <c r="K53">
        <v>12.22</v>
      </c>
      <c r="L53">
        <v>62</v>
      </c>
      <c r="M53" t="s">
        <v>115</v>
      </c>
      <c r="N53">
        <v>1.32</v>
      </c>
      <c r="O53">
        <v>6.83</v>
      </c>
      <c r="P53">
        <v>5.08</v>
      </c>
      <c r="Q53">
        <v>82</v>
      </c>
      <c r="R53">
        <v>14.9</v>
      </c>
    </row>
    <row r="54" spans="1:18" x14ac:dyDescent="0.25">
      <c r="A54">
        <v>2.0699999999999998</v>
      </c>
      <c r="B54">
        <v>1.52</v>
      </c>
      <c r="C54">
        <v>1.84</v>
      </c>
      <c r="D54">
        <v>1.8049999999999999</v>
      </c>
      <c r="E54" t="s">
        <v>580</v>
      </c>
      <c r="F54" t="s">
        <v>787</v>
      </c>
      <c r="G54">
        <v>1.835</v>
      </c>
      <c r="H54">
        <v>-0.5</v>
      </c>
      <c r="I54">
        <v>1886</v>
      </c>
      <c r="J54">
        <v>1.825</v>
      </c>
      <c r="K54">
        <v>1.835</v>
      </c>
      <c r="L54">
        <v>10</v>
      </c>
      <c r="M54" t="s">
        <v>115</v>
      </c>
      <c r="N54">
        <v>1.34</v>
      </c>
      <c r="O54">
        <v>0.6</v>
      </c>
      <c r="P54">
        <v>5.45</v>
      </c>
      <c r="Q54">
        <v>13.36</v>
      </c>
      <c r="R54">
        <v>13.7</v>
      </c>
    </row>
    <row r="55" spans="1:18" x14ac:dyDescent="0.25">
      <c r="A55">
        <v>39.79</v>
      </c>
      <c r="B55">
        <v>30.76</v>
      </c>
      <c r="C55">
        <v>36.47</v>
      </c>
      <c r="D55">
        <v>35.9</v>
      </c>
      <c r="E55" t="s">
        <v>170</v>
      </c>
      <c r="F55" t="s">
        <v>171</v>
      </c>
      <c r="G55">
        <v>35.9</v>
      </c>
      <c r="H55">
        <v>-52</v>
      </c>
      <c r="I55">
        <v>67577</v>
      </c>
      <c r="J55">
        <v>35.89</v>
      </c>
      <c r="K55">
        <v>35.92</v>
      </c>
      <c r="L55">
        <v>129.1</v>
      </c>
      <c r="M55" t="s">
        <v>115</v>
      </c>
      <c r="N55">
        <v>2.4300000000000002</v>
      </c>
      <c r="O55">
        <v>16.04</v>
      </c>
      <c r="P55">
        <v>3.6</v>
      </c>
      <c r="Q55">
        <v>314.04000000000002</v>
      </c>
      <c r="R55">
        <v>11.4</v>
      </c>
    </row>
    <row r="56" spans="1:18" x14ac:dyDescent="0.25">
      <c r="A56">
        <v>0.67600000000000005</v>
      </c>
      <c r="B56">
        <v>0.13700000000000001</v>
      </c>
      <c r="C56">
        <v>0.505</v>
      </c>
      <c r="D56">
        <v>0.5</v>
      </c>
      <c r="E56" t="s">
        <v>522</v>
      </c>
      <c r="F56" t="s">
        <v>523</v>
      </c>
      <c r="G56">
        <v>0.5</v>
      </c>
      <c r="H56" t="s">
        <v>124</v>
      </c>
      <c r="I56">
        <v>12726</v>
      </c>
      <c r="J56">
        <v>0.5</v>
      </c>
      <c r="K56">
        <v>0.505</v>
      </c>
      <c r="L56" t="s">
        <v>124</v>
      </c>
      <c r="N56" t="s">
        <v>124</v>
      </c>
      <c r="O56">
        <v>0.03</v>
      </c>
      <c r="P56" t="s">
        <v>124</v>
      </c>
      <c r="Q56">
        <v>-91.6</v>
      </c>
      <c r="R56" t="s">
        <v>124</v>
      </c>
    </row>
    <row r="57" spans="1:18" x14ac:dyDescent="0.25">
      <c r="A57">
        <v>0.89</v>
      </c>
      <c r="B57">
        <v>0.34</v>
      </c>
      <c r="C57">
        <v>0.57999999999999996</v>
      </c>
      <c r="D57">
        <v>0.54200000000000004</v>
      </c>
      <c r="E57" t="s">
        <v>524</v>
      </c>
      <c r="F57" t="s">
        <v>525</v>
      </c>
      <c r="G57">
        <v>0.55000000000000004</v>
      </c>
      <c r="H57">
        <v>-2.5</v>
      </c>
      <c r="I57">
        <v>8622</v>
      </c>
      <c r="J57">
        <v>0.54</v>
      </c>
      <c r="K57">
        <v>0.55000000000000004</v>
      </c>
      <c r="L57" t="s">
        <v>124</v>
      </c>
      <c r="N57" t="s">
        <v>124</v>
      </c>
      <c r="O57">
        <v>0.02</v>
      </c>
      <c r="P57" t="s">
        <v>124</v>
      </c>
      <c r="Q57">
        <v>-3.4</v>
      </c>
      <c r="R57" t="s">
        <v>124</v>
      </c>
    </row>
    <row r="58" spans="1:18" x14ac:dyDescent="0.25">
      <c r="A58">
        <v>6.64</v>
      </c>
      <c r="B58">
        <v>4.46</v>
      </c>
      <c r="C58">
        <v>5.52</v>
      </c>
      <c r="D58">
        <v>5.415</v>
      </c>
      <c r="E58" t="s">
        <v>172</v>
      </c>
      <c r="F58" t="s">
        <v>173</v>
      </c>
      <c r="G58">
        <v>5.42</v>
      </c>
      <c r="H58">
        <v>-6</v>
      </c>
      <c r="I58">
        <v>23704</v>
      </c>
      <c r="J58">
        <v>5.41</v>
      </c>
      <c r="K58">
        <v>5.43</v>
      </c>
      <c r="L58" t="s">
        <v>124</v>
      </c>
      <c r="N58" t="s">
        <v>124</v>
      </c>
      <c r="O58">
        <v>6.4</v>
      </c>
      <c r="P58" t="s">
        <v>124</v>
      </c>
      <c r="Q58">
        <v>-12.24</v>
      </c>
      <c r="R58" t="s">
        <v>124</v>
      </c>
    </row>
    <row r="59" spans="1:18" x14ac:dyDescent="0.25">
      <c r="A59">
        <v>0.64500000000000002</v>
      </c>
      <c r="B59">
        <v>0.17</v>
      </c>
      <c r="C59">
        <v>0.19500000000000001</v>
      </c>
      <c r="D59">
        <v>0.185</v>
      </c>
      <c r="E59" t="s">
        <v>788</v>
      </c>
      <c r="F59" t="s">
        <v>789</v>
      </c>
      <c r="G59">
        <v>0.185</v>
      </c>
      <c r="H59">
        <v>-0.5</v>
      </c>
      <c r="I59">
        <v>20985</v>
      </c>
      <c r="J59">
        <v>0.185</v>
      </c>
      <c r="K59">
        <v>0.19</v>
      </c>
      <c r="L59">
        <v>0.96</v>
      </c>
      <c r="N59" t="s">
        <v>124</v>
      </c>
      <c r="O59">
        <v>0.56000000000000005</v>
      </c>
      <c r="P59">
        <v>5.19</v>
      </c>
      <c r="Q59">
        <v>-152.1</v>
      </c>
      <c r="R59" t="s">
        <v>124</v>
      </c>
    </row>
    <row r="60" spans="1:18" x14ac:dyDescent="0.25">
      <c r="A60">
        <v>5.9649999999999999</v>
      </c>
      <c r="B60">
        <v>4.05</v>
      </c>
      <c r="C60">
        <v>5.3</v>
      </c>
      <c r="D60">
        <v>5.22</v>
      </c>
      <c r="E60" t="s">
        <v>174</v>
      </c>
      <c r="F60" t="s">
        <v>175</v>
      </c>
      <c r="G60">
        <v>5.25</v>
      </c>
      <c r="H60">
        <v>-5</v>
      </c>
      <c r="I60">
        <v>38615</v>
      </c>
      <c r="J60">
        <v>5.23</v>
      </c>
      <c r="K60">
        <v>5.25</v>
      </c>
      <c r="L60">
        <v>13</v>
      </c>
      <c r="M60" t="s">
        <v>115</v>
      </c>
      <c r="N60" t="s">
        <v>124</v>
      </c>
      <c r="O60">
        <v>3.24</v>
      </c>
      <c r="P60">
        <v>2.48</v>
      </c>
      <c r="Q60">
        <v>-27.76</v>
      </c>
      <c r="R60" t="s">
        <v>124</v>
      </c>
    </row>
    <row r="61" spans="1:18" x14ac:dyDescent="0.25">
      <c r="A61">
        <v>6.83</v>
      </c>
      <c r="B61">
        <v>3.28</v>
      </c>
      <c r="C61">
        <v>3.87</v>
      </c>
      <c r="D61">
        <v>3.79</v>
      </c>
      <c r="E61" t="s">
        <v>176</v>
      </c>
      <c r="F61" t="s">
        <v>177</v>
      </c>
      <c r="G61">
        <v>3.8</v>
      </c>
      <c r="H61">
        <v>-8</v>
      </c>
      <c r="I61">
        <v>9064</v>
      </c>
      <c r="J61">
        <v>3.8</v>
      </c>
      <c r="K61">
        <v>3.81</v>
      </c>
      <c r="L61">
        <v>33</v>
      </c>
      <c r="N61">
        <v>1.05</v>
      </c>
      <c r="O61">
        <v>2.37</v>
      </c>
      <c r="P61">
        <v>8.68</v>
      </c>
      <c r="Q61">
        <v>34.5</v>
      </c>
      <c r="R61">
        <v>11</v>
      </c>
    </row>
    <row r="62" spans="1:18" x14ac:dyDescent="0.25">
      <c r="A62">
        <v>9.8550000000000004</v>
      </c>
      <c r="B62">
        <v>7.61</v>
      </c>
      <c r="C62">
        <v>9.2650000000000006</v>
      </c>
      <c r="D62">
        <v>9.18</v>
      </c>
      <c r="E62" t="s">
        <v>178</v>
      </c>
      <c r="F62" t="s">
        <v>179</v>
      </c>
      <c r="G62">
        <v>9.19</v>
      </c>
      <c r="H62">
        <v>-2</v>
      </c>
      <c r="I62">
        <v>53188</v>
      </c>
      <c r="J62">
        <v>9.19</v>
      </c>
      <c r="K62">
        <v>9.1999999999999993</v>
      </c>
      <c r="L62">
        <v>27</v>
      </c>
      <c r="M62" t="s">
        <v>121</v>
      </c>
      <c r="N62">
        <v>3.49</v>
      </c>
      <c r="O62">
        <v>0.78</v>
      </c>
      <c r="P62">
        <v>2.94</v>
      </c>
      <c r="Q62">
        <v>94.3</v>
      </c>
      <c r="R62">
        <v>9.6999999999999993</v>
      </c>
    </row>
    <row r="63" spans="1:18" x14ac:dyDescent="0.25">
      <c r="A63">
        <v>10.1</v>
      </c>
      <c r="B63">
        <v>6.89</v>
      </c>
      <c r="C63">
        <v>8.34</v>
      </c>
      <c r="D63">
        <v>8.11</v>
      </c>
      <c r="E63" t="s">
        <v>180</v>
      </c>
      <c r="F63" t="s">
        <v>181</v>
      </c>
      <c r="G63">
        <v>8.11</v>
      </c>
      <c r="H63">
        <v>-22</v>
      </c>
      <c r="I63">
        <v>3815</v>
      </c>
      <c r="J63">
        <v>8.11</v>
      </c>
      <c r="K63">
        <v>8.1199999999999992</v>
      </c>
      <c r="L63">
        <v>26</v>
      </c>
      <c r="M63" t="s">
        <v>115</v>
      </c>
      <c r="N63">
        <v>1.46</v>
      </c>
      <c r="O63">
        <v>1.1100000000000001</v>
      </c>
      <c r="P63">
        <v>3.21</v>
      </c>
      <c r="Q63">
        <v>37.840000000000003</v>
      </c>
      <c r="R63">
        <v>21.4</v>
      </c>
    </row>
    <row r="64" spans="1:18" x14ac:dyDescent="0.25">
      <c r="A64">
        <v>2.1</v>
      </c>
      <c r="B64">
        <v>1.075</v>
      </c>
      <c r="C64">
        <v>1.1499999999999999</v>
      </c>
      <c r="D64">
        <v>1.105</v>
      </c>
      <c r="E64" t="s">
        <v>528</v>
      </c>
      <c r="F64" t="s">
        <v>529</v>
      </c>
      <c r="G64">
        <v>1.1100000000000001</v>
      </c>
      <c r="H64">
        <v>-4.5</v>
      </c>
      <c r="I64">
        <v>18305</v>
      </c>
      <c r="J64">
        <v>1.105</v>
      </c>
      <c r="K64">
        <v>1.1100000000000001</v>
      </c>
      <c r="L64" t="s">
        <v>124</v>
      </c>
      <c r="N64" t="s">
        <v>124</v>
      </c>
      <c r="O64" t="s">
        <v>124</v>
      </c>
      <c r="P64" t="s">
        <v>124</v>
      </c>
      <c r="Q64">
        <v>-6.54</v>
      </c>
      <c r="R64" t="s">
        <v>124</v>
      </c>
    </row>
    <row r="65" spans="1:18" x14ac:dyDescent="0.25">
      <c r="A65">
        <v>2.6429999999999998</v>
      </c>
      <c r="B65">
        <v>2.12</v>
      </c>
      <c r="C65">
        <v>2.56</v>
      </c>
      <c r="D65">
        <v>2.48</v>
      </c>
      <c r="E65" t="s">
        <v>182</v>
      </c>
      <c r="F65" t="s">
        <v>183</v>
      </c>
      <c r="G65">
        <v>2.48</v>
      </c>
      <c r="H65">
        <v>-6</v>
      </c>
      <c r="I65">
        <v>10668</v>
      </c>
      <c r="J65">
        <v>2.48</v>
      </c>
      <c r="K65">
        <v>2.5</v>
      </c>
      <c r="L65">
        <v>13.97</v>
      </c>
      <c r="N65">
        <v>1.63</v>
      </c>
      <c r="O65">
        <v>2.02</v>
      </c>
      <c r="P65">
        <v>5.63</v>
      </c>
      <c r="Q65">
        <v>22.76</v>
      </c>
      <c r="R65">
        <v>10.9</v>
      </c>
    </row>
    <row r="66" spans="1:18" x14ac:dyDescent="0.25">
      <c r="A66">
        <v>4.5599999999999996</v>
      </c>
      <c r="B66">
        <v>3.6</v>
      </c>
      <c r="C66">
        <v>4.08</v>
      </c>
      <c r="D66">
        <v>4.04</v>
      </c>
      <c r="E66" t="s">
        <v>184</v>
      </c>
      <c r="F66" t="s">
        <v>185</v>
      </c>
      <c r="G66">
        <v>4.04</v>
      </c>
      <c r="H66">
        <v>-2</v>
      </c>
      <c r="I66">
        <v>4608</v>
      </c>
      <c r="J66">
        <v>4.04</v>
      </c>
      <c r="K66">
        <v>4.07</v>
      </c>
      <c r="L66">
        <v>27</v>
      </c>
      <c r="M66" t="s">
        <v>115</v>
      </c>
      <c r="N66">
        <v>1.94</v>
      </c>
      <c r="O66" t="s">
        <v>124</v>
      </c>
      <c r="P66">
        <v>6.68</v>
      </c>
      <c r="Q66">
        <v>52.5</v>
      </c>
      <c r="R66">
        <v>7.7</v>
      </c>
    </row>
    <row r="67" spans="1:18" x14ac:dyDescent="0.25">
      <c r="A67">
        <v>22.99</v>
      </c>
      <c r="B67">
        <v>16.8</v>
      </c>
      <c r="C67">
        <v>21.7</v>
      </c>
      <c r="D67">
        <v>21.32</v>
      </c>
      <c r="E67" t="s">
        <v>62</v>
      </c>
      <c r="F67" t="s">
        <v>186</v>
      </c>
      <c r="G67">
        <v>21.57</v>
      </c>
      <c r="H67">
        <v>-16</v>
      </c>
      <c r="I67">
        <v>12135</v>
      </c>
      <c r="J67">
        <v>21.54</v>
      </c>
      <c r="K67">
        <v>21.61</v>
      </c>
      <c r="L67">
        <v>34</v>
      </c>
      <c r="M67" t="s">
        <v>115</v>
      </c>
      <c r="N67">
        <v>5.77</v>
      </c>
      <c r="O67">
        <v>9.0500000000000007</v>
      </c>
      <c r="P67">
        <v>1.58</v>
      </c>
      <c r="Q67">
        <v>196.3</v>
      </c>
      <c r="R67">
        <v>11</v>
      </c>
    </row>
    <row r="68" spans="1:18" x14ac:dyDescent="0.25">
      <c r="A68">
        <v>7.34</v>
      </c>
      <c r="B68">
        <v>4.9000000000000004</v>
      </c>
      <c r="C68">
        <v>6.41</v>
      </c>
      <c r="D68">
        <v>6.3</v>
      </c>
      <c r="E68" t="s">
        <v>187</v>
      </c>
      <c r="F68" t="s">
        <v>188</v>
      </c>
      <c r="G68">
        <v>6.32</v>
      </c>
      <c r="H68">
        <v>-8</v>
      </c>
      <c r="I68">
        <v>2420</v>
      </c>
      <c r="J68">
        <v>6.32</v>
      </c>
      <c r="K68">
        <v>6.33</v>
      </c>
      <c r="L68">
        <v>37</v>
      </c>
      <c r="M68" t="s">
        <v>115</v>
      </c>
      <c r="N68">
        <v>1.51</v>
      </c>
      <c r="O68">
        <v>0.09</v>
      </c>
      <c r="P68">
        <v>5.85</v>
      </c>
      <c r="Q68">
        <v>56.04</v>
      </c>
      <c r="R68">
        <v>11.3</v>
      </c>
    </row>
    <row r="69" spans="1:18" x14ac:dyDescent="0.25">
      <c r="A69">
        <v>12.61</v>
      </c>
      <c r="B69">
        <v>8.69</v>
      </c>
      <c r="C69">
        <v>10.71</v>
      </c>
      <c r="D69">
        <v>10.545</v>
      </c>
      <c r="E69" t="s">
        <v>54</v>
      </c>
      <c r="F69" t="s">
        <v>189</v>
      </c>
      <c r="G69">
        <v>10.59</v>
      </c>
      <c r="H69">
        <v>-9</v>
      </c>
      <c r="I69">
        <v>4686</v>
      </c>
      <c r="J69">
        <v>10.58</v>
      </c>
      <c r="K69">
        <v>10.64</v>
      </c>
      <c r="L69">
        <v>30.3</v>
      </c>
      <c r="M69" t="s">
        <v>115</v>
      </c>
      <c r="N69">
        <v>1.25</v>
      </c>
      <c r="O69">
        <v>0.33</v>
      </c>
      <c r="P69">
        <v>2.86</v>
      </c>
      <c r="Q69">
        <v>38</v>
      </c>
      <c r="R69">
        <v>27.9</v>
      </c>
    </row>
    <row r="70" spans="1:18" x14ac:dyDescent="0.25">
      <c r="A70">
        <v>1.325</v>
      </c>
      <c r="B70">
        <v>0.75</v>
      </c>
      <c r="C70">
        <v>1.0900000000000001</v>
      </c>
      <c r="D70">
        <v>1.06</v>
      </c>
      <c r="E70" t="s">
        <v>532</v>
      </c>
      <c r="F70" t="s">
        <v>533</v>
      </c>
      <c r="G70">
        <v>1.08</v>
      </c>
      <c r="H70" t="s">
        <v>124</v>
      </c>
      <c r="I70">
        <v>5029</v>
      </c>
      <c r="J70">
        <v>1.08</v>
      </c>
      <c r="K70">
        <v>1.0900000000000001</v>
      </c>
      <c r="L70">
        <v>4</v>
      </c>
      <c r="M70" t="s">
        <v>115</v>
      </c>
      <c r="N70">
        <v>1.43</v>
      </c>
      <c r="O70">
        <v>0.25</v>
      </c>
      <c r="P70">
        <v>3.7</v>
      </c>
      <c r="Q70">
        <v>5.71</v>
      </c>
      <c r="R70">
        <v>18.899999999999999</v>
      </c>
    </row>
    <row r="71" spans="1:18" x14ac:dyDescent="0.25">
      <c r="A71">
        <v>7.87</v>
      </c>
      <c r="B71">
        <v>5.1100000000000003</v>
      </c>
      <c r="C71">
        <v>7.31</v>
      </c>
      <c r="D71">
        <v>7.23</v>
      </c>
      <c r="E71" t="s">
        <v>534</v>
      </c>
      <c r="F71" t="s">
        <v>535</v>
      </c>
      <c r="G71">
        <v>7.31</v>
      </c>
      <c r="H71">
        <v>4</v>
      </c>
      <c r="I71">
        <v>643</v>
      </c>
      <c r="J71">
        <v>7.25</v>
      </c>
      <c r="K71">
        <v>7.31</v>
      </c>
      <c r="L71">
        <v>27</v>
      </c>
      <c r="M71" t="s">
        <v>115</v>
      </c>
      <c r="N71">
        <v>1.96</v>
      </c>
      <c r="O71">
        <v>2.98</v>
      </c>
      <c r="P71">
        <v>3.69</v>
      </c>
      <c r="Q71">
        <v>52.8</v>
      </c>
      <c r="R71">
        <v>13.8</v>
      </c>
    </row>
    <row r="72" spans="1:18" x14ac:dyDescent="0.25">
      <c r="A72">
        <v>2.14</v>
      </c>
      <c r="B72">
        <v>1.86</v>
      </c>
      <c r="C72">
        <v>2.0649999999999999</v>
      </c>
      <c r="D72">
        <v>2.0350000000000001</v>
      </c>
      <c r="E72" t="s">
        <v>790</v>
      </c>
      <c r="F72" t="s">
        <v>791</v>
      </c>
      <c r="G72">
        <v>2.04</v>
      </c>
      <c r="H72">
        <v>-2</v>
      </c>
      <c r="I72">
        <v>126365</v>
      </c>
      <c r="J72">
        <v>2.04</v>
      </c>
      <c r="K72">
        <v>2.0499999999999998</v>
      </c>
      <c r="L72">
        <v>13.6</v>
      </c>
      <c r="N72">
        <v>0.92</v>
      </c>
      <c r="O72">
        <v>2.02</v>
      </c>
      <c r="P72">
        <v>6.67</v>
      </c>
      <c r="Q72">
        <v>12.55</v>
      </c>
      <c r="R72">
        <v>16.3</v>
      </c>
    </row>
    <row r="73" spans="1:18" x14ac:dyDescent="0.25">
      <c r="A73">
        <v>7.65</v>
      </c>
      <c r="B73">
        <v>3.89</v>
      </c>
      <c r="C73">
        <v>7.51</v>
      </c>
      <c r="D73">
        <v>7.41</v>
      </c>
      <c r="E73" t="s">
        <v>190</v>
      </c>
      <c r="F73" t="s">
        <v>191</v>
      </c>
      <c r="G73">
        <v>7.44</v>
      </c>
      <c r="H73">
        <v>-10</v>
      </c>
      <c r="I73">
        <v>17055</v>
      </c>
      <c r="J73">
        <v>7.44</v>
      </c>
      <c r="K73">
        <v>7.47</v>
      </c>
      <c r="L73">
        <v>23</v>
      </c>
      <c r="N73">
        <v>3.03</v>
      </c>
      <c r="O73">
        <v>2.98</v>
      </c>
      <c r="P73">
        <v>3.09</v>
      </c>
      <c r="Q73">
        <v>69.7</v>
      </c>
      <c r="R73">
        <v>10.7</v>
      </c>
    </row>
    <row r="74" spans="1:18" x14ac:dyDescent="0.25">
      <c r="A74">
        <v>4.4800000000000004</v>
      </c>
      <c r="B74">
        <v>3.43</v>
      </c>
      <c r="C74">
        <v>4.32</v>
      </c>
      <c r="D74">
        <v>4.2300000000000004</v>
      </c>
      <c r="E74" t="s">
        <v>192</v>
      </c>
      <c r="F74" t="s">
        <v>193</v>
      </c>
      <c r="G74">
        <v>4.26</v>
      </c>
      <c r="H74">
        <v>-7</v>
      </c>
      <c r="I74">
        <v>10790</v>
      </c>
      <c r="J74">
        <v>4.26</v>
      </c>
      <c r="K74">
        <v>4.29</v>
      </c>
      <c r="L74">
        <v>22.3</v>
      </c>
      <c r="N74">
        <v>0.79</v>
      </c>
      <c r="O74">
        <v>2.15</v>
      </c>
      <c r="P74">
        <v>5.23</v>
      </c>
      <c r="Q74">
        <v>17.600000000000001</v>
      </c>
      <c r="R74">
        <v>24.2</v>
      </c>
    </row>
    <row r="75" spans="1:18" x14ac:dyDescent="0.25">
      <c r="A75">
        <v>4.16</v>
      </c>
      <c r="B75">
        <v>3.5</v>
      </c>
      <c r="C75">
        <v>3.91</v>
      </c>
      <c r="D75">
        <v>3.86</v>
      </c>
      <c r="E75" t="s">
        <v>194</v>
      </c>
      <c r="F75" t="s">
        <v>195</v>
      </c>
      <c r="G75">
        <v>3.88</v>
      </c>
      <c r="H75" t="s">
        <v>124</v>
      </c>
      <c r="I75">
        <v>9514</v>
      </c>
      <c r="J75">
        <v>3.88</v>
      </c>
      <c r="K75">
        <v>3.9</v>
      </c>
      <c r="L75">
        <v>27.3</v>
      </c>
      <c r="N75">
        <v>0.63</v>
      </c>
      <c r="O75">
        <v>3.36</v>
      </c>
      <c r="P75">
        <v>7.04</v>
      </c>
      <c r="Q75">
        <v>17.14</v>
      </c>
      <c r="R75">
        <v>22.6</v>
      </c>
    </row>
    <row r="76" spans="1:18" x14ac:dyDescent="0.25">
      <c r="A76">
        <v>2.69</v>
      </c>
      <c r="B76">
        <v>1.1499999999999999</v>
      </c>
      <c r="C76">
        <v>1.62</v>
      </c>
      <c r="D76">
        <v>1.57</v>
      </c>
      <c r="E76" t="s">
        <v>536</v>
      </c>
      <c r="F76" t="s">
        <v>537</v>
      </c>
      <c r="G76">
        <v>1.6</v>
      </c>
      <c r="H76">
        <v>-1.5</v>
      </c>
      <c r="I76">
        <v>1672</v>
      </c>
      <c r="J76">
        <v>1.6</v>
      </c>
      <c r="K76">
        <v>1.615</v>
      </c>
      <c r="L76">
        <v>21.63</v>
      </c>
      <c r="N76">
        <v>1.76</v>
      </c>
      <c r="O76">
        <v>1.19</v>
      </c>
      <c r="P76">
        <v>13.52</v>
      </c>
      <c r="Q76">
        <v>38</v>
      </c>
      <c r="R76">
        <v>4.2</v>
      </c>
    </row>
    <row r="77" spans="1:18" x14ac:dyDescent="0.25">
      <c r="A77">
        <v>13.372999999999999</v>
      </c>
      <c r="B77">
        <v>9</v>
      </c>
      <c r="C77">
        <v>9.56</v>
      </c>
      <c r="D77">
        <v>9.4600000000000009</v>
      </c>
      <c r="E77" t="s">
        <v>196</v>
      </c>
      <c r="F77" t="s">
        <v>197</v>
      </c>
      <c r="G77">
        <v>9.4600000000000009</v>
      </c>
      <c r="H77">
        <v>-4</v>
      </c>
      <c r="I77">
        <v>25126</v>
      </c>
      <c r="J77">
        <v>9.4499999999999993</v>
      </c>
      <c r="K77">
        <v>9.4700000000000006</v>
      </c>
      <c r="L77">
        <v>56</v>
      </c>
      <c r="M77" t="s">
        <v>121</v>
      </c>
      <c r="N77">
        <v>0.19</v>
      </c>
      <c r="O77">
        <v>1.83</v>
      </c>
      <c r="P77">
        <v>5.92</v>
      </c>
      <c r="Q77">
        <v>10.5</v>
      </c>
      <c r="R77">
        <v>90.1</v>
      </c>
    </row>
    <row r="78" spans="1:18" x14ac:dyDescent="0.25">
      <c r="A78">
        <v>64.239999999999995</v>
      </c>
      <c r="B78">
        <v>51.79</v>
      </c>
      <c r="C78">
        <v>62.69</v>
      </c>
      <c r="D78">
        <v>61.62</v>
      </c>
      <c r="E78" t="s">
        <v>198</v>
      </c>
      <c r="F78" t="s">
        <v>199</v>
      </c>
      <c r="G78">
        <v>61.7</v>
      </c>
      <c r="H78">
        <v>-110</v>
      </c>
      <c r="I78">
        <v>2426</v>
      </c>
      <c r="J78">
        <v>61.67</v>
      </c>
      <c r="K78">
        <v>61.79</v>
      </c>
      <c r="L78">
        <v>254</v>
      </c>
      <c r="N78">
        <v>0.53</v>
      </c>
      <c r="O78">
        <v>1.29</v>
      </c>
      <c r="P78">
        <v>4.12</v>
      </c>
      <c r="Q78">
        <v>133.4</v>
      </c>
      <c r="R78">
        <v>46.3</v>
      </c>
    </row>
    <row r="79" spans="1:18" x14ac:dyDescent="0.25">
      <c r="A79">
        <v>2.29</v>
      </c>
      <c r="B79">
        <v>0.59199999999999997</v>
      </c>
      <c r="C79">
        <v>0.76</v>
      </c>
      <c r="D79">
        <v>0.72499999999999998</v>
      </c>
      <c r="E79" t="s">
        <v>792</v>
      </c>
      <c r="F79" t="s">
        <v>793</v>
      </c>
      <c r="G79">
        <v>0.745</v>
      </c>
      <c r="H79">
        <v>-1.5</v>
      </c>
      <c r="I79">
        <v>1841</v>
      </c>
      <c r="J79">
        <v>0.74</v>
      </c>
      <c r="K79">
        <v>0.76</v>
      </c>
      <c r="L79">
        <v>8.5</v>
      </c>
      <c r="M79" t="s">
        <v>115</v>
      </c>
      <c r="N79">
        <v>1.56</v>
      </c>
      <c r="O79">
        <v>0.01</v>
      </c>
      <c r="P79">
        <v>11.41</v>
      </c>
      <c r="Q79">
        <v>13.3</v>
      </c>
      <c r="R79">
        <v>5.6</v>
      </c>
    </row>
    <row r="80" spans="1:18" x14ac:dyDescent="0.25">
      <c r="A80">
        <v>1.98</v>
      </c>
      <c r="B80">
        <v>1.5</v>
      </c>
      <c r="C80">
        <v>1.88</v>
      </c>
      <c r="D80">
        <v>1.845</v>
      </c>
      <c r="E80" t="s">
        <v>538</v>
      </c>
      <c r="F80" t="s">
        <v>539</v>
      </c>
      <c r="G80">
        <v>1.88</v>
      </c>
      <c r="H80">
        <v>2.5</v>
      </c>
      <c r="I80">
        <v>1138</v>
      </c>
      <c r="J80">
        <v>1.875</v>
      </c>
      <c r="K80">
        <v>1.88</v>
      </c>
      <c r="L80">
        <v>7.5</v>
      </c>
      <c r="M80" t="s">
        <v>115</v>
      </c>
      <c r="N80">
        <v>1.87</v>
      </c>
      <c r="O80" t="s">
        <v>124</v>
      </c>
      <c r="P80">
        <v>3.99</v>
      </c>
      <c r="Q80">
        <v>14</v>
      </c>
      <c r="R80">
        <v>13.4</v>
      </c>
    </row>
    <row r="81" spans="1:18" x14ac:dyDescent="0.25">
      <c r="A81">
        <v>82.685000000000002</v>
      </c>
      <c r="B81">
        <v>67.8</v>
      </c>
      <c r="C81">
        <v>81.52</v>
      </c>
      <c r="D81">
        <v>80.88</v>
      </c>
      <c r="E81" t="s">
        <v>200</v>
      </c>
      <c r="F81" t="s">
        <v>201</v>
      </c>
      <c r="G81">
        <v>80.88</v>
      </c>
      <c r="H81">
        <v>-59</v>
      </c>
      <c r="I81">
        <v>26538</v>
      </c>
      <c r="J81">
        <v>80.88</v>
      </c>
      <c r="K81">
        <v>81.11</v>
      </c>
      <c r="L81">
        <v>383</v>
      </c>
      <c r="M81" t="s">
        <v>115</v>
      </c>
      <c r="N81">
        <v>1.33</v>
      </c>
      <c r="O81">
        <v>22.1</v>
      </c>
      <c r="P81">
        <v>4.74</v>
      </c>
      <c r="Q81">
        <v>509.8</v>
      </c>
      <c r="R81">
        <v>15.9</v>
      </c>
    </row>
    <row r="82" spans="1:18" x14ac:dyDescent="0.25">
      <c r="A82">
        <v>12.97</v>
      </c>
      <c r="B82">
        <v>9.5399999999999991</v>
      </c>
      <c r="C82">
        <v>12.57</v>
      </c>
      <c r="D82">
        <v>12.39</v>
      </c>
      <c r="E82" t="s">
        <v>202</v>
      </c>
      <c r="F82" t="s">
        <v>203</v>
      </c>
      <c r="G82">
        <v>12.48</v>
      </c>
      <c r="H82">
        <v>-5</v>
      </c>
      <c r="I82">
        <v>11429</v>
      </c>
      <c r="J82">
        <v>12.48</v>
      </c>
      <c r="K82">
        <v>12.53</v>
      </c>
      <c r="L82">
        <v>28</v>
      </c>
      <c r="M82" t="s">
        <v>121</v>
      </c>
      <c r="N82">
        <v>1.5</v>
      </c>
      <c r="O82">
        <v>-2.5</v>
      </c>
      <c r="P82">
        <v>2.2400000000000002</v>
      </c>
      <c r="Q82">
        <v>42.09</v>
      </c>
      <c r="R82">
        <v>29.7</v>
      </c>
    </row>
    <row r="83" spans="1:18" x14ac:dyDescent="0.25">
      <c r="A83">
        <v>0.58499999999999996</v>
      </c>
      <c r="B83">
        <v>0.35</v>
      </c>
      <c r="C83">
        <v>0.505</v>
      </c>
      <c r="D83">
        <v>0.495</v>
      </c>
      <c r="E83" t="s">
        <v>540</v>
      </c>
      <c r="F83" t="s">
        <v>541</v>
      </c>
      <c r="G83">
        <v>0.505</v>
      </c>
      <c r="H83" t="s">
        <v>124</v>
      </c>
      <c r="I83">
        <v>1475</v>
      </c>
      <c r="J83">
        <v>0.495</v>
      </c>
      <c r="K83">
        <v>0.505</v>
      </c>
      <c r="L83" t="s">
        <v>124</v>
      </c>
      <c r="N83" t="s">
        <v>124</v>
      </c>
      <c r="O83">
        <v>0.47</v>
      </c>
      <c r="P83" t="s">
        <v>124</v>
      </c>
      <c r="Q83">
        <v>3.09</v>
      </c>
      <c r="R83">
        <v>16.3</v>
      </c>
    </row>
    <row r="84" spans="1:18" x14ac:dyDescent="0.25">
      <c r="A84">
        <v>6.69</v>
      </c>
      <c r="B84">
        <v>3.9489999999999998</v>
      </c>
      <c r="C84">
        <v>6.52</v>
      </c>
      <c r="D84">
        <v>6.36</v>
      </c>
      <c r="E84" t="s">
        <v>542</v>
      </c>
      <c r="F84" t="s">
        <v>543</v>
      </c>
      <c r="G84">
        <v>6.42</v>
      </c>
      <c r="H84">
        <v>2</v>
      </c>
      <c r="I84">
        <v>1194</v>
      </c>
      <c r="J84">
        <v>6.4</v>
      </c>
      <c r="K84">
        <v>6.42</v>
      </c>
      <c r="L84">
        <v>11</v>
      </c>
      <c r="M84" t="s">
        <v>115</v>
      </c>
      <c r="N84">
        <v>1.45</v>
      </c>
      <c r="O84">
        <v>0.42</v>
      </c>
      <c r="P84">
        <v>1.71</v>
      </c>
      <c r="Q84">
        <v>15.9</v>
      </c>
      <c r="R84">
        <v>40.4</v>
      </c>
    </row>
    <row r="85" spans="1:18" x14ac:dyDescent="0.25">
      <c r="A85">
        <v>2.4950000000000001</v>
      </c>
      <c r="B85">
        <v>1.6</v>
      </c>
      <c r="C85">
        <v>1.9550000000000001</v>
      </c>
      <c r="D85">
        <v>1.8819999999999999</v>
      </c>
      <c r="E85" t="s">
        <v>204</v>
      </c>
      <c r="F85" t="s">
        <v>205</v>
      </c>
      <c r="G85">
        <v>1.885</v>
      </c>
      <c r="H85">
        <v>-7</v>
      </c>
      <c r="I85">
        <v>8407</v>
      </c>
      <c r="J85">
        <v>1.88</v>
      </c>
      <c r="K85">
        <v>1.89</v>
      </c>
      <c r="L85" t="s">
        <v>124</v>
      </c>
      <c r="N85" t="s">
        <v>124</v>
      </c>
      <c r="O85" t="s">
        <v>124</v>
      </c>
      <c r="P85" t="s">
        <v>124</v>
      </c>
      <c r="Q85" t="s">
        <v>124</v>
      </c>
      <c r="R85" t="s">
        <v>124</v>
      </c>
    </row>
    <row r="86" spans="1:18" x14ac:dyDescent="0.25">
      <c r="A86">
        <v>10.89</v>
      </c>
      <c r="B86">
        <v>8.36</v>
      </c>
      <c r="C86">
        <v>8.6999999999999993</v>
      </c>
      <c r="D86">
        <v>8.61</v>
      </c>
      <c r="E86" t="s">
        <v>544</v>
      </c>
      <c r="F86" t="s">
        <v>545</v>
      </c>
      <c r="G86">
        <v>8.6999999999999993</v>
      </c>
      <c r="H86">
        <v>9</v>
      </c>
      <c r="I86">
        <v>239</v>
      </c>
      <c r="J86">
        <v>8.65</v>
      </c>
      <c r="K86">
        <v>8.6999999999999993</v>
      </c>
      <c r="L86">
        <v>37</v>
      </c>
      <c r="M86" t="s">
        <v>115</v>
      </c>
      <c r="N86">
        <v>1.91</v>
      </c>
      <c r="O86">
        <v>3.26</v>
      </c>
      <c r="P86">
        <v>4.25</v>
      </c>
      <c r="Q86">
        <v>70.7</v>
      </c>
      <c r="R86">
        <v>12.3</v>
      </c>
    </row>
    <row r="87" spans="1:18" x14ac:dyDescent="0.25">
      <c r="A87">
        <v>1.05</v>
      </c>
      <c r="B87">
        <v>0.93500000000000005</v>
      </c>
      <c r="C87">
        <v>0.98499999999999999</v>
      </c>
      <c r="D87">
        <v>0.97499999999999998</v>
      </c>
      <c r="E87" t="s">
        <v>206</v>
      </c>
      <c r="F87" t="s">
        <v>207</v>
      </c>
      <c r="G87">
        <v>0.97499999999999998</v>
      </c>
      <c r="H87">
        <v>-0.5</v>
      </c>
      <c r="I87">
        <v>31858</v>
      </c>
      <c r="J87">
        <v>0.97499999999999998</v>
      </c>
      <c r="K87">
        <v>0.98</v>
      </c>
      <c r="L87">
        <v>7.62</v>
      </c>
      <c r="N87">
        <v>0.81</v>
      </c>
      <c r="O87">
        <v>0.71</v>
      </c>
      <c r="P87">
        <v>7.82</v>
      </c>
      <c r="Q87">
        <v>6.14</v>
      </c>
      <c r="R87">
        <v>15.9</v>
      </c>
    </row>
    <row r="88" spans="1:18" x14ac:dyDescent="0.25">
      <c r="A88">
        <v>18.22</v>
      </c>
      <c r="B88">
        <v>11.83</v>
      </c>
      <c r="C88">
        <v>15.24</v>
      </c>
      <c r="D88">
        <v>15.11</v>
      </c>
      <c r="E88" t="s">
        <v>208</v>
      </c>
      <c r="F88" t="s">
        <v>209</v>
      </c>
      <c r="G88">
        <v>15.12</v>
      </c>
      <c r="H88">
        <v>-7</v>
      </c>
      <c r="I88">
        <v>12664</v>
      </c>
      <c r="J88">
        <v>15.12</v>
      </c>
      <c r="K88">
        <v>15.18</v>
      </c>
      <c r="L88">
        <v>37</v>
      </c>
      <c r="M88" t="s">
        <v>121</v>
      </c>
      <c r="N88">
        <v>2.2200000000000002</v>
      </c>
      <c r="O88">
        <v>4.2</v>
      </c>
      <c r="P88">
        <v>2.4500000000000002</v>
      </c>
      <c r="Q88">
        <v>82.03</v>
      </c>
      <c r="R88">
        <v>18.399999999999999</v>
      </c>
    </row>
    <row r="89" spans="1:18" x14ac:dyDescent="0.25">
      <c r="A89">
        <v>1.0740000000000001</v>
      </c>
      <c r="B89">
        <v>0.80500000000000005</v>
      </c>
      <c r="C89">
        <v>1.04</v>
      </c>
      <c r="D89">
        <v>0.997</v>
      </c>
      <c r="E89" t="s">
        <v>546</v>
      </c>
      <c r="F89" t="s">
        <v>547</v>
      </c>
      <c r="G89">
        <v>1.03</v>
      </c>
      <c r="H89">
        <v>3</v>
      </c>
      <c r="I89">
        <v>2149</v>
      </c>
      <c r="J89">
        <v>1.02</v>
      </c>
      <c r="K89">
        <v>1.03</v>
      </c>
      <c r="L89" t="s">
        <v>124</v>
      </c>
      <c r="N89" t="s">
        <v>124</v>
      </c>
      <c r="O89">
        <v>0.25</v>
      </c>
      <c r="P89" t="s">
        <v>124</v>
      </c>
      <c r="Q89">
        <v>3</v>
      </c>
      <c r="R89">
        <v>34.299999999999997</v>
      </c>
    </row>
    <row r="90" spans="1:18" x14ac:dyDescent="0.25">
      <c r="A90">
        <v>72.819999999999993</v>
      </c>
      <c r="B90">
        <v>60.55</v>
      </c>
      <c r="C90">
        <v>66.98</v>
      </c>
      <c r="D90">
        <v>66.52</v>
      </c>
      <c r="E90" t="s">
        <v>210</v>
      </c>
      <c r="F90" t="s">
        <v>210</v>
      </c>
      <c r="G90">
        <v>66.55</v>
      </c>
      <c r="H90">
        <v>-39</v>
      </c>
      <c r="I90">
        <v>10812</v>
      </c>
      <c r="J90">
        <v>66.53</v>
      </c>
      <c r="K90">
        <v>66.55</v>
      </c>
      <c r="L90">
        <v>115.86</v>
      </c>
      <c r="N90">
        <v>2.52</v>
      </c>
      <c r="O90">
        <v>5.53</v>
      </c>
      <c r="P90">
        <v>1.74</v>
      </c>
      <c r="Q90">
        <v>291.60000000000002</v>
      </c>
      <c r="R90">
        <v>22.8</v>
      </c>
    </row>
    <row r="91" spans="1:18" x14ac:dyDescent="0.25">
      <c r="A91">
        <v>3.86</v>
      </c>
      <c r="B91">
        <v>2.06</v>
      </c>
      <c r="C91">
        <v>3.51</v>
      </c>
      <c r="D91">
        <v>3.48</v>
      </c>
      <c r="E91" t="s">
        <v>211</v>
      </c>
      <c r="F91" t="s">
        <v>211</v>
      </c>
      <c r="G91">
        <v>3.49</v>
      </c>
      <c r="H91">
        <v>-2</v>
      </c>
      <c r="I91">
        <v>9876</v>
      </c>
      <c r="J91">
        <v>3.48</v>
      </c>
      <c r="K91">
        <v>3.5</v>
      </c>
      <c r="L91">
        <v>10</v>
      </c>
      <c r="N91">
        <v>1.74</v>
      </c>
      <c r="O91">
        <v>2.16</v>
      </c>
      <c r="P91">
        <v>2.87</v>
      </c>
      <c r="Q91">
        <v>17.399999999999999</v>
      </c>
      <c r="R91">
        <v>20.100000000000001</v>
      </c>
    </row>
    <row r="92" spans="1:18" x14ac:dyDescent="0.25">
      <c r="A92">
        <v>2.4700000000000002</v>
      </c>
      <c r="B92">
        <v>1.37</v>
      </c>
      <c r="C92">
        <v>1.74</v>
      </c>
      <c r="D92">
        <v>1.65</v>
      </c>
      <c r="E92" t="s">
        <v>548</v>
      </c>
      <c r="F92" t="s">
        <v>549</v>
      </c>
      <c r="G92">
        <v>1.71</v>
      </c>
      <c r="H92">
        <v>-3.5</v>
      </c>
      <c r="I92">
        <v>7722</v>
      </c>
      <c r="J92">
        <v>1.7050000000000001</v>
      </c>
      <c r="K92">
        <v>1.71</v>
      </c>
      <c r="L92" t="s">
        <v>124</v>
      </c>
      <c r="N92" t="s">
        <v>124</v>
      </c>
      <c r="O92" t="s">
        <v>124</v>
      </c>
      <c r="P92" t="s">
        <v>124</v>
      </c>
      <c r="Q92">
        <v>-1.5</v>
      </c>
      <c r="R92" t="s">
        <v>124</v>
      </c>
    </row>
    <row r="93" spans="1:18" x14ac:dyDescent="0.25">
      <c r="A93">
        <v>4.05</v>
      </c>
      <c r="B93">
        <v>2.415</v>
      </c>
      <c r="C93">
        <v>3.95</v>
      </c>
      <c r="D93">
        <v>3.94</v>
      </c>
      <c r="E93" t="s">
        <v>794</v>
      </c>
      <c r="F93" t="s">
        <v>795</v>
      </c>
      <c r="G93">
        <v>3.94</v>
      </c>
      <c r="H93" t="s">
        <v>124</v>
      </c>
      <c r="I93">
        <v>19068</v>
      </c>
      <c r="J93">
        <v>3.94</v>
      </c>
      <c r="K93">
        <v>3.95</v>
      </c>
      <c r="L93">
        <v>17</v>
      </c>
      <c r="M93" t="s">
        <v>115</v>
      </c>
      <c r="N93">
        <v>1.01</v>
      </c>
      <c r="O93">
        <v>1.37</v>
      </c>
      <c r="P93">
        <v>4.3099999999999996</v>
      </c>
      <c r="Q93">
        <v>17.2</v>
      </c>
      <c r="R93">
        <v>22.9</v>
      </c>
    </row>
    <row r="94" spans="1:18" x14ac:dyDescent="0.25">
      <c r="A94">
        <v>2.7</v>
      </c>
      <c r="B94">
        <v>1.625</v>
      </c>
      <c r="C94">
        <v>1.8</v>
      </c>
      <c r="D94">
        <v>1.7649999999999999</v>
      </c>
      <c r="E94" t="s">
        <v>550</v>
      </c>
      <c r="F94" t="s">
        <v>551</v>
      </c>
      <c r="G94">
        <v>1.7849999999999999</v>
      </c>
      <c r="H94">
        <v>2</v>
      </c>
      <c r="I94">
        <v>2245</v>
      </c>
      <c r="J94">
        <v>1.78</v>
      </c>
      <c r="K94">
        <v>1.8</v>
      </c>
      <c r="L94">
        <v>12.5</v>
      </c>
      <c r="M94" t="s">
        <v>115</v>
      </c>
      <c r="N94">
        <v>2.1800000000000002</v>
      </c>
      <c r="O94">
        <v>1.28</v>
      </c>
      <c r="P94">
        <v>7</v>
      </c>
      <c r="Q94">
        <v>27.3</v>
      </c>
      <c r="R94">
        <v>6.5</v>
      </c>
    </row>
    <row r="95" spans="1:18" x14ac:dyDescent="0.25">
      <c r="A95">
        <v>1.175</v>
      </c>
      <c r="B95">
        <v>0.98</v>
      </c>
      <c r="C95">
        <v>1.135</v>
      </c>
      <c r="D95">
        <v>1.1100000000000001</v>
      </c>
      <c r="E95" t="s">
        <v>212</v>
      </c>
      <c r="F95" t="s">
        <v>213</v>
      </c>
      <c r="G95">
        <v>1.1100000000000001</v>
      </c>
      <c r="H95">
        <v>-2</v>
      </c>
      <c r="I95">
        <v>203133</v>
      </c>
      <c r="J95">
        <v>1.1100000000000001</v>
      </c>
      <c r="K95">
        <v>1.115</v>
      </c>
      <c r="L95">
        <v>6.26</v>
      </c>
      <c r="N95">
        <v>1.73</v>
      </c>
      <c r="O95">
        <v>1.08</v>
      </c>
      <c r="P95">
        <v>5.64</v>
      </c>
      <c r="Q95">
        <v>10.81</v>
      </c>
      <c r="R95">
        <v>10.3</v>
      </c>
    </row>
    <row r="96" spans="1:18" x14ac:dyDescent="0.25">
      <c r="A96">
        <v>2.41</v>
      </c>
      <c r="B96">
        <v>1.8049999999999999</v>
      </c>
      <c r="C96">
        <v>2.0099999999999998</v>
      </c>
      <c r="D96">
        <v>1.93</v>
      </c>
      <c r="E96" t="s">
        <v>552</v>
      </c>
      <c r="F96" t="s">
        <v>553</v>
      </c>
      <c r="G96">
        <v>1.96</v>
      </c>
      <c r="H96">
        <v>3</v>
      </c>
      <c r="I96">
        <v>6743</v>
      </c>
      <c r="J96">
        <v>1.95</v>
      </c>
      <c r="K96">
        <v>1.9750000000000001</v>
      </c>
      <c r="L96" t="s">
        <v>124</v>
      </c>
      <c r="N96" t="s">
        <v>124</v>
      </c>
      <c r="O96">
        <v>0.61</v>
      </c>
      <c r="P96" t="s">
        <v>124</v>
      </c>
      <c r="Q96">
        <v>-2.08</v>
      </c>
      <c r="R96" t="s">
        <v>124</v>
      </c>
    </row>
    <row r="97" spans="1:18" x14ac:dyDescent="0.25">
      <c r="A97">
        <v>22.32</v>
      </c>
      <c r="B97">
        <v>10.438000000000001</v>
      </c>
      <c r="C97">
        <v>21.86</v>
      </c>
      <c r="D97">
        <v>21.46</v>
      </c>
      <c r="E97" t="s">
        <v>214</v>
      </c>
      <c r="F97" t="s">
        <v>215</v>
      </c>
      <c r="G97">
        <v>21.46</v>
      </c>
      <c r="H97">
        <v>-36</v>
      </c>
      <c r="I97">
        <v>861</v>
      </c>
      <c r="J97">
        <v>21.46</v>
      </c>
      <c r="K97">
        <v>21.55</v>
      </c>
      <c r="L97">
        <v>33.1</v>
      </c>
      <c r="M97" t="s">
        <v>115</v>
      </c>
      <c r="N97">
        <v>1.26</v>
      </c>
      <c r="O97">
        <v>-0.01</v>
      </c>
      <c r="P97">
        <v>1.54</v>
      </c>
      <c r="Q97">
        <v>41.7</v>
      </c>
      <c r="R97">
        <v>51.5</v>
      </c>
    </row>
    <row r="98" spans="1:18" x14ac:dyDescent="0.25">
      <c r="A98">
        <v>5.59</v>
      </c>
      <c r="B98">
        <v>3.4350000000000001</v>
      </c>
      <c r="C98">
        <v>4.5999999999999996</v>
      </c>
      <c r="D98">
        <v>4.5</v>
      </c>
      <c r="E98" t="s">
        <v>216</v>
      </c>
      <c r="F98" t="s">
        <v>217</v>
      </c>
      <c r="G98">
        <v>4.5199999999999996</v>
      </c>
      <c r="H98">
        <v>1</v>
      </c>
      <c r="I98">
        <v>26895</v>
      </c>
      <c r="J98">
        <v>4.5199999999999996</v>
      </c>
      <c r="K98">
        <v>4.53</v>
      </c>
      <c r="L98">
        <v>22</v>
      </c>
      <c r="M98" t="s">
        <v>121</v>
      </c>
      <c r="N98">
        <v>2.11</v>
      </c>
      <c r="O98">
        <v>3.03</v>
      </c>
      <c r="P98">
        <v>4.87</v>
      </c>
      <c r="Q98">
        <v>46.5</v>
      </c>
      <c r="R98">
        <v>9.6999999999999993</v>
      </c>
    </row>
    <row r="99" spans="1:18" x14ac:dyDescent="0.25">
      <c r="A99">
        <v>1.74</v>
      </c>
      <c r="B99">
        <v>1.0149999999999999</v>
      </c>
      <c r="C99">
        <v>1.51</v>
      </c>
      <c r="D99">
        <v>1.46</v>
      </c>
      <c r="E99" t="s">
        <v>218</v>
      </c>
      <c r="F99" t="s">
        <v>219</v>
      </c>
      <c r="G99">
        <v>1.46</v>
      </c>
      <c r="H99">
        <v>-4.5</v>
      </c>
      <c r="I99">
        <v>14001</v>
      </c>
      <c r="J99">
        <v>1.46</v>
      </c>
      <c r="K99">
        <v>1.4650000000000001</v>
      </c>
      <c r="L99" t="s">
        <v>124</v>
      </c>
      <c r="N99" t="s">
        <v>124</v>
      </c>
      <c r="O99">
        <v>0.01</v>
      </c>
      <c r="P99" t="s">
        <v>124</v>
      </c>
      <c r="Q99">
        <v>20.74</v>
      </c>
      <c r="R99">
        <v>7</v>
      </c>
    </row>
    <row r="100" spans="1:18" x14ac:dyDescent="0.25">
      <c r="A100">
        <v>2.4900000000000002</v>
      </c>
      <c r="B100">
        <v>1.95</v>
      </c>
      <c r="C100">
        <v>2.44</v>
      </c>
      <c r="D100">
        <v>2.4</v>
      </c>
      <c r="E100" t="s">
        <v>220</v>
      </c>
      <c r="F100" t="s">
        <v>221</v>
      </c>
      <c r="G100">
        <v>2.42</v>
      </c>
      <c r="H100">
        <v>-3</v>
      </c>
      <c r="I100">
        <v>46860</v>
      </c>
      <c r="J100">
        <v>2.41</v>
      </c>
      <c r="K100">
        <v>2.4300000000000002</v>
      </c>
      <c r="L100">
        <v>17</v>
      </c>
      <c r="N100">
        <v>0.98</v>
      </c>
      <c r="O100">
        <v>1.39</v>
      </c>
      <c r="P100">
        <v>7.02</v>
      </c>
      <c r="Q100">
        <v>16.73</v>
      </c>
      <c r="R100">
        <v>14.5</v>
      </c>
    </row>
    <row r="101" spans="1:18" x14ac:dyDescent="0.25">
      <c r="A101">
        <v>5.87</v>
      </c>
      <c r="B101">
        <v>4.07</v>
      </c>
      <c r="C101">
        <v>5.71</v>
      </c>
      <c r="D101">
        <v>5.64</v>
      </c>
      <c r="E101" t="s">
        <v>222</v>
      </c>
      <c r="F101" t="s">
        <v>223</v>
      </c>
      <c r="G101">
        <v>5.66</v>
      </c>
      <c r="H101">
        <v>-5</v>
      </c>
      <c r="I101">
        <v>14010</v>
      </c>
      <c r="J101">
        <v>5.65</v>
      </c>
      <c r="K101">
        <v>5.67</v>
      </c>
      <c r="L101">
        <v>19.5</v>
      </c>
      <c r="M101" t="s">
        <v>115</v>
      </c>
      <c r="N101">
        <v>1.45</v>
      </c>
      <c r="O101">
        <v>0.11</v>
      </c>
      <c r="P101">
        <v>3.45</v>
      </c>
      <c r="Q101">
        <v>28.2</v>
      </c>
      <c r="R101">
        <v>20.100000000000001</v>
      </c>
    </row>
    <row r="102" spans="1:18" x14ac:dyDescent="0.25">
      <c r="A102">
        <v>3.26</v>
      </c>
      <c r="B102">
        <v>2.13</v>
      </c>
      <c r="C102">
        <v>3.19</v>
      </c>
      <c r="D102">
        <v>3.105</v>
      </c>
      <c r="E102" t="s">
        <v>224</v>
      </c>
      <c r="F102" t="s">
        <v>225</v>
      </c>
      <c r="G102">
        <v>3.14</v>
      </c>
      <c r="H102">
        <v>-5</v>
      </c>
      <c r="I102">
        <v>43261</v>
      </c>
      <c r="J102">
        <v>3.13</v>
      </c>
      <c r="K102">
        <v>3.14</v>
      </c>
      <c r="L102">
        <v>6</v>
      </c>
      <c r="M102" t="s">
        <v>115</v>
      </c>
      <c r="N102">
        <v>1.27</v>
      </c>
      <c r="O102">
        <v>1.28</v>
      </c>
      <c r="P102">
        <v>1.91</v>
      </c>
      <c r="Q102">
        <v>7.6</v>
      </c>
      <c r="R102">
        <v>41.3</v>
      </c>
    </row>
    <row r="103" spans="1:18" x14ac:dyDescent="0.25">
      <c r="A103">
        <v>0.37</v>
      </c>
      <c r="B103">
        <v>0.16500000000000001</v>
      </c>
      <c r="C103">
        <v>0.215</v>
      </c>
      <c r="D103">
        <v>0.2</v>
      </c>
      <c r="E103" t="s">
        <v>556</v>
      </c>
      <c r="F103" t="s">
        <v>557</v>
      </c>
      <c r="G103">
        <v>0.2</v>
      </c>
      <c r="H103">
        <v>-1</v>
      </c>
      <c r="I103">
        <v>12781</v>
      </c>
      <c r="J103">
        <v>0.2</v>
      </c>
      <c r="K103">
        <v>0.20499999999999999</v>
      </c>
      <c r="L103">
        <v>2.5</v>
      </c>
      <c r="N103" t="s">
        <v>124</v>
      </c>
      <c r="O103">
        <v>0.73</v>
      </c>
      <c r="P103">
        <v>12.5</v>
      </c>
      <c r="Q103">
        <v>-33.85</v>
      </c>
      <c r="R103" t="s">
        <v>124</v>
      </c>
    </row>
    <row r="104" spans="1:18" x14ac:dyDescent="0.25">
      <c r="A104">
        <v>1.66</v>
      </c>
      <c r="B104">
        <v>0.98499999999999999</v>
      </c>
      <c r="C104">
        <v>1.23</v>
      </c>
      <c r="D104">
        <v>1.2</v>
      </c>
      <c r="E104" t="s">
        <v>558</v>
      </c>
      <c r="F104" t="s">
        <v>559</v>
      </c>
      <c r="G104">
        <v>1.22</v>
      </c>
      <c r="H104">
        <v>-0.5</v>
      </c>
      <c r="I104">
        <v>6153</v>
      </c>
      <c r="J104">
        <v>1.2150000000000001</v>
      </c>
      <c r="K104">
        <v>1.2250000000000001</v>
      </c>
      <c r="L104" t="s">
        <v>124</v>
      </c>
      <c r="N104" t="s">
        <v>124</v>
      </c>
      <c r="O104">
        <v>1.8</v>
      </c>
      <c r="P104" t="s">
        <v>124</v>
      </c>
      <c r="Q104">
        <v>-26.24</v>
      </c>
      <c r="R104" t="s">
        <v>124</v>
      </c>
    </row>
    <row r="105" spans="1:18" x14ac:dyDescent="0.25">
      <c r="A105">
        <v>0.66500000000000004</v>
      </c>
      <c r="B105">
        <v>0.25700000000000001</v>
      </c>
      <c r="C105">
        <v>0.33</v>
      </c>
      <c r="D105">
        <v>0.31</v>
      </c>
      <c r="E105" t="s">
        <v>560</v>
      </c>
      <c r="F105" t="s">
        <v>561</v>
      </c>
      <c r="G105">
        <v>0.32</v>
      </c>
      <c r="H105">
        <v>0.5</v>
      </c>
      <c r="I105">
        <v>8073</v>
      </c>
      <c r="J105">
        <v>0.32</v>
      </c>
      <c r="K105">
        <v>0.32500000000000001</v>
      </c>
      <c r="L105" t="s">
        <v>124</v>
      </c>
      <c r="N105" t="s">
        <v>124</v>
      </c>
      <c r="O105">
        <v>0.31</v>
      </c>
      <c r="P105" t="s">
        <v>124</v>
      </c>
      <c r="Q105">
        <v>1.1100000000000001</v>
      </c>
      <c r="R105">
        <v>28.8</v>
      </c>
    </row>
    <row r="106" spans="1:18" x14ac:dyDescent="0.25">
      <c r="A106">
        <v>1.38</v>
      </c>
      <c r="B106">
        <v>0.98</v>
      </c>
      <c r="C106">
        <v>1.365</v>
      </c>
      <c r="D106">
        <v>1.36</v>
      </c>
      <c r="E106" t="s">
        <v>796</v>
      </c>
      <c r="F106" t="s">
        <v>797</v>
      </c>
      <c r="G106">
        <v>1.36</v>
      </c>
      <c r="H106" t="s">
        <v>124</v>
      </c>
      <c r="I106">
        <v>26875</v>
      </c>
      <c r="J106">
        <v>1.36</v>
      </c>
      <c r="K106">
        <v>1.365</v>
      </c>
      <c r="L106">
        <v>6.4</v>
      </c>
      <c r="N106">
        <v>1.2</v>
      </c>
      <c r="O106">
        <v>0.14000000000000001</v>
      </c>
      <c r="P106">
        <v>4.71</v>
      </c>
      <c r="Q106">
        <v>7.7</v>
      </c>
      <c r="R106">
        <v>17.7</v>
      </c>
    </row>
    <row r="107" spans="1:18" x14ac:dyDescent="0.25">
      <c r="A107">
        <v>3.01</v>
      </c>
      <c r="B107">
        <v>1.665</v>
      </c>
      <c r="C107">
        <v>1.85</v>
      </c>
      <c r="D107">
        <v>1.78</v>
      </c>
      <c r="E107" t="s">
        <v>564</v>
      </c>
      <c r="F107" t="s">
        <v>565</v>
      </c>
      <c r="G107">
        <v>1.8149999999999999</v>
      </c>
      <c r="H107">
        <v>1.5</v>
      </c>
      <c r="I107">
        <v>22096</v>
      </c>
      <c r="J107">
        <v>1.8</v>
      </c>
      <c r="K107">
        <v>1.82</v>
      </c>
      <c r="L107">
        <v>11.5</v>
      </c>
      <c r="M107" t="s">
        <v>115</v>
      </c>
      <c r="N107">
        <v>1</v>
      </c>
      <c r="O107">
        <v>1.37</v>
      </c>
      <c r="P107">
        <v>6.34</v>
      </c>
      <c r="Q107">
        <v>11.51</v>
      </c>
      <c r="R107">
        <v>15.8</v>
      </c>
    </row>
    <row r="108" spans="1:18" x14ac:dyDescent="0.25">
      <c r="A108">
        <v>1.03</v>
      </c>
      <c r="B108">
        <v>0.505</v>
      </c>
      <c r="C108">
        <v>0.71499999999999997</v>
      </c>
      <c r="D108">
        <v>0.69499999999999995</v>
      </c>
      <c r="E108" t="s">
        <v>226</v>
      </c>
      <c r="F108" t="s">
        <v>227</v>
      </c>
      <c r="G108">
        <v>0.7</v>
      </c>
      <c r="H108">
        <v>-1</v>
      </c>
      <c r="I108">
        <v>13522</v>
      </c>
      <c r="J108">
        <v>0.7</v>
      </c>
      <c r="K108">
        <v>0.70499999999999996</v>
      </c>
      <c r="L108">
        <v>2</v>
      </c>
      <c r="N108" t="s">
        <v>124</v>
      </c>
      <c r="O108">
        <v>1.53</v>
      </c>
      <c r="P108">
        <v>2.86</v>
      </c>
      <c r="Q108">
        <v>-44.18</v>
      </c>
      <c r="R108" t="s">
        <v>124</v>
      </c>
    </row>
    <row r="109" spans="1:18" x14ac:dyDescent="0.25">
      <c r="A109">
        <v>1.0649999999999999</v>
      </c>
      <c r="B109">
        <v>0.47</v>
      </c>
      <c r="C109">
        <v>0.93500000000000005</v>
      </c>
      <c r="D109">
        <v>0.90500000000000003</v>
      </c>
      <c r="E109" t="s">
        <v>228</v>
      </c>
      <c r="F109" t="s">
        <v>229</v>
      </c>
      <c r="G109">
        <v>0.90500000000000003</v>
      </c>
      <c r="H109">
        <v>-2</v>
      </c>
      <c r="I109">
        <v>66172</v>
      </c>
      <c r="J109">
        <v>0.90500000000000003</v>
      </c>
      <c r="K109">
        <v>0.91</v>
      </c>
      <c r="L109">
        <v>3</v>
      </c>
      <c r="M109" t="s">
        <v>115</v>
      </c>
      <c r="N109" t="s">
        <v>124</v>
      </c>
      <c r="O109">
        <v>0.27</v>
      </c>
      <c r="P109">
        <v>3.31</v>
      </c>
      <c r="Q109">
        <v>-8.9</v>
      </c>
      <c r="R109" t="s">
        <v>124</v>
      </c>
    </row>
    <row r="110" spans="1:18" x14ac:dyDescent="0.25">
      <c r="A110">
        <v>2.65</v>
      </c>
      <c r="B110">
        <v>2.16</v>
      </c>
      <c r="C110">
        <v>2.54</v>
      </c>
      <c r="D110">
        <v>2.48</v>
      </c>
      <c r="E110" t="s">
        <v>230</v>
      </c>
      <c r="F110" t="s">
        <v>231</v>
      </c>
      <c r="G110">
        <v>2.4900000000000002</v>
      </c>
      <c r="H110">
        <v>-5</v>
      </c>
      <c r="I110">
        <v>91995</v>
      </c>
      <c r="J110">
        <v>2.4900000000000002</v>
      </c>
      <c r="K110">
        <v>2.5</v>
      </c>
      <c r="L110">
        <v>15.3</v>
      </c>
      <c r="N110">
        <v>1.47</v>
      </c>
      <c r="O110">
        <v>2.2999999999999998</v>
      </c>
      <c r="P110">
        <v>6.14</v>
      </c>
      <c r="Q110">
        <v>22.47</v>
      </c>
      <c r="R110">
        <v>11.1</v>
      </c>
    </row>
    <row r="111" spans="1:18" x14ac:dyDescent="0.25">
      <c r="A111">
        <v>4.82</v>
      </c>
      <c r="B111">
        <v>2.1</v>
      </c>
      <c r="C111">
        <v>2.39</v>
      </c>
      <c r="D111">
        <v>2.12</v>
      </c>
      <c r="E111" t="s">
        <v>798</v>
      </c>
      <c r="F111" t="s">
        <v>799</v>
      </c>
      <c r="G111">
        <v>2.33</v>
      </c>
      <c r="H111">
        <v>7</v>
      </c>
      <c r="I111">
        <v>5696</v>
      </c>
      <c r="J111">
        <v>2.29</v>
      </c>
      <c r="K111">
        <v>2.33</v>
      </c>
      <c r="L111">
        <v>2</v>
      </c>
      <c r="M111" t="s">
        <v>115</v>
      </c>
      <c r="N111">
        <v>9.5500000000000007</v>
      </c>
      <c r="O111">
        <v>2.4900000000000002</v>
      </c>
      <c r="P111">
        <v>0.86</v>
      </c>
      <c r="Q111">
        <v>19.11</v>
      </c>
      <c r="R111">
        <v>12.2</v>
      </c>
    </row>
    <row r="112" spans="1:18" x14ac:dyDescent="0.25">
      <c r="A112">
        <v>9.27</v>
      </c>
      <c r="B112">
        <v>7.12</v>
      </c>
      <c r="C112">
        <v>8.27</v>
      </c>
      <c r="D112">
        <v>8.14</v>
      </c>
      <c r="E112" t="s">
        <v>232</v>
      </c>
      <c r="F112" t="s">
        <v>233</v>
      </c>
      <c r="G112">
        <v>8.18</v>
      </c>
      <c r="H112" t="s">
        <v>124</v>
      </c>
      <c r="I112">
        <v>5818</v>
      </c>
      <c r="J112">
        <v>8.18</v>
      </c>
      <c r="K112">
        <v>8.2200000000000006</v>
      </c>
      <c r="L112">
        <v>29.5</v>
      </c>
      <c r="N112">
        <v>1.48</v>
      </c>
      <c r="O112">
        <v>2.39</v>
      </c>
      <c r="P112">
        <v>3.61</v>
      </c>
      <c r="Q112">
        <v>43.8</v>
      </c>
      <c r="R112">
        <v>18.7</v>
      </c>
    </row>
    <row r="113" spans="1:18" x14ac:dyDescent="0.25">
      <c r="A113">
        <v>4.99</v>
      </c>
      <c r="B113">
        <v>2.98</v>
      </c>
      <c r="C113">
        <v>3.21</v>
      </c>
      <c r="D113">
        <v>3.16</v>
      </c>
      <c r="E113" t="s">
        <v>234</v>
      </c>
      <c r="F113" t="s">
        <v>235</v>
      </c>
      <c r="G113">
        <v>3.17</v>
      </c>
      <c r="H113">
        <v>-1</v>
      </c>
      <c r="I113">
        <v>4973</v>
      </c>
      <c r="J113">
        <v>3.17</v>
      </c>
      <c r="K113">
        <v>3.2</v>
      </c>
      <c r="L113">
        <v>15.5</v>
      </c>
      <c r="M113" t="s">
        <v>115</v>
      </c>
      <c r="N113">
        <v>1.52</v>
      </c>
      <c r="O113">
        <v>0.85</v>
      </c>
      <c r="P113">
        <v>4.8899999999999997</v>
      </c>
      <c r="Q113">
        <v>23.6</v>
      </c>
      <c r="R113">
        <v>13.4</v>
      </c>
    </row>
    <row r="114" spans="1:18" x14ac:dyDescent="0.25">
      <c r="A114">
        <v>55.72</v>
      </c>
      <c r="B114">
        <v>38.840000000000003</v>
      </c>
      <c r="C114">
        <v>44.73</v>
      </c>
      <c r="D114">
        <v>43.835000000000001</v>
      </c>
      <c r="E114" t="s">
        <v>236</v>
      </c>
      <c r="F114" t="s">
        <v>237</v>
      </c>
      <c r="G114">
        <v>44.45</v>
      </c>
      <c r="H114">
        <v>-3</v>
      </c>
      <c r="I114">
        <v>4186</v>
      </c>
      <c r="J114">
        <v>44.43</v>
      </c>
      <c r="K114">
        <v>44.51</v>
      </c>
      <c r="L114">
        <v>146</v>
      </c>
      <c r="M114" t="s">
        <v>115</v>
      </c>
      <c r="N114">
        <v>1.81</v>
      </c>
      <c r="O114">
        <v>6.99</v>
      </c>
      <c r="P114">
        <v>3.28</v>
      </c>
      <c r="Q114">
        <v>264.2</v>
      </c>
      <c r="R114">
        <v>16.8</v>
      </c>
    </row>
    <row r="115" spans="1:18" x14ac:dyDescent="0.25">
      <c r="A115">
        <v>1.75</v>
      </c>
      <c r="B115">
        <v>1.335</v>
      </c>
      <c r="C115">
        <v>1.66</v>
      </c>
      <c r="D115">
        <v>1.64</v>
      </c>
      <c r="E115" t="s">
        <v>566</v>
      </c>
      <c r="F115" t="s">
        <v>800</v>
      </c>
      <c r="G115">
        <v>1.645</v>
      </c>
      <c r="H115" t="s">
        <v>124</v>
      </c>
      <c r="I115">
        <v>1851</v>
      </c>
      <c r="J115">
        <v>1.645</v>
      </c>
      <c r="K115">
        <v>1.665</v>
      </c>
      <c r="L115">
        <v>9</v>
      </c>
      <c r="N115">
        <v>2.88</v>
      </c>
      <c r="O115">
        <v>1.4</v>
      </c>
      <c r="P115">
        <v>5.47</v>
      </c>
      <c r="Q115">
        <v>25.96</v>
      </c>
      <c r="R115">
        <v>6.3</v>
      </c>
    </row>
    <row r="116" spans="1:18" x14ac:dyDescent="0.25">
      <c r="A116">
        <v>6.69</v>
      </c>
      <c r="B116">
        <v>5.0999999999999996</v>
      </c>
      <c r="C116">
        <v>5.47</v>
      </c>
      <c r="D116">
        <v>5.35</v>
      </c>
      <c r="E116" t="s">
        <v>568</v>
      </c>
      <c r="F116" t="s">
        <v>569</v>
      </c>
      <c r="G116">
        <v>5.43</v>
      </c>
      <c r="H116" t="s">
        <v>124</v>
      </c>
      <c r="I116">
        <v>214</v>
      </c>
      <c r="J116">
        <v>5.37</v>
      </c>
      <c r="K116">
        <v>5.43</v>
      </c>
      <c r="L116">
        <v>15.97</v>
      </c>
      <c r="N116">
        <v>0.77</v>
      </c>
      <c r="O116">
        <v>5.85</v>
      </c>
      <c r="P116">
        <v>2.94</v>
      </c>
      <c r="Q116">
        <v>12.28</v>
      </c>
      <c r="R116">
        <v>44.2</v>
      </c>
    </row>
    <row r="117" spans="1:18" x14ac:dyDescent="0.25">
      <c r="A117">
        <v>6.22</v>
      </c>
      <c r="B117">
        <v>3.03</v>
      </c>
      <c r="C117">
        <v>4.53</v>
      </c>
      <c r="D117">
        <v>4.3499999999999996</v>
      </c>
      <c r="E117" t="s">
        <v>238</v>
      </c>
      <c r="F117" t="s">
        <v>239</v>
      </c>
      <c r="G117">
        <v>4.3499999999999996</v>
      </c>
      <c r="H117">
        <v>-20</v>
      </c>
      <c r="I117">
        <v>137502</v>
      </c>
      <c r="J117">
        <v>4.3499999999999996</v>
      </c>
      <c r="K117">
        <v>4.38</v>
      </c>
      <c r="L117">
        <v>20</v>
      </c>
      <c r="M117" t="s">
        <v>115</v>
      </c>
      <c r="N117">
        <v>5.36</v>
      </c>
      <c r="O117">
        <v>2.44</v>
      </c>
      <c r="P117">
        <v>4.5999999999999996</v>
      </c>
      <c r="Q117">
        <v>107.19</v>
      </c>
      <c r="R117">
        <v>4.0999999999999996</v>
      </c>
    </row>
    <row r="118" spans="1:18" x14ac:dyDescent="0.25">
      <c r="A118">
        <v>5.0999999999999996</v>
      </c>
      <c r="B118">
        <v>2.37</v>
      </c>
      <c r="C118">
        <v>4.6500000000000004</v>
      </c>
      <c r="D118">
        <v>4.53</v>
      </c>
      <c r="E118" t="s">
        <v>240</v>
      </c>
      <c r="F118" t="s">
        <v>241</v>
      </c>
      <c r="G118">
        <v>4.5999999999999996</v>
      </c>
      <c r="H118">
        <v>-2</v>
      </c>
      <c r="I118">
        <v>13487</v>
      </c>
      <c r="J118">
        <v>4.57</v>
      </c>
      <c r="K118">
        <v>4.5999999999999996</v>
      </c>
      <c r="L118">
        <v>14.5</v>
      </c>
      <c r="M118" t="s">
        <v>115</v>
      </c>
      <c r="N118">
        <v>0.78</v>
      </c>
      <c r="O118">
        <v>-0.08</v>
      </c>
      <c r="P118">
        <v>3.15</v>
      </c>
      <c r="Q118">
        <v>11.28</v>
      </c>
      <c r="R118">
        <v>40.799999999999997</v>
      </c>
    </row>
    <row r="119" spans="1:18" x14ac:dyDescent="0.25">
      <c r="A119">
        <v>0.98</v>
      </c>
      <c r="B119">
        <v>0.84</v>
      </c>
      <c r="C119">
        <v>0.93500000000000005</v>
      </c>
      <c r="D119">
        <v>0.9</v>
      </c>
      <c r="E119" t="s">
        <v>570</v>
      </c>
      <c r="F119" t="s">
        <v>571</v>
      </c>
      <c r="G119">
        <v>0.91</v>
      </c>
      <c r="H119">
        <v>0.5</v>
      </c>
      <c r="I119">
        <v>8891</v>
      </c>
      <c r="J119">
        <v>0.91</v>
      </c>
      <c r="K119">
        <v>0.92500000000000004</v>
      </c>
      <c r="L119" t="s">
        <v>124</v>
      </c>
      <c r="N119" t="s">
        <v>124</v>
      </c>
      <c r="O119" t="s">
        <v>124</v>
      </c>
      <c r="P119" t="s">
        <v>124</v>
      </c>
      <c r="Q119" t="s">
        <v>124</v>
      </c>
      <c r="R119" t="s">
        <v>124</v>
      </c>
    </row>
    <row r="120" spans="1:18" x14ac:dyDescent="0.25">
      <c r="A120">
        <v>0.79</v>
      </c>
      <c r="B120">
        <v>0.47499999999999998</v>
      </c>
      <c r="C120" t="s">
        <v>124</v>
      </c>
      <c r="D120" t="s">
        <v>124</v>
      </c>
      <c r="E120" t="s">
        <v>244</v>
      </c>
      <c r="F120" t="s">
        <v>245</v>
      </c>
      <c r="G120">
        <v>0.68</v>
      </c>
      <c r="H120" t="s">
        <v>124</v>
      </c>
      <c r="I120" t="s">
        <v>124</v>
      </c>
      <c r="J120">
        <v>0.745</v>
      </c>
      <c r="K120">
        <v>0.61499999999999999</v>
      </c>
      <c r="L120">
        <v>4</v>
      </c>
      <c r="N120" t="s">
        <v>124</v>
      </c>
      <c r="O120">
        <v>-0.01</v>
      </c>
      <c r="P120">
        <v>5.88</v>
      </c>
      <c r="Q120">
        <v>-0.6</v>
      </c>
      <c r="R120" t="s">
        <v>124</v>
      </c>
    </row>
    <row r="121" spans="1:18" x14ac:dyDescent="0.25">
      <c r="A121">
        <v>5.23</v>
      </c>
      <c r="B121">
        <v>4.47</v>
      </c>
      <c r="C121">
        <v>5.15</v>
      </c>
      <c r="D121">
        <v>5.05</v>
      </c>
      <c r="E121" t="s">
        <v>246</v>
      </c>
      <c r="F121" t="s">
        <v>247</v>
      </c>
      <c r="G121">
        <v>5.05</v>
      </c>
      <c r="H121">
        <v>-10</v>
      </c>
      <c r="I121">
        <v>44431</v>
      </c>
      <c r="J121">
        <v>5.05</v>
      </c>
      <c r="K121">
        <v>5.0599999999999996</v>
      </c>
      <c r="L121">
        <v>20.05</v>
      </c>
      <c r="N121">
        <v>0.47</v>
      </c>
      <c r="O121">
        <v>2.73</v>
      </c>
      <c r="P121">
        <v>3.97</v>
      </c>
      <c r="Q121">
        <v>9.39</v>
      </c>
      <c r="R121">
        <v>53.8</v>
      </c>
    </row>
    <row r="122" spans="1:18" x14ac:dyDescent="0.25">
      <c r="A122">
        <v>4.0149999999999997</v>
      </c>
      <c r="B122">
        <v>3.34</v>
      </c>
      <c r="C122">
        <v>3.95</v>
      </c>
      <c r="D122">
        <v>3.84</v>
      </c>
      <c r="E122" t="s">
        <v>248</v>
      </c>
      <c r="F122" t="s">
        <v>249</v>
      </c>
      <c r="G122">
        <v>3.84</v>
      </c>
      <c r="H122">
        <v>-11</v>
      </c>
      <c r="I122">
        <v>112264</v>
      </c>
      <c r="J122">
        <v>3.84</v>
      </c>
      <c r="K122">
        <v>3.86</v>
      </c>
      <c r="L122">
        <v>20.399999999999999</v>
      </c>
      <c r="N122">
        <v>1.54</v>
      </c>
      <c r="O122">
        <v>3.79</v>
      </c>
      <c r="P122">
        <v>5.31</v>
      </c>
      <c r="Q122">
        <v>31.5</v>
      </c>
      <c r="R122">
        <v>12.2</v>
      </c>
    </row>
    <row r="123" spans="1:18" x14ac:dyDescent="0.25">
      <c r="A123">
        <v>12.56</v>
      </c>
      <c r="B123">
        <v>7.5</v>
      </c>
      <c r="C123">
        <v>8.5299999999999994</v>
      </c>
      <c r="D123">
        <v>8.3800000000000008</v>
      </c>
      <c r="E123" t="s">
        <v>250</v>
      </c>
      <c r="F123" t="s">
        <v>251</v>
      </c>
      <c r="G123">
        <v>8.4</v>
      </c>
      <c r="H123">
        <v>-10</v>
      </c>
      <c r="I123">
        <v>4325</v>
      </c>
      <c r="J123">
        <v>8.39</v>
      </c>
      <c r="K123">
        <v>8.4</v>
      </c>
      <c r="L123">
        <v>35</v>
      </c>
      <c r="M123" t="s">
        <v>115</v>
      </c>
      <c r="N123">
        <v>1.29</v>
      </c>
      <c r="O123">
        <v>5.62</v>
      </c>
      <c r="P123">
        <v>4.17</v>
      </c>
      <c r="Q123">
        <v>45.1</v>
      </c>
      <c r="R123">
        <v>18.600000000000001</v>
      </c>
    </row>
    <row r="124" spans="1:18" x14ac:dyDescent="0.25">
      <c r="A124">
        <v>9.9499999999999993</v>
      </c>
      <c r="B124">
        <v>4.8970000000000002</v>
      </c>
      <c r="C124">
        <v>9.51</v>
      </c>
      <c r="D124">
        <v>9.1999999999999993</v>
      </c>
      <c r="E124" t="s">
        <v>252</v>
      </c>
      <c r="F124" t="s">
        <v>253</v>
      </c>
      <c r="G124">
        <v>9.24</v>
      </c>
      <c r="H124">
        <v>-31</v>
      </c>
      <c r="I124">
        <v>5379</v>
      </c>
      <c r="J124">
        <v>9.23</v>
      </c>
      <c r="K124">
        <v>9.25</v>
      </c>
      <c r="L124">
        <v>10.5</v>
      </c>
      <c r="M124" t="s">
        <v>115</v>
      </c>
      <c r="N124">
        <v>1.1599999999999999</v>
      </c>
      <c r="O124">
        <v>-0.75</v>
      </c>
      <c r="P124">
        <v>1.1399999999999999</v>
      </c>
      <c r="Q124">
        <v>12.21</v>
      </c>
      <c r="R124">
        <v>75.7</v>
      </c>
    </row>
    <row r="125" spans="1:18" x14ac:dyDescent="0.25">
      <c r="A125">
        <v>6.5469999999999997</v>
      </c>
      <c r="B125">
        <v>4.7300000000000004</v>
      </c>
      <c r="C125">
        <v>6.25</v>
      </c>
      <c r="D125">
        <v>6.16</v>
      </c>
      <c r="E125" t="s">
        <v>254</v>
      </c>
      <c r="F125" t="s">
        <v>255</v>
      </c>
      <c r="G125">
        <v>6.22</v>
      </c>
      <c r="H125">
        <v>-3</v>
      </c>
      <c r="I125">
        <v>2110</v>
      </c>
      <c r="J125">
        <v>6.21</v>
      </c>
      <c r="K125">
        <v>6.25</v>
      </c>
      <c r="L125">
        <v>44</v>
      </c>
      <c r="M125" t="s">
        <v>115</v>
      </c>
      <c r="N125">
        <v>0.56999999999999995</v>
      </c>
      <c r="O125">
        <v>0.66</v>
      </c>
      <c r="P125">
        <v>7.07</v>
      </c>
      <c r="Q125">
        <v>25.3</v>
      </c>
      <c r="R125">
        <v>24.6</v>
      </c>
    </row>
    <row r="126" spans="1:18" x14ac:dyDescent="0.25">
      <c r="A126">
        <v>3.45</v>
      </c>
      <c r="B126">
        <v>2.34</v>
      </c>
      <c r="C126">
        <v>2.66</v>
      </c>
      <c r="D126">
        <v>2.6</v>
      </c>
      <c r="E126" t="s">
        <v>256</v>
      </c>
      <c r="F126" t="s">
        <v>257</v>
      </c>
      <c r="G126">
        <v>2.63</v>
      </c>
      <c r="H126">
        <v>-4</v>
      </c>
      <c r="I126">
        <v>5493</v>
      </c>
      <c r="J126">
        <v>2.62</v>
      </c>
      <c r="K126">
        <v>2.65</v>
      </c>
      <c r="L126">
        <v>12</v>
      </c>
      <c r="M126" t="s">
        <v>115</v>
      </c>
      <c r="N126">
        <v>0.5</v>
      </c>
      <c r="O126">
        <v>0.13</v>
      </c>
      <c r="P126">
        <v>4.5599999999999996</v>
      </c>
      <c r="Q126">
        <v>6.04</v>
      </c>
      <c r="R126">
        <v>43.5</v>
      </c>
    </row>
    <row r="127" spans="1:18" x14ac:dyDescent="0.25">
      <c r="A127">
        <v>3.4249999999999998</v>
      </c>
      <c r="B127">
        <v>2.36</v>
      </c>
      <c r="C127">
        <v>3.14</v>
      </c>
      <c r="D127">
        <v>3.085</v>
      </c>
      <c r="E127" t="s">
        <v>258</v>
      </c>
      <c r="F127" t="s">
        <v>259</v>
      </c>
      <c r="G127">
        <v>3.1</v>
      </c>
      <c r="H127">
        <v>-2</v>
      </c>
      <c r="I127">
        <v>13115</v>
      </c>
      <c r="J127">
        <v>3.08</v>
      </c>
      <c r="K127">
        <v>3.12</v>
      </c>
      <c r="L127">
        <v>10.5</v>
      </c>
      <c r="M127" t="s">
        <v>115</v>
      </c>
      <c r="N127">
        <v>1.54</v>
      </c>
      <c r="O127">
        <v>2.39</v>
      </c>
      <c r="P127">
        <v>3.39</v>
      </c>
      <c r="Q127">
        <v>16.170000000000002</v>
      </c>
      <c r="R127">
        <v>19.2</v>
      </c>
    </row>
    <row r="128" spans="1:18" x14ac:dyDescent="0.25">
      <c r="A128">
        <v>4.87</v>
      </c>
      <c r="B128">
        <v>2.4300000000000002</v>
      </c>
      <c r="C128">
        <v>4.3</v>
      </c>
      <c r="D128">
        <v>4.2300000000000004</v>
      </c>
      <c r="E128" t="s">
        <v>262</v>
      </c>
      <c r="F128" t="s">
        <v>263</v>
      </c>
      <c r="G128">
        <v>4.3</v>
      </c>
      <c r="H128">
        <v>6</v>
      </c>
      <c r="I128">
        <v>25483</v>
      </c>
      <c r="J128">
        <v>4.29</v>
      </c>
      <c r="K128">
        <v>4.3099999999999996</v>
      </c>
      <c r="L128">
        <v>14.3</v>
      </c>
      <c r="N128">
        <v>1.52</v>
      </c>
      <c r="O128">
        <v>0.26</v>
      </c>
      <c r="P128">
        <v>3.33</v>
      </c>
      <c r="Q128">
        <v>21.74</v>
      </c>
      <c r="R128">
        <v>19.8</v>
      </c>
    </row>
    <row r="129" spans="1:18" x14ac:dyDescent="0.25">
      <c r="A129">
        <v>2.1</v>
      </c>
      <c r="B129">
        <v>0.98499999999999999</v>
      </c>
      <c r="C129">
        <v>1.7849999999999999</v>
      </c>
      <c r="D129">
        <v>1.7250000000000001</v>
      </c>
      <c r="E129" t="s">
        <v>574</v>
      </c>
      <c r="F129" t="s">
        <v>575</v>
      </c>
      <c r="G129">
        <v>1.7350000000000001</v>
      </c>
      <c r="H129">
        <v>-3</v>
      </c>
      <c r="I129">
        <v>2465</v>
      </c>
      <c r="J129">
        <v>1.73</v>
      </c>
      <c r="K129">
        <v>1.7549999999999999</v>
      </c>
      <c r="L129">
        <v>6.65</v>
      </c>
      <c r="M129" t="s">
        <v>115</v>
      </c>
      <c r="N129" t="s">
        <v>124</v>
      </c>
      <c r="O129">
        <v>0.55000000000000004</v>
      </c>
      <c r="P129">
        <v>3.83</v>
      </c>
      <c r="Q129">
        <v>-2.5</v>
      </c>
      <c r="R129" t="s">
        <v>124</v>
      </c>
    </row>
    <row r="130" spans="1:18" x14ac:dyDescent="0.25">
      <c r="A130">
        <v>0.39700000000000002</v>
      </c>
      <c r="B130">
        <v>0.27700000000000002</v>
      </c>
      <c r="C130">
        <v>0.35699999999999998</v>
      </c>
      <c r="D130">
        <v>0.35</v>
      </c>
      <c r="E130" t="s">
        <v>264</v>
      </c>
      <c r="F130" t="s">
        <v>265</v>
      </c>
      <c r="G130">
        <v>0.35</v>
      </c>
      <c r="H130">
        <v>-0.5</v>
      </c>
      <c r="I130">
        <v>12371</v>
      </c>
      <c r="J130">
        <v>0.35</v>
      </c>
      <c r="K130">
        <v>0.35499999999999998</v>
      </c>
      <c r="L130" t="s">
        <v>124</v>
      </c>
      <c r="N130" t="s">
        <v>124</v>
      </c>
      <c r="O130">
        <v>0.46</v>
      </c>
      <c r="P130" t="s">
        <v>124</v>
      </c>
      <c r="Q130">
        <v>0.91</v>
      </c>
      <c r="R130">
        <v>38.5</v>
      </c>
    </row>
    <row r="131" spans="1:18" x14ac:dyDescent="0.25">
      <c r="A131">
        <v>2.17</v>
      </c>
      <c r="B131">
        <v>1.9</v>
      </c>
      <c r="C131">
        <v>2.1</v>
      </c>
      <c r="D131">
        <v>2.0499999999999998</v>
      </c>
      <c r="E131" t="s">
        <v>576</v>
      </c>
      <c r="F131" t="s">
        <v>577</v>
      </c>
      <c r="G131">
        <v>2.0499999999999998</v>
      </c>
      <c r="H131" t="s">
        <v>124</v>
      </c>
      <c r="I131">
        <v>3650</v>
      </c>
      <c r="J131">
        <v>2.0499999999999998</v>
      </c>
      <c r="K131">
        <v>2.06</v>
      </c>
      <c r="L131" t="s">
        <v>124</v>
      </c>
      <c r="N131" t="s">
        <v>124</v>
      </c>
      <c r="O131">
        <v>1.9</v>
      </c>
      <c r="P131" t="s">
        <v>124</v>
      </c>
      <c r="Q131">
        <v>28.99</v>
      </c>
      <c r="R131">
        <v>7.1</v>
      </c>
    </row>
    <row r="132" spans="1:18" x14ac:dyDescent="0.25">
      <c r="A132">
        <v>8.08</v>
      </c>
      <c r="B132">
        <v>5.63</v>
      </c>
      <c r="C132">
        <v>7.44</v>
      </c>
      <c r="D132">
        <v>7.29</v>
      </c>
      <c r="E132" t="s">
        <v>266</v>
      </c>
      <c r="F132" t="s">
        <v>267</v>
      </c>
      <c r="G132">
        <v>7.31</v>
      </c>
      <c r="H132">
        <v>-4</v>
      </c>
      <c r="I132">
        <v>4671</v>
      </c>
      <c r="J132">
        <v>7.29</v>
      </c>
      <c r="K132">
        <v>7.31</v>
      </c>
      <c r="L132">
        <v>20</v>
      </c>
      <c r="M132" t="s">
        <v>115</v>
      </c>
      <c r="N132">
        <v>1.8</v>
      </c>
      <c r="O132">
        <v>-1.55</v>
      </c>
      <c r="P132">
        <v>2.74</v>
      </c>
      <c r="Q132">
        <v>36</v>
      </c>
      <c r="R132">
        <v>20.3</v>
      </c>
    </row>
    <row r="133" spans="1:18" x14ac:dyDescent="0.25">
      <c r="A133">
        <v>12.08</v>
      </c>
      <c r="B133">
        <v>8.0399999999999991</v>
      </c>
      <c r="C133">
        <v>8.2899999999999991</v>
      </c>
      <c r="D133">
        <v>8.1300000000000008</v>
      </c>
      <c r="E133" t="s">
        <v>268</v>
      </c>
      <c r="F133" t="s">
        <v>269</v>
      </c>
      <c r="G133">
        <v>8.1300000000000008</v>
      </c>
      <c r="H133">
        <v>-9</v>
      </c>
      <c r="I133">
        <v>22271</v>
      </c>
      <c r="J133">
        <v>8.1300000000000008</v>
      </c>
      <c r="K133">
        <v>8.14</v>
      </c>
      <c r="L133">
        <v>9</v>
      </c>
      <c r="M133" t="s">
        <v>115</v>
      </c>
      <c r="N133">
        <v>0.49</v>
      </c>
      <c r="O133">
        <v>3.65</v>
      </c>
      <c r="P133">
        <v>1.1100000000000001</v>
      </c>
      <c r="Q133">
        <v>4.4000000000000004</v>
      </c>
      <c r="R133">
        <v>184.8</v>
      </c>
    </row>
    <row r="134" spans="1:18" x14ac:dyDescent="0.25">
      <c r="A134">
        <v>0.98499999999999999</v>
      </c>
      <c r="B134">
        <v>0.45</v>
      </c>
      <c r="C134">
        <v>0.66</v>
      </c>
      <c r="D134">
        <v>0.62</v>
      </c>
      <c r="E134" t="s">
        <v>578</v>
      </c>
      <c r="F134" t="s">
        <v>579</v>
      </c>
      <c r="G134">
        <v>0.63</v>
      </c>
      <c r="H134">
        <v>-2</v>
      </c>
      <c r="I134">
        <v>4602</v>
      </c>
      <c r="J134">
        <v>0.62</v>
      </c>
      <c r="K134">
        <v>0.63</v>
      </c>
      <c r="L134">
        <v>2.9</v>
      </c>
      <c r="M134" t="s">
        <v>115</v>
      </c>
      <c r="N134">
        <v>2.97</v>
      </c>
      <c r="O134">
        <v>0.67</v>
      </c>
      <c r="P134">
        <v>4.5999999999999996</v>
      </c>
      <c r="Q134">
        <v>8.6</v>
      </c>
      <c r="R134">
        <v>7.3</v>
      </c>
    </row>
    <row r="135" spans="1:18" x14ac:dyDescent="0.25">
      <c r="A135">
        <v>3.2349999999999999</v>
      </c>
      <c r="B135">
        <v>2.3050000000000002</v>
      </c>
      <c r="C135">
        <v>2.9449999999999998</v>
      </c>
      <c r="D135">
        <v>2.86</v>
      </c>
      <c r="E135" t="s">
        <v>270</v>
      </c>
      <c r="F135" t="s">
        <v>271</v>
      </c>
      <c r="G135">
        <v>2.9</v>
      </c>
      <c r="H135">
        <v>2</v>
      </c>
      <c r="I135">
        <v>83257</v>
      </c>
      <c r="J135">
        <v>2.9</v>
      </c>
      <c r="K135">
        <v>2.91</v>
      </c>
      <c r="L135">
        <v>9.3000000000000007</v>
      </c>
      <c r="M135" t="s">
        <v>121</v>
      </c>
      <c r="N135">
        <v>1.49</v>
      </c>
      <c r="O135">
        <v>0.81</v>
      </c>
      <c r="P135">
        <v>3.21</v>
      </c>
      <c r="Q135">
        <v>13.9</v>
      </c>
      <c r="R135">
        <v>20.9</v>
      </c>
    </row>
    <row r="136" spans="1:18" x14ac:dyDescent="0.25">
      <c r="A136">
        <v>4.5199999999999996</v>
      </c>
      <c r="B136">
        <v>2.2799999999999998</v>
      </c>
      <c r="C136">
        <v>4.45</v>
      </c>
      <c r="D136">
        <v>4.3499999999999996</v>
      </c>
      <c r="E136" t="s">
        <v>272</v>
      </c>
      <c r="F136" t="s">
        <v>273</v>
      </c>
      <c r="G136">
        <v>4.3499999999999996</v>
      </c>
      <c r="H136">
        <v>-5</v>
      </c>
      <c r="I136">
        <v>5901</v>
      </c>
      <c r="J136">
        <v>4.3499999999999996</v>
      </c>
      <c r="K136">
        <v>4.3600000000000003</v>
      </c>
      <c r="L136">
        <v>4</v>
      </c>
      <c r="M136" t="s">
        <v>115</v>
      </c>
      <c r="N136">
        <v>2.5</v>
      </c>
      <c r="O136">
        <v>2.87</v>
      </c>
      <c r="P136">
        <v>0.92</v>
      </c>
      <c r="Q136">
        <v>9.98</v>
      </c>
      <c r="R136">
        <v>43.6</v>
      </c>
    </row>
    <row r="137" spans="1:18" x14ac:dyDescent="0.25">
      <c r="A137">
        <v>0.26500000000000001</v>
      </c>
      <c r="B137">
        <v>0.11700000000000001</v>
      </c>
      <c r="C137">
        <v>0.16</v>
      </c>
      <c r="D137">
        <v>0.15</v>
      </c>
      <c r="E137" t="s">
        <v>801</v>
      </c>
      <c r="F137" t="s">
        <v>802</v>
      </c>
      <c r="G137">
        <v>0.16</v>
      </c>
      <c r="H137" t="s">
        <v>124</v>
      </c>
      <c r="I137">
        <v>6552</v>
      </c>
      <c r="J137">
        <v>0.155</v>
      </c>
      <c r="K137">
        <v>0.16</v>
      </c>
      <c r="L137" t="s">
        <v>124</v>
      </c>
      <c r="N137" t="s">
        <v>124</v>
      </c>
      <c r="O137" t="s">
        <v>124</v>
      </c>
      <c r="P137" t="s">
        <v>124</v>
      </c>
      <c r="Q137">
        <v>-8.76</v>
      </c>
      <c r="R137" t="s">
        <v>124</v>
      </c>
    </row>
    <row r="138" spans="1:18" x14ac:dyDescent="0.25">
      <c r="A138">
        <v>2.0499999999999998</v>
      </c>
      <c r="B138">
        <v>1.8049999999999999</v>
      </c>
      <c r="C138">
        <v>1.9750000000000001</v>
      </c>
      <c r="D138">
        <v>1.94</v>
      </c>
      <c r="E138" t="s">
        <v>582</v>
      </c>
      <c r="F138" t="s">
        <v>583</v>
      </c>
      <c r="G138">
        <v>1.94</v>
      </c>
      <c r="H138">
        <v>-1.5</v>
      </c>
      <c r="I138">
        <v>1487</v>
      </c>
      <c r="J138">
        <v>1.94</v>
      </c>
      <c r="K138">
        <v>1.96</v>
      </c>
      <c r="L138" t="s">
        <v>124</v>
      </c>
      <c r="N138" t="s">
        <v>124</v>
      </c>
      <c r="O138" t="s">
        <v>124</v>
      </c>
      <c r="P138" t="s">
        <v>124</v>
      </c>
      <c r="Q138" t="s">
        <v>124</v>
      </c>
      <c r="R138" t="s">
        <v>124</v>
      </c>
    </row>
    <row r="139" spans="1:18" x14ac:dyDescent="0.25">
      <c r="A139">
        <v>0.32</v>
      </c>
      <c r="B139">
        <v>0.185</v>
      </c>
      <c r="C139">
        <v>0.25</v>
      </c>
      <c r="D139">
        <v>0.23499999999999999</v>
      </c>
      <c r="E139" t="s">
        <v>584</v>
      </c>
      <c r="F139" t="s">
        <v>585</v>
      </c>
      <c r="G139">
        <v>0.24</v>
      </c>
      <c r="H139">
        <v>-1</v>
      </c>
      <c r="I139">
        <v>14519</v>
      </c>
      <c r="J139">
        <v>0.23499999999999999</v>
      </c>
      <c r="K139">
        <v>0.24</v>
      </c>
      <c r="L139" t="s">
        <v>124</v>
      </c>
      <c r="N139" t="s">
        <v>124</v>
      </c>
      <c r="O139">
        <v>0.28999999999999998</v>
      </c>
      <c r="P139" t="s">
        <v>124</v>
      </c>
      <c r="Q139">
        <v>-8.8000000000000007</v>
      </c>
      <c r="R139" t="s">
        <v>124</v>
      </c>
    </row>
    <row r="140" spans="1:18" x14ac:dyDescent="0.25">
      <c r="A140">
        <v>0.53500000000000003</v>
      </c>
      <c r="B140">
        <v>0.32400000000000001</v>
      </c>
      <c r="C140">
        <v>0.505</v>
      </c>
      <c r="D140">
        <v>0.5</v>
      </c>
      <c r="E140" t="s">
        <v>588</v>
      </c>
      <c r="F140" t="s">
        <v>589</v>
      </c>
      <c r="G140">
        <v>0.5</v>
      </c>
      <c r="H140" t="s">
        <v>124</v>
      </c>
      <c r="I140">
        <v>14180</v>
      </c>
      <c r="J140">
        <v>0.5</v>
      </c>
      <c r="K140">
        <v>0.505</v>
      </c>
      <c r="L140">
        <v>1</v>
      </c>
      <c r="N140" t="s">
        <v>124</v>
      </c>
      <c r="O140">
        <v>0.35</v>
      </c>
      <c r="P140">
        <v>2</v>
      </c>
      <c r="Q140">
        <v>-2.14</v>
      </c>
      <c r="R140" t="s">
        <v>124</v>
      </c>
    </row>
    <row r="141" spans="1:18" x14ac:dyDescent="0.25">
      <c r="A141">
        <v>6.25</v>
      </c>
      <c r="B141">
        <v>5.32</v>
      </c>
      <c r="C141">
        <v>5.9050000000000002</v>
      </c>
      <c r="D141">
        <v>5.84</v>
      </c>
      <c r="E141" t="s">
        <v>274</v>
      </c>
      <c r="F141" t="s">
        <v>275</v>
      </c>
      <c r="G141">
        <v>5.84</v>
      </c>
      <c r="H141">
        <v>-6</v>
      </c>
      <c r="I141">
        <v>46473</v>
      </c>
      <c r="J141">
        <v>5.84</v>
      </c>
      <c r="K141">
        <v>5.85</v>
      </c>
      <c r="L141">
        <v>38</v>
      </c>
      <c r="M141" t="s">
        <v>115</v>
      </c>
      <c r="N141">
        <v>1.21</v>
      </c>
      <c r="O141">
        <v>1.78</v>
      </c>
      <c r="P141">
        <v>6.51</v>
      </c>
      <c r="Q141">
        <v>46.15</v>
      </c>
      <c r="R141">
        <v>12.7</v>
      </c>
    </row>
    <row r="142" spans="1:18" x14ac:dyDescent="0.25">
      <c r="A142">
        <v>0.35</v>
      </c>
      <c r="B142">
        <v>0.22500000000000001</v>
      </c>
      <c r="C142">
        <v>0.25</v>
      </c>
      <c r="D142">
        <v>0.24</v>
      </c>
      <c r="E142" t="s">
        <v>590</v>
      </c>
      <c r="F142" t="s">
        <v>591</v>
      </c>
      <c r="G142">
        <v>0.24</v>
      </c>
      <c r="H142">
        <v>-1</v>
      </c>
      <c r="I142">
        <v>6432</v>
      </c>
      <c r="J142">
        <v>0.24</v>
      </c>
      <c r="K142">
        <v>0.245</v>
      </c>
      <c r="L142" t="s">
        <v>124</v>
      </c>
      <c r="N142" t="s">
        <v>124</v>
      </c>
      <c r="O142" t="s">
        <v>124</v>
      </c>
      <c r="P142" t="s">
        <v>124</v>
      </c>
      <c r="Q142">
        <v>-3.91</v>
      </c>
      <c r="R142" t="s">
        <v>124</v>
      </c>
    </row>
    <row r="143" spans="1:18" x14ac:dyDescent="0.25">
      <c r="A143">
        <v>3.51</v>
      </c>
      <c r="B143">
        <v>2.78</v>
      </c>
      <c r="C143">
        <v>3.45</v>
      </c>
      <c r="D143">
        <v>3.4</v>
      </c>
      <c r="E143" t="s">
        <v>276</v>
      </c>
      <c r="F143" t="s">
        <v>277</v>
      </c>
      <c r="G143">
        <v>3.4</v>
      </c>
      <c r="H143">
        <v>-6</v>
      </c>
      <c r="I143">
        <v>22094</v>
      </c>
      <c r="J143">
        <v>3.4</v>
      </c>
      <c r="K143">
        <v>3.41</v>
      </c>
      <c r="L143">
        <v>18.5</v>
      </c>
      <c r="N143">
        <v>1.42</v>
      </c>
      <c r="O143">
        <v>3.24</v>
      </c>
      <c r="P143">
        <v>5.44</v>
      </c>
      <c r="Q143">
        <v>26.22</v>
      </c>
      <c r="R143">
        <v>13</v>
      </c>
    </row>
    <row r="144" spans="1:18" x14ac:dyDescent="0.25">
      <c r="A144">
        <v>12.28</v>
      </c>
      <c r="B144">
        <v>9.82</v>
      </c>
      <c r="C144">
        <v>10.17</v>
      </c>
      <c r="D144">
        <v>10.029999999999999</v>
      </c>
      <c r="E144" t="s">
        <v>278</v>
      </c>
      <c r="F144" t="s">
        <v>279</v>
      </c>
      <c r="G144">
        <v>10.11</v>
      </c>
      <c r="H144">
        <v>2</v>
      </c>
      <c r="I144">
        <v>2991</v>
      </c>
      <c r="J144">
        <v>10.1</v>
      </c>
      <c r="K144">
        <v>10.16</v>
      </c>
      <c r="L144">
        <v>34.5</v>
      </c>
      <c r="M144" t="s">
        <v>115</v>
      </c>
      <c r="N144">
        <v>1.3</v>
      </c>
      <c r="O144">
        <v>0.46</v>
      </c>
      <c r="P144">
        <v>3.41</v>
      </c>
      <c r="Q144">
        <v>44.7</v>
      </c>
      <c r="R144">
        <v>22.6</v>
      </c>
    </row>
    <row r="145" spans="1:18" x14ac:dyDescent="0.25">
      <c r="A145">
        <v>9.93</v>
      </c>
      <c r="B145">
        <v>7.17</v>
      </c>
      <c r="C145">
        <v>8.43</v>
      </c>
      <c r="D145">
        <v>8.32</v>
      </c>
      <c r="E145" t="s">
        <v>280</v>
      </c>
      <c r="F145" t="s">
        <v>281</v>
      </c>
      <c r="G145">
        <v>8.4</v>
      </c>
      <c r="H145">
        <v>8</v>
      </c>
      <c r="I145">
        <v>9760</v>
      </c>
      <c r="J145">
        <v>8.36</v>
      </c>
      <c r="K145">
        <v>8.4</v>
      </c>
      <c r="L145">
        <v>45</v>
      </c>
      <c r="M145" t="s">
        <v>115</v>
      </c>
      <c r="N145">
        <v>0.91</v>
      </c>
      <c r="O145">
        <v>0.09</v>
      </c>
      <c r="P145">
        <v>5.36</v>
      </c>
      <c r="Q145">
        <v>40.9</v>
      </c>
      <c r="R145">
        <v>20.5</v>
      </c>
    </row>
    <row r="146" spans="1:18" x14ac:dyDescent="0.25">
      <c r="A146">
        <v>4.04</v>
      </c>
      <c r="B146">
        <v>0.71</v>
      </c>
      <c r="C146">
        <v>3.23</v>
      </c>
      <c r="D146">
        <v>2.97</v>
      </c>
      <c r="E146" t="s">
        <v>592</v>
      </c>
      <c r="F146" t="s">
        <v>593</v>
      </c>
      <c r="G146">
        <v>3.06</v>
      </c>
      <c r="H146">
        <v>4</v>
      </c>
      <c r="I146">
        <v>8473</v>
      </c>
      <c r="J146">
        <v>3.06</v>
      </c>
      <c r="K146">
        <v>3.08</v>
      </c>
      <c r="L146" t="s">
        <v>124</v>
      </c>
      <c r="N146" t="s">
        <v>124</v>
      </c>
      <c r="O146" t="s">
        <v>124</v>
      </c>
      <c r="P146" t="s">
        <v>124</v>
      </c>
      <c r="Q146">
        <v>0.94</v>
      </c>
      <c r="R146">
        <v>325.5</v>
      </c>
    </row>
    <row r="147" spans="1:18" x14ac:dyDescent="0.25">
      <c r="A147">
        <v>10.38</v>
      </c>
      <c r="B147">
        <v>7.218</v>
      </c>
      <c r="C147">
        <v>8.26</v>
      </c>
      <c r="D147">
        <v>8.18</v>
      </c>
      <c r="E147" t="s">
        <v>57</v>
      </c>
      <c r="F147" t="s">
        <v>282</v>
      </c>
      <c r="G147">
        <v>8.19</v>
      </c>
      <c r="H147">
        <v>-3</v>
      </c>
      <c r="I147">
        <v>2698</v>
      </c>
      <c r="J147">
        <v>8.16</v>
      </c>
      <c r="K147">
        <v>8.1999999999999993</v>
      </c>
      <c r="L147">
        <v>38</v>
      </c>
      <c r="M147" t="s">
        <v>121</v>
      </c>
      <c r="N147">
        <v>0.45</v>
      </c>
      <c r="O147">
        <v>-0.61</v>
      </c>
      <c r="P147">
        <v>4.6399999999999997</v>
      </c>
      <c r="Q147">
        <v>17.28</v>
      </c>
      <c r="R147">
        <v>47.4</v>
      </c>
    </row>
    <row r="148" spans="1:18" x14ac:dyDescent="0.25">
      <c r="A148">
        <v>1.85</v>
      </c>
      <c r="B148">
        <v>1.01</v>
      </c>
      <c r="C148">
        <v>1.1850000000000001</v>
      </c>
      <c r="D148">
        <v>1.125</v>
      </c>
      <c r="E148" t="s">
        <v>594</v>
      </c>
      <c r="F148" t="s">
        <v>595</v>
      </c>
      <c r="G148">
        <v>1.1499999999999999</v>
      </c>
      <c r="H148">
        <v>2</v>
      </c>
      <c r="I148">
        <v>260</v>
      </c>
      <c r="J148">
        <v>1.1299999999999999</v>
      </c>
      <c r="K148">
        <v>1.19</v>
      </c>
      <c r="L148" t="s">
        <v>124</v>
      </c>
      <c r="N148" t="s">
        <v>124</v>
      </c>
      <c r="O148">
        <v>0.75</v>
      </c>
      <c r="P148" t="s">
        <v>124</v>
      </c>
      <c r="Q148">
        <v>1.4</v>
      </c>
      <c r="R148">
        <v>82.1</v>
      </c>
    </row>
    <row r="149" spans="1:18" x14ac:dyDescent="0.25">
      <c r="A149">
        <v>14.981999999999999</v>
      </c>
      <c r="B149">
        <v>8.4939999999999998</v>
      </c>
      <c r="C149">
        <v>13.93</v>
      </c>
      <c r="D149">
        <v>13.65</v>
      </c>
      <c r="E149" t="s">
        <v>283</v>
      </c>
      <c r="F149" t="s">
        <v>284</v>
      </c>
      <c r="G149">
        <v>13.84</v>
      </c>
      <c r="H149">
        <v>-11</v>
      </c>
      <c r="I149">
        <v>10830</v>
      </c>
      <c r="J149">
        <v>13.83</v>
      </c>
      <c r="K149">
        <v>13.86</v>
      </c>
      <c r="L149">
        <v>43.16</v>
      </c>
      <c r="N149">
        <v>0.55000000000000004</v>
      </c>
      <c r="O149">
        <v>0.49</v>
      </c>
      <c r="P149">
        <v>3.12</v>
      </c>
      <c r="Q149">
        <v>23.86</v>
      </c>
      <c r="R149">
        <v>58</v>
      </c>
    </row>
    <row r="150" spans="1:18" x14ac:dyDescent="0.25">
      <c r="A150">
        <v>23.13</v>
      </c>
      <c r="B150">
        <v>16.11</v>
      </c>
      <c r="C150">
        <v>18.309999999999999</v>
      </c>
      <c r="D150">
        <v>17.809999999999999</v>
      </c>
      <c r="E150" t="s">
        <v>63</v>
      </c>
      <c r="F150" t="s">
        <v>287</v>
      </c>
      <c r="G150">
        <v>18.3</v>
      </c>
      <c r="H150">
        <v>15</v>
      </c>
      <c r="I150">
        <v>7334</v>
      </c>
      <c r="J150">
        <v>18.23</v>
      </c>
      <c r="K150">
        <v>18.329999999999998</v>
      </c>
      <c r="L150">
        <v>77</v>
      </c>
      <c r="M150" t="s">
        <v>115</v>
      </c>
      <c r="N150">
        <v>1.63</v>
      </c>
      <c r="O150">
        <v>2.31</v>
      </c>
      <c r="P150">
        <v>4.21</v>
      </c>
      <c r="Q150">
        <v>125.2</v>
      </c>
      <c r="R150">
        <v>14.6</v>
      </c>
    </row>
    <row r="151" spans="1:18" x14ac:dyDescent="0.25">
      <c r="A151">
        <v>6.35</v>
      </c>
      <c r="B151">
        <v>2.36</v>
      </c>
      <c r="C151">
        <v>3.13</v>
      </c>
      <c r="D151">
        <v>3.05</v>
      </c>
      <c r="E151" t="s">
        <v>288</v>
      </c>
      <c r="F151" t="s">
        <v>289</v>
      </c>
      <c r="G151">
        <v>3.07</v>
      </c>
      <c r="H151">
        <v>-4</v>
      </c>
      <c r="I151">
        <v>9291</v>
      </c>
      <c r="J151">
        <v>3.05</v>
      </c>
      <c r="K151">
        <v>3.07</v>
      </c>
      <c r="L151" t="s">
        <v>124</v>
      </c>
      <c r="N151" t="s">
        <v>124</v>
      </c>
      <c r="O151" t="s">
        <v>124</v>
      </c>
      <c r="P151" t="s">
        <v>124</v>
      </c>
      <c r="Q151">
        <v>-4.29</v>
      </c>
      <c r="R151" t="s">
        <v>124</v>
      </c>
    </row>
    <row r="152" spans="1:18" x14ac:dyDescent="0.25">
      <c r="A152">
        <v>3.85</v>
      </c>
      <c r="B152">
        <v>2.08</v>
      </c>
      <c r="C152">
        <v>3</v>
      </c>
      <c r="D152">
        <v>2.94</v>
      </c>
      <c r="E152" t="s">
        <v>290</v>
      </c>
      <c r="F152" t="s">
        <v>291</v>
      </c>
      <c r="G152">
        <v>2.96</v>
      </c>
      <c r="H152">
        <v>-2</v>
      </c>
      <c r="I152">
        <v>12960</v>
      </c>
      <c r="J152">
        <v>2.96</v>
      </c>
      <c r="K152">
        <v>2.97</v>
      </c>
      <c r="L152">
        <v>10.26</v>
      </c>
      <c r="M152" t="s">
        <v>115</v>
      </c>
      <c r="N152">
        <v>2.0099999999999998</v>
      </c>
      <c r="O152">
        <v>0.22</v>
      </c>
      <c r="P152">
        <v>3.47</v>
      </c>
      <c r="Q152">
        <v>20.64</v>
      </c>
      <c r="R152">
        <v>14.3</v>
      </c>
    </row>
    <row r="153" spans="1:18" x14ac:dyDescent="0.25">
      <c r="A153">
        <v>2.794</v>
      </c>
      <c r="B153">
        <v>0.70499999999999996</v>
      </c>
      <c r="C153">
        <v>0.89</v>
      </c>
      <c r="D153">
        <v>0.86</v>
      </c>
      <c r="E153" t="s">
        <v>598</v>
      </c>
      <c r="F153" t="s">
        <v>599</v>
      </c>
      <c r="G153">
        <v>0.86</v>
      </c>
      <c r="H153">
        <v>-3</v>
      </c>
      <c r="I153">
        <v>7373</v>
      </c>
      <c r="J153">
        <v>0.86</v>
      </c>
      <c r="K153">
        <v>0.86499999999999999</v>
      </c>
      <c r="L153">
        <v>5</v>
      </c>
      <c r="N153" t="s">
        <v>124</v>
      </c>
      <c r="O153">
        <v>2.89</v>
      </c>
      <c r="P153">
        <v>5.81</v>
      </c>
      <c r="Q153">
        <v>-221.8</v>
      </c>
      <c r="R153" t="s">
        <v>124</v>
      </c>
    </row>
    <row r="154" spans="1:18" x14ac:dyDescent="0.25">
      <c r="A154">
        <v>23.15</v>
      </c>
      <c r="B154">
        <v>14.96</v>
      </c>
      <c r="C154">
        <v>19.98</v>
      </c>
      <c r="D154">
        <v>19.73</v>
      </c>
      <c r="E154" t="s">
        <v>292</v>
      </c>
      <c r="F154" t="s">
        <v>293</v>
      </c>
      <c r="G154">
        <v>19.73</v>
      </c>
      <c r="H154">
        <v>-17</v>
      </c>
      <c r="I154">
        <v>3533</v>
      </c>
      <c r="J154">
        <v>19.73</v>
      </c>
      <c r="K154">
        <v>19.78</v>
      </c>
      <c r="L154">
        <v>105</v>
      </c>
      <c r="M154" t="s">
        <v>121</v>
      </c>
      <c r="N154">
        <v>1.44</v>
      </c>
      <c r="O154">
        <v>7.93</v>
      </c>
      <c r="P154">
        <v>5.32</v>
      </c>
      <c r="Q154">
        <v>150.9</v>
      </c>
      <c r="R154">
        <v>13.1</v>
      </c>
    </row>
    <row r="155" spans="1:18" x14ac:dyDescent="0.25">
      <c r="A155">
        <v>13.87</v>
      </c>
      <c r="B155">
        <v>8.2799999999999994</v>
      </c>
      <c r="C155">
        <v>13.24</v>
      </c>
      <c r="D155">
        <v>12.96</v>
      </c>
      <c r="E155" t="s">
        <v>294</v>
      </c>
      <c r="F155" t="s">
        <v>295</v>
      </c>
      <c r="G155">
        <v>13.11</v>
      </c>
      <c r="H155">
        <v>-6</v>
      </c>
      <c r="I155">
        <v>18755</v>
      </c>
      <c r="J155">
        <v>13.1</v>
      </c>
      <c r="K155">
        <v>13.16</v>
      </c>
      <c r="L155">
        <v>42</v>
      </c>
      <c r="N155">
        <v>2.19</v>
      </c>
      <c r="O155">
        <v>5.46</v>
      </c>
      <c r="P155">
        <v>3.2</v>
      </c>
      <c r="Q155">
        <v>92</v>
      </c>
      <c r="R155">
        <v>14.2</v>
      </c>
    </row>
    <row r="156" spans="1:18" x14ac:dyDescent="0.25">
      <c r="A156">
        <v>0.48499999999999999</v>
      </c>
      <c r="B156">
        <v>0.11</v>
      </c>
      <c r="C156">
        <v>0.14000000000000001</v>
      </c>
      <c r="D156">
        <v>0.13</v>
      </c>
      <c r="E156" t="s">
        <v>298</v>
      </c>
      <c r="F156" t="s">
        <v>299</v>
      </c>
      <c r="G156">
        <v>0.13</v>
      </c>
      <c r="H156">
        <v>-1</v>
      </c>
      <c r="I156">
        <v>106697</v>
      </c>
      <c r="J156">
        <v>0.13</v>
      </c>
      <c r="K156">
        <v>0.13500000000000001</v>
      </c>
      <c r="L156" t="s">
        <v>124</v>
      </c>
      <c r="N156" t="s">
        <v>124</v>
      </c>
      <c r="O156" t="s">
        <v>124</v>
      </c>
      <c r="P156" t="s">
        <v>124</v>
      </c>
      <c r="Q156">
        <v>-7.52</v>
      </c>
      <c r="R156" t="s">
        <v>124</v>
      </c>
    </row>
    <row r="157" spans="1:18" x14ac:dyDescent="0.25">
      <c r="A157">
        <v>7.27</v>
      </c>
      <c r="B157">
        <v>5.27</v>
      </c>
      <c r="C157">
        <v>5.84</v>
      </c>
      <c r="D157">
        <v>5.76</v>
      </c>
      <c r="E157" t="s">
        <v>300</v>
      </c>
      <c r="F157" t="s">
        <v>301</v>
      </c>
      <c r="G157">
        <v>5.78</v>
      </c>
      <c r="H157">
        <v>-2</v>
      </c>
      <c r="I157">
        <v>9578</v>
      </c>
      <c r="J157">
        <v>5.78</v>
      </c>
      <c r="K157">
        <v>5.8</v>
      </c>
      <c r="L157">
        <v>21.5</v>
      </c>
      <c r="M157" t="s">
        <v>115</v>
      </c>
      <c r="N157">
        <v>1.35</v>
      </c>
      <c r="O157" t="s">
        <v>124</v>
      </c>
      <c r="P157">
        <v>3.72</v>
      </c>
      <c r="Q157">
        <v>28.96</v>
      </c>
      <c r="R157">
        <v>20</v>
      </c>
    </row>
    <row r="158" spans="1:18" x14ac:dyDescent="0.25">
      <c r="A158">
        <v>2.379</v>
      </c>
      <c r="B158">
        <v>1.5089999999999999</v>
      </c>
      <c r="C158">
        <v>1.9</v>
      </c>
      <c r="D158">
        <v>1.84</v>
      </c>
      <c r="E158" t="s">
        <v>600</v>
      </c>
      <c r="F158" t="s">
        <v>601</v>
      </c>
      <c r="G158">
        <v>1.855</v>
      </c>
      <c r="H158">
        <v>-4.5</v>
      </c>
      <c r="I158">
        <v>972</v>
      </c>
      <c r="J158">
        <v>1.84</v>
      </c>
      <c r="K158">
        <v>1.855</v>
      </c>
      <c r="L158">
        <v>12</v>
      </c>
      <c r="M158" t="s">
        <v>115</v>
      </c>
      <c r="N158">
        <v>2.94</v>
      </c>
      <c r="O158">
        <v>1.29</v>
      </c>
      <c r="P158">
        <v>6.47</v>
      </c>
      <c r="Q158">
        <v>35.33</v>
      </c>
      <c r="R158">
        <v>5.3</v>
      </c>
    </row>
    <row r="159" spans="1:18" x14ac:dyDescent="0.25">
      <c r="A159">
        <v>0.17699999999999999</v>
      </c>
      <c r="B159">
        <v>0.1</v>
      </c>
      <c r="C159">
        <v>0.105</v>
      </c>
      <c r="D159">
        <v>0.1</v>
      </c>
      <c r="E159" t="s">
        <v>803</v>
      </c>
      <c r="F159" t="s">
        <v>804</v>
      </c>
      <c r="G159">
        <v>0.1</v>
      </c>
      <c r="H159">
        <v>-0.5</v>
      </c>
      <c r="I159">
        <v>21780</v>
      </c>
      <c r="J159">
        <v>0.1</v>
      </c>
      <c r="K159">
        <v>0.105</v>
      </c>
      <c r="L159" t="s">
        <v>124</v>
      </c>
      <c r="N159" t="s">
        <v>124</v>
      </c>
      <c r="O159">
        <v>0.32</v>
      </c>
      <c r="P159" t="s">
        <v>124</v>
      </c>
      <c r="Q159">
        <v>3.49</v>
      </c>
      <c r="R159">
        <v>2.9</v>
      </c>
    </row>
    <row r="160" spans="1:18" x14ac:dyDescent="0.25">
      <c r="A160">
        <v>3.46</v>
      </c>
      <c r="B160">
        <v>1.87</v>
      </c>
      <c r="C160">
        <v>3.31</v>
      </c>
      <c r="D160">
        <v>3.27</v>
      </c>
      <c r="E160" t="s">
        <v>302</v>
      </c>
      <c r="F160" t="s">
        <v>303</v>
      </c>
      <c r="G160">
        <v>3.27</v>
      </c>
      <c r="H160">
        <v>-3</v>
      </c>
      <c r="I160">
        <v>6073</v>
      </c>
      <c r="J160">
        <v>3.27</v>
      </c>
      <c r="K160">
        <v>3.29</v>
      </c>
      <c r="L160">
        <v>8.3000000000000007</v>
      </c>
      <c r="N160">
        <v>35.64</v>
      </c>
      <c r="O160">
        <v>1.8</v>
      </c>
      <c r="P160">
        <v>2.54</v>
      </c>
      <c r="Q160">
        <v>295.8</v>
      </c>
      <c r="R160">
        <v>1.1000000000000001</v>
      </c>
    </row>
    <row r="161" spans="1:18" x14ac:dyDescent="0.25">
      <c r="A161">
        <v>61.19</v>
      </c>
      <c r="B161">
        <v>34.643000000000001</v>
      </c>
      <c r="C161">
        <v>60.59</v>
      </c>
      <c r="D161">
        <v>59.62</v>
      </c>
      <c r="E161" t="s">
        <v>61</v>
      </c>
      <c r="F161" t="s">
        <v>304</v>
      </c>
      <c r="G161">
        <v>59.63</v>
      </c>
      <c r="H161">
        <v>-83</v>
      </c>
      <c r="I161">
        <v>9241</v>
      </c>
      <c r="J161">
        <v>59.63</v>
      </c>
      <c r="K161">
        <v>59.84</v>
      </c>
      <c r="L161">
        <v>258.33999999999997</v>
      </c>
      <c r="M161" t="s">
        <v>121</v>
      </c>
      <c r="N161">
        <v>1.6</v>
      </c>
      <c r="O161">
        <v>0.32</v>
      </c>
      <c r="P161">
        <v>4.33</v>
      </c>
      <c r="Q161">
        <v>413.28</v>
      </c>
      <c r="R161">
        <v>14.4</v>
      </c>
    </row>
    <row r="162" spans="1:18" x14ac:dyDescent="0.25">
      <c r="A162">
        <v>14.38</v>
      </c>
      <c r="B162">
        <v>9.3000000000000007</v>
      </c>
      <c r="C162">
        <v>11</v>
      </c>
      <c r="D162">
        <v>10.55</v>
      </c>
      <c r="E162" t="s">
        <v>305</v>
      </c>
      <c r="F162" t="s">
        <v>306</v>
      </c>
      <c r="G162">
        <v>10.93</v>
      </c>
      <c r="H162">
        <v>13</v>
      </c>
      <c r="I162">
        <v>4644</v>
      </c>
      <c r="J162">
        <v>10.9</v>
      </c>
      <c r="K162">
        <v>10.94</v>
      </c>
      <c r="L162">
        <v>33</v>
      </c>
      <c r="M162" t="s">
        <v>115</v>
      </c>
      <c r="N162">
        <v>1.73</v>
      </c>
      <c r="O162">
        <v>1.1399999999999999</v>
      </c>
      <c r="P162">
        <v>3.02</v>
      </c>
      <c r="Q162">
        <v>57</v>
      </c>
      <c r="R162">
        <v>19.2</v>
      </c>
    </row>
    <row r="163" spans="1:18" x14ac:dyDescent="0.25">
      <c r="A163">
        <v>0.65</v>
      </c>
      <c r="B163">
        <v>0.19500000000000001</v>
      </c>
      <c r="C163">
        <v>0.23200000000000001</v>
      </c>
      <c r="D163">
        <v>0.215</v>
      </c>
      <c r="E163" t="s">
        <v>805</v>
      </c>
      <c r="F163" t="s">
        <v>806</v>
      </c>
      <c r="G163">
        <v>0.22500000000000001</v>
      </c>
      <c r="H163">
        <v>-0.5</v>
      </c>
      <c r="I163">
        <v>12033</v>
      </c>
      <c r="J163">
        <v>0.22</v>
      </c>
      <c r="K163">
        <v>0.23</v>
      </c>
      <c r="L163" t="s">
        <v>124</v>
      </c>
      <c r="N163" t="s">
        <v>124</v>
      </c>
      <c r="O163">
        <v>0.27</v>
      </c>
      <c r="P163" t="s">
        <v>124</v>
      </c>
      <c r="Q163">
        <v>0.49</v>
      </c>
      <c r="R163">
        <v>45.9</v>
      </c>
    </row>
    <row r="164" spans="1:18" x14ac:dyDescent="0.25">
      <c r="A164">
        <v>1.47</v>
      </c>
      <c r="B164">
        <v>0.86</v>
      </c>
      <c r="C164">
        <v>1.05</v>
      </c>
      <c r="D164">
        <v>0.97</v>
      </c>
      <c r="E164" t="s">
        <v>604</v>
      </c>
      <c r="F164" t="s">
        <v>605</v>
      </c>
      <c r="G164">
        <v>0.97</v>
      </c>
      <c r="H164">
        <v>1</v>
      </c>
      <c r="I164">
        <v>1295</v>
      </c>
      <c r="J164">
        <v>0.97</v>
      </c>
      <c r="K164">
        <v>1.04</v>
      </c>
      <c r="L164">
        <v>8</v>
      </c>
      <c r="M164" t="s">
        <v>115</v>
      </c>
      <c r="N164">
        <v>1.59</v>
      </c>
      <c r="O164">
        <v>0.41</v>
      </c>
      <c r="P164">
        <v>8.25</v>
      </c>
      <c r="Q164">
        <v>12.71</v>
      </c>
      <c r="R164">
        <v>7.6</v>
      </c>
    </row>
    <row r="165" spans="1:18" x14ac:dyDescent="0.25">
      <c r="A165">
        <v>1.0449999999999999</v>
      </c>
      <c r="B165">
        <v>0.435</v>
      </c>
      <c r="C165">
        <v>0.86</v>
      </c>
      <c r="D165">
        <v>0.83499999999999996</v>
      </c>
      <c r="E165" t="s">
        <v>606</v>
      </c>
      <c r="F165" t="s">
        <v>607</v>
      </c>
      <c r="G165">
        <v>0.85</v>
      </c>
      <c r="H165">
        <v>-0.5</v>
      </c>
      <c r="I165">
        <v>9487</v>
      </c>
      <c r="J165">
        <v>0.85</v>
      </c>
      <c r="K165">
        <v>0.85499999999999998</v>
      </c>
      <c r="L165" t="s">
        <v>124</v>
      </c>
      <c r="N165" t="s">
        <v>124</v>
      </c>
      <c r="O165">
        <v>0.01</v>
      </c>
      <c r="P165" t="s">
        <v>124</v>
      </c>
      <c r="Q165">
        <v>1.8</v>
      </c>
      <c r="R165">
        <v>47.2</v>
      </c>
    </row>
    <row r="166" spans="1:18" x14ac:dyDescent="0.25">
      <c r="A166">
        <v>18.64</v>
      </c>
      <c r="B166">
        <v>6.75</v>
      </c>
      <c r="C166">
        <v>9.25</v>
      </c>
      <c r="D166">
        <v>9.1199999999999992</v>
      </c>
      <c r="E166" t="s">
        <v>307</v>
      </c>
      <c r="F166" t="s">
        <v>308</v>
      </c>
      <c r="G166">
        <v>9.17</v>
      </c>
      <c r="H166">
        <v>-6</v>
      </c>
      <c r="I166">
        <v>3990</v>
      </c>
      <c r="J166">
        <v>9.16</v>
      </c>
      <c r="K166">
        <v>9.1999999999999993</v>
      </c>
      <c r="L166">
        <v>39</v>
      </c>
      <c r="M166" t="s">
        <v>115</v>
      </c>
      <c r="N166">
        <v>1.78</v>
      </c>
      <c r="O166">
        <v>1.83</v>
      </c>
      <c r="P166">
        <v>4.25</v>
      </c>
      <c r="Q166">
        <v>69.33</v>
      </c>
      <c r="R166">
        <v>13.2</v>
      </c>
    </row>
    <row r="167" spans="1:18" x14ac:dyDescent="0.25">
      <c r="A167">
        <v>2.97</v>
      </c>
      <c r="B167">
        <v>1.335</v>
      </c>
      <c r="C167">
        <v>1.91</v>
      </c>
      <c r="D167">
        <v>1.835</v>
      </c>
      <c r="E167" t="s">
        <v>608</v>
      </c>
      <c r="F167" t="s">
        <v>609</v>
      </c>
      <c r="G167">
        <v>1.845</v>
      </c>
      <c r="H167">
        <v>-6.5</v>
      </c>
      <c r="I167">
        <v>7021</v>
      </c>
      <c r="J167">
        <v>1.835</v>
      </c>
      <c r="K167">
        <v>1.855</v>
      </c>
      <c r="L167" t="s">
        <v>124</v>
      </c>
      <c r="N167" t="s">
        <v>124</v>
      </c>
      <c r="O167">
        <v>2.2400000000000002</v>
      </c>
      <c r="P167" t="s">
        <v>124</v>
      </c>
      <c r="Q167">
        <v>21.53</v>
      </c>
      <c r="R167">
        <v>8.6</v>
      </c>
    </row>
    <row r="168" spans="1:18" x14ac:dyDescent="0.25">
      <c r="A168">
        <v>4.0279999999999996</v>
      </c>
      <c r="B168">
        <v>1.9450000000000001</v>
      </c>
      <c r="C168">
        <v>2.09</v>
      </c>
      <c r="D168">
        <v>2.06</v>
      </c>
      <c r="E168" t="s">
        <v>316</v>
      </c>
      <c r="F168" t="s">
        <v>807</v>
      </c>
      <c r="G168">
        <v>2.06</v>
      </c>
      <c r="H168">
        <v>-2</v>
      </c>
      <c r="I168">
        <v>9389</v>
      </c>
      <c r="J168">
        <v>2.0499999999999998</v>
      </c>
      <c r="K168">
        <v>2.06</v>
      </c>
      <c r="L168">
        <v>12.5</v>
      </c>
      <c r="M168" t="s">
        <v>115</v>
      </c>
      <c r="N168">
        <v>1.82</v>
      </c>
      <c r="O168">
        <v>1.72</v>
      </c>
      <c r="P168">
        <v>6.07</v>
      </c>
      <c r="Q168">
        <v>22.73</v>
      </c>
      <c r="R168">
        <v>9.1</v>
      </c>
    </row>
    <row r="169" spans="1:18" x14ac:dyDescent="0.25">
      <c r="A169">
        <v>6.8</v>
      </c>
      <c r="B169">
        <v>4.18</v>
      </c>
      <c r="C169">
        <v>4.6100000000000003</v>
      </c>
      <c r="D169">
        <v>4.43</v>
      </c>
      <c r="E169" t="s">
        <v>309</v>
      </c>
      <c r="F169" t="s">
        <v>310</v>
      </c>
      <c r="G169">
        <v>4.47</v>
      </c>
      <c r="H169">
        <v>-12</v>
      </c>
      <c r="I169">
        <v>3435</v>
      </c>
      <c r="J169">
        <v>4.4400000000000004</v>
      </c>
      <c r="K169">
        <v>4.51</v>
      </c>
      <c r="L169" t="s">
        <v>124</v>
      </c>
      <c r="N169" t="s">
        <v>124</v>
      </c>
      <c r="O169">
        <v>0.25</v>
      </c>
      <c r="P169" t="s">
        <v>124</v>
      </c>
      <c r="Q169">
        <v>-21.09</v>
      </c>
      <c r="R169" t="s">
        <v>124</v>
      </c>
    </row>
    <row r="170" spans="1:18" x14ac:dyDescent="0.25">
      <c r="A170">
        <v>3.72</v>
      </c>
      <c r="B170">
        <v>2.54</v>
      </c>
      <c r="C170">
        <v>2.69</v>
      </c>
      <c r="D170">
        <v>2.64</v>
      </c>
      <c r="E170" t="s">
        <v>311</v>
      </c>
      <c r="F170" t="s">
        <v>312</v>
      </c>
      <c r="G170">
        <v>2.64</v>
      </c>
      <c r="H170">
        <v>-5</v>
      </c>
      <c r="I170">
        <v>44532</v>
      </c>
      <c r="J170">
        <v>2.64</v>
      </c>
      <c r="K170">
        <v>2.65</v>
      </c>
      <c r="L170">
        <v>18.5</v>
      </c>
      <c r="M170" t="s">
        <v>115</v>
      </c>
      <c r="N170">
        <v>1.04</v>
      </c>
      <c r="O170">
        <v>-0.19</v>
      </c>
      <c r="P170">
        <v>7.01</v>
      </c>
      <c r="Q170">
        <v>19.2</v>
      </c>
      <c r="R170">
        <v>13.8</v>
      </c>
    </row>
    <row r="171" spans="1:18" x14ac:dyDescent="0.25">
      <c r="A171">
        <v>2.2400000000000002</v>
      </c>
      <c r="B171">
        <v>1.7549999999999999</v>
      </c>
      <c r="C171">
        <v>2.09</v>
      </c>
      <c r="D171">
        <v>2.08</v>
      </c>
      <c r="E171" t="s">
        <v>808</v>
      </c>
      <c r="F171" t="s">
        <v>809</v>
      </c>
      <c r="G171">
        <v>2.08</v>
      </c>
      <c r="H171">
        <v>-1</v>
      </c>
      <c r="I171">
        <v>186</v>
      </c>
      <c r="J171">
        <v>2.08</v>
      </c>
      <c r="K171">
        <v>2.09</v>
      </c>
      <c r="L171">
        <v>11.11</v>
      </c>
      <c r="N171">
        <v>0.73</v>
      </c>
      <c r="O171">
        <v>2.06</v>
      </c>
      <c r="P171">
        <v>5.34</v>
      </c>
      <c r="Q171">
        <v>8.14</v>
      </c>
      <c r="R171">
        <v>25.6</v>
      </c>
    </row>
    <row r="172" spans="1:18" x14ac:dyDescent="0.25">
      <c r="A172">
        <v>3.57</v>
      </c>
      <c r="B172">
        <v>1.347</v>
      </c>
      <c r="C172">
        <v>1.89</v>
      </c>
      <c r="D172">
        <v>1.77</v>
      </c>
      <c r="E172" t="s">
        <v>612</v>
      </c>
      <c r="F172" t="s">
        <v>613</v>
      </c>
      <c r="G172">
        <v>1.8149999999999999</v>
      </c>
      <c r="H172">
        <v>-5.5</v>
      </c>
      <c r="I172">
        <v>881</v>
      </c>
      <c r="J172">
        <v>1.78</v>
      </c>
      <c r="K172">
        <v>1.88</v>
      </c>
      <c r="L172" t="s">
        <v>124</v>
      </c>
      <c r="N172" t="s">
        <v>124</v>
      </c>
      <c r="O172">
        <v>4.67</v>
      </c>
      <c r="P172" t="s">
        <v>124</v>
      </c>
      <c r="Q172">
        <v>-22.13</v>
      </c>
      <c r="R172" t="s">
        <v>124</v>
      </c>
    </row>
    <row r="173" spans="1:18" x14ac:dyDescent="0.25">
      <c r="A173">
        <v>12.74</v>
      </c>
      <c r="B173">
        <v>8</v>
      </c>
      <c r="C173">
        <v>9.73</v>
      </c>
      <c r="D173">
        <v>9.59</v>
      </c>
      <c r="E173" t="s">
        <v>313</v>
      </c>
      <c r="F173" t="s">
        <v>810</v>
      </c>
      <c r="G173">
        <v>9.59</v>
      </c>
      <c r="H173">
        <v>-11</v>
      </c>
      <c r="I173">
        <v>11910</v>
      </c>
      <c r="J173">
        <v>9.58</v>
      </c>
      <c r="K173">
        <v>9.6</v>
      </c>
      <c r="L173">
        <v>62</v>
      </c>
      <c r="M173" t="s">
        <v>115</v>
      </c>
      <c r="N173">
        <v>2.15</v>
      </c>
      <c r="O173">
        <v>5.52</v>
      </c>
      <c r="P173">
        <v>6.47</v>
      </c>
      <c r="Q173">
        <v>133.58000000000001</v>
      </c>
      <c r="R173">
        <v>7.2</v>
      </c>
    </row>
    <row r="174" spans="1:18" x14ac:dyDescent="0.25">
      <c r="A174">
        <v>1.88</v>
      </c>
      <c r="B174">
        <v>1.5649999999999999</v>
      </c>
      <c r="C174">
        <v>1.82</v>
      </c>
      <c r="D174">
        <v>1.7849999999999999</v>
      </c>
      <c r="E174" t="s">
        <v>314</v>
      </c>
      <c r="F174" t="s">
        <v>315</v>
      </c>
      <c r="G174">
        <v>1.7849999999999999</v>
      </c>
      <c r="H174">
        <v>-2.5</v>
      </c>
      <c r="I174">
        <v>130148</v>
      </c>
      <c r="J174">
        <v>1.7849999999999999</v>
      </c>
      <c r="K174">
        <v>1.79</v>
      </c>
      <c r="L174">
        <v>4.5</v>
      </c>
      <c r="N174">
        <v>2.0299999999999998</v>
      </c>
      <c r="O174">
        <v>1.65</v>
      </c>
      <c r="P174">
        <v>2.52</v>
      </c>
      <c r="Q174">
        <v>9.14</v>
      </c>
      <c r="R174">
        <v>19.5</v>
      </c>
    </row>
    <row r="175" spans="1:18" x14ac:dyDescent="0.25">
      <c r="A175">
        <v>20.82</v>
      </c>
      <c r="B175">
        <v>14.63</v>
      </c>
      <c r="C175">
        <v>15.94</v>
      </c>
      <c r="D175">
        <v>15.71</v>
      </c>
      <c r="E175" t="s">
        <v>318</v>
      </c>
      <c r="F175" t="s">
        <v>319</v>
      </c>
      <c r="G175">
        <v>15.71</v>
      </c>
      <c r="H175">
        <v>-26</v>
      </c>
      <c r="I175">
        <v>2509</v>
      </c>
      <c r="J175">
        <v>15.71</v>
      </c>
      <c r="K175">
        <v>15.8</v>
      </c>
      <c r="L175">
        <v>135</v>
      </c>
      <c r="M175" t="s">
        <v>115</v>
      </c>
      <c r="N175">
        <v>1.33</v>
      </c>
      <c r="O175">
        <v>3.76</v>
      </c>
      <c r="P175">
        <v>8.59</v>
      </c>
      <c r="Q175">
        <v>179.33</v>
      </c>
      <c r="R175">
        <v>8.8000000000000007</v>
      </c>
    </row>
    <row r="176" spans="1:18" x14ac:dyDescent="0.25">
      <c r="A176">
        <v>3.29</v>
      </c>
      <c r="B176">
        <v>2.19</v>
      </c>
      <c r="C176">
        <v>2.85</v>
      </c>
      <c r="D176">
        <v>2.83</v>
      </c>
      <c r="E176" t="s">
        <v>616</v>
      </c>
      <c r="F176" t="s">
        <v>617</v>
      </c>
      <c r="G176">
        <v>2.84</v>
      </c>
      <c r="H176" t="s">
        <v>124</v>
      </c>
      <c r="I176">
        <v>209</v>
      </c>
      <c r="J176">
        <v>2.84</v>
      </c>
      <c r="K176">
        <v>2.88</v>
      </c>
      <c r="L176">
        <v>14.5</v>
      </c>
      <c r="M176" t="s">
        <v>115</v>
      </c>
      <c r="N176">
        <v>1.23</v>
      </c>
      <c r="O176">
        <v>0.75</v>
      </c>
      <c r="P176">
        <v>5.1100000000000003</v>
      </c>
      <c r="Q176">
        <v>17.899999999999999</v>
      </c>
      <c r="R176">
        <v>15.9</v>
      </c>
    </row>
    <row r="177" spans="1:18" x14ac:dyDescent="0.25">
      <c r="A177">
        <v>1.2150000000000001</v>
      </c>
      <c r="B177">
        <v>0.46500000000000002</v>
      </c>
      <c r="C177">
        <v>0.72499999999999998</v>
      </c>
      <c r="D177">
        <v>0.69</v>
      </c>
      <c r="E177" t="s">
        <v>320</v>
      </c>
      <c r="F177" t="s">
        <v>321</v>
      </c>
      <c r="G177">
        <v>0.69</v>
      </c>
      <c r="H177">
        <v>-2.5</v>
      </c>
      <c r="I177">
        <v>31904</v>
      </c>
      <c r="J177">
        <v>0.69</v>
      </c>
      <c r="K177">
        <v>0.69499999999999995</v>
      </c>
      <c r="L177">
        <v>4</v>
      </c>
      <c r="M177" t="s">
        <v>115</v>
      </c>
      <c r="N177">
        <v>4.55</v>
      </c>
      <c r="O177">
        <v>1.1399999999999999</v>
      </c>
      <c r="P177">
        <v>5.8</v>
      </c>
      <c r="Q177">
        <v>18.22</v>
      </c>
      <c r="R177">
        <v>3.8</v>
      </c>
    </row>
    <row r="178" spans="1:18" x14ac:dyDescent="0.25">
      <c r="A178">
        <v>2.97</v>
      </c>
      <c r="B178">
        <v>1.9750000000000001</v>
      </c>
      <c r="C178">
        <v>2.14</v>
      </c>
      <c r="D178">
        <v>2.1</v>
      </c>
      <c r="E178" t="s">
        <v>50</v>
      </c>
      <c r="F178" t="s">
        <v>322</v>
      </c>
      <c r="G178">
        <v>2.12</v>
      </c>
      <c r="H178">
        <v>-2</v>
      </c>
      <c r="I178">
        <v>37310</v>
      </c>
      <c r="J178">
        <v>2.11</v>
      </c>
      <c r="K178">
        <v>2.12</v>
      </c>
      <c r="L178">
        <v>17</v>
      </c>
      <c r="M178" t="s">
        <v>115</v>
      </c>
      <c r="N178">
        <v>1.21</v>
      </c>
      <c r="O178">
        <v>-0.01</v>
      </c>
      <c r="P178">
        <v>8.02</v>
      </c>
      <c r="Q178">
        <v>20.5</v>
      </c>
      <c r="R178">
        <v>10.3</v>
      </c>
    </row>
    <row r="179" spans="1:18" x14ac:dyDescent="0.25">
      <c r="A179">
        <v>37.07</v>
      </c>
      <c r="B179">
        <v>28.64</v>
      </c>
      <c r="C179">
        <v>33.020000000000003</v>
      </c>
      <c r="D179">
        <v>32.78</v>
      </c>
      <c r="E179" t="s">
        <v>52</v>
      </c>
      <c r="F179" t="s">
        <v>323</v>
      </c>
      <c r="G179">
        <v>32.78</v>
      </c>
      <c r="H179">
        <v>-25</v>
      </c>
      <c r="I179">
        <v>57086</v>
      </c>
      <c r="J179">
        <v>32.78</v>
      </c>
      <c r="K179">
        <v>32.799999999999997</v>
      </c>
      <c r="L179">
        <v>196</v>
      </c>
      <c r="M179" t="s">
        <v>115</v>
      </c>
      <c r="N179">
        <v>1.25</v>
      </c>
      <c r="O179">
        <v>14.91</v>
      </c>
      <c r="P179">
        <v>5.98</v>
      </c>
      <c r="Q179">
        <v>244.1</v>
      </c>
      <c r="R179">
        <v>13.4</v>
      </c>
    </row>
    <row r="180" spans="1:18" x14ac:dyDescent="0.25">
      <c r="A180">
        <v>1.35</v>
      </c>
      <c r="B180">
        <v>0.96</v>
      </c>
      <c r="C180">
        <v>1.325</v>
      </c>
      <c r="D180">
        <v>1.27</v>
      </c>
      <c r="E180" t="s">
        <v>618</v>
      </c>
      <c r="F180" t="s">
        <v>619</v>
      </c>
      <c r="G180">
        <v>1.27</v>
      </c>
      <c r="H180" t="s">
        <v>124</v>
      </c>
      <c r="I180">
        <v>4406</v>
      </c>
      <c r="J180">
        <v>1.2649999999999999</v>
      </c>
      <c r="K180">
        <v>1.325</v>
      </c>
      <c r="L180" t="s">
        <v>124</v>
      </c>
      <c r="N180" t="s">
        <v>124</v>
      </c>
      <c r="O180">
        <v>0.01</v>
      </c>
      <c r="P180" t="s">
        <v>124</v>
      </c>
      <c r="Q180">
        <v>-9.6999999999999993</v>
      </c>
      <c r="R180" t="s">
        <v>124</v>
      </c>
    </row>
    <row r="181" spans="1:18" x14ac:dyDescent="0.25">
      <c r="A181">
        <v>7.88</v>
      </c>
      <c r="B181">
        <v>5.51</v>
      </c>
      <c r="C181">
        <v>7.14</v>
      </c>
      <c r="D181">
        <v>7.07</v>
      </c>
      <c r="E181" t="s">
        <v>324</v>
      </c>
      <c r="F181" t="s">
        <v>325</v>
      </c>
      <c r="G181">
        <v>7.13</v>
      </c>
      <c r="H181">
        <v>4</v>
      </c>
      <c r="I181">
        <v>13481</v>
      </c>
      <c r="J181">
        <v>7.1</v>
      </c>
      <c r="K181">
        <v>7.14</v>
      </c>
      <c r="L181">
        <v>19.600000000000001</v>
      </c>
      <c r="M181" t="s">
        <v>115</v>
      </c>
      <c r="N181">
        <v>1.03</v>
      </c>
      <c r="O181">
        <v>-0.6</v>
      </c>
      <c r="P181">
        <v>2.75</v>
      </c>
      <c r="Q181">
        <v>20.2</v>
      </c>
      <c r="R181">
        <v>35.299999999999997</v>
      </c>
    </row>
    <row r="182" spans="1:18" x14ac:dyDescent="0.25">
      <c r="A182">
        <v>14.17</v>
      </c>
      <c r="B182">
        <v>6.96</v>
      </c>
      <c r="C182">
        <v>10.69</v>
      </c>
      <c r="D182">
        <v>10.52</v>
      </c>
      <c r="E182" t="s">
        <v>326</v>
      </c>
      <c r="F182" t="s">
        <v>327</v>
      </c>
      <c r="G182">
        <v>10.52</v>
      </c>
      <c r="H182">
        <v>-19</v>
      </c>
      <c r="I182">
        <v>25189</v>
      </c>
      <c r="J182">
        <v>10.51</v>
      </c>
      <c r="K182">
        <v>10.6</v>
      </c>
      <c r="L182">
        <v>12</v>
      </c>
      <c r="N182" t="s">
        <v>124</v>
      </c>
      <c r="O182">
        <v>12.68</v>
      </c>
      <c r="P182">
        <v>1.1399999999999999</v>
      </c>
      <c r="Q182">
        <v>-791.1</v>
      </c>
      <c r="R182" t="s">
        <v>124</v>
      </c>
    </row>
    <row r="183" spans="1:18" x14ac:dyDescent="0.25">
      <c r="A183">
        <v>20.29</v>
      </c>
      <c r="B183">
        <v>15.63</v>
      </c>
      <c r="C183">
        <v>18.59</v>
      </c>
      <c r="D183">
        <v>18.43</v>
      </c>
      <c r="E183" t="s">
        <v>328</v>
      </c>
      <c r="F183" t="s">
        <v>329</v>
      </c>
      <c r="G183">
        <v>18.54</v>
      </c>
      <c r="H183">
        <v>10</v>
      </c>
      <c r="I183">
        <v>741</v>
      </c>
      <c r="J183">
        <v>18.54</v>
      </c>
      <c r="K183">
        <v>18.559999999999999</v>
      </c>
      <c r="L183" t="s">
        <v>124</v>
      </c>
      <c r="N183" t="s">
        <v>124</v>
      </c>
      <c r="O183">
        <v>15.49</v>
      </c>
      <c r="P183" t="s">
        <v>124</v>
      </c>
      <c r="Q183">
        <v>34.64</v>
      </c>
      <c r="R183">
        <v>53.5</v>
      </c>
    </row>
    <row r="184" spans="1:18" x14ac:dyDescent="0.25">
      <c r="A184">
        <v>0.57499999999999996</v>
      </c>
      <c r="B184">
        <v>0.27</v>
      </c>
      <c r="C184">
        <v>0.31</v>
      </c>
      <c r="D184">
        <v>0.27200000000000002</v>
      </c>
      <c r="E184" t="s">
        <v>620</v>
      </c>
      <c r="F184" t="s">
        <v>621</v>
      </c>
      <c r="G184">
        <v>0.27500000000000002</v>
      </c>
      <c r="H184">
        <v>-2.5</v>
      </c>
      <c r="I184">
        <v>22350</v>
      </c>
      <c r="J184">
        <v>0.27</v>
      </c>
      <c r="K184">
        <v>0.27500000000000002</v>
      </c>
      <c r="L184" t="s">
        <v>124</v>
      </c>
      <c r="N184" t="s">
        <v>124</v>
      </c>
      <c r="O184">
        <v>0.01</v>
      </c>
      <c r="P184" t="s">
        <v>124</v>
      </c>
      <c r="Q184">
        <v>2.27</v>
      </c>
      <c r="R184">
        <v>12.1</v>
      </c>
    </row>
    <row r="185" spans="1:18" x14ac:dyDescent="0.25">
      <c r="A185">
        <v>2.94</v>
      </c>
      <c r="B185">
        <v>1.62</v>
      </c>
      <c r="C185">
        <v>1.75</v>
      </c>
      <c r="D185">
        <v>1.665</v>
      </c>
      <c r="E185" t="s">
        <v>622</v>
      </c>
      <c r="F185" t="s">
        <v>623</v>
      </c>
      <c r="G185">
        <v>1.7050000000000001</v>
      </c>
      <c r="H185">
        <v>-3.5</v>
      </c>
      <c r="I185">
        <v>4686</v>
      </c>
      <c r="J185">
        <v>1.7</v>
      </c>
      <c r="K185">
        <v>1.71</v>
      </c>
      <c r="L185" t="s">
        <v>124</v>
      </c>
      <c r="N185" t="s">
        <v>124</v>
      </c>
      <c r="O185">
        <v>1.2</v>
      </c>
      <c r="P185" t="s">
        <v>124</v>
      </c>
      <c r="Q185">
        <v>-7.82</v>
      </c>
      <c r="R185" t="s">
        <v>124</v>
      </c>
    </row>
    <row r="186" spans="1:18" x14ac:dyDescent="0.25">
      <c r="A186">
        <v>2.39</v>
      </c>
      <c r="B186">
        <v>1.8</v>
      </c>
      <c r="C186">
        <v>2.16</v>
      </c>
      <c r="D186">
        <v>2.0699999999999998</v>
      </c>
      <c r="E186" t="s">
        <v>330</v>
      </c>
      <c r="F186" t="s">
        <v>331</v>
      </c>
      <c r="G186">
        <v>2.16</v>
      </c>
      <c r="H186" t="s">
        <v>124</v>
      </c>
      <c r="I186">
        <v>25619</v>
      </c>
      <c r="J186">
        <v>2.14</v>
      </c>
      <c r="K186">
        <v>2.16</v>
      </c>
      <c r="L186" t="s">
        <v>124</v>
      </c>
      <c r="N186" t="s">
        <v>124</v>
      </c>
      <c r="O186" t="s">
        <v>124</v>
      </c>
      <c r="P186" t="s">
        <v>124</v>
      </c>
      <c r="Q186">
        <v>3.9</v>
      </c>
      <c r="R186">
        <v>55.4</v>
      </c>
    </row>
    <row r="187" spans="1:18" x14ac:dyDescent="0.25">
      <c r="A187">
        <v>1.35</v>
      </c>
      <c r="B187">
        <v>0.59</v>
      </c>
      <c r="C187">
        <v>1.2849999999999999</v>
      </c>
      <c r="D187">
        <v>1.26</v>
      </c>
      <c r="E187" t="s">
        <v>332</v>
      </c>
      <c r="F187" t="s">
        <v>333</v>
      </c>
      <c r="G187">
        <v>1.26</v>
      </c>
      <c r="H187">
        <v>-2.5</v>
      </c>
      <c r="I187">
        <v>17409</v>
      </c>
      <c r="J187">
        <v>1.26</v>
      </c>
      <c r="K187">
        <v>1.2649999999999999</v>
      </c>
      <c r="L187">
        <v>3.5</v>
      </c>
      <c r="M187" t="s">
        <v>115</v>
      </c>
      <c r="N187">
        <v>0.91</v>
      </c>
      <c r="O187">
        <v>0.21</v>
      </c>
      <c r="P187">
        <v>2.78</v>
      </c>
      <c r="Q187">
        <v>3.2</v>
      </c>
      <c r="R187">
        <v>39.4</v>
      </c>
    </row>
    <row r="188" spans="1:18" x14ac:dyDescent="0.25">
      <c r="A188">
        <v>1.62</v>
      </c>
      <c r="B188">
        <v>0.88</v>
      </c>
      <c r="C188">
        <v>0.94499999999999995</v>
      </c>
      <c r="D188">
        <v>0.92</v>
      </c>
      <c r="E188" t="s">
        <v>624</v>
      </c>
      <c r="F188" t="s">
        <v>625</v>
      </c>
      <c r="G188">
        <v>0.92</v>
      </c>
      <c r="H188">
        <v>-2.5</v>
      </c>
      <c r="I188">
        <v>19618</v>
      </c>
      <c r="J188">
        <v>0.92</v>
      </c>
      <c r="K188">
        <v>0.92500000000000004</v>
      </c>
      <c r="L188">
        <v>9</v>
      </c>
      <c r="M188" t="s">
        <v>115</v>
      </c>
      <c r="N188">
        <v>1.87</v>
      </c>
      <c r="O188">
        <v>1.19</v>
      </c>
      <c r="P188">
        <v>9.7799999999999994</v>
      </c>
      <c r="Q188">
        <v>16.8</v>
      </c>
      <c r="R188">
        <v>5.5</v>
      </c>
    </row>
    <row r="189" spans="1:18" x14ac:dyDescent="0.25">
      <c r="A189">
        <v>5.23</v>
      </c>
      <c r="B189">
        <v>3.77</v>
      </c>
      <c r="C189">
        <v>4.71</v>
      </c>
      <c r="D189">
        <v>4.5999999999999996</v>
      </c>
      <c r="E189" t="s">
        <v>336</v>
      </c>
      <c r="F189" t="s">
        <v>337</v>
      </c>
      <c r="G189">
        <v>4.6500000000000004</v>
      </c>
      <c r="H189">
        <v>-4</v>
      </c>
      <c r="I189">
        <v>6779</v>
      </c>
      <c r="J189">
        <v>4.6399999999999997</v>
      </c>
      <c r="K189">
        <v>4.6500000000000004</v>
      </c>
      <c r="L189">
        <v>8</v>
      </c>
      <c r="M189" t="s">
        <v>115</v>
      </c>
      <c r="N189">
        <v>3.38</v>
      </c>
      <c r="O189">
        <v>2.9</v>
      </c>
      <c r="P189">
        <v>1.72</v>
      </c>
      <c r="Q189">
        <v>27</v>
      </c>
      <c r="R189">
        <v>17.2</v>
      </c>
    </row>
    <row r="190" spans="1:18" x14ac:dyDescent="0.25">
      <c r="A190">
        <v>3.48</v>
      </c>
      <c r="B190">
        <v>1.28</v>
      </c>
      <c r="C190">
        <v>3.19</v>
      </c>
      <c r="D190">
        <v>3.12</v>
      </c>
      <c r="E190" t="s">
        <v>626</v>
      </c>
      <c r="F190" t="s">
        <v>627</v>
      </c>
      <c r="G190">
        <v>3.15</v>
      </c>
      <c r="H190">
        <v>-1</v>
      </c>
      <c r="I190">
        <v>5047</v>
      </c>
      <c r="J190">
        <v>3.12</v>
      </c>
      <c r="K190">
        <v>3.15</v>
      </c>
      <c r="L190" t="s">
        <v>124</v>
      </c>
      <c r="N190" t="s">
        <v>124</v>
      </c>
      <c r="O190">
        <v>2.2000000000000002</v>
      </c>
      <c r="P190" t="s">
        <v>124</v>
      </c>
      <c r="Q190">
        <v>-17.88</v>
      </c>
      <c r="R190" t="s">
        <v>124</v>
      </c>
    </row>
    <row r="191" spans="1:18" x14ac:dyDescent="0.25">
      <c r="A191">
        <v>9.8800000000000008</v>
      </c>
      <c r="B191">
        <v>7.66</v>
      </c>
      <c r="C191">
        <v>9.7249999999999996</v>
      </c>
      <c r="D191">
        <v>9.65</v>
      </c>
      <c r="E191" t="s">
        <v>338</v>
      </c>
      <c r="F191" t="s">
        <v>339</v>
      </c>
      <c r="G191">
        <v>9.67</v>
      </c>
      <c r="H191">
        <v>-8</v>
      </c>
      <c r="I191">
        <v>43625</v>
      </c>
      <c r="J191">
        <v>9.66</v>
      </c>
      <c r="K191">
        <v>9.68</v>
      </c>
      <c r="L191">
        <v>4.3600000000000003</v>
      </c>
      <c r="N191">
        <v>3.94</v>
      </c>
      <c r="O191" t="s">
        <v>124</v>
      </c>
      <c r="P191">
        <v>0.45</v>
      </c>
      <c r="Q191">
        <v>17.170000000000002</v>
      </c>
      <c r="R191">
        <v>56.3</v>
      </c>
    </row>
    <row r="192" spans="1:18" x14ac:dyDescent="0.25">
      <c r="A192">
        <v>24.85</v>
      </c>
      <c r="B192">
        <v>17.47</v>
      </c>
      <c r="C192">
        <v>19.72</v>
      </c>
      <c r="D192">
        <v>19.39</v>
      </c>
      <c r="E192" t="s">
        <v>340</v>
      </c>
      <c r="F192" t="s">
        <v>341</v>
      </c>
      <c r="G192">
        <v>19.48</v>
      </c>
      <c r="H192">
        <v>-16</v>
      </c>
      <c r="I192">
        <v>13426</v>
      </c>
      <c r="J192">
        <v>19.47</v>
      </c>
      <c r="K192">
        <v>19.579999999999998</v>
      </c>
      <c r="L192">
        <v>95</v>
      </c>
      <c r="M192" t="s">
        <v>121</v>
      </c>
      <c r="N192">
        <v>1.66</v>
      </c>
      <c r="O192">
        <v>4.41</v>
      </c>
      <c r="P192">
        <v>4.88</v>
      </c>
      <c r="Q192">
        <v>157.9</v>
      </c>
      <c r="R192">
        <v>12.3</v>
      </c>
    </row>
    <row r="193" spans="1:18" x14ac:dyDescent="0.25">
      <c r="A193">
        <v>15.5</v>
      </c>
      <c r="B193">
        <v>11.71</v>
      </c>
      <c r="C193">
        <v>14.68</v>
      </c>
      <c r="D193">
        <v>14.59</v>
      </c>
      <c r="E193" t="s">
        <v>342</v>
      </c>
      <c r="F193" t="s">
        <v>343</v>
      </c>
      <c r="G193">
        <v>14.62</v>
      </c>
      <c r="H193">
        <v>-8</v>
      </c>
      <c r="I193">
        <v>19858</v>
      </c>
      <c r="J193">
        <v>14.61</v>
      </c>
      <c r="K193">
        <v>14.68</v>
      </c>
      <c r="L193">
        <v>50</v>
      </c>
      <c r="N193">
        <v>0.32</v>
      </c>
      <c r="O193" t="s">
        <v>124</v>
      </c>
      <c r="P193">
        <v>3.42</v>
      </c>
      <c r="Q193">
        <v>15.9</v>
      </c>
      <c r="R193">
        <v>91.9</v>
      </c>
    </row>
    <row r="194" spans="1:18" x14ac:dyDescent="0.25">
      <c r="A194">
        <v>2.57</v>
      </c>
      <c r="B194">
        <v>1.36</v>
      </c>
      <c r="C194">
        <v>2.36</v>
      </c>
      <c r="D194">
        <v>2.2400000000000002</v>
      </c>
      <c r="E194" t="s">
        <v>628</v>
      </c>
      <c r="F194" t="s">
        <v>629</v>
      </c>
      <c r="G194">
        <v>2.2599999999999998</v>
      </c>
      <c r="H194">
        <v>-7</v>
      </c>
      <c r="I194">
        <v>1915</v>
      </c>
      <c r="J194">
        <v>2.2200000000000002</v>
      </c>
      <c r="K194">
        <v>2.2799999999999998</v>
      </c>
      <c r="L194" t="s">
        <v>124</v>
      </c>
      <c r="N194" t="s">
        <v>124</v>
      </c>
      <c r="O194" t="s">
        <v>124</v>
      </c>
      <c r="P194" t="s">
        <v>124</v>
      </c>
      <c r="Q194">
        <v>-8.6</v>
      </c>
      <c r="R194" t="s">
        <v>124</v>
      </c>
    </row>
    <row r="195" spans="1:18" x14ac:dyDescent="0.25">
      <c r="A195">
        <v>1.53</v>
      </c>
      <c r="B195">
        <v>1.115</v>
      </c>
      <c r="C195">
        <v>1.4650000000000001</v>
      </c>
      <c r="D195">
        <v>1.42</v>
      </c>
      <c r="E195" t="s">
        <v>344</v>
      </c>
      <c r="F195" t="s">
        <v>345</v>
      </c>
      <c r="G195">
        <v>1.425</v>
      </c>
      <c r="H195">
        <v>-2</v>
      </c>
      <c r="I195">
        <v>33316</v>
      </c>
      <c r="J195">
        <v>1.42</v>
      </c>
      <c r="K195">
        <v>1.425</v>
      </c>
      <c r="L195" t="s">
        <v>124</v>
      </c>
      <c r="N195" t="s">
        <v>124</v>
      </c>
      <c r="O195" t="s">
        <v>124</v>
      </c>
      <c r="P195" t="s">
        <v>124</v>
      </c>
      <c r="Q195" t="s">
        <v>124</v>
      </c>
      <c r="R195" t="s">
        <v>124</v>
      </c>
    </row>
    <row r="196" spans="1:18" x14ac:dyDescent="0.25">
      <c r="A196">
        <v>7.5</v>
      </c>
      <c r="B196">
        <v>3.4</v>
      </c>
      <c r="C196">
        <v>4.4400000000000004</v>
      </c>
      <c r="D196">
        <v>4.13</v>
      </c>
      <c r="E196" t="s">
        <v>811</v>
      </c>
      <c r="F196" t="s">
        <v>812</v>
      </c>
      <c r="G196">
        <v>4.3899999999999997</v>
      </c>
      <c r="H196">
        <v>23</v>
      </c>
      <c r="I196">
        <v>1177</v>
      </c>
      <c r="J196">
        <v>4.25</v>
      </c>
      <c r="K196">
        <v>4.4000000000000004</v>
      </c>
      <c r="L196">
        <v>36</v>
      </c>
      <c r="M196" t="s">
        <v>115</v>
      </c>
      <c r="N196">
        <v>1.1000000000000001</v>
      </c>
      <c r="O196">
        <v>1.01</v>
      </c>
      <c r="P196">
        <v>8.1999999999999993</v>
      </c>
      <c r="Q196">
        <v>39.450000000000003</v>
      </c>
      <c r="R196">
        <v>11.1</v>
      </c>
    </row>
    <row r="197" spans="1:18" x14ac:dyDescent="0.25">
      <c r="A197">
        <v>4.7050000000000001</v>
      </c>
      <c r="B197">
        <v>2.11</v>
      </c>
      <c r="C197">
        <v>4.1399999999999997</v>
      </c>
      <c r="D197">
        <v>4.05</v>
      </c>
      <c r="E197" t="s">
        <v>346</v>
      </c>
      <c r="F197" t="s">
        <v>347</v>
      </c>
      <c r="G197">
        <v>4.09</v>
      </c>
      <c r="H197">
        <v>-7</v>
      </c>
      <c r="I197">
        <v>14222</v>
      </c>
      <c r="J197">
        <v>4.07</v>
      </c>
      <c r="K197">
        <v>4.0999999999999996</v>
      </c>
      <c r="L197">
        <v>20</v>
      </c>
      <c r="N197" t="s">
        <v>124</v>
      </c>
      <c r="O197">
        <v>6.84</v>
      </c>
      <c r="P197">
        <v>4.8899999999999997</v>
      </c>
      <c r="Q197">
        <v>-97.1</v>
      </c>
      <c r="R197" t="s">
        <v>124</v>
      </c>
    </row>
    <row r="198" spans="1:18" x14ac:dyDescent="0.25">
      <c r="A198">
        <v>3.5</v>
      </c>
      <c r="B198">
        <v>2.39</v>
      </c>
      <c r="C198">
        <v>2.64</v>
      </c>
      <c r="D198">
        <v>2.59</v>
      </c>
      <c r="E198" t="s">
        <v>348</v>
      </c>
      <c r="F198" t="s">
        <v>349</v>
      </c>
      <c r="G198">
        <v>2.64</v>
      </c>
      <c r="H198">
        <v>3</v>
      </c>
      <c r="I198">
        <v>9350</v>
      </c>
      <c r="J198">
        <v>2.61</v>
      </c>
      <c r="K198">
        <v>2.64</v>
      </c>
      <c r="L198" t="s">
        <v>124</v>
      </c>
      <c r="M198" t="s">
        <v>115</v>
      </c>
      <c r="N198" t="s">
        <v>124</v>
      </c>
      <c r="O198" t="s">
        <v>124</v>
      </c>
      <c r="P198" t="s">
        <v>124</v>
      </c>
      <c r="Q198" t="s">
        <v>124</v>
      </c>
      <c r="R198" t="s">
        <v>124</v>
      </c>
    </row>
    <row r="199" spans="1:18" x14ac:dyDescent="0.25">
      <c r="A199">
        <v>0.85499999999999998</v>
      </c>
      <c r="B199">
        <v>0.49</v>
      </c>
      <c r="C199">
        <v>0.55000000000000004</v>
      </c>
      <c r="D199">
        <v>0.51500000000000001</v>
      </c>
      <c r="E199" t="s">
        <v>350</v>
      </c>
      <c r="F199" t="s">
        <v>351</v>
      </c>
      <c r="G199">
        <v>0.54500000000000004</v>
      </c>
      <c r="H199">
        <v>1.5</v>
      </c>
      <c r="I199">
        <v>45188</v>
      </c>
      <c r="J199">
        <v>0.54</v>
      </c>
      <c r="K199">
        <v>0.54500000000000004</v>
      </c>
      <c r="L199">
        <v>4.5</v>
      </c>
      <c r="M199" t="s">
        <v>115</v>
      </c>
      <c r="N199" t="s">
        <v>124</v>
      </c>
      <c r="O199">
        <v>0.16</v>
      </c>
      <c r="P199">
        <v>8.26</v>
      </c>
      <c r="Q199">
        <v>-20.2</v>
      </c>
      <c r="R199" t="s">
        <v>124</v>
      </c>
    </row>
    <row r="200" spans="1:18" x14ac:dyDescent="0.25">
      <c r="A200">
        <v>3.62</v>
      </c>
      <c r="B200">
        <v>3.1</v>
      </c>
      <c r="C200">
        <v>3.5</v>
      </c>
      <c r="D200">
        <v>3.41</v>
      </c>
      <c r="E200" t="s">
        <v>352</v>
      </c>
      <c r="F200" t="s">
        <v>353</v>
      </c>
      <c r="G200">
        <v>3.43</v>
      </c>
      <c r="H200">
        <v>-4</v>
      </c>
      <c r="I200">
        <v>7458</v>
      </c>
      <c r="J200">
        <v>3.42</v>
      </c>
      <c r="K200">
        <v>3.43</v>
      </c>
      <c r="L200" t="s">
        <v>124</v>
      </c>
      <c r="N200" t="s">
        <v>124</v>
      </c>
      <c r="O200" t="s">
        <v>124</v>
      </c>
      <c r="P200" t="s">
        <v>124</v>
      </c>
      <c r="Q200" t="s">
        <v>124</v>
      </c>
      <c r="R200" t="s">
        <v>124</v>
      </c>
    </row>
    <row r="201" spans="1:18" x14ac:dyDescent="0.25">
      <c r="A201">
        <v>1.125</v>
      </c>
      <c r="B201">
        <v>0.28000000000000003</v>
      </c>
      <c r="C201">
        <v>0.315</v>
      </c>
      <c r="D201">
        <v>0.28999999999999998</v>
      </c>
      <c r="E201" t="s">
        <v>354</v>
      </c>
      <c r="F201" t="s">
        <v>355</v>
      </c>
      <c r="G201">
        <v>0.29499999999999998</v>
      </c>
      <c r="H201">
        <v>-1</v>
      </c>
      <c r="I201">
        <v>89118</v>
      </c>
      <c r="J201">
        <v>0.29499999999999998</v>
      </c>
      <c r="K201">
        <v>0.3</v>
      </c>
      <c r="L201" t="s">
        <v>124</v>
      </c>
      <c r="N201" t="s">
        <v>124</v>
      </c>
      <c r="O201">
        <v>0.45</v>
      </c>
      <c r="P201" t="s">
        <v>124</v>
      </c>
      <c r="Q201">
        <v>-60.08</v>
      </c>
      <c r="R201" t="s">
        <v>124</v>
      </c>
    </row>
    <row r="202" spans="1:18" x14ac:dyDescent="0.25">
      <c r="A202">
        <v>2.48</v>
      </c>
      <c r="B202">
        <v>1.45</v>
      </c>
      <c r="C202">
        <v>2.27</v>
      </c>
      <c r="D202">
        <v>2.2400000000000002</v>
      </c>
      <c r="E202" t="s">
        <v>356</v>
      </c>
      <c r="F202" t="s">
        <v>357</v>
      </c>
      <c r="G202">
        <v>2.25</v>
      </c>
      <c r="H202" t="s">
        <v>124</v>
      </c>
      <c r="I202">
        <v>10635</v>
      </c>
      <c r="J202">
        <v>2.2400000000000002</v>
      </c>
      <c r="K202">
        <v>2.25</v>
      </c>
      <c r="L202">
        <v>6</v>
      </c>
      <c r="N202">
        <v>1.1399999999999999</v>
      </c>
      <c r="O202">
        <v>1.82</v>
      </c>
      <c r="P202">
        <v>2.67</v>
      </c>
      <c r="Q202">
        <v>6.84</v>
      </c>
      <c r="R202">
        <v>32.9</v>
      </c>
    </row>
    <row r="203" spans="1:18" x14ac:dyDescent="0.25">
      <c r="A203">
        <v>1.915</v>
      </c>
      <c r="B203">
        <v>0.67500000000000004</v>
      </c>
      <c r="C203">
        <v>1.9</v>
      </c>
      <c r="D203">
        <v>1.87</v>
      </c>
      <c r="E203" t="s">
        <v>813</v>
      </c>
      <c r="F203" t="s">
        <v>814</v>
      </c>
      <c r="G203">
        <v>1.89</v>
      </c>
      <c r="H203">
        <v>-2.5</v>
      </c>
      <c r="I203">
        <v>10778</v>
      </c>
      <c r="J203">
        <v>1.88</v>
      </c>
      <c r="K203">
        <v>1.89</v>
      </c>
      <c r="L203" t="s">
        <v>124</v>
      </c>
      <c r="N203" t="s">
        <v>124</v>
      </c>
      <c r="O203" t="s">
        <v>124</v>
      </c>
      <c r="P203" t="s">
        <v>124</v>
      </c>
      <c r="Q203">
        <v>-1.55</v>
      </c>
      <c r="R203" t="s">
        <v>124</v>
      </c>
    </row>
    <row r="204" spans="1:18" x14ac:dyDescent="0.25">
      <c r="A204">
        <v>53.16</v>
      </c>
      <c r="B204">
        <v>34.81</v>
      </c>
      <c r="C204">
        <v>47.8</v>
      </c>
      <c r="D204">
        <v>47.07</v>
      </c>
      <c r="E204" t="s">
        <v>358</v>
      </c>
      <c r="F204" t="s">
        <v>359</v>
      </c>
      <c r="G204">
        <v>47.38</v>
      </c>
      <c r="H204" t="s">
        <v>124</v>
      </c>
      <c r="I204">
        <v>1173</v>
      </c>
      <c r="J204">
        <v>47.38</v>
      </c>
      <c r="K204">
        <v>47.61</v>
      </c>
      <c r="L204">
        <v>160</v>
      </c>
      <c r="M204" t="s">
        <v>115</v>
      </c>
      <c r="N204">
        <v>1.07</v>
      </c>
      <c r="O204">
        <v>3.19</v>
      </c>
      <c r="P204">
        <v>3.38</v>
      </c>
      <c r="Q204">
        <v>171.5</v>
      </c>
      <c r="R204">
        <v>27.6</v>
      </c>
    </row>
    <row r="205" spans="1:18" x14ac:dyDescent="0.25">
      <c r="A205">
        <v>0.91500000000000004</v>
      </c>
      <c r="B205">
        <v>0.21</v>
      </c>
      <c r="C205">
        <v>0.44</v>
      </c>
      <c r="D205">
        <v>0.41499999999999998</v>
      </c>
      <c r="E205" t="s">
        <v>630</v>
      </c>
      <c r="F205" t="s">
        <v>631</v>
      </c>
      <c r="G205">
        <v>0.41499999999999998</v>
      </c>
      <c r="H205">
        <v>-3</v>
      </c>
      <c r="I205">
        <v>21943</v>
      </c>
      <c r="J205">
        <v>0.41499999999999998</v>
      </c>
      <c r="K205">
        <v>0.42</v>
      </c>
      <c r="L205" t="s">
        <v>124</v>
      </c>
      <c r="N205" t="s">
        <v>124</v>
      </c>
      <c r="O205">
        <v>1</v>
      </c>
      <c r="P205" t="s">
        <v>124</v>
      </c>
      <c r="Q205">
        <v>1.38</v>
      </c>
      <c r="R205">
        <v>30.1</v>
      </c>
    </row>
    <row r="206" spans="1:18" x14ac:dyDescent="0.25">
      <c r="A206">
        <v>7.75</v>
      </c>
      <c r="B206">
        <v>5.23</v>
      </c>
      <c r="C206">
        <v>6.35</v>
      </c>
      <c r="D206">
        <v>6.24</v>
      </c>
      <c r="E206" t="s">
        <v>360</v>
      </c>
      <c r="F206" t="s">
        <v>361</v>
      </c>
      <c r="G206">
        <v>6.3</v>
      </c>
      <c r="H206">
        <v>2</v>
      </c>
      <c r="I206">
        <v>5725</v>
      </c>
      <c r="J206">
        <v>6.28</v>
      </c>
      <c r="K206">
        <v>6.3</v>
      </c>
      <c r="L206">
        <v>28</v>
      </c>
      <c r="M206" t="s">
        <v>115</v>
      </c>
      <c r="N206">
        <v>1.07</v>
      </c>
      <c r="O206">
        <v>0.64</v>
      </c>
      <c r="P206">
        <v>4.4400000000000004</v>
      </c>
      <c r="Q206">
        <v>29.97</v>
      </c>
      <c r="R206">
        <v>21</v>
      </c>
    </row>
    <row r="207" spans="1:18" x14ac:dyDescent="0.25">
      <c r="A207">
        <v>1.37</v>
      </c>
      <c r="B207">
        <v>0.155</v>
      </c>
      <c r="C207">
        <v>0.23</v>
      </c>
      <c r="D207">
        <v>0.22</v>
      </c>
      <c r="E207" t="s">
        <v>632</v>
      </c>
      <c r="F207" t="s">
        <v>633</v>
      </c>
      <c r="G207">
        <v>0.22</v>
      </c>
      <c r="H207" t="s">
        <v>124</v>
      </c>
      <c r="I207">
        <v>2719</v>
      </c>
      <c r="J207">
        <v>0.22</v>
      </c>
      <c r="K207">
        <v>0.23</v>
      </c>
      <c r="L207" t="s">
        <v>124</v>
      </c>
      <c r="N207" t="s">
        <v>124</v>
      </c>
      <c r="O207">
        <v>0.05</v>
      </c>
      <c r="P207" t="s">
        <v>124</v>
      </c>
      <c r="Q207">
        <v>-2.91</v>
      </c>
      <c r="R207" t="s">
        <v>124</v>
      </c>
    </row>
    <row r="208" spans="1:18" x14ac:dyDescent="0.25">
      <c r="A208">
        <v>9.98</v>
      </c>
      <c r="B208">
        <v>6.74</v>
      </c>
      <c r="C208">
        <v>8.64</v>
      </c>
      <c r="D208">
        <v>8.49</v>
      </c>
      <c r="E208" t="s">
        <v>362</v>
      </c>
      <c r="F208" t="s">
        <v>363</v>
      </c>
      <c r="G208">
        <v>8.5</v>
      </c>
      <c r="H208">
        <v>-14</v>
      </c>
      <c r="I208">
        <v>3210</v>
      </c>
      <c r="J208">
        <v>8.48</v>
      </c>
      <c r="K208">
        <v>8.51</v>
      </c>
      <c r="L208">
        <v>39</v>
      </c>
      <c r="M208" t="s">
        <v>115</v>
      </c>
      <c r="N208">
        <v>2.97</v>
      </c>
      <c r="O208">
        <v>3.06</v>
      </c>
      <c r="P208">
        <v>4.59</v>
      </c>
      <c r="Q208">
        <v>115.99</v>
      </c>
      <c r="R208">
        <v>7.3</v>
      </c>
    </row>
    <row r="209" spans="1:18" x14ac:dyDescent="0.25">
      <c r="A209">
        <v>5.41</v>
      </c>
      <c r="B209">
        <v>4.3600000000000003</v>
      </c>
      <c r="C209">
        <v>4.59</v>
      </c>
      <c r="D209">
        <v>4.53</v>
      </c>
      <c r="E209" t="s">
        <v>364</v>
      </c>
      <c r="F209" t="s">
        <v>365</v>
      </c>
      <c r="G209">
        <v>4.54</v>
      </c>
      <c r="H209">
        <v>-5</v>
      </c>
      <c r="I209">
        <v>10454</v>
      </c>
      <c r="J209">
        <v>4.53</v>
      </c>
      <c r="K209">
        <v>4.55</v>
      </c>
      <c r="L209">
        <v>20</v>
      </c>
      <c r="M209" t="s">
        <v>115</v>
      </c>
      <c r="N209">
        <v>1.55</v>
      </c>
      <c r="O209">
        <v>1.33</v>
      </c>
      <c r="P209">
        <v>4.41</v>
      </c>
      <c r="Q209">
        <v>31.1</v>
      </c>
      <c r="R209">
        <v>14.6</v>
      </c>
    </row>
    <row r="210" spans="1:18" x14ac:dyDescent="0.25">
      <c r="A210">
        <v>3.53</v>
      </c>
      <c r="B210">
        <v>2.2999999999999998</v>
      </c>
      <c r="C210">
        <v>2.83</v>
      </c>
      <c r="D210">
        <v>2.78</v>
      </c>
      <c r="E210" t="s">
        <v>636</v>
      </c>
      <c r="F210" t="s">
        <v>637</v>
      </c>
      <c r="G210">
        <v>2.81</v>
      </c>
      <c r="H210">
        <v>6</v>
      </c>
      <c r="I210">
        <v>2124</v>
      </c>
      <c r="J210">
        <v>2.81</v>
      </c>
      <c r="K210">
        <v>2.82</v>
      </c>
      <c r="L210">
        <v>17</v>
      </c>
      <c r="M210" t="s">
        <v>115</v>
      </c>
      <c r="N210">
        <v>1.52</v>
      </c>
      <c r="O210">
        <v>1.27</v>
      </c>
      <c r="P210">
        <v>6.05</v>
      </c>
      <c r="Q210">
        <v>25.8</v>
      </c>
      <c r="R210">
        <v>10.9</v>
      </c>
    </row>
    <row r="211" spans="1:18" x14ac:dyDescent="0.25">
      <c r="A211">
        <v>1.55</v>
      </c>
      <c r="B211">
        <v>0.95199999999999996</v>
      </c>
      <c r="C211">
        <v>1.335</v>
      </c>
      <c r="D211">
        <v>1.26</v>
      </c>
      <c r="E211" t="s">
        <v>366</v>
      </c>
      <c r="F211" t="s">
        <v>367</v>
      </c>
      <c r="G211">
        <v>1.26</v>
      </c>
      <c r="H211">
        <v>-7.5</v>
      </c>
      <c r="I211">
        <v>100251</v>
      </c>
      <c r="J211">
        <v>1.2549999999999999</v>
      </c>
      <c r="K211">
        <v>1.27</v>
      </c>
      <c r="L211" t="s">
        <v>124</v>
      </c>
      <c r="N211" t="s">
        <v>124</v>
      </c>
      <c r="O211">
        <v>2.25</v>
      </c>
      <c r="P211" t="s">
        <v>124</v>
      </c>
      <c r="Q211">
        <v>-15.38</v>
      </c>
      <c r="R211" t="s">
        <v>124</v>
      </c>
    </row>
    <row r="212" spans="1:18" x14ac:dyDescent="0.25">
      <c r="A212">
        <v>17.53</v>
      </c>
      <c r="B212">
        <v>10.050000000000001</v>
      </c>
      <c r="C212">
        <v>11.01</v>
      </c>
      <c r="D212">
        <v>10.824999999999999</v>
      </c>
      <c r="E212" t="s">
        <v>368</v>
      </c>
      <c r="F212" t="s">
        <v>369</v>
      </c>
      <c r="G212">
        <v>10.87</v>
      </c>
      <c r="H212">
        <v>-16</v>
      </c>
      <c r="I212">
        <v>53301</v>
      </c>
      <c r="J212">
        <v>10.86</v>
      </c>
      <c r="K212">
        <v>10.88</v>
      </c>
      <c r="L212">
        <v>32</v>
      </c>
      <c r="M212" t="s">
        <v>115</v>
      </c>
      <c r="N212" t="s">
        <v>124</v>
      </c>
      <c r="O212">
        <v>5.31</v>
      </c>
      <c r="P212">
        <v>2.94</v>
      </c>
      <c r="Q212">
        <v>-23.42</v>
      </c>
      <c r="R212" t="s">
        <v>124</v>
      </c>
    </row>
    <row r="213" spans="1:18" x14ac:dyDescent="0.25">
      <c r="A213">
        <v>2.41</v>
      </c>
      <c r="B213">
        <v>1.645</v>
      </c>
      <c r="C213">
        <v>2.3199999999999998</v>
      </c>
      <c r="D213">
        <v>2.2599999999999998</v>
      </c>
      <c r="E213" t="s">
        <v>370</v>
      </c>
      <c r="F213" t="s">
        <v>371</v>
      </c>
      <c r="G213">
        <v>2.2799999999999998</v>
      </c>
      <c r="H213">
        <v>-4</v>
      </c>
      <c r="I213">
        <v>13230</v>
      </c>
      <c r="J213">
        <v>2.27</v>
      </c>
      <c r="K213">
        <v>2.2799999999999998</v>
      </c>
      <c r="L213">
        <v>4.7</v>
      </c>
      <c r="M213" t="s">
        <v>115</v>
      </c>
      <c r="N213">
        <v>1.92</v>
      </c>
      <c r="O213">
        <v>0.51</v>
      </c>
      <c r="P213">
        <v>2.06</v>
      </c>
      <c r="Q213">
        <v>9.0299999999999994</v>
      </c>
      <c r="R213">
        <v>25.2</v>
      </c>
    </row>
    <row r="214" spans="1:18" x14ac:dyDescent="0.25">
      <c r="A214">
        <v>50.56</v>
      </c>
      <c r="B214">
        <v>32.229999999999997</v>
      </c>
      <c r="C214">
        <v>46.24</v>
      </c>
      <c r="D214">
        <v>45.5</v>
      </c>
      <c r="E214" t="s">
        <v>372</v>
      </c>
      <c r="F214" t="s">
        <v>373</v>
      </c>
      <c r="G214">
        <v>45.5</v>
      </c>
      <c r="H214">
        <v>-80</v>
      </c>
      <c r="I214">
        <v>5196</v>
      </c>
      <c r="J214">
        <v>45.5</v>
      </c>
      <c r="K214">
        <v>45.8</v>
      </c>
      <c r="L214">
        <v>75.5</v>
      </c>
      <c r="M214" t="s">
        <v>115</v>
      </c>
      <c r="N214">
        <v>1.79</v>
      </c>
      <c r="O214">
        <v>2.0699999999999998</v>
      </c>
      <c r="P214">
        <v>1.66</v>
      </c>
      <c r="Q214">
        <v>135.1</v>
      </c>
      <c r="R214">
        <v>33.700000000000003</v>
      </c>
    </row>
    <row r="215" spans="1:18" x14ac:dyDescent="0.25">
      <c r="A215">
        <v>0.88</v>
      </c>
      <c r="B215">
        <v>0.53500000000000003</v>
      </c>
      <c r="C215">
        <v>0.64500000000000002</v>
      </c>
      <c r="D215">
        <v>0.58499999999999996</v>
      </c>
      <c r="E215" t="s">
        <v>638</v>
      </c>
      <c r="F215" t="s">
        <v>639</v>
      </c>
      <c r="G215">
        <v>0.63</v>
      </c>
      <c r="H215">
        <v>4.5</v>
      </c>
      <c r="I215">
        <v>2472</v>
      </c>
      <c r="J215">
        <v>0.62</v>
      </c>
      <c r="K215">
        <v>0.63</v>
      </c>
      <c r="L215">
        <v>4.25</v>
      </c>
      <c r="M215" t="s">
        <v>115</v>
      </c>
      <c r="N215">
        <v>1.05</v>
      </c>
      <c r="O215">
        <v>0.12</v>
      </c>
      <c r="P215">
        <v>6.75</v>
      </c>
      <c r="Q215">
        <v>4.47</v>
      </c>
      <c r="R215">
        <v>14.1</v>
      </c>
    </row>
    <row r="216" spans="1:18" x14ac:dyDescent="0.25">
      <c r="A216">
        <v>3.9</v>
      </c>
      <c r="B216">
        <v>2.11</v>
      </c>
      <c r="C216">
        <v>2.83</v>
      </c>
      <c r="D216">
        <v>2.75</v>
      </c>
      <c r="E216" t="s">
        <v>640</v>
      </c>
      <c r="F216" t="s">
        <v>641</v>
      </c>
      <c r="G216">
        <v>2.8</v>
      </c>
      <c r="H216">
        <v>-5</v>
      </c>
      <c r="I216">
        <v>1092</v>
      </c>
      <c r="J216">
        <v>2.79</v>
      </c>
      <c r="K216">
        <v>2.8</v>
      </c>
      <c r="L216">
        <v>8.75</v>
      </c>
      <c r="M216" t="s">
        <v>115</v>
      </c>
      <c r="N216">
        <v>3.4</v>
      </c>
      <c r="O216">
        <v>0.43</v>
      </c>
      <c r="P216">
        <v>3.13</v>
      </c>
      <c r="Q216">
        <v>29.77</v>
      </c>
      <c r="R216">
        <v>9.4</v>
      </c>
    </row>
    <row r="217" spans="1:18" x14ac:dyDescent="0.25">
      <c r="A217">
        <v>52.45</v>
      </c>
      <c r="B217">
        <v>26.86</v>
      </c>
      <c r="C217">
        <v>43.23</v>
      </c>
      <c r="D217">
        <v>42.36</v>
      </c>
      <c r="E217" t="s">
        <v>55</v>
      </c>
      <c r="F217" t="s">
        <v>374</v>
      </c>
      <c r="G217">
        <v>42.71</v>
      </c>
      <c r="H217">
        <v>-32</v>
      </c>
      <c r="I217">
        <v>2425</v>
      </c>
      <c r="J217">
        <v>42.65</v>
      </c>
      <c r="K217">
        <v>42.75</v>
      </c>
      <c r="L217">
        <v>47.5</v>
      </c>
      <c r="M217" t="s">
        <v>115</v>
      </c>
      <c r="N217">
        <v>2.06</v>
      </c>
      <c r="O217">
        <v>2.09</v>
      </c>
      <c r="P217">
        <v>1.1100000000000001</v>
      </c>
      <c r="Q217">
        <v>97.8</v>
      </c>
      <c r="R217">
        <v>43.7</v>
      </c>
    </row>
    <row r="218" spans="1:18" x14ac:dyDescent="0.25">
      <c r="A218">
        <v>4.95</v>
      </c>
      <c r="B218">
        <v>3.65</v>
      </c>
      <c r="C218">
        <v>4.8099999999999996</v>
      </c>
      <c r="D218">
        <v>4.72</v>
      </c>
      <c r="E218" t="s">
        <v>375</v>
      </c>
      <c r="F218" t="s">
        <v>376</v>
      </c>
      <c r="G218">
        <v>4.78</v>
      </c>
      <c r="H218">
        <v>5</v>
      </c>
      <c r="I218">
        <v>8962</v>
      </c>
      <c r="J218">
        <v>4.7699999999999996</v>
      </c>
      <c r="K218">
        <v>4.78</v>
      </c>
      <c r="L218" t="s">
        <v>124</v>
      </c>
      <c r="N218" t="s">
        <v>124</v>
      </c>
      <c r="O218" t="s">
        <v>124</v>
      </c>
      <c r="P218" t="s">
        <v>124</v>
      </c>
      <c r="Q218" t="s">
        <v>124</v>
      </c>
      <c r="R218" t="s">
        <v>124</v>
      </c>
    </row>
    <row r="219" spans="1:18" x14ac:dyDescent="0.25">
      <c r="A219">
        <v>2.5499999999999998</v>
      </c>
      <c r="B219">
        <v>1.95</v>
      </c>
      <c r="C219">
        <v>2.11</v>
      </c>
      <c r="D219">
        <v>2.0499999999999998</v>
      </c>
      <c r="E219" t="s">
        <v>642</v>
      </c>
      <c r="F219" t="s">
        <v>643</v>
      </c>
      <c r="G219">
        <v>2.11</v>
      </c>
      <c r="H219">
        <v>1</v>
      </c>
      <c r="I219">
        <v>268</v>
      </c>
      <c r="J219">
        <v>2.0499999999999998</v>
      </c>
      <c r="K219">
        <v>2.11</v>
      </c>
      <c r="L219">
        <v>8.75</v>
      </c>
      <c r="M219" t="s">
        <v>121</v>
      </c>
      <c r="N219">
        <v>1.59</v>
      </c>
      <c r="O219">
        <v>-0.24</v>
      </c>
      <c r="P219">
        <v>4.1500000000000004</v>
      </c>
      <c r="Q219">
        <v>13.9</v>
      </c>
      <c r="R219">
        <v>15.2</v>
      </c>
    </row>
    <row r="220" spans="1:18" x14ac:dyDescent="0.25">
      <c r="A220">
        <v>0.54500000000000004</v>
      </c>
      <c r="B220">
        <v>6.9000000000000006E-2</v>
      </c>
      <c r="C220">
        <v>9.1999999999999998E-2</v>
      </c>
      <c r="D220">
        <v>0.08</v>
      </c>
      <c r="E220" t="s">
        <v>815</v>
      </c>
      <c r="F220" t="s">
        <v>816</v>
      </c>
      <c r="G220">
        <v>8.5000000000000006E-2</v>
      </c>
      <c r="H220">
        <v>-0.3</v>
      </c>
      <c r="I220">
        <v>20002</v>
      </c>
      <c r="J220">
        <v>8.1000000000000003E-2</v>
      </c>
      <c r="K220">
        <v>8.5000000000000006E-2</v>
      </c>
      <c r="L220" t="s">
        <v>124</v>
      </c>
      <c r="N220" t="s">
        <v>124</v>
      </c>
      <c r="O220" t="s">
        <v>124</v>
      </c>
      <c r="P220" t="s">
        <v>124</v>
      </c>
      <c r="Q220">
        <v>-1.48</v>
      </c>
      <c r="R220" t="s">
        <v>124</v>
      </c>
    </row>
    <row r="221" spans="1:18" x14ac:dyDescent="0.25">
      <c r="A221">
        <v>4.37</v>
      </c>
      <c r="B221">
        <v>1.36</v>
      </c>
      <c r="C221">
        <v>1.647</v>
      </c>
      <c r="D221">
        <v>1.62</v>
      </c>
      <c r="E221" t="s">
        <v>377</v>
      </c>
      <c r="F221" t="s">
        <v>378</v>
      </c>
      <c r="G221">
        <v>1.64</v>
      </c>
      <c r="H221" t="s">
        <v>124</v>
      </c>
      <c r="I221">
        <v>28351</v>
      </c>
      <c r="J221">
        <v>1.63</v>
      </c>
      <c r="K221">
        <v>1.645</v>
      </c>
      <c r="L221">
        <v>15</v>
      </c>
      <c r="M221" t="s">
        <v>115</v>
      </c>
      <c r="N221">
        <v>1.7</v>
      </c>
      <c r="O221" t="s">
        <v>124</v>
      </c>
      <c r="P221">
        <v>9.15</v>
      </c>
      <c r="Q221">
        <v>25.44</v>
      </c>
      <c r="R221">
        <v>6.4</v>
      </c>
    </row>
    <row r="222" spans="1:18" x14ac:dyDescent="0.25">
      <c r="A222">
        <v>5.94</v>
      </c>
      <c r="B222">
        <v>4.68</v>
      </c>
      <c r="C222">
        <v>5.55</v>
      </c>
      <c r="D222">
        <v>5.46</v>
      </c>
      <c r="E222" t="s">
        <v>379</v>
      </c>
      <c r="F222" t="s">
        <v>380</v>
      </c>
      <c r="G222">
        <v>5.48</v>
      </c>
      <c r="H222">
        <v>-3</v>
      </c>
      <c r="I222">
        <v>42232</v>
      </c>
      <c r="J222">
        <v>5.47</v>
      </c>
      <c r="K222">
        <v>5.48</v>
      </c>
      <c r="L222">
        <v>9.25</v>
      </c>
      <c r="N222">
        <v>2.85</v>
      </c>
      <c r="O222" t="s">
        <v>124</v>
      </c>
      <c r="P222">
        <v>1.69</v>
      </c>
      <c r="Q222">
        <v>26.35</v>
      </c>
      <c r="R222">
        <v>20.8</v>
      </c>
    </row>
    <row r="223" spans="1:18" x14ac:dyDescent="0.25">
      <c r="A223">
        <v>1.145</v>
      </c>
      <c r="B223">
        <v>0.40500000000000003</v>
      </c>
      <c r="C223">
        <v>0.64500000000000002</v>
      </c>
      <c r="D223">
        <v>0.61499999999999999</v>
      </c>
      <c r="E223" t="s">
        <v>644</v>
      </c>
      <c r="F223" t="s">
        <v>645</v>
      </c>
      <c r="G223">
        <v>0.61499999999999999</v>
      </c>
      <c r="H223">
        <v>-3</v>
      </c>
      <c r="I223">
        <v>53029</v>
      </c>
      <c r="J223">
        <v>0.61499999999999999</v>
      </c>
      <c r="K223">
        <v>0.62</v>
      </c>
      <c r="L223" t="s">
        <v>124</v>
      </c>
      <c r="N223" t="s">
        <v>124</v>
      </c>
      <c r="O223" t="s">
        <v>124</v>
      </c>
      <c r="P223" t="s">
        <v>124</v>
      </c>
      <c r="Q223">
        <v>1.77</v>
      </c>
      <c r="R223">
        <v>34.700000000000003</v>
      </c>
    </row>
    <row r="224" spans="1:18" x14ac:dyDescent="0.25">
      <c r="A224">
        <v>4.87</v>
      </c>
      <c r="B224">
        <v>3.67</v>
      </c>
      <c r="C224">
        <v>4.62</v>
      </c>
      <c r="D224">
        <v>4.53</v>
      </c>
      <c r="E224" t="s">
        <v>381</v>
      </c>
      <c r="F224" t="s">
        <v>382</v>
      </c>
      <c r="G224">
        <v>4.54</v>
      </c>
      <c r="H224">
        <v>-2</v>
      </c>
      <c r="I224">
        <v>3222</v>
      </c>
      <c r="J224">
        <v>4.54</v>
      </c>
      <c r="K224">
        <v>4.5599999999999996</v>
      </c>
      <c r="L224">
        <v>21</v>
      </c>
      <c r="M224" t="s">
        <v>115</v>
      </c>
      <c r="N224">
        <v>1.26</v>
      </c>
      <c r="O224">
        <v>0.03</v>
      </c>
      <c r="P224">
        <v>4.63</v>
      </c>
      <c r="Q224">
        <v>26.4</v>
      </c>
      <c r="R224">
        <v>17.2</v>
      </c>
    </row>
    <row r="225" spans="1:18" x14ac:dyDescent="0.25">
      <c r="A225">
        <v>0.94499999999999995</v>
      </c>
      <c r="B225">
        <v>0.73</v>
      </c>
      <c r="C225">
        <v>0.82499999999999996</v>
      </c>
      <c r="D225">
        <v>0.79</v>
      </c>
      <c r="E225" t="s">
        <v>646</v>
      </c>
      <c r="F225" t="s">
        <v>647</v>
      </c>
      <c r="G225">
        <v>0.79500000000000004</v>
      </c>
      <c r="H225">
        <v>-3.5</v>
      </c>
      <c r="I225">
        <v>9109</v>
      </c>
      <c r="J225">
        <v>0.79500000000000004</v>
      </c>
      <c r="K225">
        <v>0.82</v>
      </c>
      <c r="L225">
        <v>1.5</v>
      </c>
      <c r="M225" t="s">
        <v>121</v>
      </c>
      <c r="N225">
        <v>0.2</v>
      </c>
      <c r="O225">
        <v>0.44</v>
      </c>
      <c r="P225">
        <v>1.89</v>
      </c>
      <c r="Q225">
        <v>0.3</v>
      </c>
      <c r="R225">
        <v>265</v>
      </c>
    </row>
    <row r="226" spans="1:18" x14ac:dyDescent="0.25">
      <c r="A226">
        <v>71.3</v>
      </c>
      <c r="B226">
        <v>51.15</v>
      </c>
      <c r="C226">
        <v>59.92</v>
      </c>
      <c r="D226">
        <v>59.31</v>
      </c>
      <c r="E226" t="s">
        <v>383</v>
      </c>
      <c r="F226" t="s">
        <v>384</v>
      </c>
      <c r="G226">
        <v>59.31</v>
      </c>
      <c r="H226">
        <v>-75</v>
      </c>
      <c r="I226">
        <v>15340</v>
      </c>
      <c r="J226">
        <v>59.3</v>
      </c>
      <c r="K226">
        <v>59.4</v>
      </c>
      <c r="L226">
        <v>213.14</v>
      </c>
      <c r="M226" t="s">
        <v>115</v>
      </c>
      <c r="N226">
        <v>1.04</v>
      </c>
      <c r="O226">
        <v>23.76</v>
      </c>
      <c r="P226">
        <v>3.59</v>
      </c>
      <c r="Q226">
        <v>221.73</v>
      </c>
      <c r="R226">
        <v>26.7</v>
      </c>
    </row>
    <row r="227" spans="1:18" x14ac:dyDescent="0.25">
      <c r="A227">
        <v>0.63</v>
      </c>
      <c r="B227">
        <v>0.38500000000000001</v>
      </c>
      <c r="C227">
        <v>0.61</v>
      </c>
      <c r="D227">
        <v>0.57999999999999996</v>
      </c>
      <c r="E227" t="s">
        <v>817</v>
      </c>
      <c r="F227" t="s">
        <v>818</v>
      </c>
      <c r="G227">
        <v>0.6</v>
      </c>
      <c r="H227">
        <v>-1</v>
      </c>
      <c r="I227">
        <v>16693</v>
      </c>
      <c r="J227">
        <v>0.59499999999999997</v>
      </c>
      <c r="K227">
        <v>0.6</v>
      </c>
      <c r="L227" t="s">
        <v>124</v>
      </c>
      <c r="N227" t="s">
        <v>124</v>
      </c>
      <c r="O227" t="s">
        <v>124</v>
      </c>
      <c r="P227" t="s">
        <v>124</v>
      </c>
      <c r="Q227">
        <v>7.38</v>
      </c>
      <c r="R227">
        <v>8.1</v>
      </c>
    </row>
    <row r="228" spans="1:18" x14ac:dyDescent="0.25">
      <c r="A228">
        <v>5.26</v>
      </c>
      <c r="B228">
        <v>3.42</v>
      </c>
      <c r="C228">
        <v>5.15</v>
      </c>
      <c r="D228">
        <v>5.08</v>
      </c>
      <c r="E228" t="s">
        <v>385</v>
      </c>
      <c r="F228" t="s">
        <v>386</v>
      </c>
      <c r="G228">
        <v>5.1100000000000003</v>
      </c>
      <c r="H228">
        <v>3</v>
      </c>
      <c r="I228">
        <v>6872</v>
      </c>
      <c r="J228">
        <v>5.0999999999999996</v>
      </c>
      <c r="K228">
        <v>5.1100000000000003</v>
      </c>
      <c r="L228">
        <v>15.2</v>
      </c>
      <c r="M228" t="s">
        <v>115</v>
      </c>
      <c r="N228" t="s">
        <v>124</v>
      </c>
      <c r="O228">
        <v>-0.84</v>
      </c>
      <c r="P228">
        <v>2.97</v>
      </c>
      <c r="Q228">
        <v>-21.3</v>
      </c>
      <c r="R228" t="s">
        <v>124</v>
      </c>
    </row>
    <row r="229" spans="1:18" x14ac:dyDescent="0.25">
      <c r="A229">
        <v>7.07</v>
      </c>
      <c r="B229">
        <v>5.16</v>
      </c>
      <c r="C229">
        <v>6.27</v>
      </c>
      <c r="D229">
        <v>6.1449999999999996</v>
      </c>
      <c r="E229" t="s">
        <v>387</v>
      </c>
      <c r="F229" t="s">
        <v>388</v>
      </c>
      <c r="G229">
        <v>6.22</v>
      </c>
      <c r="H229">
        <v>6</v>
      </c>
      <c r="I229">
        <v>8219</v>
      </c>
      <c r="J229">
        <v>6.21</v>
      </c>
      <c r="K229">
        <v>6.23</v>
      </c>
      <c r="L229" t="s">
        <v>124</v>
      </c>
      <c r="N229" t="s">
        <v>124</v>
      </c>
      <c r="O229">
        <v>1.58</v>
      </c>
      <c r="P229" t="s">
        <v>124</v>
      </c>
      <c r="Q229">
        <v>26.98</v>
      </c>
      <c r="R229">
        <v>23.1</v>
      </c>
    </row>
    <row r="230" spans="1:18" x14ac:dyDescent="0.25">
      <c r="A230">
        <v>15.8</v>
      </c>
      <c r="B230">
        <v>12.54</v>
      </c>
      <c r="C230">
        <v>14.42</v>
      </c>
      <c r="D230">
        <v>14.23</v>
      </c>
      <c r="E230" t="s">
        <v>389</v>
      </c>
      <c r="F230" t="s">
        <v>390</v>
      </c>
      <c r="G230">
        <v>14.26</v>
      </c>
      <c r="H230">
        <v>-9</v>
      </c>
      <c r="I230">
        <v>30440</v>
      </c>
      <c r="J230">
        <v>14.25</v>
      </c>
      <c r="K230">
        <v>14.31</v>
      </c>
      <c r="L230">
        <v>30</v>
      </c>
      <c r="M230" t="s">
        <v>115</v>
      </c>
      <c r="N230">
        <v>1.78</v>
      </c>
      <c r="O230" t="s">
        <v>124</v>
      </c>
      <c r="P230">
        <v>2.1</v>
      </c>
      <c r="Q230">
        <v>53.3</v>
      </c>
      <c r="R230">
        <v>26.8</v>
      </c>
    </row>
    <row r="231" spans="1:18" x14ac:dyDescent="0.25">
      <c r="A231">
        <v>0.45700000000000002</v>
      </c>
      <c r="B231">
        <v>9.4E-2</v>
      </c>
      <c r="C231">
        <v>0.41499999999999998</v>
      </c>
      <c r="D231">
        <v>0.41</v>
      </c>
      <c r="E231" t="s">
        <v>648</v>
      </c>
      <c r="F231" t="s">
        <v>649</v>
      </c>
      <c r="G231">
        <v>0.41</v>
      </c>
      <c r="H231">
        <v>-0.5</v>
      </c>
      <c r="I231">
        <v>13290</v>
      </c>
      <c r="J231">
        <v>0.41</v>
      </c>
      <c r="K231">
        <v>0.41499999999999998</v>
      </c>
      <c r="L231" t="s">
        <v>124</v>
      </c>
      <c r="N231" t="s">
        <v>124</v>
      </c>
      <c r="O231">
        <v>0.31</v>
      </c>
      <c r="P231" t="s">
        <v>124</v>
      </c>
      <c r="Q231">
        <v>-5.58</v>
      </c>
      <c r="R231" t="s">
        <v>124</v>
      </c>
    </row>
    <row r="232" spans="1:18" x14ac:dyDescent="0.25">
      <c r="A232">
        <v>1.81</v>
      </c>
      <c r="B232">
        <v>1.4650000000000001</v>
      </c>
      <c r="C232">
        <v>1.75</v>
      </c>
      <c r="D232">
        <v>1.72</v>
      </c>
      <c r="E232" t="s">
        <v>391</v>
      </c>
      <c r="F232" t="s">
        <v>392</v>
      </c>
      <c r="G232">
        <v>1.72</v>
      </c>
      <c r="H232">
        <v>-2</v>
      </c>
      <c r="I232">
        <v>14907</v>
      </c>
      <c r="J232">
        <v>1.72</v>
      </c>
      <c r="K232">
        <v>1.74</v>
      </c>
      <c r="L232">
        <v>11</v>
      </c>
      <c r="N232">
        <v>0.61</v>
      </c>
      <c r="O232">
        <v>1.59</v>
      </c>
      <c r="P232">
        <v>6.4</v>
      </c>
      <c r="Q232">
        <v>6.7</v>
      </c>
      <c r="R232">
        <v>25.7</v>
      </c>
    </row>
    <row r="233" spans="1:18" x14ac:dyDescent="0.25">
      <c r="A233">
        <v>3.25</v>
      </c>
      <c r="B233">
        <v>3.07</v>
      </c>
      <c r="C233">
        <v>3.25</v>
      </c>
      <c r="D233">
        <v>3.2</v>
      </c>
      <c r="E233" t="s">
        <v>393</v>
      </c>
      <c r="F233" t="s">
        <v>819</v>
      </c>
      <c r="G233">
        <v>3.2</v>
      </c>
      <c r="H233">
        <v>-5</v>
      </c>
      <c r="I233">
        <v>167924</v>
      </c>
      <c r="J233">
        <v>3.19</v>
      </c>
      <c r="K233">
        <v>3.2</v>
      </c>
      <c r="L233" t="s">
        <v>124</v>
      </c>
      <c r="N233" t="s">
        <v>124</v>
      </c>
      <c r="O233" t="s">
        <v>124</v>
      </c>
      <c r="P233" t="s">
        <v>124</v>
      </c>
      <c r="Q233" t="s">
        <v>124</v>
      </c>
      <c r="R233" t="s">
        <v>124</v>
      </c>
    </row>
    <row r="234" spans="1:18" x14ac:dyDescent="0.25">
      <c r="A234">
        <v>18.54</v>
      </c>
      <c r="B234">
        <v>8.92</v>
      </c>
      <c r="C234">
        <v>16.190000000000001</v>
      </c>
      <c r="D234">
        <v>15.85</v>
      </c>
      <c r="E234" t="s">
        <v>59</v>
      </c>
      <c r="F234" t="s">
        <v>395</v>
      </c>
      <c r="G234">
        <v>15.85</v>
      </c>
      <c r="H234">
        <v>-26</v>
      </c>
      <c r="I234">
        <v>17847</v>
      </c>
      <c r="J234">
        <v>15.83</v>
      </c>
      <c r="K234">
        <v>15.85</v>
      </c>
      <c r="L234">
        <v>26</v>
      </c>
      <c r="M234" t="s">
        <v>115</v>
      </c>
      <c r="N234">
        <v>3.89</v>
      </c>
      <c r="O234">
        <v>-0.59</v>
      </c>
      <c r="P234">
        <v>1.64</v>
      </c>
      <c r="Q234">
        <v>101.2</v>
      </c>
      <c r="R234">
        <v>15.7</v>
      </c>
    </row>
    <row r="235" spans="1:18" x14ac:dyDescent="0.25">
      <c r="A235">
        <v>7.24</v>
      </c>
      <c r="B235">
        <v>3.26</v>
      </c>
      <c r="C235">
        <v>5.2</v>
      </c>
      <c r="D235">
        <v>5.0999999999999996</v>
      </c>
      <c r="E235" t="s">
        <v>650</v>
      </c>
      <c r="F235" t="s">
        <v>651</v>
      </c>
      <c r="G235">
        <v>5.14</v>
      </c>
      <c r="H235">
        <v>-1</v>
      </c>
      <c r="I235">
        <v>2282</v>
      </c>
      <c r="J235">
        <v>5.13</v>
      </c>
      <c r="K235">
        <v>5.14</v>
      </c>
      <c r="L235">
        <v>20</v>
      </c>
      <c r="M235" t="s">
        <v>115</v>
      </c>
      <c r="N235">
        <v>3.56</v>
      </c>
      <c r="O235">
        <v>2.4</v>
      </c>
      <c r="P235">
        <v>3.89</v>
      </c>
      <c r="Q235">
        <v>71.3</v>
      </c>
      <c r="R235">
        <v>7.2</v>
      </c>
    </row>
    <row r="236" spans="1:18" x14ac:dyDescent="0.25">
      <c r="A236">
        <v>0.89500000000000002</v>
      </c>
      <c r="B236">
        <v>0.56499999999999995</v>
      </c>
      <c r="C236">
        <v>0.71499999999999997</v>
      </c>
      <c r="D236">
        <v>0.69499999999999995</v>
      </c>
      <c r="E236" t="s">
        <v>396</v>
      </c>
      <c r="F236" t="s">
        <v>397</v>
      </c>
      <c r="G236">
        <v>0.69499999999999995</v>
      </c>
      <c r="H236">
        <v>-1.5</v>
      </c>
      <c r="I236">
        <v>13819</v>
      </c>
      <c r="J236">
        <v>0.69499999999999995</v>
      </c>
      <c r="K236">
        <v>0.7</v>
      </c>
      <c r="L236" t="s">
        <v>124</v>
      </c>
      <c r="N236" t="s">
        <v>124</v>
      </c>
      <c r="O236" t="s">
        <v>124</v>
      </c>
      <c r="P236" t="s">
        <v>124</v>
      </c>
      <c r="Q236">
        <v>5.55</v>
      </c>
      <c r="R236">
        <v>12.5</v>
      </c>
    </row>
    <row r="237" spans="1:18" x14ac:dyDescent="0.25">
      <c r="A237">
        <v>9.42</v>
      </c>
      <c r="B237">
        <v>6.375</v>
      </c>
      <c r="C237">
        <v>7.47</v>
      </c>
      <c r="D237">
        <v>7.35</v>
      </c>
      <c r="E237" t="s">
        <v>398</v>
      </c>
      <c r="F237" t="s">
        <v>399</v>
      </c>
      <c r="G237">
        <v>7.41</v>
      </c>
      <c r="H237">
        <v>-5</v>
      </c>
      <c r="I237">
        <v>2752</v>
      </c>
      <c r="J237">
        <v>7.4</v>
      </c>
      <c r="K237">
        <v>7.41</v>
      </c>
      <c r="L237">
        <v>40</v>
      </c>
      <c r="M237" t="s">
        <v>115</v>
      </c>
      <c r="N237">
        <v>3.77</v>
      </c>
      <c r="O237">
        <v>6.87</v>
      </c>
      <c r="P237">
        <v>5.4</v>
      </c>
      <c r="Q237">
        <v>151</v>
      </c>
      <c r="R237">
        <v>4.9000000000000004</v>
      </c>
    </row>
    <row r="238" spans="1:18" x14ac:dyDescent="0.25">
      <c r="A238">
        <v>2.5950000000000002</v>
      </c>
      <c r="B238">
        <v>1.645</v>
      </c>
      <c r="C238">
        <v>1.897</v>
      </c>
      <c r="D238">
        <v>1.875</v>
      </c>
      <c r="E238" t="s">
        <v>400</v>
      </c>
      <c r="F238" t="s">
        <v>401</v>
      </c>
      <c r="G238">
        <v>1.88</v>
      </c>
      <c r="H238">
        <v>-0.5</v>
      </c>
      <c r="I238">
        <v>22673</v>
      </c>
      <c r="J238">
        <v>1.88</v>
      </c>
      <c r="K238">
        <v>1.885</v>
      </c>
      <c r="L238">
        <v>12</v>
      </c>
      <c r="M238" t="s">
        <v>115</v>
      </c>
      <c r="N238">
        <v>1.61</v>
      </c>
      <c r="O238" t="s">
        <v>124</v>
      </c>
      <c r="P238">
        <v>6.38</v>
      </c>
      <c r="Q238">
        <v>19.32</v>
      </c>
      <c r="R238">
        <v>9.6999999999999993</v>
      </c>
    </row>
    <row r="239" spans="1:18" x14ac:dyDescent="0.25">
      <c r="A239">
        <v>0.8</v>
      </c>
      <c r="B239">
        <v>0.505</v>
      </c>
      <c r="C239">
        <v>0.77</v>
      </c>
      <c r="D239">
        <v>0.70499999999999996</v>
      </c>
      <c r="E239" t="s">
        <v>402</v>
      </c>
      <c r="F239" t="s">
        <v>403</v>
      </c>
      <c r="G239">
        <v>0.73</v>
      </c>
      <c r="H239">
        <v>-4</v>
      </c>
      <c r="I239">
        <v>56658</v>
      </c>
      <c r="J239">
        <v>0.72</v>
      </c>
      <c r="K239">
        <v>0.73</v>
      </c>
      <c r="L239">
        <v>4</v>
      </c>
      <c r="M239" t="s">
        <v>115</v>
      </c>
      <c r="N239">
        <v>1.23</v>
      </c>
      <c r="O239">
        <v>0.5</v>
      </c>
      <c r="P239">
        <v>5.48</v>
      </c>
      <c r="Q239">
        <v>4.9000000000000004</v>
      </c>
      <c r="R239">
        <v>14.9</v>
      </c>
    </row>
    <row r="240" spans="1:18" x14ac:dyDescent="0.25">
      <c r="A240">
        <v>3.12</v>
      </c>
      <c r="B240">
        <v>1.0349999999999999</v>
      </c>
      <c r="C240">
        <v>1.175</v>
      </c>
      <c r="D240">
        <v>1.105</v>
      </c>
      <c r="E240" t="s">
        <v>654</v>
      </c>
      <c r="F240" t="s">
        <v>655</v>
      </c>
      <c r="G240">
        <v>1.1599999999999999</v>
      </c>
      <c r="H240">
        <v>6</v>
      </c>
      <c r="I240">
        <v>7730</v>
      </c>
      <c r="J240">
        <v>1.1299999999999999</v>
      </c>
      <c r="K240">
        <v>1.1599999999999999</v>
      </c>
      <c r="L240" t="s">
        <v>124</v>
      </c>
      <c r="N240" t="s">
        <v>124</v>
      </c>
      <c r="O240">
        <v>0.55000000000000004</v>
      </c>
      <c r="P240" t="s">
        <v>124</v>
      </c>
      <c r="Q240">
        <v>0.33</v>
      </c>
      <c r="R240">
        <v>351.5</v>
      </c>
    </row>
    <row r="241" spans="1:18" x14ac:dyDescent="0.25">
      <c r="A241">
        <v>1.0449999999999999</v>
      </c>
      <c r="B241">
        <v>0.32200000000000001</v>
      </c>
      <c r="C241">
        <v>0.51</v>
      </c>
      <c r="D241">
        <v>0.495</v>
      </c>
      <c r="E241" t="s">
        <v>656</v>
      </c>
      <c r="F241" t="s">
        <v>657</v>
      </c>
      <c r="G241">
        <v>0.51</v>
      </c>
      <c r="H241">
        <v>0.5</v>
      </c>
      <c r="I241">
        <v>33210</v>
      </c>
      <c r="J241">
        <v>0.5</v>
      </c>
      <c r="K241">
        <v>0.51</v>
      </c>
      <c r="L241" t="s">
        <v>124</v>
      </c>
      <c r="N241" t="s">
        <v>124</v>
      </c>
      <c r="O241">
        <v>0.69</v>
      </c>
      <c r="P241" t="s">
        <v>124</v>
      </c>
      <c r="Q241">
        <v>-117.99</v>
      </c>
      <c r="R241" t="s">
        <v>124</v>
      </c>
    </row>
    <row r="242" spans="1:18" x14ac:dyDescent="0.25">
      <c r="A242">
        <v>11.17</v>
      </c>
      <c r="B242">
        <v>8.11</v>
      </c>
      <c r="C242">
        <v>9.75</v>
      </c>
      <c r="D242">
        <v>9.6300000000000008</v>
      </c>
      <c r="E242" t="s">
        <v>404</v>
      </c>
      <c r="F242" t="s">
        <v>405</v>
      </c>
      <c r="G242">
        <v>9.68</v>
      </c>
      <c r="H242">
        <v>-12</v>
      </c>
      <c r="I242">
        <v>5366</v>
      </c>
      <c r="J242">
        <v>9.65</v>
      </c>
      <c r="K242">
        <v>9.6999999999999993</v>
      </c>
      <c r="L242" t="s">
        <v>124</v>
      </c>
      <c r="N242" t="s">
        <v>124</v>
      </c>
      <c r="O242">
        <v>8.48</v>
      </c>
      <c r="P242" t="s">
        <v>124</v>
      </c>
      <c r="Q242">
        <v>-79</v>
      </c>
      <c r="R242" t="s">
        <v>124</v>
      </c>
    </row>
    <row r="243" spans="1:18" x14ac:dyDescent="0.25">
      <c r="A243">
        <v>3.43</v>
      </c>
      <c r="B243">
        <v>2.95</v>
      </c>
      <c r="C243">
        <v>3.3050000000000002</v>
      </c>
      <c r="D243">
        <v>3.28</v>
      </c>
      <c r="E243" t="s">
        <v>406</v>
      </c>
      <c r="F243" t="s">
        <v>407</v>
      </c>
      <c r="G243">
        <v>3.29</v>
      </c>
      <c r="H243">
        <v>-2</v>
      </c>
      <c r="I243">
        <v>3992</v>
      </c>
      <c r="J243">
        <v>3.28</v>
      </c>
      <c r="K243">
        <v>3.29</v>
      </c>
      <c r="L243">
        <v>14.81</v>
      </c>
      <c r="N243">
        <v>1.33</v>
      </c>
      <c r="O243">
        <v>0.91</v>
      </c>
      <c r="P243">
        <v>4.5</v>
      </c>
      <c r="Q243">
        <v>19.7</v>
      </c>
      <c r="R243">
        <v>16.7</v>
      </c>
    </row>
    <row r="244" spans="1:18" x14ac:dyDescent="0.25">
      <c r="A244">
        <v>0.26500000000000001</v>
      </c>
      <c r="B244">
        <v>0.11</v>
      </c>
      <c r="C244">
        <v>0.16500000000000001</v>
      </c>
      <c r="D244">
        <v>0.16</v>
      </c>
      <c r="E244" t="s">
        <v>658</v>
      </c>
      <c r="F244" t="s">
        <v>659</v>
      </c>
      <c r="G244">
        <v>0.16</v>
      </c>
      <c r="H244" t="s">
        <v>124</v>
      </c>
      <c r="I244">
        <v>80917</v>
      </c>
      <c r="J244">
        <v>0.16</v>
      </c>
      <c r="K244">
        <v>0.16500000000000001</v>
      </c>
      <c r="L244" t="s">
        <v>124</v>
      </c>
      <c r="N244" t="s">
        <v>124</v>
      </c>
      <c r="O244" t="s">
        <v>124</v>
      </c>
      <c r="P244" t="s">
        <v>124</v>
      </c>
      <c r="Q244">
        <v>0.11</v>
      </c>
      <c r="R244">
        <v>145.5</v>
      </c>
    </row>
    <row r="245" spans="1:18" x14ac:dyDescent="0.25">
      <c r="A245">
        <v>3.43</v>
      </c>
      <c r="B245">
        <v>1.875</v>
      </c>
      <c r="C245">
        <v>3.28</v>
      </c>
      <c r="D245">
        <v>3.24</v>
      </c>
      <c r="E245" t="s">
        <v>408</v>
      </c>
      <c r="F245" t="s">
        <v>409</v>
      </c>
      <c r="G245">
        <v>3.24</v>
      </c>
      <c r="H245">
        <v>-4</v>
      </c>
      <c r="I245">
        <v>5567</v>
      </c>
      <c r="J245">
        <v>3.24</v>
      </c>
      <c r="K245">
        <v>3.27</v>
      </c>
      <c r="L245" t="s">
        <v>124</v>
      </c>
      <c r="N245" t="s">
        <v>124</v>
      </c>
      <c r="O245" t="s">
        <v>124</v>
      </c>
      <c r="P245" t="s">
        <v>124</v>
      </c>
      <c r="Q245">
        <v>-18.190000000000001</v>
      </c>
      <c r="R245" t="s">
        <v>124</v>
      </c>
    </row>
    <row r="246" spans="1:18" x14ac:dyDescent="0.25">
      <c r="A246">
        <v>17.61</v>
      </c>
      <c r="B246">
        <v>10.78</v>
      </c>
      <c r="C246">
        <v>16.989999999999998</v>
      </c>
      <c r="D246">
        <v>16.62</v>
      </c>
      <c r="E246" t="s">
        <v>410</v>
      </c>
      <c r="F246" t="s">
        <v>411</v>
      </c>
      <c r="G246">
        <v>16.88</v>
      </c>
      <c r="H246">
        <v>-1</v>
      </c>
      <c r="I246">
        <v>1125</v>
      </c>
      <c r="J246">
        <v>16.82</v>
      </c>
      <c r="K246">
        <v>16.899999999999999</v>
      </c>
      <c r="L246">
        <v>12</v>
      </c>
      <c r="M246" t="s">
        <v>115</v>
      </c>
      <c r="N246">
        <v>3.23</v>
      </c>
      <c r="O246">
        <v>0.94</v>
      </c>
      <c r="P246">
        <v>0.71</v>
      </c>
      <c r="Q246">
        <v>38.700000000000003</v>
      </c>
      <c r="R246">
        <v>43.6</v>
      </c>
    </row>
    <row r="247" spans="1:18" x14ac:dyDescent="0.25">
      <c r="A247">
        <v>3.98</v>
      </c>
      <c r="B247">
        <v>2.16</v>
      </c>
      <c r="C247">
        <v>2.37</v>
      </c>
      <c r="D247">
        <v>2.2799999999999998</v>
      </c>
      <c r="E247" t="s">
        <v>412</v>
      </c>
      <c r="F247" t="s">
        <v>413</v>
      </c>
      <c r="G247">
        <v>2.2999999999999998</v>
      </c>
      <c r="H247">
        <v>-6</v>
      </c>
      <c r="I247">
        <v>9180</v>
      </c>
      <c r="J247">
        <v>2.2999999999999998</v>
      </c>
      <c r="K247">
        <v>2.3199999999999998</v>
      </c>
      <c r="L247">
        <v>16.5</v>
      </c>
      <c r="M247" t="s">
        <v>115</v>
      </c>
      <c r="N247">
        <v>1.27</v>
      </c>
      <c r="O247">
        <v>0.16</v>
      </c>
      <c r="P247">
        <v>7.17</v>
      </c>
      <c r="Q247">
        <v>20.97</v>
      </c>
      <c r="R247">
        <v>11</v>
      </c>
    </row>
    <row r="248" spans="1:18" x14ac:dyDescent="0.25">
      <c r="A248">
        <v>6.42</v>
      </c>
      <c r="B248">
        <v>4.46</v>
      </c>
      <c r="C248">
        <v>6.3949999999999996</v>
      </c>
      <c r="D248">
        <v>6.33</v>
      </c>
      <c r="E248" t="s">
        <v>414</v>
      </c>
      <c r="F248" t="s">
        <v>415</v>
      </c>
      <c r="G248">
        <v>6.38</v>
      </c>
      <c r="H248">
        <v>6</v>
      </c>
      <c r="I248">
        <v>1569</v>
      </c>
      <c r="J248">
        <v>6.37</v>
      </c>
      <c r="K248">
        <v>6.38</v>
      </c>
      <c r="L248">
        <v>23.6</v>
      </c>
      <c r="N248">
        <v>1.51</v>
      </c>
      <c r="O248">
        <v>-0.56999999999999995</v>
      </c>
      <c r="P248">
        <v>3.7</v>
      </c>
      <c r="Q248">
        <v>35.53</v>
      </c>
      <c r="R248">
        <v>18</v>
      </c>
    </row>
    <row r="249" spans="1:18" x14ac:dyDescent="0.25">
      <c r="A249">
        <v>3.9</v>
      </c>
      <c r="B249">
        <v>3.2</v>
      </c>
      <c r="C249">
        <v>3.71</v>
      </c>
      <c r="D249">
        <v>3.69</v>
      </c>
      <c r="E249" t="s">
        <v>416</v>
      </c>
      <c r="F249" t="s">
        <v>417</v>
      </c>
      <c r="G249">
        <v>3.69</v>
      </c>
      <c r="H249">
        <v>-1</v>
      </c>
      <c r="I249">
        <v>1237</v>
      </c>
      <c r="J249">
        <v>3.69</v>
      </c>
      <c r="K249">
        <v>3.71</v>
      </c>
      <c r="L249">
        <v>16.61</v>
      </c>
      <c r="M249" t="s">
        <v>115</v>
      </c>
      <c r="N249">
        <v>1.1599999999999999</v>
      </c>
      <c r="O249">
        <v>0.67</v>
      </c>
      <c r="P249">
        <v>4.5</v>
      </c>
      <c r="Q249">
        <v>19.239999999999998</v>
      </c>
      <c r="R249">
        <v>19.2</v>
      </c>
    </row>
    <row r="250" spans="1:18" x14ac:dyDescent="0.25">
      <c r="A250">
        <v>5.27</v>
      </c>
      <c r="B250">
        <v>2.86</v>
      </c>
      <c r="C250">
        <v>5.22</v>
      </c>
      <c r="D250">
        <v>5.12</v>
      </c>
      <c r="E250" t="s">
        <v>418</v>
      </c>
      <c r="F250" t="s">
        <v>419</v>
      </c>
      <c r="G250">
        <v>5.16</v>
      </c>
      <c r="H250">
        <v>-2</v>
      </c>
      <c r="I250">
        <v>3623</v>
      </c>
      <c r="J250">
        <v>5.16</v>
      </c>
      <c r="K250">
        <v>5.18</v>
      </c>
      <c r="L250">
        <v>6.85</v>
      </c>
      <c r="M250" t="s">
        <v>115</v>
      </c>
      <c r="N250">
        <v>3.56</v>
      </c>
      <c r="O250">
        <v>1.24</v>
      </c>
      <c r="P250">
        <v>1.33</v>
      </c>
      <c r="Q250">
        <v>24.4</v>
      </c>
      <c r="R250">
        <v>21.1</v>
      </c>
    </row>
    <row r="251" spans="1:18" x14ac:dyDescent="0.25">
      <c r="A251">
        <v>5.33</v>
      </c>
      <c r="B251">
        <v>3.12</v>
      </c>
      <c r="C251">
        <v>3.6</v>
      </c>
      <c r="D251">
        <v>3.5</v>
      </c>
      <c r="E251" t="s">
        <v>51</v>
      </c>
      <c r="F251" t="s">
        <v>660</v>
      </c>
      <c r="G251">
        <v>3.54</v>
      </c>
      <c r="H251" t="s">
        <v>124</v>
      </c>
      <c r="I251">
        <v>1961</v>
      </c>
      <c r="J251">
        <v>3.51</v>
      </c>
      <c r="K251">
        <v>3.55</v>
      </c>
      <c r="L251">
        <v>17</v>
      </c>
      <c r="M251" t="s">
        <v>115</v>
      </c>
      <c r="N251">
        <v>1.18</v>
      </c>
      <c r="O251">
        <v>0.23</v>
      </c>
      <c r="P251">
        <v>4.8</v>
      </c>
      <c r="Q251">
        <v>20.100000000000001</v>
      </c>
      <c r="R251">
        <v>17.600000000000001</v>
      </c>
    </row>
    <row r="252" spans="1:18" x14ac:dyDescent="0.25">
      <c r="A252">
        <v>18.34</v>
      </c>
      <c r="B252">
        <v>14.19</v>
      </c>
      <c r="C252">
        <v>17.48</v>
      </c>
      <c r="D252">
        <v>17.324999999999999</v>
      </c>
      <c r="E252" t="s">
        <v>420</v>
      </c>
      <c r="F252" t="s">
        <v>421</v>
      </c>
      <c r="G252">
        <v>17.329999999999998</v>
      </c>
      <c r="H252">
        <v>-24</v>
      </c>
      <c r="I252">
        <v>13395</v>
      </c>
      <c r="J252">
        <v>17.32</v>
      </c>
      <c r="K252">
        <v>17.36</v>
      </c>
      <c r="L252">
        <v>64</v>
      </c>
      <c r="M252" t="s">
        <v>121</v>
      </c>
      <c r="N252">
        <v>1.42</v>
      </c>
      <c r="O252">
        <v>-2.76</v>
      </c>
      <c r="P252">
        <v>3.69</v>
      </c>
      <c r="Q252">
        <v>90.9</v>
      </c>
      <c r="R252">
        <v>19.100000000000001</v>
      </c>
    </row>
    <row r="253" spans="1:18" x14ac:dyDescent="0.25">
      <c r="A253">
        <v>1.41</v>
      </c>
      <c r="B253">
        <v>1.117</v>
      </c>
      <c r="C253">
        <v>1.34</v>
      </c>
      <c r="D253">
        <v>1.325</v>
      </c>
      <c r="E253" t="s">
        <v>820</v>
      </c>
      <c r="F253" t="s">
        <v>821</v>
      </c>
      <c r="G253">
        <v>1.325</v>
      </c>
      <c r="H253">
        <v>-1</v>
      </c>
      <c r="I253">
        <v>42779</v>
      </c>
      <c r="J253">
        <v>1.325</v>
      </c>
      <c r="K253">
        <v>1.335</v>
      </c>
      <c r="L253">
        <v>8.36</v>
      </c>
      <c r="M253" t="s">
        <v>121</v>
      </c>
      <c r="N253">
        <v>1.02</v>
      </c>
      <c r="O253">
        <v>0.91</v>
      </c>
      <c r="P253">
        <v>6.31</v>
      </c>
      <c r="Q253">
        <v>8.5399999999999991</v>
      </c>
      <c r="R253">
        <v>15.5</v>
      </c>
    </row>
    <row r="254" spans="1:18" x14ac:dyDescent="0.25">
      <c r="A254">
        <v>1.88</v>
      </c>
      <c r="B254">
        <v>1.5349999999999999</v>
      </c>
      <c r="C254">
        <v>1.85</v>
      </c>
      <c r="D254">
        <v>1.8049999999999999</v>
      </c>
      <c r="E254" t="s">
        <v>422</v>
      </c>
      <c r="F254" t="s">
        <v>423</v>
      </c>
      <c r="G254">
        <v>1.85</v>
      </c>
      <c r="H254">
        <v>2</v>
      </c>
      <c r="I254">
        <v>46808</v>
      </c>
      <c r="J254">
        <v>1.84</v>
      </c>
      <c r="K254">
        <v>1.85</v>
      </c>
      <c r="L254">
        <v>11</v>
      </c>
      <c r="N254">
        <v>0.88</v>
      </c>
      <c r="O254">
        <v>1.86</v>
      </c>
      <c r="P254">
        <v>5.95</v>
      </c>
      <c r="Q254">
        <v>9.68</v>
      </c>
      <c r="R254">
        <v>19.100000000000001</v>
      </c>
    </row>
    <row r="255" spans="1:18" x14ac:dyDescent="0.25">
      <c r="A255">
        <v>0.96</v>
      </c>
      <c r="B255">
        <v>0.105</v>
      </c>
      <c r="C255">
        <v>0.12</v>
      </c>
      <c r="D255">
        <v>0.11</v>
      </c>
      <c r="E255" t="s">
        <v>822</v>
      </c>
      <c r="F255" t="s">
        <v>823</v>
      </c>
      <c r="G255">
        <v>0.115</v>
      </c>
      <c r="H255">
        <v>-0.5</v>
      </c>
      <c r="I255">
        <v>47715</v>
      </c>
      <c r="J255">
        <v>0.11</v>
      </c>
      <c r="K255">
        <v>0.115</v>
      </c>
      <c r="L255" t="s">
        <v>124</v>
      </c>
      <c r="N255" t="s">
        <v>124</v>
      </c>
      <c r="O255">
        <v>1.1000000000000001</v>
      </c>
      <c r="P255" t="s">
        <v>124</v>
      </c>
      <c r="Q255">
        <v>-60.36</v>
      </c>
      <c r="R255" t="s">
        <v>124</v>
      </c>
    </row>
    <row r="256" spans="1:18" x14ac:dyDescent="0.25">
      <c r="A256">
        <v>1.107</v>
      </c>
      <c r="B256">
        <v>0.53500000000000003</v>
      </c>
      <c r="C256">
        <v>0.57999999999999996</v>
      </c>
      <c r="D256">
        <v>0.55700000000000005</v>
      </c>
      <c r="E256" t="s">
        <v>661</v>
      </c>
      <c r="F256" t="s">
        <v>662</v>
      </c>
      <c r="G256">
        <v>0.57999999999999996</v>
      </c>
      <c r="H256">
        <v>1</v>
      </c>
      <c r="I256">
        <v>3793</v>
      </c>
      <c r="J256">
        <v>0.56499999999999995</v>
      </c>
      <c r="K256">
        <v>0.57999999999999996</v>
      </c>
      <c r="L256" t="s">
        <v>124</v>
      </c>
      <c r="N256" t="s">
        <v>124</v>
      </c>
      <c r="O256">
        <v>0.11</v>
      </c>
      <c r="P256" t="s">
        <v>124</v>
      </c>
      <c r="Q256">
        <v>-3.11</v>
      </c>
      <c r="R256" t="s">
        <v>124</v>
      </c>
    </row>
    <row r="257" spans="1:18" x14ac:dyDescent="0.25">
      <c r="A257">
        <v>1.85</v>
      </c>
      <c r="B257">
        <v>1.29</v>
      </c>
      <c r="C257">
        <v>1.325</v>
      </c>
      <c r="D257">
        <v>1.3</v>
      </c>
      <c r="E257" t="s">
        <v>428</v>
      </c>
      <c r="F257" t="s">
        <v>429</v>
      </c>
      <c r="G257">
        <v>1.31</v>
      </c>
      <c r="H257">
        <v>-1</v>
      </c>
      <c r="I257">
        <v>12738</v>
      </c>
      <c r="J257">
        <v>1.3049999999999999</v>
      </c>
      <c r="K257">
        <v>1.31</v>
      </c>
      <c r="L257">
        <v>1.8</v>
      </c>
      <c r="M257" t="s">
        <v>115</v>
      </c>
      <c r="N257">
        <v>1.1599999999999999</v>
      </c>
      <c r="O257">
        <v>0.41</v>
      </c>
      <c r="P257">
        <v>1.37</v>
      </c>
      <c r="Q257">
        <v>2.08</v>
      </c>
      <c r="R257">
        <v>63</v>
      </c>
    </row>
    <row r="258" spans="1:18" x14ac:dyDescent="0.25">
      <c r="A258">
        <v>1.92</v>
      </c>
      <c r="B258">
        <v>1.0049999999999999</v>
      </c>
      <c r="C258">
        <v>1.095</v>
      </c>
      <c r="D258">
        <v>1.0649999999999999</v>
      </c>
      <c r="E258" t="s">
        <v>430</v>
      </c>
      <c r="F258" t="s">
        <v>431</v>
      </c>
      <c r="G258">
        <v>1.07</v>
      </c>
      <c r="H258" t="s">
        <v>124</v>
      </c>
      <c r="I258">
        <v>15847</v>
      </c>
      <c r="J258">
        <v>1.07</v>
      </c>
      <c r="K258">
        <v>1.075</v>
      </c>
      <c r="L258">
        <v>9</v>
      </c>
      <c r="M258" t="s">
        <v>115</v>
      </c>
      <c r="N258">
        <v>1.53</v>
      </c>
      <c r="O258">
        <v>-0.63</v>
      </c>
      <c r="P258">
        <v>8.41</v>
      </c>
      <c r="Q258">
        <v>13.74</v>
      </c>
      <c r="R258">
        <v>7.8</v>
      </c>
    </row>
    <row r="259" spans="1:18" x14ac:dyDescent="0.25">
      <c r="A259">
        <v>4.12</v>
      </c>
      <c r="B259">
        <v>3.39</v>
      </c>
      <c r="C259">
        <v>3.95</v>
      </c>
      <c r="D259">
        <v>3.88</v>
      </c>
      <c r="E259" t="s">
        <v>432</v>
      </c>
      <c r="F259" t="s">
        <v>433</v>
      </c>
      <c r="G259">
        <v>3.88</v>
      </c>
      <c r="H259">
        <v>-6</v>
      </c>
      <c r="I259">
        <v>81426</v>
      </c>
      <c r="J259">
        <v>3.88</v>
      </c>
      <c r="K259">
        <v>3.9</v>
      </c>
      <c r="L259">
        <v>24</v>
      </c>
      <c r="N259">
        <v>1.01</v>
      </c>
      <c r="O259">
        <v>3.52</v>
      </c>
      <c r="P259">
        <v>6.19</v>
      </c>
      <c r="Q259">
        <v>24.34</v>
      </c>
      <c r="R259">
        <v>15.9</v>
      </c>
    </row>
    <row r="260" spans="1:18" x14ac:dyDescent="0.25">
      <c r="A260">
        <v>1.6950000000000001</v>
      </c>
      <c r="B260">
        <v>1.2150000000000001</v>
      </c>
      <c r="C260">
        <v>1.4650000000000001</v>
      </c>
      <c r="D260">
        <v>1.425</v>
      </c>
      <c r="E260" t="s">
        <v>434</v>
      </c>
      <c r="F260" t="s">
        <v>435</v>
      </c>
      <c r="G260">
        <v>1.4350000000000001</v>
      </c>
      <c r="H260">
        <v>2.5</v>
      </c>
      <c r="I260">
        <v>14673</v>
      </c>
      <c r="J260">
        <v>1.43</v>
      </c>
      <c r="K260">
        <v>1.44</v>
      </c>
      <c r="L260">
        <v>8.6</v>
      </c>
      <c r="M260" t="s">
        <v>115</v>
      </c>
      <c r="N260">
        <v>1.44</v>
      </c>
      <c r="O260">
        <v>-0.02</v>
      </c>
      <c r="P260">
        <v>5.99</v>
      </c>
      <c r="Q260">
        <v>12.35</v>
      </c>
      <c r="R260">
        <v>11.6</v>
      </c>
    </row>
    <row r="261" spans="1:18" x14ac:dyDescent="0.25">
      <c r="A261">
        <v>13.75</v>
      </c>
      <c r="B261">
        <v>11.429</v>
      </c>
      <c r="C261">
        <v>13.69</v>
      </c>
      <c r="D261">
        <v>13.54</v>
      </c>
      <c r="E261" t="s">
        <v>436</v>
      </c>
      <c r="F261" t="s">
        <v>437</v>
      </c>
      <c r="G261">
        <v>13.54</v>
      </c>
      <c r="H261">
        <v>-10</v>
      </c>
      <c r="I261">
        <v>32138</v>
      </c>
      <c r="J261">
        <v>13.54</v>
      </c>
      <c r="K261">
        <v>13.63</v>
      </c>
      <c r="L261">
        <v>65</v>
      </c>
      <c r="M261" t="s">
        <v>115</v>
      </c>
      <c r="N261">
        <v>0.56000000000000005</v>
      </c>
      <c r="O261">
        <v>6.14</v>
      </c>
      <c r="P261">
        <v>4.8</v>
      </c>
      <c r="Q261">
        <v>36.369999999999997</v>
      </c>
      <c r="R261">
        <v>37.200000000000003</v>
      </c>
    </row>
    <row r="262" spans="1:18" x14ac:dyDescent="0.25">
      <c r="A262">
        <v>1.2</v>
      </c>
      <c r="B262">
        <v>0.84499999999999997</v>
      </c>
      <c r="C262">
        <v>1.2</v>
      </c>
      <c r="D262">
        <v>1.155</v>
      </c>
      <c r="E262" t="s">
        <v>438</v>
      </c>
      <c r="F262" t="s">
        <v>439</v>
      </c>
      <c r="G262">
        <v>1.155</v>
      </c>
      <c r="H262">
        <v>-3</v>
      </c>
      <c r="I262">
        <v>21923</v>
      </c>
      <c r="J262">
        <v>1.155</v>
      </c>
      <c r="K262">
        <v>1.1599999999999999</v>
      </c>
      <c r="L262" t="s">
        <v>124</v>
      </c>
      <c r="N262" t="s">
        <v>124</v>
      </c>
      <c r="O262" t="s">
        <v>124</v>
      </c>
      <c r="P262" t="s">
        <v>124</v>
      </c>
      <c r="Q262">
        <v>4.3600000000000003</v>
      </c>
      <c r="R262">
        <v>26.5</v>
      </c>
    </row>
    <row r="263" spans="1:18" x14ac:dyDescent="0.25">
      <c r="A263">
        <v>0.14000000000000001</v>
      </c>
      <c r="B263">
        <v>6.7000000000000004E-2</v>
      </c>
      <c r="C263">
        <v>8.6999999999999994E-2</v>
      </c>
      <c r="D263">
        <v>8.4000000000000005E-2</v>
      </c>
      <c r="E263" t="s">
        <v>663</v>
      </c>
      <c r="F263" t="s">
        <v>664</v>
      </c>
      <c r="G263">
        <v>8.4000000000000005E-2</v>
      </c>
      <c r="H263">
        <v>-0.2</v>
      </c>
      <c r="I263">
        <v>47392</v>
      </c>
      <c r="J263">
        <v>8.4000000000000005E-2</v>
      </c>
      <c r="K263">
        <v>8.5000000000000006E-2</v>
      </c>
      <c r="L263" t="s">
        <v>124</v>
      </c>
      <c r="N263" t="s">
        <v>124</v>
      </c>
      <c r="O263" t="s">
        <v>124</v>
      </c>
      <c r="P263" t="s">
        <v>124</v>
      </c>
      <c r="Q263">
        <v>-1.17</v>
      </c>
      <c r="R263" t="s">
        <v>124</v>
      </c>
    </row>
    <row r="264" spans="1:18" x14ac:dyDescent="0.25">
      <c r="A264">
        <v>14.095000000000001</v>
      </c>
      <c r="B264">
        <v>7.89</v>
      </c>
      <c r="C264">
        <v>8.51</v>
      </c>
      <c r="D264">
        <v>8.35</v>
      </c>
      <c r="E264" t="s">
        <v>440</v>
      </c>
      <c r="F264" t="s">
        <v>441</v>
      </c>
      <c r="G264">
        <v>8.4600000000000009</v>
      </c>
      <c r="H264">
        <v>-2</v>
      </c>
      <c r="I264">
        <v>4764</v>
      </c>
      <c r="J264">
        <v>8.4600000000000009</v>
      </c>
      <c r="K264">
        <v>8.4700000000000006</v>
      </c>
      <c r="L264">
        <v>39.5</v>
      </c>
      <c r="M264" t="s">
        <v>115</v>
      </c>
      <c r="N264">
        <v>1.36</v>
      </c>
      <c r="O264">
        <v>0.21</v>
      </c>
      <c r="P264">
        <v>4.67</v>
      </c>
      <c r="Q264">
        <v>53.9</v>
      </c>
      <c r="R264">
        <v>15.7</v>
      </c>
    </row>
    <row r="265" spans="1:18" x14ac:dyDescent="0.25">
      <c r="A265">
        <v>4.4749999999999996</v>
      </c>
      <c r="B265">
        <v>3.33</v>
      </c>
      <c r="C265">
        <v>4.2699999999999996</v>
      </c>
      <c r="D265">
        <v>4.22</v>
      </c>
      <c r="E265" t="s">
        <v>60</v>
      </c>
      <c r="F265" t="s">
        <v>442</v>
      </c>
      <c r="G265">
        <v>4.22</v>
      </c>
      <c r="H265">
        <v>-1</v>
      </c>
      <c r="I265">
        <v>53306</v>
      </c>
      <c r="J265">
        <v>4.21</v>
      </c>
      <c r="K265">
        <v>4.22</v>
      </c>
      <c r="L265">
        <v>23</v>
      </c>
      <c r="N265">
        <v>0.14000000000000001</v>
      </c>
      <c r="O265">
        <v>-2.66</v>
      </c>
      <c r="P265">
        <v>5.45</v>
      </c>
      <c r="Q265">
        <v>3.24</v>
      </c>
      <c r="R265">
        <v>130.19999999999999</v>
      </c>
    </row>
    <row r="266" spans="1:18" x14ac:dyDescent="0.25">
      <c r="A266">
        <v>4.24</v>
      </c>
      <c r="B266">
        <v>1.905</v>
      </c>
      <c r="C266">
        <v>4.24</v>
      </c>
      <c r="D266">
        <v>4.1100000000000003</v>
      </c>
      <c r="E266" t="s">
        <v>665</v>
      </c>
      <c r="F266" t="s">
        <v>666</v>
      </c>
      <c r="G266">
        <v>4.1399999999999997</v>
      </c>
      <c r="H266">
        <v>-4</v>
      </c>
      <c r="I266">
        <v>3545</v>
      </c>
      <c r="J266">
        <v>4.1100000000000003</v>
      </c>
      <c r="K266">
        <v>4.1500000000000004</v>
      </c>
      <c r="L266" t="s">
        <v>124</v>
      </c>
      <c r="N266" t="s">
        <v>124</v>
      </c>
      <c r="O266" t="s">
        <v>124</v>
      </c>
      <c r="P266" t="s">
        <v>124</v>
      </c>
      <c r="Q266">
        <v>-4.3099999999999996</v>
      </c>
      <c r="R266" t="s">
        <v>124</v>
      </c>
    </row>
    <row r="267" spans="1:18" x14ac:dyDescent="0.25">
      <c r="A267">
        <v>3.83</v>
      </c>
      <c r="B267">
        <v>3.06</v>
      </c>
      <c r="C267">
        <v>3.43</v>
      </c>
      <c r="D267">
        <v>3.36</v>
      </c>
      <c r="E267" t="s">
        <v>443</v>
      </c>
      <c r="F267" t="s">
        <v>444</v>
      </c>
      <c r="G267">
        <v>3.36</v>
      </c>
      <c r="H267">
        <v>-4</v>
      </c>
      <c r="I267">
        <v>42306</v>
      </c>
      <c r="J267">
        <v>3.36</v>
      </c>
      <c r="K267">
        <v>3.38</v>
      </c>
      <c r="L267">
        <v>16</v>
      </c>
      <c r="M267" t="s">
        <v>115</v>
      </c>
      <c r="N267">
        <v>1.07</v>
      </c>
      <c r="O267">
        <v>1.48</v>
      </c>
      <c r="P267">
        <v>4.76</v>
      </c>
      <c r="Q267">
        <v>17.05</v>
      </c>
      <c r="R267">
        <v>19.7</v>
      </c>
    </row>
    <row r="268" spans="1:18" x14ac:dyDescent="0.25">
      <c r="A268">
        <v>4.2649999999999997</v>
      </c>
      <c r="B268">
        <v>2.2200000000000002</v>
      </c>
      <c r="C268">
        <v>3.92</v>
      </c>
      <c r="D268">
        <v>3.83</v>
      </c>
      <c r="E268" t="s">
        <v>445</v>
      </c>
      <c r="F268" t="s">
        <v>446</v>
      </c>
      <c r="G268">
        <v>3.86</v>
      </c>
      <c r="H268">
        <v>-6</v>
      </c>
      <c r="I268">
        <v>4625</v>
      </c>
      <c r="J268">
        <v>3.86</v>
      </c>
      <c r="K268">
        <v>3.88</v>
      </c>
      <c r="L268">
        <v>10.5</v>
      </c>
      <c r="M268" t="s">
        <v>121</v>
      </c>
      <c r="N268">
        <v>2.61</v>
      </c>
      <c r="O268">
        <v>1.99</v>
      </c>
      <c r="P268">
        <v>2.72</v>
      </c>
      <c r="Q268">
        <v>27.4</v>
      </c>
      <c r="R268">
        <v>14.1</v>
      </c>
    </row>
    <row r="269" spans="1:18" x14ac:dyDescent="0.25">
      <c r="A269">
        <v>3.3250000000000002</v>
      </c>
      <c r="B269">
        <v>2.85</v>
      </c>
      <c r="C269">
        <v>3.28</v>
      </c>
      <c r="D269">
        <v>3.21</v>
      </c>
      <c r="E269" t="s">
        <v>447</v>
      </c>
      <c r="F269" t="s">
        <v>448</v>
      </c>
      <c r="G269">
        <v>3.27</v>
      </c>
      <c r="H269">
        <v>6</v>
      </c>
      <c r="I269">
        <v>71938</v>
      </c>
      <c r="J269">
        <v>3.25</v>
      </c>
      <c r="K269">
        <v>3.27</v>
      </c>
      <c r="L269">
        <v>15.5</v>
      </c>
      <c r="M269" t="s">
        <v>115</v>
      </c>
      <c r="N269">
        <v>1.1100000000000001</v>
      </c>
      <c r="O269">
        <v>-1.23</v>
      </c>
      <c r="P269">
        <v>4.74</v>
      </c>
      <c r="Q269">
        <v>17.27</v>
      </c>
      <c r="R269">
        <v>18.899999999999999</v>
      </c>
    </row>
    <row r="270" spans="1:18" x14ac:dyDescent="0.25">
      <c r="A270">
        <v>2.58</v>
      </c>
      <c r="B270">
        <v>1.875</v>
      </c>
      <c r="C270">
        <v>2.5449999999999999</v>
      </c>
      <c r="D270">
        <v>2.4700000000000002</v>
      </c>
      <c r="E270" t="s">
        <v>824</v>
      </c>
      <c r="F270" t="s">
        <v>825</v>
      </c>
      <c r="G270">
        <v>2.4700000000000002</v>
      </c>
      <c r="H270">
        <v>-7</v>
      </c>
      <c r="I270">
        <v>11945</v>
      </c>
      <c r="J270">
        <v>2.4700000000000002</v>
      </c>
      <c r="K270">
        <v>2.48</v>
      </c>
      <c r="L270">
        <v>14.02</v>
      </c>
      <c r="N270">
        <v>0.86</v>
      </c>
      <c r="O270">
        <v>0.22</v>
      </c>
      <c r="P270">
        <v>5.68</v>
      </c>
      <c r="Q270">
        <v>12.08</v>
      </c>
      <c r="R270">
        <v>20.399999999999999</v>
      </c>
    </row>
    <row r="271" spans="1:18" x14ac:dyDescent="0.25">
      <c r="A271">
        <v>5.4</v>
      </c>
      <c r="B271">
        <v>4.6500000000000004</v>
      </c>
      <c r="C271">
        <v>5.27</v>
      </c>
      <c r="D271">
        <v>5.21</v>
      </c>
      <c r="E271" t="s">
        <v>49</v>
      </c>
      <c r="F271" t="s">
        <v>451</v>
      </c>
      <c r="G271">
        <v>5.21</v>
      </c>
      <c r="H271">
        <v>-5</v>
      </c>
      <c r="I271">
        <v>263467</v>
      </c>
      <c r="J271">
        <v>5.21</v>
      </c>
      <c r="K271">
        <v>5.22</v>
      </c>
      <c r="L271">
        <v>28.5</v>
      </c>
      <c r="M271" t="s">
        <v>115</v>
      </c>
      <c r="N271">
        <v>1.1100000000000001</v>
      </c>
      <c r="O271">
        <v>0.37</v>
      </c>
      <c r="P271">
        <v>5.47</v>
      </c>
      <c r="Q271">
        <v>31.5</v>
      </c>
      <c r="R271">
        <v>16.5</v>
      </c>
    </row>
    <row r="272" spans="1:18" x14ac:dyDescent="0.25">
      <c r="A272">
        <v>0.375</v>
      </c>
      <c r="B272">
        <v>0.24</v>
      </c>
      <c r="C272">
        <v>0.26500000000000001</v>
      </c>
      <c r="D272">
        <v>0.255</v>
      </c>
      <c r="E272" t="s">
        <v>452</v>
      </c>
      <c r="F272" t="s">
        <v>453</v>
      </c>
      <c r="G272">
        <v>0.26500000000000001</v>
      </c>
      <c r="H272">
        <v>1</v>
      </c>
      <c r="I272">
        <v>38645</v>
      </c>
      <c r="J272">
        <v>0.26</v>
      </c>
      <c r="K272">
        <v>0.26500000000000001</v>
      </c>
      <c r="L272" t="s">
        <v>124</v>
      </c>
      <c r="N272" t="s">
        <v>124</v>
      </c>
      <c r="O272">
        <v>0.04</v>
      </c>
      <c r="P272" t="s">
        <v>124</v>
      </c>
      <c r="Q272">
        <v>0.11</v>
      </c>
      <c r="R272">
        <v>240.9</v>
      </c>
    </row>
    <row r="273" spans="1:18" x14ac:dyDescent="0.25">
      <c r="A273">
        <v>1.96</v>
      </c>
      <c r="B273">
        <v>0.42499999999999999</v>
      </c>
      <c r="C273">
        <v>1.67</v>
      </c>
      <c r="D273">
        <v>1.625</v>
      </c>
      <c r="E273" t="s">
        <v>667</v>
      </c>
      <c r="F273" t="s">
        <v>668</v>
      </c>
      <c r="G273">
        <v>1.65</v>
      </c>
      <c r="H273">
        <v>-2</v>
      </c>
      <c r="I273">
        <v>3968</v>
      </c>
      <c r="J273">
        <v>1.64</v>
      </c>
      <c r="K273">
        <v>1.7050000000000001</v>
      </c>
      <c r="L273">
        <v>3</v>
      </c>
      <c r="M273" t="s">
        <v>115</v>
      </c>
      <c r="N273">
        <v>6.46</v>
      </c>
      <c r="O273">
        <v>0.8</v>
      </c>
      <c r="P273">
        <v>1.82</v>
      </c>
      <c r="Q273">
        <v>19.37</v>
      </c>
      <c r="R273">
        <v>8.5</v>
      </c>
    </row>
    <row r="274" spans="1:18" x14ac:dyDescent="0.25">
      <c r="A274">
        <v>18.47</v>
      </c>
      <c r="B274">
        <v>7.95</v>
      </c>
      <c r="C274">
        <v>8.81</v>
      </c>
      <c r="D274">
        <v>8.66</v>
      </c>
      <c r="E274" t="s">
        <v>669</v>
      </c>
      <c r="F274" t="s">
        <v>670</v>
      </c>
      <c r="G274">
        <v>8.7200000000000006</v>
      </c>
      <c r="H274">
        <v>-10</v>
      </c>
      <c r="I274">
        <v>1155</v>
      </c>
      <c r="J274">
        <v>8.69</v>
      </c>
      <c r="K274">
        <v>8.7200000000000006</v>
      </c>
      <c r="L274">
        <v>34.5</v>
      </c>
      <c r="M274" t="s">
        <v>115</v>
      </c>
      <c r="N274">
        <v>1.59</v>
      </c>
      <c r="O274">
        <v>4.71</v>
      </c>
      <c r="P274">
        <v>3.96</v>
      </c>
      <c r="Q274">
        <v>55</v>
      </c>
      <c r="R274">
        <v>15.9</v>
      </c>
    </row>
    <row r="275" spans="1:18" x14ac:dyDescent="0.25">
      <c r="A275">
        <v>2.65</v>
      </c>
      <c r="B275">
        <v>1.9650000000000001</v>
      </c>
      <c r="C275">
        <v>2.1800000000000002</v>
      </c>
      <c r="D275">
        <v>2.16</v>
      </c>
      <c r="E275" t="s">
        <v>671</v>
      </c>
      <c r="F275" t="s">
        <v>672</v>
      </c>
      <c r="G275">
        <v>2.16</v>
      </c>
      <c r="H275">
        <v>-2</v>
      </c>
      <c r="I275">
        <v>2100</v>
      </c>
      <c r="J275">
        <v>2.16</v>
      </c>
      <c r="K275">
        <v>2.2000000000000002</v>
      </c>
      <c r="L275">
        <v>11</v>
      </c>
      <c r="M275" t="s">
        <v>115</v>
      </c>
      <c r="N275">
        <v>1.72</v>
      </c>
      <c r="O275">
        <v>0.94</v>
      </c>
      <c r="P275">
        <v>5.09</v>
      </c>
      <c r="Q275">
        <v>18.940000000000001</v>
      </c>
      <c r="R275">
        <v>11.4</v>
      </c>
    </row>
    <row r="276" spans="1:18" x14ac:dyDescent="0.25">
      <c r="A276">
        <v>0.45500000000000002</v>
      </c>
      <c r="B276">
        <v>0.16500000000000001</v>
      </c>
      <c r="C276">
        <v>0.32700000000000001</v>
      </c>
      <c r="D276">
        <v>0.317</v>
      </c>
      <c r="E276" t="s">
        <v>673</v>
      </c>
      <c r="F276" t="s">
        <v>674</v>
      </c>
      <c r="G276">
        <v>0.32</v>
      </c>
      <c r="H276">
        <v>-0.5</v>
      </c>
      <c r="I276">
        <v>19512</v>
      </c>
      <c r="J276">
        <v>0.315</v>
      </c>
      <c r="K276">
        <v>0.32</v>
      </c>
      <c r="L276" t="s">
        <v>124</v>
      </c>
      <c r="N276" t="s">
        <v>124</v>
      </c>
      <c r="O276" t="s">
        <v>124</v>
      </c>
      <c r="P276" t="s">
        <v>124</v>
      </c>
      <c r="Q276">
        <v>2.57</v>
      </c>
      <c r="R276">
        <v>12.5</v>
      </c>
    </row>
    <row r="277" spans="1:18" x14ac:dyDescent="0.25">
      <c r="A277">
        <v>6</v>
      </c>
      <c r="B277">
        <v>5.01</v>
      </c>
      <c r="C277">
        <v>5.16</v>
      </c>
      <c r="D277">
        <v>5.0999999999999996</v>
      </c>
      <c r="E277" t="s">
        <v>454</v>
      </c>
      <c r="F277" t="s">
        <v>455</v>
      </c>
      <c r="G277">
        <v>5.0999999999999996</v>
      </c>
      <c r="H277">
        <v>-8</v>
      </c>
      <c r="I277">
        <v>17738</v>
      </c>
      <c r="J277">
        <v>5.0999999999999996</v>
      </c>
      <c r="K277">
        <v>5.12</v>
      </c>
      <c r="L277">
        <v>27.5</v>
      </c>
      <c r="M277" t="s">
        <v>115</v>
      </c>
      <c r="N277">
        <v>0.33</v>
      </c>
      <c r="O277">
        <v>1.42</v>
      </c>
      <c r="P277">
        <v>5.39</v>
      </c>
      <c r="Q277">
        <v>9.1</v>
      </c>
      <c r="R277">
        <v>56</v>
      </c>
    </row>
    <row r="278" spans="1:18" x14ac:dyDescent="0.25">
      <c r="A278">
        <v>3.76</v>
      </c>
      <c r="B278">
        <v>3</v>
      </c>
      <c r="C278">
        <v>3.45</v>
      </c>
      <c r="D278">
        <v>3.35</v>
      </c>
      <c r="E278" t="s">
        <v>675</v>
      </c>
      <c r="F278" t="s">
        <v>676</v>
      </c>
      <c r="G278">
        <v>3.38</v>
      </c>
      <c r="H278">
        <v>-1</v>
      </c>
      <c r="I278">
        <v>1828</v>
      </c>
      <c r="J278">
        <v>3.34</v>
      </c>
      <c r="K278">
        <v>3.38</v>
      </c>
      <c r="L278">
        <v>8</v>
      </c>
      <c r="M278" t="s">
        <v>115</v>
      </c>
      <c r="N278">
        <v>1.46</v>
      </c>
      <c r="O278">
        <v>0.6</v>
      </c>
      <c r="P278">
        <v>2.37</v>
      </c>
      <c r="Q278">
        <v>11.66</v>
      </c>
      <c r="R278">
        <v>29</v>
      </c>
    </row>
    <row r="279" spans="1:18" x14ac:dyDescent="0.25">
      <c r="A279">
        <v>6.85</v>
      </c>
      <c r="B279">
        <v>3.45</v>
      </c>
      <c r="C279">
        <v>5.59</v>
      </c>
      <c r="D279">
        <v>5.4749999999999996</v>
      </c>
      <c r="E279" t="s">
        <v>456</v>
      </c>
      <c r="F279" t="s">
        <v>457</v>
      </c>
      <c r="G279">
        <v>5.51</v>
      </c>
      <c r="H279">
        <v>-8</v>
      </c>
      <c r="I279">
        <v>14870</v>
      </c>
      <c r="J279">
        <v>5.51</v>
      </c>
      <c r="K279">
        <v>5.53</v>
      </c>
      <c r="L279">
        <v>8.5</v>
      </c>
      <c r="M279" t="s">
        <v>115</v>
      </c>
      <c r="N279">
        <v>2.39</v>
      </c>
      <c r="O279">
        <v>0.36</v>
      </c>
      <c r="P279">
        <v>1.54</v>
      </c>
      <c r="Q279">
        <v>20.3</v>
      </c>
      <c r="R279">
        <v>27.1</v>
      </c>
    </row>
    <row r="280" spans="1:18" x14ac:dyDescent="0.25">
      <c r="A280">
        <v>4.3600000000000003</v>
      </c>
      <c r="B280">
        <v>3.1</v>
      </c>
      <c r="C280">
        <v>3.2850000000000001</v>
      </c>
      <c r="D280">
        <v>3.2</v>
      </c>
      <c r="E280" t="s">
        <v>458</v>
      </c>
      <c r="F280" t="s">
        <v>459</v>
      </c>
      <c r="G280">
        <v>3.27</v>
      </c>
      <c r="H280">
        <v>-2</v>
      </c>
      <c r="I280">
        <v>9729</v>
      </c>
      <c r="J280">
        <v>3.26</v>
      </c>
      <c r="K280">
        <v>3.27</v>
      </c>
      <c r="L280">
        <v>14.43</v>
      </c>
      <c r="N280">
        <v>1.25</v>
      </c>
      <c r="O280">
        <v>-0.33</v>
      </c>
      <c r="P280">
        <v>4.41</v>
      </c>
      <c r="Q280">
        <v>18.05</v>
      </c>
      <c r="R280">
        <v>18.100000000000001</v>
      </c>
    </row>
    <row r="281" spans="1:18" x14ac:dyDescent="0.25">
      <c r="A281">
        <v>1.5449999999999999</v>
      </c>
      <c r="B281">
        <v>0.70499999999999996</v>
      </c>
      <c r="C281">
        <v>1.125</v>
      </c>
      <c r="D281">
        <v>1.085</v>
      </c>
      <c r="E281" t="s">
        <v>460</v>
      </c>
      <c r="F281" t="s">
        <v>461</v>
      </c>
      <c r="G281">
        <v>1.085</v>
      </c>
      <c r="H281">
        <v>-2.5</v>
      </c>
      <c r="I281">
        <v>15146</v>
      </c>
      <c r="J281">
        <v>1.085</v>
      </c>
      <c r="K281">
        <v>1.0900000000000001</v>
      </c>
      <c r="L281">
        <v>3</v>
      </c>
      <c r="N281">
        <v>7.0000000000000007E-2</v>
      </c>
      <c r="O281">
        <v>0.35</v>
      </c>
      <c r="P281">
        <v>2.76</v>
      </c>
      <c r="Q281">
        <v>0.2</v>
      </c>
      <c r="R281">
        <v>542.5</v>
      </c>
    </row>
    <row r="282" spans="1:18" x14ac:dyDescent="0.25">
      <c r="A282">
        <v>1.23</v>
      </c>
      <c r="B282">
        <v>0.73</v>
      </c>
      <c r="C282">
        <v>1.0249999999999999</v>
      </c>
      <c r="D282">
        <v>1.012</v>
      </c>
      <c r="E282" t="s">
        <v>462</v>
      </c>
      <c r="F282" t="s">
        <v>463</v>
      </c>
      <c r="G282">
        <v>1.0149999999999999</v>
      </c>
      <c r="H282">
        <v>-0.5</v>
      </c>
      <c r="I282">
        <v>40796</v>
      </c>
      <c r="J282">
        <v>1.01</v>
      </c>
      <c r="K282">
        <v>1.0149999999999999</v>
      </c>
      <c r="L282" t="s">
        <v>124</v>
      </c>
      <c r="N282" t="s">
        <v>124</v>
      </c>
      <c r="O282">
        <v>0.61</v>
      </c>
      <c r="P282" t="s">
        <v>124</v>
      </c>
      <c r="Q282">
        <v>-5.9</v>
      </c>
      <c r="R282" t="s">
        <v>124</v>
      </c>
    </row>
    <row r="283" spans="1:18" x14ac:dyDescent="0.25">
      <c r="A283">
        <v>7.77</v>
      </c>
      <c r="B283">
        <v>6.4119999999999999</v>
      </c>
      <c r="C283">
        <v>7.45</v>
      </c>
      <c r="D283">
        <v>7.37</v>
      </c>
      <c r="E283" t="s">
        <v>464</v>
      </c>
      <c r="F283" t="s">
        <v>465</v>
      </c>
      <c r="G283">
        <v>7.39</v>
      </c>
      <c r="H283">
        <v>-7</v>
      </c>
      <c r="I283">
        <v>80828</v>
      </c>
      <c r="J283">
        <v>7.39</v>
      </c>
      <c r="K283">
        <v>7.42</v>
      </c>
      <c r="L283">
        <v>35</v>
      </c>
      <c r="M283" t="s">
        <v>121</v>
      </c>
      <c r="N283">
        <v>0.33</v>
      </c>
      <c r="O283">
        <v>2.0099999999999998</v>
      </c>
      <c r="P283">
        <v>4.74</v>
      </c>
      <c r="Q283">
        <v>11.7</v>
      </c>
      <c r="R283">
        <v>63.2</v>
      </c>
    </row>
    <row r="284" spans="1:18" x14ac:dyDescent="0.25">
      <c r="A284">
        <v>10.47</v>
      </c>
      <c r="B284">
        <v>7.02</v>
      </c>
      <c r="C284">
        <v>9.73</v>
      </c>
      <c r="D284">
        <v>9.51</v>
      </c>
      <c r="E284" t="s">
        <v>677</v>
      </c>
      <c r="F284" t="s">
        <v>678</v>
      </c>
      <c r="G284">
        <v>9.57</v>
      </c>
      <c r="H284">
        <v>7</v>
      </c>
      <c r="I284">
        <v>97</v>
      </c>
      <c r="J284">
        <v>9.57</v>
      </c>
      <c r="K284">
        <v>9.77</v>
      </c>
      <c r="L284">
        <v>46</v>
      </c>
      <c r="M284" t="s">
        <v>115</v>
      </c>
      <c r="N284">
        <v>1.05</v>
      </c>
      <c r="O284">
        <v>2.77</v>
      </c>
      <c r="P284">
        <v>4.8099999999999996</v>
      </c>
      <c r="Q284">
        <v>48.14</v>
      </c>
      <c r="R284">
        <v>19.899999999999999</v>
      </c>
    </row>
    <row r="285" spans="1:18" x14ac:dyDescent="0.25">
      <c r="A285">
        <v>6</v>
      </c>
      <c r="B285">
        <v>3.41</v>
      </c>
      <c r="C285">
        <v>5.07</v>
      </c>
      <c r="D285">
        <v>4.97</v>
      </c>
      <c r="E285" t="s">
        <v>466</v>
      </c>
      <c r="F285" t="s">
        <v>467</v>
      </c>
      <c r="G285">
        <v>5.01</v>
      </c>
      <c r="H285">
        <v>2</v>
      </c>
      <c r="I285">
        <v>24113</v>
      </c>
      <c r="J285">
        <v>4.99</v>
      </c>
      <c r="K285">
        <v>5.01</v>
      </c>
      <c r="L285">
        <v>13</v>
      </c>
      <c r="N285">
        <v>1.1399999999999999</v>
      </c>
      <c r="O285">
        <v>3.26</v>
      </c>
      <c r="P285">
        <v>2.59</v>
      </c>
      <c r="Q285">
        <v>14.8</v>
      </c>
      <c r="R285">
        <v>33.9</v>
      </c>
    </row>
    <row r="286" spans="1:18" x14ac:dyDescent="0.25">
      <c r="A286">
        <v>2.0099999999999998</v>
      </c>
      <c r="B286">
        <v>0.745</v>
      </c>
      <c r="C286">
        <v>1.0900000000000001</v>
      </c>
      <c r="D286">
        <v>1.0649999999999999</v>
      </c>
      <c r="E286" t="s">
        <v>679</v>
      </c>
      <c r="F286" t="s">
        <v>680</v>
      </c>
      <c r="G286">
        <v>1.0649999999999999</v>
      </c>
      <c r="H286">
        <v>-2.5</v>
      </c>
      <c r="I286">
        <v>6524</v>
      </c>
      <c r="J286">
        <v>1.0649999999999999</v>
      </c>
      <c r="K286">
        <v>1.07</v>
      </c>
      <c r="L286" t="s">
        <v>124</v>
      </c>
      <c r="M286" t="s">
        <v>115</v>
      </c>
      <c r="N286" t="s">
        <v>124</v>
      </c>
      <c r="O286">
        <v>1.49</v>
      </c>
      <c r="P286" t="s">
        <v>124</v>
      </c>
      <c r="Q286">
        <v>1.3</v>
      </c>
      <c r="R286">
        <v>81.900000000000006</v>
      </c>
    </row>
    <row r="287" spans="1:18" x14ac:dyDescent="0.25">
      <c r="A287">
        <v>8.44</v>
      </c>
      <c r="B287">
        <v>5.99</v>
      </c>
      <c r="C287">
        <v>6.91</v>
      </c>
      <c r="D287">
        <v>6.81</v>
      </c>
      <c r="E287" t="s">
        <v>468</v>
      </c>
      <c r="F287" t="s">
        <v>468</v>
      </c>
      <c r="G287">
        <v>6.84</v>
      </c>
      <c r="H287">
        <v>-5</v>
      </c>
      <c r="I287">
        <v>6822</v>
      </c>
      <c r="J287">
        <v>6.83</v>
      </c>
      <c r="K287">
        <v>6.86</v>
      </c>
      <c r="L287">
        <v>39</v>
      </c>
      <c r="N287">
        <v>0.62</v>
      </c>
      <c r="O287">
        <v>-0.02</v>
      </c>
      <c r="P287">
        <v>5.7</v>
      </c>
      <c r="Q287">
        <v>24</v>
      </c>
      <c r="R287">
        <v>28.5</v>
      </c>
    </row>
    <row r="288" spans="1:18" x14ac:dyDescent="0.25">
      <c r="A288">
        <v>1.25</v>
      </c>
      <c r="B288">
        <v>0.67500000000000004</v>
      </c>
      <c r="C288">
        <v>0.74</v>
      </c>
      <c r="D288">
        <v>0.71</v>
      </c>
      <c r="E288" t="s">
        <v>681</v>
      </c>
      <c r="F288" t="s">
        <v>681</v>
      </c>
      <c r="G288">
        <v>0.74</v>
      </c>
      <c r="H288">
        <v>1</v>
      </c>
      <c r="I288">
        <v>6511</v>
      </c>
      <c r="J288">
        <v>0.72499999999999998</v>
      </c>
      <c r="K288">
        <v>0.74</v>
      </c>
      <c r="L288">
        <v>4.3</v>
      </c>
      <c r="M288" t="s">
        <v>115</v>
      </c>
      <c r="N288">
        <v>1.41</v>
      </c>
      <c r="O288" t="s">
        <v>124</v>
      </c>
      <c r="P288">
        <v>5.81</v>
      </c>
      <c r="Q288">
        <v>6.08</v>
      </c>
      <c r="R288">
        <v>12.2</v>
      </c>
    </row>
    <row r="289" spans="1:18" x14ac:dyDescent="0.25">
      <c r="A289">
        <v>2.5499999999999998</v>
      </c>
      <c r="B289">
        <v>1.63</v>
      </c>
      <c r="C289">
        <v>2.0699999999999998</v>
      </c>
      <c r="D289">
        <v>1.98</v>
      </c>
      <c r="E289" t="s">
        <v>469</v>
      </c>
      <c r="F289" t="s">
        <v>470</v>
      </c>
      <c r="G289">
        <v>1.98</v>
      </c>
      <c r="H289">
        <v>-7</v>
      </c>
      <c r="I289">
        <v>6390</v>
      </c>
      <c r="J289">
        <v>1.97</v>
      </c>
      <c r="K289">
        <v>1.98</v>
      </c>
      <c r="L289" t="s">
        <v>124</v>
      </c>
      <c r="N289" t="s">
        <v>124</v>
      </c>
      <c r="O289">
        <v>-0.24</v>
      </c>
      <c r="P289" t="s">
        <v>124</v>
      </c>
      <c r="Q289">
        <v>-2.2999999999999998</v>
      </c>
      <c r="R289" t="s">
        <v>124</v>
      </c>
    </row>
    <row r="290" spans="1:18" x14ac:dyDescent="0.25">
      <c r="A290">
        <v>8.2750000000000004</v>
      </c>
      <c r="B290">
        <v>5.0869999999999997</v>
      </c>
      <c r="C290">
        <v>7.39</v>
      </c>
      <c r="D290">
        <v>7.23</v>
      </c>
      <c r="E290" t="s">
        <v>471</v>
      </c>
      <c r="F290" t="s">
        <v>472</v>
      </c>
      <c r="G290">
        <v>7.36</v>
      </c>
      <c r="H290" t="s">
        <v>124</v>
      </c>
      <c r="I290">
        <v>2036</v>
      </c>
      <c r="J290">
        <v>7.36</v>
      </c>
      <c r="K290">
        <v>7.37</v>
      </c>
      <c r="L290">
        <v>26</v>
      </c>
      <c r="M290" t="s">
        <v>115</v>
      </c>
      <c r="N290">
        <v>0.85</v>
      </c>
      <c r="O290">
        <v>1.3</v>
      </c>
      <c r="P290">
        <v>3.53</v>
      </c>
      <c r="Q290">
        <v>22.2</v>
      </c>
      <c r="R290">
        <v>33.200000000000003</v>
      </c>
    </row>
    <row r="291" spans="1:18" x14ac:dyDescent="0.25">
      <c r="A291">
        <v>9.1999999999999993</v>
      </c>
      <c r="B291">
        <v>6.54</v>
      </c>
      <c r="C291">
        <v>8.32</v>
      </c>
      <c r="D291">
        <v>8.08</v>
      </c>
      <c r="E291" t="s">
        <v>473</v>
      </c>
      <c r="F291" t="s">
        <v>474</v>
      </c>
      <c r="G291">
        <v>8.16</v>
      </c>
      <c r="H291">
        <v>-13</v>
      </c>
      <c r="I291">
        <v>2804</v>
      </c>
      <c r="J291">
        <v>8.15</v>
      </c>
      <c r="K291">
        <v>8.2100000000000009</v>
      </c>
      <c r="L291">
        <v>12</v>
      </c>
      <c r="M291" t="s">
        <v>115</v>
      </c>
      <c r="N291">
        <v>1.78</v>
      </c>
      <c r="O291">
        <v>-1.1100000000000001</v>
      </c>
      <c r="P291">
        <v>1.47</v>
      </c>
      <c r="Q291">
        <v>21.3</v>
      </c>
      <c r="R291">
        <v>38.299999999999997</v>
      </c>
    </row>
    <row r="292" spans="1:18" x14ac:dyDescent="0.25">
      <c r="A292">
        <v>3.4</v>
      </c>
      <c r="B292">
        <v>1.78</v>
      </c>
      <c r="C292">
        <v>3.13</v>
      </c>
      <c r="D292">
        <v>2.98</v>
      </c>
      <c r="E292" t="s">
        <v>682</v>
      </c>
      <c r="F292" t="s">
        <v>683</v>
      </c>
      <c r="G292">
        <v>3.05</v>
      </c>
      <c r="H292">
        <v>-5</v>
      </c>
      <c r="I292">
        <v>1866</v>
      </c>
      <c r="J292">
        <v>3.02</v>
      </c>
      <c r="K292">
        <v>3.05</v>
      </c>
      <c r="L292" t="s">
        <v>124</v>
      </c>
      <c r="N292" t="s">
        <v>124</v>
      </c>
      <c r="O292" t="s">
        <v>124</v>
      </c>
      <c r="P292" t="s">
        <v>124</v>
      </c>
      <c r="Q292" t="s">
        <v>124</v>
      </c>
      <c r="R292" t="s">
        <v>124</v>
      </c>
    </row>
    <row r="293" spans="1:18" x14ac:dyDescent="0.25">
      <c r="A293">
        <v>5</v>
      </c>
      <c r="B293">
        <v>2.04</v>
      </c>
      <c r="C293" t="s">
        <v>124</v>
      </c>
      <c r="D293" t="s">
        <v>124</v>
      </c>
      <c r="E293" t="s">
        <v>475</v>
      </c>
      <c r="F293" t="s">
        <v>476</v>
      </c>
      <c r="G293">
        <v>4.76</v>
      </c>
      <c r="H293" t="s">
        <v>124</v>
      </c>
      <c r="I293" t="s">
        <v>124</v>
      </c>
      <c r="J293">
        <v>5</v>
      </c>
      <c r="K293">
        <v>4.8</v>
      </c>
      <c r="L293">
        <v>1.4</v>
      </c>
      <c r="M293" t="s">
        <v>115</v>
      </c>
      <c r="N293">
        <v>5.53</v>
      </c>
      <c r="O293">
        <v>-0.06</v>
      </c>
      <c r="P293">
        <v>0.28999999999999998</v>
      </c>
      <c r="Q293">
        <v>7.74</v>
      </c>
      <c r="R293">
        <v>61.5</v>
      </c>
    </row>
    <row r="294" spans="1:18" x14ac:dyDescent="0.25">
      <c r="A294">
        <v>4.82</v>
      </c>
      <c r="B294">
        <v>2.2200000000000002</v>
      </c>
      <c r="C294">
        <v>2.4500000000000002</v>
      </c>
      <c r="D294">
        <v>2.3199999999999998</v>
      </c>
      <c r="E294" t="s">
        <v>684</v>
      </c>
      <c r="F294" t="s">
        <v>685</v>
      </c>
      <c r="G294">
        <v>2.42</v>
      </c>
      <c r="H294">
        <v>10</v>
      </c>
      <c r="I294">
        <v>1598</v>
      </c>
      <c r="J294">
        <v>2.42</v>
      </c>
      <c r="K294">
        <v>2.4300000000000002</v>
      </c>
      <c r="L294">
        <v>13.25</v>
      </c>
      <c r="M294" t="s">
        <v>115</v>
      </c>
      <c r="N294">
        <v>0.93</v>
      </c>
      <c r="O294">
        <v>0.28999999999999998</v>
      </c>
      <c r="P294">
        <v>5.48</v>
      </c>
      <c r="Q294">
        <v>12.34</v>
      </c>
      <c r="R294">
        <v>19.600000000000001</v>
      </c>
    </row>
    <row r="295" spans="1:18" x14ac:dyDescent="0.25">
      <c r="A295">
        <v>44.6</v>
      </c>
      <c r="B295">
        <v>38.268000000000001</v>
      </c>
      <c r="C295">
        <v>42.2</v>
      </c>
      <c r="D295">
        <v>41.84</v>
      </c>
      <c r="E295" t="s">
        <v>53</v>
      </c>
      <c r="F295" t="s">
        <v>477</v>
      </c>
      <c r="G295">
        <v>41.84</v>
      </c>
      <c r="H295" t="s">
        <v>124</v>
      </c>
      <c r="I295">
        <v>19165</v>
      </c>
      <c r="J295">
        <v>41.84</v>
      </c>
      <c r="K295">
        <v>41.87</v>
      </c>
      <c r="L295">
        <v>188.1</v>
      </c>
      <c r="M295" t="s">
        <v>115</v>
      </c>
      <c r="N295">
        <v>1.1100000000000001</v>
      </c>
      <c r="O295">
        <v>4.38</v>
      </c>
      <c r="P295">
        <v>4.5</v>
      </c>
      <c r="Q295">
        <v>208.78</v>
      </c>
      <c r="R295">
        <v>20</v>
      </c>
    </row>
    <row r="296" spans="1:18" x14ac:dyDescent="0.25">
      <c r="A296">
        <v>4.84</v>
      </c>
      <c r="B296">
        <v>1.94</v>
      </c>
      <c r="C296">
        <v>4.74</v>
      </c>
      <c r="D296">
        <v>4.59</v>
      </c>
      <c r="E296" t="s">
        <v>478</v>
      </c>
      <c r="F296" t="s">
        <v>479</v>
      </c>
      <c r="G296">
        <v>4.62</v>
      </c>
      <c r="H296">
        <v>-12</v>
      </c>
      <c r="I296">
        <v>7623</v>
      </c>
      <c r="J296">
        <v>4.6100000000000003</v>
      </c>
      <c r="K296">
        <v>4.62</v>
      </c>
      <c r="L296">
        <v>1</v>
      </c>
      <c r="M296" t="s">
        <v>115</v>
      </c>
      <c r="N296" t="s">
        <v>124</v>
      </c>
      <c r="O296">
        <v>1.34</v>
      </c>
      <c r="P296">
        <v>0.22</v>
      </c>
      <c r="Q296">
        <v>-49.3</v>
      </c>
      <c r="R296" t="s">
        <v>124</v>
      </c>
    </row>
    <row r="297" spans="1:18" x14ac:dyDescent="0.25">
      <c r="A297">
        <v>0.82</v>
      </c>
      <c r="B297">
        <v>0.21</v>
      </c>
      <c r="C297">
        <v>0.22500000000000001</v>
      </c>
      <c r="D297">
        <v>0.215</v>
      </c>
      <c r="E297" t="s">
        <v>826</v>
      </c>
      <c r="F297" t="s">
        <v>827</v>
      </c>
      <c r="G297">
        <v>0.22</v>
      </c>
      <c r="H297" t="s">
        <v>124</v>
      </c>
      <c r="I297">
        <v>17368</v>
      </c>
      <c r="J297">
        <v>0.22</v>
      </c>
      <c r="K297">
        <v>0.23</v>
      </c>
      <c r="L297" t="s">
        <v>124</v>
      </c>
      <c r="N297" t="s">
        <v>124</v>
      </c>
      <c r="O297" t="s">
        <v>124</v>
      </c>
      <c r="P297" t="s">
        <v>124</v>
      </c>
      <c r="Q297">
        <v>-1.95</v>
      </c>
      <c r="R297" t="s">
        <v>124</v>
      </c>
    </row>
    <row r="298" spans="1:18" x14ac:dyDescent="0.25">
      <c r="A298">
        <v>7.32</v>
      </c>
      <c r="B298">
        <v>6.7</v>
      </c>
      <c r="C298">
        <v>7.32</v>
      </c>
      <c r="D298">
        <v>7.11</v>
      </c>
      <c r="E298" t="s">
        <v>480</v>
      </c>
      <c r="F298" t="s">
        <v>828</v>
      </c>
      <c r="G298">
        <v>7.15</v>
      </c>
      <c r="H298">
        <v>-2</v>
      </c>
      <c r="I298">
        <v>79667</v>
      </c>
      <c r="J298">
        <v>7.15</v>
      </c>
      <c r="K298">
        <v>7.16</v>
      </c>
      <c r="L298" t="s">
        <v>124</v>
      </c>
      <c r="N298" t="s">
        <v>124</v>
      </c>
      <c r="O298" t="s">
        <v>124</v>
      </c>
      <c r="P298" t="s">
        <v>124</v>
      </c>
      <c r="Q298" t="s">
        <v>124</v>
      </c>
      <c r="R298" t="s">
        <v>124</v>
      </c>
    </row>
    <row r="299" spans="1:18" x14ac:dyDescent="0.25">
      <c r="A299">
        <v>35.99</v>
      </c>
      <c r="B299">
        <v>27.54</v>
      </c>
      <c r="C299">
        <v>34.17</v>
      </c>
      <c r="D299">
        <v>33.880000000000003</v>
      </c>
      <c r="E299" t="s">
        <v>482</v>
      </c>
      <c r="F299" t="s">
        <v>483</v>
      </c>
      <c r="G299">
        <v>33.880000000000003</v>
      </c>
      <c r="H299">
        <v>-29</v>
      </c>
      <c r="I299">
        <v>54930</v>
      </c>
      <c r="J299">
        <v>33.869999999999997</v>
      </c>
      <c r="K299">
        <v>33.94</v>
      </c>
      <c r="L299">
        <v>178</v>
      </c>
      <c r="M299" t="s">
        <v>115</v>
      </c>
      <c r="N299">
        <v>1.29</v>
      </c>
      <c r="O299">
        <v>11.13</v>
      </c>
      <c r="P299">
        <v>5.25</v>
      </c>
      <c r="Q299">
        <v>230.2</v>
      </c>
      <c r="R299">
        <v>14.7</v>
      </c>
    </row>
    <row r="300" spans="1:18" x14ac:dyDescent="0.25">
      <c r="A300">
        <v>2.42</v>
      </c>
      <c r="B300">
        <v>1.36</v>
      </c>
      <c r="C300">
        <v>1.4650000000000001</v>
      </c>
      <c r="D300">
        <v>1.425</v>
      </c>
      <c r="E300" t="s">
        <v>484</v>
      </c>
      <c r="F300" t="s">
        <v>485</v>
      </c>
      <c r="G300">
        <v>1.4350000000000001</v>
      </c>
      <c r="H300">
        <v>-0.5</v>
      </c>
      <c r="I300">
        <v>15950</v>
      </c>
      <c r="J300">
        <v>1.4350000000000001</v>
      </c>
      <c r="K300">
        <v>1.44</v>
      </c>
      <c r="L300" t="s">
        <v>124</v>
      </c>
      <c r="N300" t="s">
        <v>124</v>
      </c>
      <c r="O300">
        <v>3.05</v>
      </c>
      <c r="P300" t="s">
        <v>124</v>
      </c>
      <c r="Q300">
        <v>-4.8</v>
      </c>
      <c r="R300" t="s">
        <v>124</v>
      </c>
    </row>
    <row r="301" spans="1:18" x14ac:dyDescent="0.25">
      <c r="A301">
        <v>43.05</v>
      </c>
      <c r="B301">
        <v>34</v>
      </c>
      <c r="C301">
        <v>41.4</v>
      </c>
      <c r="D301">
        <v>41.024999999999999</v>
      </c>
      <c r="E301" t="s">
        <v>486</v>
      </c>
      <c r="F301" t="s">
        <v>487</v>
      </c>
      <c r="G301">
        <v>41.07</v>
      </c>
      <c r="H301">
        <v>-23</v>
      </c>
      <c r="I301">
        <v>31764</v>
      </c>
      <c r="J301">
        <v>41.07</v>
      </c>
      <c r="K301">
        <v>41.1</v>
      </c>
      <c r="L301">
        <v>207.71</v>
      </c>
      <c r="M301" t="s">
        <v>115</v>
      </c>
      <c r="N301">
        <v>1.1499999999999999</v>
      </c>
      <c r="O301">
        <v>20.65</v>
      </c>
      <c r="P301">
        <v>5.0599999999999996</v>
      </c>
      <c r="Q301">
        <v>238.04</v>
      </c>
      <c r="R301">
        <v>17.3</v>
      </c>
    </row>
    <row r="302" spans="1:18" x14ac:dyDescent="0.25">
      <c r="A302">
        <v>38.92</v>
      </c>
      <c r="B302">
        <v>31.99</v>
      </c>
      <c r="C302">
        <v>35.6</v>
      </c>
      <c r="D302">
        <v>35.22</v>
      </c>
      <c r="E302" t="s">
        <v>488</v>
      </c>
      <c r="F302" t="s">
        <v>489</v>
      </c>
      <c r="G302">
        <v>35.22</v>
      </c>
      <c r="H302">
        <v>-44</v>
      </c>
      <c r="I302">
        <v>37045</v>
      </c>
      <c r="J302">
        <v>35.22</v>
      </c>
      <c r="K302">
        <v>35.4</v>
      </c>
      <c r="L302">
        <v>136</v>
      </c>
      <c r="M302" t="s">
        <v>115</v>
      </c>
      <c r="N302">
        <v>1.43</v>
      </c>
      <c r="O302">
        <v>2.83</v>
      </c>
      <c r="P302">
        <v>3.86</v>
      </c>
      <c r="Q302">
        <v>195.09</v>
      </c>
      <c r="R302">
        <v>18.100000000000001</v>
      </c>
    </row>
    <row r="303" spans="1:18" x14ac:dyDescent="0.25">
      <c r="A303">
        <v>24.54</v>
      </c>
      <c r="B303">
        <v>14.72</v>
      </c>
      <c r="C303">
        <v>17.489999999999998</v>
      </c>
      <c r="D303">
        <v>17.05</v>
      </c>
      <c r="E303" t="s">
        <v>490</v>
      </c>
      <c r="F303" t="s">
        <v>491</v>
      </c>
      <c r="G303">
        <v>17.41</v>
      </c>
      <c r="H303">
        <v>15</v>
      </c>
      <c r="I303">
        <v>13993</v>
      </c>
      <c r="J303">
        <v>17.38</v>
      </c>
      <c r="K303">
        <v>17.46</v>
      </c>
      <c r="L303">
        <v>85</v>
      </c>
      <c r="M303" t="s">
        <v>121</v>
      </c>
      <c r="N303">
        <v>1.33</v>
      </c>
      <c r="O303">
        <v>0.49</v>
      </c>
      <c r="P303">
        <v>4.88</v>
      </c>
      <c r="Q303">
        <v>113.3</v>
      </c>
      <c r="R303">
        <v>15.4</v>
      </c>
    </row>
    <row r="304" spans="1:18" x14ac:dyDescent="0.25">
      <c r="A304">
        <v>5.25</v>
      </c>
      <c r="B304">
        <v>2.2599999999999998</v>
      </c>
      <c r="C304">
        <v>2.46</v>
      </c>
      <c r="D304">
        <v>2.4</v>
      </c>
      <c r="E304" t="s">
        <v>829</v>
      </c>
      <c r="F304" t="s">
        <v>830</v>
      </c>
      <c r="G304">
        <v>2.4300000000000002</v>
      </c>
      <c r="H304">
        <v>-5</v>
      </c>
      <c r="I304">
        <v>6099</v>
      </c>
      <c r="J304">
        <v>2.42</v>
      </c>
      <c r="K304">
        <v>2.4300000000000002</v>
      </c>
      <c r="L304">
        <v>21.5</v>
      </c>
      <c r="M304" t="s">
        <v>115</v>
      </c>
      <c r="N304">
        <v>1.01</v>
      </c>
      <c r="O304">
        <v>0.02</v>
      </c>
      <c r="P304">
        <v>8.85</v>
      </c>
      <c r="Q304">
        <v>21.8</v>
      </c>
      <c r="R304">
        <v>11.1</v>
      </c>
    </row>
    <row r="306" spans="1:1" x14ac:dyDescent="0.25">
      <c r="A306" t="s">
        <v>861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57"/>
  <sheetViews>
    <sheetView zoomScale="85" zoomScaleNormal="85" workbookViewId="0">
      <selection activeCell="N3" sqref="N3"/>
    </sheetView>
  </sheetViews>
  <sheetFormatPr defaultRowHeight="15" x14ac:dyDescent="0.25"/>
  <cols>
    <col min="1" max="7" width="10.7109375" customWidth="1"/>
    <col min="9" max="9" width="11.28515625" bestFit="1" customWidth="1"/>
    <col min="10" max="10" width="12.42578125" bestFit="1" customWidth="1"/>
    <col min="11" max="11" width="18.5703125" bestFit="1" customWidth="1"/>
    <col min="12" max="12" width="12.140625" bestFit="1" customWidth="1"/>
    <col min="13" max="13" width="8.7109375" bestFit="1" customWidth="1"/>
    <col min="14" max="14" width="10.5703125" bestFit="1" customWidth="1"/>
  </cols>
  <sheetData>
    <row r="1" spans="1:14" x14ac:dyDescent="0.25">
      <c r="A1" t="s">
        <v>769</v>
      </c>
    </row>
    <row r="2" spans="1:14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  <c r="M2" t="s">
        <v>833</v>
      </c>
      <c r="N2" t="s">
        <v>834</v>
      </c>
    </row>
    <row r="3" spans="1:14" x14ac:dyDescent="0.25">
      <c r="A3" s="82">
        <v>42094</v>
      </c>
      <c r="B3" s="83">
        <v>5846.1</v>
      </c>
      <c r="C3" s="83">
        <v>5931.5</v>
      </c>
      <c r="D3" s="83">
        <v>5846.1</v>
      </c>
      <c r="E3" s="83">
        <v>5891.5</v>
      </c>
      <c r="F3" s="84">
        <v>0</v>
      </c>
      <c r="G3" s="83">
        <v>5891.5</v>
      </c>
      <c r="H3" s="84">
        <f>EOD_T-A3</f>
        <v>0</v>
      </c>
      <c r="I3" s="83">
        <f t="shared" ref="I3:I66" si="0">G3-G4</f>
        <v>45.399999999999636</v>
      </c>
      <c r="J3" s="83">
        <f t="shared" ref="J3:J66" si="1">I3/G4*100</f>
        <v>0.77658610013512652</v>
      </c>
      <c r="K3" s="83">
        <f>J3-XJO_90DSMR</f>
        <v>0.64572408749009225</v>
      </c>
      <c r="L3" s="83">
        <f t="shared" ref="L3:L66" si="2">K3*K3</f>
        <v>0.41695959716491232</v>
      </c>
      <c r="M3" s="106">
        <f>VLOOKUP(A3,RBA_FX!A$12:B$361,2,FALSE)</f>
        <v>0.76339999999999997</v>
      </c>
      <c r="N3" s="106">
        <f>VLOOKUP(A3,RBA_Bonds!A$11:B$296,2,FALSE)/10</f>
        <v>0.17199999999999999</v>
      </c>
    </row>
    <row r="4" spans="1:14" x14ac:dyDescent="0.25">
      <c r="A4" s="82">
        <v>42093</v>
      </c>
      <c r="B4" s="83">
        <v>5919.9</v>
      </c>
      <c r="C4" s="83">
        <v>5919.9</v>
      </c>
      <c r="D4" s="83">
        <v>5828.1</v>
      </c>
      <c r="E4" s="83">
        <v>5846.1</v>
      </c>
      <c r="F4" s="84">
        <v>0</v>
      </c>
      <c r="G4" s="83">
        <v>5846.1</v>
      </c>
      <c r="H4" s="84">
        <f>EOD_T-A4</f>
        <v>1</v>
      </c>
      <c r="I4" s="83">
        <f t="shared" si="0"/>
        <v>-73.799999999999272</v>
      </c>
      <c r="J4" s="83">
        <f t="shared" si="1"/>
        <v>-1.2466426797749839</v>
      </c>
      <c r="K4" s="83">
        <f>J4-XJO_90DSMR</f>
        <v>-1.3775046924200183</v>
      </c>
      <c r="L4" s="83">
        <f t="shared" si="2"/>
        <v>1.8975191776391691</v>
      </c>
      <c r="M4" s="106">
        <f>VLOOKUP(A4,RBA_FX!A$12:B$361,2,FALSE)</f>
        <v>0.77159999999999995</v>
      </c>
      <c r="N4" s="106">
        <f>VLOOKUP(A4,RBA_Bonds!A$11:B$296,2,FALSE)/10</f>
        <v>0.17399999999999999</v>
      </c>
    </row>
    <row r="5" spans="1:14" x14ac:dyDescent="0.25">
      <c r="A5" s="82">
        <v>42090</v>
      </c>
      <c r="B5" s="83">
        <v>5879.1</v>
      </c>
      <c r="C5" s="83">
        <v>5933.2</v>
      </c>
      <c r="D5" s="83">
        <v>5877.1</v>
      </c>
      <c r="E5" s="83">
        <v>5919.9</v>
      </c>
      <c r="F5" s="84">
        <v>0</v>
      </c>
      <c r="G5" s="83">
        <v>5919.9</v>
      </c>
      <c r="H5" s="84">
        <f>EOD_T-A5</f>
        <v>4</v>
      </c>
      <c r="I5" s="83">
        <f t="shared" si="0"/>
        <v>40.799999999999272</v>
      </c>
      <c r="J5" s="83">
        <f t="shared" si="1"/>
        <v>0.69398377302647118</v>
      </c>
      <c r="K5" s="83">
        <f>J5-XJO_90DSMR</f>
        <v>0.56312176038143691</v>
      </c>
      <c r="L5" s="83">
        <f t="shared" si="2"/>
        <v>0.31710611701508845</v>
      </c>
      <c r="M5" s="106">
        <f>VLOOKUP(A5,RBA_FX!A$12:B$361,2,FALSE)</f>
        <v>0.78039999999999998</v>
      </c>
      <c r="N5" s="106">
        <f>VLOOKUP(A5,RBA_Bonds!A$11:B$296,2,FALSE)/10</f>
        <v>0.17899999999999999</v>
      </c>
    </row>
    <row r="6" spans="1:14" x14ac:dyDescent="0.25">
      <c r="A6" s="82">
        <v>42089</v>
      </c>
      <c r="B6" s="83">
        <v>5973.3</v>
      </c>
      <c r="C6" s="83">
        <v>5973.3</v>
      </c>
      <c r="D6" s="83">
        <v>5879.1</v>
      </c>
      <c r="E6" s="83">
        <v>5879.1</v>
      </c>
      <c r="F6" s="84">
        <v>0</v>
      </c>
      <c r="G6" s="83">
        <v>5879.1</v>
      </c>
      <c r="H6" s="84">
        <f>EOD_T-A6</f>
        <v>5</v>
      </c>
      <c r="I6" s="83">
        <f t="shared" si="0"/>
        <v>-94.199999999999818</v>
      </c>
      <c r="J6" s="83">
        <f t="shared" si="1"/>
        <v>-1.5770177288935732</v>
      </c>
      <c r="K6" s="83">
        <f>J6-XJO_90DSMR</f>
        <v>-1.7078797415386076</v>
      </c>
      <c r="L6" s="83">
        <f t="shared" si="2"/>
        <v>2.9168532115579811</v>
      </c>
      <c r="M6" s="106">
        <f>VLOOKUP(A6,RBA_FX!A$12:B$361,2,FALSE)</f>
        <v>0.78169999999999995</v>
      </c>
      <c r="N6" s="106">
        <f>VLOOKUP(A6,RBA_Bonds!A$11:B$296,2,FALSE)/10</f>
        <v>0.17599999999999999</v>
      </c>
    </row>
    <row r="7" spans="1:14" x14ac:dyDescent="0.25">
      <c r="A7" s="82">
        <v>42088</v>
      </c>
      <c r="B7" s="83">
        <v>5969.1</v>
      </c>
      <c r="C7" s="83">
        <v>5988.7</v>
      </c>
      <c r="D7" s="83">
        <v>5961.5</v>
      </c>
      <c r="E7" s="83">
        <v>5973.3</v>
      </c>
      <c r="F7" s="84">
        <v>0</v>
      </c>
      <c r="G7" s="83">
        <v>5973.3</v>
      </c>
      <c r="H7" s="84">
        <f>EOD_T-A7</f>
        <v>6</v>
      </c>
      <c r="I7" s="83">
        <f t="shared" si="0"/>
        <v>4.1999999999998181</v>
      </c>
      <c r="J7" s="83">
        <f t="shared" si="1"/>
        <v>7.0362366185854119E-2</v>
      </c>
      <c r="K7" s="83">
        <f>J7-XJO_90DSMR</f>
        <v>-6.0499646459180212E-2</v>
      </c>
      <c r="L7" s="83">
        <f t="shared" si="2"/>
        <v>3.6602072216857968E-3</v>
      </c>
      <c r="M7" s="106">
        <f>VLOOKUP(A7,RBA_FX!A$12:B$361,2,FALSE)</f>
        <v>0.7873</v>
      </c>
      <c r="N7" s="106">
        <f>VLOOKUP(A7,RBA_Bonds!A$11:B$296,2,FALSE)/10</f>
        <v>0.17499999999999999</v>
      </c>
    </row>
    <row r="8" spans="1:14" x14ac:dyDescent="0.25">
      <c r="A8" s="82">
        <v>42087</v>
      </c>
      <c r="B8" s="83">
        <v>5956.1</v>
      </c>
      <c r="C8" s="83">
        <v>5979.9</v>
      </c>
      <c r="D8" s="83">
        <v>5956.1</v>
      </c>
      <c r="E8" s="83">
        <v>5969.1</v>
      </c>
      <c r="F8" s="84">
        <v>0</v>
      </c>
      <c r="G8" s="83">
        <v>5969.1</v>
      </c>
      <c r="H8" s="84">
        <f>EOD_T-A8</f>
        <v>7</v>
      </c>
      <c r="I8" s="83">
        <f t="shared" si="0"/>
        <v>13</v>
      </c>
      <c r="J8" s="83">
        <f t="shared" si="1"/>
        <v>0.21826362888467285</v>
      </c>
      <c r="K8" s="83">
        <f>J8-XJO_90DSMR</f>
        <v>8.7401616239638519E-2</v>
      </c>
      <c r="L8" s="83">
        <f t="shared" si="2"/>
        <v>7.6390425213010435E-3</v>
      </c>
      <c r="M8" s="106">
        <f>VLOOKUP(A8,RBA_FX!A$12:B$361,2,FALSE)</f>
        <v>0.78610000000000002</v>
      </c>
      <c r="N8" s="106">
        <f>VLOOKUP(A8,RBA_Bonds!A$11:B$296,2,FALSE)/10</f>
        <v>0.17799999999999999</v>
      </c>
    </row>
    <row r="9" spans="1:14" x14ac:dyDescent="0.25">
      <c r="A9" s="82">
        <v>42086</v>
      </c>
      <c r="B9" s="83">
        <v>5975.5</v>
      </c>
      <c r="C9" s="83">
        <v>5995</v>
      </c>
      <c r="D9" s="83">
        <v>5951.5</v>
      </c>
      <c r="E9" s="83">
        <v>5956.1</v>
      </c>
      <c r="F9" s="84">
        <v>0</v>
      </c>
      <c r="G9" s="83">
        <v>5956.1</v>
      </c>
      <c r="H9" s="84">
        <f>EOD_T-A9</f>
        <v>8</v>
      </c>
      <c r="I9" s="83">
        <f t="shared" si="0"/>
        <v>-19.399999999999636</v>
      </c>
      <c r="J9" s="83">
        <f t="shared" si="1"/>
        <v>-0.32465902434942073</v>
      </c>
      <c r="K9" s="83">
        <f>J9-XJO_90DSMR</f>
        <v>-0.45552103699445506</v>
      </c>
      <c r="L9" s="83">
        <f t="shared" si="2"/>
        <v>0.20749941514450371</v>
      </c>
      <c r="M9" s="106">
        <f>VLOOKUP(A9,RBA_FX!A$12:B$361,2,FALSE)</f>
        <v>0.78220000000000001</v>
      </c>
      <c r="N9" s="106">
        <f>VLOOKUP(A9,RBA_Bonds!A$11:B$296,2,FALSE)/10</f>
        <v>0.17799999999999999</v>
      </c>
    </row>
    <row r="10" spans="1:14" x14ac:dyDescent="0.25">
      <c r="A10" s="82">
        <v>42083</v>
      </c>
      <c r="B10" s="83">
        <v>5950.8</v>
      </c>
      <c r="C10" s="83">
        <v>5979.8</v>
      </c>
      <c r="D10" s="83">
        <v>5927.9</v>
      </c>
      <c r="E10" s="83">
        <v>5975.5</v>
      </c>
      <c r="F10" s="84">
        <v>0</v>
      </c>
      <c r="G10" s="83">
        <v>5975.5</v>
      </c>
      <c r="H10" s="84">
        <f>EOD_T-A10</f>
        <v>11</v>
      </c>
      <c r="I10" s="83">
        <f t="shared" si="0"/>
        <v>24.699999999999818</v>
      </c>
      <c r="J10" s="83">
        <f t="shared" si="1"/>
        <v>0.41507024265644654</v>
      </c>
      <c r="K10" s="83">
        <f>J10-XJO_90DSMR</f>
        <v>0.28420823001141221</v>
      </c>
      <c r="L10" s="83">
        <f t="shared" si="2"/>
        <v>8.0774318006219786E-2</v>
      </c>
      <c r="M10" s="106">
        <f>VLOOKUP(A10,RBA_FX!A$12:B$361,2,FALSE)</f>
        <v>0.76780000000000004</v>
      </c>
      <c r="N10" s="106">
        <f>VLOOKUP(A10,RBA_Bonds!A$11:B$296,2,FALSE)/10</f>
        <v>0.17699999999999999</v>
      </c>
    </row>
    <row r="11" spans="1:14" x14ac:dyDescent="0.25">
      <c r="A11" s="82">
        <v>42082</v>
      </c>
      <c r="B11" s="83">
        <v>5842.3</v>
      </c>
      <c r="C11" s="83">
        <v>5953.3</v>
      </c>
      <c r="D11" s="83">
        <v>5842.3</v>
      </c>
      <c r="E11" s="83">
        <v>5950.8</v>
      </c>
      <c r="F11" s="84">
        <v>0</v>
      </c>
      <c r="G11" s="83">
        <v>5950.8</v>
      </c>
      <c r="H11" s="84">
        <f>EOD_T-A11</f>
        <v>12</v>
      </c>
      <c r="I11" s="83">
        <f t="shared" si="0"/>
        <v>108.5</v>
      </c>
      <c r="J11" s="83">
        <f t="shared" si="1"/>
        <v>1.8571453023637952</v>
      </c>
      <c r="K11" s="83">
        <f>J11-XJO_90DSMR</f>
        <v>1.7262832897187608</v>
      </c>
      <c r="L11" s="83">
        <f t="shared" si="2"/>
        <v>2.9800539963622268</v>
      </c>
      <c r="M11" s="106">
        <f>VLOOKUP(A11,RBA_FX!A$12:B$361,2,FALSE)</f>
        <v>0.7732</v>
      </c>
      <c r="N11" s="106">
        <f>VLOOKUP(A11,RBA_Bonds!A$11:B$296,2,FALSE)/10</f>
        <v>0.17899999999999999</v>
      </c>
    </row>
    <row r="12" spans="1:14" x14ac:dyDescent="0.25">
      <c r="A12" s="82">
        <v>42081</v>
      </c>
      <c r="B12" s="83">
        <v>5842.1</v>
      </c>
      <c r="C12" s="83">
        <v>5845.3</v>
      </c>
      <c r="D12" s="83">
        <v>5788.6</v>
      </c>
      <c r="E12" s="83">
        <v>5842.3</v>
      </c>
      <c r="F12" s="84">
        <v>0</v>
      </c>
      <c r="G12" s="83">
        <v>5842.3</v>
      </c>
      <c r="H12" s="84">
        <f>EOD_T-A12</f>
        <v>13</v>
      </c>
      <c r="I12" s="83">
        <f t="shared" si="0"/>
        <v>0.1999999999998181</v>
      </c>
      <c r="J12" s="83">
        <f t="shared" si="1"/>
        <v>3.4234265075883345E-3</v>
      </c>
      <c r="K12" s="83">
        <f>J12-XJO_90DSMR</f>
        <v>-0.12743858613744599</v>
      </c>
      <c r="L12" s="83">
        <f t="shared" si="2"/>
        <v>1.6240593236711242E-2</v>
      </c>
      <c r="M12" s="106">
        <f>VLOOKUP(A12,RBA_FX!A$12:B$361,2,FALSE)</f>
        <v>0.7621</v>
      </c>
      <c r="N12" s="106">
        <f>VLOOKUP(A12,RBA_Bonds!A$11:B$296,2,FALSE)/10</f>
        <v>0.185</v>
      </c>
    </row>
    <row r="13" spans="1:14" x14ac:dyDescent="0.25">
      <c r="A13" s="82">
        <v>42080</v>
      </c>
      <c r="B13" s="83">
        <v>5797.7</v>
      </c>
      <c r="C13" s="83">
        <v>5863.4</v>
      </c>
      <c r="D13" s="83">
        <v>5797.7</v>
      </c>
      <c r="E13" s="83">
        <v>5842.1</v>
      </c>
      <c r="F13" s="84">
        <v>0</v>
      </c>
      <c r="G13" s="83">
        <v>5842.1</v>
      </c>
      <c r="H13" s="84">
        <f>EOD_T-A13</f>
        <v>14</v>
      </c>
      <c r="I13" s="83">
        <f t="shared" si="0"/>
        <v>44.400000000000546</v>
      </c>
      <c r="J13" s="83">
        <f t="shared" si="1"/>
        <v>0.76582092898909138</v>
      </c>
      <c r="K13" s="83">
        <f>J13-XJO_90DSMR</f>
        <v>0.63495891634405699</v>
      </c>
      <c r="L13" s="83">
        <f t="shared" si="2"/>
        <v>0.40317282544481914</v>
      </c>
      <c r="M13" s="106">
        <f>VLOOKUP(A13,RBA_FX!A$12:B$361,2,FALSE)</f>
        <v>0.76349999999999996</v>
      </c>
      <c r="N13" s="106">
        <f>VLOOKUP(A13,RBA_Bonds!A$11:B$296,2,FALSE)/10</f>
        <v>0.186</v>
      </c>
    </row>
    <row r="14" spans="1:14" x14ac:dyDescent="0.25">
      <c r="A14" s="82">
        <v>42079</v>
      </c>
      <c r="B14" s="83">
        <v>5814.5</v>
      </c>
      <c r="C14" s="83">
        <v>5814.5</v>
      </c>
      <c r="D14" s="83">
        <v>5761.6</v>
      </c>
      <c r="E14" s="83">
        <v>5797.7</v>
      </c>
      <c r="F14" s="84">
        <v>0</v>
      </c>
      <c r="G14" s="83">
        <v>5797.7</v>
      </c>
      <c r="H14" s="84">
        <f>EOD_T-A14</f>
        <v>15</v>
      </c>
      <c r="I14" s="83">
        <f t="shared" si="0"/>
        <v>-16.800000000000182</v>
      </c>
      <c r="J14" s="83">
        <f t="shared" si="1"/>
        <v>-0.28893284031301369</v>
      </c>
      <c r="K14" s="83">
        <f>J14-XJO_90DSMR</f>
        <v>-0.41979485295804803</v>
      </c>
      <c r="L14" s="83">
        <f t="shared" si="2"/>
        <v>0.17622771857006916</v>
      </c>
      <c r="M14" s="106">
        <f>VLOOKUP(A14,RBA_FX!A$12:B$361,2,FALSE)</f>
        <v>0.76419999999999999</v>
      </c>
      <c r="N14" s="106">
        <f>VLOOKUP(A14,RBA_Bonds!A$11:B$296,2,FALSE)/10</f>
        <v>0.183</v>
      </c>
    </row>
    <row r="15" spans="1:14" x14ac:dyDescent="0.25">
      <c r="A15" s="82">
        <v>42076</v>
      </c>
      <c r="B15" s="83">
        <v>5850.2</v>
      </c>
      <c r="C15" s="83">
        <v>5855.1</v>
      </c>
      <c r="D15" s="83">
        <v>5799</v>
      </c>
      <c r="E15" s="83">
        <v>5814.5</v>
      </c>
      <c r="F15" s="84">
        <v>0</v>
      </c>
      <c r="G15" s="83">
        <v>5814.5</v>
      </c>
      <c r="H15" s="84">
        <f>EOD_T-A15</f>
        <v>18</v>
      </c>
      <c r="I15" s="83">
        <f t="shared" si="0"/>
        <v>-35.699999999999818</v>
      </c>
      <c r="J15" s="83">
        <f t="shared" si="1"/>
        <v>-0.61023554750264641</v>
      </c>
      <c r="K15" s="83">
        <f>J15-XJO_90DSMR</f>
        <v>-0.7410975601476808</v>
      </c>
      <c r="L15" s="83">
        <f t="shared" si="2"/>
        <v>0.54922559365684531</v>
      </c>
      <c r="M15" s="106">
        <f>VLOOKUP(A15,RBA_FX!A$12:B$361,2,FALSE)</f>
        <v>0.7671</v>
      </c>
      <c r="N15" s="106">
        <f>VLOOKUP(A15,RBA_Bonds!A$11:B$296,2,FALSE)/10</f>
        <v>0.188</v>
      </c>
    </row>
    <row r="16" spans="1:14" x14ac:dyDescent="0.25">
      <c r="A16" s="82">
        <v>42075</v>
      </c>
      <c r="B16" s="83">
        <v>5793.2</v>
      </c>
      <c r="C16" s="83">
        <v>5855.3</v>
      </c>
      <c r="D16" s="83">
        <v>5786.3</v>
      </c>
      <c r="E16" s="83">
        <v>5850.2</v>
      </c>
      <c r="F16" s="84">
        <v>0</v>
      </c>
      <c r="G16" s="83">
        <v>5850.2</v>
      </c>
      <c r="H16" s="84">
        <f>EOD_T-A16</f>
        <v>19</v>
      </c>
      <c r="I16" s="83">
        <f t="shared" si="0"/>
        <v>57</v>
      </c>
      <c r="J16" s="83">
        <f t="shared" si="1"/>
        <v>0.98391217289235666</v>
      </c>
      <c r="K16" s="83">
        <f>J16-XJO_90DSMR</f>
        <v>0.85305016024732239</v>
      </c>
      <c r="L16" s="83">
        <f t="shared" si="2"/>
        <v>0.72769457589798237</v>
      </c>
      <c r="M16" s="106">
        <f>VLOOKUP(A16,RBA_FX!A$12:B$361,2,FALSE)</f>
        <v>0.76039999999999996</v>
      </c>
      <c r="N16" s="106">
        <f>VLOOKUP(A16,RBA_Bonds!A$11:B$296,2,FALSE)/10</f>
        <v>0.183</v>
      </c>
    </row>
    <row r="17" spans="1:14" x14ac:dyDescent="0.25">
      <c r="A17" s="82">
        <v>42074</v>
      </c>
      <c r="B17" s="83">
        <v>5824.2</v>
      </c>
      <c r="C17" s="83">
        <v>5824.2</v>
      </c>
      <c r="D17" s="83">
        <v>5748.7</v>
      </c>
      <c r="E17" s="83">
        <v>5793.2</v>
      </c>
      <c r="F17" s="84">
        <v>0</v>
      </c>
      <c r="G17" s="83">
        <v>5793.2</v>
      </c>
      <c r="H17" s="84">
        <f>EOD_T-A17</f>
        <v>20</v>
      </c>
      <c r="I17" s="83">
        <f t="shared" si="0"/>
        <v>-31</v>
      </c>
      <c r="J17" s="83">
        <f t="shared" si="1"/>
        <v>-0.53226194155420481</v>
      </c>
      <c r="K17" s="83">
        <f>J17-XJO_90DSMR</f>
        <v>-0.66312395419923909</v>
      </c>
      <c r="L17" s="83">
        <f t="shared" si="2"/>
        <v>0.43973337863283452</v>
      </c>
      <c r="M17" s="106">
        <f>VLOOKUP(A17,RBA_FX!A$12:B$361,2,FALSE)</f>
        <v>0.76039999999999996</v>
      </c>
      <c r="N17" s="106">
        <f>VLOOKUP(A17,RBA_Bonds!A$11:B$296,2,FALSE)/10</f>
        <v>0.187</v>
      </c>
    </row>
    <row r="18" spans="1:14" x14ac:dyDescent="0.25">
      <c r="A18" s="82">
        <v>42073</v>
      </c>
      <c r="B18" s="83">
        <v>5821.3</v>
      </c>
      <c r="C18" s="83">
        <v>5856.7</v>
      </c>
      <c r="D18" s="83">
        <v>5811.7</v>
      </c>
      <c r="E18" s="83">
        <v>5824.2</v>
      </c>
      <c r="F18" s="84">
        <v>0</v>
      </c>
      <c r="G18" s="83">
        <v>5824.2</v>
      </c>
      <c r="H18" s="84">
        <f>EOD_T-A18</f>
        <v>21</v>
      </c>
      <c r="I18" s="83">
        <f t="shared" si="0"/>
        <v>2.8999999999996362</v>
      </c>
      <c r="J18" s="83">
        <f t="shared" si="1"/>
        <v>4.9817051174130107E-2</v>
      </c>
      <c r="K18" s="83">
        <f>J18-XJO_90DSMR</f>
        <v>-8.1044961470904231E-2</v>
      </c>
      <c r="L18" s="83">
        <f t="shared" si="2"/>
        <v>6.5682857798203516E-3</v>
      </c>
      <c r="M18" s="106">
        <f>VLOOKUP(A18,RBA_FX!A$12:B$361,2,FALSE)</f>
        <v>0.76459999999999995</v>
      </c>
      <c r="N18" s="106">
        <f>VLOOKUP(A18,RBA_Bonds!A$11:B$296,2,FALSE)/10</f>
        <v>0.19400000000000001</v>
      </c>
    </row>
    <row r="19" spans="1:14" x14ac:dyDescent="0.25">
      <c r="A19" s="82">
        <v>42072</v>
      </c>
      <c r="B19" s="83">
        <v>5898.9</v>
      </c>
      <c r="C19" s="83">
        <v>5898.9</v>
      </c>
      <c r="D19" s="83">
        <v>5814.7</v>
      </c>
      <c r="E19" s="83">
        <v>5821.3</v>
      </c>
      <c r="F19" s="84">
        <v>0</v>
      </c>
      <c r="G19" s="83">
        <v>5821.3</v>
      </c>
      <c r="H19" s="84">
        <f>EOD_T-A19</f>
        <v>22</v>
      </c>
      <c r="I19" s="83">
        <f t="shared" si="0"/>
        <v>-77.599999999999454</v>
      </c>
      <c r="J19" s="83">
        <f t="shared" si="1"/>
        <v>-1.3154994999067531</v>
      </c>
      <c r="K19" s="83">
        <f>J19-XJO_90DSMR</f>
        <v>-1.4463615125517875</v>
      </c>
      <c r="L19" s="83">
        <f t="shared" si="2"/>
        <v>2.0919616249910944</v>
      </c>
      <c r="M19" s="106">
        <f>VLOOKUP(A19,RBA_FX!A$12:B$361,2,FALSE)</f>
        <v>0.76939999999999997</v>
      </c>
      <c r="N19" s="106">
        <f>VLOOKUP(A19,RBA_Bonds!A$11:B$296,2,FALSE)/10</f>
        <v>0.19700000000000001</v>
      </c>
    </row>
    <row r="20" spans="1:14" x14ac:dyDescent="0.25">
      <c r="A20" s="82">
        <v>42069</v>
      </c>
      <c r="B20" s="83">
        <v>5904.2</v>
      </c>
      <c r="C20" s="83">
        <v>5916.4</v>
      </c>
      <c r="D20" s="83">
        <v>5870.7</v>
      </c>
      <c r="E20" s="83">
        <v>5898.9</v>
      </c>
      <c r="F20" s="84">
        <v>0</v>
      </c>
      <c r="G20" s="83">
        <v>5898.9</v>
      </c>
      <c r="H20" s="84">
        <f>EOD_T-A20</f>
        <v>25</v>
      </c>
      <c r="I20" s="83">
        <f t="shared" si="0"/>
        <v>-5.3000000000001819</v>
      </c>
      <c r="J20" s="83">
        <f t="shared" si="1"/>
        <v>-8.9766606822265199E-2</v>
      </c>
      <c r="K20" s="83">
        <f>J20-XJO_90DSMR</f>
        <v>-0.22062861946729953</v>
      </c>
      <c r="L20" s="83">
        <f t="shared" si="2"/>
        <v>4.8676987728046461E-2</v>
      </c>
      <c r="M20" s="106">
        <f>VLOOKUP(A20,RBA_FX!A$12:B$361,2,FALSE)</f>
        <v>0.78049999999999997</v>
      </c>
      <c r="N20" s="106">
        <f>VLOOKUP(A20,RBA_Bonds!A$11:B$296,2,FALSE)/10</f>
        <v>0.191</v>
      </c>
    </row>
    <row r="21" spans="1:14" x14ac:dyDescent="0.25">
      <c r="A21" s="82">
        <v>42068</v>
      </c>
      <c r="B21" s="83">
        <v>5901.6</v>
      </c>
      <c r="C21" s="83">
        <v>5904.2</v>
      </c>
      <c r="D21" s="83">
        <v>5869.2</v>
      </c>
      <c r="E21" s="83">
        <v>5904.2</v>
      </c>
      <c r="F21" s="84">
        <v>0</v>
      </c>
      <c r="G21" s="83">
        <v>5904.2</v>
      </c>
      <c r="H21" s="84">
        <f>EOD_T-A21</f>
        <v>26</v>
      </c>
      <c r="I21" s="83">
        <f t="shared" si="0"/>
        <v>2.5999999999994543</v>
      </c>
      <c r="J21" s="83">
        <f t="shared" si="1"/>
        <v>4.4055849261208049E-2</v>
      </c>
      <c r="K21" s="83">
        <f>J21-XJO_90DSMR</f>
        <v>-8.6806163383826282E-2</v>
      </c>
      <c r="L21" s="83">
        <f t="shared" si="2"/>
        <v>7.5353100014195424E-3</v>
      </c>
      <c r="M21" s="106">
        <f>VLOOKUP(A21,RBA_FX!A$12:B$361,2,FALSE)</f>
        <v>0.78200000000000003</v>
      </c>
      <c r="N21" s="106">
        <f>VLOOKUP(A21,RBA_Bonds!A$11:B$296,2,FALSE)/10</f>
        <v>0.192</v>
      </c>
    </row>
    <row r="22" spans="1:14" x14ac:dyDescent="0.25">
      <c r="A22" s="82">
        <v>42067</v>
      </c>
      <c r="B22" s="83">
        <v>5933.9</v>
      </c>
      <c r="C22" s="83">
        <v>5947.7</v>
      </c>
      <c r="D22" s="83">
        <v>5898.1</v>
      </c>
      <c r="E22" s="83">
        <v>5901.6</v>
      </c>
      <c r="F22" s="84">
        <v>0</v>
      </c>
      <c r="G22" s="83">
        <v>5901.6</v>
      </c>
      <c r="H22" s="84">
        <f>EOD_T-A22</f>
        <v>27</v>
      </c>
      <c r="I22" s="83">
        <f t="shared" si="0"/>
        <v>-32.299999999999272</v>
      </c>
      <c r="J22" s="83">
        <f t="shared" si="1"/>
        <v>-0.54433003589543594</v>
      </c>
      <c r="K22" s="83">
        <f>J22-XJO_90DSMR</f>
        <v>-0.67519204854047032</v>
      </c>
      <c r="L22" s="83">
        <f t="shared" si="2"/>
        <v>0.45588430241227684</v>
      </c>
      <c r="M22" s="106">
        <f>VLOOKUP(A22,RBA_FX!A$12:B$361,2,FALSE)</f>
        <v>0.78120000000000001</v>
      </c>
      <c r="N22" s="106">
        <f>VLOOKUP(A22,RBA_Bonds!A$11:B$296,2,FALSE)/10</f>
        <v>0.191</v>
      </c>
    </row>
    <row r="23" spans="1:14" x14ac:dyDescent="0.25">
      <c r="A23" s="82">
        <v>42066</v>
      </c>
      <c r="B23" s="83">
        <v>5958.9</v>
      </c>
      <c r="C23" s="83">
        <v>5996.9</v>
      </c>
      <c r="D23" s="83">
        <v>5903.2</v>
      </c>
      <c r="E23" s="83">
        <v>5933.9</v>
      </c>
      <c r="F23" s="84">
        <v>0</v>
      </c>
      <c r="G23" s="83">
        <v>5933.9</v>
      </c>
      <c r="H23" s="84">
        <f>EOD_T-A23</f>
        <v>28</v>
      </c>
      <c r="I23" s="83">
        <f t="shared" si="0"/>
        <v>-25</v>
      </c>
      <c r="J23" s="83">
        <f t="shared" si="1"/>
        <v>-0.41954051922334662</v>
      </c>
      <c r="K23" s="83">
        <f>J23-XJO_90DSMR</f>
        <v>-0.55040253186838095</v>
      </c>
      <c r="L23" s="83">
        <f t="shared" si="2"/>
        <v>0.3029429470871241</v>
      </c>
      <c r="M23" s="106">
        <f>VLOOKUP(A23,RBA_FX!A$12:B$361,2,FALSE)</f>
        <v>0.78259999999999996</v>
      </c>
      <c r="N23" s="106">
        <f>VLOOKUP(A23,RBA_Bonds!A$11:B$296,2,FALSE)/10</f>
        <v>0.187</v>
      </c>
    </row>
    <row r="24" spans="1:14" x14ac:dyDescent="0.25">
      <c r="A24" s="82">
        <v>42065</v>
      </c>
      <c r="B24" s="83">
        <v>5928.8</v>
      </c>
      <c r="C24" s="83">
        <v>5983.6</v>
      </c>
      <c r="D24" s="83">
        <v>5928.8</v>
      </c>
      <c r="E24" s="83">
        <v>5958.9</v>
      </c>
      <c r="F24" s="84">
        <v>0</v>
      </c>
      <c r="G24" s="83">
        <v>5958.9</v>
      </c>
      <c r="H24" s="84">
        <f>EOD_T-A24</f>
        <v>29</v>
      </c>
      <c r="I24" s="83">
        <f t="shared" si="0"/>
        <v>30.099999999999454</v>
      </c>
      <c r="J24" s="83">
        <f t="shared" si="1"/>
        <v>0.50769126973416967</v>
      </c>
      <c r="K24" s="83">
        <f>J24-XJO_90DSMR</f>
        <v>0.37682925708913534</v>
      </c>
      <c r="L24" s="83">
        <f t="shared" si="2"/>
        <v>0.14200028899834966</v>
      </c>
      <c r="M24" s="106">
        <f>VLOOKUP(A24,RBA_FX!A$12:B$361,2,FALSE)</f>
        <v>0.77680000000000005</v>
      </c>
      <c r="N24" s="106">
        <f>VLOOKUP(A24,RBA_Bonds!A$11:B$296,2,FALSE)/10</f>
        <v>0.18099999999999999</v>
      </c>
    </row>
    <row r="25" spans="1:14" x14ac:dyDescent="0.25">
      <c r="A25" s="82">
        <v>42062</v>
      </c>
      <c r="B25" s="83">
        <v>5908.5</v>
      </c>
      <c r="C25" s="83">
        <v>5944.8</v>
      </c>
      <c r="D25" s="83">
        <v>5874.8</v>
      </c>
      <c r="E25" s="83">
        <v>5928.8</v>
      </c>
      <c r="F25" s="84">
        <v>0</v>
      </c>
      <c r="G25" s="83">
        <v>5928.8</v>
      </c>
      <c r="H25" s="84">
        <f>EOD_T-A25</f>
        <v>32</v>
      </c>
      <c r="I25" s="83">
        <f t="shared" si="0"/>
        <v>20.300000000000182</v>
      </c>
      <c r="J25" s="83">
        <f t="shared" si="1"/>
        <v>0.34357281882034668</v>
      </c>
      <c r="K25" s="83">
        <f>J25-XJO_90DSMR</f>
        <v>0.21271080617531235</v>
      </c>
      <c r="L25" s="83">
        <f t="shared" si="2"/>
        <v>4.5245887063751301E-2</v>
      </c>
      <c r="M25" s="106">
        <f>VLOOKUP(A25,RBA_FX!A$12:B$361,2,FALSE)</f>
        <v>0.7792</v>
      </c>
      <c r="N25" s="106">
        <f>VLOOKUP(A25,RBA_Bonds!A$11:B$296,2,FALSE)/10</f>
        <v>0.17899999999999999</v>
      </c>
    </row>
    <row r="26" spans="1:14" x14ac:dyDescent="0.25">
      <c r="A26" s="82">
        <v>42061</v>
      </c>
      <c r="B26" s="83">
        <v>5944.9</v>
      </c>
      <c r="C26" s="83">
        <v>5944.9</v>
      </c>
      <c r="D26" s="83">
        <v>5900</v>
      </c>
      <c r="E26" s="83">
        <v>5908.5</v>
      </c>
      <c r="F26" s="84">
        <v>0</v>
      </c>
      <c r="G26" s="83">
        <v>5908.5</v>
      </c>
      <c r="H26" s="84">
        <f>EOD_T-A26</f>
        <v>33</v>
      </c>
      <c r="I26" s="83">
        <f t="shared" si="0"/>
        <v>-36.399999999999636</v>
      </c>
      <c r="J26" s="83">
        <f t="shared" si="1"/>
        <v>-0.61228952547561166</v>
      </c>
      <c r="K26" s="83">
        <f>J26-XJO_90DSMR</f>
        <v>-0.74315153812064594</v>
      </c>
      <c r="L26" s="83">
        <f t="shared" si="2"/>
        <v>0.5522742086110819</v>
      </c>
      <c r="M26" s="106">
        <f>VLOOKUP(A26,RBA_FX!A$12:B$361,2,FALSE)</f>
        <v>0.78569999999999995</v>
      </c>
      <c r="N26" s="106">
        <f>VLOOKUP(A26,RBA_Bonds!A$11:B$296,2,FALSE)/10</f>
        <v>0.18</v>
      </c>
    </row>
    <row r="27" spans="1:14" x14ac:dyDescent="0.25">
      <c r="A27" s="82">
        <v>42060</v>
      </c>
      <c r="B27" s="83">
        <v>5927</v>
      </c>
      <c r="C27" s="83">
        <v>5955.5</v>
      </c>
      <c r="D27" s="83">
        <v>5914.5</v>
      </c>
      <c r="E27" s="83">
        <v>5944.9</v>
      </c>
      <c r="F27" s="84">
        <v>0</v>
      </c>
      <c r="G27" s="83">
        <v>5944.9</v>
      </c>
      <c r="H27" s="84">
        <f>EOD_T-A27</f>
        <v>34</v>
      </c>
      <c r="I27" s="83">
        <f t="shared" si="0"/>
        <v>17.899999999999636</v>
      </c>
      <c r="J27" s="83">
        <f t="shared" si="1"/>
        <v>0.30200776109329569</v>
      </c>
      <c r="K27" s="83">
        <f>J27-XJO_90DSMR</f>
        <v>0.17114574844826136</v>
      </c>
      <c r="L27" s="83">
        <f t="shared" si="2"/>
        <v>2.9290867211915556E-2</v>
      </c>
      <c r="M27" s="106">
        <f>VLOOKUP(A27,RBA_FX!A$12:B$361,2,FALSE)</f>
        <v>0.78859999999999997</v>
      </c>
      <c r="N27" s="106">
        <f>VLOOKUP(A27,RBA_Bonds!A$11:B$296,2,FALSE)/10</f>
        <v>0.187</v>
      </c>
    </row>
    <row r="28" spans="1:14" x14ac:dyDescent="0.25">
      <c r="A28" s="82">
        <v>42059</v>
      </c>
      <c r="B28" s="83">
        <v>5908</v>
      </c>
      <c r="C28" s="83">
        <v>5930.4</v>
      </c>
      <c r="D28" s="83">
        <v>5884.8</v>
      </c>
      <c r="E28" s="83">
        <v>5927</v>
      </c>
      <c r="F28" s="84">
        <v>0</v>
      </c>
      <c r="G28" s="83">
        <v>5927</v>
      </c>
      <c r="H28" s="84">
        <f>EOD_T-A28</f>
        <v>35</v>
      </c>
      <c r="I28" s="83">
        <f t="shared" si="0"/>
        <v>19</v>
      </c>
      <c r="J28" s="83">
        <f t="shared" si="1"/>
        <v>0.32159783344617471</v>
      </c>
      <c r="K28" s="83">
        <f>J28-XJO_90DSMR</f>
        <v>0.19073582080114038</v>
      </c>
      <c r="L28" s="83">
        <f t="shared" si="2"/>
        <v>3.6380153336684734E-2</v>
      </c>
      <c r="M28" s="106">
        <f>VLOOKUP(A28,RBA_FX!A$12:B$361,2,FALSE)</f>
        <v>0.77729999999999999</v>
      </c>
      <c r="N28" s="106">
        <f>VLOOKUP(A28,RBA_Bonds!A$11:B$296,2,FALSE)/10</f>
        <v>0.188</v>
      </c>
    </row>
    <row r="29" spans="1:14" x14ac:dyDescent="0.25">
      <c r="A29" s="82">
        <v>42058</v>
      </c>
      <c r="B29" s="83">
        <v>5881.5</v>
      </c>
      <c r="C29" s="83">
        <v>5915.8</v>
      </c>
      <c r="D29" s="83">
        <v>5869.2</v>
      </c>
      <c r="E29" s="83">
        <v>5908</v>
      </c>
      <c r="F29" s="84">
        <v>0</v>
      </c>
      <c r="G29" s="83">
        <v>5908</v>
      </c>
      <c r="H29" s="84">
        <f>EOD_T-A29</f>
        <v>36</v>
      </c>
      <c r="I29" s="83">
        <f t="shared" si="0"/>
        <v>26.5</v>
      </c>
      <c r="J29" s="83">
        <f t="shared" si="1"/>
        <v>0.45056533197313614</v>
      </c>
      <c r="K29" s="83">
        <f>J29-XJO_90DSMR</f>
        <v>0.31970331932810181</v>
      </c>
      <c r="L29" s="83">
        <f t="shared" si="2"/>
        <v>0.10221021238940624</v>
      </c>
      <c r="M29" s="106">
        <f>VLOOKUP(A29,RBA_FX!A$12:B$361,2,FALSE)</f>
        <v>0.78339999999999999</v>
      </c>
      <c r="N29" s="106">
        <f>VLOOKUP(A29,RBA_Bonds!A$11:B$296,2,FALSE)/10</f>
        <v>0.188</v>
      </c>
    </row>
    <row r="30" spans="1:14" x14ac:dyDescent="0.25">
      <c r="A30" s="82">
        <v>42055</v>
      </c>
      <c r="B30" s="83">
        <v>5904.2</v>
      </c>
      <c r="C30" s="83">
        <v>5910.8</v>
      </c>
      <c r="D30" s="83">
        <v>5872.9</v>
      </c>
      <c r="E30" s="83">
        <v>5881.5</v>
      </c>
      <c r="F30" s="84">
        <v>0</v>
      </c>
      <c r="G30" s="83">
        <v>5881.5</v>
      </c>
      <c r="H30" s="84">
        <f>EOD_T-A30</f>
        <v>39</v>
      </c>
      <c r="I30" s="83">
        <f t="shared" si="0"/>
        <v>-22.699999999999818</v>
      </c>
      <c r="J30" s="83">
        <f t="shared" si="1"/>
        <v>-0.38447207072930828</v>
      </c>
      <c r="K30" s="83">
        <f>J30-XJO_90DSMR</f>
        <v>-0.51533408337434261</v>
      </c>
      <c r="L30" s="83">
        <f t="shared" si="2"/>
        <v>0.26556921748727391</v>
      </c>
      <c r="M30" s="106">
        <f>VLOOKUP(A30,RBA_FX!A$12:B$361,2,FALSE)</f>
        <v>0.78100000000000003</v>
      </c>
      <c r="N30" s="106">
        <f>VLOOKUP(A30,RBA_Bonds!A$11:B$296,2,FALSE)/10</f>
        <v>0.187</v>
      </c>
    </row>
    <row r="31" spans="1:14" x14ac:dyDescent="0.25">
      <c r="A31" s="82">
        <v>42054</v>
      </c>
      <c r="B31" s="83">
        <v>5915.7</v>
      </c>
      <c r="C31" s="83">
        <v>5946.8</v>
      </c>
      <c r="D31" s="83">
        <v>5889.5</v>
      </c>
      <c r="E31" s="83">
        <v>5904.2</v>
      </c>
      <c r="F31" s="84">
        <v>0</v>
      </c>
      <c r="G31" s="83">
        <v>5904.2</v>
      </c>
      <c r="H31" s="84">
        <f>EOD_T-A31</f>
        <v>40</v>
      </c>
      <c r="I31" s="83">
        <f t="shared" si="0"/>
        <v>-11.5</v>
      </c>
      <c r="J31" s="83">
        <f t="shared" si="1"/>
        <v>-0.19439795797623274</v>
      </c>
      <c r="K31" s="83">
        <f>J31-XJO_90DSMR</f>
        <v>-0.3252599706212671</v>
      </c>
      <c r="L31" s="83">
        <f t="shared" si="2"/>
        <v>0.10579404848854754</v>
      </c>
      <c r="M31" s="106">
        <f>VLOOKUP(A31,RBA_FX!A$12:B$361,2,FALSE)</f>
        <v>0.77939999999999998</v>
      </c>
      <c r="N31" s="106">
        <f>VLOOKUP(A31,RBA_Bonds!A$11:B$296,2,FALSE)/10</f>
        <v>0.185</v>
      </c>
    </row>
    <row r="32" spans="1:14" x14ac:dyDescent="0.25">
      <c r="A32" s="82">
        <v>42053</v>
      </c>
      <c r="B32" s="83">
        <v>5858.2</v>
      </c>
      <c r="C32" s="83">
        <v>5915.7</v>
      </c>
      <c r="D32" s="83">
        <v>5845.6</v>
      </c>
      <c r="E32" s="83">
        <v>5915.7</v>
      </c>
      <c r="F32" s="84">
        <v>0</v>
      </c>
      <c r="G32" s="83">
        <v>5915.7</v>
      </c>
      <c r="H32" s="84">
        <f>EOD_T-A32</f>
        <v>41</v>
      </c>
      <c r="I32" s="83">
        <f t="shared" si="0"/>
        <v>57.5</v>
      </c>
      <c r="J32" s="83">
        <f t="shared" si="1"/>
        <v>0.98153016284865668</v>
      </c>
      <c r="K32" s="83">
        <f>J32-XJO_90DSMR</f>
        <v>0.85066815020362241</v>
      </c>
      <c r="L32" s="83">
        <f t="shared" si="2"/>
        <v>0.7236363017708527</v>
      </c>
      <c r="M32" s="106">
        <f>VLOOKUP(A32,RBA_FX!A$12:B$361,2,FALSE)</f>
        <v>0.78269999999999995</v>
      </c>
      <c r="N32" s="106">
        <f>VLOOKUP(A32,RBA_Bonds!A$11:B$296,2,FALSE)/10</f>
        <v>0.19</v>
      </c>
    </row>
    <row r="33" spans="1:14" x14ac:dyDescent="0.25">
      <c r="A33" s="82">
        <v>42052</v>
      </c>
      <c r="B33" s="83">
        <v>5888.7</v>
      </c>
      <c r="C33" s="83">
        <v>5888.7</v>
      </c>
      <c r="D33" s="83">
        <v>5844.8</v>
      </c>
      <c r="E33" s="83">
        <v>5858.2</v>
      </c>
      <c r="F33" s="84">
        <v>0</v>
      </c>
      <c r="G33" s="83">
        <v>5858.2</v>
      </c>
      <c r="H33" s="84">
        <f>EOD_T-A33</f>
        <v>42</v>
      </c>
      <c r="I33" s="83">
        <f t="shared" si="0"/>
        <v>-30.5</v>
      </c>
      <c r="J33" s="83">
        <f t="shared" si="1"/>
        <v>-0.5179411415083125</v>
      </c>
      <c r="K33" s="83">
        <f>J33-XJO_90DSMR</f>
        <v>-0.64880315415334677</v>
      </c>
      <c r="L33" s="83">
        <f t="shared" si="2"/>
        <v>0.42094553283933145</v>
      </c>
      <c r="M33" s="106">
        <f>VLOOKUP(A33,RBA_FX!A$12:B$361,2,FALSE)</f>
        <v>0.77990000000000004</v>
      </c>
      <c r="N33" s="106">
        <f>VLOOKUP(A33,RBA_Bonds!A$11:B$296,2,FALSE)/10</f>
        <v>0.188</v>
      </c>
    </row>
    <row r="34" spans="1:14" x14ac:dyDescent="0.25">
      <c r="A34" s="82">
        <v>42051</v>
      </c>
      <c r="B34" s="83">
        <v>5877.5</v>
      </c>
      <c r="C34" s="83">
        <v>5893.4</v>
      </c>
      <c r="D34" s="83">
        <v>5841.9</v>
      </c>
      <c r="E34" s="83">
        <v>5888.7</v>
      </c>
      <c r="F34" s="84">
        <v>0</v>
      </c>
      <c r="G34" s="83">
        <v>5888.7</v>
      </c>
      <c r="H34" s="84">
        <f>EOD_T-A34</f>
        <v>43</v>
      </c>
      <c r="I34" s="83">
        <f t="shared" si="0"/>
        <v>11.199999999999818</v>
      </c>
      <c r="J34" s="83">
        <f t="shared" si="1"/>
        <v>0.19055720969799775</v>
      </c>
      <c r="K34" s="83">
        <f>J34-XJO_90DSMR</f>
        <v>5.9695197052963417E-2</v>
      </c>
      <c r="L34" s="83">
        <f t="shared" si="2"/>
        <v>3.5635165511921324E-3</v>
      </c>
      <c r="M34" s="106">
        <f>VLOOKUP(A34,RBA_FX!A$12:B$361,2,FALSE)</f>
        <v>0.77910000000000001</v>
      </c>
      <c r="N34" s="106">
        <f>VLOOKUP(A34,RBA_Bonds!A$11:B$296,2,FALSE)/10</f>
        <v>0.188</v>
      </c>
    </row>
    <row r="35" spans="1:14" x14ac:dyDescent="0.25">
      <c r="A35" s="82">
        <v>42048</v>
      </c>
      <c r="B35" s="83">
        <v>5743.6</v>
      </c>
      <c r="C35" s="83">
        <v>5893.5</v>
      </c>
      <c r="D35" s="83">
        <v>5743.6</v>
      </c>
      <c r="E35" s="83">
        <v>5877.5</v>
      </c>
      <c r="F35" s="84">
        <v>0</v>
      </c>
      <c r="G35" s="83">
        <v>5877.5</v>
      </c>
      <c r="H35" s="84">
        <f>EOD_T-A35</f>
        <v>46</v>
      </c>
      <c r="I35" s="83">
        <f t="shared" si="0"/>
        <v>133.89999999999964</v>
      </c>
      <c r="J35" s="83">
        <f t="shared" si="1"/>
        <v>2.3312904798384224</v>
      </c>
      <c r="K35" s="83">
        <f>J35-XJO_90DSMR</f>
        <v>2.200428467193388</v>
      </c>
      <c r="L35" s="83">
        <f t="shared" si="2"/>
        <v>4.8418854392350434</v>
      </c>
      <c r="M35" s="106">
        <f>VLOOKUP(A35,RBA_FX!A$12:B$361,2,FALSE)</f>
        <v>0.77829999999999999</v>
      </c>
      <c r="N35" s="106">
        <f>VLOOKUP(A35,RBA_Bonds!A$11:B$296,2,FALSE)/10</f>
        <v>0.187</v>
      </c>
    </row>
    <row r="36" spans="1:14" x14ac:dyDescent="0.25">
      <c r="A36" s="82">
        <v>42047</v>
      </c>
      <c r="B36" s="83">
        <v>5769.1</v>
      </c>
      <c r="C36" s="83">
        <v>5790.5</v>
      </c>
      <c r="D36" s="83">
        <v>5739.8</v>
      </c>
      <c r="E36" s="83">
        <v>5743.6</v>
      </c>
      <c r="F36" s="84">
        <v>0</v>
      </c>
      <c r="G36" s="83">
        <v>5743.6</v>
      </c>
      <c r="H36" s="84">
        <f>EOD_T-A36</f>
        <v>47</v>
      </c>
      <c r="I36" s="83">
        <f t="shared" si="0"/>
        <v>-25.5</v>
      </c>
      <c r="J36" s="83">
        <f t="shared" si="1"/>
        <v>-0.44201001889376151</v>
      </c>
      <c r="K36" s="83">
        <f>J36-XJO_90DSMR</f>
        <v>-0.57287203153879585</v>
      </c>
      <c r="L36" s="83">
        <f t="shared" si="2"/>
        <v>0.32818236451938709</v>
      </c>
      <c r="M36" s="106">
        <f>VLOOKUP(A36,RBA_FX!A$12:B$361,2,FALSE)</f>
        <v>0.76480000000000004</v>
      </c>
      <c r="N36" s="106">
        <f>VLOOKUP(A36,RBA_Bonds!A$11:B$296,2,FALSE)/10</f>
        <v>0.188</v>
      </c>
    </row>
    <row r="37" spans="1:14" x14ac:dyDescent="0.25">
      <c r="A37" s="82">
        <v>42046</v>
      </c>
      <c r="B37" s="83">
        <v>5800.6</v>
      </c>
      <c r="C37" s="83">
        <v>5818.9</v>
      </c>
      <c r="D37" s="83">
        <v>5757.4</v>
      </c>
      <c r="E37" s="83">
        <v>5769.1</v>
      </c>
      <c r="F37" s="84">
        <v>0</v>
      </c>
      <c r="G37" s="83">
        <v>5769.1</v>
      </c>
      <c r="H37" s="84">
        <f>EOD_T-A37</f>
        <v>48</v>
      </c>
      <c r="I37" s="83">
        <f t="shared" si="0"/>
        <v>-31.5</v>
      </c>
      <c r="J37" s="83">
        <f t="shared" si="1"/>
        <v>-0.54304727097196837</v>
      </c>
      <c r="K37" s="83">
        <f>J37-XJO_90DSMR</f>
        <v>-0.67390928361700264</v>
      </c>
      <c r="L37" s="83">
        <f t="shared" si="2"/>
        <v>0.45415372254518172</v>
      </c>
      <c r="M37" s="106">
        <f>VLOOKUP(A37,RBA_FX!A$12:B$361,2,FALSE)</f>
        <v>0.77690000000000003</v>
      </c>
      <c r="N37" s="106">
        <f>VLOOKUP(A37,RBA_Bonds!A$11:B$296,2,FALSE)/10</f>
        <v>0.19700000000000001</v>
      </c>
    </row>
    <row r="38" spans="1:14" x14ac:dyDescent="0.25">
      <c r="A38" s="82">
        <v>42045</v>
      </c>
      <c r="B38" s="83">
        <v>5814.9</v>
      </c>
      <c r="C38" s="83">
        <v>5819.4</v>
      </c>
      <c r="D38" s="83">
        <v>5781.2</v>
      </c>
      <c r="E38" s="83">
        <v>5800.6</v>
      </c>
      <c r="F38" s="84">
        <v>0</v>
      </c>
      <c r="G38" s="83">
        <v>5800.6</v>
      </c>
      <c r="H38" s="84">
        <f>EOD_T-A38</f>
        <v>49</v>
      </c>
      <c r="I38" s="83">
        <f t="shared" si="0"/>
        <v>-14.299999999999272</v>
      </c>
      <c r="J38" s="83">
        <f t="shared" si="1"/>
        <v>-0.24591996422981088</v>
      </c>
      <c r="K38" s="83">
        <f>J38-XJO_90DSMR</f>
        <v>-0.37678197687484521</v>
      </c>
      <c r="L38" s="83">
        <f t="shared" si="2"/>
        <v>0.14196465809771638</v>
      </c>
      <c r="M38" s="106">
        <f>VLOOKUP(A38,RBA_FX!A$12:B$361,2,FALSE)</f>
        <v>0.78259999999999996</v>
      </c>
      <c r="N38" s="106">
        <f>VLOOKUP(A38,RBA_Bonds!A$11:B$296,2,FALSE)/10</f>
        <v>0.19700000000000001</v>
      </c>
    </row>
    <row r="39" spans="1:14" x14ac:dyDescent="0.25">
      <c r="A39" s="82">
        <v>42044</v>
      </c>
      <c r="B39" s="83">
        <v>5820.2</v>
      </c>
      <c r="C39" s="83">
        <v>5820.2</v>
      </c>
      <c r="D39" s="83">
        <v>5779.6</v>
      </c>
      <c r="E39" s="83">
        <v>5814.9</v>
      </c>
      <c r="F39" s="84">
        <v>0</v>
      </c>
      <c r="G39" s="83">
        <v>5814.9</v>
      </c>
      <c r="H39" s="84">
        <f>EOD_T-A39</f>
        <v>50</v>
      </c>
      <c r="I39" s="83">
        <f t="shared" si="0"/>
        <v>-5.3000000000001819</v>
      </c>
      <c r="J39" s="83">
        <f t="shared" si="1"/>
        <v>-9.1062162812277622E-2</v>
      </c>
      <c r="K39" s="83">
        <f>J39-XJO_90DSMR</f>
        <v>-0.22192417545731197</v>
      </c>
      <c r="L39" s="83">
        <f t="shared" si="2"/>
        <v>4.9250339652407785E-2</v>
      </c>
      <c r="M39" s="106">
        <f>VLOOKUP(A39,RBA_FX!A$12:B$361,2,FALSE)</f>
        <v>0.77610000000000001</v>
      </c>
      <c r="N39" s="106">
        <f>VLOOKUP(A39,RBA_Bonds!A$11:B$296,2,FALSE)/10</f>
        <v>0.19800000000000001</v>
      </c>
    </row>
    <row r="40" spans="1:14" x14ac:dyDescent="0.25">
      <c r="A40" s="82">
        <v>42041</v>
      </c>
      <c r="B40" s="83">
        <v>5811</v>
      </c>
      <c r="C40" s="83">
        <v>5850.9</v>
      </c>
      <c r="D40" s="83">
        <v>5809.5</v>
      </c>
      <c r="E40" s="83">
        <v>5820.2</v>
      </c>
      <c r="F40" s="84">
        <v>0</v>
      </c>
      <c r="G40" s="83">
        <v>5820.2</v>
      </c>
      <c r="H40" s="84">
        <f>EOD_T-A40</f>
        <v>53</v>
      </c>
      <c r="I40" s="83">
        <f t="shared" si="0"/>
        <v>9.1999999999998181</v>
      </c>
      <c r="J40" s="83">
        <f t="shared" si="1"/>
        <v>0.15832042677679947</v>
      </c>
      <c r="K40" s="83">
        <f>J40-XJO_90DSMR</f>
        <v>2.7458414131765141E-2</v>
      </c>
      <c r="L40" s="83">
        <f t="shared" si="2"/>
        <v>7.5396450663151959E-4</v>
      </c>
      <c r="M40" s="106">
        <f>VLOOKUP(A40,RBA_FX!A$12:B$361,2,FALSE)</f>
        <v>0.78300000000000003</v>
      </c>
      <c r="N40" s="106">
        <f>VLOOKUP(A40,RBA_Bonds!A$11:B$296,2,FALSE)/10</f>
        <v>0.19400000000000001</v>
      </c>
    </row>
    <row r="41" spans="1:14" x14ac:dyDescent="0.25">
      <c r="A41" s="82">
        <v>42040</v>
      </c>
      <c r="B41" s="83">
        <v>5777.3</v>
      </c>
      <c r="C41" s="83">
        <v>5819.1</v>
      </c>
      <c r="D41" s="83">
        <v>5757.9</v>
      </c>
      <c r="E41" s="83">
        <v>5811</v>
      </c>
      <c r="F41" s="84">
        <v>0</v>
      </c>
      <c r="G41" s="83">
        <v>5811</v>
      </c>
      <c r="H41" s="84">
        <f>EOD_T-A41</f>
        <v>54</v>
      </c>
      <c r="I41" s="83">
        <f t="shared" si="0"/>
        <v>33.699999999999818</v>
      </c>
      <c r="J41" s="83">
        <f t="shared" si="1"/>
        <v>0.58331746663666106</v>
      </c>
      <c r="K41" s="83">
        <f>J41-XJO_90DSMR</f>
        <v>0.45245545399162673</v>
      </c>
      <c r="L41" s="83">
        <f t="shared" si="2"/>
        <v>0.20471593784676906</v>
      </c>
      <c r="M41" s="106">
        <f>VLOOKUP(A41,RBA_FX!A$12:B$361,2,FALSE)</f>
        <v>0.77690000000000003</v>
      </c>
      <c r="N41" s="106">
        <f>VLOOKUP(A41,RBA_Bonds!A$11:B$296,2,FALSE)/10</f>
        <v>0.191</v>
      </c>
    </row>
    <row r="42" spans="1:14" x14ac:dyDescent="0.25">
      <c r="A42" s="82">
        <v>42039</v>
      </c>
      <c r="B42" s="83">
        <v>5707.4</v>
      </c>
      <c r="C42" s="83">
        <v>5805.1</v>
      </c>
      <c r="D42" s="83">
        <v>5707.4</v>
      </c>
      <c r="E42" s="83">
        <v>5777.3</v>
      </c>
      <c r="F42" s="84">
        <v>0</v>
      </c>
      <c r="G42" s="83">
        <v>5777.3</v>
      </c>
      <c r="H42" s="84">
        <f>EOD_T-A42</f>
        <v>55</v>
      </c>
      <c r="I42" s="83">
        <f t="shared" si="0"/>
        <v>69.900000000000546</v>
      </c>
      <c r="J42" s="83">
        <f t="shared" si="1"/>
        <v>1.2247257945824814</v>
      </c>
      <c r="K42" s="83">
        <f>J42-XJO_90DSMR</f>
        <v>1.093863781937447</v>
      </c>
      <c r="L42" s="83">
        <f t="shared" si="2"/>
        <v>1.1965379734344948</v>
      </c>
      <c r="M42" s="106">
        <f>VLOOKUP(A42,RBA_FX!A$12:B$361,2,FALSE)</f>
        <v>0.78200000000000003</v>
      </c>
      <c r="N42" s="106">
        <f>VLOOKUP(A42,RBA_Bonds!A$11:B$296,2,FALSE)/10</f>
        <v>0.19400000000000001</v>
      </c>
    </row>
    <row r="43" spans="1:14" x14ac:dyDescent="0.25">
      <c r="A43" s="82">
        <v>42038</v>
      </c>
      <c r="B43" s="83">
        <v>5625.3</v>
      </c>
      <c r="C43" s="83">
        <v>5717.5</v>
      </c>
      <c r="D43" s="83">
        <v>5625.3</v>
      </c>
      <c r="E43" s="83">
        <v>5707.4</v>
      </c>
      <c r="F43" s="84">
        <v>0</v>
      </c>
      <c r="G43" s="83">
        <v>5707.4</v>
      </c>
      <c r="H43" s="84">
        <f>EOD_T-A43</f>
        <v>56</v>
      </c>
      <c r="I43" s="83">
        <f t="shared" si="0"/>
        <v>82.099999999999454</v>
      </c>
      <c r="J43" s="83">
        <f t="shared" si="1"/>
        <v>1.4594777167439863</v>
      </c>
      <c r="K43" s="83">
        <f>J43-XJO_90DSMR</f>
        <v>1.3286157040989519</v>
      </c>
      <c r="L43" s="83">
        <f t="shared" si="2"/>
        <v>1.7652196891783538</v>
      </c>
      <c r="M43" s="106">
        <f>VLOOKUP(A43,RBA_FX!A$12:B$361,2,FALSE)</f>
        <v>0.76590000000000003</v>
      </c>
      <c r="N43" s="106">
        <f>VLOOKUP(A43,RBA_Bonds!A$11:B$296,2,FALSE)/10</f>
        <v>0.184</v>
      </c>
    </row>
    <row r="44" spans="1:14" x14ac:dyDescent="0.25">
      <c r="A44" s="82">
        <v>42037</v>
      </c>
      <c r="B44" s="83">
        <v>5588.3</v>
      </c>
      <c r="C44" s="83">
        <v>5639.4</v>
      </c>
      <c r="D44" s="83">
        <v>5588.3</v>
      </c>
      <c r="E44" s="83">
        <v>5625.3</v>
      </c>
      <c r="F44" s="84">
        <v>0</v>
      </c>
      <c r="G44" s="83">
        <v>5625.3</v>
      </c>
      <c r="H44" s="84">
        <f>EOD_T-A44</f>
        <v>57</v>
      </c>
      <c r="I44" s="83">
        <f t="shared" si="0"/>
        <v>37</v>
      </c>
      <c r="J44" s="83">
        <f t="shared" si="1"/>
        <v>0.66209759676466906</v>
      </c>
      <c r="K44" s="83">
        <f>J44-XJO_90DSMR</f>
        <v>0.53123558411963478</v>
      </c>
      <c r="L44" s="83">
        <f t="shared" si="2"/>
        <v>0.28221124583492957</v>
      </c>
      <c r="M44" s="106">
        <f>VLOOKUP(A44,RBA_FX!A$12:B$361,2,FALSE)</f>
        <v>0.77690000000000003</v>
      </c>
      <c r="N44" s="106">
        <f>VLOOKUP(A44,RBA_Bonds!A$11:B$296,2,FALSE)/10</f>
        <v>0.19900000000000001</v>
      </c>
    </row>
    <row r="45" spans="1:14" x14ac:dyDescent="0.25">
      <c r="A45" s="82">
        <v>42034</v>
      </c>
      <c r="B45" s="83">
        <v>5569.5</v>
      </c>
      <c r="C45" s="83">
        <v>5619.5</v>
      </c>
      <c r="D45" s="83">
        <v>5569.5</v>
      </c>
      <c r="E45" s="83">
        <v>5588.3</v>
      </c>
      <c r="F45" s="84">
        <v>0</v>
      </c>
      <c r="G45" s="83">
        <v>5588.3</v>
      </c>
      <c r="H45" s="84">
        <f>EOD_T-A45</f>
        <v>60</v>
      </c>
      <c r="I45" s="83">
        <f t="shared" si="0"/>
        <v>18.800000000000182</v>
      </c>
      <c r="J45" s="83">
        <f t="shared" si="1"/>
        <v>0.33755274261603702</v>
      </c>
      <c r="K45" s="83">
        <f>J45-XJO_90DSMR</f>
        <v>0.20669072997100268</v>
      </c>
      <c r="L45" s="83">
        <f t="shared" si="2"/>
        <v>4.2721057855945946E-2</v>
      </c>
      <c r="M45" s="106">
        <f>VLOOKUP(A45,RBA_FX!A$12:B$361,2,FALSE)</f>
        <v>0.77810000000000001</v>
      </c>
      <c r="N45" s="106">
        <f>VLOOKUP(A45,RBA_Bonds!A$11:B$296,2,FALSE)/10</f>
        <v>0.19700000000000001</v>
      </c>
    </row>
    <row r="46" spans="1:14" x14ac:dyDescent="0.25">
      <c r="A46" s="82">
        <v>42033</v>
      </c>
      <c r="B46" s="83">
        <v>5552.8</v>
      </c>
      <c r="C46" s="83">
        <v>5576.2</v>
      </c>
      <c r="D46" s="83">
        <v>5518.6</v>
      </c>
      <c r="E46" s="83">
        <v>5569.5</v>
      </c>
      <c r="F46" s="84">
        <v>0</v>
      </c>
      <c r="G46" s="83">
        <v>5569.5</v>
      </c>
      <c r="H46" s="84">
        <f>EOD_T-A46</f>
        <v>61</v>
      </c>
      <c r="I46" s="83">
        <f t="shared" si="0"/>
        <v>16.699999999999818</v>
      </c>
      <c r="J46" s="83">
        <f t="shared" si="1"/>
        <v>0.30074917158910491</v>
      </c>
      <c r="K46" s="83">
        <f>J46-XJO_90DSMR</f>
        <v>0.16988715894407058</v>
      </c>
      <c r="L46" s="83">
        <f t="shared" si="2"/>
        <v>2.8861646774087903E-2</v>
      </c>
      <c r="M46" s="106">
        <f>VLOOKUP(A46,RBA_FX!A$12:B$361,2,FALSE)</f>
        <v>0.78690000000000004</v>
      </c>
      <c r="N46" s="106">
        <f>VLOOKUP(A46,RBA_Bonds!A$11:B$296,2,FALSE)/10</f>
        <v>0.2</v>
      </c>
    </row>
    <row r="47" spans="1:14" x14ac:dyDescent="0.25">
      <c r="A47" s="82">
        <v>42032</v>
      </c>
      <c r="B47" s="83">
        <v>5547.2</v>
      </c>
      <c r="C47" s="83">
        <v>5559.1</v>
      </c>
      <c r="D47" s="83">
        <v>5521.2</v>
      </c>
      <c r="E47" s="83">
        <v>5552.8</v>
      </c>
      <c r="F47" s="84">
        <v>0</v>
      </c>
      <c r="G47" s="83">
        <v>5552.8</v>
      </c>
      <c r="H47" s="84">
        <f>EOD_T-A47</f>
        <v>62</v>
      </c>
      <c r="I47" s="83">
        <f t="shared" si="0"/>
        <v>5.6000000000003638</v>
      </c>
      <c r="J47" s="83">
        <f t="shared" si="1"/>
        <v>0.10095183155466476</v>
      </c>
      <c r="K47" s="83">
        <f>J47-XJO_90DSMR</f>
        <v>-2.9910181090369567E-2</v>
      </c>
      <c r="L47" s="83">
        <f t="shared" si="2"/>
        <v>8.9461893285870122E-4</v>
      </c>
      <c r="M47" s="106">
        <f>VLOOKUP(A47,RBA_FX!A$12:B$361,2,FALSE)</f>
        <v>0.79910000000000003</v>
      </c>
      <c r="N47" s="106">
        <f>VLOOKUP(A47,RBA_Bonds!A$11:B$296,2,FALSE)/10</f>
        <v>0.21600000000000003</v>
      </c>
    </row>
    <row r="48" spans="1:14" x14ac:dyDescent="0.25">
      <c r="A48" s="82">
        <v>42031</v>
      </c>
      <c r="B48" s="83">
        <v>5501.8</v>
      </c>
      <c r="C48" s="83">
        <v>5547.2</v>
      </c>
      <c r="D48" s="83">
        <v>5497.3</v>
      </c>
      <c r="E48" s="83">
        <v>5547.2</v>
      </c>
      <c r="F48" s="84">
        <v>0</v>
      </c>
      <c r="G48" s="83">
        <v>5547.2</v>
      </c>
      <c r="H48" s="84">
        <f>EOD_T-A48</f>
        <v>63</v>
      </c>
      <c r="I48" s="83">
        <f t="shared" si="0"/>
        <v>45.399999999999636</v>
      </c>
      <c r="J48" s="83">
        <f t="shared" si="1"/>
        <v>0.82518448507760433</v>
      </c>
      <c r="K48" s="83">
        <f>J48-XJO_90DSMR</f>
        <v>0.69432247243257006</v>
      </c>
      <c r="L48" s="83">
        <f t="shared" si="2"/>
        <v>0.48208369572487703</v>
      </c>
      <c r="M48" s="106">
        <f>VLOOKUP(A48,RBA_FX!A$12:B$361,2,FALSE)</f>
        <v>0.79410000000000003</v>
      </c>
      <c r="N48" s="106">
        <f>VLOOKUP(A48,RBA_Bonds!A$11:B$296,2,FALSE)/10</f>
        <v>0.20899999999999999</v>
      </c>
    </row>
    <row r="49" spans="1:14" x14ac:dyDescent="0.25">
      <c r="A49" s="82">
        <v>42030</v>
      </c>
      <c r="B49" s="83">
        <v>5419.9</v>
      </c>
      <c r="C49" s="83">
        <v>5501.8</v>
      </c>
      <c r="D49" s="83">
        <v>5419.9</v>
      </c>
      <c r="E49" s="83">
        <v>5501.8</v>
      </c>
      <c r="F49" s="84">
        <v>0</v>
      </c>
      <c r="G49" s="83">
        <v>5501.8</v>
      </c>
      <c r="H49" s="84">
        <f>EOD_T-A49</f>
        <v>64</v>
      </c>
      <c r="I49" s="83">
        <f t="shared" si="0"/>
        <v>0</v>
      </c>
      <c r="J49" s="83">
        <f t="shared" si="1"/>
        <v>0</v>
      </c>
      <c r="K49" s="83">
        <f>J49-XJO_90DSMR</f>
        <v>-0.13086201264503433</v>
      </c>
      <c r="L49" s="83">
        <f t="shared" si="2"/>
        <v>1.7124866353509124E-2</v>
      </c>
      <c r="M49" s="106" t="e">
        <f>VLOOKUP(A49,RBA_FX!A$12:B$361,2,FALSE)</f>
        <v>#N/A</v>
      </c>
      <c r="N49" s="106" t="e">
        <f>VLOOKUP(A49,RBA_Bonds!A$11:B$296,2,FALSE)/10</f>
        <v>#N/A</v>
      </c>
    </row>
    <row r="50" spans="1:14" x14ac:dyDescent="0.25">
      <c r="A50" s="82">
        <v>42027</v>
      </c>
      <c r="B50" s="83">
        <v>5419.9</v>
      </c>
      <c r="C50" s="83">
        <v>5501.8</v>
      </c>
      <c r="D50" s="83">
        <v>5419.9</v>
      </c>
      <c r="E50" s="83">
        <v>5501.8</v>
      </c>
      <c r="F50" s="84">
        <v>0</v>
      </c>
      <c r="G50" s="83">
        <v>5501.8</v>
      </c>
      <c r="H50" s="84">
        <f>EOD_T-A50</f>
        <v>67</v>
      </c>
      <c r="I50" s="83">
        <f t="shared" si="0"/>
        <v>81.900000000000546</v>
      </c>
      <c r="J50" s="83">
        <f t="shared" si="1"/>
        <v>1.5110979907378466</v>
      </c>
      <c r="K50" s="83">
        <f>J50-XJO_90DSMR</f>
        <v>1.3802359780928122</v>
      </c>
      <c r="L50" s="83">
        <f t="shared" si="2"/>
        <v>1.9050513552218218</v>
      </c>
      <c r="M50" s="106">
        <f>VLOOKUP(A50,RBA_FX!A$12:B$361,2,FALSE)</f>
        <v>0.79869999999999997</v>
      </c>
      <c r="N50" s="106">
        <f>VLOOKUP(A50,RBA_Bonds!A$11:B$296,2,FALSE)/10</f>
        <v>0.21200000000000002</v>
      </c>
    </row>
    <row r="51" spans="1:14" x14ac:dyDescent="0.25">
      <c r="A51" s="82">
        <v>42026</v>
      </c>
      <c r="B51" s="83">
        <v>5393.4</v>
      </c>
      <c r="C51" s="83">
        <v>5432.4</v>
      </c>
      <c r="D51" s="83">
        <v>5393.4</v>
      </c>
      <c r="E51" s="83">
        <v>5419.9</v>
      </c>
      <c r="F51" s="84">
        <v>0</v>
      </c>
      <c r="G51" s="83">
        <v>5419.9</v>
      </c>
      <c r="H51" s="84">
        <f>EOD_T-A51</f>
        <v>68</v>
      </c>
      <c r="I51" s="83">
        <f t="shared" si="0"/>
        <v>26.5</v>
      </c>
      <c r="J51" s="83">
        <f t="shared" si="1"/>
        <v>0.49134126895835656</v>
      </c>
      <c r="K51" s="83">
        <f>J51-XJO_90DSMR</f>
        <v>0.36047925631332223</v>
      </c>
      <c r="L51" s="83">
        <f t="shared" si="2"/>
        <v>0.12994529423220585</v>
      </c>
      <c r="M51" s="106">
        <f>VLOOKUP(A51,RBA_FX!A$12:B$361,2,FALSE)</f>
        <v>0.80710000000000004</v>
      </c>
      <c r="N51" s="106">
        <f>VLOOKUP(A51,RBA_Bonds!A$11:B$296,2,FALSE)/10</f>
        <v>0.21099999999999999</v>
      </c>
    </row>
    <row r="52" spans="1:14" x14ac:dyDescent="0.25">
      <c r="A52" s="82">
        <v>42025</v>
      </c>
      <c r="B52" s="83">
        <v>5307.7</v>
      </c>
      <c r="C52" s="83">
        <v>5393.4</v>
      </c>
      <c r="D52" s="83">
        <v>5307.7</v>
      </c>
      <c r="E52" s="83">
        <v>5393.4</v>
      </c>
      <c r="F52" s="84">
        <v>0</v>
      </c>
      <c r="G52" s="83">
        <v>5393.4</v>
      </c>
      <c r="H52" s="84">
        <f>EOD_T-A52</f>
        <v>69</v>
      </c>
      <c r="I52" s="83">
        <f t="shared" si="0"/>
        <v>85.699999999999818</v>
      </c>
      <c r="J52" s="83">
        <f t="shared" si="1"/>
        <v>1.614635341108198</v>
      </c>
      <c r="K52" s="83">
        <f>J52-XJO_90DSMR</f>
        <v>1.4837733284631636</v>
      </c>
      <c r="L52" s="83">
        <f t="shared" si="2"/>
        <v>2.2015832902586552</v>
      </c>
      <c r="M52" s="106">
        <f>VLOOKUP(A52,RBA_FX!A$12:B$361,2,FALSE)</f>
        <v>0.82120000000000004</v>
      </c>
      <c r="N52" s="106">
        <f>VLOOKUP(A52,RBA_Bonds!A$11:B$296,2,FALSE)/10</f>
        <v>0.215</v>
      </c>
    </row>
    <row r="53" spans="1:14" x14ac:dyDescent="0.25">
      <c r="A53" s="82">
        <v>42024</v>
      </c>
      <c r="B53" s="83">
        <v>5309.1</v>
      </c>
      <c r="C53" s="83">
        <v>5313.9</v>
      </c>
      <c r="D53" s="83">
        <v>5282.4</v>
      </c>
      <c r="E53" s="83">
        <v>5307.7</v>
      </c>
      <c r="F53" s="84">
        <v>0</v>
      </c>
      <c r="G53" s="83">
        <v>5307.7</v>
      </c>
      <c r="H53" s="84">
        <f>EOD_T-A53</f>
        <v>70</v>
      </c>
      <c r="I53" s="83">
        <f t="shared" si="0"/>
        <v>-1.4000000000005457</v>
      </c>
      <c r="J53" s="83">
        <f t="shared" si="1"/>
        <v>-2.6369817859911198E-2</v>
      </c>
      <c r="K53" s="83">
        <f>J53-XJO_90DSMR</f>
        <v>-0.15723183050494552</v>
      </c>
      <c r="L53" s="83">
        <f t="shared" si="2"/>
        <v>2.4721848523935917E-2</v>
      </c>
      <c r="M53" s="106">
        <f>VLOOKUP(A53,RBA_FX!A$12:B$361,2,FALSE)</f>
        <v>0.8175</v>
      </c>
      <c r="N53" s="106">
        <f>VLOOKUP(A53,RBA_Bonds!A$11:B$296,2,FALSE)/10</f>
        <v>0.21800000000000003</v>
      </c>
    </row>
    <row r="54" spans="1:14" x14ac:dyDescent="0.25">
      <c r="A54" s="82">
        <v>42023</v>
      </c>
      <c r="B54" s="83">
        <v>5299.2</v>
      </c>
      <c r="C54" s="83">
        <v>5372.4</v>
      </c>
      <c r="D54" s="83">
        <v>5299.2</v>
      </c>
      <c r="E54" s="83">
        <v>5309.1</v>
      </c>
      <c r="F54" s="84">
        <v>0</v>
      </c>
      <c r="G54" s="83">
        <v>5309.1</v>
      </c>
      <c r="H54" s="84">
        <f>EOD_T-A54</f>
        <v>71</v>
      </c>
      <c r="I54" s="83">
        <f t="shared" si="0"/>
        <v>9.9000000000005457</v>
      </c>
      <c r="J54" s="83">
        <f t="shared" si="1"/>
        <v>0.18682065217392335</v>
      </c>
      <c r="K54" s="83">
        <f>J54-XJO_90DSMR</f>
        <v>5.595863952888902E-2</v>
      </c>
      <c r="L54" s="83">
        <f t="shared" si="2"/>
        <v>3.1313693379241407E-3</v>
      </c>
      <c r="M54" s="106">
        <f>VLOOKUP(A54,RBA_FX!A$12:B$361,2,FALSE)</f>
        <v>0.82179999999999997</v>
      </c>
      <c r="N54" s="106">
        <f>VLOOKUP(A54,RBA_Bonds!A$11:B$296,2,FALSE)/10</f>
        <v>0.21600000000000003</v>
      </c>
    </row>
    <row r="55" spans="1:14" x14ac:dyDescent="0.25">
      <c r="A55" s="82">
        <v>42020</v>
      </c>
      <c r="B55" s="83">
        <v>5331.4</v>
      </c>
      <c r="C55" s="83">
        <v>5333.9</v>
      </c>
      <c r="D55" s="83">
        <v>5267.4</v>
      </c>
      <c r="E55" s="83">
        <v>5299.2</v>
      </c>
      <c r="F55" s="84">
        <v>0</v>
      </c>
      <c r="G55" s="83">
        <v>5299.2</v>
      </c>
      <c r="H55" s="84">
        <f>EOD_T-A55</f>
        <v>74</v>
      </c>
      <c r="I55" s="83">
        <f t="shared" si="0"/>
        <v>-32.199999999999818</v>
      </c>
      <c r="J55" s="83">
        <f t="shared" si="1"/>
        <v>-0.60396893874029001</v>
      </c>
      <c r="K55" s="83">
        <f>J55-XJO_90DSMR</f>
        <v>-0.73483095138532439</v>
      </c>
      <c r="L55" s="83">
        <f t="shared" si="2"/>
        <v>0.53997652711386102</v>
      </c>
      <c r="M55" s="106">
        <f>VLOOKUP(A55,RBA_FX!A$12:B$361,2,FALSE)</f>
        <v>0.82379999999999998</v>
      </c>
      <c r="N55" s="106">
        <f>VLOOKUP(A55,RBA_Bonds!A$11:B$296,2,FALSE)/10</f>
        <v>0.21299999999999999</v>
      </c>
    </row>
    <row r="56" spans="1:14" x14ac:dyDescent="0.25">
      <c r="A56" s="82">
        <v>42019</v>
      </c>
      <c r="B56" s="83">
        <v>5353.6</v>
      </c>
      <c r="C56" s="83">
        <v>5353.6</v>
      </c>
      <c r="D56" s="83">
        <v>5303.7</v>
      </c>
      <c r="E56" s="83">
        <v>5331.4</v>
      </c>
      <c r="F56" s="84">
        <v>0</v>
      </c>
      <c r="G56" s="83">
        <v>5331.4</v>
      </c>
      <c r="H56" s="84">
        <f>EOD_T-A56</f>
        <v>75</v>
      </c>
      <c r="I56" s="83">
        <f t="shared" si="0"/>
        <v>-22.200000000000728</v>
      </c>
      <c r="J56" s="83">
        <f t="shared" si="1"/>
        <v>-0.41467423789600877</v>
      </c>
      <c r="K56" s="83">
        <f>J56-XJO_90DSMR</f>
        <v>-0.54553625054104304</v>
      </c>
      <c r="L56" s="83">
        <f t="shared" si="2"/>
        <v>0.2976098006543797</v>
      </c>
      <c r="M56" s="106">
        <f>VLOOKUP(A56,RBA_FX!A$12:B$361,2,FALSE)</f>
        <v>0.82040000000000002</v>
      </c>
      <c r="N56" s="106">
        <f>VLOOKUP(A56,RBA_Bonds!A$11:B$296,2,FALSE)/10</f>
        <v>0.221</v>
      </c>
    </row>
    <row r="57" spans="1:14" x14ac:dyDescent="0.25">
      <c r="A57" s="82">
        <v>42018</v>
      </c>
      <c r="B57" s="83">
        <v>5404.7</v>
      </c>
      <c r="C57" s="83">
        <v>5405.7</v>
      </c>
      <c r="D57" s="83">
        <v>5346.6</v>
      </c>
      <c r="E57" s="83">
        <v>5353.6</v>
      </c>
      <c r="F57" s="84">
        <v>0</v>
      </c>
      <c r="G57" s="83">
        <v>5353.6</v>
      </c>
      <c r="H57" s="84">
        <f>EOD_T-A57</f>
        <v>76</v>
      </c>
      <c r="I57" s="83">
        <f t="shared" si="0"/>
        <v>-51.099999999999454</v>
      </c>
      <c r="J57" s="83">
        <f t="shared" si="1"/>
        <v>-0.94547338427663807</v>
      </c>
      <c r="K57" s="83">
        <f>J57-XJO_90DSMR</f>
        <v>-1.0763353969216725</v>
      </c>
      <c r="L57" s="83">
        <f t="shared" si="2"/>
        <v>1.1584978866665343</v>
      </c>
      <c r="M57" s="106">
        <f>VLOOKUP(A57,RBA_FX!A$12:B$361,2,FALSE)</f>
        <v>0.80989999999999995</v>
      </c>
      <c r="N57" s="106">
        <f>VLOOKUP(A57,RBA_Bonds!A$11:B$296,2,FALSE)/10</f>
        <v>0.215</v>
      </c>
    </row>
    <row r="58" spans="1:14" x14ac:dyDescent="0.25">
      <c r="A58" s="82">
        <v>42017</v>
      </c>
      <c r="B58" s="83">
        <v>5422.7</v>
      </c>
      <c r="C58" s="83">
        <v>5422.7</v>
      </c>
      <c r="D58" s="83">
        <v>5373.7</v>
      </c>
      <c r="E58" s="83">
        <v>5404.7</v>
      </c>
      <c r="F58" s="84">
        <v>0</v>
      </c>
      <c r="G58" s="83">
        <v>5404.7</v>
      </c>
      <c r="H58" s="84">
        <f>EOD_T-A58</f>
        <v>77</v>
      </c>
      <c r="I58" s="83">
        <f t="shared" si="0"/>
        <v>-18</v>
      </c>
      <c r="J58" s="83">
        <f t="shared" si="1"/>
        <v>-0.33193796448263779</v>
      </c>
      <c r="K58" s="83">
        <f>J58-XJO_90DSMR</f>
        <v>-0.46279997712767212</v>
      </c>
      <c r="L58" s="83">
        <f t="shared" si="2"/>
        <v>0.21418381882937385</v>
      </c>
      <c r="M58" s="106">
        <f>VLOOKUP(A58,RBA_FX!A$12:B$361,2,FALSE)</f>
        <v>0.81720000000000004</v>
      </c>
      <c r="N58" s="106">
        <f>VLOOKUP(A58,RBA_Bonds!A$11:B$296,2,FALSE)/10</f>
        <v>0.21600000000000003</v>
      </c>
    </row>
    <row r="59" spans="1:14" x14ac:dyDescent="0.25">
      <c r="A59" s="82">
        <v>42016</v>
      </c>
      <c r="B59" s="83">
        <v>5465.6</v>
      </c>
      <c r="C59" s="83">
        <v>5465.6</v>
      </c>
      <c r="D59" s="83">
        <v>5419.4</v>
      </c>
      <c r="E59" s="83">
        <v>5422.7</v>
      </c>
      <c r="F59" s="84">
        <v>0</v>
      </c>
      <c r="G59" s="83">
        <v>5422.7</v>
      </c>
      <c r="H59" s="84">
        <f>EOD_T-A59</f>
        <v>78</v>
      </c>
      <c r="I59" s="83">
        <f t="shared" si="0"/>
        <v>-42.900000000000546</v>
      </c>
      <c r="J59" s="83">
        <f t="shared" si="1"/>
        <v>-0.78490925058548999</v>
      </c>
      <c r="K59" s="83">
        <f>J59-XJO_90DSMR</f>
        <v>-0.91577126323052438</v>
      </c>
      <c r="L59" s="83">
        <f t="shared" si="2"/>
        <v>0.83863700655883033</v>
      </c>
      <c r="M59" s="106">
        <f>VLOOKUP(A59,RBA_FX!A$12:B$361,2,FALSE)</f>
        <v>0.82440000000000002</v>
      </c>
      <c r="N59" s="106">
        <f>VLOOKUP(A59,RBA_Bonds!A$11:B$296,2,FALSE)/10</f>
        <v>0.22000000000000003</v>
      </c>
    </row>
    <row r="60" spans="1:14" x14ac:dyDescent="0.25">
      <c r="A60" s="82">
        <v>42013</v>
      </c>
      <c r="B60" s="83">
        <v>5381.5</v>
      </c>
      <c r="C60" s="83">
        <v>5465.6</v>
      </c>
      <c r="D60" s="83">
        <v>5381.5</v>
      </c>
      <c r="E60" s="83">
        <v>5465.6</v>
      </c>
      <c r="F60" s="84">
        <v>0</v>
      </c>
      <c r="G60" s="83">
        <v>5465.6</v>
      </c>
      <c r="H60" s="84">
        <f>EOD_T-A60</f>
        <v>81</v>
      </c>
      <c r="I60" s="83">
        <f t="shared" si="0"/>
        <v>84.100000000000364</v>
      </c>
      <c r="J60" s="83">
        <f t="shared" si="1"/>
        <v>1.5627613119018928</v>
      </c>
      <c r="K60" s="83">
        <f>J60-XJO_90DSMR</f>
        <v>1.4318992992568584</v>
      </c>
      <c r="L60" s="83">
        <f t="shared" si="2"/>
        <v>2.0503356032122824</v>
      </c>
      <c r="M60" s="106">
        <f>VLOOKUP(A60,RBA_FX!A$12:B$361,2,FALSE)</f>
        <v>0.81379999999999997</v>
      </c>
      <c r="N60" s="106">
        <f>VLOOKUP(A60,RBA_Bonds!A$11:B$296,2,FALSE)/10</f>
        <v>0.22000000000000003</v>
      </c>
    </row>
    <row r="61" spans="1:14" x14ac:dyDescent="0.25">
      <c r="A61" s="82">
        <v>42012</v>
      </c>
      <c r="B61" s="83">
        <v>5353.6</v>
      </c>
      <c r="C61" s="83">
        <v>5395.8</v>
      </c>
      <c r="D61" s="83">
        <v>5353.6</v>
      </c>
      <c r="E61" s="83">
        <v>5381.5</v>
      </c>
      <c r="F61" s="84">
        <v>0</v>
      </c>
      <c r="G61" s="83">
        <v>5381.5</v>
      </c>
      <c r="H61" s="84">
        <f>EOD_T-A61</f>
        <v>82</v>
      </c>
      <c r="I61" s="83">
        <f t="shared" si="0"/>
        <v>27.899999999999636</v>
      </c>
      <c r="J61" s="83">
        <f t="shared" si="1"/>
        <v>0.52114465032874391</v>
      </c>
      <c r="K61" s="83">
        <f>J61-XJO_90DSMR</f>
        <v>0.39028263768370958</v>
      </c>
      <c r="L61" s="83">
        <f t="shared" si="2"/>
        <v>0.15232053727735373</v>
      </c>
      <c r="M61" s="106">
        <f>VLOOKUP(A61,RBA_FX!A$12:B$361,2,FALSE)</f>
        <v>0.81079999999999997</v>
      </c>
      <c r="N61" s="106">
        <f>VLOOKUP(A61,RBA_Bonds!A$11:B$296,2,FALSE)/10</f>
        <v>0.221</v>
      </c>
    </row>
    <row r="62" spans="1:14" x14ac:dyDescent="0.25">
      <c r="A62" s="82">
        <v>42011</v>
      </c>
      <c r="B62" s="83">
        <v>5364.8</v>
      </c>
      <c r="C62" s="83">
        <v>5369.8</v>
      </c>
      <c r="D62" s="83">
        <v>5318.7</v>
      </c>
      <c r="E62" s="83">
        <v>5353.6</v>
      </c>
      <c r="F62" s="84">
        <v>0</v>
      </c>
      <c r="G62" s="83">
        <v>5353.6</v>
      </c>
      <c r="H62" s="84">
        <f>EOD_T-A62</f>
        <v>83</v>
      </c>
      <c r="I62" s="83">
        <f t="shared" si="0"/>
        <v>-11.199999999999818</v>
      </c>
      <c r="J62" s="83">
        <f t="shared" si="1"/>
        <v>-0.20876826722337866</v>
      </c>
      <c r="K62" s="83">
        <f>J62-XJO_90DSMR</f>
        <v>-0.33963027986841299</v>
      </c>
      <c r="L62" s="83">
        <f t="shared" si="2"/>
        <v>0.11534872700349653</v>
      </c>
      <c r="M62" s="106">
        <f>VLOOKUP(A62,RBA_FX!A$12:B$361,2,FALSE)</f>
        <v>0.80740000000000001</v>
      </c>
      <c r="N62" s="106">
        <f>VLOOKUP(A62,RBA_Bonds!A$11:B$296,2,FALSE)/10</f>
        <v>0.21600000000000003</v>
      </c>
    </row>
    <row r="63" spans="1:14" x14ac:dyDescent="0.25">
      <c r="A63" s="82">
        <v>42010</v>
      </c>
      <c r="B63" s="83">
        <v>5450.3</v>
      </c>
      <c r="C63" s="83">
        <v>5450.3</v>
      </c>
      <c r="D63" s="83">
        <v>5338.6</v>
      </c>
      <c r="E63" s="83">
        <v>5364.8</v>
      </c>
      <c r="F63" s="84">
        <v>0</v>
      </c>
      <c r="G63" s="83">
        <v>5364.8</v>
      </c>
      <c r="H63" s="84">
        <f>EOD_T-A63</f>
        <v>84</v>
      </c>
      <c r="I63" s="83">
        <f t="shared" si="0"/>
        <v>-85.5</v>
      </c>
      <c r="J63" s="83">
        <f t="shared" si="1"/>
        <v>-1.5687209878355319</v>
      </c>
      <c r="K63" s="83">
        <f>J63-XJO_90DSMR</f>
        <v>-1.6995830004805663</v>
      </c>
      <c r="L63" s="83">
        <f t="shared" si="2"/>
        <v>2.8885823755225246</v>
      </c>
      <c r="M63" s="106">
        <f>VLOOKUP(A63,RBA_FX!A$12:B$361,2,FALSE)</f>
        <v>0.81259999999999999</v>
      </c>
      <c r="N63" s="106">
        <f>VLOOKUP(A63,RBA_Bonds!A$11:B$296,2,FALSE)/10</f>
        <v>0.22000000000000003</v>
      </c>
    </row>
    <row r="64" spans="1:14" x14ac:dyDescent="0.25">
      <c r="A64" s="82">
        <v>42009</v>
      </c>
      <c r="B64" s="83">
        <v>5435.9</v>
      </c>
      <c r="C64" s="83">
        <v>5470.4</v>
      </c>
      <c r="D64" s="83">
        <v>5429.6</v>
      </c>
      <c r="E64" s="83">
        <v>5450.3</v>
      </c>
      <c r="F64" s="84">
        <v>0</v>
      </c>
      <c r="G64" s="83">
        <v>5450.3</v>
      </c>
      <c r="H64" s="84">
        <f>EOD_T-A64</f>
        <v>85</v>
      </c>
      <c r="I64" s="83">
        <f t="shared" si="0"/>
        <v>14.400000000000546</v>
      </c>
      <c r="J64" s="83">
        <f t="shared" si="1"/>
        <v>0.26490553542192735</v>
      </c>
      <c r="K64" s="83">
        <f>J64-XJO_90DSMR</f>
        <v>0.13404352277689302</v>
      </c>
      <c r="L64" s="83">
        <f t="shared" si="2"/>
        <v>1.7967665998439439E-2</v>
      </c>
      <c r="M64" s="106">
        <f>VLOOKUP(A64,RBA_FX!A$12:B$361,2,FALSE)</f>
        <v>0.80610000000000004</v>
      </c>
      <c r="N64" s="106">
        <f>VLOOKUP(A64,RBA_Bonds!A$11:B$296,2,FALSE)/10</f>
        <v>0.22000000000000003</v>
      </c>
    </row>
    <row r="65" spans="1:14" x14ac:dyDescent="0.25">
      <c r="A65" s="82">
        <v>42006</v>
      </c>
      <c r="B65" s="83">
        <v>5411</v>
      </c>
      <c r="C65" s="83">
        <v>5436.3</v>
      </c>
      <c r="D65" s="83">
        <v>5387</v>
      </c>
      <c r="E65" s="83">
        <v>5435.9</v>
      </c>
      <c r="F65" s="84">
        <v>0</v>
      </c>
      <c r="G65" s="83">
        <v>5435.9</v>
      </c>
      <c r="H65" s="84">
        <f>EOD_T-A65</f>
        <v>88</v>
      </c>
      <c r="I65" s="83">
        <f t="shared" si="0"/>
        <v>24.899999999999636</v>
      </c>
      <c r="J65" s="83">
        <f t="shared" si="1"/>
        <v>0.46017372019958669</v>
      </c>
      <c r="K65" s="83">
        <f>J65-XJO_90DSMR</f>
        <v>0.32931170755455236</v>
      </c>
      <c r="L65" s="83">
        <f t="shared" si="2"/>
        <v>0.10844620073249502</v>
      </c>
      <c r="M65" s="106">
        <f>VLOOKUP(A65,RBA_FX!A$12:B$361,2,FALSE)</f>
        <v>0.81269999999999998</v>
      </c>
      <c r="N65" s="106">
        <f>VLOOKUP(A65,RBA_Bonds!A$11:B$296,2,FALSE)/10</f>
        <v>0.223</v>
      </c>
    </row>
    <row r="66" spans="1:14" x14ac:dyDescent="0.25">
      <c r="A66" s="82">
        <v>42004</v>
      </c>
      <c r="B66" s="83">
        <v>5416.6</v>
      </c>
      <c r="C66" s="83">
        <v>5437.2</v>
      </c>
      <c r="D66" s="83">
        <v>5400</v>
      </c>
      <c r="E66" s="83">
        <v>5411</v>
      </c>
      <c r="F66" s="84">
        <v>0</v>
      </c>
      <c r="G66" s="83">
        <v>5411</v>
      </c>
      <c r="H66" s="84">
        <f>EOD_T-A66</f>
        <v>90</v>
      </c>
      <c r="I66" s="83">
        <f t="shared" si="0"/>
        <v>-5.6000000000003638</v>
      </c>
      <c r="J66" s="83">
        <f t="shared" si="1"/>
        <v>-0.10338588782631841</v>
      </c>
      <c r="K66" s="83">
        <f>J66-XJO_90DSMR</f>
        <v>-0.23424790047135274</v>
      </c>
      <c r="L66" s="83">
        <f t="shared" si="2"/>
        <v>5.4872078875236784E-2</v>
      </c>
      <c r="M66" s="106">
        <f>VLOOKUP(A66,RBA_FX!A$12:B$361,2,FALSE)</f>
        <v>0.82020000000000004</v>
      </c>
      <c r="N66" s="106">
        <f>VLOOKUP(A66,RBA_Bonds!A$11:B$296,2,FALSE)/10</f>
        <v>0.219</v>
      </c>
    </row>
    <row r="67" spans="1:14" x14ac:dyDescent="0.25">
      <c r="A67" s="82">
        <v>42003</v>
      </c>
      <c r="B67" s="83">
        <v>5473.8</v>
      </c>
      <c r="C67" s="83">
        <v>5486.7</v>
      </c>
      <c r="D67" s="83">
        <v>5416.2</v>
      </c>
      <c r="E67" s="83">
        <v>5416.6</v>
      </c>
      <c r="F67" s="84">
        <v>0</v>
      </c>
      <c r="G67" s="83">
        <v>5416.6</v>
      </c>
      <c r="H67" s="84">
        <f>EOD_T-A67</f>
        <v>91</v>
      </c>
      <c r="I67" s="83">
        <f t="shared" ref="I67:I130" si="3">G67-G68</f>
        <v>-57.199999999999818</v>
      </c>
      <c r="J67" s="83">
        <f t="shared" ref="J67:J130" si="4">I67/G68*100</f>
        <v>-1.0449778946983779</v>
      </c>
      <c r="K67" s="83">
        <f>J67-XJO_90DSMR</f>
        <v>-1.1758399073434123</v>
      </c>
      <c r="L67" s="83">
        <f t="shared" ref="L67:L130" si="5">K67*K67</f>
        <v>1.3825994877013643</v>
      </c>
      <c r="M67" s="106">
        <f>VLOOKUP(A67,RBA_FX!A$12:B$361,2,FALSE)</f>
        <v>0.81299999999999994</v>
      </c>
      <c r="N67" s="106">
        <f>VLOOKUP(A67,RBA_Bonds!A$11:B$296,2,FALSE)/10</f>
        <v>0.22200000000000003</v>
      </c>
    </row>
    <row r="68" spans="1:14" x14ac:dyDescent="0.25">
      <c r="A68" s="82">
        <v>42002</v>
      </c>
      <c r="B68" s="83">
        <v>5394.5</v>
      </c>
      <c r="C68" s="83">
        <v>5479.9</v>
      </c>
      <c r="D68" s="83">
        <v>5394.5</v>
      </c>
      <c r="E68" s="83">
        <v>5473.8</v>
      </c>
      <c r="F68" s="84">
        <v>0</v>
      </c>
      <c r="G68" s="83">
        <v>5473.8</v>
      </c>
      <c r="H68" s="84">
        <f>EOD_T-A68</f>
        <v>92</v>
      </c>
      <c r="I68" s="83">
        <f t="shared" si="3"/>
        <v>79.300000000000182</v>
      </c>
      <c r="J68" s="83">
        <f t="shared" si="4"/>
        <v>1.4700157567893259</v>
      </c>
      <c r="K68" s="83">
        <f>J68-XJO_90DSMR</f>
        <v>1.3391537441442916</v>
      </c>
      <c r="L68" s="83">
        <f t="shared" si="5"/>
        <v>1.7933327504556746</v>
      </c>
      <c r="M68" s="106">
        <f>VLOOKUP(A68,RBA_FX!A$12:B$361,2,FALSE)</f>
        <v>0.81369999999999998</v>
      </c>
      <c r="N68" s="106">
        <f>VLOOKUP(A68,RBA_Bonds!A$11:B$296,2,FALSE)/10</f>
        <v>0.22599999999999998</v>
      </c>
    </row>
    <row r="69" spans="1:14" x14ac:dyDescent="0.25">
      <c r="A69" s="82">
        <v>41997</v>
      </c>
      <c r="B69" s="83">
        <v>5380.9</v>
      </c>
      <c r="C69" s="83">
        <v>5398.2</v>
      </c>
      <c r="D69" s="83">
        <v>5366.5</v>
      </c>
      <c r="E69" s="83">
        <v>5394.5</v>
      </c>
      <c r="F69" s="84">
        <v>0</v>
      </c>
      <c r="G69" s="83">
        <v>5394.5</v>
      </c>
      <c r="H69" s="84">
        <f>EOD_T-A69</f>
        <v>97</v>
      </c>
      <c r="I69" s="83">
        <f t="shared" si="3"/>
        <v>13.600000000000364</v>
      </c>
      <c r="J69" s="83">
        <f t="shared" si="4"/>
        <v>0.25274582318943606</v>
      </c>
      <c r="K69" s="83">
        <f>J69-XJO_90DSMR</f>
        <v>0.12188381054440173</v>
      </c>
      <c r="L69" s="83">
        <f t="shared" si="5"/>
        <v>1.4855663272823614E-2</v>
      </c>
      <c r="M69" s="106">
        <f>VLOOKUP(A69,RBA_FX!A$12:B$361,2,FALSE)</f>
        <v>0.81120000000000003</v>
      </c>
      <c r="N69" s="106">
        <f>VLOOKUP(A69,RBA_Bonds!A$11:B$296,2,FALSE)/10</f>
        <v>0.22900000000000001</v>
      </c>
    </row>
    <row r="70" spans="1:14" x14ac:dyDescent="0.25">
      <c r="A70" s="82">
        <v>41996</v>
      </c>
      <c r="B70" s="83">
        <v>5442</v>
      </c>
      <c r="C70" s="83">
        <v>5442</v>
      </c>
      <c r="D70" s="83">
        <v>5380.9</v>
      </c>
      <c r="E70" s="83">
        <v>5380.9</v>
      </c>
      <c r="F70" s="84">
        <v>0</v>
      </c>
      <c r="G70" s="83">
        <v>5380.9</v>
      </c>
      <c r="H70" s="84">
        <f>EOD_T-A70</f>
        <v>98</v>
      </c>
      <c r="I70" s="83">
        <f t="shared" si="3"/>
        <v>-61.100000000000364</v>
      </c>
      <c r="J70" s="83">
        <f t="shared" si="4"/>
        <v>-1.1227489893421603</v>
      </c>
      <c r="K70" s="83">
        <f>J70-XJO_90DSMR</f>
        <v>-1.2536110019871947</v>
      </c>
      <c r="L70" s="83">
        <f t="shared" si="5"/>
        <v>1.5715405443033381</v>
      </c>
      <c r="M70" s="106">
        <f>VLOOKUP(A70,RBA_FX!A$12:B$361,2,FALSE)</f>
        <v>0.81179999999999997</v>
      </c>
      <c r="N70" s="106">
        <f>VLOOKUP(A70,RBA_Bonds!A$11:B$296,2,FALSE)/10</f>
        <v>0.22700000000000001</v>
      </c>
    </row>
    <row r="71" spans="1:14" x14ac:dyDescent="0.25">
      <c r="A71" s="82">
        <v>41995</v>
      </c>
      <c r="B71" s="83">
        <v>5338.6</v>
      </c>
      <c r="C71" s="83">
        <v>5442</v>
      </c>
      <c r="D71" s="83">
        <v>5338.6</v>
      </c>
      <c r="E71" s="83">
        <v>5442</v>
      </c>
      <c r="F71" s="84">
        <v>0</v>
      </c>
      <c r="G71" s="83">
        <v>5442</v>
      </c>
      <c r="H71" s="84">
        <f>EOD_T-A71</f>
        <v>99</v>
      </c>
      <c r="I71" s="83">
        <f t="shared" si="3"/>
        <v>103.39999999999964</v>
      </c>
      <c r="J71" s="83">
        <f t="shared" si="4"/>
        <v>1.9368373730940625</v>
      </c>
      <c r="K71" s="83">
        <f>J71-XJO_90DSMR</f>
        <v>1.8059753604490281</v>
      </c>
      <c r="L71" s="83">
        <f t="shared" si="5"/>
        <v>3.2615470025489968</v>
      </c>
      <c r="M71" s="106">
        <f>VLOOKUP(A71,RBA_FX!A$12:B$361,2,FALSE)</f>
        <v>0.81610000000000005</v>
      </c>
      <c r="N71" s="106">
        <f>VLOOKUP(A71,RBA_Bonds!A$11:B$296,2,FALSE)/10</f>
        <v>0.22700000000000001</v>
      </c>
    </row>
    <row r="72" spans="1:14" x14ac:dyDescent="0.25">
      <c r="A72" s="82">
        <v>41992</v>
      </c>
      <c r="B72" s="83">
        <v>5210.8</v>
      </c>
      <c r="C72" s="83">
        <v>5343.1</v>
      </c>
      <c r="D72" s="83">
        <v>5210.8</v>
      </c>
      <c r="E72" s="83">
        <v>5338.6</v>
      </c>
      <c r="F72" s="84">
        <v>0</v>
      </c>
      <c r="G72" s="83">
        <v>5338.6</v>
      </c>
      <c r="H72" s="84">
        <f>EOD_T-A72</f>
        <v>102</v>
      </c>
      <c r="I72" s="83">
        <f t="shared" si="3"/>
        <v>127.80000000000018</v>
      </c>
      <c r="J72" s="83">
        <f t="shared" si="4"/>
        <v>2.4525984493743795</v>
      </c>
      <c r="K72" s="83">
        <f>J72-XJO_90DSMR</f>
        <v>2.3217364367293452</v>
      </c>
      <c r="L72" s="83">
        <f t="shared" si="5"/>
        <v>5.3904600816366761</v>
      </c>
      <c r="M72" s="106">
        <f>VLOOKUP(A72,RBA_FX!A$12:B$361,2,FALSE)</f>
        <v>0.81850000000000001</v>
      </c>
      <c r="N72" s="106">
        <f>VLOOKUP(A72,RBA_Bonds!A$11:B$296,2,FALSE)/10</f>
        <v>0.23199999999999998</v>
      </c>
    </row>
    <row r="73" spans="1:14" x14ac:dyDescent="0.25">
      <c r="A73" s="82">
        <v>41991</v>
      </c>
      <c r="B73" s="83">
        <v>5210.8</v>
      </c>
      <c r="C73" s="83">
        <v>5210.8</v>
      </c>
      <c r="D73" s="83">
        <v>5210.8</v>
      </c>
      <c r="E73" s="83">
        <v>5210.8</v>
      </c>
      <c r="F73" s="84">
        <v>0</v>
      </c>
      <c r="G73" s="83">
        <v>5210.8</v>
      </c>
      <c r="H73" s="84">
        <f>EOD_T-A73</f>
        <v>103</v>
      </c>
      <c r="I73" s="83">
        <f t="shared" si="3"/>
        <v>48.900000000000546</v>
      </c>
      <c r="J73" s="83">
        <f t="shared" si="4"/>
        <v>0.94732559716384568</v>
      </c>
      <c r="K73" s="83">
        <f>J73-XJO_90DSMR</f>
        <v>0.81646358451881129</v>
      </c>
      <c r="L73" s="83">
        <f t="shared" si="5"/>
        <v>0.66661278484530606</v>
      </c>
      <c r="M73" s="106">
        <f>VLOOKUP(A73,RBA_FX!A$12:B$361,2,FALSE)</f>
        <v>0.81399999999999995</v>
      </c>
      <c r="N73" s="106">
        <f>VLOOKUP(A73,RBA_Bonds!A$11:B$296,2,FALSE)/10</f>
        <v>0.22599999999999998</v>
      </c>
    </row>
    <row r="74" spans="1:14" x14ac:dyDescent="0.25">
      <c r="A74" s="82">
        <v>41990</v>
      </c>
      <c r="B74" s="83">
        <v>5152.3</v>
      </c>
      <c r="C74" s="83">
        <v>5191.3</v>
      </c>
      <c r="D74" s="83">
        <v>5150.2</v>
      </c>
      <c r="E74" s="83">
        <v>5161.8999999999996</v>
      </c>
      <c r="F74" s="84">
        <v>603274700</v>
      </c>
      <c r="G74" s="83">
        <v>5161.8999999999996</v>
      </c>
      <c r="H74" s="84">
        <f>EOD_T-A74</f>
        <v>104</v>
      </c>
      <c r="I74" s="83">
        <f t="shared" si="3"/>
        <v>9.5999999999994543</v>
      </c>
      <c r="J74" s="83">
        <f t="shared" si="4"/>
        <v>0.18632455408263213</v>
      </c>
      <c r="K74" s="83">
        <f>J74-XJO_90DSMR</f>
        <v>5.5462541437597795E-2</v>
      </c>
      <c r="L74" s="83">
        <f t="shared" si="5"/>
        <v>3.0760935027172526E-3</v>
      </c>
      <c r="M74" s="106">
        <f>VLOOKUP(A74,RBA_FX!A$12:B$361,2,FALSE)</f>
        <v>0.81579999999999997</v>
      </c>
      <c r="N74" s="106">
        <f>VLOOKUP(A74,RBA_Bonds!A$11:B$296,2,FALSE)/10</f>
        <v>0.22500000000000001</v>
      </c>
    </row>
    <row r="75" spans="1:14" x14ac:dyDescent="0.25">
      <c r="A75" s="82">
        <v>41989</v>
      </c>
      <c r="B75" s="83">
        <v>5186.1000000000004</v>
      </c>
      <c r="C75" s="83">
        <v>5186.1000000000004</v>
      </c>
      <c r="D75" s="83">
        <v>5142.8</v>
      </c>
      <c r="E75" s="83">
        <v>5152.3</v>
      </c>
      <c r="F75" s="84">
        <v>617065900</v>
      </c>
      <c r="G75" s="83">
        <v>5152.3</v>
      </c>
      <c r="H75" s="84">
        <f>EOD_T-A75</f>
        <v>105</v>
      </c>
      <c r="I75" s="83">
        <f t="shared" si="3"/>
        <v>-33.800000000000182</v>
      </c>
      <c r="J75" s="83">
        <f t="shared" si="4"/>
        <v>-0.65174215691946125</v>
      </c>
      <c r="K75" s="83">
        <f>J75-XJO_90DSMR</f>
        <v>-0.78260416956449563</v>
      </c>
      <c r="L75" s="83">
        <f t="shared" si="5"/>
        <v>0.61246928621973384</v>
      </c>
      <c r="M75" s="106">
        <f>VLOOKUP(A75,RBA_FX!A$12:B$361,2,FALSE)</f>
        <v>0.82230000000000003</v>
      </c>
      <c r="N75" s="106">
        <f>VLOOKUP(A75,RBA_Bonds!A$11:B$296,2,FALSE)/10</f>
        <v>0.22900000000000001</v>
      </c>
    </row>
    <row r="76" spans="1:14" x14ac:dyDescent="0.25">
      <c r="A76" s="82">
        <v>41988</v>
      </c>
      <c r="B76" s="83">
        <v>5186.1000000000004</v>
      </c>
      <c r="C76" s="83">
        <v>5186.1000000000004</v>
      </c>
      <c r="D76" s="83">
        <v>5186.1000000000004</v>
      </c>
      <c r="E76" s="83">
        <v>5186.1000000000004</v>
      </c>
      <c r="F76" s="84">
        <v>0</v>
      </c>
      <c r="G76" s="83">
        <v>5186.1000000000004</v>
      </c>
      <c r="H76" s="84">
        <f>EOD_T-A76</f>
        <v>106</v>
      </c>
      <c r="I76" s="83">
        <f t="shared" si="3"/>
        <v>-33.5</v>
      </c>
      <c r="J76" s="83">
        <f t="shared" si="4"/>
        <v>-0.6418116330753314</v>
      </c>
      <c r="K76" s="83">
        <f>J76-XJO_90DSMR</f>
        <v>-0.77267364572036579</v>
      </c>
      <c r="L76" s="83">
        <f t="shared" si="5"/>
        <v>0.59702456279080129</v>
      </c>
      <c r="M76" s="106">
        <f>VLOOKUP(A76,RBA_FX!A$12:B$361,2,FALSE)</f>
        <v>0.8236</v>
      </c>
      <c r="N76" s="106">
        <f>VLOOKUP(A76,RBA_Bonds!A$11:B$296,2,FALSE)/10</f>
        <v>0.22799999999999998</v>
      </c>
    </row>
    <row r="77" spans="1:14" x14ac:dyDescent="0.25">
      <c r="A77" s="82">
        <v>41985</v>
      </c>
      <c r="B77" s="83">
        <v>5231</v>
      </c>
      <c r="C77" s="83">
        <v>5241.5</v>
      </c>
      <c r="D77" s="83">
        <v>5204</v>
      </c>
      <c r="E77" s="83">
        <v>5219.6000000000004</v>
      </c>
      <c r="F77" s="84">
        <v>641041100</v>
      </c>
      <c r="G77" s="83">
        <v>5219.6000000000004</v>
      </c>
      <c r="H77" s="84">
        <f>EOD_T-A77</f>
        <v>109</v>
      </c>
      <c r="I77" s="83">
        <f t="shared" si="3"/>
        <v>-11.399999999999636</v>
      </c>
      <c r="J77" s="83">
        <f t="shared" si="4"/>
        <v>-0.21793156184285292</v>
      </c>
      <c r="K77" s="83">
        <f>J77-XJO_90DSMR</f>
        <v>-0.34879357448788728</v>
      </c>
      <c r="L77" s="83">
        <f t="shared" si="5"/>
        <v>0.12165695760403737</v>
      </c>
      <c r="M77" s="106">
        <f>VLOOKUP(A77,RBA_FX!A$12:B$361,2,FALSE)</f>
        <v>0.82740000000000002</v>
      </c>
      <c r="N77" s="106">
        <f>VLOOKUP(A77,RBA_Bonds!A$11:B$296,2,FALSE)/10</f>
        <v>0.23199999999999998</v>
      </c>
    </row>
    <row r="78" spans="1:14" x14ac:dyDescent="0.25">
      <c r="A78" s="82">
        <v>41984</v>
      </c>
      <c r="B78" s="83">
        <v>5259</v>
      </c>
      <c r="C78" s="83">
        <v>5259</v>
      </c>
      <c r="D78" s="83">
        <v>5188</v>
      </c>
      <c r="E78" s="83">
        <v>5231</v>
      </c>
      <c r="F78" s="84">
        <v>736331100</v>
      </c>
      <c r="G78" s="83">
        <v>5231</v>
      </c>
      <c r="H78" s="84">
        <f>EOD_T-A78</f>
        <v>110</v>
      </c>
      <c r="I78" s="83">
        <f t="shared" si="3"/>
        <v>-28</v>
      </c>
      <c r="J78" s="83">
        <f t="shared" si="4"/>
        <v>-0.53242061228370419</v>
      </c>
      <c r="K78" s="83">
        <f>J78-XJO_90DSMR</f>
        <v>-0.66328262492873846</v>
      </c>
      <c r="L78" s="83">
        <f t="shared" si="5"/>
        <v>0.43994384053235752</v>
      </c>
      <c r="M78" s="106">
        <f>VLOOKUP(A78,RBA_FX!A$12:B$361,2,FALSE)</f>
        <v>0.83230000000000004</v>
      </c>
      <c r="N78" s="106">
        <f>VLOOKUP(A78,RBA_Bonds!A$11:B$296,2,FALSE)/10</f>
        <v>0.22500000000000001</v>
      </c>
    </row>
    <row r="79" spans="1:14" x14ac:dyDescent="0.25">
      <c r="A79" s="82">
        <v>41983</v>
      </c>
      <c r="B79" s="83">
        <v>5282.7</v>
      </c>
      <c r="C79" s="83">
        <v>5288.4</v>
      </c>
      <c r="D79" s="83">
        <v>5222.3999999999996</v>
      </c>
      <c r="E79" s="83">
        <v>5259</v>
      </c>
      <c r="F79" s="84">
        <v>0</v>
      </c>
      <c r="G79" s="83">
        <v>5259</v>
      </c>
      <c r="H79" s="84">
        <f>EOD_T-A79</f>
        <v>111</v>
      </c>
      <c r="I79" s="83">
        <f t="shared" si="3"/>
        <v>-23.699999999999818</v>
      </c>
      <c r="J79" s="83">
        <f t="shared" si="4"/>
        <v>-0.4486342211369152</v>
      </c>
      <c r="K79" s="83">
        <f>J79-XJO_90DSMR</f>
        <v>-0.57949623378194959</v>
      </c>
      <c r="L79" s="83">
        <f t="shared" si="5"/>
        <v>0.33581588496746395</v>
      </c>
      <c r="M79" s="106">
        <f>VLOOKUP(A79,RBA_FX!A$12:B$361,2,FALSE)</f>
        <v>0.83209999999999995</v>
      </c>
      <c r="N79" s="106">
        <f>VLOOKUP(A79,RBA_Bonds!A$11:B$296,2,FALSE)/10</f>
        <v>0.22799999999999998</v>
      </c>
    </row>
    <row r="80" spans="1:14" x14ac:dyDescent="0.25">
      <c r="A80" s="82">
        <v>41982</v>
      </c>
      <c r="B80" s="83">
        <v>5282.7</v>
      </c>
      <c r="C80" s="83">
        <v>5282.7</v>
      </c>
      <c r="D80" s="83">
        <v>5282.7</v>
      </c>
      <c r="E80" s="83">
        <v>5282.7</v>
      </c>
      <c r="F80" s="84">
        <v>0</v>
      </c>
      <c r="G80" s="83">
        <v>5282.7</v>
      </c>
      <c r="H80" s="84">
        <f>EOD_T-A80</f>
        <v>112</v>
      </c>
      <c r="I80" s="83">
        <f t="shared" si="3"/>
        <v>-55.900000000000546</v>
      </c>
      <c r="J80" s="83">
        <f t="shared" si="4"/>
        <v>-1.0470909976398408</v>
      </c>
      <c r="K80" s="83">
        <f>J80-XJO_90DSMR</f>
        <v>-1.1779530102848752</v>
      </c>
      <c r="L80" s="83">
        <f t="shared" si="5"/>
        <v>1.3875732944391994</v>
      </c>
      <c r="M80" s="106">
        <f>VLOOKUP(A80,RBA_FX!A$12:B$361,2,FALSE)</f>
        <v>0.82410000000000005</v>
      </c>
      <c r="N80" s="106">
        <f>VLOOKUP(A80,RBA_Bonds!A$11:B$296,2,FALSE)/10</f>
        <v>0.23100000000000001</v>
      </c>
    </row>
    <row r="81" spans="1:14" x14ac:dyDescent="0.25">
      <c r="A81" s="82">
        <v>41981</v>
      </c>
      <c r="B81" s="83">
        <v>5372.7</v>
      </c>
      <c r="C81" s="83">
        <v>5372.7</v>
      </c>
      <c r="D81" s="83">
        <v>5333.9</v>
      </c>
      <c r="E81" s="83">
        <v>5338.6</v>
      </c>
      <c r="F81" s="84">
        <v>58080600</v>
      </c>
      <c r="G81" s="83">
        <v>5338.6</v>
      </c>
      <c r="H81" s="84">
        <f>EOD_T-A81</f>
        <v>113</v>
      </c>
      <c r="I81" s="83">
        <f t="shared" si="3"/>
        <v>3.3000000000001819</v>
      </c>
      <c r="J81" s="83">
        <f t="shared" si="4"/>
        <v>6.1852192004201861E-2</v>
      </c>
      <c r="K81" s="83">
        <f>J81-XJO_90DSMR</f>
        <v>-6.900982064083247E-2</v>
      </c>
      <c r="L81" s="83">
        <f t="shared" si="5"/>
        <v>4.7623553448798671E-3</v>
      </c>
      <c r="M81" s="106">
        <f>VLOOKUP(A81,RBA_FX!A$12:B$361,2,FALSE)</f>
        <v>0.82769999999999999</v>
      </c>
      <c r="N81" s="106">
        <f>VLOOKUP(A81,RBA_Bonds!A$11:B$296,2,FALSE)/10</f>
        <v>0.23500000000000001</v>
      </c>
    </row>
    <row r="82" spans="1:14" x14ac:dyDescent="0.25">
      <c r="A82" s="82">
        <v>41978</v>
      </c>
      <c r="B82" s="83">
        <v>5368.8</v>
      </c>
      <c r="C82" s="83">
        <v>5389.4</v>
      </c>
      <c r="D82" s="83">
        <v>5308.2</v>
      </c>
      <c r="E82" s="83">
        <v>5335.3</v>
      </c>
      <c r="F82" s="84">
        <v>639346700</v>
      </c>
      <c r="G82" s="83">
        <v>5335.3</v>
      </c>
      <c r="H82" s="84">
        <f>EOD_T-A82</f>
        <v>116</v>
      </c>
      <c r="I82" s="83">
        <f t="shared" si="3"/>
        <v>-33.5</v>
      </c>
      <c r="J82" s="83">
        <f t="shared" si="4"/>
        <v>-0.62397556250931308</v>
      </c>
      <c r="K82" s="83">
        <f>J82-XJO_90DSMR</f>
        <v>-0.75483757515434746</v>
      </c>
      <c r="L82" s="83">
        <f t="shared" si="5"/>
        <v>0.56977976486489512</v>
      </c>
      <c r="M82" s="106">
        <f>VLOOKUP(A82,RBA_FX!A$12:B$361,2,FALSE)</f>
        <v>0.83709999999999996</v>
      </c>
      <c r="N82" s="106">
        <f>VLOOKUP(A82,RBA_Bonds!A$11:B$296,2,FALSE)/10</f>
        <v>0.23199999999999998</v>
      </c>
    </row>
    <row r="83" spans="1:14" x14ac:dyDescent="0.25">
      <c r="A83" s="82">
        <v>41977</v>
      </c>
      <c r="B83" s="83">
        <v>5321.8</v>
      </c>
      <c r="C83" s="83">
        <v>5373.5</v>
      </c>
      <c r="D83" s="83">
        <v>5321.8</v>
      </c>
      <c r="E83" s="83">
        <v>5368.8</v>
      </c>
      <c r="F83" s="84">
        <v>631944200</v>
      </c>
      <c r="G83" s="83">
        <v>5368.8</v>
      </c>
      <c r="H83" s="84">
        <f>EOD_T-A83</f>
        <v>117</v>
      </c>
      <c r="I83" s="83">
        <f t="shared" si="3"/>
        <v>47</v>
      </c>
      <c r="J83" s="83">
        <f t="shared" si="4"/>
        <v>0.88315983313916346</v>
      </c>
      <c r="K83" s="83">
        <f>J83-XJO_90DSMR</f>
        <v>0.75229782049412908</v>
      </c>
      <c r="L83" s="83">
        <f t="shared" si="5"/>
        <v>0.56595201072021684</v>
      </c>
      <c r="M83" s="106">
        <f>VLOOKUP(A83,RBA_FX!A$12:B$361,2,FALSE)</f>
        <v>0.83979999999999999</v>
      </c>
      <c r="N83" s="106">
        <f>VLOOKUP(A83,RBA_Bonds!A$11:B$296,2,FALSE)/10</f>
        <v>0.23799999999999999</v>
      </c>
    </row>
    <row r="84" spans="1:14" x14ac:dyDescent="0.25">
      <c r="A84" s="82">
        <v>41976</v>
      </c>
      <c r="B84" s="83">
        <v>5321.8</v>
      </c>
      <c r="C84" s="83">
        <v>5321.8</v>
      </c>
      <c r="D84" s="83">
        <v>5321.8</v>
      </c>
      <c r="E84" s="83">
        <v>5321.8</v>
      </c>
      <c r="F84" s="84">
        <v>0</v>
      </c>
      <c r="G84" s="83">
        <v>5321.8</v>
      </c>
      <c r="H84" s="84">
        <f>EOD_T-A84</f>
        <v>118</v>
      </c>
      <c r="I84" s="83">
        <f t="shared" si="3"/>
        <v>40.5</v>
      </c>
      <c r="J84" s="83">
        <f t="shared" si="4"/>
        <v>0.76685664514418794</v>
      </c>
      <c r="K84" s="83">
        <f>J84-XJO_90DSMR</f>
        <v>0.63599463249915367</v>
      </c>
      <c r="L84" s="83">
        <f t="shared" si="5"/>
        <v>0.40448917256773353</v>
      </c>
      <c r="M84" s="106">
        <f>VLOOKUP(A84,RBA_FX!A$12:B$361,2,FALSE)</f>
        <v>0.8407</v>
      </c>
      <c r="N84" s="106">
        <f>VLOOKUP(A84,RBA_Bonds!A$11:B$296,2,FALSE)/10</f>
        <v>0.23900000000000002</v>
      </c>
    </row>
    <row r="85" spans="1:14" x14ac:dyDescent="0.25">
      <c r="A85" s="82">
        <v>41975</v>
      </c>
      <c r="B85" s="83">
        <v>5207.7</v>
      </c>
      <c r="C85" s="83">
        <v>5284.9</v>
      </c>
      <c r="D85" s="83">
        <v>5207.7</v>
      </c>
      <c r="E85" s="83">
        <v>5281.3</v>
      </c>
      <c r="F85" s="84">
        <v>724275400</v>
      </c>
      <c r="G85" s="83">
        <v>5281.3</v>
      </c>
      <c r="H85" s="84">
        <f>EOD_T-A85</f>
        <v>119</v>
      </c>
      <c r="I85" s="83">
        <f t="shared" si="3"/>
        <v>73.600000000000364</v>
      </c>
      <c r="J85" s="83">
        <f t="shared" si="4"/>
        <v>1.4132918562897319</v>
      </c>
      <c r="K85" s="83">
        <f>J85-XJO_90DSMR</f>
        <v>1.2824298436446975</v>
      </c>
      <c r="L85" s="83">
        <f t="shared" si="5"/>
        <v>1.6446263038705633</v>
      </c>
      <c r="M85" s="106">
        <f>VLOOKUP(A85,RBA_FX!A$12:B$361,2,FALSE)</f>
        <v>0.85040000000000004</v>
      </c>
      <c r="N85" s="106">
        <f>VLOOKUP(A85,RBA_Bonds!A$11:B$296,2,FALSE)/10</f>
        <v>0.24500000000000002</v>
      </c>
    </row>
    <row r="86" spans="1:14" x14ac:dyDescent="0.25">
      <c r="A86" s="82">
        <v>41974</v>
      </c>
      <c r="B86" s="83">
        <v>5313</v>
      </c>
      <c r="C86" s="83">
        <v>5317.4</v>
      </c>
      <c r="D86" s="83">
        <v>5207.7</v>
      </c>
      <c r="E86" s="83">
        <v>5207.7</v>
      </c>
      <c r="F86" s="84">
        <v>694460000</v>
      </c>
      <c r="G86" s="83">
        <v>5207.7</v>
      </c>
      <c r="H86" s="84">
        <f>EOD_T-A86</f>
        <v>120</v>
      </c>
      <c r="I86" s="83">
        <f t="shared" si="3"/>
        <v>-105.30000000000018</v>
      </c>
      <c r="J86" s="83">
        <f t="shared" si="4"/>
        <v>-1.9819311123658985</v>
      </c>
      <c r="K86" s="83">
        <f>J86-XJO_90DSMR</f>
        <v>-2.1127931250109326</v>
      </c>
      <c r="L86" s="83">
        <f t="shared" si="5"/>
        <v>4.4638947890934624</v>
      </c>
      <c r="M86" s="106">
        <f>VLOOKUP(A86,RBA_FX!A$12:B$361,2,FALSE)</f>
        <v>0.84530000000000005</v>
      </c>
      <c r="N86" s="106">
        <f>VLOOKUP(A86,RBA_Bonds!A$11:B$296,2,FALSE)/10</f>
        <v>0.23900000000000002</v>
      </c>
    </row>
    <row r="87" spans="1:14" x14ac:dyDescent="0.25">
      <c r="A87" s="82">
        <v>41971</v>
      </c>
      <c r="B87" s="83">
        <v>5400.9</v>
      </c>
      <c r="C87" s="83">
        <v>5400.9</v>
      </c>
      <c r="D87" s="83">
        <v>5313</v>
      </c>
      <c r="E87" s="83">
        <v>5313</v>
      </c>
      <c r="F87" s="84">
        <v>660919200</v>
      </c>
      <c r="G87" s="83">
        <v>5313</v>
      </c>
      <c r="H87" s="84">
        <f>EOD_T-A87</f>
        <v>123</v>
      </c>
      <c r="I87" s="83">
        <f t="shared" si="3"/>
        <v>-19.399999999999636</v>
      </c>
      <c r="J87" s="83">
        <f t="shared" si="4"/>
        <v>-0.36381366739178678</v>
      </c>
      <c r="K87" s="83">
        <f>J87-XJO_90DSMR</f>
        <v>-0.49467568003682111</v>
      </c>
      <c r="L87" s="83">
        <f t="shared" si="5"/>
        <v>0.24470402841989142</v>
      </c>
      <c r="M87" s="106">
        <f>VLOOKUP(A87,RBA_FX!A$12:B$361,2,FALSE)</f>
        <v>0.84909999999999997</v>
      </c>
      <c r="N87" s="106">
        <f>VLOOKUP(A87,RBA_Bonds!A$11:B$296,2,FALSE)/10</f>
        <v>0.24300000000000002</v>
      </c>
    </row>
    <row r="88" spans="1:14" x14ac:dyDescent="0.25">
      <c r="A88" s="82">
        <v>41970</v>
      </c>
      <c r="B88" s="83">
        <v>5391.1</v>
      </c>
      <c r="C88" s="83">
        <v>5391.1</v>
      </c>
      <c r="D88" s="83">
        <v>5328</v>
      </c>
      <c r="E88" s="83">
        <v>5332.4</v>
      </c>
      <c r="F88" s="84">
        <v>0</v>
      </c>
      <c r="G88" s="83">
        <v>5332.4</v>
      </c>
      <c r="H88" s="84">
        <f>EOD_T-A88</f>
        <v>124</v>
      </c>
      <c r="I88" s="83">
        <f t="shared" si="3"/>
        <v>-63.800000000000182</v>
      </c>
      <c r="J88" s="83">
        <f t="shared" si="4"/>
        <v>-1.1823134798561985</v>
      </c>
      <c r="K88" s="83">
        <f>J88-XJO_90DSMR</f>
        <v>-1.3131754925012329</v>
      </c>
      <c r="L88" s="83">
        <f t="shared" si="5"/>
        <v>1.7244298741058555</v>
      </c>
      <c r="M88" s="106">
        <f>VLOOKUP(A88,RBA_FX!A$12:B$361,2,FALSE)</f>
        <v>0.8599</v>
      </c>
      <c r="N88" s="106">
        <f>VLOOKUP(A88,RBA_Bonds!A$11:B$296,2,FALSE)/10</f>
        <v>0.246</v>
      </c>
    </row>
    <row r="89" spans="1:14" x14ac:dyDescent="0.25">
      <c r="A89" s="82">
        <v>41969</v>
      </c>
      <c r="B89" s="83">
        <v>5334.8</v>
      </c>
      <c r="C89" s="83">
        <v>5396.2</v>
      </c>
      <c r="D89" s="83">
        <v>5334.8</v>
      </c>
      <c r="E89" s="83">
        <v>5396.2</v>
      </c>
      <c r="F89" s="84">
        <v>537504600</v>
      </c>
      <c r="G89" s="83">
        <v>5396.2</v>
      </c>
      <c r="H89" s="84">
        <f>EOD_T-A89</f>
        <v>125</v>
      </c>
      <c r="I89" s="83">
        <f t="shared" si="3"/>
        <v>61.399999999999636</v>
      </c>
      <c r="J89" s="83">
        <f t="shared" si="4"/>
        <v>1.1509334932893385</v>
      </c>
      <c r="K89" s="83">
        <f>J89-XJO_90DSMR</f>
        <v>1.0200714806443041</v>
      </c>
      <c r="L89" s="83">
        <f t="shared" si="5"/>
        <v>1.0405458256238629</v>
      </c>
      <c r="M89" s="106">
        <f>VLOOKUP(A89,RBA_FX!A$12:B$361,2,FALSE)</f>
        <v>0.85350000000000004</v>
      </c>
      <c r="N89" s="106">
        <f>VLOOKUP(A89,RBA_Bonds!A$11:B$296,2,FALSE)/10</f>
        <v>0.24500000000000002</v>
      </c>
    </row>
    <row r="90" spans="1:14" x14ac:dyDescent="0.25">
      <c r="A90" s="82">
        <v>41968</v>
      </c>
      <c r="B90" s="83">
        <v>5361.8</v>
      </c>
      <c r="C90" s="83">
        <v>5361.8</v>
      </c>
      <c r="D90" s="83">
        <v>5296.8</v>
      </c>
      <c r="E90" s="83">
        <v>5334.8</v>
      </c>
      <c r="F90" s="84">
        <v>883546700</v>
      </c>
      <c r="G90" s="83">
        <v>5334.8</v>
      </c>
      <c r="H90" s="84">
        <f>EOD_T-A90</f>
        <v>126</v>
      </c>
      <c r="I90" s="83">
        <f t="shared" si="3"/>
        <v>-27</v>
      </c>
      <c r="J90" s="83">
        <f t="shared" si="4"/>
        <v>-0.50356223656234844</v>
      </c>
      <c r="K90" s="83">
        <f>J90-XJO_90DSMR</f>
        <v>-0.63442424920738283</v>
      </c>
      <c r="L90" s="83">
        <f t="shared" si="5"/>
        <v>0.4024941279823514</v>
      </c>
      <c r="M90" s="106">
        <f>VLOOKUP(A90,RBA_FX!A$12:B$361,2,FALSE)</f>
        <v>0.85929999999999995</v>
      </c>
      <c r="N90" s="106">
        <f>VLOOKUP(A90,RBA_Bonds!A$11:B$296,2,FALSE)/10</f>
        <v>0.25</v>
      </c>
    </row>
    <row r="91" spans="1:14" x14ac:dyDescent="0.25">
      <c r="A91" s="82">
        <v>41967</v>
      </c>
      <c r="B91" s="83">
        <v>5304.3</v>
      </c>
      <c r="C91" s="83">
        <v>5378</v>
      </c>
      <c r="D91" s="83">
        <v>5304.3</v>
      </c>
      <c r="E91" s="83">
        <v>5361.8</v>
      </c>
      <c r="F91" s="84">
        <v>501493500</v>
      </c>
      <c r="G91" s="83">
        <v>5361.8</v>
      </c>
      <c r="H91" s="84">
        <f>EOD_T-A91</f>
        <v>127</v>
      </c>
      <c r="I91" s="83">
        <f t="shared" si="3"/>
        <v>57.5</v>
      </c>
      <c r="J91" s="83">
        <f t="shared" si="4"/>
        <v>1.0840261674490508</v>
      </c>
      <c r="K91" s="83">
        <f>J91-XJO_90DSMR</f>
        <v>0.95316415480401639</v>
      </c>
      <c r="L91" s="83">
        <f t="shared" si="5"/>
        <v>0.90852190600325489</v>
      </c>
      <c r="M91" s="106">
        <f>VLOOKUP(A91,RBA_FX!A$12:B$361,2,FALSE)</f>
        <v>0.86870000000000003</v>
      </c>
      <c r="N91" s="106">
        <f>VLOOKUP(A91,RBA_Bonds!A$11:B$296,2,FALSE)/10</f>
        <v>0.252</v>
      </c>
    </row>
    <row r="92" spans="1:14" x14ac:dyDescent="0.25">
      <c r="A92" s="82">
        <v>41964</v>
      </c>
      <c r="B92" s="83">
        <v>5316.2</v>
      </c>
      <c r="C92" s="83">
        <v>5327.2</v>
      </c>
      <c r="D92" s="83">
        <v>5292.9</v>
      </c>
      <c r="E92" s="83">
        <v>5304.3</v>
      </c>
      <c r="F92" s="84">
        <v>569498700</v>
      </c>
      <c r="G92" s="83">
        <v>5304.3</v>
      </c>
      <c r="H92" s="84">
        <f>EOD_T-A92</f>
        <v>130</v>
      </c>
      <c r="I92" s="83">
        <f t="shared" si="3"/>
        <v>-11.899999999999636</v>
      </c>
      <c r="J92" s="83">
        <f t="shared" si="4"/>
        <v>-0.22384409916857223</v>
      </c>
      <c r="K92" s="83">
        <f>J92-XJO_90DSMR</f>
        <v>-0.35470611181360656</v>
      </c>
      <c r="L92" s="83">
        <f t="shared" si="5"/>
        <v>0.12581642575792676</v>
      </c>
      <c r="M92" s="106">
        <f>VLOOKUP(A92,RBA_FX!A$12:B$361,2,FALSE)</f>
        <v>0.86329999999999996</v>
      </c>
      <c r="N92" s="106">
        <f>VLOOKUP(A92,RBA_Bonds!A$11:B$296,2,FALSE)/10</f>
        <v>0.253</v>
      </c>
    </row>
    <row r="93" spans="1:14" x14ac:dyDescent="0.25">
      <c r="A93" s="82">
        <v>41963</v>
      </c>
      <c r="B93" s="83">
        <v>5368.8</v>
      </c>
      <c r="C93" s="83">
        <v>5368.8</v>
      </c>
      <c r="D93" s="83">
        <v>5315.8</v>
      </c>
      <c r="E93" s="83">
        <v>5316.2</v>
      </c>
      <c r="F93" s="84">
        <v>632223200</v>
      </c>
      <c r="G93" s="83">
        <v>5316.2</v>
      </c>
      <c r="H93" s="84">
        <f>EOD_T-A93</f>
        <v>131</v>
      </c>
      <c r="I93" s="83">
        <f t="shared" si="3"/>
        <v>-52.600000000000364</v>
      </c>
      <c r="J93" s="83">
        <f t="shared" si="4"/>
        <v>-0.97973476382059976</v>
      </c>
      <c r="K93" s="83">
        <f>J93-XJO_90DSMR</f>
        <v>-1.1105967764656342</v>
      </c>
      <c r="L93" s="83">
        <f t="shared" si="5"/>
        <v>1.2334251998958576</v>
      </c>
      <c r="M93" s="106">
        <f>VLOOKUP(A93,RBA_FX!A$12:B$361,2,FALSE)</f>
        <v>0.85929999999999995</v>
      </c>
      <c r="N93" s="106">
        <f>VLOOKUP(A93,RBA_Bonds!A$11:B$296,2,FALSE)/10</f>
        <v>0.252</v>
      </c>
    </row>
    <row r="94" spans="1:14" x14ac:dyDescent="0.25">
      <c r="A94" s="82">
        <v>41962</v>
      </c>
      <c r="B94" s="83">
        <v>5399.7</v>
      </c>
      <c r="C94" s="83">
        <v>5399.7</v>
      </c>
      <c r="D94" s="83">
        <v>5366.8</v>
      </c>
      <c r="E94" s="83">
        <v>5368.8</v>
      </c>
      <c r="F94" s="84">
        <v>566452100</v>
      </c>
      <c r="G94" s="83">
        <v>5368.8</v>
      </c>
      <c r="H94" s="84">
        <f>EOD_T-A94</f>
        <v>132</v>
      </c>
      <c r="I94" s="83">
        <f t="shared" si="3"/>
        <v>-30.899999999999636</v>
      </c>
      <c r="J94" s="83">
        <f t="shared" si="4"/>
        <v>-0.57225401411188836</v>
      </c>
      <c r="K94" s="83">
        <f>J94-XJO_90DSMR</f>
        <v>-0.70311602675692275</v>
      </c>
      <c r="L94" s="83">
        <f t="shared" si="5"/>
        <v>0.4943721470824417</v>
      </c>
      <c r="M94" s="106">
        <f>VLOOKUP(A94,RBA_FX!A$12:B$361,2,FALSE)</f>
        <v>0.86650000000000005</v>
      </c>
      <c r="N94" s="106">
        <f>VLOOKUP(A94,RBA_Bonds!A$11:B$296,2,FALSE)/10</f>
        <v>0.252</v>
      </c>
    </row>
    <row r="95" spans="1:14" x14ac:dyDescent="0.25">
      <c r="A95" s="82">
        <v>41961</v>
      </c>
      <c r="B95" s="83">
        <v>5412.5</v>
      </c>
      <c r="C95" s="83">
        <v>5431.5</v>
      </c>
      <c r="D95" s="83">
        <v>5388.2</v>
      </c>
      <c r="E95" s="83">
        <v>5399.7</v>
      </c>
      <c r="F95" s="84">
        <v>470010700</v>
      </c>
      <c r="G95" s="83">
        <v>5399.7</v>
      </c>
      <c r="H95" s="84">
        <f>EOD_T-A95</f>
        <v>133</v>
      </c>
      <c r="I95" s="83">
        <f t="shared" si="3"/>
        <v>-12.800000000000182</v>
      </c>
      <c r="J95" s="83">
        <f t="shared" si="4"/>
        <v>-0.23648960739030361</v>
      </c>
      <c r="K95" s="83">
        <f>J95-XJO_90DSMR</f>
        <v>-0.36735162003533794</v>
      </c>
      <c r="L95" s="83">
        <f t="shared" si="5"/>
        <v>0.13494721274258731</v>
      </c>
      <c r="M95" s="106">
        <f>VLOOKUP(A95,RBA_FX!A$12:B$361,2,FALSE)</f>
        <v>0.87209999999999999</v>
      </c>
      <c r="N95" s="106">
        <f>VLOOKUP(A95,RBA_Bonds!A$11:B$296,2,FALSE)/10</f>
        <v>0.254</v>
      </c>
    </row>
    <row r="96" spans="1:14" x14ac:dyDescent="0.25">
      <c r="A96" s="82">
        <v>41960</v>
      </c>
      <c r="B96" s="83">
        <v>5454.3</v>
      </c>
      <c r="C96" s="83">
        <v>5460.3</v>
      </c>
      <c r="D96" s="83">
        <v>5406.2</v>
      </c>
      <c r="E96" s="83">
        <v>5412.5</v>
      </c>
      <c r="F96" s="84">
        <v>471435800</v>
      </c>
      <c r="G96" s="83">
        <v>5412.5</v>
      </c>
      <c r="H96" s="84">
        <f>EOD_T-A96</f>
        <v>134</v>
      </c>
      <c r="I96" s="83">
        <f t="shared" si="3"/>
        <v>-41.800000000000182</v>
      </c>
      <c r="J96" s="83">
        <f t="shared" si="4"/>
        <v>-0.7663678198852315</v>
      </c>
      <c r="K96" s="83">
        <f>J96-XJO_90DSMR</f>
        <v>-0.89722983253026589</v>
      </c>
      <c r="L96" s="83">
        <f t="shared" si="5"/>
        <v>0.80502137238228899</v>
      </c>
      <c r="M96" s="106">
        <f>VLOOKUP(A96,RBA_FX!A$12:B$361,2,FALSE)</f>
        <v>0.87880000000000003</v>
      </c>
      <c r="N96" s="106">
        <f>VLOOKUP(A96,RBA_Bonds!A$11:B$296,2,FALSE)/10</f>
        <v>0.254</v>
      </c>
    </row>
    <row r="97" spans="1:14" x14ac:dyDescent="0.25">
      <c r="A97" s="82">
        <v>41957</v>
      </c>
      <c r="B97" s="83">
        <v>5442.7</v>
      </c>
      <c r="C97" s="83">
        <v>5457.4</v>
      </c>
      <c r="D97" s="83">
        <v>5419.3</v>
      </c>
      <c r="E97" s="83">
        <v>5454.3</v>
      </c>
      <c r="F97" s="84">
        <v>447174700</v>
      </c>
      <c r="G97" s="83">
        <v>5454.3</v>
      </c>
      <c r="H97" s="84">
        <f>EOD_T-A97</f>
        <v>137</v>
      </c>
      <c r="I97" s="83">
        <f t="shared" si="3"/>
        <v>11.600000000000364</v>
      </c>
      <c r="J97" s="83">
        <f t="shared" si="4"/>
        <v>0.21312951292557672</v>
      </c>
      <c r="K97" s="83">
        <f>J97-XJO_90DSMR</f>
        <v>8.2267500280542388E-2</v>
      </c>
      <c r="L97" s="83">
        <f t="shared" si="5"/>
        <v>6.7679416024090423E-3</v>
      </c>
      <c r="M97" s="106">
        <f>VLOOKUP(A97,RBA_FX!A$12:B$361,2,FALSE)</f>
        <v>0.86909999999999998</v>
      </c>
      <c r="N97" s="106">
        <f>VLOOKUP(A97,RBA_Bonds!A$11:B$296,2,FALSE)/10</f>
        <v>0.255</v>
      </c>
    </row>
    <row r="98" spans="1:14" x14ac:dyDescent="0.25">
      <c r="A98" s="82">
        <v>41956</v>
      </c>
      <c r="B98" s="83">
        <v>5463.1</v>
      </c>
      <c r="C98" s="83">
        <v>5470.6</v>
      </c>
      <c r="D98" s="83">
        <v>5433.6</v>
      </c>
      <c r="E98" s="83">
        <v>5442.7</v>
      </c>
      <c r="F98" s="84">
        <v>554020700</v>
      </c>
      <c r="G98" s="83">
        <v>5442.7</v>
      </c>
      <c r="H98" s="84">
        <f>EOD_T-A98</f>
        <v>138</v>
      </c>
      <c r="I98" s="83">
        <f t="shared" si="3"/>
        <v>-20.400000000000546</v>
      </c>
      <c r="J98" s="83">
        <f t="shared" si="4"/>
        <v>-0.37341436180923915</v>
      </c>
      <c r="K98" s="83">
        <f>J98-XJO_90DSMR</f>
        <v>-0.50427637445427353</v>
      </c>
      <c r="L98" s="83">
        <f t="shared" si="5"/>
        <v>0.25429466183274668</v>
      </c>
      <c r="M98" s="106">
        <f>VLOOKUP(A98,RBA_FX!A$12:B$361,2,FALSE)</f>
        <v>0.87009999999999998</v>
      </c>
      <c r="N98" s="106">
        <f>VLOOKUP(A98,RBA_Bonds!A$11:B$296,2,FALSE)/10</f>
        <v>0.25600000000000001</v>
      </c>
    </row>
    <row r="99" spans="1:14" x14ac:dyDescent="0.25">
      <c r="A99" s="82">
        <v>41955</v>
      </c>
      <c r="B99" s="83">
        <v>5517.1</v>
      </c>
      <c r="C99" s="83">
        <v>5517.1</v>
      </c>
      <c r="D99" s="83">
        <v>5459.5</v>
      </c>
      <c r="E99" s="83">
        <v>5463.1</v>
      </c>
      <c r="F99" s="84">
        <v>563221800</v>
      </c>
      <c r="G99" s="83">
        <v>5463.1</v>
      </c>
      <c r="H99" s="84">
        <f>EOD_T-A99</f>
        <v>139</v>
      </c>
      <c r="I99" s="83">
        <f t="shared" si="3"/>
        <v>-54</v>
      </c>
      <c r="J99" s="83">
        <f t="shared" si="4"/>
        <v>-0.9787750811114535</v>
      </c>
      <c r="K99" s="83">
        <f>J99-XJO_90DSMR</f>
        <v>-1.1096370937564879</v>
      </c>
      <c r="L99" s="83">
        <f t="shared" si="5"/>
        <v>1.2312944798403447</v>
      </c>
      <c r="M99" s="106">
        <f>VLOOKUP(A99,RBA_FX!A$12:B$361,2,FALSE)</f>
        <v>0.86750000000000005</v>
      </c>
      <c r="N99" s="106">
        <f>VLOOKUP(A99,RBA_Bonds!A$11:B$296,2,FALSE)/10</f>
        <v>0.25600000000000001</v>
      </c>
    </row>
    <row r="100" spans="1:14" x14ac:dyDescent="0.25">
      <c r="A100" s="82">
        <v>41954</v>
      </c>
      <c r="B100" s="83">
        <v>5524</v>
      </c>
      <c r="C100" s="83">
        <v>5533.8</v>
      </c>
      <c r="D100" s="83">
        <v>5508.4</v>
      </c>
      <c r="E100" s="83">
        <v>5517.1</v>
      </c>
      <c r="F100" s="84">
        <v>612622700</v>
      </c>
      <c r="G100" s="83">
        <v>5517.1</v>
      </c>
      <c r="H100" s="84">
        <f>EOD_T-A100</f>
        <v>140</v>
      </c>
      <c r="I100" s="83">
        <f t="shared" si="3"/>
        <v>-6.8999999999996362</v>
      </c>
      <c r="J100" s="83">
        <f t="shared" si="4"/>
        <v>-0.12490948587979066</v>
      </c>
      <c r="K100" s="83">
        <f>J100-XJO_90DSMR</f>
        <v>-0.255771498524825</v>
      </c>
      <c r="L100" s="83">
        <f t="shared" si="5"/>
        <v>6.5419059457634557E-2</v>
      </c>
      <c r="M100" s="106">
        <f>VLOOKUP(A100,RBA_FX!A$12:B$361,2,FALSE)</f>
        <v>0.86219999999999997</v>
      </c>
      <c r="N100" s="106">
        <f>VLOOKUP(A100,RBA_Bonds!A$11:B$296,2,FALSE)/10</f>
        <v>0.254</v>
      </c>
    </row>
    <row r="101" spans="1:14" x14ac:dyDescent="0.25">
      <c r="A101" s="82">
        <v>41953</v>
      </c>
      <c r="B101" s="83">
        <v>5549.1</v>
      </c>
      <c r="C101" s="83">
        <v>5550.3</v>
      </c>
      <c r="D101" s="83">
        <v>5501.4</v>
      </c>
      <c r="E101" s="83">
        <v>5524</v>
      </c>
      <c r="F101" s="84">
        <v>583270400</v>
      </c>
      <c r="G101" s="83">
        <v>5524</v>
      </c>
      <c r="H101" s="84">
        <f>EOD_T-A101</f>
        <v>141</v>
      </c>
      <c r="I101" s="83">
        <f t="shared" si="3"/>
        <v>-25.100000000000364</v>
      </c>
      <c r="J101" s="83">
        <f t="shared" si="4"/>
        <v>-0.45232560234993713</v>
      </c>
      <c r="K101" s="83">
        <f>J101-XJO_90DSMR</f>
        <v>-0.58318761499497151</v>
      </c>
      <c r="L101" s="83">
        <f t="shared" si="5"/>
        <v>0.34010779428352311</v>
      </c>
      <c r="M101" s="106">
        <f>VLOOKUP(A101,RBA_FX!A$12:B$361,2,FALSE)</f>
        <v>0.86709999999999998</v>
      </c>
      <c r="N101" s="106">
        <f>VLOOKUP(A101,RBA_Bonds!A$11:B$296,2,FALSE)/10</f>
        <v>0.252</v>
      </c>
    </row>
    <row r="102" spans="1:14" x14ac:dyDescent="0.25">
      <c r="A102" s="82">
        <v>41950</v>
      </c>
      <c r="B102" s="83">
        <v>5506.1</v>
      </c>
      <c r="C102" s="83">
        <v>5549.1</v>
      </c>
      <c r="D102" s="83">
        <v>5500.3</v>
      </c>
      <c r="E102" s="83">
        <v>5549.1</v>
      </c>
      <c r="F102" s="84">
        <v>729595000</v>
      </c>
      <c r="G102" s="83">
        <v>5549.1</v>
      </c>
      <c r="H102" s="84">
        <f>EOD_T-A102</f>
        <v>144</v>
      </c>
      <c r="I102" s="83">
        <f t="shared" si="3"/>
        <v>43</v>
      </c>
      <c r="J102" s="83">
        <f t="shared" si="4"/>
        <v>0.78095203501570976</v>
      </c>
      <c r="K102" s="83">
        <f>J102-XJO_90DSMR</f>
        <v>0.65009002237067537</v>
      </c>
      <c r="L102" s="83">
        <f t="shared" si="5"/>
        <v>0.42261703718590521</v>
      </c>
      <c r="M102" s="106">
        <f>VLOOKUP(A102,RBA_FX!A$12:B$361,2,FALSE)</f>
        <v>0.85440000000000005</v>
      </c>
      <c r="N102" s="106">
        <f>VLOOKUP(A102,RBA_Bonds!A$11:B$296,2,FALSE)/10</f>
        <v>0.254</v>
      </c>
    </row>
    <row r="103" spans="1:14" x14ac:dyDescent="0.25">
      <c r="A103" s="82">
        <v>41949</v>
      </c>
      <c r="B103" s="83">
        <v>5517.9</v>
      </c>
      <c r="C103" s="83">
        <v>5547.5</v>
      </c>
      <c r="D103" s="83">
        <v>5493</v>
      </c>
      <c r="E103" s="83">
        <v>5506.1</v>
      </c>
      <c r="F103" s="84">
        <v>610609500</v>
      </c>
      <c r="G103" s="83">
        <v>5506.1</v>
      </c>
      <c r="H103" s="84">
        <f>EOD_T-A103</f>
        <v>145</v>
      </c>
      <c r="I103" s="83">
        <f t="shared" si="3"/>
        <v>-11.799999999999272</v>
      </c>
      <c r="J103" s="83">
        <f t="shared" si="4"/>
        <v>-0.21384947171930033</v>
      </c>
      <c r="K103" s="83">
        <f>J103-XJO_90DSMR</f>
        <v>-0.34471148436433463</v>
      </c>
      <c r="L103" s="83">
        <f t="shared" si="5"/>
        <v>0.11882600745266292</v>
      </c>
      <c r="M103" s="106">
        <f>VLOOKUP(A103,RBA_FX!A$12:B$361,2,FALSE)</f>
        <v>0.86080000000000001</v>
      </c>
      <c r="N103" s="106">
        <f>VLOOKUP(A103,RBA_Bonds!A$11:B$296,2,FALSE)/10</f>
        <v>0.25</v>
      </c>
    </row>
    <row r="104" spans="1:14" x14ac:dyDescent="0.25">
      <c r="A104" s="82">
        <v>41948</v>
      </c>
      <c r="B104" s="83">
        <v>5519.9</v>
      </c>
      <c r="C104" s="83">
        <v>5519.9</v>
      </c>
      <c r="D104" s="83">
        <v>5481</v>
      </c>
      <c r="E104" s="83">
        <v>5517.9</v>
      </c>
      <c r="F104" s="84">
        <v>577623800</v>
      </c>
      <c r="G104" s="83">
        <v>5517.9</v>
      </c>
      <c r="H104" s="84">
        <f>EOD_T-A104</f>
        <v>146</v>
      </c>
      <c r="I104" s="83">
        <f t="shared" si="3"/>
        <v>-2</v>
      </c>
      <c r="J104" s="83">
        <f t="shared" si="4"/>
        <v>-3.6232540444573275E-2</v>
      </c>
      <c r="K104" s="83">
        <f>J104-XJO_90DSMR</f>
        <v>-0.16709455308960761</v>
      </c>
      <c r="L104" s="83">
        <f t="shared" si="5"/>
        <v>2.7920589672215695E-2</v>
      </c>
      <c r="M104" s="106">
        <f>VLOOKUP(A104,RBA_FX!A$12:B$361,2,FALSE)</f>
        <v>0.87329999999999997</v>
      </c>
      <c r="N104" s="106">
        <f>VLOOKUP(A104,RBA_Bonds!A$11:B$296,2,FALSE)/10</f>
        <v>0.25</v>
      </c>
    </row>
    <row r="105" spans="1:14" x14ac:dyDescent="0.25">
      <c r="A105" s="82">
        <v>41947</v>
      </c>
      <c r="B105" s="83">
        <v>5506.9</v>
      </c>
      <c r="C105" s="83">
        <v>5530.9</v>
      </c>
      <c r="D105" s="83">
        <v>5503.8</v>
      </c>
      <c r="E105" s="83">
        <v>5519.9</v>
      </c>
      <c r="F105" s="84">
        <v>445344300</v>
      </c>
      <c r="G105" s="83">
        <v>5519.9</v>
      </c>
      <c r="H105" s="84">
        <f>EOD_T-A105</f>
        <v>147</v>
      </c>
      <c r="I105" s="83">
        <f t="shared" si="3"/>
        <v>13</v>
      </c>
      <c r="J105" s="83">
        <f t="shared" si="4"/>
        <v>0.23606747898091487</v>
      </c>
      <c r="K105" s="83">
        <f>J105-XJO_90DSMR</f>
        <v>0.10520546633588054</v>
      </c>
      <c r="L105" s="83">
        <f t="shared" si="5"/>
        <v>1.1068190146950095E-2</v>
      </c>
      <c r="M105" s="106">
        <f>VLOOKUP(A105,RBA_FX!A$12:B$361,2,FALSE)</f>
        <v>0.87209999999999999</v>
      </c>
      <c r="N105" s="106">
        <f>VLOOKUP(A105,RBA_Bonds!A$11:B$296,2,FALSE)/10</f>
        <v>0.251</v>
      </c>
    </row>
    <row r="106" spans="1:14" x14ac:dyDescent="0.25">
      <c r="A106" s="82">
        <v>41946</v>
      </c>
      <c r="B106" s="83">
        <v>5526.6</v>
      </c>
      <c r="C106" s="83">
        <v>5535.7</v>
      </c>
      <c r="D106" s="83">
        <v>5499.1</v>
      </c>
      <c r="E106" s="83">
        <v>5506.9</v>
      </c>
      <c r="F106" s="84">
        <v>514872500</v>
      </c>
      <c r="G106" s="83">
        <v>5506.9</v>
      </c>
      <c r="H106" s="84">
        <f>EOD_T-A106</f>
        <v>148</v>
      </c>
      <c r="I106" s="83">
        <f t="shared" si="3"/>
        <v>-19.700000000000728</v>
      </c>
      <c r="J106" s="83">
        <f t="shared" si="4"/>
        <v>-0.35645785835777377</v>
      </c>
      <c r="K106" s="83">
        <f>J106-XJO_90DSMR</f>
        <v>-0.4873198710028081</v>
      </c>
      <c r="L106" s="83">
        <f t="shared" si="5"/>
        <v>0.23748065667419352</v>
      </c>
      <c r="M106" s="106">
        <f>VLOOKUP(A106,RBA_FX!A$12:B$361,2,FALSE)</f>
        <v>0.87360000000000004</v>
      </c>
      <c r="N106" s="106">
        <f>VLOOKUP(A106,RBA_Bonds!A$11:B$296,2,FALSE)/10</f>
        <v>0.248</v>
      </c>
    </row>
    <row r="107" spans="1:14" x14ac:dyDescent="0.25">
      <c r="A107" s="82">
        <v>41943</v>
      </c>
      <c r="B107" s="83">
        <v>5476.2</v>
      </c>
      <c r="C107" s="83">
        <v>5526.6</v>
      </c>
      <c r="D107" s="83">
        <v>5476.2</v>
      </c>
      <c r="E107" s="83">
        <v>5526.6</v>
      </c>
      <c r="F107" s="84">
        <v>726033900</v>
      </c>
      <c r="G107" s="83">
        <v>5526.6</v>
      </c>
      <c r="H107" s="84">
        <f>EOD_T-A107</f>
        <v>151</v>
      </c>
      <c r="I107" s="83">
        <f t="shared" si="3"/>
        <v>50.400000000000546</v>
      </c>
      <c r="J107" s="83">
        <f t="shared" si="4"/>
        <v>0.92034622548483513</v>
      </c>
      <c r="K107" s="83">
        <f>J107-XJO_90DSMR</f>
        <v>0.78948421283980075</v>
      </c>
      <c r="L107" s="83">
        <f t="shared" si="5"/>
        <v>0.62328532232327982</v>
      </c>
      <c r="M107" s="106">
        <f>VLOOKUP(A107,RBA_FX!A$12:B$361,2,FALSE)</f>
        <v>0.88049999999999995</v>
      </c>
      <c r="N107" s="106">
        <f>VLOOKUP(A107,RBA_Bonds!A$11:B$296,2,FALSE)/10</f>
        <v>0.25</v>
      </c>
    </row>
    <row r="108" spans="1:14" x14ac:dyDescent="0.25">
      <c r="A108" s="82">
        <v>41942</v>
      </c>
      <c r="B108" s="83">
        <v>5447.6</v>
      </c>
      <c r="C108" s="83">
        <v>5476.9</v>
      </c>
      <c r="D108" s="83">
        <v>5447.6</v>
      </c>
      <c r="E108" s="83">
        <v>5476.2</v>
      </c>
      <c r="F108" s="84">
        <v>658927600</v>
      </c>
      <c r="G108" s="83">
        <v>5476.2</v>
      </c>
      <c r="H108" s="84">
        <f>EOD_T-A108</f>
        <v>152</v>
      </c>
      <c r="I108" s="83">
        <f t="shared" si="3"/>
        <v>28.5</v>
      </c>
      <c r="J108" s="83">
        <f t="shared" si="4"/>
        <v>0.52315656148466327</v>
      </c>
      <c r="K108" s="83">
        <f>J108-XJO_90DSMR</f>
        <v>0.39229454883962894</v>
      </c>
      <c r="L108" s="83">
        <f t="shared" si="5"/>
        <v>0.15389501304928802</v>
      </c>
      <c r="M108" s="106">
        <f>VLOOKUP(A108,RBA_FX!A$12:B$361,2,FALSE)</f>
        <v>0.87680000000000002</v>
      </c>
      <c r="N108" s="106">
        <f>VLOOKUP(A108,RBA_Bonds!A$11:B$296,2,FALSE)/10</f>
        <v>0.252</v>
      </c>
    </row>
    <row r="109" spans="1:14" x14ac:dyDescent="0.25">
      <c r="A109" s="82">
        <v>41941</v>
      </c>
      <c r="B109" s="83">
        <v>5452.6</v>
      </c>
      <c r="C109" s="83">
        <v>5481.6</v>
      </c>
      <c r="D109" s="83">
        <v>5441.3</v>
      </c>
      <c r="E109" s="83">
        <v>5447.7</v>
      </c>
      <c r="F109" s="84">
        <v>688817500</v>
      </c>
      <c r="G109" s="83">
        <v>5447.7</v>
      </c>
      <c r="H109" s="84">
        <f>EOD_T-A109</f>
        <v>153</v>
      </c>
      <c r="I109" s="83">
        <f t="shared" si="3"/>
        <v>-4.9000000000005457</v>
      </c>
      <c r="J109" s="83">
        <f t="shared" si="4"/>
        <v>-8.9865385320774399E-2</v>
      </c>
      <c r="K109" s="83">
        <f>J109-XJO_90DSMR</f>
        <v>-0.22072739796580873</v>
      </c>
      <c r="L109" s="83">
        <f t="shared" si="5"/>
        <v>4.8720584212756504E-2</v>
      </c>
      <c r="M109" s="106">
        <f>VLOOKUP(A109,RBA_FX!A$12:B$361,2,FALSE)</f>
        <v>0.88680000000000003</v>
      </c>
      <c r="N109" s="106">
        <f>VLOOKUP(A109,RBA_Bonds!A$11:B$296,2,FALSE)/10</f>
        <v>0.252</v>
      </c>
    </row>
    <row r="110" spans="1:14" x14ac:dyDescent="0.25">
      <c r="A110" s="82">
        <v>41940</v>
      </c>
      <c r="B110" s="83">
        <v>5459</v>
      </c>
      <c r="C110" s="83">
        <v>5459</v>
      </c>
      <c r="D110" s="83">
        <v>5433.1</v>
      </c>
      <c r="E110" s="83">
        <v>5452.6</v>
      </c>
      <c r="F110" s="84">
        <v>609644400</v>
      </c>
      <c r="G110" s="83">
        <v>5452.6</v>
      </c>
      <c r="H110" s="84">
        <f>EOD_T-A110</f>
        <v>154</v>
      </c>
      <c r="I110" s="83">
        <f t="shared" si="3"/>
        <v>-6.3999999999996362</v>
      </c>
      <c r="J110" s="83">
        <f t="shared" si="4"/>
        <v>-0.11723758930206332</v>
      </c>
      <c r="K110" s="83">
        <f>J110-XJO_90DSMR</f>
        <v>-0.24809960194709765</v>
      </c>
      <c r="L110" s="83">
        <f t="shared" si="5"/>
        <v>6.1553412486308301E-2</v>
      </c>
      <c r="M110" s="106">
        <f>VLOOKUP(A110,RBA_FX!A$12:B$361,2,FALSE)</f>
        <v>0.88170000000000004</v>
      </c>
      <c r="N110" s="106">
        <f>VLOOKUP(A110,RBA_Bonds!A$11:B$296,2,FALSE)/10</f>
        <v>0.24700000000000003</v>
      </c>
    </row>
    <row r="111" spans="1:14" x14ac:dyDescent="0.25">
      <c r="A111" s="82">
        <v>41939</v>
      </c>
      <c r="B111" s="83">
        <v>5412.2</v>
      </c>
      <c r="C111" s="83">
        <v>5462.3</v>
      </c>
      <c r="D111" s="83">
        <v>5412.2</v>
      </c>
      <c r="E111" s="83">
        <v>5459</v>
      </c>
      <c r="F111" s="84">
        <v>566298000</v>
      </c>
      <c r="G111" s="83">
        <v>5459</v>
      </c>
      <c r="H111" s="84">
        <f>EOD_T-A111</f>
        <v>155</v>
      </c>
      <c r="I111" s="83">
        <f t="shared" si="3"/>
        <v>46.800000000000182</v>
      </c>
      <c r="J111" s="83">
        <f t="shared" si="4"/>
        <v>0.86471305568900236</v>
      </c>
      <c r="K111" s="83">
        <f>J111-XJO_90DSMR</f>
        <v>0.73385104304396798</v>
      </c>
      <c r="L111" s="83">
        <f t="shared" si="5"/>
        <v>0.53853735337671971</v>
      </c>
      <c r="M111" s="106">
        <f>VLOOKUP(A111,RBA_FX!A$12:B$361,2,FALSE)</f>
        <v>0.88170000000000004</v>
      </c>
      <c r="N111" s="106">
        <f>VLOOKUP(A111,RBA_Bonds!A$11:B$296,2,FALSE)/10</f>
        <v>0.251</v>
      </c>
    </row>
    <row r="112" spans="1:14" x14ac:dyDescent="0.25">
      <c r="A112" s="82">
        <v>41936</v>
      </c>
      <c r="B112" s="83">
        <v>5383.1</v>
      </c>
      <c r="C112" s="83">
        <v>5425.7</v>
      </c>
      <c r="D112" s="83">
        <v>5383.1</v>
      </c>
      <c r="E112" s="83">
        <v>5412.2</v>
      </c>
      <c r="F112" s="84">
        <v>600455400</v>
      </c>
      <c r="G112" s="83">
        <v>5412.2</v>
      </c>
      <c r="H112" s="84">
        <f>EOD_T-A112</f>
        <v>158</v>
      </c>
      <c r="I112" s="83">
        <f t="shared" si="3"/>
        <v>29.099999999999454</v>
      </c>
      <c r="J112" s="83">
        <f t="shared" si="4"/>
        <v>0.54058070628447275</v>
      </c>
      <c r="K112" s="83">
        <f>J112-XJO_90DSMR</f>
        <v>0.40971869363943841</v>
      </c>
      <c r="L112" s="83">
        <f t="shared" si="5"/>
        <v>0.16786940791760799</v>
      </c>
      <c r="M112" s="106">
        <f>VLOOKUP(A112,RBA_FX!A$12:B$361,2,FALSE)</f>
        <v>0.87580000000000002</v>
      </c>
      <c r="N112" s="106">
        <f>VLOOKUP(A112,RBA_Bonds!A$11:B$296,2,FALSE)/10</f>
        <v>0.24900000000000003</v>
      </c>
    </row>
    <row r="113" spans="1:14" x14ac:dyDescent="0.25">
      <c r="A113" s="82">
        <v>41935</v>
      </c>
      <c r="B113" s="83">
        <v>5385.9</v>
      </c>
      <c r="C113" s="83">
        <v>5389.2</v>
      </c>
      <c r="D113" s="83">
        <v>5364.5</v>
      </c>
      <c r="E113" s="83">
        <v>5383.1</v>
      </c>
      <c r="F113" s="84">
        <v>593525900</v>
      </c>
      <c r="G113" s="83">
        <v>5383.1</v>
      </c>
      <c r="H113" s="84">
        <f>EOD_T-A113</f>
        <v>159</v>
      </c>
      <c r="I113" s="83">
        <f t="shared" si="3"/>
        <v>-2.7999999999992724</v>
      </c>
      <c r="J113" s="83">
        <f t="shared" si="4"/>
        <v>-5.1987597244643843E-2</v>
      </c>
      <c r="K113" s="83">
        <f>J113-XJO_90DSMR</f>
        <v>-0.18284960988967819</v>
      </c>
      <c r="L113" s="83">
        <f t="shared" si="5"/>
        <v>3.3433979836807501E-2</v>
      </c>
      <c r="M113" s="106">
        <f>VLOOKUP(A113,RBA_FX!A$12:B$361,2,FALSE)</f>
        <v>0.87629999999999997</v>
      </c>
      <c r="N113" s="106">
        <f>VLOOKUP(A113,RBA_Bonds!A$11:B$296,2,FALSE)/10</f>
        <v>0.248</v>
      </c>
    </row>
    <row r="114" spans="1:14" x14ac:dyDescent="0.25">
      <c r="A114" s="82">
        <v>41934</v>
      </c>
      <c r="B114" s="83">
        <v>5325</v>
      </c>
      <c r="C114" s="83">
        <v>5388</v>
      </c>
      <c r="D114" s="83">
        <v>5325</v>
      </c>
      <c r="E114" s="83">
        <v>5385.9</v>
      </c>
      <c r="F114" s="84">
        <v>575533300</v>
      </c>
      <c r="G114" s="83">
        <v>5385.9</v>
      </c>
      <c r="H114" s="84">
        <f>EOD_T-A114</f>
        <v>160</v>
      </c>
      <c r="I114" s="83">
        <f t="shared" si="3"/>
        <v>60.899999999999636</v>
      </c>
      <c r="J114" s="83">
        <f t="shared" si="4"/>
        <v>1.1436619718309791</v>
      </c>
      <c r="K114" s="83">
        <f>J114-XJO_90DSMR</f>
        <v>1.0127999591859447</v>
      </c>
      <c r="L114" s="83">
        <f t="shared" si="5"/>
        <v>1.0257637573270513</v>
      </c>
      <c r="M114" s="106">
        <f>VLOOKUP(A114,RBA_FX!A$12:B$361,2,FALSE)</f>
        <v>0.87909999999999999</v>
      </c>
      <c r="N114" s="106">
        <f>VLOOKUP(A114,RBA_Bonds!A$11:B$296,2,FALSE)/10</f>
        <v>0.248</v>
      </c>
    </row>
    <row r="115" spans="1:14" x14ac:dyDescent="0.25">
      <c r="A115" s="82">
        <v>41933</v>
      </c>
      <c r="B115" s="83">
        <v>5319.4</v>
      </c>
      <c r="C115" s="83">
        <v>5344.5</v>
      </c>
      <c r="D115" s="83">
        <v>5312.1</v>
      </c>
      <c r="E115" s="83">
        <v>5325</v>
      </c>
      <c r="F115" s="84">
        <v>745617900</v>
      </c>
      <c r="G115" s="83">
        <v>5325</v>
      </c>
      <c r="H115" s="84">
        <f>EOD_T-A115</f>
        <v>161</v>
      </c>
      <c r="I115" s="83">
        <f t="shared" si="3"/>
        <v>5.6000000000003638</v>
      </c>
      <c r="J115" s="83">
        <f t="shared" si="4"/>
        <v>0.10527503101854278</v>
      </c>
      <c r="K115" s="83">
        <f>J115-XJO_90DSMR</f>
        <v>-2.5586981626491548E-2</v>
      </c>
      <c r="L115" s="83">
        <f t="shared" si="5"/>
        <v>6.5469362875441607E-4</v>
      </c>
      <c r="M115" s="106">
        <f>VLOOKUP(A115,RBA_FX!A$12:B$361,2,FALSE)</f>
        <v>0.88190000000000002</v>
      </c>
      <c r="N115" s="106">
        <f>VLOOKUP(A115,RBA_Bonds!A$11:B$296,2,FALSE)/10</f>
        <v>0.24500000000000002</v>
      </c>
    </row>
    <row r="116" spans="1:14" x14ac:dyDescent="0.25">
      <c r="A116" s="82">
        <v>41932</v>
      </c>
      <c r="B116" s="83">
        <v>5271.7</v>
      </c>
      <c r="C116" s="83">
        <v>5342</v>
      </c>
      <c r="D116" s="83">
        <v>5271.7</v>
      </c>
      <c r="E116" s="83">
        <v>5319.4</v>
      </c>
      <c r="F116" s="84">
        <v>462719200</v>
      </c>
      <c r="G116" s="83">
        <v>5319.4</v>
      </c>
      <c r="H116" s="84">
        <f>EOD_T-A116</f>
        <v>162</v>
      </c>
      <c r="I116" s="83">
        <f t="shared" si="3"/>
        <v>47.699999999999818</v>
      </c>
      <c r="J116" s="83">
        <f t="shared" si="4"/>
        <v>0.90483145854278157</v>
      </c>
      <c r="K116" s="83">
        <f>J116-XJO_90DSMR</f>
        <v>0.7739694458977473</v>
      </c>
      <c r="L116" s="83">
        <f t="shared" si="5"/>
        <v>0.59902870318326595</v>
      </c>
      <c r="M116" s="106">
        <f>VLOOKUP(A116,RBA_FX!A$12:B$361,2,FALSE)</f>
        <v>0.87739999999999996</v>
      </c>
      <c r="N116" s="106">
        <f>VLOOKUP(A116,RBA_Bonds!A$11:B$296,2,FALSE)/10</f>
        <v>0.253</v>
      </c>
    </row>
    <row r="117" spans="1:14" x14ac:dyDescent="0.25">
      <c r="A117" s="82">
        <v>41929</v>
      </c>
      <c r="B117" s="83">
        <v>5254.9</v>
      </c>
      <c r="C117" s="83">
        <v>5308.5</v>
      </c>
      <c r="D117" s="83">
        <v>5254.9</v>
      </c>
      <c r="E117" s="83">
        <v>5271.7</v>
      </c>
      <c r="F117" s="84">
        <v>736385900</v>
      </c>
      <c r="G117" s="83">
        <v>5271.7</v>
      </c>
      <c r="H117" s="84">
        <f>EOD_T-A117</f>
        <v>165</v>
      </c>
      <c r="I117" s="83">
        <f t="shared" si="3"/>
        <v>16.800000000000182</v>
      </c>
      <c r="J117" s="83">
        <f t="shared" si="4"/>
        <v>0.31970161182896312</v>
      </c>
      <c r="K117" s="83">
        <f>J117-XJO_90DSMR</f>
        <v>0.18883959918392879</v>
      </c>
      <c r="L117" s="83">
        <f t="shared" si="5"/>
        <v>3.5660394219946878E-2</v>
      </c>
      <c r="M117" s="106">
        <f>VLOOKUP(A117,RBA_FX!A$12:B$361,2,FALSE)</f>
        <v>0.875</v>
      </c>
      <c r="N117" s="106">
        <f>VLOOKUP(A117,RBA_Bonds!A$11:B$296,2,FALSE)/10</f>
        <v>0.251</v>
      </c>
    </row>
    <row r="118" spans="1:14" x14ac:dyDescent="0.25">
      <c r="A118" s="82">
        <v>41928</v>
      </c>
      <c r="B118" s="83">
        <v>5245.6</v>
      </c>
      <c r="C118" s="83">
        <v>5258.6</v>
      </c>
      <c r="D118" s="83">
        <v>5162.3999999999996</v>
      </c>
      <c r="E118" s="83">
        <v>5254.9</v>
      </c>
      <c r="F118" s="84">
        <v>835001500</v>
      </c>
      <c r="G118" s="83">
        <v>5254.9</v>
      </c>
      <c r="H118" s="84">
        <f>EOD_T-A118</f>
        <v>166</v>
      </c>
      <c r="I118" s="83">
        <f t="shared" si="3"/>
        <v>9.2999999999992724</v>
      </c>
      <c r="J118" s="83">
        <f t="shared" si="4"/>
        <v>0.17729144425803095</v>
      </c>
      <c r="K118" s="83">
        <f>J118-XJO_90DSMR</f>
        <v>4.6429431612996619E-2</v>
      </c>
      <c r="L118" s="83">
        <f t="shared" si="5"/>
        <v>2.1556921199059297E-3</v>
      </c>
      <c r="M118" s="106">
        <f>VLOOKUP(A118,RBA_FX!A$12:B$361,2,FALSE)</f>
        <v>0.87880000000000003</v>
      </c>
      <c r="N118" s="106">
        <f>VLOOKUP(A118,RBA_Bonds!A$11:B$296,2,FALSE)/10</f>
        <v>0.24900000000000003</v>
      </c>
    </row>
    <row r="119" spans="1:14" x14ac:dyDescent="0.25">
      <c r="A119" s="82">
        <v>41927</v>
      </c>
      <c r="B119" s="83">
        <v>5207.3999999999996</v>
      </c>
      <c r="C119" s="83">
        <v>5252.8</v>
      </c>
      <c r="D119" s="83">
        <v>5206.1000000000004</v>
      </c>
      <c r="E119" s="83">
        <v>5245.6</v>
      </c>
      <c r="F119" s="84">
        <v>649120000</v>
      </c>
      <c r="G119" s="83">
        <v>5245.6</v>
      </c>
      <c r="H119" s="84">
        <f>EOD_T-A119</f>
        <v>167</v>
      </c>
      <c r="I119" s="83">
        <f t="shared" si="3"/>
        <v>38.200000000000728</v>
      </c>
      <c r="J119" s="83">
        <f t="shared" si="4"/>
        <v>0.73357145600493012</v>
      </c>
      <c r="K119" s="83">
        <f>J119-XJO_90DSMR</f>
        <v>0.60270944335989585</v>
      </c>
      <c r="L119" s="83">
        <f t="shared" si="5"/>
        <v>0.3632586731151955</v>
      </c>
      <c r="M119" s="106">
        <f>VLOOKUP(A119,RBA_FX!A$12:B$361,2,FALSE)</f>
        <v>0.87209999999999999</v>
      </c>
      <c r="N119" s="106">
        <f>VLOOKUP(A119,RBA_Bonds!A$11:B$296,2,FALSE)/10</f>
        <v>0.25700000000000001</v>
      </c>
    </row>
    <row r="120" spans="1:14" x14ac:dyDescent="0.25">
      <c r="A120" s="82">
        <v>41926</v>
      </c>
      <c r="B120" s="83">
        <v>5155.5</v>
      </c>
      <c r="C120" s="83">
        <v>5217.7</v>
      </c>
      <c r="D120" s="83">
        <v>5130.7</v>
      </c>
      <c r="E120" s="83">
        <v>5207.3999999999996</v>
      </c>
      <c r="F120" s="84">
        <v>817870000</v>
      </c>
      <c r="G120" s="83">
        <v>5207.3999999999996</v>
      </c>
      <c r="H120" s="84">
        <f>EOD_T-A120</f>
        <v>168</v>
      </c>
      <c r="I120" s="83">
        <f t="shared" si="3"/>
        <v>51.899999999999636</v>
      </c>
      <c r="J120" s="83">
        <f t="shared" si="4"/>
        <v>1.0066918824556228</v>
      </c>
      <c r="K120" s="83">
        <f>J120-XJO_90DSMR</f>
        <v>0.87582986981058841</v>
      </c>
      <c r="L120" s="83">
        <f t="shared" si="5"/>
        <v>0.76707796085243229</v>
      </c>
      <c r="M120" s="106">
        <f>VLOOKUP(A120,RBA_FX!A$12:B$361,2,FALSE)</f>
        <v>0.87960000000000005</v>
      </c>
      <c r="N120" s="106">
        <f>VLOOKUP(A120,RBA_Bonds!A$11:B$296,2,FALSE)/10</f>
        <v>0.252</v>
      </c>
    </row>
    <row r="121" spans="1:14" x14ac:dyDescent="0.25">
      <c r="A121" s="82">
        <v>41925</v>
      </c>
      <c r="B121" s="83">
        <v>5188.3</v>
      </c>
      <c r="C121" s="83">
        <v>5188.3</v>
      </c>
      <c r="D121" s="83">
        <v>5122</v>
      </c>
      <c r="E121" s="83">
        <v>5155.5</v>
      </c>
      <c r="F121" s="84">
        <v>638876300</v>
      </c>
      <c r="G121" s="83">
        <v>5155.5</v>
      </c>
      <c r="H121" s="84">
        <f>EOD_T-A121</f>
        <v>169</v>
      </c>
      <c r="I121" s="83">
        <f t="shared" si="3"/>
        <v>-32.800000000000182</v>
      </c>
      <c r="J121" s="83">
        <f t="shared" si="4"/>
        <v>-0.63219166200875399</v>
      </c>
      <c r="K121" s="83">
        <f>J121-XJO_90DSMR</f>
        <v>-0.76305367465378837</v>
      </c>
      <c r="L121" s="83">
        <f t="shared" si="5"/>
        <v>0.58225091040264954</v>
      </c>
      <c r="M121" s="106">
        <f>VLOOKUP(A121,RBA_FX!A$12:B$361,2,FALSE)</f>
        <v>0.87360000000000004</v>
      </c>
      <c r="N121" s="106">
        <f>VLOOKUP(A121,RBA_Bonds!A$11:B$296,2,FALSE)/10</f>
        <v>0.253</v>
      </c>
    </row>
    <row r="122" spans="1:14" x14ac:dyDescent="0.25">
      <c r="A122" s="82">
        <v>41922</v>
      </c>
      <c r="B122" s="83">
        <v>5295.7</v>
      </c>
      <c r="C122" s="83">
        <v>5295.7</v>
      </c>
      <c r="D122" s="83">
        <v>5187.6000000000004</v>
      </c>
      <c r="E122" s="83">
        <v>5188.3</v>
      </c>
      <c r="F122" s="84">
        <v>710522700</v>
      </c>
      <c r="G122" s="83">
        <v>5188.3</v>
      </c>
      <c r="H122" s="84">
        <f>EOD_T-A122</f>
        <v>172</v>
      </c>
      <c r="I122" s="83">
        <f t="shared" si="3"/>
        <v>-108.39999999999964</v>
      </c>
      <c r="J122" s="83">
        <f t="shared" si="4"/>
        <v>-2.0465572903883484</v>
      </c>
      <c r="K122" s="83">
        <f>J122-XJO_90DSMR</f>
        <v>-2.1774193030333828</v>
      </c>
      <c r="L122" s="83">
        <f t="shared" si="5"/>
        <v>4.7411548212223824</v>
      </c>
      <c r="M122" s="106">
        <f>VLOOKUP(A122,RBA_FX!A$12:B$361,2,FALSE)</f>
        <v>0.87719999999999998</v>
      </c>
      <c r="N122" s="106">
        <f>VLOOKUP(A122,RBA_Bonds!A$11:B$296,2,FALSE)/10</f>
        <v>0.254</v>
      </c>
    </row>
    <row r="123" spans="1:14" x14ac:dyDescent="0.25">
      <c r="A123" s="82">
        <v>41921</v>
      </c>
      <c r="B123" s="83">
        <v>5241.3</v>
      </c>
      <c r="C123" s="83">
        <v>5324.6</v>
      </c>
      <c r="D123" s="83">
        <v>5241.3</v>
      </c>
      <c r="E123" s="83">
        <v>5296.7</v>
      </c>
      <c r="F123" s="84">
        <v>626015400</v>
      </c>
      <c r="G123" s="83">
        <v>5296.7</v>
      </c>
      <c r="H123" s="84">
        <f>EOD_T-A123</f>
        <v>173</v>
      </c>
      <c r="I123" s="83">
        <f t="shared" si="3"/>
        <v>55.399999999999636</v>
      </c>
      <c r="J123" s="83">
        <f t="shared" si="4"/>
        <v>1.0569896781332806</v>
      </c>
      <c r="K123" s="83">
        <f>J123-XJO_90DSMR</f>
        <v>0.92612766548824621</v>
      </c>
      <c r="L123" s="83">
        <f t="shared" si="5"/>
        <v>0.85771245278270891</v>
      </c>
      <c r="M123" s="106">
        <f>VLOOKUP(A123,RBA_FX!A$12:B$361,2,FALSE)</f>
        <v>0.88829999999999998</v>
      </c>
      <c r="N123" s="106">
        <f>VLOOKUP(A123,RBA_Bonds!A$11:B$296,2,FALSE)/10</f>
        <v>0.25700000000000001</v>
      </c>
    </row>
    <row r="124" spans="1:14" x14ac:dyDescent="0.25">
      <c r="A124" s="82">
        <v>41920</v>
      </c>
      <c r="B124" s="83">
        <v>5284.2</v>
      </c>
      <c r="C124" s="83">
        <v>5284.2</v>
      </c>
      <c r="D124" s="83">
        <v>5209.7</v>
      </c>
      <c r="E124" s="83">
        <v>5241.3</v>
      </c>
      <c r="F124" s="84">
        <v>528201500</v>
      </c>
      <c r="G124" s="83">
        <v>5241.3</v>
      </c>
      <c r="H124" s="84">
        <f>EOD_T-A124</f>
        <v>174</v>
      </c>
      <c r="I124" s="83">
        <f t="shared" si="3"/>
        <v>-42.899999999999636</v>
      </c>
      <c r="J124" s="83">
        <f t="shared" si="4"/>
        <v>-0.81185420688088328</v>
      </c>
      <c r="K124" s="83">
        <f>J124-XJO_90DSMR</f>
        <v>-0.94271621952591755</v>
      </c>
      <c r="L124" s="83">
        <f t="shared" si="5"/>
        <v>0.88871387055723794</v>
      </c>
      <c r="M124" s="106">
        <f>VLOOKUP(A124,RBA_FX!A$12:B$361,2,FALSE)</f>
        <v>0.87690000000000001</v>
      </c>
      <c r="N124" s="106">
        <f>VLOOKUP(A124,RBA_Bonds!A$11:B$296,2,FALSE)/10</f>
        <v>0.25800000000000001</v>
      </c>
    </row>
    <row r="125" spans="1:14" x14ac:dyDescent="0.25">
      <c r="A125" s="82">
        <v>41919</v>
      </c>
      <c r="B125" s="83">
        <v>5292.9</v>
      </c>
      <c r="C125" s="83">
        <v>5319.6</v>
      </c>
      <c r="D125" s="83">
        <v>5208.3</v>
      </c>
      <c r="E125" s="83">
        <v>5284.2</v>
      </c>
      <c r="F125" s="84">
        <v>678518900</v>
      </c>
      <c r="G125" s="83">
        <v>5284.2</v>
      </c>
      <c r="H125" s="84">
        <f>EOD_T-A125</f>
        <v>175</v>
      </c>
      <c r="I125" s="83">
        <f t="shared" si="3"/>
        <v>-8.6999999999998181</v>
      </c>
      <c r="J125" s="83">
        <f t="shared" si="4"/>
        <v>-0.16437113869522982</v>
      </c>
      <c r="K125" s="83">
        <f>J125-XJO_90DSMR</f>
        <v>-0.29523315134026418</v>
      </c>
      <c r="L125" s="83">
        <f t="shared" si="5"/>
        <v>8.7162613650303325E-2</v>
      </c>
      <c r="M125" s="106">
        <f>VLOOKUP(A125,RBA_FX!A$12:B$361,2,FALSE)</f>
        <v>0.876</v>
      </c>
      <c r="N125" s="106">
        <f>VLOOKUP(A125,RBA_Bonds!A$11:B$296,2,FALSE)/10</f>
        <v>0.26</v>
      </c>
    </row>
    <row r="126" spans="1:14" x14ac:dyDescent="0.25">
      <c r="A126" s="82">
        <v>41918</v>
      </c>
      <c r="B126" s="83">
        <v>5318.2</v>
      </c>
      <c r="C126" s="83">
        <v>5320.9</v>
      </c>
      <c r="D126" s="83">
        <v>5277.9</v>
      </c>
      <c r="E126" s="83">
        <v>5292.9</v>
      </c>
      <c r="F126" s="84">
        <v>327021400</v>
      </c>
      <c r="G126" s="83">
        <v>5292.9</v>
      </c>
      <c r="H126" s="84">
        <f>EOD_T-A126</f>
        <v>176</v>
      </c>
      <c r="I126" s="83">
        <f t="shared" si="3"/>
        <v>-25.300000000000182</v>
      </c>
      <c r="J126" s="83">
        <f t="shared" si="4"/>
        <v>-0.4757248693166895</v>
      </c>
      <c r="K126" s="83">
        <f>J126-XJO_90DSMR</f>
        <v>-0.60658688196172383</v>
      </c>
      <c r="L126" s="83">
        <f t="shared" si="5"/>
        <v>0.36794764536804631</v>
      </c>
      <c r="M126" s="106" t="e">
        <f>VLOOKUP(A126,RBA_FX!A$12:B$361,2,FALSE)</f>
        <v>#N/A</v>
      </c>
      <c r="N126" s="106">
        <f>VLOOKUP(A126,RBA_Bonds!A$11:B$296,2,FALSE)/10</f>
        <v>0.26</v>
      </c>
    </row>
    <row r="127" spans="1:14" x14ac:dyDescent="0.25">
      <c r="A127" s="82">
        <v>41915</v>
      </c>
      <c r="B127" s="83">
        <v>5297.7</v>
      </c>
      <c r="C127" s="83">
        <v>5318.6</v>
      </c>
      <c r="D127" s="83">
        <v>5281.2</v>
      </c>
      <c r="E127" s="83">
        <v>5318.2</v>
      </c>
      <c r="F127" s="84">
        <v>488425500</v>
      </c>
      <c r="G127" s="83">
        <v>5318.2</v>
      </c>
      <c r="H127" s="84">
        <f>EOD_T-A127</f>
        <v>179</v>
      </c>
      <c r="I127" s="83">
        <f t="shared" si="3"/>
        <v>20.5</v>
      </c>
      <c r="J127" s="83">
        <f t="shared" si="4"/>
        <v>0.38696037903241032</v>
      </c>
      <c r="K127" s="83">
        <f>J127-XJO_90DSMR</f>
        <v>0.25609836638737599</v>
      </c>
      <c r="L127" s="83">
        <f t="shared" si="5"/>
        <v>6.5586373266282666E-2</v>
      </c>
      <c r="M127" s="106">
        <f>VLOOKUP(A127,RBA_FX!A$12:B$361,2,FALSE)</f>
        <v>0.879</v>
      </c>
      <c r="N127" s="106">
        <f>VLOOKUP(A127,RBA_Bonds!A$11:B$296,2,FALSE)/10</f>
        <v>0.26200000000000001</v>
      </c>
    </row>
    <row r="128" spans="1:14" x14ac:dyDescent="0.25">
      <c r="A128" s="82">
        <v>41914</v>
      </c>
      <c r="B128" s="83">
        <v>5334.1</v>
      </c>
      <c r="C128" s="83">
        <v>5334.1</v>
      </c>
      <c r="D128" s="83">
        <v>5283</v>
      </c>
      <c r="E128" s="83">
        <v>5297.7</v>
      </c>
      <c r="F128" s="84">
        <v>541554500</v>
      </c>
      <c r="G128" s="83">
        <v>5297.7</v>
      </c>
      <c r="H128" s="84">
        <f>EOD_T-A128</f>
        <v>180</v>
      </c>
      <c r="I128" s="83">
        <f t="shared" si="3"/>
        <v>-36.400000000000546</v>
      </c>
      <c r="J128" s="83">
        <f t="shared" si="4"/>
        <v>-0.68240190472620577</v>
      </c>
      <c r="K128" s="83">
        <f>J128-XJO_90DSMR</f>
        <v>-0.81326391737124015</v>
      </c>
      <c r="L128" s="83">
        <f t="shared" si="5"/>
        <v>0.66139819929801535</v>
      </c>
      <c r="M128" s="106">
        <f>VLOOKUP(A128,RBA_FX!A$12:B$361,2,FALSE)</f>
        <v>0.88129999999999997</v>
      </c>
      <c r="N128" s="106">
        <f>VLOOKUP(A128,RBA_Bonds!A$11:B$296,2,FALSE)/10</f>
        <v>0.25900000000000001</v>
      </c>
    </row>
    <row r="129" spans="1:14" x14ac:dyDescent="0.25">
      <c r="A129" s="82">
        <v>41913</v>
      </c>
      <c r="B129" s="83">
        <v>5292.8</v>
      </c>
      <c r="C129" s="83">
        <v>5337.2</v>
      </c>
      <c r="D129" s="83">
        <v>5244</v>
      </c>
      <c r="E129" s="83">
        <v>5334.1</v>
      </c>
      <c r="F129" s="84">
        <v>606397100</v>
      </c>
      <c r="G129" s="83">
        <v>5334.1</v>
      </c>
      <c r="H129" s="84">
        <f>EOD_T-A129</f>
        <v>181</v>
      </c>
      <c r="I129" s="83">
        <f t="shared" si="3"/>
        <v>41.300000000000182</v>
      </c>
      <c r="J129" s="83">
        <f t="shared" si="4"/>
        <v>0.78030532043531176</v>
      </c>
      <c r="K129" s="83">
        <f>J129-XJO_90DSMR</f>
        <v>0.64944330779027748</v>
      </c>
      <c r="L129" s="83">
        <f t="shared" si="5"/>
        <v>0.42177661003357708</v>
      </c>
      <c r="M129" s="106">
        <f>VLOOKUP(A129,RBA_FX!A$12:B$361,2,FALSE)</f>
        <v>0.86929999999999996</v>
      </c>
      <c r="N129" s="106">
        <f>VLOOKUP(A129,RBA_Bonds!A$11:B$296,2,FALSE)/10</f>
        <v>0.26100000000000001</v>
      </c>
    </row>
    <row r="130" spans="1:14" x14ac:dyDescent="0.25">
      <c r="A130" s="82">
        <v>41912</v>
      </c>
      <c r="B130" s="83">
        <v>5264.2</v>
      </c>
      <c r="C130" s="83">
        <v>5292.8</v>
      </c>
      <c r="D130" s="83">
        <v>5253.1</v>
      </c>
      <c r="E130" s="83">
        <v>5292.8</v>
      </c>
      <c r="F130" s="84">
        <v>647245100</v>
      </c>
      <c r="G130" s="83">
        <v>5292.8</v>
      </c>
      <c r="H130" s="84">
        <f>EOD_T-A130</f>
        <v>182</v>
      </c>
      <c r="I130" s="83">
        <f t="shared" si="3"/>
        <v>28.600000000000364</v>
      </c>
      <c r="J130" s="83">
        <f t="shared" si="4"/>
        <v>0.54329242809924327</v>
      </c>
      <c r="K130" s="83">
        <f>J130-XJO_90DSMR</f>
        <v>0.41243041545420894</v>
      </c>
      <c r="L130" s="83">
        <f t="shared" si="5"/>
        <v>0.17009884759173138</v>
      </c>
      <c r="M130" s="106">
        <f>VLOOKUP(A130,RBA_FX!A$12:B$361,2,FALSE)</f>
        <v>0.87519999999999998</v>
      </c>
      <c r="N130" s="106">
        <f>VLOOKUP(A130,RBA_Bonds!A$11:B$296,2,FALSE)/10</f>
        <v>0.26100000000000001</v>
      </c>
    </row>
    <row r="131" spans="1:14" x14ac:dyDescent="0.25">
      <c r="A131" s="82">
        <v>41911</v>
      </c>
      <c r="B131" s="83">
        <v>5313.4</v>
      </c>
      <c r="C131" s="83">
        <v>5313.4</v>
      </c>
      <c r="D131" s="83">
        <v>5259.9</v>
      </c>
      <c r="E131" s="83">
        <v>5264.2</v>
      </c>
      <c r="F131" s="84">
        <v>545039800</v>
      </c>
      <c r="G131" s="83">
        <v>5264.2</v>
      </c>
      <c r="H131" s="84">
        <f>EOD_T-A131</f>
        <v>183</v>
      </c>
      <c r="I131" s="83">
        <f t="shared" ref="I131:I194" si="6">G131-G132</f>
        <v>-49.199999999999818</v>
      </c>
      <c r="J131" s="83">
        <f t="shared" ref="J131:J194" si="7">I131/G132*100</f>
        <v>-0.92596077840930135</v>
      </c>
      <c r="K131" s="83">
        <f>J131-XJO_90DSMR</f>
        <v>-1.0568227910543357</v>
      </c>
      <c r="L131" s="83">
        <f t="shared" ref="L131:L194" si="8">K131*K131</f>
        <v>1.1168744116918763</v>
      </c>
      <c r="M131" s="106">
        <f>VLOOKUP(A131,RBA_FX!A$12:B$361,2,FALSE)</f>
        <v>0.86929999999999996</v>
      </c>
      <c r="N131" s="106">
        <f>VLOOKUP(A131,RBA_Bonds!A$11:B$296,2,FALSE)/10</f>
        <v>0.26200000000000001</v>
      </c>
    </row>
    <row r="132" spans="1:14" x14ac:dyDescent="0.25">
      <c r="A132" s="82">
        <v>41908</v>
      </c>
      <c r="B132" s="83">
        <v>5382.2</v>
      </c>
      <c r="C132" s="83">
        <v>5382.2</v>
      </c>
      <c r="D132" s="83">
        <v>5309.8</v>
      </c>
      <c r="E132" s="83">
        <v>5313.4</v>
      </c>
      <c r="F132" s="84">
        <v>624443300</v>
      </c>
      <c r="G132" s="83">
        <v>5313.4</v>
      </c>
      <c r="H132" s="84">
        <f>EOD_T-A132</f>
        <v>186</v>
      </c>
      <c r="I132" s="83">
        <f t="shared" si="6"/>
        <v>-68.800000000000182</v>
      </c>
      <c r="J132" s="83">
        <f t="shared" si="7"/>
        <v>-1.2782876890490913</v>
      </c>
      <c r="K132" s="83">
        <f>J132-XJO_90DSMR</f>
        <v>-1.4091497016941257</v>
      </c>
      <c r="L132" s="83">
        <f t="shared" si="8"/>
        <v>1.9857028817846434</v>
      </c>
      <c r="M132" s="106">
        <f>VLOOKUP(A132,RBA_FX!A$12:B$361,2,FALSE)</f>
        <v>0.87570000000000003</v>
      </c>
      <c r="N132" s="106">
        <f>VLOOKUP(A132,RBA_Bonds!A$11:B$296,2,FALSE)/10</f>
        <v>0.26300000000000001</v>
      </c>
    </row>
    <row r="133" spans="1:14" x14ac:dyDescent="0.25">
      <c r="A133" s="82">
        <v>41907</v>
      </c>
      <c r="B133" s="83">
        <v>5375.8</v>
      </c>
      <c r="C133" s="83">
        <v>5412.9</v>
      </c>
      <c r="D133" s="83">
        <v>5373.3</v>
      </c>
      <c r="E133" s="83">
        <v>5382.2</v>
      </c>
      <c r="F133" s="84">
        <v>535408100</v>
      </c>
      <c r="G133" s="83">
        <v>5382.2</v>
      </c>
      <c r="H133" s="84">
        <f>EOD_T-A133</f>
        <v>187</v>
      </c>
      <c r="I133" s="83">
        <f t="shared" si="6"/>
        <v>6.3999999999996362</v>
      </c>
      <c r="J133" s="83">
        <f t="shared" si="7"/>
        <v>0.11905204806725764</v>
      </c>
      <c r="K133" s="83">
        <f>J133-XJO_90DSMR</f>
        <v>-1.1809964577776694E-2</v>
      </c>
      <c r="L133" s="83">
        <f t="shared" si="8"/>
        <v>1.3947526332834024E-4</v>
      </c>
      <c r="M133" s="106">
        <f>VLOOKUP(A133,RBA_FX!A$12:B$361,2,FALSE)</f>
        <v>0.88200000000000001</v>
      </c>
      <c r="N133" s="106">
        <f>VLOOKUP(A133,RBA_Bonds!A$11:B$296,2,FALSE)/10</f>
        <v>0.26600000000000001</v>
      </c>
    </row>
    <row r="134" spans="1:14" x14ac:dyDescent="0.25">
      <c r="A134" s="82">
        <v>41906</v>
      </c>
      <c r="B134" s="83">
        <v>5415.7</v>
      </c>
      <c r="C134" s="83">
        <v>5415.7</v>
      </c>
      <c r="D134" s="83">
        <v>5356.9</v>
      </c>
      <c r="E134" s="83">
        <v>5375.8</v>
      </c>
      <c r="F134" s="84">
        <v>571805300</v>
      </c>
      <c r="G134" s="83">
        <v>5375.8</v>
      </c>
      <c r="H134" s="84">
        <f>EOD_T-A134</f>
        <v>188</v>
      </c>
      <c r="I134" s="83">
        <f t="shared" si="6"/>
        <v>-39.899999999999636</v>
      </c>
      <c r="J134" s="83">
        <f t="shared" si="7"/>
        <v>-0.73674686559446856</v>
      </c>
      <c r="K134" s="83">
        <f>J134-XJO_90DSMR</f>
        <v>-0.86760887823950283</v>
      </c>
      <c r="L134" s="83">
        <f t="shared" si="8"/>
        <v>0.75274516560000848</v>
      </c>
      <c r="M134" s="106">
        <f>VLOOKUP(A134,RBA_FX!A$12:B$361,2,FALSE)</f>
        <v>0.88759999999999994</v>
      </c>
      <c r="N134" s="106">
        <f>VLOOKUP(A134,RBA_Bonds!A$11:B$296,2,FALSE)/10</f>
        <v>0.26900000000000002</v>
      </c>
    </row>
    <row r="135" spans="1:14" x14ac:dyDescent="0.25">
      <c r="A135" s="82">
        <v>41905</v>
      </c>
      <c r="B135" s="83">
        <v>5363</v>
      </c>
      <c r="C135" s="83">
        <v>5423.2</v>
      </c>
      <c r="D135" s="83">
        <v>5338</v>
      </c>
      <c r="E135" s="83">
        <v>5415.7</v>
      </c>
      <c r="F135" s="84">
        <v>629951400</v>
      </c>
      <c r="G135" s="83">
        <v>5415.7</v>
      </c>
      <c r="H135" s="84">
        <f>EOD_T-A135</f>
        <v>189</v>
      </c>
      <c r="I135" s="83">
        <f t="shared" si="6"/>
        <v>52.699999999999818</v>
      </c>
      <c r="J135" s="83">
        <f t="shared" si="7"/>
        <v>0.98265895953756877</v>
      </c>
      <c r="K135" s="83">
        <f>J135-XJO_90DSMR</f>
        <v>0.85179694689253438</v>
      </c>
      <c r="L135" s="83">
        <f t="shared" si="8"/>
        <v>0.725558038735443</v>
      </c>
      <c r="M135" s="106">
        <f>VLOOKUP(A135,RBA_FX!A$12:B$361,2,FALSE)</f>
        <v>0.89159999999999995</v>
      </c>
      <c r="N135" s="106">
        <f>VLOOKUP(A135,RBA_Bonds!A$11:B$296,2,FALSE)/10</f>
        <v>0.26400000000000001</v>
      </c>
    </row>
    <row r="136" spans="1:14" x14ac:dyDescent="0.25">
      <c r="A136" s="82">
        <v>41904</v>
      </c>
      <c r="B136" s="83">
        <v>5433.2</v>
      </c>
      <c r="C136" s="83">
        <v>5434</v>
      </c>
      <c r="D136" s="83">
        <v>5351.1</v>
      </c>
      <c r="E136" s="83">
        <v>5363</v>
      </c>
      <c r="F136" s="84">
        <v>628233500</v>
      </c>
      <c r="G136" s="83">
        <v>5363</v>
      </c>
      <c r="H136" s="84">
        <f>EOD_T-A136</f>
        <v>190</v>
      </c>
      <c r="I136" s="83">
        <f t="shared" si="6"/>
        <v>-70.100000000000364</v>
      </c>
      <c r="J136" s="83">
        <f t="shared" si="7"/>
        <v>-1.2902394581362455</v>
      </c>
      <c r="K136" s="83">
        <f>J136-XJO_90DSMR</f>
        <v>-1.4211014707812799</v>
      </c>
      <c r="L136" s="83">
        <f t="shared" si="8"/>
        <v>2.0195293902567171</v>
      </c>
      <c r="M136" s="106">
        <f>VLOOKUP(A136,RBA_FX!A$12:B$361,2,FALSE)</f>
        <v>0.89100000000000001</v>
      </c>
      <c r="N136" s="106">
        <f>VLOOKUP(A136,RBA_Bonds!A$11:B$296,2,FALSE)/10</f>
        <v>0.27100000000000002</v>
      </c>
    </row>
    <row r="137" spans="1:14" x14ac:dyDescent="0.25">
      <c r="A137" s="82">
        <v>41901</v>
      </c>
      <c r="B137" s="83">
        <v>5415.8</v>
      </c>
      <c r="C137" s="83">
        <v>5443.2</v>
      </c>
      <c r="D137" s="83">
        <v>5415.5</v>
      </c>
      <c r="E137" s="83">
        <v>5433.1</v>
      </c>
      <c r="F137" s="84">
        <v>974436600</v>
      </c>
      <c r="G137" s="83">
        <v>5433.1</v>
      </c>
      <c r="H137" s="84">
        <f>EOD_T-A137</f>
        <v>193</v>
      </c>
      <c r="I137" s="83">
        <f t="shared" si="6"/>
        <v>17.300000000000182</v>
      </c>
      <c r="J137" s="83">
        <f t="shared" si="7"/>
        <v>0.31943572510063484</v>
      </c>
      <c r="K137" s="83">
        <f>J137-XJO_90DSMR</f>
        <v>0.18857371245560051</v>
      </c>
      <c r="L137" s="83">
        <f t="shared" si="8"/>
        <v>3.5560045029287501E-2</v>
      </c>
      <c r="M137" s="106">
        <f>VLOOKUP(A137,RBA_FX!A$12:B$361,2,FALSE)</f>
        <v>0.89659999999999995</v>
      </c>
      <c r="N137" s="106">
        <f>VLOOKUP(A137,RBA_Bonds!A$11:B$296,2,FALSE)/10</f>
        <v>0.27700000000000002</v>
      </c>
    </row>
    <row r="138" spans="1:14" x14ac:dyDescent="0.25">
      <c r="A138" s="82">
        <v>41900</v>
      </c>
      <c r="B138" s="83">
        <v>5407.3</v>
      </c>
      <c r="C138" s="83">
        <v>5431.7</v>
      </c>
      <c r="D138" s="83">
        <v>5373.4</v>
      </c>
      <c r="E138" s="83">
        <v>5415.8</v>
      </c>
      <c r="F138" s="84">
        <v>830242100</v>
      </c>
      <c r="G138" s="83">
        <v>5415.8</v>
      </c>
      <c r="H138" s="84">
        <f>EOD_T-A138</f>
        <v>194</v>
      </c>
      <c r="I138" s="83">
        <f t="shared" si="6"/>
        <v>8.5</v>
      </c>
      <c r="J138" s="83">
        <f t="shared" si="7"/>
        <v>0.15719490318643314</v>
      </c>
      <c r="K138" s="83">
        <f>J138-XJO_90DSMR</f>
        <v>2.6332890541398812E-2</v>
      </c>
      <c r="L138" s="83">
        <f t="shared" si="8"/>
        <v>6.9342112426529104E-4</v>
      </c>
      <c r="M138" s="106">
        <f>VLOOKUP(A138,RBA_FX!A$12:B$361,2,FALSE)</f>
        <v>0.89680000000000004</v>
      </c>
      <c r="N138" s="106">
        <f>VLOOKUP(A138,RBA_Bonds!A$11:B$296,2,FALSE)/10</f>
        <v>0.27599999999999997</v>
      </c>
    </row>
    <row r="139" spans="1:14" x14ac:dyDescent="0.25">
      <c r="A139" s="82">
        <v>41899</v>
      </c>
      <c r="B139" s="83">
        <v>5445.4</v>
      </c>
      <c r="C139" s="83">
        <v>5462.1</v>
      </c>
      <c r="D139" s="83">
        <v>5400.2</v>
      </c>
      <c r="E139" s="83">
        <v>5407.3</v>
      </c>
      <c r="F139" s="84">
        <v>705714300</v>
      </c>
      <c r="G139" s="83">
        <v>5407.3</v>
      </c>
      <c r="H139" s="84">
        <f>EOD_T-A139</f>
        <v>195</v>
      </c>
      <c r="I139" s="83">
        <f t="shared" si="6"/>
        <v>-38.099999999999454</v>
      </c>
      <c r="J139" s="83">
        <f t="shared" si="7"/>
        <v>-0.69967311859550185</v>
      </c>
      <c r="K139" s="83">
        <f>J139-XJO_90DSMR</f>
        <v>-0.83053513124053624</v>
      </c>
      <c r="L139" s="83">
        <f t="shared" si="8"/>
        <v>0.68978860422473476</v>
      </c>
      <c r="M139" s="106">
        <f>VLOOKUP(A139,RBA_FX!A$12:B$361,2,FALSE)</f>
        <v>0.90690000000000004</v>
      </c>
      <c r="N139" s="106">
        <f>VLOOKUP(A139,RBA_Bonds!A$11:B$296,2,FALSE)/10</f>
        <v>0.27100000000000002</v>
      </c>
    </row>
    <row r="140" spans="1:14" x14ac:dyDescent="0.25">
      <c r="A140" s="82">
        <v>41898</v>
      </c>
      <c r="B140" s="83">
        <v>5468.2</v>
      </c>
      <c r="C140" s="83">
        <v>5484.5</v>
      </c>
      <c r="D140" s="83">
        <v>5440.5</v>
      </c>
      <c r="E140" s="83">
        <v>5445.4</v>
      </c>
      <c r="F140" s="84">
        <v>627043900</v>
      </c>
      <c r="G140" s="83">
        <v>5445.4</v>
      </c>
      <c r="H140" s="84">
        <f>EOD_T-A140</f>
        <v>196</v>
      </c>
      <c r="I140" s="83">
        <f t="shared" si="6"/>
        <v>-28.100000000000364</v>
      </c>
      <c r="J140" s="83">
        <f t="shared" si="7"/>
        <v>-0.51338266191651338</v>
      </c>
      <c r="K140" s="83">
        <f>J140-XJO_90DSMR</f>
        <v>-0.64424467456154777</v>
      </c>
      <c r="L140" s="83">
        <f t="shared" si="8"/>
        <v>0.41505120070091461</v>
      </c>
      <c r="M140" s="106">
        <f>VLOOKUP(A140,RBA_FX!A$12:B$361,2,FALSE)</f>
        <v>0.90069999999999995</v>
      </c>
      <c r="N140" s="106">
        <f>VLOOKUP(A140,RBA_Bonds!A$11:B$296,2,FALSE)/10</f>
        <v>0.27</v>
      </c>
    </row>
    <row r="141" spans="1:14" x14ac:dyDescent="0.25">
      <c r="A141" s="82">
        <v>41897</v>
      </c>
      <c r="B141" s="83">
        <v>5531.1</v>
      </c>
      <c r="C141" s="83">
        <v>5531.1</v>
      </c>
      <c r="D141" s="83">
        <v>5473.5</v>
      </c>
      <c r="E141" s="83">
        <v>5473.5</v>
      </c>
      <c r="F141" s="84">
        <v>596340100</v>
      </c>
      <c r="G141" s="83">
        <v>5473.5</v>
      </c>
      <c r="H141" s="84">
        <f>EOD_T-A141</f>
        <v>197</v>
      </c>
      <c r="I141" s="83">
        <f t="shared" si="6"/>
        <v>-57.600000000000364</v>
      </c>
      <c r="J141" s="83">
        <f t="shared" si="7"/>
        <v>-1.0413841731301252</v>
      </c>
      <c r="K141" s="83">
        <f>J141-XJO_90DSMR</f>
        <v>-1.1722461857751596</v>
      </c>
      <c r="L141" s="83">
        <f t="shared" si="8"/>
        <v>1.3741611200644099</v>
      </c>
      <c r="M141" s="106">
        <f>VLOOKUP(A141,RBA_FX!A$12:B$361,2,FALSE)</f>
        <v>0.89959999999999996</v>
      </c>
      <c r="N141" s="106">
        <f>VLOOKUP(A141,RBA_Bonds!A$11:B$296,2,FALSE)/10</f>
        <v>0.27200000000000002</v>
      </c>
    </row>
    <row r="142" spans="1:14" x14ac:dyDescent="0.25">
      <c r="A142" s="82">
        <v>41894</v>
      </c>
      <c r="B142" s="83">
        <v>5546.1</v>
      </c>
      <c r="C142" s="83">
        <v>5548.7</v>
      </c>
      <c r="D142" s="83">
        <v>5509.8</v>
      </c>
      <c r="E142" s="83">
        <v>5531.1</v>
      </c>
      <c r="F142" s="84">
        <v>544595600</v>
      </c>
      <c r="G142" s="83">
        <v>5531.1</v>
      </c>
      <c r="H142" s="84">
        <f>EOD_T-A142</f>
        <v>200</v>
      </c>
      <c r="I142" s="83">
        <f t="shared" si="6"/>
        <v>-15</v>
      </c>
      <c r="J142" s="83">
        <f t="shared" si="7"/>
        <v>-0.27046032347054683</v>
      </c>
      <c r="K142" s="83">
        <f>J142-XJO_90DSMR</f>
        <v>-0.40132233611558116</v>
      </c>
      <c r="L142" s="83">
        <f t="shared" si="8"/>
        <v>0.16105961746526751</v>
      </c>
      <c r="M142" s="106">
        <f>VLOOKUP(A142,RBA_FX!A$12:B$361,2,FALSE)</f>
        <v>0.90600000000000003</v>
      </c>
      <c r="N142" s="106">
        <f>VLOOKUP(A142,RBA_Bonds!A$11:B$296,2,FALSE)/10</f>
        <v>0.27200000000000002</v>
      </c>
    </row>
    <row r="143" spans="1:14" x14ac:dyDescent="0.25">
      <c r="A143" s="82">
        <v>41893</v>
      </c>
      <c r="B143" s="83">
        <v>5574.3</v>
      </c>
      <c r="C143" s="83">
        <v>5597.4</v>
      </c>
      <c r="D143" s="83">
        <v>5543.5</v>
      </c>
      <c r="E143" s="83">
        <v>5546.1</v>
      </c>
      <c r="F143" s="84">
        <v>540835100</v>
      </c>
      <c r="G143" s="83">
        <v>5546.1</v>
      </c>
      <c r="H143" s="84">
        <f>EOD_T-A143</f>
        <v>201</v>
      </c>
      <c r="I143" s="83">
        <f t="shared" si="6"/>
        <v>-28.199999999999818</v>
      </c>
      <c r="J143" s="83">
        <f t="shared" si="7"/>
        <v>-0.50589311662450565</v>
      </c>
      <c r="K143" s="83">
        <f>J143-XJO_90DSMR</f>
        <v>-0.63675512926953992</v>
      </c>
      <c r="L143" s="83">
        <f t="shared" si="8"/>
        <v>0.40545709465106849</v>
      </c>
      <c r="M143" s="106">
        <f>VLOOKUP(A143,RBA_FX!A$12:B$361,2,FALSE)</f>
        <v>0.91759999999999997</v>
      </c>
      <c r="N143" s="106">
        <f>VLOOKUP(A143,RBA_Bonds!A$11:B$296,2,FALSE)/10</f>
        <v>0.27300000000000002</v>
      </c>
    </row>
    <row r="144" spans="1:14" x14ac:dyDescent="0.25">
      <c r="A144" s="82">
        <v>41892</v>
      </c>
      <c r="B144" s="83">
        <v>5607.9</v>
      </c>
      <c r="C144" s="83">
        <v>5607.9</v>
      </c>
      <c r="D144" s="83">
        <v>5557.4</v>
      </c>
      <c r="E144" s="83">
        <v>5574.3</v>
      </c>
      <c r="F144" s="84">
        <v>561743200</v>
      </c>
      <c r="G144" s="83">
        <v>5574.3</v>
      </c>
      <c r="H144" s="84">
        <f>EOD_T-A144</f>
        <v>202</v>
      </c>
      <c r="I144" s="83">
        <f t="shared" si="6"/>
        <v>-33.599999999999454</v>
      </c>
      <c r="J144" s="83">
        <f t="shared" si="7"/>
        <v>-0.59915476381532229</v>
      </c>
      <c r="K144" s="83">
        <f>J144-XJO_90DSMR</f>
        <v>-0.73001677646035668</v>
      </c>
      <c r="L144" s="83">
        <f t="shared" si="8"/>
        <v>0.53292449391357033</v>
      </c>
      <c r="M144" s="106">
        <f>VLOOKUP(A144,RBA_FX!A$12:B$361,2,FALSE)</f>
        <v>0.91579999999999995</v>
      </c>
      <c r="N144" s="106">
        <f>VLOOKUP(A144,RBA_Bonds!A$11:B$296,2,FALSE)/10</f>
        <v>0.27</v>
      </c>
    </row>
    <row r="145" spans="1:14" x14ac:dyDescent="0.25">
      <c r="A145" s="82">
        <v>41891</v>
      </c>
      <c r="B145" s="83">
        <v>5577</v>
      </c>
      <c r="C145" s="83">
        <v>5607.9</v>
      </c>
      <c r="D145" s="83">
        <v>5575.2</v>
      </c>
      <c r="E145" s="83">
        <v>5607.9</v>
      </c>
      <c r="F145" s="84">
        <v>489494600</v>
      </c>
      <c r="G145" s="83">
        <v>5607.9</v>
      </c>
      <c r="H145" s="84">
        <f>EOD_T-A145</f>
        <v>203</v>
      </c>
      <c r="I145" s="83">
        <f t="shared" si="6"/>
        <v>30.899999999999636</v>
      </c>
      <c r="J145" s="83">
        <f t="shared" si="7"/>
        <v>0.55406132329208602</v>
      </c>
      <c r="K145" s="83">
        <f>J145-XJO_90DSMR</f>
        <v>0.42319931064705169</v>
      </c>
      <c r="L145" s="83">
        <f t="shared" si="8"/>
        <v>0.17909765653213974</v>
      </c>
      <c r="M145" s="106">
        <f>VLOOKUP(A145,RBA_FX!A$12:B$361,2,FALSE)</f>
        <v>0.92659999999999998</v>
      </c>
      <c r="N145" s="106">
        <f>VLOOKUP(A145,RBA_Bonds!A$11:B$296,2,FALSE)/10</f>
        <v>0.27</v>
      </c>
    </row>
    <row r="146" spans="1:14" x14ac:dyDescent="0.25">
      <c r="A146" s="82">
        <v>41890</v>
      </c>
      <c r="B146" s="83">
        <v>5598.7</v>
      </c>
      <c r="C146" s="83">
        <v>5601.9</v>
      </c>
      <c r="D146" s="83">
        <v>5569</v>
      </c>
      <c r="E146" s="83">
        <v>5577</v>
      </c>
      <c r="F146" s="84">
        <v>409453600</v>
      </c>
      <c r="G146" s="83">
        <v>5577</v>
      </c>
      <c r="H146" s="84">
        <f>EOD_T-A146</f>
        <v>204</v>
      </c>
      <c r="I146" s="83">
        <f t="shared" si="6"/>
        <v>-21.699999999999818</v>
      </c>
      <c r="J146" s="83">
        <f t="shared" si="7"/>
        <v>-0.38758997624448205</v>
      </c>
      <c r="K146" s="83">
        <f>J146-XJO_90DSMR</f>
        <v>-0.51845198888951638</v>
      </c>
      <c r="L146" s="83">
        <f t="shared" si="8"/>
        <v>0.26879246478349522</v>
      </c>
      <c r="M146" s="106">
        <f>VLOOKUP(A146,RBA_FX!A$12:B$361,2,FALSE)</f>
        <v>0.9365</v>
      </c>
      <c r="N146" s="106">
        <f>VLOOKUP(A146,RBA_Bonds!A$11:B$296,2,FALSE)/10</f>
        <v>0.26300000000000001</v>
      </c>
    </row>
    <row r="147" spans="1:14" x14ac:dyDescent="0.25">
      <c r="A147" s="82">
        <v>41887</v>
      </c>
      <c r="B147" s="83">
        <v>5631.3</v>
      </c>
      <c r="C147" s="83">
        <v>5631.3</v>
      </c>
      <c r="D147" s="83">
        <v>5592.9</v>
      </c>
      <c r="E147" s="83">
        <v>5598.7</v>
      </c>
      <c r="F147" s="84">
        <v>486214600</v>
      </c>
      <c r="G147" s="83">
        <v>5598.7</v>
      </c>
      <c r="H147" s="84">
        <f>EOD_T-A147</f>
        <v>207</v>
      </c>
      <c r="I147" s="83">
        <f t="shared" si="6"/>
        <v>-32.600000000000364</v>
      </c>
      <c r="J147" s="83">
        <f t="shared" si="7"/>
        <v>-0.57890717951450577</v>
      </c>
      <c r="K147" s="83">
        <f>J147-XJO_90DSMR</f>
        <v>-0.70976919215954015</v>
      </c>
      <c r="L147" s="83">
        <f t="shared" si="8"/>
        <v>0.50377230613880619</v>
      </c>
      <c r="M147" s="106">
        <f>VLOOKUP(A147,RBA_FX!A$12:B$361,2,FALSE)</f>
        <v>0.93410000000000004</v>
      </c>
      <c r="N147" s="106">
        <f>VLOOKUP(A147,RBA_Bonds!A$11:B$296,2,FALSE)/10</f>
        <v>0.26400000000000001</v>
      </c>
    </row>
    <row r="148" spans="1:14" x14ac:dyDescent="0.25">
      <c r="A148" s="82">
        <v>41886</v>
      </c>
      <c r="B148" s="83">
        <v>5656.1</v>
      </c>
      <c r="C148" s="83">
        <v>5657.5</v>
      </c>
      <c r="D148" s="83">
        <v>5618.8</v>
      </c>
      <c r="E148" s="83">
        <v>5631.3</v>
      </c>
      <c r="F148" s="84">
        <v>513661200</v>
      </c>
      <c r="G148" s="83">
        <v>5631.3</v>
      </c>
      <c r="H148" s="84">
        <f>EOD_T-A148</f>
        <v>208</v>
      </c>
      <c r="I148" s="83">
        <f t="shared" si="6"/>
        <v>-24.800000000000182</v>
      </c>
      <c r="J148" s="83">
        <f t="shared" si="7"/>
        <v>-0.43846466646629623</v>
      </c>
      <c r="K148" s="83">
        <f>J148-XJO_90DSMR</f>
        <v>-0.5693266791113305</v>
      </c>
      <c r="L148" s="83">
        <f t="shared" si="8"/>
        <v>0.32413286754793591</v>
      </c>
      <c r="M148" s="106">
        <f>VLOOKUP(A148,RBA_FX!A$12:B$361,2,FALSE)</f>
        <v>0.93400000000000005</v>
      </c>
      <c r="N148" s="106">
        <f>VLOOKUP(A148,RBA_Bonds!A$11:B$296,2,FALSE)/10</f>
        <v>0.26100000000000001</v>
      </c>
    </row>
    <row r="149" spans="1:14" x14ac:dyDescent="0.25">
      <c r="A149" s="82">
        <v>41885</v>
      </c>
      <c r="B149" s="83">
        <v>5658.5</v>
      </c>
      <c r="C149" s="83">
        <v>5672.7</v>
      </c>
      <c r="D149" s="83">
        <v>5643.6</v>
      </c>
      <c r="E149" s="83">
        <v>5656.1</v>
      </c>
      <c r="F149" s="84">
        <v>606648700</v>
      </c>
      <c r="G149" s="83">
        <v>5656.1</v>
      </c>
      <c r="H149" s="84">
        <f>EOD_T-A149</f>
        <v>209</v>
      </c>
      <c r="I149" s="83">
        <f t="shared" si="6"/>
        <v>-2.3999999999996362</v>
      </c>
      <c r="J149" s="83">
        <f t="shared" si="7"/>
        <v>-4.2414067332325459E-2</v>
      </c>
      <c r="K149" s="83">
        <f>J149-XJO_90DSMR</f>
        <v>-0.17327607997735978</v>
      </c>
      <c r="L149" s="83">
        <f t="shared" si="8"/>
        <v>3.002459989232038E-2</v>
      </c>
      <c r="M149" s="106">
        <f>VLOOKUP(A149,RBA_FX!A$12:B$361,2,FALSE)</f>
        <v>0.92900000000000005</v>
      </c>
      <c r="N149" s="106">
        <f>VLOOKUP(A149,RBA_Bonds!A$11:B$296,2,FALSE)/10</f>
        <v>0.26200000000000001</v>
      </c>
    </row>
    <row r="150" spans="1:14" x14ac:dyDescent="0.25">
      <c r="A150" s="82">
        <v>41884</v>
      </c>
      <c r="B150" s="83">
        <v>5629.8</v>
      </c>
      <c r="C150" s="83">
        <v>5658.5</v>
      </c>
      <c r="D150" s="83">
        <v>5617.9</v>
      </c>
      <c r="E150" s="83">
        <v>5658.5</v>
      </c>
      <c r="F150" s="84">
        <v>491520600</v>
      </c>
      <c r="G150" s="83">
        <v>5658.5</v>
      </c>
      <c r="H150" s="84">
        <f>EOD_T-A150</f>
        <v>210</v>
      </c>
      <c r="I150" s="83">
        <f t="shared" si="6"/>
        <v>28.699999999999818</v>
      </c>
      <c r="J150" s="83">
        <f t="shared" si="7"/>
        <v>0.50978720380830256</v>
      </c>
      <c r="K150" s="83">
        <f>J150-XJO_90DSMR</f>
        <v>0.37892519116326823</v>
      </c>
      <c r="L150" s="83">
        <f t="shared" si="8"/>
        <v>0.14358430049811938</v>
      </c>
      <c r="M150" s="106">
        <f>VLOOKUP(A150,RBA_FX!A$12:B$361,2,FALSE)</f>
        <v>0.92930000000000001</v>
      </c>
      <c r="N150" s="106">
        <f>VLOOKUP(A150,RBA_Bonds!A$11:B$296,2,FALSE)/10</f>
        <v>0.25900000000000001</v>
      </c>
    </row>
    <row r="151" spans="1:14" x14ac:dyDescent="0.25">
      <c r="A151" s="82">
        <v>41883</v>
      </c>
      <c r="B151" s="83">
        <v>5625.9</v>
      </c>
      <c r="C151" s="83">
        <v>5654</v>
      </c>
      <c r="D151" s="83">
        <v>5625.9</v>
      </c>
      <c r="E151" s="83">
        <v>5629.8</v>
      </c>
      <c r="F151" s="84">
        <v>459817200</v>
      </c>
      <c r="G151" s="83">
        <v>5629.8</v>
      </c>
      <c r="H151" s="84">
        <f>EOD_T-A151</f>
        <v>211</v>
      </c>
      <c r="I151" s="83">
        <f t="shared" si="6"/>
        <v>3.9000000000005457</v>
      </c>
      <c r="J151" s="83">
        <f t="shared" si="7"/>
        <v>6.9322241774659094E-2</v>
      </c>
      <c r="K151" s="83">
        <f>J151-XJO_90DSMR</f>
        <v>-6.1539770870375238E-2</v>
      </c>
      <c r="L151" s="83">
        <f t="shared" si="8"/>
        <v>3.7871433987782845E-3</v>
      </c>
      <c r="M151" s="106">
        <f>VLOOKUP(A151,RBA_FX!A$12:B$361,2,FALSE)</f>
        <v>0.93400000000000005</v>
      </c>
      <c r="N151" s="106">
        <f>VLOOKUP(A151,RBA_Bonds!A$11:B$296,2,FALSE)/10</f>
        <v>0.25600000000000001</v>
      </c>
    </row>
    <row r="152" spans="1:14" x14ac:dyDescent="0.25">
      <c r="A152" s="82">
        <v>41880</v>
      </c>
      <c r="B152" s="83">
        <v>5624.4</v>
      </c>
      <c r="C152" s="83">
        <v>5630.6</v>
      </c>
      <c r="D152" s="83">
        <v>5614.3</v>
      </c>
      <c r="E152" s="83">
        <v>5625.9</v>
      </c>
      <c r="F152" s="84">
        <v>886315300</v>
      </c>
      <c r="G152" s="83">
        <v>5625.9</v>
      </c>
      <c r="H152" s="84">
        <f>EOD_T-A152</f>
        <v>214</v>
      </c>
      <c r="I152" s="83">
        <f t="shared" si="6"/>
        <v>1.5</v>
      </c>
      <c r="J152" s="83">
        <f t="shared" si="7"/>
        <v>2.6669511414550887E-2</v>
      </c>
      <c r="K152" s="83">
        <f>J152-XJO_90DSMR</f>
        <v>-0.10419250123048344</v>
      </c>
      <c r="L152" s="83">
        <f t="shared" si="8"/>
        <v>1.0856077312664294E-2</v>
      </c>
      <c r="M152" s="106">
        <f>VLOOKUP(A152,RBA_FX!A$12:B$361,2,FALSE)</f>
        <v>0.93489999999999995</v>
      </c>
      <c r="N152" s="106">
        <f>VLOOKUP(A152,RBA_Bonds!A$11:B$296,2,FALSE)/10</f>
        <v>0.255</v>
      </c>
    </row>
    <row r="153" spans="1:14" x14ac:dyDescent="0.25">
      <c r="A153" s="82">
        <v>41879</v>
      </c>
      <c r="B153" s="83">
        <v>5651.2</v>
      </c>
      <c r="C153" s="83">
        <v>5651.3</v>
      </c>
      <c r="D153" s="83">
        <v>5619.9</v>
      </c>
      <c r="E153" s="83">
        <v>5624.4</v>
      </c>
      <c r="F153" s="84">
        <v>871790500</v>
      </c>
      <c r="G153" s="83">
        <v>5624.4</v>
      </c>
      <c r="H153" s="84">
        <f>EOD_T-A153</f>
        <v>215</v>
      </c>
      <c r="I153" s="83">
        <f t="shared" si="6"/>
        <v>-26.800000000000182</v>
      </c>
      <c r="J153" s="83">
        <f t="shared" si="7"/>
        <v>-0.47423556058890476</v>
      </c>
      <c r="K153" s="83">
        <f>J153-XJO_90DSMR</f>
        <v>-0.60509757323393909</v>
      </c>
      <c r="L153" s="83">
        <f t="shared" si="8"/>
        <v>0.36614307313360228</v>
      </c>
      <c r="M153" s="106">
        <f>VLOOKUP(A153,RBA_FX!A$12:B$361,2,FALSE)</f>
        <v>0.93530000000000002</v>
      </c>
      <c r="N153" s="106">
        <f>VLOOKUP(A153,RBA_Bonds!A$11:B$296,2,FALSE)/10</f>
        <v>0.25600000000000001</v>
      </c>
    </row>
    <row r="154" spans="1:14" x14ac:dyDescent="0.25">
      <c r="A154" s="82">
        <v>41878</v>
      </c>
      <c r="B154" s="83">
        <v>5637.7</v>
      </c>
      <c r="C154" s="83">
        <v>5652.3</v>
      </c>
      <c r="D154" s="83">
        <v>5637.5</v>
      </c>
      <c r="E154" s="83">
        <v>5651.2</v>
      </c>
      <c r="F154" s="84">
        <v>666083100</v>
      </c>
      <c r="G154" s="83">
        <v>5651.2</v>
      </c>
      <c r="H154" s="84">
        <f>EOD_T-A154</f>
        <v>216</v>
      </c>
      <c r="I154" s="83">
        <f t="shared" si="6"/>
        <v>13.599999999999454</v>
      </c>
      <c r="J154" s="83">
        <f t="shared" si="7"/>
        <v>0.24123740598835414</v>
      </c>
      <c r="K154" s="83">
        <f>J154-XJO_90DSMR</f>
        <v>0.11037539334331981</v>
      </c>
      <c r="L154" s="83">
        <f t="shared" si="8"/>
        <v>1.2182727455692566E-2</v>
      </c>
      <c r="M154" s="106">
        <f>VLOOKUP(A154,RBA_FX!A$12:B$361,2,FALSE)</f>
        <v>0.93189999999999995</v>
      </c>
      <c r="N154" s="106">
        <f>VLOOKUP(A154,RBA_Bonds!A$11:B$296,2,FALSE)/10</f>
        <v>0.254</v>
      </c>
    </row>
    <row r="155" spans="1:14" x14ac:dyDescent="0.25">
      <c r="A155" s="82">
        <v>41877</v>
      </c>
      <c r="B155" s="83">
        <v>5634.9</v>
      </c>
      <c r="C155" s="83">
        <v>5646.6</v>
      </c>
      <c r="D155" s="83">
        <v>5625.9</v>
      </c>
      <c r="E155" s="83">
        <v>5637.6</v>
      </c>
      <c r="F155" s="84">
        <v>622225300</v>
      </c>
      <c r="G155" s="83">
        <v>5637.6</v>
      </c>
      <c r="H155" s="84">
        <f>EOD_T-A155</f>
        <v>217</v>
      </c>
      <c r="I155" s="83">
        <f t="shared" si="6"/>
        <v>2.7000000000007276</v>
      </c>
      <c r="J155" s="83">
        <f t="shared" si="7"/>
        <v>4.7915668423587424E-2</v>
      </c>
      <c r="K155" s="83">
        <f>J155-XJO_90DSMR</f>
        <v>-8.2946344221446908E-2</v>
      </c>
      <c r="L155" s="83">
        <f t="shared" si="8"/>
        <v>6.880096019702759E-3</v>
      </c>
      <c r="M155" s="106">
        <f>VLOOKUP(A155,RBA_FX!A$12:B$361,2,FALSE)</f>
        <v>0.92930000000000001</v>
      </c>
      <c r="N155" s="106">
        <f>VLOOKUP(A155,RBA_Bonds!A$11:B$296,2,FALSE)/10</f>
        <v>0.255</v>
      </c>
    </row>
    <row r="156" spans="1:14" x14ac:dyDescent="0.25">
      <c r="A156" s="82">
        <v>41876</v>
      </c>
      <c r="B156" s="83">
        <v>5645.6</v>
      </c>
      <c r="C156" s="83">
        <v>5650.2</v>
      </c>
      <c r="D156" s="83">
        <v>5625</v>
      </c>
      <c r="E156" s="83">
        <v>5634.9</v>
      </c>
      <c r="F156" s="84">
        <v>534549000</v>
      </c>
      <c r="G156" s="83">
        <v>5634.9</v>
      </c>
      <c r="H156" s="84">
        <f>EOD_T-A156</f>
        <v>218</v>
      </c>
      <c r="I156" s="83">
        <f t="shared" si="6"/>
        <v>-10.700000000000728</v>
      </c>
      <c r="J156" s="83">
        <f t="shared" si="7"/>
        <v>-0.18952812809977199</v>
      </c>
      <c r="K156" s="83">
        <f>J156-XJO_90DSMR</f>
        <v>-0.32039014074480632</v>
      </c>
      <c r="L156" s="83">
        <f t="shared" si="8"/>
        <v>0.10264984228647681</v>
      </c>
      <c r="M156" s="106">
        <f>VLOOKUP(A156,RBA_FX!A$12:B$361,2,FALSE)</f>
        <v>0.93210000000000004</v>
      </c>
      <c r="N156" s="106">
        <f>VLOOKUP(A156,RBA_Bonds!A$11:B$296,2,FALSE)/10</f>
        <v>0.26</v>
      </c>
    </row>
    <row r="157" spans="1:14" x14ac:dyDescent="0.25">
      <c r="A157" s="82">
        <v>41873</v>
      </c>
      <c r="B157" s="83">
        <v>5638.9</v>
      </c>
      <c r="C157" s="83">
        <v>5662.7</v>
      </c>
      <c r="D157" s="83">
        <v>5638.9</v>
      </c>
      <c r="E157" s="83">
        <v>5645.6</v>
      </c>
      <c r="F157" s="84">
        <v>569739100</v>
      </c>
      <c r="G157" s="83">
        <v>5645.6</v>
      </c>
      <c r="H157" s="84">
        <f>EOD_T-A157</f>
        <v>221</v>
      </c>
      <c r="I157" s="83">
        <f t="shared" si="6"/>
        <v>6.7000000000007276</v>
      </c>
      <c r="J157" s="83">
        <f t="shared" si="7"/>
        <v>0.11881749986700826</v>
      </c>
      <c r="K157" s="83">
        <f>J157-XJO_90DSMR</f>
        <v>-1.2044512778026067E-2</v>
      </c>
      <c r="L157" s="83">
        <f t="shared" si="8"/>
        <v>1.4507028806003323E-4</v>
      </c>
      <c r="M157" s="106">
        <f>VLOOKUP(A157,RBA_FX!A$12:B$361,2,FALSE)</f>
        <v>0.93259999999999998</v>
      </c>
      <c r="N157" s="106">
        <f>VLOOKUP(A157,RBA_Bonds!A$11:B$296,2,FALSE)/10</f>
        <v>0.26100000000000001</v>
      </c>
    </row>
    <row r="158" spans="1:14" x14ac:dyDescent="0.25">
      <c r="A158" s="82">
        <v>41872</v>
      </c>
      <c r="B158" s="83">
        <v>5634.6</v>
      </c>
      <c r="C158" s="83">
        <v>5679.5</v>
      </c>
      <c r="D158" s="83">
        <v>5634.6</v>
      </c>
      <c r="E158" s="83">
        <v>5638.9</v>
      </c>
      <c r="F158" s="84">
        <v>761011000</v>
      </c>
      <c r="G158" s="83">
        <v>5638.9</v>
      </c>
      <c r="H158" s="84">
        <f>EOD_T-A158</f>
        <v>222</v>
      </c>
      <c r="I158" s="83">
        <f t="shared" si="6"/>
        <v>4.2999999999992724</v>
      </c>
      <c r="J158" s="83">
        <f t="shared" si="7"/>
        <v>7.6314201540469112E-2</v>
      </c>
      <c r="K158" s="83">
        <f>J158-XJO_90DSMR</f>
        <v>-5.4547811104565219E-2</v>
      </c>
      <c r="L158" s="83">
        <f t="shared" si="8"/>
        <v>2.9754636962993288E-3</v>
      </c>
      <c r="M158" s="106">
        <f>VLOOKUP(A158,RBA_FX!A$12:B$361,2,FALSE)</f>
        <v>0.9254</v>
      </c>
      <c r="N158" s="106">
        <f>VLOOKUP(A158,RBA_Bonds!A$11:B$296,2,FALSE)/10</f>
        <v>0.25900000000000001</v>
      </c>
    </row>
    <row r="159" spans="1:14" x14ac:dyDescent="0.25">
      <c r="A159" s="82">
        <v>41871</v>
      </c>
      <c r="B159" s="83">
        <v>5623.8</v>
      </c>
      <c r="C159" s="83">
        <v>5639.4</v>
      </c>
      <c r="D159" s="83">
        <v>5604.2</v>
      </c>
      <c r="E159" s="83">
        <v>5634.6</v>
      </c>
      <c r="F159" s="84">
        <v>602845400</v>
      </c>
      <c r="G159" s="83">
        <v>5634.6</v>
      </c>
      <c r="H159" s="84">
        <f>EOD_T-A159</f>
        <v>223</v>
      </c>
      <c r="I159" s="83">
        <f t="shared" si="6"/>
        <v>10.800000000000182</v>
      </c>
      <c r="J159" s="83">
        <f t="shared" si="7"/>
        <v>0.19204096874000109</v>
      </c>
      <c r="K159" s="83">
        <f>J159-XJO_90DSMR</f>
        <v>6.1178956094966763E-2</v>
      </c>
      <c r="L159" s="83">
        <f t="shared" si="8"/>
        <v>3.7428646688698708E-3</v>
      </c>
      <c r="M159" s="106">
        <f>VLOOKUP(A159,RBA_FX!A$12:B$361,2,FALSE)</f>
        <v>0.92800000000000005</v>
      </c>
      <c r="N159" s="106">
        <f>VLOOKUP(A159,RBA_Bonds!A$11:B$296,2,FALSE)/10</f>
        <v>0.255</v>
      </c>
    </row>
    <row r="160" spans="1:14" x14ac:dyDescent="0.25">
      <c r="A160" s="82">
        <v>41870</v>
      </c>
      <c r="B160" s="83">
        <v>5587.1</v>
      </c>
      <c r="C160" s="83">
        <v>5626.6</v>
      </c>
      <c r="D160" s="83">
        <v>5582.5</v>
      </c>
      <c r="E160" s="83">
        <v>5623.8</v>
      </c>
      <c r="F160" s="84">
        <v>652271400</v>
      </c>
      <c r="G160" s="83">
        <v>5623.8</v>
      </c>
      <c r="H160" s="84">
        <f>EOD_T-A160</f>
        <v>224</v>
      </c>
      <c r="I160" s="83">
        <f t="shared" si="6"/>
        <v>36.699999999999818</v>
      </c>
      <c r="J160" s="83">
        <f t="shared" si="7"/>
        <v>0.65687029049059109</v>
      </c>
      <c r="K160" s="83">
        <f>J160-XJO_90DSMR</f>
        <v>0.52600827784555682</v>
      </c>
      <c r="L160" s="83">
        <f t="shared" si="8"/>
        <v>0.2766847083620485</v>
      </c>
      <c r="M160" s="106">
        <f>VLOOKUP(A160,RBA_FX!A$12:B$361,2,FALSE)</f>
        <v>0.93379999999999996</v>
      </c>
      <c r="N160" s="106">
        <f>VLOOKUP(A160,RBA_Bonds!A$11:B$296,2,FALSE)/10</f>
        <v>0.253</v>
      </c>
    </row>
    <row r="161" spans="1:14" x14ac:dyDescent="0.25">
      <c r="A161" s="82">
        <v>41869</v>
      </c>
      <c r="B161" s="83">
        <v>5566.5</v>
      </c>
      <c r="C161" s="83">
        <v>5587.1</v>
      </c>
      <c r="D161" s="83">
        <v>5566.5</v>
      </c>
      <c r="E161" s="83">
        <v>5587.1</v>
      </c>
      <c r="F161" s="84">
        <v>404133400</v>
      </c>
      <c r="G161" s="83">
        <v>5587.1</v>
      </c>
      <c r="H161" s="84">
        <f>EOD_T-A161</f>
        <v>225</v>
      </c>
      <c r="I161" s="83">
        <f t="shared" si="6"/>
        <v>20.600000000000364</v>
      </c>
      <c r="J161" s="83">
        <f t="shared" si="7"/>
        <v>0.37007096020839597</v>
      </c>
      <c r="K161" s="83">
        <f>J161-XJO_90DSMR</f>
        <v>0.23920894756336164</v>
      </c>
      <c r="L161" s="83">
        <f t="shared" si="8"/>
        <v>5.7220920594371096E-2</v>
      </c>
      <c r="M161" s="106">
        <f>VLOOKUP(A161,RBA_FX!A$12:B$361,2,FALSE)</f>
        <v>0.93259999999999998</v>
      </c>
      <c r="N161" s="106">
        <f>VLOOKUP(A161,RBA_Bonds!A$11:B$296,2,FALSE)/10</f>
        <v>0.25</v>
      </c>
    </row>
    <row r="162" spans="1:14" x14ac:dyDescent="0.25">
      <c r="A162" s="82">
        <v>41866</v>
      </c>
      <c r="B162" s="83">
        <v>5548.5</v>
      </c>
      <c r="C162" s="83">
        <v>5578.5</v>
      </c>
      <c r="D162" s="83">
        <v>5545</v>
      </c>
      <c r="E162" s="83">
        <v>5566.5</v>
      </c>
      <c r="F162" s="84">
        <v>489602300</v>
      </c>
      <c r="G162" s="83">
        <v>5566.5</v>
      </c>
      <c r="H162" s="84">
        <f>EOD_T-A162</f>
        <v>228</v>
      </c>
      <c r="I162" s="83">
        <f t="shared" si="6"/>
        <v>18</v>
      </c>
      <c r="J162" s="83">
        <f t="shared" si="7"/>
        <v>0.32441200324412006</v>
      </c>
      <c r="K162" s="83">
        <f>J162-XJO_90DSMR</f>
        <v>0.19354999059908573</v>
      </c>
      <c r="L162" s="83">
        <f t="shared" si="8"/>
        <v>3.7461598860906171E-2</v>
      </c>
      <c r="M162" s="106">
        <f>VLOOKUP(A162,RBA_FX!A$12:B$361,2,FALSE)</f>
        <v>0.93320000000000003</v>
      </c>
      <c r="N162" s="106">
        <f>VLOOKUP(A162,RBA_Bonds!A$11:B$296,2,FALSE)/10</f>
        <v>0.253</v>
      </c>
    </row>
    <row r="163" spans="1:14" x14ac:dyDescent="0.25">
      <c r="A163" s="82">
        <v>41865</v>
      </c>
      <c r="B163" s="83">
        <v>5514.7</v>
      </c>
      <c r="C163" s="83">
        <v>5558.4</v>
      </c>
      <c r="D163" s="83">
        <v>5514.7</v>
      </c>
      <c r="E163" s="83">
        <v>5548.5</v>
      </c>
      <c r="F163" s="84">
        <v>659992600</v>
      </c>
      <c r="G163" s="83">
        <v>5548.5</v>
      </c>
      <c r="H163" s="84">
        <f>EOD_T-A163</f>
        <v>229</v>
      </c>
      <c r="I163" s="83">
        <f t="shared" si="6"/>
        <v>33.800000000000182</v>
      </c>
      <c r="J163" s="83">
        <f t="shared" si="7"/>
        <v>0.61290732043447849</v>
      </c>
      <c r="K163" s="83">
        <f>J163-XJO_90DSMR</f>
        <v>0.48204530778944416</v>
      </c>
      <c r="L163" s="83">
        <f t="shared" si="8"/>
        <v>0.23236767876181996</v>
      </c>
      <c r="M163" s="106">
        <f>VLOOKUP(A163,RBA_FX!A$12:B$361,2,FALSE)</f>
        <v>0.92969999999999997</v>
      </c>
      <c r="N163" s="106">
        <f>VLOOKUP(A163,RBA_Bonds!A$11:B$296,2,FALSE)/10</f>
        <v>0.252</v>
      </c>
    </row>
    <row r="164" spans="1:14" x14ac:dyDescent="0.25">
      <c r="A164" s="82">
        <v>41864</v>
      </c>
      <c r="B164" s="83">
        <v>5530.3</v>
      </c>
      <c r="C164" s="83">
        <v>5530.3</v>
      </c>
      <c r="D164" s="83">
        <v>5503.3</v>
      </c>
      <c r="E164" s="83">
        <v>5514.7</v>
      </c>
      <c r="F164" s="84">
        <v>527649700</v>
      </c>
      <c r="G164" s="83">
        <v>5514.7</v>
      </c>
      <c r="H164" s="84">
        <f>EOD_T-A164</f>
        <v>230</v>
      </c>
      <c r="I164" s="83">
        <f t="shared" si="6"/>
        <v>-15.600000000000364</v>
      </c>
      <c r="J164" s="83">
        <f t="shared" si="7"/>
        <v>-0.2820823463464977</v>
      </c>
      <c r="K164" s="83">
        <f>J164-XJO_90DSMR</f>
        <v>-0.41294435899153203</v>
      </c>
      <c r="L164" s="83">
        <f t="shared" si="8"/>
        <v>0.17052304362292728</v>
      </c>
      <c r="M164" s="106">
        <f>VLOOKUP(A164,RBA_FX!A$12:B$361,2,FALSE)</f>
        <v>0.92979999999999996</v>
      </c>
      <c r="N164" s="106">
        <f>VLOOKUP(A164,RBA_Bonds!A$11:B$296,2,FALSE)/10</f>
        <v>0.25700000000000001</v>
      </c>
    </row>
    <row r="165" spans="1:14" x14ac:dyDescent="0.25">
      <c r="A165" s="82">
        <v>41863</v>
      </c>
      <c r="B165" s="83">
        <v>5457</v>
      </c>
      <c r="C165" s="83">
        <v>5533.6</v>
      </c>
      <c r="D165" s="83">
        <v>5457</v>
      </c>
      <c r="E165" s="83">
        <v>5530.3</v>
      </c>
      <c r="F165" s="84">
        <v>557253900</v>
      </c>
      <c r="G165" s="83">
        <v>5530.3</v>
      </c>
      <c r="H165" s="84">
        <f>EOD_T-A165</f>
        <v>231</v>
      </c>
      <c r="I165" s="83">
        <f t="shared" si="6"/>
        <v>73.300000000000182</v>
      </c>
      <c r="J165" s="83">
        <f t="shared" si="7"/>
        <v>1.3432288803371848</v>
      </c>
      <c r="K165" s="83">
        <f>J165-XJO_90DSMR</f>
        <v>1.2123668676921504</v>
      </c>
      <c r="L165" s="83">
        <f t="shared" si="8"/>
        <v>1.4698334218776761</v>
      </c>
      <c r="M165" s="106">
        <f>VLOOKUP(A165,RBA_FX!A$12:B$361,2,FALSE)</f>
        <v>0.92559999999999998</v>
      </c>
      <c r="N165" s="106">
        <f>VLOOKUP(A165,RBA_Bonds!A$11:B$296,2,FALSE)/10</f>
        <v>0.255</v>
      </c>
    </row>
    <row r="166" spans="1:14" x14ac:dyDescent="0.25">
      <c r="A166" s="82">
        <v>41862</v>
      </c>
      <c r="B166" s="83">
        <v>5435.3</v>
      </c>
      <c r="C166" s="83">
        <v>5475.9</v>
      </c>
      <c r="D166" s="83">
        <v>5435.3</v>
      </c>
      <c r="E166" s="83">
        <v>5457</v>
      </c>
      <c r="F166" s="84">
        <v>435696100</v>
      </c>
      <c r="G166" s="83">
        <v>5457</v>
      </c>
      <c r="H166" s="84">
        <f>EOD_T-A166</f>
        <v>232</v>
      </c>
      <c r="I166" s="83">
        <f t="shared" si="6"/>
        <v>21.699999999999818</v>
      </c>
      <c r="J166" s="83">
        <f t="shared" si="7"/>
        <v>0.39924199216234285</v>
      </c>
      <c r="K166" s="83">
        <f>J166-XJO_90DSMR</f>
        <v>0.26837997951730852</v>
      </c>
      <c r="L166" s="83">
        <f t="shared" si="8"/>
        <v>7.2027813405710947E-2</v>
      </c>
      <c r="M166" s="106">
        <f>VLOOKUP(A166,RBA_FX!A$12:B$361,2,FALSE)</f>
        <v>0.92800000000000005</v>
      </c>
      <c r="N166" s="106">
        <f>VLOOKUP(A166,RBA_Bonds!A$11:B$296,2,FALSE)/10</f>
        <v>0.253</v>
      </c>
    </row>
    <row r="167" spans="1:14" x14ac:dyDescent="0.25">
      <c r="A167" s="82">
        <v>41859</v>
      </c>
      <c r="B167" s="83">
        <v>5509</v>
      </c>
      <c r="C167" s="83">
        <v>5509</v>
      </c>
      <c r="D167" s="83">
        <v>5425.2</v>
      </c>
      <c r="E167" s="83">
        <v>5435.3</v>
      </c>
      <c r="F167" s="84">
        <v>690349600</v>
      </c>
      <c r="G167" s="83">
        <v>5435.3</v>
      </c>
      <c r="H167" s="84">
        <f>EOD_T-A167</f>
        <v>235</v>
      </c>
      <c r="I167" s="83">
        <f t="shared" si="6"/>
        <v>-73.699999999999818</v>
      </c>
      <c r="J167" s="83">
        <f t="shared" si="7"/>
        <v>-1.3378108549645999</v>
      </c>
      <c r="K167" s="83">
        <f>J167-XJO_90DSMR</f>
        <v>-1.4686728676096343</v>
      </c>
      <c r="L167" s="83">
        <f t="shared" si="8"/>
        <v>2.1569999920527065</v>
      </c>
      <c r="M167" s="106">
        <f>VLOOKUP(A167,RBA_FX!A$12:B$361,2,FALSE)</f>
        <v>0.92459999999999998</v>
      </c>
      <c r="N167" s="106">
        <f>VLOOKUP(A167,RBA_Bonds!A$11:B$296,2,FALSE)/10</f>
        <v>0.24500000000000002</v>
      </c>
    </row>
    <row r="168" spans="1:14" x14ac:dyDescent="0.25">
      <c r="A168" s="82">
        <v>41858</v>
      </c>
      <c r="B168" s="83">
        <v>5512</v>
      </c>
      <c r="C168" s="83">
        <v>5522</v>
      </c>
      <c r="D168" s="83">
        <v>5490.1</v>
      </c>
      <c r="E168" s="83">
        <v>5509</v>
      </c>
      <c r="F168" s="84">
        <v>628013900</v>
      </c>
      <c r="G168" s="83">
        <v>5509</v>
      </c>
      <c r="H168" s="84">
        <f>EOD_T-A168</f>
        <v>236</v>
      </c>
      <c r="I168" s="83">
        <f t="shared" si="6"/>
        <v>-3</v>
      </c>
      <c r="J168" s="83">
        <f t="shared" si="7"/>
        <v>-5.4426705370101594E-2</v>
      </c>
      <c r="K168" s="83">
        <f>J168-XJO_90DSMR</f>
        <v>-0.18528871801513591</v>
      </c>
      <c r="L168" s="83">
        <f t="shared" si="8"/>
        <v>3.4331909023692549E-2</v>
      </c>
      <c r="M168" s="106">
        <f>VLOOKUP(A168,RBA_FX!A$12:B$361,2,FALSE)</f>
        <v>0.92679999999999996</v>
      </c>
      <c r="N168" s="106">
        <f>VLOOKUP(A168,RBA_Bonds!A$11:B$296,2,FALSE)/10</f>
        <v>0.254</v>
      </c>
    </row>
    <row r="169" spans="1:14" x14ac:dyDescent="0.25">
      <c r="A169" s="82">
        <v>41857</v>
      </c>
      <c r="B169" s="83">
        <v>5518.7</v>
      </c>
      <c r="C169" s="83">
        <v>5518.7</v>
      </c>
      <c r="D169" s="83">
        <v>5495.1</v>
      </c>
      <c r="E169" s="83">
        <v>5512</v>
      </c>
      <c r="F169" s="84">
        <v>527827800</v>
      </c>
      <c r="G169" s="83">
        <v>5512</v>
      </c>
      <c r="H169" s="84">
        <f>EOD_T-A169</f>
        <v>237</v>
      </c>
      <c r="I169" s="83">
        <f t="shared" si="6"/>
        <v>-6.6000000000003638</v>
      </c>
      <c r="J169" s="83">
        <f t="shared" si="7"/>
        <v>-0.11959554959591859</v>
      </c>
      <c r="K169" s="83">
        <f>J169-XJO_90DSMR</f>
        <v>-0.25045756224095295</v>
      </c>
      <c r="L169" s="83">
        <f t="shared" si="8"/>
        <v>6.2728990483680816E-2</v>
      </c>
      <c r="M169" s="106">
        <f>VLOOKUP(A169,RBA_FX!A$12:B$361,2,FALSE)</f>
        <v>0.93059999999999998</v>
      </c>
      <c r="N169" s="106">
        <f>VLOOKUP(A169,RBA_Bonds!A$11:B$296,2,FALSE)/10</f>
        <v>0.26300000000000001</v>
      </c>
    </row>
    <row r="170" spans="1:14" x14ac:dyDescent="0.25">
      <c r="A170" s="82">
        <v>41856</v>
      </c>
      <c r="B170" s="83">
        <v>5540.9</v>
      </c>
      <c r="C170" s="83">
        <v>5548.7</v>
      </c>
      <c r="D170" s="83">
        <v>5509.9</v>
      </c>
      <c r="E170" s="83">
        <v>5518.6</v>
      </c>
      <c r="F170" s="84">
        <v>545347700</v>
      </c>
      <c r="G170" s="83">
        <v>5518.6</v>
      </c>
      <c r="H170" s="84">
        <f>EOD_T-A170</f>
        <v>238</v>
      </c>
      <c r="I170" s="83">
        <f t="shared" si="6"/>
        <v>-22.299999999999272</v>
      </c>
      <c r="J170" s="83">
        <f t="shared" si="7"/>
        <v>-0.40246169394862336</v>
      </c>
      <c r="K170" s="83">
        <f>J170-XJO_90DSMR</f>
        <v>-0.53332370659365769</v>
      </c>
      <c r="L170" s="83">
        <f t="shared" si="8"/>
        <v>0.28443417601479787</v>
      </c>
      <c r="M170" s="106">
        <f>VLOOKUP(A170,RBA_FX!A$12:B$361,2,FALSE)</f>
        <v>0.93420000000000003</v>
      </c>
      <c r="N170" s="106">
        <f>VLOOKUP(A170,RBA_Bonds!A$11:B$296,2,FALSE)/10</f>
        <v>0.26</v>
      </c>
    </row>
    <row r="171" spans="1:14" x14ac:dyDescent="0.25">
      <c r="A171" s="82">
        <v>41855</v>
      </c>
      <c r="B171" s="83">
        <v>5556.4</v>
      </c>
      <c r="C171" s="83">
        <v>5556.4</v>
      </c>
      <c r="D171" s="83">
        <v>5524.6</v>
      </c>
      <c r="E171" s="83">
        <v>5540.9</v>
      </c>
      <c r="F171" s="84">
        <v>362979700</v>
      </c>
      <c r="G171" s="83">
        <v>5540.9</v>
      </c>
      <c r="H171" s="84">
        <f>EOD_T-A171</f>
        <v>239</v>
      </c>
      <c r="I171" s="83">
        <f t="shared" si="6"/>
        <v>-15.5</v>
      </c>
      <c r="J171" s="83">
        <f t="shared" si="7"/>
        <v>-0.27895759844503637</v>
      </c>
      <c r="K171" s="83">
        <f>J171-XJO_90DSMR</f>
        <v>-0.4098196110900707</v>
      </c>
      <c r="L171" s="83">
        <f t="shared" si="8"/>
        <v>0.1679521136340168</v>
      </c>
      <c r="M171" s="106" t="e">
        <f>VLOOKUP(A171,RBA_FX!A$12:B$361,2,FALSE)</f>
        <v>#N/A</v>
      </c>
      <c r="N171" s="106">
        <f>VLOOKUP(A171,RBA_Bonds!A$11:B$296,2,FALSE)/10</f>
        <v>0.26200000000000001</v>
      </c>
    </row>
    <row r="172" spans="1:14" x14ac:dyDescent="0.25">
      <c r="A172" s="82">
        <v>41852</v>
      </c>
      <c r="B172" s="83">
        <v>5632.9</v>
      </c>
      <c r="C172" s="83">
        <v>5632.9</v>
      </c>
      <c r="D172" s="83">
        <v>5544</v>
      </c>
      <c r="E172" s="83">
        <v>5556.4</v>
      </c>
      <c r="F172" s="84">
        <v>630726500</v>
      </c>
      <c r="G172" s="83">
        <v>5556.4</v>
      </c>
      <c r="H172" s="84">
        <f>EOD_T-A172</f>
        <v>242</v>
      </c>
      <c r="I172" s="83">
        <f t="shared" si="6"/>
        <v>-76.5</v>
      </c>
      <c r="J172" s="83">
        <f t="shared" si="7"/>
        <v>-1.3580926343446538</v>
      </c>
      <c r="K172" s="83">
        <f>J172-XJO_90DSMR</f>
        <v>-1.4889546469896882</v>
      </c>
      <c r="L172" s="83">
        <f t="shared" si="8"/>
        <v>2.216985940792187</v>
      </c>
      <c r="M172" s="106">
        <f>VLOOKUP(A172,RBA_FX!A$12:B$361,2,FALSE)</f>
        <v>0.9294</v>
      </c>
      <c r="N172" s="106">
        <f>VLOOKUP(A172,RBA_Bonds!A$11:B$296,2,FALSE)/10</f>
        <v>0.26200000000000001</v>
      </c>
    </row>
    <row r="173" spans="1:14" x14ac:dyDescent="0.25">
      <c r="A173" s="82">
        <v>41851</v>
      </c>
      <c r="B173" s="83">
        <v>5622.9</v>
      </c>
      <c r="C173" s="83">
        <v>5644.2</v>
      </c>
      <c r="D173" s="83">
        <v>5618</v>
      </c>
      <c r="E173" s="83">
        <v>5632.9</v>
      </c>
      <c r="F173" s="84">
        <v>567312600</v>
      </c>
      <c r="G173" s="83">
        <v>5632.9</v>
      </c>
      <c r="H173" s="84">
        <f>EOD_T-A173</f>
        <v>243</v>
      </c>
      <c r="I173" s="83">
        <f t="shared" si="6"/>
        <v>10</v>
      </c>
      <c r="J173" s="83">
        <f t="shared" si="7"/>
        <v>0.17784417293567378</v>
      </c>
      <c r="K173" s="83">
        <f>J173-XJO_90DSMR</f>
        <v>4.6982160290639452E-2</v>
      </c>
      <c r="L173" s="83">
        <f t="shared" si="8"/>
        <v>2.2073233855753388E-3</v>
      </c>
      <c r="M173" s="106">
        <f>VLOOKUP(A173,RBA_FX!A$12:B$361,2,FALSE)</f>
        <v>0.93240000000000001</v>
      </c>
      <c r="N173" s="106">
        <f>VLOOKUP(A173,RBA_Bonds!A$11:B$296,2,FALSE)/10</f>
        <v>0.26</v>
      </c>
    </row>
    <row r="174" spans="1:14" x14ac:dyDescent="0.25">
      <c r="A174" s="82">
        <v>41850</v>
      </c>
      <c r="B174" s="83">
        <v>5588.4</v>
      </c>
      <c r="C174" s="83">
        <v>5631.1</v>
      </c>
      <c r="D174" s="83">
        <v>5588.4</v>
      </c>
      <c r="E174" s="83">
        <v>5622.9</v>
      </c>
      <c r="F174" s="84">
        <v>571085800</v>
      </c>
      <c r="G174" s="83">
        <v>5622.9</v>
      </c>
      <c r="H174" s="84">
        <f>EOD_T-A174</f>
        <v>244</v>
      </c>
      <c r="I174" s="83">
        <f t="shared" si="6"/>
        <v>34.5</v>
      </c>
      <c r="J174" s="83">
        <f t="shared" si="7"/>
        <v>0.61735022546703888</v>
      </c>
      <c r="K174" s="83">
        <f>J174-XJO_90DSMR</f>
        <v>0.48648821282200455</v>
      </c>
      <c r="L174" s="83">
        <f t="shared" si="8"/>
        <v>0.23667078121474799</v>
      </c>
      <c r="M174" s="106">
        <f>VLOOKUP(A174,RBA_FX!A$12:B$361,2,FALSE)</f>
        <v>0.93820000000000003</v>
      </c>
      <c r="N174" s="106">
        <f>VLOOKUP(A174,RBA_Bonds!A$11:B$296,2,FALSE)/10</f>
        <v>0.25700000000000001</v>
      </c>
    </row>
    <row r="175" spans="1:14" x14ac:dyDescent="0.25">
      <c r="A175" s="82">
        <v>41849</v>
      </c>
      <c r="B175" s="83">
        <v>5577.4</v>
      </c>
      <c r="C175" s="83">
        <v>5594.2</v>
      </c>
      <c r="D175" s="83">
        <v>5565.6</v>
      </c>
      <c r="E175" s="83">
        <v>5588.4</v>
      </c>
      <c r="F175" s="84">
        <v>489979800</v>
      </c>
      <c r="G175" s="83">
        <v>5588.4</v>
      </c>
      <c r="H175" s="84">
        <f>EOD_T-A175</f>
        <v>245</v>
      </c>
      <c r="I175" s="83">
        <f t="shared" si="6"/>
        <v>11</v>
      </c>
      <c r="J175" s="83">
        <f t="shared" si="7"/>
        <v>0.19722451321404241</v>
      </c>
      <c r="K175" s="83">
        <f>J175-XJO_90DSMR</f>
        <v>6.6362500569008082E-2</v>
      </c>
      <c r="L175" s="83">
        <f t="shared" si="8"/>
        <v>4.4039814817715978E-3</v>
      </c>
      <c r="M175" s="106">
        <f>VLOOKUP(A175,RBA_FX!A$12:B$361,2,FALSE)</f>
        <v>0.9395</v>
      </c>
      <c r="N175" s="106">
        <f>VLOOKUP(A175,RBA_Bonds!A$11:B$296,2,FALSE)/10</f>
        <v>0.26</v>
      </c>
    </row>
    <row r="176" spans="1:14" x14ac:dyDescent="0.25">
      <c r="A176" s="82">
        <v>41848</v>
      </c>
      <c r="B176" s="83">
        <v>5583.5</v>
      </c>
      <c r="C176" s="83">
        <v>5587.5</v>
      </c>
      <c r="D176" s="83">
        <v>5558.9</v>
      </c>
      <c r="E176" s="83">
        <v>5577.4</v>
      </c>
      <c r="F176" s="84">
        <v>477877000</v>
      </c>
      <c r="G176" s="83">
        <v>5577.4</v>
      </c>
      <c r="H176" s="84">
        <f>EOD_T-A176</f>
        <v>246</v>
      </c>
      <c r="I176" s="83">
        <f t="shared" si="6"/>
        <v>-6.1000000000003638</v>
      </c>
      <c r="J176" s="83">
        <f t="shared" si="7"/>
        <v>-0.10925047013522636</v>
      </c>
      <c r="K176" s="83">
        <f>J176-XJO_90DSMR</f>
        <v>-0.24011248278026071</v>
      </c>
      <c r="L176" s="83">
        <f t="shared" si="8"/>
        <v>5.7654004386900992E-2</v>
      </c>
      <c r="M176" s="106">
        <f>VLOOKUP(A176,RBA_FX!A$12:B$361,2,FALSE)</f>
        <v>0.93899999999999995</v>
      </c>
      <c r="N176" s="106">
        <f>VLOOKUP(A176,RBA_Bonds!A$11:B$296,2,FALSE)/10</f>
        <v>0.25700000000000001</v>
      </c>
    </row>
    <row r="177" spans="1:14" x14ac:dyDescent="0.25">
      <c r="A177" s="82">
        <v>41845</v>
      </c>
      <c r="B177" s="83">
        <v>5587.8</v>
      </c>
      <c r="C177" s="83">
        <v>5588.7</v>
      </c>
      <c r="D177" s="83">
        <v>5568.6</v>
      </c>
      <c r="E177" s="83">
        <v>5583.5</v>
      </c>
      <c r="F177" s="84">
        <v>573630000</v>
      </c>
      <c r="G177" s="83">
        <v>5583.5</v>
      </c>
      <c r="H177" s="84">
        <f>EOD_T-A177</f>
        <v>249</v>
      </c>
      <c r="I177" s="83">
        <f t="shared" si="6"/>
        <v>-4.3000000000001819</v>
      </c>
      <c r="J177" s="83">
        <f t="shared" si="7"/>
        <v>-7.6953362682991189E-2</v>
      </c>
      <c r="K177" s="83">
        <f>J177-XJO_90DSMR</f>
        <v>-0.20781537532802552</v>
      </c>
      <c r="L177" s="83">
        <f t="shared" si="8"/>
        <v>4.3187230222728121E-2</v>
      </c>
      <c r="M177" s="106">
        <f>VLOOKUP(A177,RBA_FX!A$12:B$361,2,FALSE)</f>
        <v>0.94140000000000001</v>
      </c>
      <c r="N177" s="106">
        <f>VLOOKUP(A177,RBA_Bonds!A$11:B$296,2,FALSE)/10</f>
        <v>0.25800000000000001</v>
      </c>
    </row>
    <row r="178" spans="1:14" x14ac:dyDescent="0.25">
      <c r="A178" s="82">
        <v>41844</v>
      </c>
      <c r="B178" s="83">
        <v>5576.7</v>
      </c>
      <c r="C178" s="83">
        <v>5592.9</v>
      </c>
      <c r="D178" s="83">
        <v>5572.7</v>
      </c>
      <c r="E178" s="83">
        <v>5587.8</v>
      </c>
      <c r="F178" s="84">
        <v>550313700</v>
      </c>
      <c r="G178" s="83">
        <v>5587.8</v>
      </c>
      <c r="H178" s="84">
        <f>EOD_T-A178</f>
        <v>250</v>
      </c>
      <c r="I178" s="83">
        <f t="shared" si="6"/>
        <v>11.100000000000364</v>
      </c>
      <c r="J178" s="83">
        <f t="shared" si="7"/>
        <v>0.19904244445640545</v>
      </c>
      <c r="K178" s="83">
        <f>J178-XJO_90DSMR</f>
        <v>6.8180431811371123E-2</v>
      </c>
      <c r="L178" s="83">
        <f t="shared" si="8"/>
        <v>4.6485712819850271E-3</v>
      </c>
      <c r="M178" s="106">
        <f>VLOOKUP(A178,RBA_FX!A$12:B$361,2,FALSE)</f>
        <v>0.94479999999999997</v>
      </c>
      <c r="N178" s="106">
        <f>VLOOKUP(A178,RBA_Bonds!A$11:B$296,2,FALSE)/10</f>
        <v>0.25800000000000001</v>
      </c>
    </row>
    <row r="179" spans="1:14" x14ac:dyDescent="0.25">
      <c r="A179" s="82">
        <v>41843</v>
      </c>
      <c r="B179" s="83">
        <v>5543.3</v>
      </c>
      <c r="C179" s="83">
        <v>5598.2</v>
      </c>
      <c r="D179" s="83">
        <v>5543.3</v>
      </c>
      <c r="E179" s="83">
        <v>5576.7</v>
      </c>
      <c r="F179" s="84">
        <v>572997500</v>
      </c>
      <c r="G179" s="83">
        <v>5576.7</v>
      </c>
      <c r="H179" s="84">
        <f>EOD_T-A179</f>
        <v>251</v>
      </c>
      <c r="I179" s="83">
        <f t="shared" si="6"/>
        <v>33.399999999999636</v>
      </c>
      <c r="J179" s="83">
        <f t="shared" si="7"/>
        <v>0.60252917936968298</v>
      </c>
      <c r="K179" s="83">
        <f>J179-XJO_90DSMR</f>
        <v>0.47166716672464865</v>
      </c>
      <c r="L179" s="83">
        <f t="shared" si="8"/>
        <v>0.22246991616605749</v>
      </c>
      <c r="M179" s="106">
        <f>VLOOKUP(A179,RBA_FX!A$12:B$361,2,FALSE)</f>
        <v>0.94340000000000002</v>
      </c>
      <c r="N179" s="106">
        <f>VLOOKUP(A179,RBA_Bonds!A$11:B$296,2,FALSE)/10</f>
        <v>0.25700000000000001</v>
      </c>
    </row>
    <row r="180" spans="1:14" x14ac:dyDescent="0.25">
      <c r="A180" s="82">
        <v>41842</v>
      </c>
      <c r="B180" s="83">
        <v>5539.9</v>
      </c>
      <c r="C180" s="83">
        <v>5545.5</v>
      </c>
      <c r="D180" s="83">
        <v>5530.4</v>
      </c>
      <c r="E180" s="83">
        <v>5543.3</v>
      </c>
      <c r="F180" s="84">
        <v>505887400</v>
      </c>
      <c r="G180" s="83">
        <v>5543.3</v>
      </c>
      <c r="H180" s="84">
        <f>EOD_T-A180</f>
        <v>252</v>
      </c>
      <c r="I180" s="83">
        <f t="shared" si="6"/>
        <v>3.4000000000005457</v>
      </c>
      <c r="J180" s="83">
        <f t="shared" si="7"/>
        <v>6.1372948970207869E-2</v>
      </c>
      <c r="K180" s="83">
        <f>J180-XJO_90DSMR</f>
        <v>-6.9489063674826462E-2</v>
      </c>
      <c r="L180" s="83">
        <f t="shared" si="8"/>
        <v>4.8287299704040864E-3</v>
      </c>
      <c r="M180" s="106">
        <f>VLOOKUP(A180,RBA_FX!A$12:B$361,2,FALSE)</f>
        <v>0.93889999999999996</v>
      </c>
      <c r="N180" s="106">
        <f>VLOOKUP(A180,RBA_Bonds!A$11:B$296,2,FALSE)/10</f>
        <v>0.253</v>
      </c>
    </row>
    <row r="181" spans="1:14" x14ac:dyDescent="0.25">
      <c r="A181" s="82">
        <v>41841</v>
      </c>
      <c r="B181" s="83">
        <v>5531.7</v>
      </c>
      <c r="C181" s="83">
        <v>5552.9</v>
      </c>
      <c r="D181" s="83">
        <v>5530.1</v>
      </c>
      <c r="E181" s="83">
        <v>5539.9</v>
      </c>
      <c r="F181" s="84">
        <v>425987000</v>
      </c>
      <c r="G181" s="83">
        <v>5539.9</v>
      </c>
      <c r="H181" s="84">
        <f>EOD_T-A181</f>
        <v>253</v>
      </c>
      <c r="I181" s="83">
        <f t="shared" si="6"/>
        <v>8.1999999999998181</v>
      </c>
      <c r="J181" s="83">
        <f t="shared" si="7"/>
        <v>0.14823652764972467</v>
      </c>
      <c r="K181" s="83">
        <f>J181-XJO_90DSMR</f>
        <v>1.7374515004690338E-2</v>
      </c>
      <c r="L181" s="83">
        <f t="shared" si="8"/>
        <v>3.0187377164820971E-4</v>
      </c>
      <c r="M181" s="106">
        <f>VLOOKUP(A181,RBA_FX!A$12:B$361,2,FALSE)</f>
        <v>0.93899999999999995</v>
      </c>
      <c r="N181" s="106">
        <f>VLOOKUP(A181,RBA_Bonds!A$11:B$296,2,FALSE)/10</f>
        <v>0.252</v>
      </c>
    </row>
    <row r="182" spans="1:14" x14ac:dyDescent="0.25">
      <c r="A182" s="82">
        <v>41838</v>
      </c>
      <c r="B182" s="83">
        <v>5522.4</v>
      </c>
      <c r="C182" s="83">
        <v>5531.7</v>
      </c>
      <c r="D182" s="83">
        <v>5484.1</v>
      </c>
      <c r="E182" s="83">
        <v>5531.7</v>
      </c>
      <c r="F182" s="84">
        <v>561305200</v>
      </c>
      <c r="G182" s="83">
        <v>5531.7</v>
      </c>
      <c r="H182" s="84">
        <f>EOD_T-A182</f>
        <v>256</v>
      </c>
      <c r="I182" s="83">
        <f t="shared" si="6"/>
        <v>9.3000000000001819</v>
      </c>
      <c r="J182" s="83">
        <f t="shared" si="7"/>
        <v>0.16840504128640052</v>
      </c>
      <c r="K182" s="83">
        <f>J182-XJO_90DSMR</f>
        <v>3.7543028641366188E-2</v>
      </c>
      <c r="L182" s="83">
        <f t="shared" si="8"/>
        <v>1.409478999566442E-3</v>
      </c>
      <c r="M182" s="106">
        <f>VLOOKUP(A182,RBA_FX!A$12:B$361,2,FALSE)</f>
        <v>0.93659999999999999</v>
      </c>
      <c r="N182" s="106">
        <f>VLOOKUP(A182,RBA_Bonds!A$11:B$296,2,FALSE)/10</f>
        <v>0.24700000000000003</v>
      </c>
    </row>
    <row r="183" spans="1:14" x14ac:dyDescent="0.25">
      <c r="A183" s="82">
        <v>41837</v>
      </c>
      <c r="B183" s="83">
        <v>5518.9</v>
      </c>
      <c r="C183" s="83">
        <v>5561.1</v>
      </c>
      <c r="D183" s="83">
        <v>5518.9</v>
      </c>
      <c r="E183" s="83">
        <v>5522.4</v>
      </c>
      <c r="F183" s="84">
        <v>671124300</v>
      </c>
      <c r="G183" s="83">
        <v>5522.4</v>
      </c>
      <c r="H183" s="84">
        <f>EOD_T-A183</f>
        <v>257</v>
      </c>
      <c r="I183" s="83">
        <f t="shared" si="6"/>
        <v>3.5</v>
      </c>
      <c r="J183" s="83">
        <f t="shared" si="7"/>
        <v>6.3418434833028323E-2</v>
      </c>
      <c r="K183" s="83">
        <f>J183-XJO_90DSMR</f>
        <v>-6.7443577812006009E-2</v>
      </c>
      <c r="L183" s="83">
        <f t="shared" si="8"/>
        <v>4.548636188084109E-3</v>
      </c>
      <c r="M183" s="106">
        <f>VLOOKUP(A183,RBA_FX!A$12:B$361,2,FALSE)</f>
        <v>0.93769999999999998</v>
      </c>
      <c r="N183" s="106">
        <f>VLOOKUP(A183,RBA_Bonds!A$11:B$296,2,FALSE)/10</f>
        <v>0.248</v>
      </c>
    </row>
    <row r="184" spans="1:14" x14ac:dyDescent="0.25">
      <c r="A184" s="82">
        <v>41836</v>
      </c>
      <c r="B184" s="83">
        <v>5511.3</v>
      </c>
      <c r="C184" s="83">
        <v>5527.3</v>
      </c>
      <c r="D184" s="83">
        <v>5499.7</v>
      </c>
      <c r="E184" s="83">
        <v>5518.9</v>
      </c>
      <c r="F184" s="84">
        <v>520190800</v>
      </c>
      <c r="G184" s="83">
        <v>5518.9</v>
      </c>
      <c r="H184" s="84">
        <f>EOD_T-A184</f>
        <v>258</v>
      </c>
      <c r="I184" s="83">
        <f t="shared" si="6"/>
        <v>7.5999999999994543</v>
      </c>
      <c r="J184" s="83">
        <f t="shared" si="7"/>
        <v>0.13789849944658164</v>
      </c>
      <c r="K184" s="83">
        <f>J184-XJO_90DSMR</f>
        <v>7.0364868015473092E-3</v>
      </c>
      <c r="L184" s="83">
        <f t="shared" si="8"/>
        <v>4.9512146508349482E-5</v>
      </c>
      <c r="M184" s="106">
        <f>VLOOKUP(A184,RBA_FX!A$12:B$361,2,FALSE)</f>
        <v>0.93369999999999997</v>
      </c>
      <c r="N184" s="106">
        <f>VLOOKUP(A184,RBA_Bonds!A$11:B$296,2,FALSE)/10</f>
        <v>0.24700000000000003</v>
      </c>
    </row>
    <row r="185" spans="1:14" x14ac:dyDescent="0.25">
      <c r="A185" s="82">
        <v>41835</v>
      </c>
      <c r="B185" s="83">
        <v>5511.4</v>
      </c>
      <c r="C185" s="83">
        <v>5536.2</v>
      </c>
      <c r="D185" s="83">
        <v>5493.9</v>
      </c>
      <c r="E185" s="83">
        <v>5511.3</v>
      </c>
      <c r="F185" s="84">
        <v>492944500</v>
      </c>
      <c r="G185" s="83">
        <v>5511.3</v>
      </c>
      <c r="H185" s="84">
        <f>EOD_T-A185</f>
        <v>259</v>
      </c>
      <c r="I185" s="83">
        <f t="shared" si="6"/>
        <v>-9.9999999999454303E-2</v>
      </c>
      <c r="J185" s="83">
        <f t="shared" si="7"/>
        <v>-1.8144210182431742E-3</v>
      </c>
      <c r="K185" s="83">
        <f>J185-XJO_90DSMR</f>
        <v>-0.1326764336632775</v>
      </c>
      <c r="L185" s="83">
        <f t="shared" si="8"/>
        <v>1.7603036049606075E-2</v>
      </c>
      <c r="M185" s="106">
        <f>VLOOKUP(A185,RBA_FX!A$12:B$361,2,FALSE)</f>
        <v>0.93869999999999998</v>
      </c>
      <c r="N185" s="106">
        <f>VLOOKUP(A185,RBA_Bonds!A$11:B$296,2,FALSE)/10</f>
        <v>0.24700000000000003</v>
      </c>
    </row>
    <row r="186" spans="1:14" x14ac:dyDescent="0.25">
      <c r="A186" s="82">
        <v>41834</v>
      </c>
      <c r="B186" s="83">
        <v>5486.8</v>
      </c>
      <c r="C186" s="83">
        <v>5518.6</v>
      </c>
      <c r="D186" s="83">
        <v>5486.8</v>
      </c>
      <c r="E186" s="83">
        <v>5511.4</v>
      </c>
      <c r="F186" s="84">
        <v>416035600</v>
      </c>
      <c r="G186" s="83">
        <v>5511.4</v>
      </c>
      <c r="H186" s="84">
        <f>EOD_T-A186</f>
        <v>260</v>
      </c>
      <c r="I186" s="83">
        <f t="shared" si="6"/>
        <v>24.599999999999454</v>
      </c>
      <c r="J186" s="83">
        <f t="shared" si="7"/>
        <v>0.44834876430705428</v>
      </c>
      <c r="K186" s="83">
        <f>J186-XJO_90DSMR</f>
        <v>0.31748675166201995</v>
      </c>
      <c r="L186" s="83">
        <f t="shared" si="8"/>
        <v>0.10079783748090113</v>
      </c>
      <c r="M186" s="106">
        <f>VLOOKUP(A186,RBA_FX!A$12:B$361,2,FALSE)</f>
        <v>0.94</v>
      </c>
      <c r="N186" s="106">
        <f>VLOOKUP(A186,RBA_Bonds!A$11:B$296,2,FALSE)/10</f>
        <v>0.24900000000000003</v>
      </c>
    </row>
    <row r="187" spans="1:14" x14ac:dyDescent="0.25">
      <c r="A187" s="82">
        <v>41831</v>
      </c>
      <c r="B187" s="83">
        <v>5464.4</v>
      </c>
      <c r="C187" s="83">
        <v>5503.1</v>
      </c>
      <c r="D187" s="83">
        <v>5441.7</v>
      </c>
      <c r="E187" s="83">
        <v>5486.8</v>
      </c>
      <c r="F187" s="84">
        <v>492376400</v>
      </c>
      <c r="G187" s="83">
        <v>5486.8</v>
      </c>
      <c r="H187" s="84">
        <f>EOD_T-A187</f>
        <v>263</v>
      </c>
      <c r="I187" s="83">
        <f t="shared" si="6"/>
        <v>22.400000000000546</v>
      </c>
      <c r="J187" s="83">
        <f t="shared" si="7"/>
        <v>0.40992606690580019</v>
      </c>
      <c r="K187" s="83">
        <f>J187-XJO_90DSMR</f>
        <v>0.27906405426076586</v>
      </c>
      <c r="L187" s="83">
        <f t="shared" si="8"/>
        <v>7.7876746380455678E-2</v>
      </c>
      <c r="M187" s="106">
        <f>VLOOKUP(A187,RBA_FX!A$12:B$361,2,FALSE)</f>
        <v>0.93910000000000005</v>
      </c>
      <c r="N187" s="106">
        <f>VLOOKUP(A187,RBA_Bonds!A$11:B$296,2,FALSE)/10</f>
        <v>0.246</v>
      </c>
    </row>
    <row r="188" spans="1:14" x14ac:dyDescent="0.25">
      <c r="A188" s="82">
        <v>41830</v>
      </c>
      <c r="B188" s="83">
        <v>5452.5</v>
      </c>
      <c r="C188" s="83">
        <v>5468.6</v>
      </c>
      <c r="D188" s="83">
        <v>5448.5</v>
      </c>
      <c r="E188" s="83">
        <v>5464.4</v>
      </c>
      <c r="F188" s="84">
        <v>495169600</v>
      </c>
      <c r="G188" s="83">
        <v>5464.4</v>
      </c>
      <c r="H188" s="84">
        <f>EOD_T-A188</f>
        <v>264</v>
      </c>
      <c r="I188" s="83">
        <f t="shared" si="6"/>
        <v>11.899999999999636</v>
      </c>
      <c r="J188" s="83">
        <f t="shared" si="7"/>
        <v>0.21824850985785668</v>
      </c>
      <c r="K188" s="83">
        <f>J188-XJO_90DSMR</f>
        <v>8.738649721282235E-2</v>
      </c>
      <c r="L188" s="83">
        <f t="shared" si="8"/>
        <v>7.6363998951266086E-3</v>
      </c>
      <c r="M188" s="106">
        <f>VLOOKUP(A188,RBA_FX!A$12:B$361,2,FALSE)</f>
        <v>0.93969999999999998</v>
      </c>
      <c r="N188" s="106">
        <f>VLOOKUP(A188,RBA_Bonds!A$11:B$296,2,FALSE)/10</f>
        <v>0.24900000000000003</v>
      </c>
    </row>
    <row r="189" spans="1:14" x14ac:dyDescent="0.25">
      <c r="A189" s="82">
        <v>41829</v>
      </c>
      <c r="B189" s="83">
        <v>5510.9</v>
      </c>
      <c r="C189" s="83">
        <v>5510.9</v>
      </c>
      <c r="D189" s="83">
        <v>5439.5</v>
      </c>
      <c r="E189" s="83">
        <v>5452.5</v>
      </c>
      <c r="F189" s="84">
        <v>513123900</v>
      </c>
      <c r="G189" s="83">
        <v>5452.5</v>
      </c>
      <c r="H189" s="84">
        <f>EOD_T-A189</f>
        <v>265</v>
      </c>
      <c r="I189" s="83">
        <f t="shared" si="6"/>
        <v>-58.399999999999636</v>
      </c>
      <c r="J189" s="83">
        <f t="shared" si="7"/>
        <v>-1.0597180133916355</v>
      </c>
      <c r="K189" s="83">
        <f>J189-XJO_90DSMR</f>
        <v>-1.1905800260366699</v>
      </c>
      <c r="L189" s="83">
        <f t="shared" si="8"/>
        <v>1.4174807983974775</v>
      </c>
      <c r="M189" s="106">
        <f>VLOOKUP(A189,RBA_FX!A$12:B$361,2,FALSE)</f>
        <v>0.93969999999999998</v>
      </c>
      <c r="N189" s="106">
        <f>VLOOKUP(A189,RBA_Bonds!A$11:B$296,2,FALSE)/10</f>
        <v>0.253</v>
      </c>
    </row>
    <row r="190" spans="1:14" x14ac:dyDescent="0.25">
      <c r="A190" s="82">
        <v>41828</v>
      </c>
      <c r="B190" s="83">
        <v>5518.9</v>
      </c>
      <c r="C190" s="83">
        <v>5520</v>
      </c>
      <c r="D190" s="83">
        <v>5500.9</v>
      </c>
      <c r="E190" s="83">
        <v>5510.9</v>
      </c>
      <c r="F190" s="84">
        <v>495336900</v>
      </c>
      <c r="G190" s="83">
        <v>5510.9</v>
      </c>
      <c r="H190" s="84">
        <f>EOD_T-A190</f>
        <v>266</v>
      </c>
      <c r="I190" s="83">
        <f t="shared" si="6"/>
        <v>-8</v>
      </c>
      <c r="J190" s="83">
        <f t="shared" si="7"/>
        <v>-0.14495642247549331</v>
      </c>
      <c r="K190" s="83">
        <f>J190-XJO_90DSMR</f>
        <v>-0.27581843512052762</v>
      </c>
      <c r="L190" s="83">
        <f t="shared" si="8"/>
        <v>7.6075809152336707E-2</v>
      </c>
      <c r="M190" s="106">
        <f>VLOOKUP(A190,RBA_FX!A$12:B$361,2,FALSE)</f>
        <v>0.9385</v>
      </c>
      <c r="N190" s="106">
        <f>VLOOKUP(A190,RBA_Bonds!A$11:B$296,2,FALSE)/10</f>
        <v>0.25600000000000001</v>
      </c>
    </row>
    <row r="191" spans="1:14" x14ac:dyDescent="0.25">
      <c r="A191" s="82">
        <v>41827</v>
      </c>
      <c r="B191" s="83">
        <v>5525</v>
      </c>
      <c r="C191" s="83">
        <v>5535.9</v>
      </c>
      <c r="D191" s="83">
        <v>5514.2</v>
      </c>
      <c r="E191" s="83">
        <v>5518.9</v>
      </c>
      <c r="F191" s="84">
        <v>405926900</v>
      </c>
      <c r="G191" s="83">
        <v>5518.9</v>
      </c>
      <c r="H191" s="84">
        <f>EOD_T-A191</f>
        <v>267</v>
      </c>
      <c r="I191" s="83">
        <f t="shared" si="6"/>
        <v>-6.1000000000003638</v>
      </c>
      <c r="J191" s="83">
        <f t="shared" si="7"/>
        <v>-0.11040723981901111</v>
      </c>
      <c r="K191" s="83">
        <f>J191-XJO_90DSMR</f>
        <v>-0.24126925246404546</v>
      </c>
      <c r="L191" s="83">
        <f t="shared" si="8"/>
        <v>5.8210852184559306E-2</v>
      </c>
      <c r="M191" s="106">
        <f>VLOOKUP(A191,RBA_FX!A$12:B$361,2,FALSE)</f>
        <v>0.93559999999999999</v>
      </c>
      <c r="N191" s="106">
        <f>VLOOKUP(A191,RBA_Bonds!A$11:B$296,2,FALSE)/10</f>
        <v>0.254</v>
      </c>
    </row>
    <row r="192" spans="1:14" x14ac:dyDescent="0.25">
      <c r="A192" s="82">
        <v>41824</v>
      </c>
      <c r="B192" s="83">
        <v>5491.2</v>
      </c>
      <c r="C192" s="83">
        <v>5531.7</v>
      </c>
      <c r="D192" s="83">
        <v>5491.2</v>
      </c>
      <c r="E192" s="83">
        <v>5525</v>
      </c>
      <c r="F192" s="84">
        <v>501965200</v>
      </c>
      <c r="G192" s="83">
        <v>5525</v>
      </c>
      <c r="H192" s="84">
        <f>EOD_T-A192</f>
        <v>270</v>
      </c>
      <c r="I192" s="83">
        <f t="shared" si="6"/>
        <v>33.800000000000182</v>
      </c>
      <c r="J192" s="83">
        <f t="shared" si="7"/>
        <v>0.61553030303030642</v>
      </c>
      <c r="K192" s="83">
        <f>J192-XJO_90DSMR</f>
        <v>0.48466829038527209</v>
      </c>
      <c r="L192" s="83">
        <f t="shared" si="8"/>
        <v>0.23490335170498244</v>
      </c>
      <c r="M192" s="106">
        <f>VLOOKUP(A192,RBA_FX!A$12:B$361,2,FALSE)</f>
        <v>0.9365</v>
      </c>
      <c r="N192" s="106">
        <f>VLOOKUP(A192,RBA_Bonds!A$11:B$296,2,FALSE)/10</f>
        <v>0.254</v>
      </c>
    </row>
    <row r="193" spans="1:14" x14ac:dyDescent="0.25">
      <c r="A193" s="82">
        <v>41823</v>
      </c>
      <c r="B193" s="83">
        <v>5457.1</v>
      </c>
      <c r="C193" s="83">
        <v>5499.8</v>
      </c>
      <c r="D193" s="83">
        <v>5457.1</v>
      </c>
      <c r="E193" s="83">
        <v>5491.2</v>
      </c>
      <c r="F193" s="84">
        <v>575606900</v>
      </c>
      <c r="G193" s="83">
        <v>5491.2</v>
      </c>
      <c r="H193" s="84">
        <f>EOD_T-A193</f>
        <v>271</v>
      </c>
      <c r="I193" s="83">
        <f t="shared" si="6"/>
        <v>35.800000000000182</v>
      </c>
      <c r="J193" s="83">
        <f t="shared" si="7"/>
        <v>0.6562305238845948</v>
      </c>
      <c r="K193" s="83">
        <f>J193-XJO_90DSMR</f>
        <v>0.52536851123956052</v>
      </c>
      <c r="L193" s="83">
        <f t="shared" si="8"/>
        <v>0.27601207260207222</v>
      </c>
      <c r="M193" s="106">
        <f>VLOOKUP(A193,RBA_FX!A$12:B$361,2,FALSE)</f>
        <v>0.93799999999999994</v>
      </c>
      <c r="N193" s="106">
        <f>VLOOKUP(A193,RBA_Bonds!A$11:B$296,2,FALSE)/10</f>
        <v>0.25</v>
      </c>
    </row>
    <row r="194" spans="1:14" x14ac:dyDescent="0.25">
      <c r="A194" s="82">
        <v>41822</v>
      </c>
      <c r="B194" s="83">
        <v>5375.9</v>
      </c>
      <c r="C194" s="83">
        <v>5455.4</v>
      </c>
      <c r="D194" s="83">
        <v>5375.9</v>
      </c>
      <c r="E194" s="83">
        <v>5455.4</v>
      </c>
      <c r="F194" s="84">
        <v>593547400</v>
      </c>
      <c r="G194" s="83">
        <v>5455.4</v>
      </c>
      <c r="H194" s="84">
        <f>EOD_T-A194</f>
        <v>272</v>
      </c>
      <c r="I194" s="83">
        <f t="shared" si="6"/>
        <v>79.5</v>
      </c>
      <c r="J194" s="83">
        <f t="shared" si="7"/>
        <v>1.4788221507096486</v>
      </c>
      <c r="K194" s="83">
        <f>J194-XJO_90DSMR</f>
        <v>1.3479601380646142</v>
      </c>
      <c r="L194" s="83">
        <f t="shared" si="8"/>
        <v>1.8169965338111738</v>
      </c>
      <c r="M194" s="106">
        <f>VLOOKUP(A194,RBA_FX!A$12:B$361,2,FALSE)</f>
        <v>0.94579999999999997</v>
      </c>
      <c r="N194" s="106">
        <f>VLOOKUP(A194,RBA_Bonds!A$11:B$296,2,FALSE)/10</f>
        <v>0.255</v>
      </c>
    </row>
    <row r="195" spans="1:14" x14ac:dyDescent="0.25">
      <c r="A195" s="82">
        <v>41821</v>
      </c>
      <c r="B195" s="83">
        <v>5395.7</v>
      </c>
      <c r="C195" s="83">
        <v>5414.9</v>
      </c>
      <c r="D195" s="83">
        <v>5370.9</v>
      </c>
      <c r="E195" s="83">
        <v>5375.9</v>
      </c>
      <c r="F195" s="84">
        <v>621650800</v>
      </c>
      <c r="G195" s="83">
        <v>5375.9</v>
      </c>
      <c r="H195" s="84">
        <f>EOD_T-A195</f>
        <v>273</v>
      </c>
      <c r="I195" s="83">
        <f t="shared" ref="I195:I257" si="9">G195-G196</f>
        <v>-19.800000000000182</v>
      </c>
      <c r="J195" s="83">
        <f t="shared" ref="J195:J258" si="10">I195/G196*100</f>
        <v>-0.36695887465945443</v>
      </c>
      <c r="K195" s="83">
        <f>J195-XJO_90DSMR</f>
        <v>-0.49782088730448876</v>
      </c>
      <c r="L195" s="83">
        <f t="shared" ref="L195:L258" si="11">K195*K195</f>
        <v>0.24782563583662851</v>
      </c>
      <c r="M195" s="106">
        <f>VLOOKUP(A195,RBA_FX!A$12:B$361,2,FALSE)</f>
        <v>0.94540000000000002</v>
      </c>
      <c r="N195" s="106">
        <f>VLOOKUP(A195,RBA_Bonds!A$11:B$296,2,FALSE)/10</f>
        <v>0.25700000000000001</v>
      </c>
    </row>
    <row r="196" spans="1:14" x14ac:dyDescent="0.25">
      <c r="A196" s="82">
        <v>41820</v>
      </c>
      <c r="B196" s="83">
        <v>5444.8</v>
      </c>
      <c r="C196" s="83">
        <v>5445.9</v>
      </c>
      <c r="D196" s="83">
        <v>5395.7</v>
      </c>
      <c r="E196" s="83">
        <v>5395.7</v>
      </c>
      <c r="F196" s="84">
        <v>539195000</v>
      </c>
      <c r="G196" s="83">
        <v>5395.7</v>
      </c>
      <c r="H196" s="84">
        <f>EOD_T-A196</f>
        <v>274</v>
      </c>
      <c r="I196" s="83">
        <f t="shared" si="9"/>
        <v>-49.400000000000546</v>
      </c>
      <c r="J196" s="83">
        <f t="shared" si="10"/>
        <v>-0.90723769995042414</v>
      </c>
      <c r="K196" s="83">
        <f>J196-XJO_90DSMR</f>
        <v>-1.0380997125954585</v>
      </c>
      <c r="L196" s="83">
        <f t="shared" si="11"/>
        <v>1.0776510132907735</v>
      </c>
      <c r="M196" s="106">
        <f>VLOOKUP(A196,RBA_FX!A$12:B$361,2,FALSE)</f>
        <v>0.94199999999999995</v>
      </c>
      <c r="N196" s="106">
        <f>VLOOKUP(A196,RBA_Bonds!A$11:B$296,2,FALSE)/10</f>
        <v>0.254</v>
      </c>
    </row>
    <row r="197" spans="1:14" x14ac:dyDescent="0.25">
      <c r="A197" s="82">
        <v>41817</v>
      </c>
      <c r="B197" s="83">
        <v>5464.3</v>
      </c>
      <c r="C197" s="83">
        <v>5480.1</v>
      </c>
      <c r="D197" s="83">
        <v>5440.7</v>
      </c>
      <c r="E197" s="83">
        <v>5445.1</v>
      </c>
      <c r="F197" s="84">
        <v>767866900</v>
      </c>
      <c r="G197" s="83">
        <v>5445.1</v>
      </c>
      <c r="H197" s="84">
        <f>EOD_T-A197</f>
        <v>277</v>
      </c>
      <c r="I197" s="83">
        <f t="shared" si="9"/>
        <v>-19.199999999999818</v>
      </c>
      <c r="J197" s="83">
        <f t="shared" si="10"/>
        <v>-0.35137163040096292</v>
      </c>
      <c r="K197" s="83">
        <f>J197-XJO_90DSMR</f>
        <v>-0.48223364304599725</v>
      </c>
      <c r="L197" s="83">
        <f t="shared" si="11"/>
        <v>0.23254928648541429</v>
      </c>
      <c r="M197" s="106">
        <f>VLOOKUP(A197,RBA_FX!A$12:B$361,2,FALSE)</f>
        <v>0.94369999999999998</v>
      </c>
      <c r="N197" s="106">
        <f>VLOOKUP(A197,RBA_Bonds!A$11:B$296,2,FALSE)/10</f>
        <v>0.251</v>
      </c>
    </row>
    <row r="198" spans="1:14" x14ac:dyDescent="0.25">
      <c r="A198" s="82">
        <v>41816</v>
      </c>
      <c r="B198" s="83">
        <v>5402</v>
      </c>
      <c r="C198" s="83">
        <v>5464.3</v>
      </c>
      <c r="D198" s="83">
        <v>5402</v>
      </c>
      <c r="E198" s="83">
        <v>5464.3</v>
      </c>
      <c r="F198" s="84">
        <v>597157500</v>
      </c>
      <c r="G198" s="83">
        <v>5464.3</v>
      </c>
      <c r="H198" s="84">
        <f>EOD_T-A198</f>
        <v>278</v>
      </c>
      <c r="I198" s="83">
        <f t="shared" si="9"/>
        <v>62.300000000000182</v>
      </c>
      <c r="J198" s="83">
        <f t="shared" si="10"/>
        <v>1.1532765642354716</v>
      </c>
      <c r="K198" s="83">
        <f>J198-XJO_90DSMR</f>
        <v>1.0224145515904373</v>
      </c>
      <c r="L198" s="83">
        <f t="shared" si="11"/>
        <v>1.0453315153038749</v>
      </c>
      <c r="M198" s="106">
        <f>VLOOKUP(A198,RBA_FX!A$12:B$361,2,FALSE)</f>
        <v>0.94059999999999999</v>
      </c>
      <c r="N198" s="106">
        <f>VLOOKUP(A198,RBA_Bonds!A$11:B$296,2,FALSE)/10</f>
        <v>0.253</v>
      </c>
    </row>
    <row r="199" spans="1:14" x14ac:dyDescent="0.25">
      <c r="A199" s="82">
        <v>41815</v>
      </c>
      <c r="B199" s="83">
        <v>5432.8</v>
      </c>
      <c r="C199" s="83">
        <v>5432.8</v>
      </c>
      <c r="D199" s="83">
        <v>5378.8</v>
      </c>
      <c r="E199" s="83">
        <v>5402</v>
      </c>
      <c r="F199" s="84">
        <v>648643100</v>
      </c>
      <c r="G199" s="83">
        <v>5402</v>
      </c>
      <c r="H199" s="84">
        <f>EOD_T-A199</f>
        <v>279</v>
      </c>
      <c r="I199" s="83">
        <f t="shared" si="9"/>
        <v>-30.800000000000182</v>
      </c>
      <c r="J199" s="83">
        <f t="shared" si="10"/>
        <v>-0.56692681490207963</v>
      </c>
      <c r="K199" s="83">
        <f>J199-XJO_90DSMR</f>
        <v>-0.69778882754711402</v>
      </c>
      <c r="L199" s="83">
        <f t="shared" si="11"/>
        <v>0.48690924784957601</v>
      </c>
      <c r="M199" s="106">
        <f>VLOOKUP(A199,RBA_FX!A$12:B$361,2,FALSE)</f>
        <v>0.93579999999999997</v>
      </c>
      <c r="N199" s="106">
        <f>VLOOKUP(A199,RBA_Bonds!A$11:B$296,2,FALSE)/10</f>
        <v>0.253</v>
      </c>
    </row>
    <row r="200" spans="1:14" x14ac:dyDescent="0.25">
      <c r="A200" s="82">
        <v>41814</v>
      </c>
      <c r="B200" s="83">
        <v>5453.3</v>
      </c>
      <c r="C200" s="83">
        <v>5454.6</v>
      </c>
      <c r="D200" s="83">
        <v>5425</v>
      </c>
      <c r="E200" s="83">
        <v>5432.8</v>
      </c>
      <c r="F200" s="84">
        <v>569792300</v>
      </c>
      <c r="G200" s="83">
        <v>5432.8</v>
      </c>
      <c r="H200" s="84">
        <f>EOD_T-A200</f>
        <v>280</v>
      </c>
      <c r="I200" s="83">
        <f t="shared" si="9"/>
        <v>-20.5</v>
      </c>
      <c r="J200" s="83">
        <f t="shared" si="10"/>
        <v>-0.37591916821007465</v>
      </c>
      <c r="K200" s="83">
        <f>J200-XJO_90DSMR</f>
        <v>-0.50678118085510904</v>
      </c>
      <c r="L200" s="83">
        <f t="shared" si="11"/>
        <v>0.25682716526889876</v>
      </c>
      <c r="M200" s="106">
        <f>VLOOKUP(A200,RBA_FX!A$12:B$361,2,FALSE)</f>
        <v>0.94220000000000004</v>
      </c>
      <c r="N200" s="106">
        <f>VLOOKUP(A200,RBA_Bonds!A$11:B$296,2,FALSE)/10</f>
        <v>0.25600000000000001</v>
      </c>
    </row>
    <row r="201" spans="1:14" x14ac:dyDescent="0.25">
      <c r="A201" s="82">
        <v>41813</v>
      </c>
      <c r="B201" s="83">
        <v>5419.5</v>
      </c>
      <c r="C201" s="83">
        <v>5468.5</v>
      </c>
      <c r="D201" s="83">
        <v>5419.5</v>
      </c>
      <c r="E201" s="83">
        <v>5453.3</v>
      </c>
      <c r="F201" s="84">
        <v>565090900</v>
      </c>
      <c r="G201" s="83">
        <v>5453.3</v>
      </c>
      <c r="H201" s="84">
        <f>EOD_T-A201</f>
        <v>281</v>
      </c>
      <c r="I201" s="83">
        <f t="shared" si="9"/>
        <v>33.800000000000182</v>
      </c>
      <c r="J201" s="83">
        <f t="shared" si="10"/>
        <v>0.62367377064305152</v>
      </c>
      <c r="K201" s="83">
        <f>J201-XJO_90DSMR</f>
        <v>0.49281175799801719</v>
      </c>
      <c r="L201" s="83">
        <f t="shared" si="11"/>
        <v>0.24286342882109627</v>
      </c>
      <c r="M201" s="106">
        <f>VLOOKUP(A201,RBA_FX!A$12:B$361,2,FALSE)</f>
        <v>0.94389999999999996</v>
      </c>
      <c r="N201" s="106">
        <f>VLOOKUP(A201,RBA_Bonds!A$11:B$296,2,FALSE)/10</f>
        <v>0.26100000000000001</v>
      </c>
    </row>
    <row r="202" spans="1:14" x14ac:dyDescent="0.25">
      <c r="A202" s="82">
        <v>41810</v>
      </c>
      <c r="B202" s="83">
        <v>5468.2</v>
      </c>
      <c r="C202" s="83">
        <v>5468.2</v>
      </c>
      <c r="D202" s="83">
        <v>5418</v>
      </c>
      <c r="E202" s="83">
        <v>5419.5</v>
      </c>
      <c r="F202" s="84">
        <v>897196400</v>
      </c>
      <c r="G202" s="83">
        <v>5419.5</v>
      </c>
      <c r="H202" s="84">
        <f>EOD_T-A202</f>
        <v>284</v>
      </c>
      <c r="I202" s="83">
        <f t="shared" si="9"/>
        <v>-48.699999999999818</v>
      </c>
      <c r="J202" s="83">
        <f t="shared" si="10"/>
        <v>-0.89060385501627259</v>
      </c>
      <c r="K202" s="83">
        <f>J202-XJO_90DSMR</f>
        <v>-1.0214658676613069</v>
      </c>
      <c r="L202" s="83">
        <f t="shared" si="11"/>
        <v>1.0433925187970665</v>
      </c>
      <c r="M202" s="106">
        <f>VLOOKUP(A202,RBA_FX!A$12:B$361,2,FALSE)</f>
        <v>0.9405</v>
      </c>
      <c r="N202" s="106">
        <f>VLOOKUP(A202,RBA_Bonds!A$11:B$296,2,FALSE)/10</f>
        <v>0.25900000000000001</v>
      </c>
    </row>
    <row r="203" spans="1:14" x14ac:dyDescent="0.25">
      <c r="A203" s="82">
        <v>41809</v>
      </c>
      <c r="B203" s="83">
        <v>5382.7</v>
      </c>
      <c r="C203" s="83">
        <v>5468.2</v>
      </c>
      <c r="D203" s="83">
        <v>5382.7</v>
      </c>
      <c r="E203" s="83">
        <v>5468.2</v>
      </c>
      <c r="F203" s="84">
        <v>884747700</v>
      </c>
      <c r="G203" s="83">
        <v>5468.2</v>
      </c>
      <c r="H203" s="84">
        <f>EOD_T-A203</f>
        <v>285</v>
      </c>
      <c r="I203" s="83">
        <f t="shared" si="9"/>
        <v>85.5</v>
      </c>
      <c r="J203" s="83">
        <f t="shared" si="10"/>
        <v>1.5884221673138017</v>
      </c>
      <c r="K203" s="83">
        <f>J203-XJO_90DSMR</f>
        <v>1.4575601546687673</v>
      </c>
      <c r="L203" s="83">
        <f t="shared" si="11"/>
        <v>2.1244816044780408</v>
      </c>
      <c r="M203" s="106">
        <f>VLOOKUP(A203,RBA_FX!A$12:B$361,2,FALSE)</f>
        <v>0.94010000000000005</v>
      </c>
      <c r="N203" s="106">
        <f>VLOOKUP(A203,RBA_Bonds!A$11:B$296,2,FALSE)/10</f>
        <v>0.25800000000000001</v>
      </c>
    </row>
    <row r="204" spans="1:14" x14ac:dyDescent="0.25">
      <c r="A204" s="82">
        <v>41808</v>
      </c>
      <c r="B204" s="83">
        <v>5400.7</v>
      </c>
      <c r="C204" s="83">
        <v>5404.8</v>
      </c>
      <c r="D204" s="83">
        <v>5382.7</v>
      </c>
      <c r="E204" s="83">
        <v>5382.7</v>
      </c>
      <c r="F204" s="84">
        <v>662896300</v>
      </c>
      <c r="G204" s="83">
        <v>5382.7</v>
      </c>
      <c r="H204" s="84">
        <f>EOD_T-A204</f>
        <v>286</v>
      </c>
      <c r="I204" s="83">
        <f t="shared" si="9"/>
        <v>-18</v>
      </c>
      <c r="J204" s="83">
        <f t="shared" si="10"/>
        <v>-0.33329012905734445</v>
      </c>
      <c r="K204" s="83">
        <f>J204-XJO_90DSMR</f>
        <v>-0.46415214170237878</v>
      </c>
      <c r="L204" s="83">
        <f t="shared" si="11"/>
        <v>0.2154372106469051</v>
      </c>
      <c r="M204" s="106">
        <f>VLOOKUP(A204,RBA_FX!A$12:B$361,2,FALSE)</f>
        <v>0.93369999999999997</v>
      </c>
      <c r="N204" s="106">
        <f>VLOOKUP(A204,RBA_Bonds!A$11:B$296,2,FALSE)/10</f>
        <v>0.26300000000000001</v>
      </c>
    </row>
    <row r="205" spans="1:14" x14ac:dyDescent="0.25">
      <c r="A205" s="82">
        <v>41807</v>
      </c>
      <c r="B205" s="83">
        <v>5412.3</v>
      </c>
      <c r="C205" s="83">
        <v>5417</v>
      </c>
      <c r="D205" s="83">
        <v>5389</v>
      </c>
      <c r="E205" s="83">
        <v>5400.7</v>
      </c>
      <c r="F205" s="84">
        <v>601521100</v>
      </c>
      <c r="G205" s="83">
        <v>5400.7</v>
      </c>
      <c r="H205" s="84">
        <f>EOD_T-A205</f>
        <v>287</v>
      </c>
      <c r="I205" s="83">
        <f t="shared" si="9"/>
        <v>-11.600000000000364</v>
      </c>
      <c r="J205" s="83">
        <f t="shared" si="10"/>
        <v>-0.21432662638804878</v>
      </c>
      <c r="K205" s="83">
        <f>J205-XJO_90DSMR</f>
        <v>-0.34518863903308311</v>
      </c>
      <c r="L205" s="83">
        <f t="shared" si="11"/>
        <v>0.11915519651751215</v>
      </c>
      <c r="M205" s="106">
        <f>VLOOKUP(A205,RBA_FX!A$12:B$361,2,FALSE)</f>
        <v>0.93520000000000003</v>
      </c>
      <c r="N205" s="106">
        <f>VLOOKUP(A205,RBA_Bonds!A$11:B$296,2,FALSE)/10</f>
        <v>0.26100000000000001</v>
      </c>
    </row>
    <row r="206" spans="1:14" x14ac:dyDescent="0.25">
      <c r="A206" s="82">
        <v>41806</v>
      </c>
      <c r="B206" s="83">
        <v>5405.1</v>
      </c>
      <c r="C206" s="83">
        <v>5412.3</v>
      </c>
      <c r="D206" s="83">
        <v>5380.3</v>
      </c>
      <c r="E206" s="83">
        <v>5412.3</v>
      </c>
      <c r="F206" s="84">
        <v>596455100</v>
      </c>
      <c r="G206" s="83">
        <v>5412.3</v>
      </c>
      <c r="H206" s="84">
        <f>EOD_T-A206</f>
        <v>288</v>
      </c>
      <c r="I206" s="83">
        <f t="shared" si="9"/>
        <v>7.1999999999998181</v>
      </c>
      <c r="J206" s="83">
        <f t="shared" si="10"/>
        <v>0.13320752622522836</v>
      </c>
      <c r="K206" s="83">
        <f>J206-XJO_90DSMR</f>
        <v>2.3455135801940252E-3</v>
      </c>
      <c r="L206" s="83">
        <f t="shared" si="11"/>
        <v>5.5014339548745942E-6</v>
      </c>
      <c r="M206" s="106">
        <f>VLOOKUP(A206,RBA_FX!A$12:B$361,2,FALSE)</f>
        <v>0.94120000000000004</v>
      </c>
      <c r="N206" s="106">
        <f>VLOOKUP(A206,RBA_Bonds!A$11:B$296,2,FALSE)/10</f>
        <v>0.26700000000000002</v>
      </c>
    </row>
    <row r="207" spans="1:14" x14ac:dyDescent="0.25">
      <c r="A207" s="82">
        <v>41803</v>
      </c>
      <c r="B207" s="83">
        <v>5428.8</v>
      </c>
      <c r="C207" s="83">
        <v>5428.8</v>
      </c>
      <c r="D207" s="83">
        <v>5373.6</v>
      </c>
      <c r="E207" s="83">
        <v>5405.1</v>
      </c>
      <c r="F207" s="84">
        <v>686155800</v>
      </c>
      <c r="G207" s="83">
        <v>5405.1</v>
      </c>
      <c r="H207" s="84">
        <f>EOD_T-A207</f>
        <v>291</v>
      </c>
      <c r="I207" s="83">
        <f t="shared" si="9"/>
        <v>-23.699999999999818</v>
      </c>
      <c r="J207" s="83">
        <f t="shared" si="10"/>
        <v>-0.4365605658709073</v>
      </c>
      <c r="K207" s="83">
        <f>J207-XJO_90DSMR</f>
        <v>-0.56742257851594169</v>
      </c>
      <c r="L207" s="83">
        <f t="shared" si="11"/>
        <v>0.32196838260968003</v>
      </c>
      <c r="M207" s="106">
        <f>VLOOKUP(A207,RBA_FX!A$12:B$361,2,FALSE)</f>
        <v>0.94179999999999997</v>
      </c>
      <c r="N207" s="106">
        <f>VLOOKUP(A207,RBA_Bonds!A$11:B$296,2,FALSE)/10</f>
        <v>0.26900000000000002</v>
      </c>
    </row>
    <row r="208" spans="1:14" x14ac:dyDescent="0.25">
      <c r="A208" s="82">
        <v>41802</v>
      </c>
      <c r="B208" s="83">
        <v>5454</v>
      </c>
      <c r="C208" s="83">
        <v>5454</v>
      </c>
      <c r="D208" s="83">
        <v>5423</v>
      </c>
      <c r="E208" s="83">
        <v>5428.8</v>
      </c>
      <c r="F208" s="84">
        <v>535681400</v>
      </c>
      <c r="G208" s="83">
        <v>5428.8</v>
      </c>
      <c r="H208" s="84">
        <f>EOD_T-A208</f>
        <v>292</v>
      </c>
      <c r="I208" s="83">
        <f t="shared" si="9"/>
        <v>-25.199999999999818</v>
      </c>
      <c r="J208" s="83">
        <f t="shared" si="10"/>
        <v>-0.46204620462045864</v>
      </c>
      <c r="K208" s="83">
        <f>J208-XJO_90DSMR</f>
        <v>-0.59290821726549292</v>
      </c>
      <c r="L208" s="83">
        <f t="shared" si="11"/>
        <v>0.35154015410094497</v>
      </c>
      <c r="M208" s="106">
        <f>VLOOKUP(A208,RBA_FX!A$12:B$361,2,FALSE)</f>
        <v>0.93910000000000005</v>
      </c>
      <c r="N208" s="106">
        <f>VLOOKUP(A208,RBA_Bonds!A$11:B$296,2,FALSE)/10</f>
        <v>0.27</v>
      </c>
    </row>
    <row r="209" spans="1:14" x14ac:dyDescent="0.25">
      <c r="A209" s="82">
        <v>41801</v>
      </c>
      <c r="B209" s="83">
        <v>5469.7</v>
      </c>
      <c r="C209" s="83">
        <v>5469.7</v>
      </c>
      <c r="D209" s="83">
        <v>5444.8</v>
      </c>
      <c r="E209" s="83">
        <v>5454</v>
      </c>
      <c r="F209" s="84">
        <v>496644400</v>
      </c>
      <c r="G209" s="83">
        <v>5454</v>
      </c>
      <c r="H209" s="84">
        <f>EOD_T-A209</f>
        <v>293</v>
      </c>
      <c r="I209" s="83">
        <f t="shared" si="9"/>
        <v>-15.699999999999818</v>
      </c>
      <c r="J209" s="83">
        <f t="shared" si="10"/>
        <v>-0.28703585205769638</v>
      </c>
      <c r="K209" s="83">
        <f>J209-XJO_90DSMR</f>
        <v>-0.41789786470273071</v>
      </c>
      <c r="L209" s="83">
        <f t="shared" si="11"/>
        <v>0.17463862532310181</v>
      </c>
      <c r="M209" s="106">
        <f>VLOOKUP(A209,RBA_FX!A$12:B$361,2,FALSE)</f>
        <v>0.9385</v>
      </c>
      <c r="N209" s="106">
        <f>VLOOKUP(A209,RBA_Bonds!A$11:B$296,2,FALSE)/10</f>
        <v>0.27300000000000002</v>
      </c>
    </row>
    <row r="210" spans="1:14" x14ac:dyDescent="0.25">
      <c r="A210" s="82">
        <v>41800</v>
      </c>
      <c r="B210" s="83">
        <v>5464</v>
      </c>
      <c r="C210" s="83">
        <v>5496.3</v>
      </c>
      <c r="D210" s="83">
        <v>5463.2</v>
      </c>
      <c r="E210" s="83">
        <v>5469.7</v>
      </c>
      <c r="F210" s="84">
        <v>476969000</v>
      </c>
      <c r="G210" s="83">
        <v>5469.7</v>
      </c>
      <c r="H210" s="84">
        <f>EOD_T-A210</f>
        <v>294</v>
      </c>
      <c r="I210" s="83">
        <f t="shared" si="9"/>
        <v>5.6999999999998181</v>
      </c>
      <c r="J210" s="83">
        <f t="shared" si="10"/>
        <v>0.10431918008784441</v>
      </c>
      <c r="K210" s="83">
        <f>J210-XJO_90DSMR</f>
        <v>-2.6542832557189922E-2</v>
      </c>
      <c r="L210" s="83">
        <f t="shared" si="11"/>
        <v>7.0452196015902125E-4</v>
      </c>
      <c r="M210" s="106">
        <f>VLOOKUP(A210,RBA_FX!A$12:B$361,2,FALSE)</f>
        <v>0.93679999999999997</v>
      </c>
      <c r="N210" s="106">
        <f>VLOOKUP(A210,RBA_Bonds!A$11:B$296,2,FALSE)/10</f>
        <v>0.27</v>
      </c>
    </row>
    <row r="211" spans="1:14" x14ac:dyDescent="0.25">
      <c r="A211" s="82">
        <v>41796</v>
      </c>
      <c r="B211" s="83">
        <v>5436.9</v>
      </c>
      <c r="C211" s="83">
        <v>5472.8</v>
      </c>
      <c r="D211" s="83">
        <v>5436.9</v>
      </c>
      <c r="E211" s="83">
        <v>5464</v>
      </c>
      <c r="F211" s="84">
        <v>538557500</v>
      </c>
      <c r="G211" s="83">
        <v>5464</v>
      </c>
      <c r="H211" s="84">
        <f>EOD_T-A211</f>
        <v>298</v>
      </c>
      <c r="I211" s="83">
        <f t="shared" si="9"/>
        <v>27.100000000000364</v>
      </c>
      <c r="J211" s="83">
        <f t="shared" si="10"/>
        <v>0.49844580551417839</v>
      </c>
      <c r="K211" s="83">
        <f>J211-XJO_90DSMR</f>
        <v>0.36758379286914405</v>
      </c>
      <c r="L211" s="83">
        <f t="shared" si="11"/>
        <v>0.1351178447800658</v>
      </c>
      <c r="M211" s="106">
        <f>VLOOKUP(A211,RBA_FX!A$12:B$361,2,FALSE)</f>
        <v>0.93320000000000003</v>
      </c>
      <c r="N211" s="106">
        <f>VLOOKUP(A211,RBA_Bonds!A$11:B$296,2,FALSE)/10</f>
        <v>0.26900000000000002</v>
      </c>
    </row>
    <row r="212" spans="1:14" x14ac:dyDescent="0.25">
      <c r="A212" s="82">
        <v>41795</v>
      </c>
      <c r="B212" s="83">
        <v>5444.8</v>
      </c>
      <c r="C212" s="83">
        <v>5455.3</v>
      </c>
      <c r="D212" s="83">
        <v>5416.8</v>
      </c>
      <c r="E212" s="83">
        <v>5436.9</v>
      </c>
      <c r="F212" s="84">
        <v>583526000</v>
      </c>
      <c r="G212" s="83">
        <v>5436.9</v>
      </c>
      <c r="H212" s="84">
        <f>EOD_T-A212</f>
        <v>299</v>
      </c>
      <c r="I212" s="83">
        <f t="shared" si="9"/>
        <v>-7.9000000000005457</v>
      </c>
      <c r="J212" s="83">
        <f t="shared" si="10"/>
        <v>-0.14509256538349516</v>
      </c>
      <c r="K212" s="83">
        <f>J212-XJO_90DSMR</f>
        <v>-0.27595457802852952</v>
      </c>
      <c r="L212" s="83">
        <f t="shared" si="11"/>
        <v>7.6150929134903789E-2</v>
      </c>
      <c r="M212" s="106">
        <f>VLOOKUP(A212,RBA_FX!A$12:B$361,2,FALSE)</f>
        <v>0.92779999999999996</v>
      </c>
      <c r="N212" s="106">
        <f>VLOOKUP(A212,RBA_Bonds!A$11:B$296,2,FALSE)/10</f>
        <v>0.26800000000000002</v>
      </c>
    </row>
    <row r="213" spans="1:14" x14ac:dyDescent="0.25">
      <c r="A213" s="82">
        <v>41794</v>
      </c>
      <c r="B213" s="83">
        <v>5479.7</v>
      </c>
      <c r="C213" s="83">
        <v>5483.2</v>
      </c>
      <c r="D213" s="83">
        <v>5442.3</v>
      </c>
      <c r="E213" s="83">
        <v>5444.8</v>
      </c>
      <c r="F213" s="84">
        <v>553509500</v>
      </c>
      <c r="G213" s="83">
        <v>5444.8</v>
      </c>
      <c r="H213" s="84">
        <f>EOD_T-A213</f>
        <v>300</v>
      </c>
      <c r="I213" s="83">
        <f t="shared" si="9"/>
        <v>-34.899999999999636</v>
      </c>
      <c r="J213" s="83">
        <f t="shared" si="10"/>
        <v>-0.63689618044782814</v>
      </c>
      <c r="K213" s="83">
        <f>J213-XJO_90DSMR</f>
        <v>-0.76775819309286253</v>
      </c>
      <c r="L213" s="83">
        <f t="shared" si="11"/>
        <v>0.58945264306121714</v>
      </c>
      <c r="M213" s="106">
        <f>VLOOKUP(A213,RBA_FX!A$12:B$361,2,FALSE)</f>
        <v>0.9274</v>
      </c>
      <c r="N213" s="106">
        <f>VLOOKUP(A213,RBA_Bonds!A$11:B$296,2,FALSE)/10</f>
        <v>0.26900000000000002</v>
      </c>
    </row>
    <row r="214" spans="1:14" x14ac:dyDescent="0.25">
      <c r="A214" s="82">
        <v>41793</v>
      </c>
      <c r="B214" s="83">
        <v>5518.5</v>
      </c>
      <c r="C214" s="83">
        <v>5526</v>
      </c>
      <c r="D214" s="83">
        <v>5478.5</v>
      </c>
      <c r="E214" s="83">
        <v>5479.7</v>
      </c>
      <c r="F214" s="84">
        <v>670402100</v>
      </c>
      <c r="G214" s="83">
        <v>5479.7</v>
      </c>
      <c r="H214" s="84">
        <f>EOD_T-A214</f>
        <v>301</v>
      </c>
      <c r="I214" s="83">
        <f t="shared" si="9"/>
        <v>-38.800000000000182</v>
      </c>
      <c r="J214" s="83">
        <f t="shared" si="10"/>
        <v>-0.70308960768325057</v>
      </c>
      <c r="K214" s="83">
        <f>J214-XJO_90DSMR</f>
        <v>-0.83395162032828485</v>
      </c>
      <c r="L214" s="83">
        <f t="shared" si="11"/>
        <v>0.69547530504817179</v>
      </c>
      <c r="M214" s="106">
        <f>VLOOKUP(A214,RBA_FX!A$12:B$361,2,FALSE)</f>
        <v>0.92700000000000005</v>
      </c>
      <c r="N214" s="106">
        <f>VLOOKUP(A214,RBA_Bonds!A$11:B$296,2,FALSE)/10</f>
        <v>0.26400000000000001</v>
      </c>
    </row>
    <row r="215" spans="1:14" x14ac:dyDescent="0.25">
      <c r="A215" s="82">
        <v>41792</v>
      </c>
      <c r="B215" s="83">
        <v>5484.1</v>
      </c>
      <c r="C215" s="83">
        <v>5522.6</v>
      </c>
      <c r="D215" s="83">
        <v>5482</v>
      </c>
      <c r="E215" s="83">
        <v>5518.5</v>
      </c>
      <c r="F215" s="84">
        <v>553317500</v>
      </c>
      <c r="G215" s="83">
        <v>5518.5</v>
      </c>
      <c r="H215" s="84">
        <f>EOD_T-A215</f>
        <v>302</v>
      </c>
      <c r="I215" s="83">
        <f t="shared" si="9"/>
        <v>26</v>
      </c>
      <c r="J215" s="83">
        <f t="shared" si="10"/>
        <v>0.47337278106508879</v>
      </c>
      <c r="K215" s="83">
        <f>J215-XJO_90DSMR</f>
        <v>0.34251076842005446</v>
      </c>
      <c r="L215" s="83">
        <f t="shared" si="11"/>
        <v>0.11731362648369617</v>
      </c>
      <c r="M215" s="106">
        <f>VLOOKUP(A215,RBA_FX!A$12:B$361,2,FALSE)</f>
        <v>0.92600000000000005</v>
      </c>
      <c r="N215" s="106">
        <f>VLOOKUP(A215,RBA_Bonds!A$11:B$296,2,FALSE)/10</f>
        <v>0.26300000000000001</v>
      </c>
    </row>
    <row r="216" spans="1:14" x14ac:dyDescent="0.25">
      <c r="A216" s="82">
        <v>41789</v>
      </c>
      <c r="B216" s="83">
        <v>5519.5</v>
      </c>
      <c r="C216" s="83">
        <v>5525.1</v>
      </c>
      <c r="D216" s="83">
        <v>5492.5</v>
      </c>
      <c r="E216" s="83">
        <v>5492.5</v>
      </c>
      <c r="F216" s="84">
        <v>1072302700</v>
      </c>
      <c r="G216" s="83">
        <v>5492.5</v>
      </c>
      <c r="H216" s="84">
        <f>EOD_T-A216</f>
        <v>305</v>
      </c>
      <c r="I216" s="83">
        <f t="shared" si="9"/>
        <v>-27</v>
      </c>
      <c r="J216" s="83">
        <f t="shared" si="10"/>
        <v>-0.48917474408913852</v>
      </c>
      <c r="K216" s="83">
        <f>J216-XJO_90DSMR</f>
        <v>-0.62003675673417291</v>
      </c>
      <c r="L216" s="83">
        <f t="shared" si="11"/>
        <v>0.38444557970143189</v>
      </c>
      <c r="M216" s="106">
        <f>VLOOKUP(A216,RBA_FX!A$12:B$361,2,FALSE)</f>
        <v>0.93189999999999995</v>
      </c>
      <c r="N216" s="106">
        <f>VLOOKUP(A216,RBA_Bonds!A$11:B$296,2,FALSE)/10</f>
        <v>0.26200000000000001</v>
      </c>
    </row>
    <row r="217" spans="1:14" x14ac:dyDescent="0.25">
      <c r="A217" s="82">
        <v>41788</v>
      </c>
      <c r="B217" s="83">
        <v>5527.2</v>
      </c>
      <c r="C217" s="83">
        <v>5528.5</v>
      </c>
      <c r="D217" s="83">
        <v>5503.6</v>
      </c>
      <c r="E217" s="83">
        <v>5519.5</v>
      </c>
      <c r="F217" s="84">
        <v>445007400</v>
      </c>
      <c r="G217" s="83">
        <v>5519.5</v>
      </c>
      <c r="H217" s="84">
        <f>EOD_T-A217</f>
        <v>306</v>
      </c>
      <c r="I217" s="83">
        <f t="shared" si="9"/>
        <v>-7.6999999999998181</v>
      </c>
      <c r="J217" s="83">
        <f t="shared" si="10"/>
        <v>-0.13931104356635943</v>
      </c>
      <c r="K217" s="83">
        <f>J217-XJO_90DSMR</f>
        <v>-0.27017305621139376</v>
      </c>
      <c r="L217" s="83">
        <f t="shared" si="11"/>
        <v>7.2993480302604927E-2</v>
      </c>
      <c r="M217" s="106">
        <f>VLOOKUP(A217,RBA_FX!A$12:B$361,2,FALSE)</f>
        <v>0.92830000000000001</v>
      </c>
      <c r="N217" s="106">
        <f>VLOOKUP(A217,RBA_Bonds!A$11:B$296,2,FALSE)/10</f>
        <v>0.26200000000000001</v>
      </c>
    </row>
    <row r="218" spans="1:14" x14ac:dyDescent="0.25">
      <c r="A218" s="82">
        <v>41787</v>
      </c>
      <c r="B218" s="83">
        <v>5511.7</v>
      </c>
      <c r="C218" s="83">
        <v>5541.7</v>
      </c>
      <c r="D218" s="83">
        <v>5511.7</v>
      </c>
      <c r="E218" s="83">
        <v>5527.2</v>
      </c>
      <c r="F218" s="84">
        <v>523145200</v>
      </c>
      <c r="G218" s="83">
        <v>5527.2</v>
      </c>
      <c r="H218" s="84">
        <f>EOD_T-A218</f>
        <v>307</v>
      </c>
      <c r="I218" s="83">
        <f t="shared" si="9"/>
        <v>15.5</v>
      </c>
      <c r="J218" s="83">
        <f t="shared" si="10"/>
        <v>0.28121995028757008</v>
      </c>
      <c r="K218" s="83">
        <f>J218-XJO_90DSMR</f>
        <v>0.15035793764253574</v>
      </c>
      <c r="L218" s="83">
        <f t="shared" si="11"/>
        <v>2.2607509412116669E-2</v>
      </c>
      <c r="M218" s="106">
        <f>VLOOKUP(A218,RBA_FX!A$12:B$361,2,FALSE)</f>
        <v>0.92679999999999996</v>
      </c>
      <c r="N218" s="106">
        <f>VLOOKUP(A218,RBA_Bonds!A$11:B$296,2,FALSE)/10</f>
        <v>0.26600000000000001</v>
      </c>
    </row>
    <row r="219" spans="1:14" x14ac:dyDescent="0.25">
      <c r="A219" s="82">
        <v>41786</v>
      </c>
      <c r="B219" s="83">
        <v>5512.8</v>
      </c>
      <c r="C219" s="83">
        <v>5529.5</v>
      </c>
      <c r="D219" s="83">
        <v>5506.7</v>
      </c>
      <c r="E219" s="83">
        <v>5511.7</v>
      </c>
      <c r="F219" s="84">
        <v>466450000</v>
      </c>
      <c r="G219" s="83">
        <v>5511.7</v>
      </c>
      <c r="H219" s="84">
        <f>EOD_T-A219</f>
        <v>308</v>
      </c>
      <c r="I219" s="83">
        <f t="shared" si="9"/>
        <v>-1.1000000000003638</v>
      </c>
      <c r="J219" s="83">
        <f t="shared" si="10"/>
        <v>-1.9953562617914016E-2</v>
      </c>
      <c r="K219" s="83">
        <f>J219-XJO_90DSMR</f>
        <v>-0.15081557526294834</v>
      </c>
      <c r="L219" s="83">
        <f t="shared" si="11"/>
        <v>2.2745337741894033E-2</v>
      </c>
      <c r="M219" s="106">
        <f>VLOOKUP(A219,RBA_FX!A$12:B$361,2,FALSE)</f>
        <v>0.92710000000000004</v>
      </c>
      <c r="N219" s="106">
        <f>VLOOKUP(A219,RBA_Bonds!A$11:B$296,2,FALSE)/10</f>
        <v>0.26600000000000001</v>
      </c>
    </row>
    <row r="220" spans="1:14" x14ac:dyDescent="0.25">
      <c r="A220" s="82">
        <v>41785</v>
      </c>
      <c r="B220" s="83">
        <v>5492.8</v>
      </c>
      <c r="C220" s="83">
        <v>5512.9</v>
      </c>
      <c r="D220" s="83">
        <v>5492.8</v>
      </c>
      <c r="E220" s="83">
        <v>5512.8</v>
      </c>
      <c r="F220" s="84">
        <v>437616700</v>
      </c>
      <c r="G220" s="83">
        <v>5512.8</v>
      </c>
      <c r="H220" s="84">
        <f>EOD_T-A220</f>
        <v>309</v>
      </c>
      <c r="I220" s="83">
        <f t="shared" si="9"/>
        <v>20</v>
      </c>
      <c r="J220" s="83">
        <f t="shared" si="10"/>
        <v>0.36411302068161955</v>
      </c>
      <c r="K220" s="83">
        <f>J220-XJO_90DSMR</f>
        <v>0.23325100803658522</v>
      </c>
      <c r="L220" s="83">
        <f t="shared" si="11"/>
        <v>5.4406032750083141E-2</v>
      </c>
      <c r="M220" s="106">
        <f>VLOOKUP(A220,RBA_FX!A$12:B$361,2,FALSE)</f>
        <v>0.92379999999999995</v>
      </c>
      <c r="N220" s="106">
        <f>VLOOKUP(A220,RBA_Bonds!A$11:B$296,2,FALSE)/10</f>
        <v>0.26400000000000001</v>
      </c>
    </row>
    <row r="221" spans="1:14" x14ac:dyDescent="0.25">
      <c r="A221" s="82">
        <v>41782</v>
      </c>
      <c r="B221" s="83">
        <v>5479.9</v>
      </c>
      <c r="C221" s="83">
        <v>5507.4</v>
      </c>
      <c r="D221" s="83">
        <v>5479.9</v>
      </c>
      <c r="E221" s="83">
        <v>5492.8</v>
      </c>
      <c r="F221" s="84">
        <v>586860000</v>
      </c>
      <c r="G221" s="83">
        <v>5492.8</v>
      </c>
      <c r="H221" s="84">
        <f>EOD_T-A221</f>
        <v>312</v>
      </c>
      <c r="I221" s="83">
        <f t="shared" si="9"/>
        <v>12.900000000000546</v>
      </c>
      <c r="J221" s="83">
        <f t="shared" si="10"/>
        <v>0.23540575557949137</v>
      </c>
      <c r="K221" s="83">
        <f>J221-XJO_90DSMR</f>
        <v>0.10454374293445703</v>
      </c>
      <c r="L221" s="83">
        <f t="shared" si="11"/>
        <v>1.0929394186745834E-2</v>
      </c>
      <c r="M221" s="106">
        <f>VLOOKUP(A221,RBA_FX!A$12:B$361,2,FALSE)</f>
        <v>0.92410000000000003</v>
      </c>
      <c r="N221" s="106">
        <f>VLOOKUP(A221,RBA_Bonds!A$11:B$296,2,FALSE)/10</f>
        <v>0.26600000000000001</v>
      </c>
    </row>
    <row r="222" spans="1:14" x14ac:dyDescent="0.25">
      <c r="A222" s="82">
        <v>41781</v>
      </c>
      <c r="B222" s="83">
        <v>5424.6</v>
      </c>
      <c r="C222" s="83">
        <v>5491</v>
      </c>
      <c r="D222" s="83">
        <v>5424.6</v>
      </c>
      <c r="E222" s="83">
        <v>5479.9</v>
      </c>
      <c r="F222" s="84">
        <v>610922300</v>
      </c>
      <c r="G222" s="83">
        <v>5479.9</v>
      </c>
      <c r="H222" s="84">
        <f>EOD_T-A222</f>
        <v>313</v>
      </c>
      <c r="I222" s="83">
        <f t="shared" si="9"/>
        <v>55.299999999999272</v>
      </c>
      <c r="J222" s="83">
        <f t="shared" si="10"/>
        <v>1.019430004055585</v>
      </c>
      <c r="K222" s="83">
        <f>J222-XJO_90DSMR</f>
        <v>0.88856799141055065</v>
      </c>
      <c r="L222" s="83">
        <f t="shared" si="11"/>
        <v>0.78955307535938046</v>
      </c>
      <c r="M222" s="106">
        <f>VLOOKUP(A222,RBA_FX!A$12:B$361,2,FALSE)</f>
        <v>0.9264</v>
      </c>
      <c r="N222" s="106">
        <f>VLOOKUP(A222,RBA_Bonds!A$11:B$296,2,FALSE)/10</f>
        <v>0.26500000000000001</v>
      </c>
    </row>
    <row r="223" spans="1:14" x14ac:dyDescent="0.25">
      <c r="A223" s="82">
        <v>41780</v>
      </c>
      <c r="B223" s="83">
        <v>5420.4</v>
      </c>
      <c r="C223" s="83">
        <v>5424.6</v>
      </c>
      <c r="D223" s="83">
        <v>5372.1</v>
      </c>
      <c r="E223" s="83">
        <v>5424.6</v>
      </c>
      <c r="F223" s="84">
        <v>644271400</v>
      </c>
      <c r="G223" s="83">
        <v>5424.6</v>
      </c>
      <c r="H223" s="84">
        <f>EOD_T-A223</f>
        <v>314</v>
      </c>
      <c r="I223" s="83">
        <f t="shared" si="9"/>
        <v>4.2000000000007276</v>
      </c>
      <c r="J223" s="83">
        <f t="shared" si="10"/>
        <v>7.7485056453411708E-2</v>
      </c>
      <c r="K223" s="83">
        <f>J223-XJO_90DSMR</f>
        <v>-5.3376956191622624E-2</v>
      </c>
      <c r="L223" s="83">
        <f t="shared" si="11"/>
        <v>2.8490994522824007E-3</v>
      </c>
      <c r="M223" s="106">
        <f>VLOOKUP(A223,RBA_FX!A$12:B$361,2,FALSE)</f>
        <v>0.92349999999999999</v>
      </c>
      <c r="N223" s="106">
        <f>VLOOKUP(A223,RBA_Bonds!A$11:B$296,2,FALSE)/10</f>
        <v>0.26</v>
      </c>
    </row>
    <row r="224" spans="1:14" x14ac:dyDescent="0.25">
      <c r="A224" s="82">
        <v>41779</v>
      </c>
      <c r="B224" s="83">
        <v>5409</v>
      </c>
      <c r="C224" s="83">
        <v>5433.4</v>
      </c>
      <c r="D224" s="83">
        <v>5384.4</v>
      </c>
      <c r="E224" s="83">
        <v>5420.4</v>
      </c>
      <c r="F224" s="84">
        <v>552053800</v>
      </c>
      <c r="G224" s="83">
        <v>5420.4</v>
      </c>
      <c r="H224" s="84">
        <f>EOD_T-A224</f>
        <v>315</v>
      </c>
      <c r="I224" s="83">
        <f t="shared" si="9"/>
        <v>11.399999999999636</v>
      </c>
      <c r="J224" s="83">
        <f t="shared" si="10"/>
        <v>0.21075984470326561</v>
      </c>
      <c r="K224" s="83">
        <f>J224-XJO_90DSMR</f>
        <v>7.9897832058231283E-2</v>
      </c>
      <c r="L224" s="83">
        <f t="shared" si="11"/>
        <v>6.3836635676053303E-3</v>
      </c>
      <c r="M224" s="106">
        <f>VLOOKUP(A224,RBA_FX!A$12:B$361,2,FALSE)</f>
        <v>0.92879999999999996</v>
      </c>
      <c r="N224" s="106">
        <f>VLOOKUP(A224,RBA_Bonds!A$11:B$296,2,FALSE)/10</f>
        <v>0.26700000000000002</v>
      </c>
    </row>
    <row r="225" spans="1:14" x14ac:dyDescent="0.25">
      <c r="A225" s="82">
        <v>41778</v>
      </c>
      <c r="B225" s="83">
        <v>5479</v>
      </c>
      <c r="C225" s="83">
        <v>5479</v>
      </c>
      <c r="D225" s="83">
        <v>5409</v>
      </c>
      <c r="E225" s="83">
        <v>5409</v>
      </c>
      <c r="F225" s="84">
        <v>646248200</v>
      </c>
      <c r="G225" s="83">
        <v>5409</v>
      </c>
      <c r="H225" s="84">
        <f>EOD_T-A225</f>
        <v>316</v>
      </c>
      <c r="I225" s="83">
        <f t="shared" si="9"/>
        <v>-70</v>
      </c>
      <c r="J225" s="83">
        <f t="shared" si="10"/>
        <v>-1.2776054024457018</v>
      </c>
      <c r="K225" s="83">
        <f>J225-XJO_90DSMR</f>
        <v>-1.4084674150907361</v>
      </c>
      <c r="L225" s="83">
        <f t="shared" si="11"/>
        <v>1.98378045937238</v>
      </c>
      <c r="M225" s="106">
        <f>VLOOKUP(A225,RBA_FX!A$12:B$361,2,FALSE)</f>
        <v>0.93510000000000004</v>
      </c>
      <c r="N225" s="106">
        <f>VLOOKUP(A225,RBA_Bonds!A$11:B$296,2,FALSE)/10</f>
        <v>0.26600000000000001</v>
      </c>
    </row>
    <row r="226" spans="1:14" x14ac:dyDescent="0.25">
      <c r="A226" s="82">
        <v>41775</v>
      </c>
      <c r="B226" s="83">
        <v>5509.7</v>
      </c>
      <c r="C226" s="83">
        <v>5509.7</v>
      </c>
      <c r="D226" s="83">
        <v>5471.4</v>
      </c>
      <c r="E226" s="83">
        <v>5479</v>
      </c>
      <c r="F226" s="84">
        <v>532092800</v>
      </c>
      <c r="G226" s="83">
        <v>5479</v>
      </c>
      <c r="H226" s="84">
        <f>EOD_T-A226</f>
        <v>319</v>
      </c>
      <c r="I226" s="83">
        <f t="shared" si="9"/>
        <v>-31.800000000000182</v>
      </c>
      <c r="J226" s="83">
        <f t="shared" si="10"/>
        <v>-0.57704870436234623</v>
      </c>
      <c r="K226" s="83">
        <f>J226-XJO_90DSMR</f>
        <v>-0.70791071700738062</v>
      </c>
      <c r="L226" s="83">
        <f t="shared" si="11"/>
        <v>0.50113758325390367</v>
      </c>
      <c r="M226" s="106">
        <f>VLOOKUP(A226,RBA_FX!A$12:B$361,2,FALSE)</f>
        <v>0.93540000000000001</v>
      </c>
      <c r="N226" s="106">
        <f>VLOOKUP(A226,RBA_Bonds!A$11:B$296,2,FALSE)/10</f>
        <v>0.26700000000000002</v>
      </c>
    </row>
    <row r="227" spans="1:14" x14ac:dyDescent="0.25">
      <c r="A227" s="82">
        <v>41774</v>
      </c>
      <c r="B227" s="83">
        <v>5497</v>
      </c>
      <c r="C227" s="83">
        <v>5510.8</v>
      </c>
      <c r="D227" s="83">
        <v>5471.5</v>
      </c>
      <c r="E227" s="83">
        <v>5510.8</v>
      </c>
      <c r="F227" s="84">
        <v>591494900</v>
      </c>
      <c r="G227" s="83">
        <v>5510.8</v>
      </c>
      <c r="H227" s="84">
        <f>EOD_T-A227</f>
        <v>320</v>
      </c>
      <c r="I227" s="83">
        <f t="shared" si="9"/>
        <v>14.300000000000182</v>
      </c>
      <c r="J227" s="83">
        <f t="shared" si="10"/>
        <v>0.26016555990175899</v>
      </c>
      <c r="K227" s="83">
        <f>J227-XJO_90DSMR</f>
        <v>0.12930354725672466</v>
      </c>
      <c r="L227" s="83">
        <f t="shared" si="11"/>
        <v>1.6719407333172027E-2</v>
      </c>
      <c r="M227" s="106">
        <f>VLOOKUP(A227,RBA_FX!A$12:B$361,2,FALSE)</f>
        <v>0.93759999999999999</v>
      </c>
      <c r="N227" s="106">
        <f>VLOOKUP(A227,RBA_Bonds!A$11:B$296,2,FALSE)/10</f>
        <v>0.26800000000000002</v>
      </c>
    </row>
    <row r="228" spans="1:14" x14ac:dyDescent="0.25">
      <c r="A228" s="82">
        <v>41773</v>
      </c>
      <c r="B228" s="83">
        <v>5498.2</v>
      </c>
      <c r="C228" s="83">
        <v>5506</v>
      </c>
      <c r="D228" s="83">
        <v>5474</v>
      </c>
      <c r="E228" s="83">
        <v>5496.5</v>
      </c>
      <c r="F228" s="84">
        <v>522418800</v>
      </c>
      <c r="G228" s="83">
        <v>5496.5</v>
      </c>
      <c r="H228" s="84">
        <f>EOD_T-A228</f>
        <v>321</v>
      </c>
      <c r="I228" s="83">
        <f t="shared" si="9"/>
        <v>-1.6999999999998181</v>
      </c>
      <c r="J228" s="83">
        <f t="shared" si="10"/>
        <v>-3.0919209923244304E-2</v>
      </c>
      <c r="K228" s="83">
        <f>J228-XJO_90DSMR</f>
        <v>-0.16178122256827865</v>
      </c>
      <c r="L228" s="83">
        <f t="shared" si="11"/>
        <v>2.6173163975686912E-2</v>
      </c>
      <c r="M228" s="106">
        <f>VLOOKUP(A228,RBA_FX!A$12:B$361,2,FALSE)</f>
        <v>0.94010000000000005</v>
      </c>
      <c r="N228" s="106">
        <f>VLOOKUP(A228,RBA_Bonds!A$11:B$296,2,FALSE)/10</f>
        <v>0.26900000000000002</v>
      </c>
    </row>
    <row r="229" spans="1:14" x14ac:dyDescent="0.25">
      <c r="A229" s="82">
        <v>41772</v>
      </c>
      <c r="B229" s="83">
        <v>5448.4</v>
      </c>
      <c r="C229" s="83">
        <v>5504.6</v>
      </c>
      <c r="D229" s="83">
        <v>5448.4</v>
      </c>
      <c r="E229" s="83">
        <v>5498.2</v>
      </c>
      <c r="F229" s="84">
        <v>735278900</v>
      </c>
      <c r="G229" s="83">
        <v>5498.2</v>
      </c>
      <c r="H229" s="84">
        <f>EOD_T-A229</f>
        <v>322</v>
      </c>
      <c r="I229" s="83">
        <f t="shared" si="9"/>
        <v>49.800000000000182</v>
      </c>
      <c r="J229" s="83">
        <f t="shared" si="10"/>
        <v>0.91402980691579516</v>
      </c>
      <c r="K229" s="83">
        <f>J229-XJO_90DSMR</f>
        <v>0.78316779427076089</v>
      </c>
      <c r="L229" s="83">
        <f t="shared" si="11"/>
        <v>0.61335179398292883</v>
      </c>
      <c r="M229" s="106">
        <f>VLOOKUP(A229,RBA_FX!A$12:B$361,2,FALSE)</f>
        <v>0.93440000000000001</v>
      </c>
      <c r="N229" s="106">
        <f>VLOOKUP(A229,RBA_Bonds!A$11:B$296,2,FALSE)/10</f>
        <v>0.27100000000000002</v>
      </c>
    </row>
    <row r="230" spans="1:14" x14ac:dyDescent="0.25">
      <c r="A230" s="82">
        <v>41771</v>
      </c>
      <c r="B230" s="83">
        <v>5460.8</v>
      </c>
      <c r="C230" s="83">
        <v>5480.8</v>
      </c>
      <c r="D230" s="83">
        <v>5432</v>
      </c>
      <c r="E230" s="83">
        <v>5448.4</v>
      </c>
      <c r="F230" s="84">
        <v>434238000</v>
      </c>
      <c r="G230" s="83">
        <v>5448.4</v>
      </c>
      <c r="H230" s="84">
        <f>EOD_T-A230</f>
        <v>323</v>
      </c>
      <c r="I230" s="83">
        <f t="shared" si="9"/>
        <v>-12.400000000000546</v>
      </c>
      <c r="J230" s="83">
        <f t="shared" si="10"/>
        <v>-0.22707295634340291</v>
      </c>
      <c r="K230" s="83">
        <f>J230-XJO_90DSMR</f>
        <v>-0.35793496898843724</v>
      </c>
      <c r="L230" s="83">
        <f t="shared" si="11"/>
        <v>0.12811744202475353</v>
      </c>
      <c r="M230" s="106">
        <f>VLOOKUP(A230,RBA_FX!A$12:B$361,2,FALSE)</f>
        <v>0.93630000000000002</v>
      </c>
      <c r="N230" s="106">
        <f>VLOOKUP(A230,RBA_Bonds!A$11:B$296,2,FALSE)/10</f>
        <v>0.27</v>
      </c>
    </row>
    <row r="231" spans="1:14" x14ac:dyDescent="0.25">
      <c r="A231" s="82">
        <v>41768</v>
      </c>
      <c r="B231" s="83">
        <v>5476.8</v>
      </c>
      <c r="C231" s="83">
        <v>5476.8</v>
      </c>
      <c r="D231" s="83">
        <v>5431.5</v>
      </c>
      <c r="E231" s="83">
        <v>5460.8</v>
      </c>
      <c r="F231" s="84">
        <v>515920400</v>
      </c>
      <c r="G231" s="83">
        <v>5460.8</v>
      </c>
      <c r="H231" s="84">
        <f>EOD_T-A231</f>
        <v>326</v>
      </c>
      <c r="I231" s="83">
        <f t="shared" si="9"/>
        <v>-16</v>
      </c>
      <c r="J231" s="83">
        <f t="shared" si="10"/>
        <v>-0.29214139643587494</v>
      </c>
      <c r="K231" s="83">
        <f>J231-XJO_90DSMR</f>
        <v>-0.42300340908090928</v>
      </c>
      <c r="L231" s="83">
        <f t="shared" si="11"/>
        <v>0.17893188409407107</v>
      </c>
      <c r="M231" s="106">
        <f>VLOOKUP(A231,RBA_FX!A$12:B$361,2,FALSE)</f>
        <v>0.93620000000000003</v>
      </c>
      <c r="N231" s="106">
        <f>VLOOKUP(A231,RBA_Bonds!A$11:B$296,2,FALSE)/10</f>
        <v>0.26900000000000002</v>
      </c>
    </row>
    <row r="232" spans="1:14" x14ac:dyDescent="0.25">
      <c r="A232" s="82">
        <v>41767</v>
      </c>
      <c r="B232" s="83">
        <v>5435.8</v>
      </c>
      <c r="C232" s="83">
        <v>5484.1</v>
      </c>
      <c r="D232" s="83">
        <v>5435.8</v>
      </c>
      <c r="E232" s="83">
        <v>5476.8</v>
      </c>
      <c r="F232" s="84">
        <v>552612200</v>
      </c>
      <c r="G232" s="83">
        <v>5476.8</v>
      </c>
      <c r="H232" s="84">
        <f>EOD_T-A232</f>
        <v>327</v>
      </c>
      <c r="I232" s="83">
        <f t="shared" si="9"/>
        <v>41</v>
      </c>
      <c r="J232" s="83">
        <f t="shared" si="10"/>
        <v>0.75425880275212476</v>
      </c>
      <c r="K232" s="83">
        <f>J232-XJO_90DSMR</f>
        <v>0.62339679010709048</v>
      </c>
      <c r="L232" s="83">
        <f t="shared" si="11"/>
        <v>0.38862355791582381</v>
      </c>
      <c r="M232" s="106">
        <f>VLOOKUP(A232,RBA_FX!A$12:B$361,2,FALSE)</f>
        <v>0.93730000000000002</v>
      </c>
      <c r="N232" s="106">
        <f>VLOOKUP(A232,RBA_Bonds!A$11:B$296,2,FALSE)/10</f>
        <v>0.27100000000000002</v>
      </c>
    </row>
    <row r="233" spans="1:14" x14ac:dyDescent="0.25">
      <c r="A233" s="82">
        <v>41766</v>
      </c>
      <c r="B233" s="83">
        <v>5481.4</v>
      </c>
      <c r="C233" s="83">
        <v>5481.4</v>
      </c>
      <c r="D233" s="83">
        <v>5417.4</v>
      </c>
      <c r="E233" s="83">
        <v>5435.8</v>
      </c>
      <c r="F233" s="84">
        <v>577690000</v>
      </c>
      <c r="G233" s="83">
        <v>5435.8</v>
      </c>
      <c r="H233" s="84">
        <f>EOD_T-A233</f>
        <v>328</v>
      </c>
      <c r="I233" s="83">
        <f t="shared" si="9"/>
        <v>-45.599999999999454</v>
      </c>
      <c r="J233" s="83">
        <f t="shared" si="10"/>
        <v>-0.83190425803625812</v>
      </c>
      <c r="K233" s="83">
        <f>J233-XJO_90DSMR</f>
        <v>-0.9627662706812925</v>
      </c>
      <c r="L233" s="83">
        <f t="shared" si="11"/>
        <v>0.92691889196156374</v>
      </c>
      <c r="M233" s="106">
        <f>VLOOKUP(A233,RBA_FX!A$12:B$361,2,FALSE)</f>
        <v>0.93440000000000001</v>
      </c>
      <c r="N233" s="106">
        <f>VLOOKUP(A233,RBA_Bonds!A$11:B$296,2,FALSE)/10</f>
        <v>0.26800000000000002</v>
      </c>
    </row>
    <row r="234" spans="1:14" x14ac:dyDescent="0.25">
      <c r="A234" s="82">
        <v>41765</v>
      </c>
      <c r="B234" s="83">
        <v>5462.2</v>
      </c>
      <c r="C234" s="83">
        <v>5493</v>
      </c>
      <c r="D234" s="83">
        <v>5462.2</v>
      </c>
      <c r="E234" s="83">
        <v>5481.4</v>
      </c>
      <c r="F234" s="84">
        <v>418272900</v>
      </c>
      <c r="G234" s="83">
        <v>5481.4</v>
      </c>
      <c r="H234" s="84">
        <f>EOD_T-A234</f>
        <v>329</v>
      </c>
      <c r="I234" s="83">
        <f t="shared" si="9"/>
        <v>19.199999999999818</v>
      </c>
      <c r="J234" s="83">
        <f t="shared" si="10"/>
        <v>0.35150671890446744</v>
      </c>
      <c r="K234" s="83">
        <f>J234-XJO_90DSMR</f>
        <v>0.22064470625943311</v>
      </c>
      <c r="L234" s="83">
        <f t="shared" si="11"/>
        <v>4.8684086400311521E-2</v>
      </c>
      <c r="M234" s="106">
        <f>VLOOKUP(A234,RBA_FX!A$12:B$361,2,FALSE)</f>
        <v>0.92859999999999998</v>
      </c>
      <c r="N234" s="106">
        <f>VLOOKUP(A234,RBA_Bonds!A$11:B$296,2,FALSE)/10</f>
        <v>0.27</v>
      </c>
    </row>
    <row r="235" spans="1:14" x14ac:dyDescent="0.25">
      <c r="A235" s="82">
        <v>41764</v>
      </c>
      <c r="B235" s="83">
        <v>5464.1</v>
      </c>
      <c r="C235" s="83">
        <v>5486.4</v>
      </c>
      <c r="D235" s="83">
        <v>5442.5</v>
      </c>
      <c r="E235" s="83">
        <v>5462.2</v>
      </c>
      <c r="F235" s="84">
        <v>435416400</v>
      </c>
      <c r="G235" s="83">
        <v>5462.2</v>
      </c>
      <c r="H235" s="84">
        <f>EOD_T-A235</f>
        <v>330</v>
      </c>
      <c r="I235" s="83">
        <f t="shared" si="9"/>
        <v>4.0999999999994543</v>
      </c>
      <c r="J235" s="83">
        <f t="shared" si="10"/>
        <v>7.5117714955743833E-2</v>
      </c>
      <c r="K235" s="83">
        <f>J235-XJO_90DSMR</f>
        <v>-5.5744297689290498E-2</v>
      </c>
      <c r="L235" s="83">
        <f t="shared" si="11"/>
        <v>3.1074267248722381E-3</v>
      </c>
      <c r="M235" s="106">
        <f>VLOOKUP(A235,RBA_FX!A$12:B$361,2,FALSE)</f>
        <v>0.92689999999999995</v>
      </c>
      <c r="N235" s="106">
        <f>VLOOKUP(A235,RBA_Bonds!A$11:B$296,2,FALSE)/10</f>
        <v>0.27100000000000002</v>
      </c>
    </row>
    <row r="236" spans="1:14" x14ac:dyDescent="0.25">
      <c r="A236" s="82">
        <v>41761</v>
      </c>
      <c r="B236" s="83">
        <v>5448.8</v>
      </c>
      <c r="C236" s="83">
        <v>5458.7</v>
      </c>
      <c r="D236" s="83">
        <v>5430.4</v>
      </c>
      <c r="E236" s="83">
        <v>5458.1</v>
      </c>
      <c r="F236" s="84">
        <v>533780800</v>
      </c>
      <c r="G236" s="83">
        <v>5458.1</v>
      </c>
      <c r="H236" s="84">
        <f>EOD_T-A236</f>
        <v>333</v>
      </c>
      <c r="I236" s="83">
        <f t="shared" si="9"/>
        <v>9.3000000000001819</v>
      </c>
      <c r="J236" s="83">
        <f t="shared" si="10"/>
        <v>0.17067978270445203</v>
      </c>
      <c r="K236" s="83">
        <f>J236-XJO_90DSMR</f>
        <v>3.9817770059417695E-2</v>
      </c>
      <c r="L236" s="83">
        <f t="shared" si="11"/>
        <v>1.5854548125046602E-3</v>
      </c>
      <c r="M236" s="106">
        <f>VLOOKUP(A236,RBA_FX!A$12:B$361,2,FALSE)</f>
        <v>0.92769999999999997</v>
      </c>
      <c r="N236" s="106">
        <f>VLOOKUP(A236,RBA_Bonds!A$11:B$296,2,FALSE)/10</f>
        <v>0.27200000000000002</v>
      </c>
    </row>
    <row r="237" spans="1:14" x14ac:dyDescent="0.25">
      <c r="A237" s="82">
        <v>41760</v>
      </c>
      <c r="B237" s="83">
        <v>5489.1</v>
      </c>
      <c r="C237" s="83">
        <v>5500.7</v>
      </c>
      <c r="D237" s="83">
        <v>5439.3</v>
      </c>
      <c r="E237" s="83">
        <v>5448.8</v>
      </c>
      <c r="F237" s="84">
        <v>532032100</v>
      </c>
      <c r="G237" s="83">
        <v>5448.8</v>
      </c>
      <c r="H237" s="84">
        <f>EOD_T-A237</f>
        <v>334</v>
      </c>
      <c r="I237" s="83">
        <f t="shared" si="9"/>
        <v>-40.300000000000182</v>
      </c>
      <c r="J237" s="83">
        <f t="shared" si="10"/>
        <v>-0.73418228853546441</v>
      </c>
      <c r="K237" s="83">
        <f>J237-XJO_90DSMR</f>
        <v>-0.86504430118049869</v>
      </c>
      <c r="L237" s="83">
        <f t="shared" si="11"/>
        <v>0.74830164300485735</v>
      </c>
      <c r="M237" s="106">
        <f>VLOOKUP(A237,RBA_FX!A$12:B$361,2,FALSE)</f>
        <v>0.92949999999999999</v>
      </c>
      <c r="N237" s="106">
        <f>VLOOKUP(A237,RBA_Bonds!A$11:B$296,2,FALSE)/10</f>
        <v>0.27300000000000002</v>
      </c>
    </row>
    <row r="238" spans="1:14" x14ac:dyDescent="0.25">
      <c r="A238" s="82">
        <v>41759</v>
      </c>
      <c r="B238" s="83">
        <v>5486.6</v>
      </c>
      <c r="C238" s="83">
        <v>5507.6</v>
      </c>
      <c r="D238" s="83">
        <v>5463.6</v>
      </c>
      <c r="E238" s="83">
        <v>5489.1</v>
      </c>
      <c r="F238" s="84">
        <v>630030900</v>
      </c>
      <c r="G238" s="83">
        <v>5489.1</v>
      </c>
      <c r="H238" s="84">
        <f>EOD_T-A238</f>
        <v>335</v>
      </c>
      <c r="I238" s="83">
        <f t="shared" si="9"/>
        <v>2.5</v>
      </c>
      <c r="J238" s="83">
        <f t="shared" si="10"/>
        <v>4.556555972733569E-2</v>
      </c>
      <c r="K238" s="83">
        <f>J238-XJO_90DSMR</f>
        <v>-8.5296452917698634E-2</v>
      </c>
      <c r="L238" s="83">
        <f t="shared" si="11"/>
        <v>7.2754848803411798E-3</v>
      </c>
      <c r="M238" s="106">
        <f>VLOOKUP(A238,RBA_FX!A$12:B$361,2,FALSE)</f>
        <v>0.92869999999999997</v>
      </c>
      <c r="N238" s="106">
        <f>VLOOKUP(A238,RBA_Bonds!A$11:B$296,2,FALSE)/10</f>
        <v>0.27300000000000002</v>
      </c>
    </row>
    <row r="239" spans="1:14" x14ac:dyDescent="0.25">
      <c r="A239" s="82">
        <v>41758</v>
      </c>
      <c r="B239" s="83">
        <v>5536.1</v>
      </c>
      <c r="C239" s="83">
        <v>5554.5</v>
      </c>
      <c r="D239" s="83">
        <v>5469.3</v>
      </c>
      <c r="E239" s="83">
        <v>5486.6</v>
      </c>
      <c r="F239" s="84">
        <v>674160400</v>
      </c>
      <c r="G239" s="83">
        <v>5486.6</v>
      </c>
      <c r="H239" s="84">
        <f>EOD_T-A239</f>
        <v>336</v>
      </c>
      <c r="I239" s="83">
        <f t="shared" si="9"/>
        <v>-49.5</v>
      </c>
      <c r="J239" s="83">
        <f t="shared" si="10"/>
        <v>-0.89413124762919749</v>
      </c>
      <c r="K239" s="83">
        <f>J239-XJO_90DSMR</f>
        <v>-1.0249932602742318</v>
      </c>
      <c r="L239" s="83">
        <f t="shared" si="11"/>
        <v>1.0506111836075991</v>
      </c>
      <c r="M239" s="106">
        <f>VLOOKUP(A239,RBA_FX!A$12:B$361,2,FALSE)</f>
        <v>0.92420000000000002</v>
      </c>
      <c r="N239" s="106">
        <f>VLOOKUP(A239,RBA_Bonds!A$11:B$296,2,FALSE)/10</f>
        <v>0.27200000000000002</v>
      </c>
    </row>
    <row r="240" spans="1:14" x14ac:dyDescent="0.25">
      <c r="A240" s="82">
        <v>41757</v>
      </c>
      <c r="B240" s="83">
        <v>5531</v>
      </c>
      <c r="C240" s="83">
        <v>5548.4</v>
      </c>
      <c r="D240" s="83">
        <v>5518.8</v>
      </c>
      <c r="E240" s="83">
        <v>5536.1</v>
      </c>
      <c r="F240" s="84">
        <v>542964500</v>
      </c>
      <c r="G240" s="83">
        <v>5536.1</v>
      </c>
      <c r="H240" s="84">
        <f>EOD_T-A240</f>
        <v>337</v>
      </c>
      <c r="I240" s="83">
        <f t="shared" si="9"/>
        <v>5.1000000000003638</v>
      </c>
      <c r="J240" s="83">
        <f t="shared" si="10"/>
        <v>9.2207557403731044E-2</v>
      </c>
      <c r="K240" s="83">
        <f>J240-XJO_90DSMR</f>
        <v>-3.8654455241303287E-2</v>
      </c>
      <c r="L240" s="83">
        <f t="shared" si="11"/>
        <v>1.4941669100019192E-3</v>
      </c>
      <c r="M240" s="106">
        <f>VLOOKUP(A240,RBA_FX!A$12:B$361,2,FALSE)</f>
        <v>0.92900000000000005</v>
      </c>
      <c r="N240" s="106">
        <f>VLOOKUP(A240,RBA_Bonds!A$11:B$296,2,FALSE)/10</f>
        <v>0.27</v>
      </c>
    </row>
    <row r="241" spans="1:14" x14ac:dyDescent="0.25">
      <c r="A241" s="82">
        <v>41753</v>
      </c>
      <c r="B241" s="83">
        <v>5517.8</v>
      </c>
      <c r="C241" s="83">
        <v>5537.8</v>
      </c>
      <c r="D241" s="83">
        <v>5517.8</v>
      </c>
      <c r="E241" s="83">
        <v>5531</v>
      </c>
      <c r="F241" s="84">
        <v>610749400</v>
      </c>
      <c r="G241" s="83">
        <v>5531</v>
      </c>
      <c r="H241" s="84">
        <f>EOD_T-A241</f>
        <v>341</v>
      </c>
      <c r="I241" s="83">
        <f t="shared" si="9"/>
        <v>13.199999999999818</v>
      </c>
      <c r="J241" s="83">
        <f t="shared" si="10"/>
        <v>0.2392257783899347</v>
      </c>
      <c r="K241" s="83">
        <f>J241-XJO_90DSMR</f>
        <v>0.10836376574490036</v>
      </c>
      <c r="L241" s="83">
        <f t="shared" si="11"/>
        <v>1.1742705726415642E-2</v>
      </c>
      <c r="M241" s="106">
        <f>VLOOKUP(A241,RBA_FX!A$12:B$361,2,FALSE)</f>
        <v>0.9294</v>
      </c>
      <c r="N241" s="106">
        <f>VLOOKUP(A241,RBA_Bonds!A$11:B$296,2,FALSE)/10</f>
        <v>0.27100000000000002</v>
      </c>
    </row>
    <row r="242" spans="1:14" x14ac:dyDescent="0.25">
      <c r="A242" s="82">
        <v>41752</v>
      </c>
      <c r="B242" s="83">
        <v>5479.3</v>
      </c>
      <c r="C242" s="83">
        <v>5521.4</v>
      </c>
      <c r="D242" s="83">
        <v>5479.3</v>
      </c>
      <c r="E242" s="83">
        <v>5517.8</v>
      </c>
      <c r="F242" s="84">
        <v>486651400</v>
      </c>
      <c r="G242" s="83">
        <v>5517.8</v>
      </c>
      <c r="H242" s="84">
        <f>EOD_T-A242</f>
        <v>342</v>
      </c>
      <c r="I242" s="83">
        <f t="shared" si="9"/>
        <v>38.5</v>
      </c>
      <c r="J242" s="83">
        <f t="shared" si="10"/>
        <v>0.70264449838483012</v>
      </c>
      <c r="K242" s="83">
        <f>J242-XJO_90DSMR</f>
        <v>0.57178248573979573</v>
      </c>
      <c r="L242" s="83">
        <f t="shared" si="11"/>
        <v>0.3269352109987797</v>
      </c>
      <c r="M242" s="106">
        <f>VLOOKUP(A242,RBA_FX!A$12:B$361,2,FALSE)</f>
        <v>0.9284</v>
      </c>
      <c r="N242" s="106">
        <f>VLOOKUP(A242,RBA_Bonds!A$11:B$296,2,FALSE)/10</f>
        <v>0.27300000000000002</v>
      </c>
    </row>
    <row r="243" spans="1:14" x14ac:dyDescent="0.25">
      <c r="A243" s="82">
        <v>41751</v>
      </c>
      <c r="B243" s="83">
        <v>5454.2</v>
      </c>
      <c r="C243" s="83">
        <v>5482.7</v>
      </c>
      <c r="D243" s="83">
        <v>5452.4</v>
      </c>
      <c r="E243" s="83">
        <v>5479.3</v>
      </c>
      <c r="F243" s="84">
        <v>413499100</v>
      </c>
      <c r="G243" s="83">
        <v>5479.3</v>
      </c>
      <c r="H243" s="84">
        <f>EOD_T-A243</f>
        <v>343</v>
      </c>
      <c r="I243" s="83">
        <f t="shared" si="9"/>
        <v>25.100000000000364</v>
      </c>
      <c r="J243" s="83">
        <f t="shared" si="10"/>
        <v>0.46019581240145874</v>
      </c>
      <c r="K243" s="83">
        <f>J243-XJO_90DSMR</f>
        <v>0.32933379975642441</v>
      </c>
      <c r="L243" s="83">
        <f t="shared" si="11"/>
        <v>0.10846075166200465</v>
      </c>
      <c r="M243" s="106">
        <f>VLOOKUP(A243,RBA_FX!A$12:B$361,2,FALSE)</f>
        <v>0.93559999999999999</v>
      </c>
      <c r="N243" s="106">
        <f>VLOOKUP(A243,RBA_Bonds!A$11:B$296,2,FALSE)/10</f>
        <v>0.27799999999999997</v>
      </c>
    </row>
    <row r="244" spans="1:14" x14ac:dyDescent="0.25">
      <c r="A244" s="82">
        <v>41746</v>
      </c>
      <c r="B244" s="83">
        <v>5420.3</v>
      </c>
      <c r="C244" s="83">
        <v>5459.4</v>
      </c>
      <c r="D244" s="83">
        <v>5420.3</v>
      </c>
      <c r="E244" s="83">
        <v>5454.2</v>
      </c>
      <c r="F244" s="84">
        <v>532703200</v>
      </c>
      <c r="G244" s="83">
        <v>5454.2</v>
      </c>
      <c r="H244" s="84">
        <f>EOD_T-A244</f>
        <v>348</v>
      </c>
      <c r="I244" s="83">
        <f t="shared" si="9"/>
        <v>33.899999999999636</v>
      </c>
      <c r="J244" s="83">
        <f t="shared" si="10"/>
        <v>0.62542663690200984</v>
      </c>
      <c r="K244" s="83">
        <f>J244-XJO_90DSMR</f>
        <v>0.4945646242569755</v>
      </c>
      <c r="L244" s="83">
        <f t="shared" si="11"/>
        <v>0.24459416756644337</v>
      </c>
      <c r="M244" s="106">
        <f>VLOOKUP(A244,RBA_FX!A$12:B$361,2,FALSE)</f>
        <v>0.9365</v>
      </c>
      <c r="N244" s="106">
        <f>VLOOKUP(A244,RBA_Bonds!A$11:B$296,2,FALSE)/10</f>
        <v>0.27400000000000002</v>
      </c>
    </row>
    <row r="245" spans="1:14" x14ac:dyDescent="0.25">
      <c r="A245" s="82">
        <v>41745</v>
      </c>
      <c r="B245" s="83">
        <v>5388.2</v>
      </c>
      <c r="C245" s="83">
        <v>5424.8</v>
      </c>
      <c r="D245" s="83">
        <v>5386.8</v>
      </c>
      <c r="E245" s="83">
        <v>5420.3</v>
      </c>
      <c r="F245" s="84">
        <v>502673300</v>
      </c>
      <c r="G245" s="83">
        <v>5420.3</v>
      </c>
      <c r="H245" s="84">
        <f>EOD_T-A245</f>
        <v>349</v>
      </c>
      <c r="I245" s="83">
        <f t="shared" si="9"/>
        <v>32.100000000000364</v>
      </c>
      <c r="J245" s="83">
        <f t="shared" si="10"/>
        <v>0.5957462603466902</v>
      </c>
      <c r="K245" s="83">
        <f>J245-XJO_90DSMR</f>
        <v>0.46488424770165587</v>
      </c>
      <c r="L245" s="83">
        <f t="shared" si="11"/>
        <v>0.21611736376113452</v>
      </c>
      <c r="M245" s="106">
        <f>VLOOKUP(A245,RBA_FX!A$12:B$361,2,FALSE)</f>
        <v>0.93779999999999997</v>
      </c>
      <c r="N245" s="106">
        <f>VLOOKUP(A245,RBA_Bonds!A$11:B$296,2,FALSE)/10</f>
        <v>0.27500000000000002</v>
      </c>
    </row>
    <row r="246" spans="1:14" x14ac:dyDescent="0.25">
      <c r="A246" s="82">
        <v>41744</v>
      </c>
      <c r="B246" s="83">
        <v>5360.5</v>
      </c>
      <c r="C246" s="83">
        <v>5407.9</v>
      </c>
      <c r="D246" s="83">
        <v>5360.5</v>
      </c>
      <c r="E246" s="83">
        <v>5388.2</v>
      </c>
      <c r="F246" s="84">
        <v>512367100</v>
      </c>
      <c r="G246" s="83">
        <v>5388.2</v>
      </c>
      <c r="H246" s="84">
        <f>EOD_T-A246</f>
        <v>350</v>
      </c>
      <c r="I246" s="83">
        <f t="shared" si="9"/>
        <v>29.300000000000182</v>
      </c>
      <c r="J246" s="83">
        <f t="shared" si="10"/>
        <v>0.54675399802198554</v>
      </c>
      <c r="K246" s="83">
        <f>J246-XJO_90DSMR</f>
        <v>0.41589198537695121</v>
      </c>
      <c r="L246" s="83">
        <f t="shared" si="11"/>
        <v>0.17296614350078221</v>
      </c>
      <c r="M246" s="106">
        <f>VLOOKUP(A246,RBA_FX!A$12:B$361,2,FALSE)</f>
        <v>0.93920000000000003</v>
      </c>
      <c r="N246" s="106">
        <f>VLOOKUP(A246,RBA_Bonds!A$11:B$296,2,FALSE)/10</f>
        <v>0.27599999999999997</v>
      </c>
    </row>
    <row r="247" spans="1:14" x14ac:dyDescent="0.25">
      <c r="A247" s="82">
        <v>41743</v>
      </c>
      <c r="B247" s="83">
        <v>5428.6</v>
      </c>
      <c r="C247" s="83">
        <v>5428.6</v>
      </c>
      <c r="D247" s="83">
        <v>5358.9</v>
      </c>
      <c r="E247" s="83">
        <v>5358.9</v>
      </c>
      <c r="F247" s="84">
        <v>530090900</v>
      </c>
      <c r="G247" s="83">
        <v>5358.9</v>
      </c>
      <c r="H247" s="84">
        <f>EOD_T-A247</f>
        <v>351</v>
      </c>
      <c r="I247" s="83">
        <f t="shared" si="9"/>
        <v>-69.700000000000728</v>
      </c>
      <c r="J247" s="83">
        <f t="shared" si="10"/>
        <v>-1.2839406108389038</v>
      </c>
      <c r="K247" s="83">
        <f>J247-XJO_90DSMR</f>
        <v>-1.4148026234839381</v>
      </c>
      <c r="L247" s="83">
        <f t="shared" si="11"/>
        <v>2.0016664634170342</v>
      </c>
      <c r="M247" s="106">
        <f>VLOOKUP(A247,RBA_FX!A$12:B$361,2,FALSE)</f>
        <v>0.93920000000000003</v>
      </c>
      <c r="N247" s="106">
        <f>VLOOKUP(A247,RBA_Bonds!A$11:B$296,2,FALSE)/10</f>
        <v>0.27300000000000002</v>
      </c>
    </row>
    <row r="248" spans="1:14" x14ac:dyDescent="0.25">
      <c r="A248" s="82">
        <v>41740</v>
      </c>
      <c r="B248" s="83">
        <v>5480.8</v>
      </c>
      <c r="C248" s="83">
        <v>5480.8</v>
      </c>
      <c r="D248" s="83">
        <v>5423.9</v>
      </c>
      <c r="E248" s="83">
        <v>5428.6</v>
      </c>
      <c r="F248" s="84">
        <v>565352600</v>
      </c>
      <c r="G248" s="83">
        <v>5428.6</v>
      </c>
      <c r="H248" s="84">
        <f>EOD_T-A248</f>
        <v>354</v>
      </c>
      <c r="I248" s="83">
        <f t="shared" si="9"/>
        <v>-52.199999999999818</v>
      </c>
      <c r="J248" s="83">
        <f t="shared" si="10"/>
        <v>-0.95241570573638556</v>
      </c>
      <c r="K248" s="83">
        <f>J248-XJO_90DSMR</f>
        <v>-1.08327771838142</v>
      </c>
      <c r="L248" s="83">
        <f t="shared" si="11"/>
        <v>1.1734906151416551</v>
      </c>
      <c r="M248" s="106">
        <f>VLOOKUP(A248,RBA_FX!A$12:B$361,2,FALSE)</f>
        <v>0.9375</v>
      </c>
      <c r="N248" s="106">
        <f>VLOOKUP(A248,RBA_Bonds!A$11:B$296,2,FALSE)/10</f>
        <v>0.27700000000000002</v>
      </c>
    </row>
    <row r="249" spans="1:14" x14ac:dyDescent="0.25">
      <c r="A249" s="82">
        <v>41739</v>
      </c>
      <c r="B249" s="83">
        <v>5463.8</v>
      </c>
      <c r="C249" s="83">
        <v>5503.5</v>
      </c>
      <c r="D249" s="83">
        <v>5463.8</v>
      </c>
      <c r="E249" s="83">
        <v>5480.8</v>
      </c>
      <c r="F249" s="84">
        <v>655655700</v>
      </c>
      <c r="G249" s="83">
        <v>5480.8</v>
      </c>
      <c r="H249" s="84">
        <f>EOD_T-A249</f>
        <v>355</v>
      </c>
      <c r="I249" s="83">
        <f t="shared" si="9"/>
        <v>17</v>
      </c>
      <c r="J249" s="83">
        <f t="shared" si="10"/>
        <v>0.31113876789047917</v>
      </c>
      <c r="K249" s="83">
        <f>J249-XJO_90DSMR</f>
        <v>0.18027675524544484</v>
      </c>
      <c r="L249" s="83">
        <f t="shared" si="11"/>
        <v>3.2499708481826026E-2</v>
      </c>
      <c r="M249" s="106">
        <f>VLOOKUP(A249,RBA_FX!A$12:B$361,2,FALSE)</f>
        <v>0.94140000000000001</v>
      </c>
      <c r="N249" s="106">
        <f>VLOOKUP(A249,RBA_Bonds!A$11:B$296,2,FALSE)/10</f>
        <v>0.27900000000000003</v>
      </c>
    </row>
    <row r="250" spans="1:14" x14ac:dyDescent="0.25">
      <c r="A250" s="82">
        <v>41738</v>
      </c>
      <c r="B250" s="83">
        <v>5410.6</v>
      </c>
      <c r="C250" s="83">
        <v>5477.4</v>
      </c>
      <c r="D250" s="83">
        <v>5410.6</v>
      </c>
      <c r="E250" s="83">
        <v>5463.8</v>
      </c>
      <c r="F250" s="84">
        <v>700599500</v>
      </c>
      <c r="G250" s="83">
        <v>5463.8</v>
      </c>
      <c r="H250" s="84">
        <f>EOD_T-A250</f>
        <v>356</v>
      </c>
      <c r="I250" s="83">
        <f t="shared" si="9"/>
        <v>53.199999999999818</v>
      </c>
      <c r="J250" s="83">
        <f t="shared" si="10"/>
        <v>0.98325509185672233</v>
      </c>
      <c r="K250" s="83">
        <f>J250-XJO_90DSMR</f>
        <v>0.85239307921168805</v>
      </c>
      <c r="L250" s="83">
        <f t="shared" si="11"/>
        <v>0.72657396148798314</v>
      </c>
      <c r="M250" s="106">
        <f>VLOOKUP(A250,RBA_FX!A$12:B$361,2,FALSE)</f>
        <v>0.93669999999999998</v>
      </c>
      <c r="N250" s="106">
        <f>VLOOKUP(A250,RBA_Bonds!A$11:B$296,2,FALSE)/10</f>
        <v>0.27700000000000002</v>
      </c>
    </row>
    <row r="251" spans="1:14" x14ac:dyDescent="0.25">
      <c r="A251" s="82">
        <v>41737</v>
      </c>
      <c r="B251" s="83">
        <v>5413.7</v>
      </c>
      <c r="C251" s="83">
        <v>5419.2</v>
      </c>
      <c r="D251" s="83">
        <v>5392.3</v>
      </c>
      <c r="E251" s="83">
        <v>5410.6</v>
      </c>
      <c r="F251" s="84">
        <v>480871800</v>
      </c>
      <c r="G251" s="83">
        <v>5410.6</v>
      </c>
      <c r="H251" s="84">
        <f>EOD_T-A251</f>
        <v>357</v>
      </c>
      <c r="I251" s="83">
        <f t="shared" si="9"/>
        <v>-3.0999999999994543</v>
      </c>
      <c r="J251" s="83">
        <f t="shared" si="10"/>
        <v>-5.7262131259572094E-2</v>
      </c>
      <c r="K251" s="83">
        <f>J251-XJO_90DSMR</f>
        <v>-0.18812414390460641</v>
      </c>
      <c r="L251" s="83">
        <f t="shared" si="11"/>
        <v>3.539069351984106E-2</v>
      </c>
      <c r="M251" s="106">
        <f>VLOOKUP(A251,RBA_FX!A$12:B$361,2,FALSE)</f>
        <v>0.92920000000000003</v>
      </c>
      <c r="N251" s="106">
        <f>VLOOKUP(A251,RBA_Bonds!A$11:B$296,2,FALSE)/10</f>
        <v>0.27700000000000002</v>
      </c>
    </row>
    <row r="252" spans="1:14" x14ac:dyDescent="0.25">
      <c r="A252" s="82">
        <v>41736</v>
      </c>
      <c r="B252" s="83">
        <v>5422.8</v>
      </c>
      <c r="C252" s="83">
        <v>5422.8</v>
      </c>
      <c r="D252" s="83">
        <v>5391.3</v>
      </c>
      <c r="E252" s="83">
        <v>5413.7</v>
      </c>
      <c r="F252" s="84">
        <v>409277000</v>
      </c>
      <c r="G252" s="83">
        <v>5413.7</v>
      </c>
      <c r="H252" s="84">
        <f>EOD_T-A252</f>
        <v>358</v>
      </c>
      <c r="I252" s="83">
        <f t="shared" si="9"/>
        <v>-9.1000000000003638</v>
      </c>
      <c r="J252" s="83">
        <f t="shared" si="10"/>
        <v>-0.16780998746035927</v>
      </c>
      <c r="K252" s="83">
        <f>J252-XJO_90DSMR</f>
        <v>-0.29867200010539363</v>
      </c>
      <c r="L252" s="83">
        <f t="shared" si="11"/>
        <v>8.9204963646956251E-2</v>
      </c>
      <c r="M252" s="106">
        <f>VLOOKUP(A252,RBA_FX!A$12:B$361,2,FALSE)</f>
        <v>0.92789999999999995</v>
      </c>
      <c r="N252" s="106">
        <f>VLOOKUP(A252,RBA_Bonds!A$11:B$296,2,FALSE)/10</f>
        <v>0.27700000000000002</v>
      </c>
    </row>
    <row r="253" spans="1:14" x14ac:dyDescent="0.25">
      <c r="A253" s="82">
        <v>41733</v>
      </c>
      <c r="B253" s="83">
        <v>5409.9</v>
      </c>
      <c r="C253" s="83">
        <v>5422.8</v>
      </c>
      <c r="D253" s="83">
        <v>5398.1</v>
      </c>
      <c r="E253" s="83">
        <v>5422.8</v>
      </c>
      <c r="F253" s="84">
        <v>483970700</v>
      </c>
      <c r="G253" s="83">
        <v>5422.8</v>
      </c>
      <c r="H253" s="84">
        <f>EOD_T-A253</f>
        <v>361</v>
      </c>
      <c r="I253" s="83">
        <f t="shared" si="9"/>
        <v>12.900000000000546</v>
      </c>
      <c r="J253" s="83">
        <f t="shared" si="10"/>
        <v>0.23845172738868642</v>
      </c>
      <c r="K253" s="83">
        <f>J253-XJO_90DSMR</f>
        <v>0.10758971474365209</v>
      </c>
      <c r="L253" s="83">
        <f t="shared" si="11"/>
        <v>1.1575546718620428E-2</v>
      </c>
      <c r="M253" s="106">
        <f>VLOOKUP(A253,RBA_FX!A$12:B$361,2,FALSE)</f>
        <v>0.9234</v>
      </c>
      <c r="N253" s="106">
        <f>VLOOKUP(A253,RBA_Bonds!A$11:B$296,2,FALSE)/10</f>
        <v>0.28100000000000003</v>
      </c>
    </row>
    <row r="254" spans="1:14" x14ac:dyDescent="0.25">
      <c r="A254" s="82">
        <v>41732</v>
      </c>
      <c r="B254" s="83">
        <v>5403.3</v>
      </c>
      <c r="C254" s="83">
        <v>5419.3</v>
      </c>
      <c r="D254" s="83">
        <v>5403.3</v>
      </c>
      <c r="E254" s="83">
        <v>5409.9</v>
      </c>
      <c r="F254" s="84">
        <v>564013300</v>
      </c>
      <c r="G254" s="83">
        <v>5409.9</v>
      </c>
      <c r="H254" s="84">
        <f>EOD_T-A254</f>
        <v>362</v>
      </c>
      <c r="I254" s="83">
        <f t="shared" si="9"/>
        <v>6.5999999999994543</v>
      </c>
      <c r="J254" s="83">
        <f t="shared" si="10"/>
        <v>0.12214757648102927</v>
      </c>
      <c r="K254" s="83">
        <f>J254-XJO_90DSMR</f>
        <v>-8.7144361640050655E-3</v>
      </c>
      <c r="L254" s="83">
        <f t="shared" si="11"/>
        <v>7.5941397656519323E-5</v>
      </c>
      <c r="M254" s="106">
        <f>VLOOKUP(A254,RBA_FX!A$12:B$361,2,FALSE)</f>
        <v>0.92190000000000005</v>
      </c>
      <c r="N254" s="106">
        <f>VLOOKUP(A254,RBA_Bonds!A$11:B$296,2,FALSE)/10</f>
        <v>0.28300000000000003</v>
      </c>
    </row>
    <row r="255" spans="1:14" x14ac:dyDescent="0.25">
      <c r="A255" s="82">
        <v>41731</v>
      </c>
      <c r="B255" s="83">
        <v>5389.2</v>
      </c>
      <c r="C255" s="83">
        <v>5409.8</v>
      </c>
      <c r="D255" s="83">
        <v>5389.2</v>
      </c>
      <c r="E255" s="83">
        <v>5403.3</v>
      </c>
      <c r="F255" s="84">
        <v>614781900</v>
      </c>
      <c r="G255" s="83">
        <v>5403.3</v>
      </c>
      <c r="H255" s="84">
        <f>EOD_T-A255</f>
        <v>363</v>
      </c>
      <c r="I255" s="83">
        <f t="shared" si="9"/>
        <v>14.100000000000364</v>
      </c>
      <c r="J255" s="83">
        <f t="shared" si="10"/>
        <v>0.26163437987085958</v>
      </c>
      <c r="K255" s="83">
        <f>J255-XJO_90DSMR</f>
        <v>0.13077236722582525</v>
      </c>
      <c r="L255" s="83">
        <f t="shared" si="11"/>
        <v>1.7101412029846094E-2</v>
      </c>
      <c r="M255" s="106">
        <f>VLOOKUP(A255,RBA_FX!A$12:B$361,2,FALSE)</f>
        <v>0.92390000000000005</v>
      </c>
      <c r="N255" s="106">
        <f>VLOOKUP(A255,RBA_Bonds!A$11:B$296,2,FALSE)/10</f>
        <v>0.28199999999999997</v>
      </c>
    </row>
    <row r="256" spans="1:14" x14ac:dyDescent="0.25">
      <c r="A256" s="82">
        <v>41730</v>
      </c>
      <c r="B256" s="83">
        <v>5394.8</v>
      </c>
      <c r="C256" s="83">
        <v>5400.6</v>
      </c>
      <c r="D256" s="83">
        <v>5350.5</v>
      </c>
      <c r="E256" s="83">
        <v>5389.2</v>
      </c>
      <c r="F256" s="84">
        <v>631791100</v>
      </c>
      <c r="G256" s="83">
        <v>5389.2</v>
      </c>
      <c r="H256" s="84">
        <f>EOD_T-A256</f>
        <v>364</v>
      </c>
      <c r="I256" s="83">
        <f t="shared" si="9"/>
        <v>-5.6000000000003638</v>
      </c>
      <c r="J256" s="83">
        <f t="shared" si="10"/>
        <v>-0.10380366278639364</v>
      </c>
      <c r="K256" s="83">
        <f>J256-XJO_90DSMR</f>
        <v>-0.23466567543142797</v>
      </c>
      <c r="L256" s="83">
        <f t="shared" si="11"/>
        <v>5.5067979225688297E-2</v>
      </c>
      <c r="M256" s="106">
        <f>VLOOKUP(A256,RBA_FX!A$12:B$361,2,FALSE)</f>
        <v>0.92630000000000001</v>
      </c>
      <c r="N256" s="106">
        <f>VLOOKUP(A256,RBA_Bonds!A$11:B$296,2,FALSE)/10</f>
        <v>0.28100000000000003</v>
      </c>
    </row>
    <row r="257" spans="1:14" x14ac:dyDescent="0.25">
      <c r="A257" s="82">
        <v>41729</v>
      </c>
      <c r="B257" s="83">
        <v>5366.9</v>
      </c>
      <c r="C257" s="83">
        <v>5416</v>
      </c>
      <c r="D257" s="83">
        <v>5366.9</v>
      </c>
      <c r="E257" s="83">
        <v>5394.8</v>
      </c>
      <c r="F257" s="84">
        <v>611515200</v>
      </c>
      <c r="G257" s="83">
        <v>5394.8</v>
      </c>
      <c r="H257" s="84">
        <f>EOD_T-A257</f>
        <v>365</v>
      </c>
      <c r="I257" s="83">
        <f t="shared" si="9"/>
        <v>5394.8</v>
      </c>
      <c r="J257" s="83" t="e">
        <f t="shared" si="10"/>
        <v>#DIV/0!</v>
      </c>
      <c r="K257" s="83" t="e">
        <f>J257-XJO_90DSMR</f>
        <v>#DIV/0!</v>
      </c>
      <c r="L257" s="83" t="e">
        <f t="shared" si="11"/>
        <v>#DIV/0!</v>
      </c>
      <c r="M257" s="106">
        <f>VLOOKUP(A257,RBA_FX!A$12:B$361,2,FALSE)</f>
        <v>0.92210000000000003</v>
      </c>
      <c r="N257" s="106">
        <f>VLOOKUP(A257,RBA_Bonds!A$11:B$296,2,FALSE)/10</f>
        <v>0.27799999999999997</v>
      </c>
    </row>
  </sheetData>
  <sortState ref="A4:G257">
    <sortCondition descending="1" ref="A2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L263"/>
  <sheetViews>
    <sheetView zoomScale="85" zoomScaleNormal="85" workbookViewId="0">
      <selection activeCell="J11" sqref="J11"/>
    </sheetView>
  </sheetViews>
  <sheetFormatPr defaultRowHeight="15" x14ac:dyDescent="0.25"/>
  <cols>
    <col min="1" max="7" width="10.7109375" customWidth="1"/>
    <col min="9" max="9" width="11.28515625" bestFit="1" customWidth="1"/>
    <col min="10" max="10" width="12.42578125" bestFit="1" customWidth="1"/>
    <col min="11" max="11" width="14.85546875" customWidth="1"/>
    <col min="12" max="12" width="12.7109375" bestFit="1" customWidth="1"/>
  </cols>
  <sheetData>
    <row r="1" spans="1:12" x14ac:dyDescent="0.25">
      <c r="A1" t="s">
        <v>757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42094</v>
      </c>
      <c r="B3" s="83">
        <v>13.66</v>
      </c>
      <c r="C3" s="83">
        <v>13.79</v>
      </c>
      <c r="D3" s="83">
        <v>13.57</v>
      </c>
      <c r="E3" s="83">
        <v>13.79</v>
      </c>
      <c r="F3" s="84">
        <v>2759100</v>
      </c>
      <c r="G3" s="83">
        <v>13.28</v>
      </c>
      <c r="H3" s="84">
        <f>EOD_T-A3</f>
        <v>0</v>
      </c>
      <c r="I3" s="83">
        <f t="shared" ref="I3:I66" si="0">G3-G4</f>
        <v>0.31999999999999851</v>
      </c>
      <c r="J3" s="83">
        <f t="shared" ref="J3:J66" si="1">I3/G4*100</f>
        <v>2.4691358024691241</v>
      </c>
      <c r="K3" s="83">
        <f>J3-BOQ_90DSMR</f>
        <v>2.2653359598329805</v>
      </c>
      <c r="L3" s="83">
        <f t="shared" ref="L3:L66" si="2">K3*K3</f>
        <v>5.1317470109124113</v>
      </c>
    </row>
    <row r="4" spans="1:12" x14ac:dyDescent="0.25">
      <c r="A4" s="82">
        <v>42093</v>
      </c>
      <c r="B4" s="83">
        <v>13.55</v>
      </c>
      <c r="C4" s="83">
        <v>13.58</v>
      </c>
      <c r="D4" s="83">
        <v>13.41</v>
      </c>
      <c r="E4" s="83">
        <v>13.46</v>
      </c>
      <c r="F4" s="84">
        <v>2697400</v>
      </c>
      <c r="G4" s="83">
        <v>12.96</v>
      </c>
      <c r="H4" s="84">
        <f>EOD_T-A4</f>
        <v>1</v>
      </c>
      <c r="I4" s="83">
        <f t="shared" si="0"/>
        <v>-7.9999999999998295E-2</v>
      </c>
      <c r="J4" s="83">
        <f t="shared" si="1"/>
        <v>-0.61349693251532444</v>
      </c>
      <c r="K4" s="83">
        <f>J4-BOQ_90DSMR</f>
        <v>-0.81729677515146815</v>
      </c>
      <c r="L4" s="83">
        <f t="shared" si="2"/>
        <v>0.66797401867298944</v>
      </c>
    </row>
    <row r="5" spans="1:12" x14ac:dyDescent="0.25">
      <c r="A5" s="82">
        <v>42090</v>
      </c>
      <c r="B5" s="83">
        <v>13.88</v>
      </c>
      <c r="C5" s="83">
        <v>13.89</v>
      </c>
      <c r="D5" s="83">
        <v>13.47</v>
      </c>
      <c r="E5" s="83">
        <v>13.54</v>
      </c>
      <c r="F5" s="84">
        <v>5181200</v>
      </c>
      <c r="G5" s="83">
        <v>13.04</v>
      </c>
      <c r="H5" s="84">
        <f>EOD_T-A5</f>
        <v>4</v>
      </c>
      <c r="I5" s="83">
        <f t="shared" si="0"/>
        <v>-0.33000000000000007</v>
      </c>
      <c r="J5" s="83">
        <f t="shared" si="1"/>
        <v>-2.4682124158563958</v>
      </c>
      <c r="K5" s="83">
        <f>J5-BOQ_90DSMR</f>
        <v>-2.6720122584925394</v>
      </c>
      <c r="L5" s="83">
        <f t="shared" si="2"/>
        <v>7.1396495095344017</v>
      </c>
    </row>
    <row r="6" spans="1:12" x14ac:dyDescent="0.25">
      <c r="A6" s="82">
        <v>42089</v>
      </c>
      <c r="B6" s="83">
        <v>14.34</v>
      </c>
      <c r="C6" s="83">
        <v>14.34</v>
      </c>
      <c r="D6" s="83">
        <v>13.81</v>
      </c>
      <c r="E6" s="83">
        <v>13.89</v>
      </c>
      <c r="F6" s="84">
        <v>2598700</v>
      </c>
      <c r="G6" s="83">
        <v>13.37</v>
      </c>
      <c r="H6" s="84">
        <f>EOD_T-A6</f>
        <v>5</v>
      </c>
      <c r="I6" s="83">
        <f t="shared" si="0"/>
        <v>-0.45000000000000107</v>
      </c>
      <c r="J6" s="83">
        <f t="shared" si="1"/>
        <v>-3.2561505065123084</v>
      </c>
      <c r="K6" s="83">
        <f>J6-BOQ_90DSMR</f>
        <v>-3.459950349148452</v>
      </c>
      <c r="L6" s="83">
        <f t="shared" si="2"/>
        <v>11.971256418572494</v>
      </c>
    </row>
    <row r="7" spans="1:12" x14ac:dyDescent="0.25">
      <c r="A7" s="82">
        <v>42088</v>
      </c>
      <c r="B7" s="83">
        <v>14.55</v>
      </c>
      <c r="C7" s="83">
        <v>14.6</v>
      </c>
      <c r="D7" s="83">
        <v>14.22</v>
      </c>
      <c r="E7" s="83">
        <v>14.36</v>
      </c>
      <c r="F7" s="84">
        <v>2174500</v>
      </c>
      <c r="G7" s="83">
        <v>13.82</v>
      </c>
      <c r="H7" s="84">
        <f>EOD_T-A7</f>
        <v>6</v>
      </c>
      <c r="I7" s="83">
        <f t="shared" si="0"/>
        <v>-0.1899999999999995</v>
      </c>
      <c r="J7" s="83">
        <f t="shared" si="1"/>
        <v>-1.356174161313344</v>
      </c>
      <c r="K7" s="83">
        <f>J7-BOQ_90DSMR</f>
        <v>-1.5599740039494878</v>
      </c>
      <c r="L7" s="83">
        <f t="shared" si="2"/>
        <v>2.4335188929981966</v>
      </c>
    </row>
    <row r="8" spans="1:12" x14ac:dyDescent="0.25">
      <c r="A8" s="82">
        <v>42087</v>
      </c>
      <c r="B8" s="83">
        <v>14.51</v>
      </c>
      <c r="C8" s="83">
        <v>14.63</v>
      </c>
      <c r="D8" s="83">
        <v>14.47</v>
      </c>
      <c r="E8" s="83">
        <v>14.55</v>
      </c>
      <c r="F8" s="84">
        <v>844000</v>
      </c>
      <c r="G8" s="83">
        <v>14.01</v>
      </c>
      <c r="H8" s="84">
        <f>EOD_T-A8</f>
        <v>7</v>
      </c>
      <c r="I8" s="83">
        <f t="shared" si="0"/>
        <v>-9.9999999999997868E-3</v>
      </c>
      <c r="J8" s="83">
        <f t="shared" si="1"/>
        <v>-7.1326676176888648E-2</v>
      </c>
      <c r="K8" s="83">
        <f>J8-BOQ_90DSMR</f>
        <v>-0.27512651881303241</v>
      </c>
      <c r="L8" s="83">
        <f t="shared" si="2"/>
        <v>7.5694601354177868E-2</v>
      </c>
    </row>
    <row r="9" spans="1:12" x14ac:dyDescent="0.25">
      <c r="A9" s="82">
        <v>42086</v>
      </c>
      <c r="B9" s="83">
        <v>14.58</v>
      </c>
      <c r="C9" s="83">
        <v>14.68</v>
      </c>
      <c r="D9" s="83">
        <v>14.45</v>
      </c>
      <c r="E9" s="83">
        <v>14.56</v>
      </c>
      <c r="F9" s="84">
        <v>978800</v>
      </c>
      <c r="G9" s="83">
        <v>14.02</v>
      </c>
      <c r="H9" s="84">
        <f>EOD_T-A9</f>
        <v>8</v>
      </c>
      <c r="I9" s="83">
        <f t="shared" si="0"/>
        <v>-9.9999999999997868E-3</v>
      </c>
      <c r="J9" s="83">
        <f t="shared" si="1"/>
        <v>-7.1275837491089011E-2</v>
      </c>
      <c r="K9" s="83">
        <f>J9-BOQ_90DSMR</f>
        <v>-0.27507568012723277</v>
      </c>
      <c r="L9" s="83">
        <f t="shared" si="2"/>
        <v>7.5666629797459681E-2</v>
      </c>
    </row>
    <row r="10" spans="1:12" x14ac:dyDescent="0.25">
      <c r="A10" s="82">
        <v>42083</v>
      </c>
      <c r="B10" s="83">
        <v>14.63</v>
      </c>
      <c r="C10" s="83">
        <v>14.65</v>
      </c>
      <c r="D10" s="83">
        <v>14.44</v>
      </c>
      <c r="E10" s="83">
        <v>14.57</v>
      </c>
      <c r="F10" s="84">
        <v>1979900</v>
      </c>
      <c r="G10" s="83">
        <v>14.03</v>
      </c>
      <c r="H10" s="84">
        <f>EOD_T-A10</f>
        <v>11</v>
      </c>
      <c r="I10" s="83">
        <f t="shared" si="0"/>
        <v>-6.0000000000000497E-2</v>
      </c>
      <c r="J10" s="83">
        <f t="shared" si="1"/>
        <v>-0.42583392476934351</v>
      </c>
      <c r="K10" s="83">
        <f>J10-BOQ_90DSMR</f>
        <v>-0.62963376740548727</v>
      </c>
      <c r="L10" s="83">
        <f t="shared" si="2"/>
        <v>0.39643868105722724</v>
      </c>
    </row>
    <row r="11" spans="1:12" x14ac:dyDescent="0.25">
      <c r="A11" s="82">
        <v>42082</v>
      </c>
      <c r="B11" s="83">
        <v>14.5</v>
      </c>
      <c r="C11" s="83">
        <v>14.73</v>
      </c>
      <c r="D11" s="83">
        <v>14.48</v>
      </c>
      <c r="E11" s="83">
        <v>14.64</v>
      </c>
      <c r="F11" s="84">
        <v>1672600</v>
      </c>
      <c r="G11" s="83">
        <v>14.09</v>
      </c>
      <c r="H11" s="84">
        <f>EOD_T-A11</f>
        <v>12</v>
      </c>
      <c r="I11" s="83">
        <f t="shared" si="0"/>
        <v>0.19999999999999929</v>
      </c>
      <c r="J11" s="83">
        <f t="shared" si="1"/>
        <v>1.4398848092152576</v>
      </c>
      <c r="K11" s="83">
        <f>J11-BOQ_90DSMR</f>
        <v>1.2360849665791138</v>
      </c>
      <c r="L11" s="83">
        <f t="shared" si="2"/>
        <v>1.5279060446028889</v>
      </c>
    </row>
    <row r="12" spans="1:12" x14ac:dyDescent="0.25">
      <c r="A12" s="82">
        <v>42080</v>
      </c>
      <c r="B12" s="83">
        <v>14.2</v>
      </c>
      <c r="C12" s="83">
        <v>14.57</v>
      </c>
      <c r="D12" s="83">
        <v>14.2</v>
      </c>
      <c r="E12" s="83">
        <v>14.43</v>
      </c>
      <c r="F12" s="84">
        <v>1424700</v>
      </c>
      <c r="G12" s="83">
        <v>13.89</v>
      </c>
      <c r="H12" s="84">
        <f>EOD_T-A12</f>
        <v>14</v>
      </c>
      <c r="I12" s="83">
        <f t="shared" si="0"/>
        <v>0.3100000000000005</v>
      </c>
      <c r="J12" s="83">
        <f t="shared" si="1"/>
        <v>2.2827687776141423</v>
      </c>
      <c r="K12" s="83">
        <f>J12-BOQ_90DSMR</f>
        <v>2.0789689349779987</v>
      </c>
      <c r="L12" s="83">
        <f t="shared" si="2"/>
        <v>4.3221118326035546</v>
      </c>
    </row>
    <row r="13" spans="1:12" x14ac:dyDescent="0.25">
      <c r="A13" s="82">
        <v>42079</v>
      </c>
      <c r="B13" s="83">
        <v>14.08</v>
      </c>
      <c r="C13" s="83">
        <v>14.18</v>
      </c>
      <c r="D13" s="83">
        <v>14</v>
      </c>
      <c r="E13" s="83">
        <v>14.11</v>
      </c>
      <c r="F13" s="84">
        <v>557000</v>
      </c>
      <c r="G13" s="83">
        <v>13.58</v>
      </c>
      <c r="H13" s="84">
        <f>EOD_T-A13</f>
        <v>15</v>
      </c>
      <c r="I13" s="83">
        <f t="shared" si="0"/>
        <v>-1.9999999999999574E-2</v>
      </c>
      <c r="J13" s="83">
        <f t="shared" si="1"/>
        <v>-0.14705882352940863</v>
      </c>
      <c r="K13" s="83">
        <f>J13-BOQ_90DSMR</f>
        <v>-0.35085866616555239</v>
      </c>
      <c r="L13" s="83">
        <f t="shared" si="2"/>
        <v>0.12310180362347053</v>
      </c>
    </row>
    <row r="14" spans="1:12" x14ac:dyDescent="0.25">
      <c r="A14" s="82">
        <v>42076</v>
      </c>
      <c r="B14" s="83">
        <v>14.2</v>
      </c>
      <c r="C14" s="83">
        <v>14.28</v>
      </c>
      <c r="D14" s="83">
        <v>14.08</v>
      </c>
      <c r="E14" s="83">
        <v>14.13</v>
      </c>
      <c r="F14" s="84">
        <v>762900</v>
      </c>
      <c r="G14" s="83">
        <v>13.6</v>
      </c>
      <c r="H14" s="84">
        <f>EOD_T-A14</f>
        <v>18</v>
      </c>
      <c r="I14" s="83">
        <f t="shared" si="0"/>
        <v>-7.0000000000000284E-2</v>
      </c>
      <c r="J14" s="83">
        <f t="shared" si="1"/>
        <v>-0.51207022677395964</v>
      </c>
      <c r="K14" s="83">
        <f>J14-BOQ_90DSMR</f>
        <v>-0.71587006941010345</v>
      </c>
      <c r="L14" s="83">
        <f t="shared" si="2"/>
        <v>0.51246995627722636</v>
      </c>
    </row>
    <row r="15" spans="1:12" x14ac:dyDescent="0.25">
      <c r="A15" s="82">
        <v>42075</v>
      </c>
      <c r="B15" s="83">
        <v>13.94</v>
      </c>
      <c r="C15" s="83">
        <v>14.25</v>
      </c>
      <c r="D15" s="83">
        <v>13.92</v>
      </c>
      <c r="E15" s="83">
        <v>14.2</v>
      </c>
      <c r="F15" s="84">
        <v>1150200</v>
      </c>
      <c r="G15" s="83">
        <v>13.67</v>
      </c>
      <c r="H15" s="84">
        <f>EOD_T-A15</f>
        <v>19</v>
      </c>
      <c r="I15" s="83">
        <f t="shared" si="0"/>
        <v>0.30000000000000071</v>
      </c>
      <c r="J15" s="83">
        <f t="shared" si="1"/>
        <v>2.2438294689603646</v>
      </c>
      <c r="K15" s="83">
        <f>J15-BOQ_90DSMR</f>
        <v>2.040029626324221</v>
      </c>
      <c r="L15" s="83">
        <f t="shared" si="2"/>
        <v>4.1617208762805404</v>
      </c>
    </row>
    <row r="16" spans="1:12" x14ac:dyDescent="0.25">
      <c r="A16" s="82">
        <v>42074</v>
      </c>
      <c r="B16" s="83">
        <v>13.79</v>
      </c>
      <c r="C16" s="83">
        <v>14.01</v>
      </c>
      <c r="D16" s="83">
        <v>13.67</v>
      </c>
      <c r="E16" s="83">
        <v>13.89</v>
      </c>
      <c r="F16" s="84">
        <v>864500</v>
      </c>
      <c r="G16" s="83">
        <v>13.37</v>
      </c>
      <c r="H16" s="84">
        <f>EOD_T-A16</f>
        <v>20</v>
      </c>
      <c r="I16" s="83">
        <f t="shared" si="0"/>
        <v>9.9999999999997868E-3</v>
      </c>
      <c r="J16" s="83">
        <f t="shared" si="1"/>
        <v>7.4850299401196016E-2</v>
      </c>
      <c r="K16" s="83">
        <f>J16-BOQ_90DSMR</f>
        <v>-0.12894954323494773</v>
      </c>
      <c r="L16" s="83">
        <f t="shared" si="2"/>
        <v>1.6627984700501652E-2</v>
      </c>
    </row>
    <row r="17" spans="1:12" x14ac:dyDescent="0.25">
      <c r="A17" s="82">
        <v>42073</v>
      </c>
      <c r="B17" s="83">
        <v>13.85</v>
      </c>
      <c r="C17" s="83">
        <v>14.11</v>
      </c>
      <c r="D17" s="83">
        <v>13.85</v>
      </c>
      <c r="E17" s="83">
        <v>13.88</v>
      </c>
      <c r="F17" s="84">
        <v>926700</v>
      </c>
      <c r="G17" s="83">
        <v>13.36</v>
      </c>
      <c r="H17" s="84">
        <f>EOD_T-A17</f>
        <v>21</v>
      </c>
      <c r="I17" s="83">
        <f t="shared" si="0"/>
        <v>7.0000000000000284E-2</v>
      </c>
      <c r="J17" s="83">
        <f t="shared" si="1"/>
        <v>0.52671181339353113</v>
      </c>
      <c r="K17" s="83">
        <f>J17-BOQ_90DSMR</f>
        <v>0.32291197075738737</v>
      </c>
      <c r="L17" s="83">
        <f t="shared" si="2"/>
        <v>0.10427214085841979</v>
      </c>
    </row>
    <row r="18" spans="1:12" x14ac:dyDescent="0.25">
      <c r="A18" s="82">
        <v>42072</v>
      </c>
      <c r="B18" s="83">
        <v>13.86</v>
      </c>
      <c r="C18" s="83">
        <v>13.94</v>
      </c>
      <c r="D18" s="83">
        <v>13.78</v>
      </c>
      <c r="E18" s="83">
        <v>13.81</v>
      </c>
      <c r="F18" s="84">
        <v>576900</v>
      </c>
      <c r="G18" s="83">
        <v>13.29</v>
      </c>
      <c r="H18" s="84">
        <f>EOD_T-A18</f>
        <v>22</v>
      </c>
      <c r="I18" s="83">
        <f t="shared" si="0"/>
        <v>-0.11000000000000121</v>
      </c>
      <c r="J18" s="83">
        <f t="shared" si="1"/>
        <v>-0.82089552238806873</v>
      </c>
      <c r="K18" s="83">
        <f>J18-BOQ_90DSMR</f>
        <v>-1.0246953650242125</v>
      </c>
      <c r="L18" s="83">
        <f t="shared" si="2"/>
        <v>1.0500005911021042</v>
      </c>
    </row>
    <row r="19" spans="1:12" x14ac:dyDescent="0.25">
      <c r="A19" s="82">
        <v>42069</v>
      </c>
      <c r="B19" s="83">
        <v>13.9</v>
      </c>
      <c r="C19" s="83">
        <v>14.05</v>
      </c>
      <c r="D19" s="83">
        <v>13.84</v>
      </c>
      <c r="E19" s="83">
        <v>13.92</v>
      </c>
      <c r="F19" s="84">
        <v>967600</v>
      </c>
      <c r="G19" s="83">
        <v>13.4</v>
      </c>
      <c r="H19" s="84">
        <f>EOD_T-A19</f>
        <v>25</v>
      </c>
      <c r="I19" s="83">
        <f t="shared" si="0"/>
        <v>7.0000000000000284E-2</v>
      </c>
      <c r="J19" s="83">
        <f t="shared" si="1"/>
        <v>0.52513128282070731</v>
      </c>
      <c r="K19" s="83">
        <f>J19-BOQ_90DSMR</f>
        <v>0.32133144018456355</v>
      </c>
      <c r="L19" s="83">
        <f t="shared" si="2"/>
        <v>0.10325389445108575</v>
      </c>
    </row>
    <row r="20" spans="1:12" x14ac:dyDescent="0.25">
      <c r="A20" s="82">
        <v>42068</v>
      </c>
      <c r="B20" s="83">
        <v>14</v>
      </c>
      <c r="C20" s="83">
        <v>14</v>
      </c>
      <c r="D20" s="83">
        <v>13.67</v>
      </c>
      <c r="E20" s="83">
        <v>13.85</v>
      </c>
      <c r="F20" s="84">
        <v>1401100</v>
      </c>
      <c r="G20" s="83">
        <v>13.33</v>
      </c>
      <c r="H20" s="84">
        <f>EOD_T-A20</f>
        <v>26</v>
      </c>
      <c r="I20" s="83">
        <f t="shared" si="0"/>
        <v>-0.11999999999999922</v>
      </c>
      <c r="J20" s="83">
        <f t="shared" si="1"/>
        <v>-0.8921933085501802</v>
      </c>
      <c r="K20" s="83">
        <f>J20-BOQ_90DSMR</f>
        <v>-1.0959931511863239</v>
      </c>
      <c r="L20" s="83">
        <f t="shared" si="2"/>
        <v>1.2012009874473282</v>
      </c>
    </row>
    <row r="21" spans="1:12" x14ac:dyDescent="0.25">
      <c r="A21" s="82">
        <v>42067</v>
      </c>
      <c r="B21" s="83">
        <v>14.06</v>
      </c>
      <c r="C21" s="83">
        <v>14.13</v>
      </c>
      <c r="D21" s="83">
        <v>13.82</v>
      </c>
      <c r="E21" s="83">
        <v>13.97</v>
      </c>
      <c r="F21" s="84">
        <v>1528300</v>
      </c>
      <c r="G21" s="83">
        <v>13.45</v>
      </c>
      <c r="H21" s="84">
        <f>EOD_T-A21</f>
        <v>27</v>
      </c>
      <c r="I21" s="83">
        <f t="shared" si="0"/>
        <v>-0.10000000000000142</v>
      </c>
      <c r="J21" s="83">
        <f t="shared" si="1"/>
        <v>-0.73800738007381117</v>
      </c>
      <c r="K21" s="83">
        <f>J21-BOQ_90DSMR</f>
        <v>-0.94180722270995498</v>
      </c>
      <c r="L21" s="83">
        <f t="shared" si="2"/>
        <v>0.88700084474863872</v>
      </c>
    </row>
    <row r="22" spans="1:12" x14ac:dyDescent="0.25">
      <c r="A22" s="82">
        <v>42066</v>
      </c>
      <c r="B22" s="83">
        <v>14.22</v>
      </c>
      <c r="C22" s="83">
        <v>14.38</v>
      </c>
      <c r="D22" s="83">
        <v>14.01</v>
      </c>
      <c r="E22" s="83">
        <v>14.08</v>
      </c>
      <c r="F22" s="84">
        <v>1698100</v>
      </c>
      <c r="G22" s="83">
        <v>13.55</v>
      </c>
      <c r="H22" s="84">
        <f>EOD_T-A22</f>
        <v>28</v>
      </c>
      <c r="I22" s="83">
        <f t="shared" si="0"/>
        <v>-0.10999999999999943</v>
      </c>
      <c r="J22" s="83">
        <f t="shared" si="1"/>
        <v>-0.80527086383601343</v>
      </c>
      <c r="K22" s="83">
        <f>J22-BOQ_90DSMR</f>
        <v>-1.0090707064721571</v>
      </c>
      <c r="L22" s="83">
        <f t="shared" si="2"/>
        <v>1.0182236906602182</v>
      </c>
    </row>
    <row r="23" spans="1:12" x14ac:dyDescent="0.25">
      <c r="A23" s="82">
        <v>42065</v>
      </c>
      <c r="B23" s="83">
        <v>13.95</v>
      </c>
      <c r="C23" s="83">
        <v>14.25</v>
      </c>
      <c r="D23" s="83">
        <v>13.94</v>
      </c>
      <c r="E23" s="83">
        <v>14.19</v>
      </c>
      <c r="F23" s="84">
        <v>1377100</v>
      </c>
      <c r="G23" s="83">
        <v>13.66</v>
      </c>
      <c r="H23" s="84">
        <f>EOD_T-A23</f>
        <v>29</v>
      </c>
      <c r="I23" s="83">
        <f t="shared" si="0"/>
        <v>0.22000000000000064</v>
      </c>
      <c r="J23" s="83">
        <f t="shared" si="1"/>
        <v>1.6369047619047667</v>
      </c>
      <c r="K23" s="83">
        <f>J23-BOQ_90DSMR</f>
        <v>1.4331049192686229</v>
      </c>
      <c r="L23" s="83">
        <f t="shared" si="2"/>
        <v>2.0537897096319262</v>
      </c>
    </row>
    <row r="24" spans="1:12" x14ac:dyDescent="0.25">
      <c r="A24" s="82">
        <v>42062</v>
      </c>
      <c r="B24" s="83">
        <v>14.2</v>
      </c>
      <c r="C24" s="83">
        <v>14.2</v>
      </c>
      <c r="D24" s="83">
        <v>13.75</v>
      </c>
      <c r="E24" s="83">
        <v>13.96</v>
      </c>
      <c r="F24" s="84">
        <v>3315100</v>
      </c>
      <c r="G24" s="83">
        <v>13.44</v>
      </c>
      <c r="H24" s="84">
        <f>EOD_T-A24</f>
        <v>32</v>
      </c>
      <c r="I24" s="83">
        <f t="shared" si="0"/>
        <v>-0.23000000000000043</v>
      </c>
      <c r="J24" s="83">
        <f t="shared" si="1"/>
        <v>-1.6825164594001494</v>
      </c>
      <c r="K24" s="83">
        <f>J24-BOQ_90DSMR</f>
        <v>-1.8863163020362932</v>
      </c>
      <c r="L24" s="83">
        <f t="shared" si="2"/>
        <v>3.5581891913278763</v>
      </c>
    </row>
    <row r="25" spans="1:12" x14ac:dyDescent="0.25">
      <c r="A25" s="82">
        <v>42061</v>
      </c>
      <c r="B25" s="83">
        <v>14.3</v>
      </c>
      <c r="C25" s="83">
        <v>14.31</v>
      </c>
      <c r="D25" s="83">
        <v>14.13</v>
      </c>
      <c r="E25" s="83">
        <v>14.2</v>
      </c>
      <c r="F25" s="84">
        <v>1011800</v>
      </c>
      <c r="G25" s="83">
        <v>13.67</v>
      </c>
      <c r="H25" s="84">
        <f>EOD_T-A25</f>
        <v>33</v>
      </c>
      <c r="I25" s="83">
        <f t="shared" si="0"/>
        <v>-0.10999999999999943</v>
      </c>
      <c r="J25" s="83">
        <f t="shared" si="1"/>
        <v>-0.79825834542815266</v>
      </c>
      <c r="K25" s="83">
        <f>J25-BOQ_90DSMR</f>
        <v>-1.0020581880642965</v>
      </c>
      <c r="L25" s="83">
        <f t="shared" si="2"/>
        <v>1.004120612266701</v>
      </c>
    </row>
    <row r="26" spans="1:12" x14ac:dyDescent="0.25">
      <c r="A26" s="82">
        <v>42060</v>
      </c>
      <c r="B26" s="83">
        <v>14.26</v>
      </c>
      <c r="C26" s="83">
        <v>14.35</v>
      </c>
      <c r="D26" s="83">
        <v>14.22</v>
      </c>
      <c r="E26" s="83">
        <v>14.31</v>
      </c>
      <c r="F26" s="84">
        <v>1509100</v>
      </c>
      <c r="G26" s="83">
        <v>13.78</v>
      </c>
      <c r="H26" s="84">
        <f>EOD_T-A26</f>
        <v>34</v>
      </c>
      <c r="I26" s="83">
        <f t="shared" si="0"/>
        <v>8.9999999999999858E-2</v>
      </c>
      <c r="J26" s="83">
        <f t="shared" si="1"/>
        <v>0.65741417092768351</v>
      </c>
      <c r="K26" s="83">
        <f>J26-BOQ_90DSMR</f>
        <v>0.45361432829153975</v>
      </c>
      <c r="L26" s="83">
        <f t="shared" si="2"/>
        <v>0.20576595883138479</v>
      </c>
    </row>
    <row r="27" spans="1:12" x14ac:dyDescent="0.25">
      <c r="A27" s="82">
        <v>42059</v>
      </c>
      <c r="B27" s="83">
        <v>14.06</v>
      </c>
      <c r="C27" s="83">
        <v>14.36</v>
      </c>
      <c r="D27" s="83">
        <v>14.05</v>
      </c>
      <c r="E27" s="83">
        <v>14.22</v>
      </c>
      <c r="F27" s="84">
        <v>1271500</v>
      </c>
      <c r="G27" s="83">
        <v>13.69</v>
      </c>
      <c r="H27" s="84">
        <f>EOD_T-A27</f>
        <v>35</v>
      </c>
      <c r="I27" s="83">
        <f t="shared" si="0"/>
        <v>0.13999999999999879</v>
      </c>
      <c r="J27" s="83">
        <f t="shared" si="1"/>
        <v>1.0332103321033121</v>
      </c>
      <c r="K27" s="83">
        <f>J27-BOQ_90DSMR</f>
        <v>0.82941048946716833</v>
      </c>
      <c r="L27" s="83">
        <f t="shared" si="2"/>
        <v>0.68792176003816774</v>
      </c>
    </row>
    <row r="28" spans="1:12" x14ac:dyDescent="0.25">
      <c r="A28" s="82">
        <v>42058</v>
      </c>
      <c r="B28" s="83">
        <v>13.99</v>
      </c>
      <c r="C28" s="83">
        <v>14.13</v>
      </c>
      <c r="D28" s="83">
        <v>13.98</v>
      </c>
      <c r="E28" s="83">
        <v>14.08</v>
      </c>
      <c r="F28" s="84">
        <v>674200</v>
      </c>
      <c r="G28" s="83">
        <v>13.55</v>
      </c>
      <c r="H28" s="84">
        <f>EOD_T-A28</f>
        <v>36</v>
      </c>
      <c r="I28" s="83">
        <f t="shared" si="0"/>
        <v>0.10000000000000142</v>
      </c>
      <c r="J28" s="83">
        <f t="shared" si="1"/>
        <v>0.74349442379183217</v>
      </c>
      <c r="K28" s="83">
        <f>J28-BOQ_90DSMR</f>
        <v>0.53969458115568836</v>
      </c>
      <c r="L28" s="83">
        <f t="shared" si="2"/>
        <v>0.29127024092881387</v>
      </c>
    </row>
    <row r="29" spans="1:12" x14ac:dyDescent="0.25">
      <c r="A29" s="82">
        <v>42055</v>
      </c>
      <c r="B29" s="83">
        <v>14.1</v>
      </c>
      <c r="C29" s="83">
        <v>14.1</v>
      </c>
      <c r="D29" s="83">
        <v>13.93</v>
      </c>
      <c r="E29" s="83">
        <v>13.97</v>
      </c>
      <c r="F29" s="84">
        <v>890700</v>
      </c>
      <c r="G29" s="83">
        <v>13.45</v>
      </c>
      <c r="H29" s="84">
        <f>EOD_T-A29</f>
        <v>39</v>
      </c>
      <c r="I29" s="83">
        <f t="shared" si="0"/>
        <v>-0.12000000000000099</v>
      </c>
      <c r="J29" s="83">
        <f t="shared" si="1"/>
        <v>-0.88430361090641851</v>
      </c>
      <c r="K29" s="83">
        <f>J29-BOQ_90DSMR</f>
        <v>-1.0881034535425622</v>
      </c>
      <c r="L29" s="83">
        <f t="shared" si="2"/>
        <v>1.1839691256112508</v>
      </c>
    </row>
    <row r="30" spans="1:12" x14ac:dyDescent="0.25">
      <c r="A30" s="82">
        <v>42054</v>
      </c>
      <c r="B30" s="83">
        <v>14.1</v>
      </c>
      <c r="C30" s="83">
        <v>14.23</v>
      </c>
      <c r="D30" s="83">
        <v>14.01</v>
      </c>
      <c r="E30" s="83">
        <v>14.1</v>
      </c>
      <c r="F30" s="84">
        <v>986400</v>
      </c>
      <c r="G30" s="83">
        <v>13.57</v>
      </c>
      <c r="H30" s="84">
        <f>EOD_T-A30</f>
        <v>40</v>
      </c>
      <c r="I30" s="83">
        <f t="shared" si="0"/>
        <v>3.0000000000001137E-2</v>
      </c>
      <c r="J30" s="83">
        <f t="shared" si="1"/>
        <v>0.22156573116692127</v>
      </c>
      <c r="K30" s="83">
        <f>J30-BOQ_90DSMR</f>
        <v>1.7765888530777513E-2</v>
      </c>
      <c r="L30" s="83">
        <f t="shared" si="2"/>
        <v>3.1562679528801199E-4</v>
      </c>
    </row>
    <row r="31" spans="1:12" x14ac:dyDescent="0.25">
      <c r="A31" s="82">
        <v>42053</v>
      </c>
      <c r="B31" s="83">
        <v>14.08</v>
      </c>
      <c r="C31" s="83">
        <v>14.1</v>
      </c>
      <c r="D31" s="83">
        <v>13.86</v>
      </c>
      <c r="E31" s="83">
        <v>14.06</v>
      </c>
      <c r="F31" s="84">
        <v>1260400</v>
      </c>
      <c r="G31" s="83">
        <v>13.54</v>
      </c>
      <c r="H31" s="84">
        <f>EOD_T-A31</f>
        <v>41</v>
      </c>
      <c r="I31" s="83">
        <f t="shared" si="0"/>
        <v>-1.0000000000001563E-2</v>
      </c>
      <c r="J31" s="83">
        <f t="shared" si="1"/>
        <v>-7.3800738007391606E-2</v>
      </c>
      <c r="K31" s="83">
        <f>J31-BOQ_90DSMR</f>
        <v>-0.27760058064353538</v>
      </c>
      <c r="L31" s="83">
        <f t="shared" si="2"/>
        <v>7.7062082373627994E-2</v>
      </c>
    </row>
    <row r="32" spans="1:12" x14ac:dyDescent="0.25">
      <c r="A32" s="82">
        <v>42052</v>
      </c>
      <c r="B32" s="83">
        <v>14.11</v>
      </c>
      <c r="C32" s="83">
        <v>14.11</v>
      </c>
      <c r="D32" s="83">
        <v>13.91</v>
      </c>
      <c r="E32" s="83">
        <v>14.07</v>
      </c>
      <c r="F32" s="84">
        <v>1449200</v>
      </c>
      <c r="G32" s="83">
        <v>13.55</v>
      </c>
      <c r="H32" s="84">
        <f>EOD_T-A32</f>
        <v>42</v>
      </c>
      <c r="I32" s="83">
        <f t="shared" si="0"/>
        <v>-5.9999999999998721E-2</v>
      </c>
      <c r="J32" s="83">
        <f t="shared" si="1"/>
        <v>-0.44085231447464163</v>
      </c>
      <c r="K32" s="83">
        <f>J32-BOQ_90DSMR</f>
        <v>-0.64465215711078538</v>
      </c>
      <c r="L32" s="83">
        <f t="shared" si="2"/>
        <v>0.41557640366758875</v>
      </c>
    </row>
    <row r="33" spans="1:12" x14ac:dyDescent="0.25">
      <c r="A33" s="82">
        <v>42051</v>
      </c>
      <c r="B33" s="83">
        <v>14.05</v>
      </c>
      <c r="C33" s="83">
        <v>14.15</v>
      </c>
      <c r="D33" s="83">
        <v>14.03</v>
      </c>
      <c r="E33" s="83">
        <v>14.14</v>
      </c>
      <c r="F33" s="84">
        <v>897200</v>
      </c>
      <c r="G33" s="83">
        <v>13.61</v>
      </c>
      <c r="H33" s="84">
        <f>EOD_T-A33</f>
        <v>43</v>
      </c>
      <c r="I33" s="83">
        <f t="shared" si="0"/>
        <v>8.9999999999999858E-2</v>
      </c>
      <c r="J33" s="83">
        <f t="shared" si="1"/>
        <v>0.66568047337278002</v>
      </c>
      <c r="K33" s="83">
        <f>J33-BOQ_90DSMR</f>
        <v>0.46188063073663627</v>
      </c>
      <c r="L33" s="83">
        <f t="shared" si="2"/>
        <v>0.21333371704967294</v>
      </c>
    </row>
    <row r="34" spans="1:12" x14ac:dyDescent="0.25">
      <c r="A34" s="82">
        <v>42048</v>
      </c>
      <c r="B34" s="83">
        <v>13.73</v>
      </c>
      <c r="C34" s="83">
        <v>14.09</v>
      </c>
      <c r="D34" s="83">
        <v>13.73</v>
      </c>
      <c r="E34" s="83">
        <v>14.04</v>
      </c>
      <c r="F34" s="84">
        <v>1181000</v>
      </c>
      <c r="G34" s="83">
        <v>13.52</v>
      </c>
      <c r="H34" s="84">
        <f>EOD_T-A34</f>
        <v>46</v>
      </c>
      <c r="I34" s="83">
        <f t="shared" si="0"/>
        <v>0.23000000000000043</v>
      </c>
      <c r="J34" s="83">
        <f t="shared" si="1"/>
        <v>1.7306245297215985</v>
      </c>
      <c r="K34" s="83">
        <f>J34-BOQ_90DSMR</f>
        <v>1.5268246870854547</v>
      </c>
      <c r="L34" s="83">
        <f t="shared" si="2"/>
        <v>2.3311936250935967</v>
      </c>
    </row>
    <row r="35" spans="1:12" x14ac:dyDescent="0.25">
      <c r="A35" s="82">
        <v>42047</v>
      </c>
      <c r="B35" s="83">
        <v>13.65</v>
      </c>
      <c r="C35" s="83">
        <v>13.84</v>
      </c>
      <c r="D35" s="83">
        <v>13.65</v>
      </c>
      <c r="E35" s="83">
        <v>13.8</v>
      </c>
      <c r="F35" s="84">
        <v>1842800</v>
      </c>
      <c r="G35" s="83">
        <v>13.29</v>
      </c>
      <c r="H35" s="84">
        <f>EOD_T-A35</f>
        <v>47</v>
      </c>
      <c r="I35" s="83">
        <f t="shared" si="0"/>
        <v>0.12999999999999901</v>
      </c>
      <c r="J35" s="83">
        <f t="shared" si="1"/>
        <v>0.98784194528874636</v>
      </c>
      <c r="K35" s="83">
        <f>J35-BOQ_90DSMR</f>
        <v>0.78404210265260255</v>
      </c>
      <c r="L35" s="83">
        <f t="shared" si="2"/>
        <v>0.61472201873191412</v>
      </c>
    </row>
    <row r="36" spans="1:12" x14ac:dyDescent="0.25">
      <c r="A36" s="82">
        <v>42046</v>
      </c>
      <c r="B36" s="83">
        <v>13.74</v>
      </c>
      <c r="C36" s="83">
        <v>14.2</v>
      </c>
      <c r="D36" s="83">
        <v>13.61</v>
      </c>
      <c r="E36" s="83">
        <v>13.67</v>
      </c>
      <c r="F36" s="84">
        <v>2359100</v>
      </c>
      <c r="G36" s="83">
        <v>13.16</v>
      </c>
      <c r="H36" s="84">
        <f>EOD_T-A36</f>
        <v>48</v>
      </c>
      <c r="I36" s="83">
        <f t="shared" si="0"/>
        <v>-9.9999999999997868E-3</v>
      </c>
      <c r="J36" s="83">
        <f t="shared" si="1"/>
        <v>-7.5930144267272487E-2</v>
      </c>
      <c r="K36" s="83">
        <f>J36-BOQ_90DSMR</f>
        <v>-0.27972998690341622</v>
      </c>
      <c r="L36" s="83">
        <f t="shared" si="2"/>
        <v>7.824886557298541E-2</v>
      </c>
    </row>
    <row r="37" spans="1:12" x14ac:dyDescent="0.25">
      <c r="A37" s="82">
        <v>42045</v>
      </c>
      <c r="B37" s="83">
        <v>13.47</v>
      </c>
      <c r="C37" s="83">
        <v>13.69</v>
      </c>
      <c r="D37" s="83">
        <v>13.4</v>
      </c>
      <c r="E37" s="83">
        <v>13.68</v>
      </c>
      <c r="F37" s="84">
        <v>2109300</v>
      </c>
      <c r="G37" s="83">
        <v>13.17</v>
      </c>
      <c r="H37" s="84">
        <f>EOD_T-A37</f>
        <v>49</v>
      </c>
      <c r="I37" s="83">
        <f t="shared" si="0"/>
        <v>0.26999999999999957</v>
      </c>
      <c r="J37" s="83">
        <f t="shared" si="1"/>
        <v>2.0930232558139501</v>
      </c>
      <c r="K37" s="83">
        <f>J37-BOQ_90DSMR</f>
        <v>1.8892234131778063</v>
      </c>
      <c r="L37" s="83">
        <f t="shared" si="2"/>
        <v>3.5691651048992004</v>
      </c>
    </row>
    <row r="38" spans="1:12" x14ac:dyDescent="0.25">
      <c r="A38" s="82">
        <v>42044</v>
      </c>
      <c r="B38" s="83">
        <v>13.27</v>
      </c>
      <c r="C38" s="83">
        <v>13.43</v>
      </c>
      <c r="D38" s="83">
        <v>13.26</v>
      </c>
      <c r="E38" s="83">
        <v>13.4</v>
      </c>
      <c r="F38" s="84">
        <v>775500</v>
      </c>
      <c r="G38" s="83">
        <v>12.9</v>
      </c>
      <c r="H38" s="84">
        <f>EOD_T-A38</f>
        <v>50</v>
      </c>
      <c r="I38" s="83">
        <f t="shared" si="0"/>
        <v>7.0000000000000284E-2</v>
      </c>
      <c r="J38" s="83">
        <f t="shared" si="1"/>
        <v>0.54559625876851348</v>
      </c>
      <c r="K38" s="83">
        <f>J38-BOQ_90DSMR</f>
        <v>0.34179641613236972</v>
      </c>
      <c r="L38" s="83">
        <f t="shared" si="2"/>
        <v>0.11682479008093205</v>
      </c>
    </row>
    <row r="39" spans="1:12" x14ac:dyDescent="0.25">
      <c r="A39" s="82">
        <v>42041</v>
      </c>
      <c r="B39" s="83">
        <v>13.3</v>
      </c>
      <c r="C39" s="83">
        <v>13.41</v>
      </c>
      <c r="D39" s="83">
        <v>13.24</v>
      </c>
      <c r="E39" s="83">
        <v>13.33</v>
      </c>
      <c r="F39" s="84">
        <v>1162000</v>
      </c>
      <c r="G39" s="83">
        <v>12.83</v>
      </c>
      <c r="H39" s="84">
        <f>EOD_T-A39</f>
        <v>53</v>
      </c>
      <c r="I39" s="83">
        <f t="shared" si="0"/>
        <v>-9.9999999999997868E-3</v>
      </c>
      <c r="J39" s="83">
        <f t="shared" si="1"/>
        <v>-7.7881619937693047E-2</v>
      </c>
      <c r="K39" s="83">
        <f>J39-BOQ_90DSMR</f>
        <v>-0.2816814625738368</v>
      </c>
      <c r="L39" s="83">
        <f t="shared" si="2"/>
        <v>7.9344446357735826E-2</v>
      </c>
    </row>
    <row r="40" spans="1:12" x14ac:dyDescent="0.25">
      <c r="A40" s="82">
        <v>42040</v>
      </c>
      <c r="B40" s="83">
        <v>13.1</v>
      </c>
      <c r="C40" s="83">
        <v>13.35</v>
      </c>
      <c r="D40" s="83">
        <v>13.01</v>
      </c>
      <c r="E40" s="83">
        <v>13.34</v>
      </c>
      <c r="F40" s="84">
        <v>1999100</v>
      </c>
      <c r="G40" s="83">
        <v>12.84</v>
      </c>
      <c r="H40" s="84">
        <f>EOD_T-A40</f>
        <v>54</v>
      </c>
      <c r="I40" s="83">
        <f t="shared" si="0"/>
        <v>0.20999999999999908</v>
      </c>
      <c r="J40" s="83">
        <f t="shared" si="1"/>
        <v>1.6627078384798026</v>
      </c>
      <c r="K40" s="83">
        <f>J40-BOQ_90DSMR</f>
        <v>1.4589079958436588</v>
      </c>
      <c r="L40" s="83">
        <f t="shared" si="2"/>
        <v>2.1284125403365612</v>
      </c>
    </row>
    <row r="41" spans="1:12" x14ac:dyDescent="0.25">
      <c r="A41" s="82">
        <v>42039</v>
      </c>
      <c r="B41" s="83">
        <v>13</v>
      </c>
      <c r="C41" s="83">
        <v>13.18</v>
      </c>
      <c r="D41" s="83">
        <v>13</v>
      </c>
      <c r="E41" s="83">
        <v>13.12</v>
      </c>
      <c r="F41" s="84">
        <v>2169400</v>
      </c>
      <c r="G41" s="83">
        <v>12.63</v>
      </c>
      <c r="H41" s="84">
        <f>EOD_T-A41</f>
        <v>55</v>
      </c>
      <c r="I41" s="83">
        <f t="shared" si="0"/>
        <v>0.15000000000000036</v>
      </c>
      <c r="J41" s="83">
        <f t="shared" si="1"/>
        <v>1.2019230769230798</v>
      </c>
      <c r="K41" s="83">
        <f>J41-BOQ_90DSMR</f>
        <v>0.99812323428693595</v>
      </c>
      <c r="L41" s="83">
        <f t="shared" si="2"/>
        <v>0.99624999082341359</v>
      </c>
    </row>
    <row r="42" spans="1:12" x14ac:dyDescent="0.25">
      <c r="A42" s="82">
        <v>42038</v>
      </c>
      <c r="B42" s="83">
        <v>12.7</v>
      </c>
      <c r="C42" s="83">
        <v>12.99</v>
      </c>
      <c r="D42" s="83">
        <v>12.66</v>
      </c>
      <c r="E42" s="83">
        <v>12.96</v>
      </c>
      <c r="F42" s="84">
        <v>2398000</v>
      </c>
      <c r="G42" s="83">
        <v>12.48</v>
      </c>
      <c r="H42" s="84">
        <f>EOD_T-A42</f>
        <v>56</v>
      </c>
      <c r="I42" s="83">
        <f t="shared" si="0"/>
        <v>0.28000000000000114</v>
      </c>
      <c r="J42" s="83">
        <f t="shared" si="1"/>
        <v>2.2950819672131244</v>
      </c>
      <c r="K42" s="83">
        <f>J42-BOQ_90DSMR</f>
        <v>2.0912821245769808</v>
      </c>
      <c r="L42" s="83">
        <f t="shared" si="2"/>
        <v>4.3734609245752107</v>
      </c>
    </row>
    <row r="43" spans="1:12" x14ac:dyDescent="0.25">
      <c r="A43" s="82">
        <v>42037</v>
      </c>
      <c r="B43" s="83">
        <v>12.5</v>
      </c>
      <c r="C43" s="83">
        <v>12.68</v>
      </c>
      <c r="D43" s="83">
        <v>12.46</v>
      </c>
      <c r="E43" s="83">
        <v>12.67</v>
      </c>
      <c r="F43" s="84">
        <v>1606300</v>
      </c>
      <c r="G43" s="83">
        <v>12.2</v>
      </c>
      <c r="H43" s="84">
        <f>EOD_T-A43</f>
        <v>57</v>
      </c>
      <c r="I43" s="83">
        <f t="shared" si="0"/>
        <v>0.16000000000000014</v>
      </c>
      <c r="J43" s="83">
        <f t="shared" si="1"/>
        <v>1.328903654485051</v>
      </c>
      <c r="K43" s="83">
        <f>J43-BOQ_90DSMR</f>
        <v>1.1251038118489072</v>
      </c>
      <c r="L43" s="83">
        <f t="shared" si="2"/>
        <v>1.265858587436941</v>
      </c>
    </row>
    <row r="44" spans="1:12" x14ac:dyDescent="0.25">
      <c r="A44" s="82">
        <v>42034</v>
      </c>
      <c r="B44" s="83">
        <v>12.53</v>
      </c>
      <c r="C44" s="83">
        <v>12.66</v>
      </c>
      <c r="D44" s="83">
        <v>12.51</v>
      </c>
      <c r="E44" s="83">
        <v>12.51</v>
      </c>
      <c r="F44" s="84">
        <v>2193700</v>
      </c>
      <c r="G44" s="83">
        <v>12.04</v>
      </c>
      <c r="H44" s="84">
        <f>EOD_T-A44</f>
        <v>60</v>
      </c>
      <c r="I44" s="83">
        <f t="shared" si="0"/>
        <v>9.9999999999997868E-3</v>
      </c>
      <c r="J44" s="83">
        <f t="shared" si="1"/>
        <v>8.3125519534495318E-2</v>
      </c>
      <c r="K44" s="83">
        <f>J44-BOQ_90DSMR</f>
        <v>-0.12067432310164844</v>
      </c>
      <c r="L44" s="83">
        <f t="shared" si="2"/>
        <v>1.4562292256041042E-2</v>
      </c>
    </row>
    <row r="45" spans="1:12" x14ac:dyDescent="0.25">
      <c r="A45" s="82">
        <v>42033</v>
      </c>
      <c r="B45" s="83">
        <v>12.28</v>
      </c>
      <c r="C45" s="83">
        <v>12.55</v>
      </c>
      <c r="D45" s="83">
        <v>12.25</v>
      </c>
      <c r="E45" s="83">
        <v>12.5</v>
      </c>
      <c r="F45" s="84">
        <v>1869100</v>
      </c>
      <c r="G45" s="83">
        <v>12.03</v>
      </c>
      <c r="H45" s="84">
        <f>EOD_T-A45</f>
        <v>61</v>
      </c>
      <c r="I45" s="83">
        <f t="shared" si="0"/>
        <v>0.11999999999999922</v>
      </c>
      <c r="J45" s="83">
        <f t="shared" si="1"/>
        <v>1.0075566750629656</v>
      </c>
      <c r="K45" s="83">
        <f>J45-BOQ_90DSMR</f>
        <v>0.80375683242682183</v>
      </c>
      <c r="L45" s="83">
        <f t="shared" si="2"/>
        <v>0.64602504567279817</v>
      </c>
    </row>
    <row r="46" spans="1:12" x14ac:dyDescent="0.25">
      <c r="A46" s="82">
        <v>42032</v>
      </c>
      <c r="B46" s="83">
        <v>12.07</v>
      </c>
      <c r="C46" s="83">
        <v>12.4</v>
      </c>
      <c r="D46" s="83">
        <v>12.05</v>
      </c>
      <c r="E46" s="83">
        <v>12.37</v>
      </c>
      <c r="F46" s="84">
        <v>1715100</v>
      </c>
      <c r="G46" s="83">
        <v>11.91</v>
      </c>
      <c r="H46" s="84">
        <f>EOD_T-A46</f>
        <v>62</v>
      </c>
      <c r="I46" s="83">
        <f t="shared" si="0"/>
        <v>0.24000000000000021</v>
      </c>
      <c r="J46" s="83">
        <f t="shared" si="1"/>
        <v>2.0565552699228813</v>
      </c>
      <c r="K46" s="83">
        <f>J46-BOQ_90DSMR</f>
        <v>1.8527554272867375</v>
      </c>
      <c r="L46" s="83">
        <f t="shared" si="2"/>
        <v>3.4327026733404611</v>
      </c>
    </row>
    <row r="47" spans="1:12" x14ac:dyDescent="0.25">
      <c r="A47" s="82">
        <v>42031</v>
      </c>
      <c r="B47" s="83">
        <v>12.1</v>
      </c>
      <c r="C47" s="83">
        <v>12.18</v>
      </c>
      <c r="D47" s="83">
        <v>12.06</v>
      </c>
      <c r="E47" s="83">
        <v>12.12</v>
      </c>
      <c r="F47" s="84">
        <v>1423300</v>
      </c>
      <c r="G47" s="83">
        <v>11.67</v>
      </c>
      <c r="H47" s="84">
        <f>EOD_T-A47</f>
        <v>63</v>
      </c>
      <c r="I47" s="83">
        <f t="shared" si="0"/>
        <v>2.9999999999999361E-2</v>
      </c>
      <c r="J47" s="83">
        <f t="shared" si="1"/>
        <v>0.25773195876288107</v>
      </c>
      <c r="K47" s="83">
        <f>J47-BOQ_90DSMR</f>
        <v>5.3932116126737317E-2</v>
      </c>
      <c r="L47" s="83">
        <f t="shared" si="2"/>
        <v>2.9086731499078796E-3</v>
      </c>
    </row>
    <row r="48" spans="1:12" x14ac:dyDescent="0.25">
      <c r="A48" s="82">
        <v>42030</v>
      </c>
      <c r="B48" s="83">
        <v>12.09</v>
      </c>
      <c r="C48" s="83">
        <v>12.09</v>
      </c>
      <c r="D48" s="83">
        <v>12.09</v>
      </c>
      <c r="E48" s="83">
        <v>12.09</v>
      </c>
      <c r="F48" s="84">
        <v>0</v>
      </c>
      <c r="G48" s="83">
        <v>11.64</v>
      </c>
      <c r="H48" s="84">
        <f>EOD_T-A48</f>
        <v>64</v>
      </c>
      <c r="I48" s="83">
        <f t="shared" si="0"/>
        <v>0</v>
      </c>
      <c r="J48" s="83">
        <f t="shared" si="1"/>
        <v>0</v>
      </c>
      <c r="K48" s="83">
        <f>J48-BOQ_90DSMR</f>
        <v>-0.20379984263614376</v>
      </c>
      <c r="L48" s="83">
        <f t="shared" si="2"/>
        <v>4.1534375858516957E-2</v>
      </c>
    </row>
    <row r="49" spans="1:12" x14ac:dyDescent="0.25">
      <c r="A49" s="82">
        <v>42027</v>
      </c>
      <c r="B49" s="83">
        <v>12.09</v>
      </c>
      <c r="C49" s="83">
        <v>12.14</v>
      </c>
      <c r="D49" s="83">
        <v>12.02</v>
      </c>
      <c r="E49" s="83">
        <v>12.09</v>
      </c>
      <c r="F49" s="84">
        <v>1014700</v>
      </c>
      <c r="G49" s="83">
        <v>11.64</v>
      </c>
      <c r="H49" s="84">
        <f>EOD_T-A49</f>
        <v>67</v>
      </c>
      <c r="I49" s="83">
        <f t="shared" si="0"/>
        <v>8.0000000000000071E-2</v>
      </c>
      <c r="J49" s="83">
        <f t="shared" si="1"/>
        <v>0.69204152249135009</v>
      </c>
      <c r="K49" s="83">
        <f>J49-BOQ_90DSMR</f>
        <v>0.48824167985520633</v>
      </c>
      <c r="L49" s="83">
        <f t="shared" si="2"/>
        <v>0.2383799379478338</v>
      </c>
    </row>
    <row r="50" spans="1:12" x14ac:dyDescent="0.25">
      <c r="A50" s="82">
        <v>42026</v>
      </c>
      <c r="B50" s="83">
        <v>12</v>
      </c>
      <c r="C50" s="83">
        <v>12.07</v>
      </c>
      <c r="D50" s="83">
        <v>11.98</v>
      </c>
      <c r="E50" s="83">
        <v>12.01</v>
      </c>
      <c r="F50" s="84">
        <v>1488700</v>
      </c>
      <c r="G50" s="83">
        <v>11.56</v>
      </c>
      <c r="H50" s="84">
        <f>EOD_T-A50</f>
        <v>68</v>
      </c>
      <c r="I50" s="83">
        <f t="shared" si="0"/>
        <v>4.0000000000000924E-2</v>
      </c>
      <c r="J50" s="83">
        <f t="shared" si="1"/>
        <v>0.34722222222223026</v>
      </c>
      <c r="K50" s="83">
        <f>J50-BOQ_90DSMR</f>
        <v>0.1434223795860865</v>
      </c>
      <c r="L50" s="83">
        <f t="shared" si="2"/>
        <v>2.0569978966135483E-2</v>
      </c>
    </row>
    <row r="51" spans="1:12" x14ac:dyDescent="0.25">
      <c r="A51" s="82">
        <v>42025</v>
      </c>
      <c r="B51" s="83">
        <v>11.9</v>
      </c>
      <c r="C51" s="83">
        <v>11.99</v>
      </c>
      <c r="D51" s="83">
        <v>11.85</v>
      </c>
      <c r="E51" s="83">
        <v>11.97</v>
      </c>
      <c r="F51" s="84">
        <v>1098300</v>
      </c>
      <c r="G51" s="83">
        <v>11.52</v>
      </c>
      <c r="H51" s="84">
        <f>EOD_T-A51</f>
        <v>69</v>
      </c>
      <c r="I51" s="83">
        <f t="shared" si="0"/>
        <v>8.0000000000000071E-2</v>
      </c>
      <c r="J51" s="83">
        <f t="shared" si="1"/>
        <v>0.69930069930070005</v>
      </c>
      <c r="K51" s="83">
        <f>J51-BOQ_90DSMR</f>
        <v>0.49550085666455629</v>
      </c>
      <c r="L51" s="83">
        <f t="shared" si="2"/>
        <v>0.24552109895530916</v>
      </c>
    </row>
    <row r="52" spans="1:12" x14ac:dyDescent="0.25">
      <c r="A52" s="82">
        <v>42024</v>
      </c>
      <c r="B52" s="83">
        <v>11.75</v>
      </c>
      <c r="C52" s="83">
        <v>11.91</v>
      </c>
      <c r="D52" s="83">
        <v>11.72</v>
      </c>
      <c r="E52" s="83">
        <v>11.88</v>
      </c>
      <c r="F52" s="84">
        <v>962900</v>
      </c>
      <c r="G52" s="83">
        <v>11.44</v>
      </c>
      <c r="H52" s="84">
        <f>EOD_T-A52</f>
        <v>70</v>
      </c>
      <c r="I52" s="83">
        <f t="shared" si="0"/>
        <v>0.13999999999999879</v>
      </c>
      <c r="J52" s="83">
        <f t="shared" si="1"/>
        <v>1.2389380530973344</v>
      </c>
      <c r="K52" s="83">
        <f>J52-BOQ_90DSMR</f>
        <v>1.0351382104611906</v>
      </c>
      <c r="L52" s="83">
        <f t="shared" si="2"/>
        <v>1.0715111147567962</v>
      </c>
    </row>
    <row r="53" spans="1:12" x14ac:dyDescent="0.25">
      <c r="A53" s="82">
        <v>42023</v>
      </c>
      <c r="B53" s="83">
        <v>11.8</v>
      </c>
      <c r="C53" s="83">
        <v>11.88</v>
      </c>
      <c r="D53" s="83">
        <v>11.68</v>
      </c>
      <c r="E53" s="83">
        <v>11.74</v>
      </c>
      <c r="F53" s="84">
        <v>960600</v>
      </c>
      <c r="G53" s="83">
        <v>11.3</v>
      </c>
      <c r="H53" s="84">
        <f>EOD_T-A53</f>
        <v>71</v>
      </c>
      <c r="I53" s="83">
        <f t="shared" si="0"/>
        <v>3.0000000000001137E-2</v>
      </c>
      <c r="J53" s="83">
        <f t="shared" si="1"/>
        <v>0.26619343389530736</v>
      </c>
      <c r="K53" s="83">
        <f>J53-BOQ_90DSMR</f>
        <v>6.2393591259163605E-2</v>
      </c>
      <c r="L53" s="83">
        <f t="shared" si="2"/>
        <v>3.8929602302155771E-3</v>
      </c>
    </row>
    <row r="54" spans="1:12" x14ac:dyDescent="0.25">
      <c r="A54" s="82">
        <v>42020</v>
      </c>
      <c r="B54" s="83">
        <v>11.75</v>
      </c>
      <c r="C54" s="83">
        <v>11.79</v>
      </c>
      <c r="D54" s="83">
        <v>11.61</v>
      </c>
      <c r="E54" s="83">
        <v>11.71</v>
      </c>
      <c r="F54" s="84">
        <v>1391200</v>
      </c>
      <c r="G54" s="83">
        <v>11.27</v>
      </c>
      <c r="H54" s="84">
        <f>EOD_T-A54</f>
        <v>74</v>
      </c>
      <c r="I54" s="83">
        <f t="shared" si="0"/>
        <v>-8.9999999999999858E-2</v>
      </c>
      <c r="J54" s="83">
        <f t="shared" si="1"/>
        <v>-0.79225352112675929</v>
      </c>
      <c r="K54" s="83">
        <f>J54-BOQ_90DSMR</f>
        <v>-0.99605336376290299</v>
      </c>
      <c r="L54" s="83">
        <f t="shared" si="2"/>
        <v>0.99212230346339392</v>
      </c>
    </row>
    <row r="55" spans="1:12" x14ac:dyDescent="0.25">
      <c r="A55" s="82">
        <v>42019</v>
      </c>
      <c r="B55" s="83">
        <v>11.9</v>
      </c>
      <c r="C55" s="83">
        <v>11.9</v>
      </c>
      <c r="D55" s="83">
        <v>11.71</v>
      </c>
      <c r="E55" s="83">
        <v>11.8</v>
      </c>
      <c r="F55" s="84">
        <v>1405100</v>
      </c>
      <c r="G55" s="83">
        <v>11.36</v>
      </c>
      <c r="H55" s="84">
        <f>EOD_T-A55</f>
        <v>75</v>
      </c>
      <c r="I55" s="83">
        <f t="shared" si="0"/>
        <v>-7.0000000000000284E-2</v>
      </c>
      <c r="J55" s="83">
        <f t="shared" si="1"/>
        <v>-0.61242344706911889</v>
      </c>
      <c r="K55" s="83">
        <f>J55-BOQ_90DSMR</f>
        <v>-0.81622328970526259</v>
      </c>
      <c r="L55" s="83">
        <f t="shared" si="2"/>
        <v>0.66622045865728097</v>
      </c>
    </row>
    <row r="56" spans="1:12" x14ac:dyDescent="0.25">
      <c r="A56" s="82">
        <v>42018</v>
      </c>
      <c r="B56" s="83">
        <v>11.88</v>
      </c>
      <c r="C56" s="83">
        <v>11.95</v>
      </c>
      <c r="D56" s="83">
        <v>11.79</v>
      </c>
      <c r="E56" s="83">
        <v>11.87</v>
      </c>
      <c r="F56" s="84">
        <v>955600</v>
      </c>
      <c r="G56" s="83">
        <v>11.43</v>
      </c>
      <c r="H56" s="84">
        <f>EOD_T-A56</f>
        <v>76</v>
      </c>
      <c r="I56" s="83">
        <f t="shared" si="0"/>
        <v>-9.9999999999997868E-3</v>
      </c>
      <c r="J56" s="83">
        <f t="shared" si="1"/>
        <v>-8.7412587412585549E-2</v>
      </c>
      <c r="K56" s="83">
        <f>J56-BOQ_90DSMR</f>
        <v>-0.29121243004872932</v>
      </c>
      <c r="L56" s="83">
        <f t="shared" si="2"/>
        <v>8.4804679414886064E-2</v>
      </c>
    </row>
    <row r="57" spans="1:12" x14ac:dyDescent="0.25">
      <c r="A57" s="82">
        <v>42017</v>
      </c>
      <c r="B57" s="83">
        <v>11.9</v>
      </c>
      <c r="C57" s="83">
        <v>11.93</v>
      </c>
      <c r="D57" s="83">
        <v>11.81</v>
      </c>
      <c r="E57" s="83">
        <v>11.88</v>
      </c>
      <c r="F57" s="84">
        <v>822500</v>
      </c>
      <c r="G57" s="83">
        <v>11.44</v>
      </c>
      <c r="H57" s="84">
        <f>EOD_T-A57</f>
        <v>77</v>
      </c>
      <c r="I57" s="83">
        <f t="shared" si="0"/>
        <v>-6.0000000000000497E-2</v>
      </c>
      <c r="J57" s="83">
        <f t="shared" si="1"/>
        <v>-0.52173913043478692</v>
      </c>
      <c r="K57" s="83">
        <f>J57-BOQ_90DSMR</f>
        <v>-0.72553897307093074</v>
      </c>
      <c r="L57" s="83">
        <f t="shared" si="2"/>
        <v>0.52640680144482077</v>
      </c>
    </row>
    <row r="58" spans="1:12" x14ac:dyDescent="0.25">
      <c r="A58" s="82">
        <v>42016</v>
      </c>
      <c r="B58" s="83">
        <v>11.97</v>
      </c>
      <c r="C58" s="83">
        <v>12.06</v>
      </c>
      <c r="D58" s="83">
        <v>11.93</v>
      </c>
      <c r="E58" s="83">
        <v>11.95</v>
      </c>
      <c r="F58" s="84">
        <v>581200</v>
      </c>
      <c r="G58" s="83">
        <v>11.5</v>
      </c>
      <c r="H58" s="84">
        <f>EOD_T-A58</f>
        <v>78</v>
      </c>
      <c r="I58" s="83">
        <f t="shared" si="0"/>
        <v>-7.0000000000000284E-2</v>
      </c>
      <c r="J58" s="83">
        <f t="shared" si="1"/>
        <v>-0.60501296456352882</v>
      </c>
      <c r="K58" s="83">
        <f>J58-BOQ_90DSMR</f>
        <v>-0.80881280719967252</v>
      </c>
      <c r="L58" s="83">
        <f t="shared" si="2"/>
        <v>0.65417815709021465</v>
      </c>
    </row>
    <row r="59" spans="1:12" x14ac:dyDescent="0.25">
      <c r="A59" s="82">
        <v>42013</v>
      </c>
      <c r="B59" s="83">
        <v>12.07</v>
      </c>
      <c r="C59" s="83">
        <v>12.07</v>
      </c>
      <c r="D59" s="83">
        <v>11.92</v>
      </c>
      <c r="E59" s="83">
        <v>12.02</v>
      </c>
      <c r="F59" s="84">
        <v>658800</v>
      </c>
      <c r="G59" s="83">
        <v>11.57</v>
      </c>
      <c r="H59" s="84">
        <f>EOD_T-A59</f>
        <v>81</v>
      </c>
      <c r="I59" s="83">
        <f t="shared" si="0"/>
        <v>8.0000000000000071E-2</v>
      </c>
      <c r="J59" s="83">
        <f t="shared" si="1"/>
        <v>0.69625761531766817</v>
      </c>
      <c r="K59" s="83">
        <f>J59-BOQ_90DSMR</f>
        <v>0.49245777268152441</v>
      </c>
      <c r="L59" s="83">
        <f t="shared" si="2"/>
        <v>0.24251465787444798</v>
      </c>
    </row>
    <row r="60" spans="1:12" x14ac:dyDescent="0.25">
      <c r="A60" s="82">
        <v>42012</v>
      </c>
      <c r="B60" s="83">
        <v>12</v>
      </c>
      <c r="C60" s="83">
        <v>12.01</v>
      </c>
      <c r="D60" s="83">
        <v>11.84</v>
      </c>
      <c r="E60" s="83">
        <v>11.94</v>
      </c>
      <c r="F60" s="84">
        <v>1289800</v>
      </c>
      <c r="G60" s="83">
        <v>11.49</v>
      </c>
      <c r="H60" s="84">
        <f>EOD_T-A60</f>
        <v>82</v>
      </c>
      <c r="I60" s="83">
        <f t="shared" si="0"/>
        <v>0</v>
      </c>
      <c r="J60" s="83">
        <f t="shared" si="1"/>
        <v>0</v>
      </c>
      <c r="K60" s="83">
        <f>J60-BOQ_90DSMR</f>
        <v>-0.20379984263614376</v>
      </c>
      <c r="L60" s="83">
        <f t="shared" si="2"/>
        <v>4.1534375858516957E-2</v>
      </c>
    </row>
    <row r="61" spans="1:12" x14ac:dyDescent="0.25">
      <c r="A61" s="82">
        <v>42011</v>
      </c>
      <c r="B61" s="83">
        <v>11.87</v>
      </c>
      <c r="C61" s="83">
        <v>12</v>
      </c>
      <c r="D61" s="83">
        <v>11.77</v>
      </c>
      <c r="E61" s="83">
        <v>11.94</v>
      </c>
      <c r="F61" s="84">
        <v>1147100</v>
      </c>
      <c r="G61" s="83">
        <v>11.49</v>
      </c>
      <c r="H61" s="84">
        <f>EOD_T-A61</f>
        <v>83</v>
      </c>
      <c r="I61" s="83">
        <f t="shared" si="0"/>
        <v>2.9999999999999361E-2</v>
      </c>
      <c r="J61" s="83">
        <f t="shared" si="1"/>
        <v>0.26178010471203633</v>
      </c>
      <c r="K61" s="83">
        <f>J61-BOQ_90DSMR</f>
        <v>5.7980262075892575E-2</v>
      </c>
      <c r="L61" s="83">
        <f t="shared" si="2"/>
        <v>3.3617107903891868E-3</v>
      </c>
    </row>
    <row r="62" spans="1:12" x14ac:dyDescent="0.25">
      <c r="A62" s="82">
        <v>42010</v>
      </c>
      <c r="B62" s="83">
        <v>12.05</v>
      </c>
      <c r="C62" s="83">
        <v>12.05</v>
      </c>
      <c r="D62" s="83">
        <v>11.85</v>
      </c>
      <c r="E62" s="83">
        <v>11.9</v>
      </c>
      <c r="F62" s="84">
        <v>1367800</v>
      </c>
      <c r="G62" s="83">
        <v>11.46</v>
      </c>
      <c r="H62" s="84">
        <f>EOD_T-A62</f>
        <v>84</v>
      </c>
      <c r="I62" s="83">
        <f t="shared" si="0"/>
        <v>-0.25999999999999979</v>
      </c>
      <c r="J62" s="83">
        <f t="shared" si="1"/>
        <v>-2.2184300341296908</v>
      </c>
      <c r="K62" s="83">
        <f>J62-BOQ_90DSMR</f>
        <v>-2.4222298767658343</v>
      </c>
      <c r="L62" s="83">
        <f t="shared" si="2"/>
        <v>5.8671975758970287</v>
      </c>
    </row>
    <row r="63" spans="1:12" x14ac:dyDescent="0.25">
      <c r="A63" s="82">
        <v>42009</v>
      </c>
      <c r="B63" s="83">
        <v>12.15</v>
      </c>
      <c r="C63" s="83">
        <v>12.23</v>
      </c>
      <c r="D63" s="83">
        <v>12.11</v>
      </c>
      <c r="E63" s="83">
        <v>12.17</v>
      </c>
      <c r="F63" s="84">
        <v>775700</v>
      </c>
      <c r="G63" s="83">
        <v>11.72</v>
      </c>
      <c r="H63" s="84">
        <f>EOD_T-A63</f>
        <v>85</v>
      </c>
      <c r="I63" s="83">
        <f t="shared" si="0"/>
        <v>-2.9999999999999361E-2</v>
      </c>
      <c r="J63" s="83">
        <f t="shared" si="1"/>
        <v>-0.25531914893616475</v>
      </c>
      <c r="K63" s="83">
        <f>J63-BOQ_90DSMR</f>
        <v>-0.45911899157230851</v>
      </c>
      <c r="L63" s="83">
        <f t="shared" si="2"/>
        <v>0.21079024842237348</v>
      </c>
    </row>
    <row r="64" spans="1:12" x14ac:dyDescent="0.25">
      <c r="A64" s="82">
        <v>42006</v>
      </c>
      <c r="B64" s="83">
        <v>12.18</v>
      </c>
      <c r="C64" s="83">
        <v>12.24</v>
      </c>
      <c r="D64" s="83">
        <v>12.08</v>
      </c>
      <c r="E64" s="83">
        <v>12.2</v>
      </c>
      <c r="F64" s="84">
        <v>549000</v>
      </c>
      <c r="G64" s="83">
        <v>11.75</v>
      </c>
      <c r="H64" s="84">
        <f>EOD_T-A64</f>
        <v>88</v>
      </c>
      <c r="I64" s="83">
        <f t="shared" si="0"/>
        <v>1.9999999999999574E-2</v>
      </c>
      <c r="J64" s="83">
        <f t="shared" si="1"/>
        <v>0.1705029838022129</v>
      </c>
      <c r="K64" s="83">
        <f>J64-BOQ_90DSMR</f>
        <v>-3.3296858833930854E-2</v>
      </c>
      <c r="L64" s="83">
        <f t="shared" si="2"/>
        <v>1.1086808082067191E-3</v>
      </c>
    </row>
    <row r="65" spans="1:12" x14ac:dyDescent="0.25">
      <c r="A65" s="82">
        <v>42005</v>
      </c>
      <c r="B65" s="83">
        <v>12.18</v>
      </c>
      <c r="C65" s="83">
        <v>12.18</v>
      </c>
      <c r="D65" s="83">
        <v>12.18</v>
      </c>
      <c r="E65" s="83">
        <v>12.18</v>
      </c>
      <c r="F65" s="84">
        <v>0</v>
      </c>
      <c r="G65" s="83">
        <v>11.73</v>
      </c>
      <c r="H65" s="84">
        <f>EOD_T-A65</f>
        <v>89</v>
      </c>
      <c r="I65" s="83">
        <f t="shared" si="0"/>
        <v>0</v>
      </c>
      <c r="J65" s="83">
        <f t="shared" si="1"/>
        <v>0</v>
      </c>
      <c r="K65" s="83">
        <f>J65-BOQ_90DSMR</f>
        <v>-0.20379984263614376</v>
      </c>
      <c r="L65" s="83">
        <f t="shared" si="2"/>
        <v>4.1534375858516957E-2</v>
      </c>
    </row>
    <row r="66" spans="1:12" x14ac:dyDescent="0.25">
      <c r="A66" s="82">
        <v>42004</v>
      </c>
      <c r="B66" s="83">
        <v>12.2</v>
      </c>
      <c r="C66" s="83">
        <v>12.27</v>
      </c>
      <c r="D66" s="83">
        <v>12.12</v>
      </c>
      <c r="E66" s="83">
        <v>12.18</v>
      </c>
      <c r="F66" s="84">
        <v>281800</v>
      </c>
      <c r="G66" s="83">
        <v>11.73</v>
      </c>
      <c r="H66" s="84">
        <f>EOD_T-A66</f>
        <v>90</v>
      </c>
      <c r="I66" s="83">
        <f t="shared" si="0"/>
        <v>-1.9999999999999574E-2</v>
      </c>
      <c r="J66" s="83">
        <f t="shared" si="1"/>
        <v>-0.1702127659574432</v>
      </c>
      <c r="K66" s="83">
        <f>J66-BOQ_90DSMR</f>
        <v>-0.37401260859358698</v>
      </c>
      <c r="L66" s="83">
        <f t="shared" si="2"/>
        <v>0.1398854313869797</v>
      </c>
    </row>
    <row r="67" spans="1:12" x14ac:dyDescent="0.25">
      <c r="A67" s="82">
        <v>42003</v>
      </c>
      <c r="B67" s="83">
        <v>12.34</v>
      </c>
      <c r="C67" s="83">
        <v>12.41</v>
      </c>
      <c r="D67" s="83">
        <v>12.15</v>
      </c>
      <c r="E67" s="83">
        <v>12.2</v>
      </c>
      <c r="F67" s="84">
        <v>818200</v>
      </c>
      <c r="G67" s="83">
        <v>11.75</v>
      </c>
      <c r="H67" s="84">
        <f>EOD_T-A67</f>
        <v>91</v>
      </c>
      <c r="I67" s="83">
        <f t="shared" ref="I67:I130" si="3">G67-G68</f>
        <v>-0.11999999999999922</v>
      </c>
      <c r="J67" s="83">
        <f t="shared" ref="J67:J130" si="4">I67/G68*100</f>
        <v>-1.0109519797809539</v>
      </c>
      <c r="K67" s="83">
        <f>J67-BOQ_90DSMR</f>
        <v>-1.2147518224170977</v>
      </c>
      <c r="L67" s="83">
        <f t="shared" ref="L67:L130" si="5">K67*K67</f>
        <v>1.47562199006566</v>
      </c>
    </row>
    <row r="68" spans="1:12" x14ac:dyDescent="0.25">
      <c r="A68" s="82">
        <v>42002</v>
      </c>
      <c r="B68" s="83">
        <v>12.15</v>
      </c>
      <c r="C68" s="83">
        <v>12.36</v>
      </c>
      <c r="D68" s="83">
        <v>12.15</v>
      </c>
      <c r="E68" s="83">
        <v>12.33</v>
      </c>
      <c r="F68" s="84">
        <v>812000</v>
      </c>
      <c r="G68" s="83">
        <v>11.87</v>
      </c>
      <c r="H68" s="84">
        <f>EOD_T-A68</f>
        <v>92</v>
      </c>
      <c r="I68" s="83">
        <f t="shared" si="3"/>
        <v>0.16999999999999993</v>
      </c>
      <c r="J68" s="83">
        <f t="shared" si="4"/>
        <v>1.4529914529914525</v>
      </c>
      <c r="K68" s="83">
        <f>J68-BOQ_90DSMR</f>
        <v>1.2491916103553087</v>
      </c>
      <c r="L68" s="83">
        <f t="shared" si="5"/>
        <v>1.5604796793820894</v>
      </c>
    </row>
    <row r="69" spans="1:12" x14ac:dyDescent="0.25">
      <c r="A69" s="82">
        <v>41999</v>
      </c>
      <c r="B69" s="83">
        <v>12.15</v>
      </c>
      <c r="C69" s="83">
        <v>12.15</v>
      </c>
      <c r="D69" s="83">
        <v>12.15</v>
      </c>
      <c r="E69" s="83">
        <v>12.15</v>
      </c>
      <c r="F69" s="84">
        <v>0</v>
      </c>
      <c r="G69" s="83">
        <v>11.7</v>
      </c>
      <c r="H69" s="84">
        <f>EOD_T-A69</f>
        <v>95</v>
      </c>
      <c r="I69" s="83">
        <f t="shared" si="3"/>
        <v>0</v>
      </c>
      <c r="J69" s="83">
        <f t="shared" si="4"/>
        <v>0</v>
      </c>
      <c r="K69" s="83">
        <f>J69-BOQ_90DSMR</f>
        <v>-0.20379984263614376</v>
      </c>
      <c r="L69" s="83">
        <f t="shared" si="5"/>
        <v>4.1534375858516957E-2</v>
      </c>
    </row>
    <row r="70" spans="1:12" x14ac:dyDescent="0.25">
      <c r="A70" s="82">
        <v>41998</v>
      </c>
      <c r="B70" s="83">
        <v>12.15</v>
      </c>
      <c r="C70" s="83">
        <v>12.15</v>
      </c>
      <c r="D70" s="83">
        <v>12.15</v>
      </c>
      <c r="E70" s="83">
        <v>12.15</v>
      </c>
      <c r="F70" s="84">
        <v>0</v>
      </c>
      <c r="G70" s="83">
        <v>11.7</v>
      </c>
      <c r="H70" s="84">
        <f>EOD_T-A70</f>
        <v>96</v>
      </c>
      <c r="I70" s="83">
        <f t="shared" si="3"/>
        <v>0</v>
      </c>
      <c r="J70" s="83">
        <f t="shared" si="4"/>
        <v>0</v>
      </c>
      <c r="K70" s="83">
        <f>J70-BOQ_90DSMR</f>
        <v>-0.20379984263614376</v>
      </c>
      <c r="L70" s="83">
        <f t="shared" si="5"/>
        <v>4.1534375858516957E-2</v>
      </c>
    </row>
    <row r="71" spans="1:12" x14ac:dyDescent="0.25">
      <c r="A71" s="82">
        <v>41997</v>
      </c>
      <c r="B71" s="83">
        <v>12.11</v>
      </c>
      <c r="C71" s="83">
        <v>12.19</v>
      </c>
      <c r="D71" s="83">
        <v>12.08</v>
      </c>
      <c r="E71" s="83">
        <v>12.15</v>
      </c>
      <c r="F71" s="84">
        <v>410100</v>
      </c>
      <c r="G71" s="83">
        <v>11.7</v>
      </c>
      <c r="H71" s="84">
        <f>EOD_T-A71</f>
        <v>97</v>
      </c>
      <c r="I71" s="83">
        <f t="shared" si="3"/>
        <v>6.9999999999998508E-2</v>
      </c>
      <c r="J71" s="83">
        <f t="shared" si="4"/>
        <v>0.60189165950127688</v>
      </c>
      <c r="K71" s="83">
        <f>J71-BOQ_90DSMR</f>
        <v>0.39809181686513312</v>
      </c>
      <c r="L71" s="83">
        <f t="shared" si="5"/>
        <v>0.15847709465498269</v>
      </c>
    </row>
    <row r="72" spans="1:12" x14ac:dyDescent="0.25">
      <c r="A72" s="82">
        <v>41996</v>
      </c>
      <c r="B72" s="83">
        <v>12.18</v>
      </c>
      <c r="C72" s="83">
        <v>12.23</v>
      </c>
      <c r="D72" s="83">
        <v>12.08</v>
      </c>
      <c r="E72" s="83">
        <v>12.08</v>
      </c>
      <c r="F72" s="84">
        <v>593900</v>
      </c>
      <c r="G72" s="83">
        <v>11.63</v>
      </c>
      <c r="H72" s="84">
        <f>EOD_T-A72</f>
        <v>98</v>
      </c>
      <c r="I72" s="83">
        <f t="shared" si="3"/>
        <v>-8.0000000000000071E-2</v>
      </c>
      <c r="J72" s="83">
        <f t="shared" si="4"/>
        <v>-0.68317677198975291</v>
      </c>
      <c r="K72" s="83">
        <f>J72-BOQ_90DSMR</f>
        <v>-0.88697661462589661</v>
      </c>
      <c r="L72" s="83">
        <f t="shared" si="5"/>
        <v>0.78672751489321635</v>
      </c>
    </row>
    <row r="73" spans="1:12" x14ac:dyDescent="0.25">
      <c r="A73" s="82">
        <v>41995</v>
      </c>
      <c r="B73" s="83">
        <v>12.05</v>
      </c>
      <c r="C73" s="83">
        <v>12.27</v>
      </c>
      <c r="D73" s="83">
        <v>12.05</v>
      </c>
      <c r="E73" s="83">
        <v>12.16</v>
      </c>
      <c r="F73" s="84">
        <v>1143600</v>
      </c>
      <c r="G73" s="83">
        <v>11.71</v>
      </c>
      <c r="H73" s="84">
        <f>EOD_T-A73</f>
        <v>99</v>
      </c>
      <c r="I73" s="83">
        <f t="shared" si="3"/>
        <v>0.12000000000000099</v>
      </c>
      <c r="J73" s="83">
        <f t="shared" si="4"/>
        <v>1.0353753235547971</v>
      </c>
      <c r="K73" s="83">
        <f>J73-BOQ_90DSMR</f>
        <v>0.8315754809186533</v>
      </c>
      <c r="L73" s="83">
        <f t="shared" si="5"/>
        <v>0.69151778046508949</v>
      </c>
    </row>
    <row r="74" spans="1:12" x14ac:dyDescent="0.25">
      <c r="A74" s="82">
        <v>41992</v>
      </c>
      <c r="B74" s="83">
        <v>11.93</v>
      </c>
      <c r="C74" s="83">
        <v>12.09</v>
      </c>
      <c r="D74" s="83">
        <v>11.88</v>
      </c>
      <c r="E74" s="83">
        <v>12.04</v>
      </c>
      <c r="F74" s="84">
        <v>1940900</v>
      </c>
      <c r="G74" s="83">
        <v>11.59</v>
      </c>
      <c r="H74" s="84">
        <f>EOD_T-A74</f>
        <v>102</v>
      </c>
      <c r="I74" s="83">
        <f t="shared" si="3"/>
        <v>0.20999999999999908</v>
      </c>
      <c r="J74" s="83">
        <f t="shared" si="4"/>
        <v>1.845342706502628</v>
      </c>
      <c r="K74" s="83">
        <f>J74-BOQ_90DSMR</f>
        <v>1.6415428638664842</v>
      </c>
      <c r="L74" s="83">
        <f t="shared" si="5"/>
        <v>2.6946629739109786</v>
      </c>
    </row>
    <row r="75" spans="1:12" x14ac:dyDescent="0.25">
      <c r="A75" s="82">
        <v>41991</v>
      </c>
      <c r="B75" s="83">
        <v>11.75</v>
      </c>
      <c r="C75" s="83">
        <v>11.96</v>
      </c>
      <c r="D75" s="83">
        <v>11.75</v>
      </c>
      <c r="E75" s="83">
        <v>11.82</v>
      </c>
      <c r="F75" s="84">
        <v>1488000</v>
      </c>
      <c r="G75" s="83">
        <v>11.38</v>
      </c>
      <c r="H75" s="84">
        <f>EOD_T-A75</f>
        <v>103</v>
      </c>
      <c r="I75" s="83">
        <f t="shared" si="3"/>
        <v>0.12000000000000099</v>
      </c>
      <c r="J75" s="83">
        <f t="shared" si="4"/>
        <v>1.0657193605683926</v>
      </c>
      <c r="K75" s="83">
        <f>J75-BOQ_90DSMR</f>
        <v>0.86191951793224875</v>
      </c>
      <c r="L75" s="83">
        <f t="shared" si="5"/>
        <v>0.74290525539256003</v>
      </c>
    </row>
    <row r="76" spans="1:12" x14ac:dyDescent="0.25">
      <c r="A76" s="82">
        <v>41990</v>
      </c>
      <c r="B76" s="83">
        <v>11.77</v>
      </c>
      <c r="C76" s="83">
        <v>11.86</v>
      </c>
      <c r="D76" s="83">
        <v>11.7</v>
      </c>
      <c r="E76" s="83">
        <v>11.7</v>
      </c>
      <c r="F76" s="84">
        <v>1335300</v>
      </c>
      <c r="G76" s="83">
        <v>11.26</v>
      </c>
      <c r="H76" s="84">
        <f>EOD_T-A76</f>
        <v>104</v>
      </c>
      <c r="I76" s="83">
        <f t="shared" si="3"/>
        <v>0</v>
      </c>
      <c r="J76" s="83">
        <f t="shared" si="4"/>
        <v>0</v>
      </c>
      <c r="K76" s="83">
        <f>J76-BOQ_90DSMR</f>
        <v>-0.20379984263614376</v>
      </c>
      <c r="L76" s="83">
        <f t="shared" si="5"/>
        <v>4.1534375858516957E-2</v>
      </c>
    </row>
    <row r="77" spans="1:12" x14ac:dyDescent="0.25">
      <c r="A77" s="82">
        <v>41989</v>
      </c>
      <c r="B77" s="83">
        <v>11.7</v>
      </c>
      <c r="C77" s="83">
        <v>11.77</v>
      </c>
      <c r="D77" s="83">
        <v>11.67</v>
      </c>
      <c r="E77" s="83">
        <v>11.7</v>
      </c>
      <c r="F77" s="84">
        <v>1436600</v>
      </c>
      <c r="G77" s="83">
        <v>11.26</v>
      </c>
      <c r="H77" s="84">
        <f>EOD_T-A77</f>
        <v>105</v>
      </c>
      <c r="I77" s="83">
        <f t="shared" si="3"/>
        <v>-1.9999999999999574E-2</v>
      </c>
      <c r="J77" s="83">
        <f t="shared" si="4"/>
        <v>-0.17730496453900332</v>
      </c>
      <c r="K77" s="83">
        <f>J77-BOQ_90DSMR</f>
        <v>-0.38110480717514705</v>
      </c>
      <c r="L77" s="83">
        <f t="shared" si="5"/>
        <v>0.14524087405200603</v>
      </c>
    </row>
    <row r="78" spans="1:12" x14ac:dyDescent="0.25">
      <c r="A78" s="82">
        <v>41988</v>
      </c>
      <c r="B78" s="83">
        <v>11.8</v>
      </c>
      <c r="C78" s="83">
        <v>11.8</v>
      </c>
      <c r="D78" s="83">
        <v>11.65</v>
      </c>
      <c r="E78" s="83">
        <v>11.72</v>
      </c>
      <c r="F78" s="84">
        <v>1404400</v>
      </c>
      <c r="G78" s="83">
        <v>11.28</v>
      </c>
      <c r="H78" s="84">
        <f>EOD_T-A78</f>
        <v>106</v>
      </c>
      <c r="I78" s="83">
        <f t="shared" si="3"/>
        <v>-0.20000000000000107</v>
      </c>
      <c r="J78" s="83">
        <f t="shared" si="4"/>
        <v>-1.7421602787456538</v>
      </c>
      <c r="K78" s="83">
        <f>J78-BOQ_90DSMR</f>
        <v>-1.9459601213817976</v>
      </c>
      <c r="L78" s="83">
        <f t="shared" si="5"/>
        <v>3.7867607940082606</v>
      </c>
    </row>
    <row r="79" spans="1:12" x14ac:dyDescent="0.25">
      <c r="A79" s="82">
        <v>41985</v>
      </c>
      <c r="B79" s="83">
        <v>11.86</v>
      </c>
      <c r="C79" s="83">
        <v>11.97</v>
      </c>
      <c r="D79" s="83">
        <v>11.77</v>
      </c>
      <c r="E79" s="83">
        <v>11.92</v>
      </c>
      <c r="F79" s="84">
        <v>1396300</v>
      </c>
      <c r="G79" s="83">
        <v>11.48</v>
      </c>
      <c r="H79" s="84">
        <f>EOD_T-A79</f>
        <v>109</v>
      </c>
      <c r="I79" s="83">
        <f t="shared" si="3"/>
        <v>9.9999999999997868E-3</v>
      </c>
      <c r="J79" s="83">
        <f t="shared" si="4"/>
        <v>8.7183958151698229E-2</v>
      </c>
      <c r="K79" s="83">
        <f>J79-BOQ_90DSMR</f>
        <v>-0.11661588448444553</v>
      </c>
      <c r="L79" s="83">
        <f t="shared" si="5"/>
        <v>1.3599264514089543E-2</v>
      </c>
    </row>
    <row r="80" spans="1:12" x14ac:dyDescent="0.25">
      <c r="A80" s="82">
        <v>41984</v>
      </c>
      <c r="B80" s="83">
        <v>11.98</v>
      </c>
      <c r="C80" s="83">
        <v>11.99</v>
      </c>
      <c r="D80" s="83">
        <v>11.82</v>
      </c>
      <c r="E80" s="83">
        <v>11.91</v>
      </c>
      <c r="F80" s="84">
        <v>1405000</v>
      </c>
      <c r="G80" s="83">
        <v>11.47</v>
      </c>
      <c r="H80" s="84">
        <f>EOD_T-A80</f>
        <v>110</v>
      </c>
      <c r="I80" s="83">
        <f t="shared" si="3"/>
        <v>-0.10999999999999943</v>
      </c>
      <c r="J80" s="83">
        <f t="shared" si="4"/>
        <v>-0.94991364421415747</v>
      </c>
      <c r="K80" s="83">
        <f>J80-BOQ_90DSMR</f>
        <v>-1.1537134868503012</v>
      </c>
      <c r="L80" s="83">
        <f t="shared" si="5"/>
        <v>1.3310548097402801</v>
      </c>
    </row>
    <row r="81" spans="1:12" x14ac:dyDescent="0.25">
      <c r="A81" s="82">
        <v>41983</v>
      </c>
      <c r="B81" s="83">
        <v>12.07</v>
      </c>
      <c r="C81" s="83">
        <v>12.1</v>
      </c>
      <c r="D81" s="83">
        <v>11.9</v>
      </c>
      <c r="E81" s="83">
        <v>12.03</v>
      </c>
      <c r="F81" s="84">
        <v>1463400</v>
      </c>
      <c r="G81" s="83">
        <v>11.58</v>
      </c>
      <c r="H81" s="84">
        <f>EOD_T-A81</f>
        <v>111</v>
      </c>
      <c r="I81" s="83">
        <f t="shared" si="3"/>
        <v>5.0000000000000711E-2</v>
      </c>
      <c r="J81" s="83">
        <f t="shared" si="4"/>
        <v>0.43365134431917363</v>
      </c>
      <c r="K81" s="83">
        <f>J81-BOQ_90DSMR</f>
        <v>0.22985150168302987</v>
      </c>
      <c r="L81" s="83">
        <f t="shared" si="5"/>
        <v>5.2831712825943886E-2</v>
      </c>
    </row>
    <row r="82" spans="1:12" x14ac:dyDescent="0.25">
      <c r="A82" s="82">
        <v>41982</v>
      </c>
      <c r="B82" s="83">
        <v>12.23</v>
      </c>
      <c r="C82" s="83">
        <v>12.27</v>
      </c>
      <c r="D82" s="83">
        <v>11.93</v>
      </c>
      <c r="E82" s="83">
        <v>11.98</v>
      </c>
      <c r="F82" s="84">
        <v>3191800</v>
      </c>
      <c r="G82" s="83">
        <v>11.53</v>
      </c>
      <c r="H82" s="84">
        <f>EOD_T-A82</f>
        <v>112</v>
      </c>
      <c r="I82" s="83">
        <f t="shared" si="3"/>
        <v>-0.29000000000000092</v>
      </c>
      <c r="J82" s="83">
        <f t="shared" si="4"/>
        <v>-2.4534686971235273</v>
      </c>
      <c r="K82" s="83">
        <f>J82-BOQ_90DSMR</f>
        <v>-2.6572685397596709</v>
      </c>
      <c r="L82" s="83">
        <f t="shared" si="5"/>
        <v>7.0610760923964939</v>
      </c>
    </row>
    <row r="83" spans="1:12" x14ac:dyDescent="0.25">
      <c r="A83" s="82">
        <v>41981</v>
      </c>
      <c r="B83" s="83">
        <v>12.52</v>
      </c>
      <c r="C83" s="83">
        <v>12.57</v>
      </c>
      <c r="D83" s="83">
        <v>12.24</v>
      </c>
      <c r="E83" s="83">
        <v>12.28</v>
      </c>
      <c r="F83" s="84">
        <v>2371600</v>
      </c>
      <c r="G83" s="83">
        <v>11.82</v>
      </c>
      <c r="H83" s="84">
        <f>EOD_T-A83</f>
        <v>113</v>
      </c>
      <c r="I83" s="83">
        <f t="shared" si="3"/>
        <v>-0.21999999999999886</v>
      </c>
      <c r="J83" s="83">
        <f t="shared" si="4"/>
        <v>-1.8272425249169344</v>
      </c>
      <c r="K83" s="83">
        <f>J83-BOQ_90DSMR</f>
        <v>-2.031042367553078</v>
      </c>
      <c r="L83" s="83">
        <f t="shared" si="5"/>
        <v>4.1251330987956125</v>
      </c>
    </row>
    <row r="84" spans="1:12" x14ac:dyDescent="0.25">
      <c r="A84" s="82">
        <v>41978</v>
      </c>
      <c r="B84" s="83">
        <v>12.5</v>
      </c>
      <c r="C84" s="83">
        <v>12.7</v>
      </c>
      <c r="D84" s="83">
        <v>12.43</v>
      </c>
      <c r="E84" s="83">
        <v>12.51</v>
      </c>
      <c r="F84" s="84">
        <v>1352800</v>
      </c>
      <c r="G84" s="83">
        <v>12.04</v>
      </c>
      <c r="H84" s="84">
        <f>EOD_T-A84</f>
        <v>116</v>
      </c>
      <c r="I84" s="83">
        <f t="shared" si="3"/>
        <v>-3.0000000000001137E-2</v>
      </c>
      <c r="J84" s="83">
        <f t="shared" si="4"/>
        <v>-0.24855012427507156</v>
      </c>
      <c r="K84" s="83">
        <f>J84-BOQ_90DSMR</f>
        <v>-0.45234996691121532</v>
      </c>
      <c r="L84" s="83">
        <f t="shared" si="5"/>
        <v>0.20462049256457759</v>
      </c>
    </row>
    <row r="85" spans="1:12" x14ac:dyDescent="0.25">
      <c r="A85" s="82">
        <v>41977</v>
      </c>
      <c r="B85" s="83">
        <v>12.4</v>
      </c>
      <c r="C85" s="83">
        <v>12.55</v>
      </c>
      <c r="D85" s="83">
        <v>12.4</v>
      </c>
      <c r="E85" s="83">
        <v>12.54</v>
      </c>
      <c r="F85" s="84">
        <v>1196000</v>
      </c>
      <c r="G85" s="83">
        <v>12.07</v>
      </c>
      <c r="H85" s="84">
        <f>EOD_T-A85</f>
        <v>117</v>
      </c>
      <c r="I85" s="83">
        <f t="shared" si="3"/>
        <v>0.16999999999999993</v>
      </c>
      <c r="J85" s="83">
        <f t="shared" si="4"/>
        <v>1.4285714285714279</v>
      </c>
      <c r="K85" s="83">
        <f>J85-BOQ_90DSMR</f>
        <v>1.2247715859352841</v>
      </c>
      <c r="L85" s="83">
        <f t="shared" si="5"/>
        <v>1.5000654377144311</v>
      </c>
    </row>
    <row r="86" spans="1:12" x14ac:dyDescent="0.25">
      <c r="A86" s="82">
        <v>41976</v>
      </c>
      <c r="B86" s="83">
        <v>12.35</v>
      </c>
      <c r="C86" s="83">
        <v>12.37</v>
      </c>
      <c r="D86" s="83">
        <v>12.21</v>
      </c>
      <c r="E86" s="83">
        <v>12.36</v>
      </c>
      <c r="F86" s="84">
        <v>1102600</v>
      </c>
      <c r="G86" s="83">
        <v>11.9</v>
      </c>
      <c r="H86" s="84">
        <f>EOD_T-A86</f>
        <v>118</v>
      </c>
      <c r="I86" s="83">
        <f t="shared" si="3"/>
        <v>7.0000000000000284E-2</v>
      </c>
      <c r="J86" s="83">
        <f t="shared" si="4"/>
        <v>0.59171597633136341</v>
      </c>
      <c r="K86" s="83">
        <f>J86-BOQ_90DSMR</f>
        <v>0.38791613369521966</v>
      </c>
      <c r="L86" s="83">
        <f t="shared" si="5"/>
        <v>0.15047892678104752</v>
      </c>
    </row>
    <row r="87" spans="1:12" x14ac:dyDescent="0.25">
      <c r="A87" s="82">
        <v>41975</v>
      </c>
      <c r="B87" s="83">
        <v>12.14</v>
      </c>
      <c r="C87" s="83">
        <v>12.34</v>
      </c>
      <c r="D87" s="83">
        <v>12.07</v>
      </c>
      <c r="E87" s="83">
        <v>12.29</v>
      </c>
      <c r="F87" s="84">
        <v>1254200</v>
      </c>
      <c r="G87" s="83">
        <v>11.83</v>
      </c>
      <c r="H87" s="84">
        <f>EOD_T-A87</f>
        <v>119</v>
      </c>
      <c r="I87" s="83">
        <f t="shared" si="3"/>
        <v>0.14000000000000057</v>
      </c>
      <c r="J87" s="83">
        <f t="shared" si="4"/>
        <v>1.1976047904191667</v>
      </c>
      <c r="K87" s="83">
        <f>J87-BOQ_90DSMR</f>
        <v>0.99380494778302286</v>
      </c>
      <c r="L87" s="83">
        <f t="shared" si="5"/>
        <v>0.98764827423801682</v>
      </c>
    </row>
    <row r="88" spans="1:12" x14ac:dyDescent="0.25">
      <c r="A88" s="82">
        <v>41974</v>
      </c>
      <c r="B88" s="83">
        <v>12.31</v>
      </c>
      <c r="C88" s="83">
        <v>12.35</v>
      </c>
      <c r="D88" s="83">
        <v>12.1</v>
      </c>
      <c r="E88" s="83">
        <v>12.14</v>
      </c>
      <c r="F88" s="84">
        <v>1429300</v>
      </c>
      <c r="G88" s="83">
        <v>11.69</v>
      </c>
      <c r="H88" s="84">
        <f>EOD_T-A88</f>
        <v>120</v>
      </c>
      <c r="I88" s="83">
        <f t="shared" si="3"/>
        <v>-0.16999999999999993</v>
      </c>
      <c r="J88" s="83">
        <f t="shared" si="4"/>
        <v>-1.4333895446880265</v>
      </c>
      <c r="K88" s="83">
        <f>J88-BOQ_90DSMR</f>
        <v>-1.6371893873241703</v>
      </c>
      <c r="L88" s="83">
        <f t="shared" si="5"/>
        <v>2.6803890899668921</v>
      </c>
    </row>
    <row r="89" spans="1:12" x14ac:dyDescent="0.25">
      <c r="A89" s="82">
        <v>41971</v>
      </c>
      <c r="B89" s="83">
        <v>12.42</v>
      </c>
      <c r="C89" s="83">
        <v>12.45</v>
      </c>
      <c r="D89" s="83">
        <v>12.21</v>
      </c>
      <c r="E89" s="83">
        <v>12.32</v>
      </c>
      <c r="F89" s="84">
        <v>1463200</v>
      </c>
      <c r="G89" s="83">
        <v>11.86</v>
      </c>
      <c r="H89" s="84">
        <f>EOD_T-A89</f>
        <v>123</v>
      </c>
      <c r="I89" s="83">
        <f t="shared" si="3"/>
        <v>-0.10000000000000142</v>
      </c>
      <c r="J89" s="83">
        <f t="shared" si="4"/>
        <v>-0.83612040133780441</v>
      </c>
      <c r="K89" s="83">
        <f>J89-BOQ_90DSMR</f>
        <v>-1.0399202439739481</v>
      </c>
      <c r="L89" s="83">
        <f t="shared" si="5"/>
        <v>1.0814341138268357</v>
      </c>
    </row>
    <row r="90" spans="1:12" x14ac:dyDescent="0.25">
      <c r="A90" s="82">
        <v>41970</v>
      </c>
      <c r="B90" s="83">
        <v>12.25</v>
      </c>
      <c r="C90" s="83">
        <v>12.47</v>
      </c>
      <c r="D90" s="83">
        <v>12.24</v>
      </c>
      <c r="E90" s="83">
        <v>12.42</v>
      </c>
      <c r="F90" s="84">
        <v>1464800</v>
      </c>
      <c r="G90" s="83">
        <v>11.96</v>
      </c>
      <c r="H90" s="84">
        <f>EOD_T-A90</f>
        <v>124</v>
      </c>
      <c r="I90" s="83">
        <f t="shared" si="3"/>
        <v>0.18000000000000149</v>
      </c>
      <c r="J90" s="83">
        <f t="shared" si="4"/>
        <v>1.5280135823429668</v>
      </c>
      <c r="K90" s="83">
        <f>J90-BOQ_90DSMR</f>
        <v>1.324213739706823</v>
      </c>
      <c r="L90" s="83">
        <f t="shared" si="5"/>
        <v>1.7535420284283296</v>
      </c>
    </row>
    <row r="91" spans="1:12" x14ac:dyDescent="0.25">
      <c r="A91" s="82">
        <v>41969</v>
      </c>
      <c r="B91" s="83">
        <v>12.11</v>
      </c>
      <c r="C91" s="83">
        <v>12.27</v>
      </c>
      <c r="D91" s="83">
        <v>12.06</v>
      </c>
      <c r="E91" s="83">
        <v>12.24</v>
      </c>
      <c r="F91" s="84">
        <v>892300</v>
      </c>
      <c r="G91" s="83">
        <v>11.78</v>
      </c>
      <c r="H91" s="84">
        <f>EOD_T-A91</f>
        <v>125</v>
      </c>
      <c r="I91" s="83">
        <f t="shared" si="3"/>
        <v>0.12999999999999901</v>
      </c>
      <c r="J91" s="83">
        <f t="shared" si="4"/>
        <v>1.1158798283261717</v>
      </c>
      <c r="K91" s="83">
        <f>J91-BOQ_90DSMR</f>
        <v>0.91207998569002791</v>
      </c>
      <c r="L91" s="83">
        <f t="shared" si="5"/>
        <v>0.83188990029632148</v>
      </c>
    </row>
    <row r="92" spans="1:12" x14ac:dyDescent="0.25">
      <c r="A92" s="82">
        <v>41968</v>
      </c>
      <c r="B92" s="83">
        <v>12.18</v>
      </c>
      <c r="C92" s="83">
        <v>12.23</v>
      </c>
      <c r="D92" s="83">
        <v>12.04</v>
      </c>
      <c r="E92" s="83">
        <v>12.1</v>
      </c>
      <c r="F92" s="84">
        <v>2065300</v>
      </c>
      <c r="G92" s="83">
        <v>11.65</v>
      </c>
      <c r="H92" s="84">
        <f>EOD_T-A92</f>
        <v>126</v>
      </c>
      <c r="I92" s="83">
        <f t="shared" si="3"/>
        <v>-0.15000000000000036</v>
      </c>
      <c r="J92" s="83">
        <f t="shared" si="4"/>
        <v>-1.2711864406779689</v>
      </c>
      <c r="K92" s="83">
        <f>J92-BOQ_90DSMR</f>
        <v>-1.4749862833141127</v>
      </c>
      <c r="L92" s="83">
        <f t="shared" si="5"/>
        <v>2.1755845359647799</v>
      </c>
    </row>
    <row r="93" spans="1:12" x14ac:dyDescent="0.25">
      <c r="A93" s="82">
        <v>41967</v>
      </c>
      <c r="B93" s="83">
        <v>12.23</v>
      </c>
      <c r="C93" s="83">
        <v>12.3</v>
      </c>
      <c r="D93" s="83">
        <v>12.18</v>
      </c>
      <c r="E93" s="83">
        <v>12.26</v>
      </c>
      <c r="F93" s="84">
        <v>574800</v>
      </c>
      <c r="G93" s="83">
        <v>11.8</v>
      </c>
      <c r="H93" s="84">
        <f>EOD_T-A93</f>
        <v>127</v>
      </c>
      <c r="I93" s="83">
        <f t="shared" si="3"/>
        <v>6.0000000000000497E-2</v>
      </c>
      <c r="J93" s="83">
        <f t="shared" si="4"/>
        <v>0.51107325383305358</v>
      </c>
      <c r="K93" s="83">
        <f>J93-BOQ_90DSMR</f>
        <v>0.30727341119690982</v>
      </c>
      <c r="L93" s="83">
        <f t="shared" si="5"/>
        <v>9.441694922858522E-2</v>
      </c>
    </row>
    <row r="94" spans="1:12" x14ac:dyDescent="0.25">
      <c r="A94" s="82">
        <v>41964</v>
      </c>
      <c r="B94" s="83">
        <v>12.21</v>
      </c>
      <c r="C94" s="83">
        <v>12.26</v>
      </c>
      <c r="D94" s="83">
        <v>12.15</v>
      </c>
      <c r="E94" s="83">
        <v>12.19</v>
      </c>
      <c r="F94" s="84">
        <v>1022900</v>
      </c>
      <c r="G94" s="83">
        <v>11.74</v>
      </c>
      <c r="H94" s="84">
        <f>EOD_T-A94</f>
        <v>130</v>
      </c>
      <c r="I94" s="83">
        <f t="shared" si="3"/>
        <v>9.9999999999997868E-3</v>
      </c>
      <c r="J94" s="83">
        <f t="shared" si="4"/>
        <v>8.5251491901106452E-2</v>
      </c>
      <c r="K94" s="83">
        <f>J94-BOQ_90DSMR</f>
        <v>-0.11854835073503731</v>
      </c>
      <c r="L94" s="83">
        <f t="shared" si="5"/>
        <v>1.4053711461997419E-2</v>
      </c>
    </row>
    <row r="95" spans="1:12" x14ac:dyDescent="0.25">
      <c r="A95" s="82">
        <v>41963</v>
      </c>
      <c r="B95" s="83">
        <v>12.21</v>
      </c>
      <c r="C95" s="83">
        <v>12.27</v>
      </c>
      <c r="D95" s="83">
        <v>12.16</v>
      </c>
      <c r="E95" s="83">
        <v>12.18</v>
      </c>
      <c r="F95" s="84">
        <v>1021300</v>
      </c>
      <c r="G95" s="83">
        <v>11.73</v>
      </c>
      <c r="H95" s="84">
        <f>EOD_T-A95</f>
        <v>131</v>
      </c>
      <c r="I95" s="83">
        <f t="shared" si="3"/>
        <v>-8.9999999999999858E-2</v>
      </c>
      <c r="J95" s="83">
        <f t="shared" si="4"/>
        <v>-0.76142131979695316</v>
      </c>
      <c r="K95" s="83">
        <f>J95-BOQ_90DSMR</f>
        <v>-0.96522116243309686</v>
      </c>
      <c r="L95" s="83">
        <f t="shared" si="5"/>
        <v>0.93165189240869872</v>
      </c>
    </row>
    <row r="96" spans="1:12" x14ac:dyDescent="0.25">
      <c r="A96" s="82">
        <v>41962</v>
      </c>
      <c r="B96" s="83">
        <v>12.28</v>
      </c>
      <c r="C96" s="83">
        <v>12.31</v>
      </c>
      <c r="D96" s="83">
        <v>12.22</v>
      </c>
      <c r="E96" s="83">
        <v>12.28</v>
      </c>
      <c r="F96" s="84">
        <v>1095300</v>
      </c>
      <c r="G96" s="83">
        <v>11.82</v>
      </c>
      <c r="H96" s="84">
        <f>EOD_T-A96</f>
        <v>132</v>
      </c>
      <c r="I96" s="83">
        <f t="shared" si="3"/>
        <v>6.0000000000000497E-2</v>
      </c>
      <c r="J96" s="83">
        <f t="shared" si="4"/>
        <v>0.51020408163265729</v>
      </c>
      <c r="K96" s="83">
        <f>J96-BOQ_90DSMR</f>
        <v>0.30640423899651353</v>
      </c>
      <c r="L96" s="83">
        <f t="shared" si="5"/>
        <v>9.3883557675032592E-2</v>
      </c>
    </row>
    <row r="97" spans="1:12" x14ac:dyDescent="0.25">
      <c r="A97" s="82">
        <v>41961</v>
      </c>
      <c r="B97" s="83">
        <v>12.3</v>
      </c>
      <c r="C97" s="83">
        <v>12.3</v>
      </c>
      <c r="D97" s="83">
        <v>12.12</v>
      </c>
      <c r="E97" s="83">
        <v>12.22</v>
      </c>
      <c r="F97" s="84">
        <v>937900</v>
      </c>
      <c r="G97" s="83">
        <v>11.76</v>
      </c>
      <c r="H97" s="84">
        <f>EOD_T-A97</f>
        <v>133</v>
      </c>
      <c r="I97" s="83">
        <f t="shared" si="3"/>
        <v>-8.0000000000000071E-2</v>
      </c>
      <c r="J97" s="83">
        <f t="shared" si="4"/>
        <v>-0.67567567567567632</v>
      </c>
      <c r="K97" s="83">
        <f>J97-BOQ_90DSMR</f>
        <v>-0.87947551831182014</v>
      </c>
      <c r="L97" s="83">
        <f t="shared" si="5"/>
        <v>0.77347718730984472</v>
      </c>
    </row>
    <row r="98" spans="1:12" x14ac:dyDescent="0.25">
      <c r="A98" s="82">
        <v>41960</v>
      </c>
      <c r="B98" s="83">
        <v>12.4</v>
      </c>
      <c r="C98" s="83">
        <v>12.4</v>
      </c>
      <c r="D98" s="83">
        <v>12.2</v>
      </c>
      <c r="E98" s="83">
        <v>12.3</v>
      </c>
      <c r="F98" s="84">
        <v>1393600</v>
      </c>
      <c r="G98" s="83">
        <v>11.84</v>
      </c>
      <c r="H98" s="84">
        <f>EOD_T-A98</f>
        <v>134</v>
      </c>
      <c r="I98" s="83">
        <f t="shared" si="3"/>
        <v>-8.0000000000000071E-2</v>
      </c>
      <c r="J98" s="83">
        <f t="shared" si="4"/>
        <v>-0.67114093959731602</v>
      </c>
      <c r="K98" s="83">
        <f>J98-BOQ_90DSMR</f>
        <v>-0.87494078223345984</v>
      </c>
      <c r="L98" s="83">
        <f t="shared" si="5"/>
        <v>0.76552137241529861</v>
      </c>
    </row>
    <row r="99" spans="1:12" x14ac:dyDescent="0.25">
      <c r="A99" s="82">
        <v>41957</v>
      </c>
      <c r="B99" s="83">
        <v>12.35</v>
      </c>
      <c r="C99" s="83">
        <v>12.43</v>
      </c>
      <c r="D99" s="83">
        <v>12.23</v>
      </c>
      <c r="E99" s="83">
        <v>12.38</v>
      </c>
      <c r="F99" s="84">
        <v>1019900</v>
      </c>
      <c r="G99" s="83">
        <v>11.92</v>
      </c>
      <c r="H99" s="84">
        <f>EOD_T-A99</f>
        <v>137</v>
      </c>
      <c r="I99" s="83">
        <f t="shared" si="3"/>
        <v>6.0000000000000497E-2</v>
      </c>
      <c r="J99" s="83">
        <f t="shared" si="4"/>
        <v>0.50590219224283728</v>
      </c>
      <c r="K99" s="83">
        <f>J99-BOQ_90DSMR</f>
        <v>0.30210234960669352</v>
      </c>
      <c r="L99" s="83">
        <f t="shared" si="5"/>
        <v>9.1265829637884877E-2</v>
      </c>
    </row>
    <row r="100" spans="1:12" x14ac:dyDescent="0.25">
      <c r="A100" s="82">
        <v>41956</v>
      </c>
      <c r="B100" s="83">
        <v>12.2</v>
      </c>
      <c r="C100" s="83">
        <v>12.4</v>
      </c>
      <c r="D100" s="83">
        <v>12.16</v>
      </c>
      <c r="E100" s="83">
        <v>12.32</v>
      </c>
      <c r="F100" s="84">
        <v>1846200</v>
      </c>
      <c r="G100" s="83">
        <v>11.86</v>
      </c>
      <c r="H100" s="84">
        <f>EOD_T-A100</f>
        <v>138</v>
      </c>
      <c r="I100" s="83">
        <f t="shared" si="3"/>
        <v>0.11999999999999922</v>
      </c>
      <c r="J100" s="83">
        <f t="shared" si="4"/>
        <v>1.0221465076660921</v>
      </c>
      <c r="K100" s="83">
        <f>J100-BOQ_90DSMR</f>
        <v>0.81834666502994824</v>
      </c>
      <c r="L100" s="83">
        <f t="shared" si="5"/>
        <v>0.66969126416563829</v>
      </c>
    </row>
    <row r="101" spans="1:12" x14ac:dyDescent="0.25">
      <c r="A101" s="82">
        <v>41955</v>
      </c>
      <c r="B101" s="83">
        <v>12.2</v>
      </c>
      <c r="C101" s="83">
        <v>12.26</v>
      </c>
      <c r="D101" s="83">
        <v>12.15</v>
      </c>
      <c r="E101" s="83">
        <v>12.19</v>
      </c>
      <c r="F101" s="84">
        <v>1599800</v>
      </c>
      <c r="G101" s="83">
        <v>11.74</v>
      </c>
      <c r="H101" s="84">
        <f>EOD_T-A101</f>
        <v>139</v>
      </c>
      <c r="I101" s="83">
        <f t="shared" si="3"/>
        <v>-1.9999999999999574E-2</v>
      </c>
      <c r="J101" s="83">
        <f t="shared" si="4"/>
        <v>-0.17006802721088071</v>
      </c>
      <c r="K101" s="83">
        <f>J101-BOQ_90DSMR</f>
        <v>-0.37386786984702447</v>
      </c>
      <c r="L101" s="83">
        <f t="shared" si="5"/>
        <v>0.13977718410395162</v>
      </c>
    </row>
    <row r="102" spans="1:12" x14ac:dyDescent="0.25">
      <c r="A102" s="82">
        <v>41954</v>
      </c>
      <c r="B102" s="83">
        <v>12.25</v>
      </c>
      <c r="C102" s="83">
        <v>12.27</v>
      </c>
      <c r="D102" s="83">
        <v>12.19</v>
      </c>
      <c r="E102" s="83">
        <v>12.22</v>
      </c>
      <c r="F102" s="84">
        <v>860500</v>
      </c>
      <c r="G102" s="83">
        <v>11.76</v>
      </c>
      <c r="H102" s="84">
        <f>EOD_T-A102</f>
        <v>140</v>
      </c>
      <c r="I102" s="83">
        <f t="shared" si="3"/>
        <v>-9.9999999999997868E-3</v>
      </c>
      <c r="J102" s="83">
        <f t="shared" si="4"/>
        <v>-8.4961767204756053E-2</v>
      </c>
      <c r="K102" s="83">
        <f>J102-BOQ_90DSMR</f>
        <v>-0.28876160984089982</v>
      </c>
      <c r="L102" s="83">
        <f t="shared" si="5"/>
        <v>8.3383267317908058E-2</v>
      </c>
    </row>
    <row r="103" spans="1:12" x14ac:dyDescent="0.25">
      <c r="A103" s="82">
        <v>41953</v>
      </c>
      <c r="B103" s="83">
        <v>12.34</v>
      </c>
      <c r="C103" s="83">
        <v>12.34</v>
      </c>
      <c r="D103" s="83">
        <v>12.12</v>
      </c>
      <c r="E103" s="83">
        <v>12.23</v>
      </c>
      <c r="F103" s="84">
        <v>1361900</v>
      </c>
      <c r="G103" s="83">
        <v>11.77</v>
      </c>
      <c r="H103" s="84">
        <f>EOD_T-A103</f>
        <v>141</v>
      </c>
      <c r="I103" s="83">
        <f t="shared" si="3"/>
        <v>-9.9999999999999645E-2</v>
      </c>
      <c r="J103" s="83">
        <f t="shared" si="4"/>
        <v>-0.84245998315079729</v>
      </c>
      <c r="K103" s="83">
        <f>J103-BOQ_90DSMR</f>
        <v>-1.0462598257869411</v>
      </c>
      <c r="L103" s="83">
        <f t="shared" si="5"/>
        <v>1.0946596230557204</v>
      </c>
    </row>
    <row r="104" spans="1:12" x14ac:dyDescent="0.25">
      <c r="A104" s="82">
        <v>41950</v>
      </c>
      <c r="B104" s="83">
        <v>12.4</v>
      </c>
      <c r="C104" s="83">
        <v>12.4</v>
      </c>
      <c r="D104" s="83">
        <v>12.24</v>
      </c>
      <c r="E104" s="83">
        <v>12.33</v>
      </c>
      <c r="F104" s="84">
        <v>1369600</v>
      </c>
      <c r="G104" s="83">
        <v>11.87</v>
      </c>
      <c r="H104" s="84">
        <f>EOD_T-A104</f>
        <v>144</v>
      </c>
      <c r="I104" s="83">
        <f t="shared" si="3"/>
        <v>1.9999999999999574E-2</v>
      </c>
      <c r="J104" s="83">
        <f t="shared" si="4"/>
        <v>0.16877637130801329</v>
      </c>
      <c r="K104" s="83">
        <f>J104-BOQ_90DSMR</f>
        <v>-3.5023471328130468E-2</v>
      </c>
      <c r="L104" s="83">
        <f t="shared" si="5"/>
        <v>1.226643543872377E-3</v>
      </c>
    </row>
    <row r="105" spans="1:12" x14ac:dyDescent="0.25">
      <c r="A105" s="82">
        <v>41949</v>
      </c>
      <c r="B105" s="83">
        <v>12.39</v>
      </c>
      <c r="C105" s="83">
        <v>12.44</v>
      </c>
      <c r="D105" s="83">
        <v>12.23</v>
      </c>
      <c r="E105" s="83">
        <v>12.31</v>
      </c>
      <c r="F105" s="84">
        <v>1480000</v>
      </c>
      <c r="G105" s="83">
        <v>11.85</v>
      </c>
      <c r="H105" s="84">
        <f>EOD_T-A105</f>
        <v>145</v>
      </c>
      <c r="I105" s="83">
        <f t="shared" si="3"/>
        <v>-5.0000000000000711E-2</v>
      </c>
      <c r="J105" s="83">
        <f t="shared" si="4"/>
        <v>-0.4201680672268967</v>
      </c>
      <c r="K105" s="83">
        <f>J105-BOQ_90DSMR</f>
        <v>-0.6239679098630404</v>
      </c>
      <c r="L105" s="83">
        <f t="shared" si="5"/>
        <v>0.38933595253885134</v>
      </c>
    </row>
    <row r="106" spans="1:12" x14ac:dyDescent="0.25">
      <c r="A106" s="82">
        <v>41948</v>
      </c>
      <c r="B106" s="83">
        <v>12.46</v>
      </c>
      <c r="C106" s="83">
        <v>12.49</v>
      </c>
      <c r="D106" s="83">
        <v>12.22</v>
      </c>
      <c r="E106" s="83">
        <v>12.36</v>
      </c>
      <c r="F106" s="84">
        <v>1957800</v>
      </c>
      <c r="G106" s="83">
        <v>11.9</v>
      </c>
      <c r="H106" s="84">
        <f>EOD_T-A106</f>
        <v>146</v>
      </c>
      <c r="I106" s="83">
        <f t="shared" si="3"/>
        <v>-9.9999999999999645E-2</v>
      </c>
      <c r="J106" s="83">
        <f t="shared" si="4"/>
        <v>-0.83333333333333037</v>
      </c>
      <c r="K106" s="83">
        <f>J106-BOQ_90DSMR</f>
        <v>-1.0371331759694742</v>
      </c>
      <c r="L106" s="83">
        <f t="shared" si="5"/>
        <v>1.0756452246965282</v>
      </c>
    </row>
    <row r="107" spans="1:12" x14ac:dyDescent="0.25">
      <c r="A107" s="82">
        <v>41947</v>
      </c>
      <c r="B107" s="83">
        <v>12.29</v>
      </c>
      <c r="C107" s="83">
        <v>12.48</v>
      </c>
      <c r="D107" s="83">
        <v>12.29</v>
      </c>
      <c r="E107" s="83">
        <v>12.47</v>
      </c>
      <c r="F107" s="84">
        <v>1281000</v>
      </c>
      <c r="G107" s="83">
        <v>12</v>
      </c>
      <c r="H107" s="84">
        <f>EOD_T-A107</f>
        <v>147</v>
      </c>
      <c r="I107" s="83">
        <f t="shared" si="3"/>
        <v>0.13000000000000078</v>
      </c>
      <c r="J107" s="83">
        <f t="shared" si="4"/>
        <v>1.095197978096047</v>
      </c>
      <c r="K107" s="83">
        <f>J107-BOQ_90DSMR</f>
        <v>0.89139813545990321</v>
      </c>
      <c r="L107" s="83">
        <f t="shared" si="5"/>
        <v>0.7945906359013919</v>
      </c>
    </row>
    <row r="108" spans="1:12" x14ac:dyDescent="0.25">
      <c r="A108" s="82">
        <v>41946</v>
      </c>
      <c r="B108" s="83">
        <v>12.2</v>
      </c>
      <c r="C108" s="83">
        <v>12.33</v>
      </c>
      <c r="D108" s="83">
        <v>12.13</v>
      </c>
      <c r="E108" s="83">
        <v>12.33</v>
      </c>
      <c r="F108" s="84">
        <v>2069000</v>
      </c>
      <c r="G108" s="83">
        <v>11.87</v>
      </c>
      <c r="H108" s="84">
        <f>EOD_T-A108</f>
        <v>148</v>
      </c>
      <c r="I108" s="83">
        <f t="shared" si="3"/>
        <v>0.19999999999999929</v>
      </c>
      <c r="J108" s="83">
        <f t="shared" si="4"/>
        <v>1.7137960582690597</v>
      </c>
      <c r="K108" s="83">
        <f>J108-BOQ_90DSMR</f>
        <v>1.5099962156329159</v>
      </c>
      <c r="L108" s="83">
        <f t="shared" si="5"/>
        <v>2.2800885712257273</v>
      </c>
    </row>
    <row r="109" spans="1:12" x14ac:dyDescent="0.25">
      <c r="A109" s="82">
        <v>41943</v>
      </c>
      <c r="B109" s="83">
        <v>12.69</v>
      </c>
      <c r="C109" s="83">
        <v>12.7</v>
      </c>
      <c r="D109" s="83">
        <v>12.61</v>
      </c>
      <c r="E109" s="83">
        <v>12.61</v>
      </c>
      <c r="F109" s="84">
        <v>2372800</v>
      </c>
      <c r="G109" s="83">
        <v>11.67</v>
      </c>
      <c r="H109" s="84">
        <f>EOD_T-A109</f>
        <v>151</v>
      </c>
      <c r="I109" s="83">
        <f t="shared" si="3"/>
        <v>-5.0000000000000711E-2</v>
      </c>
      <c r="J109" s="83">
        <f t="shared" si="4"/>
        <v>-0.42662116040956233</v>
      </c>
      <c r="K109" s="83">
        <f>J109-BOQ_90DSMR</f>
        <v>-0.63042100304570603</v>
      </c>
      <c r="L109" s="83">
        <f t="shared" si="5"/>
        <v>0.39743064108115411</v>
      </c>
    </row>
    <row r="110" spans="1:12" x14ac:dyDescent="0.25">
      <c r="A110" s="82">
        <v>41942</v>
      </c>
      <c r="B110" s="83">
        <v>12.56</v>
      </c>
      <c r="C110" s="83">
        <v>12.66</v>
      </c>
      <c r="D110" s="83">
        <v>12.51</v>
      </c>
      <c r="E110" s="83">
        <v>12.66</v>
      </c>
      <c r="F110" s="84">
        <v>973000</v>
      </c>
      <c r="G110" s="83">
        <v>11.72</v>
      </c>
      <c r="H110" s="84">
        <f>EOD_T-A110</f>
        <v>152</v>
      </c>
      <c r="I110" s="83">
        <f t="shared" si="3"/>
        <v>0.13000000000000078</v>
      </c>
      <c r="J110" s="83">
        <f t="shared" si="4"/>
        <v>1.1216566005176944</v>
      </c>
      <c r="K110" s="83">
        <f>J110-BOQ_90DSMR</f>
        <v>0.91785675788155063</v>
      </c>
      <c r="L110" s="83">
        <f t="shared" si="5"/>
        <v>0.84246102798883149</v>
      </c>
    </row>
    <row r="111" spans="1:12" x14ac:dyDescent="0.25">
      <c r="A111" s="82">
        <v>41941</v>
      </c>
      <c r="B111" s="83">
        <v>12.57</v>
      </c>
      <c r="C111" s="83">
        <v>12.58</v>
      </c>
      <c r="D111" s="83">
        <v>12.5</v>
      </c>
      <c r="E111" s="83">
        <v>12.52</v>
      </c>
      <c r="F111" s="84">
        <v>907500</v>
      </c>
      <c r="G111" s="83">
        <v>11.59</v>
      </c>
      <c r="H111" s="84">
        <f>EOD_T-A111</f>
        <v>153</v>
      </c>
      <c r="I111" s="83">
        <f t="shared" si="3"/>
        <v>1.9999999999999574E-2</v>
      </c>
      <c r="J111" s="83">
        <f t="shared" si="4"/>
        <v>0.17286084701814672</v>
      </c>
      <c r="K111" s="83">
        <f>J111-BOQ_90DSMR</f>
        <v>-3.0938995617997039E-2</v>
      </c>
      <c r="L111" s="83">
        <f t="shared" si="5"/>
        <v>9.5722144985043995E-4</v>
      </c>
    </row>
    <row r="112" spans="1:12" x14ac:dyDescent="0.25">
      <c r="A112" s="82">
        <v>41940</v>
      </c>
      <c r="B112" s="83">
        <v>12.55</v>
      </c>
      <c r="C112" s="83">
        <v>12.56</v>
      </c>
      <c r="D112" s="83">
        <v>12.46</v>
      </c>
      <c r="E112" s="83">
        <v>12.5</v>
      </c>
      <c r="F112" s="84">
        <v>1120400</v>
      </c>
      <c r="G112" s="83">
        <v>11.57</v>
      </c>
      <c r="H112" s="84">
        <f>EOD_T-A112</f>
        <v>154</v>
      </c>
      <c r="I112" s="83">
        <f t="shared" si="3"/>
        <v>-3.9999999999999147E-2</v>
      </c>
      <c r="J112" s="83">
        <f t="shared" si="4"/>
        <v>-0.34453057708870927</v>
      </c>
      <c r="K112" s="83">
        <f>J112-BOQ_90DSMR</f>
        <v>-0.54833041972485308</v>
      </c>
      <c r="L112" s="83">
        <f t="shared" si="5"/>
        <v>0.30066624919563356</v>
      </c>
    </row>
    <row r="113" spans="1:12" x14ac:dyDescent="0.25">
      <c r="A113" s="82">
        <v>41939</v>
      </c>
      <c r="B113" s="83">
        <v>12.55</v>
      </c>
      <c r="C113" s="83">
        <v>12.57</v>
      </c>
      <c r="D113" s="83">
        <v>12.49</v>
      </c>
      <c r="E113" s="83">
        <v>12.54</v>
      </c>
      <c r="F113" s="84">
        <v>1797900</v>
      </c>
      <c r="G113" s="83">
        <v>11.61</v>
      </c>
      <c r="H113" s="84">
        <f>EOD_T-A113</f>
        <v>155</v>
      </c>
      <c r="I113" s="83">
        <f t="shared" si="3"/>
        <v>4.9999999999998934E-2</v>
      </c>
      <c r="J113" s="83">
        <f t="shared" si="4"/>
        <v>0.43252595155708418</v>
      </c>
      <c r="K113" s="83">
        <f>J113-BOQ_90DSMR</f>
        <v>0.22872610892094042</v>
      </c>
      <c r="L113" s="83">
        <f t="shared" si="5"/>
        <v>5.2315632902113898E-2</v>
      </c>
    </row>
    <row r="114" spans="1:12" x14ac:dyDescent="0.25">
      <c r="A114" s="82">
        <v>41936</v>
      </c>
      <c r="B114" s="83">
        <v>12.46</v>
      </c>
      <c r="C114" s="83">
        <v>12.55</v>
      </c>
      <c r="D114" s="83">
        <v>12.43</v>
      </c>
      <c r="E114" s="83">
        <v>12.49</v>
      </c>
      <c r="F114" s="84">
        <v>1227800</v>
      </c>
      <c r="G114" s="83">
        <v>11.56</v>
      </c>
      <c r="H114" s="84">
        <f>EOD_T-A114</f>
        <v>158</v>
      </c>
      <c r="I114" s="83">
        <f t="shared" si="3"/>
        <v>9.9999999999999645E-2</v>
      </c>
      <c r="J114" s="83">
        <f t="shared" si="4"/>
        <v>0.8726003490401365</v>
      </c>
      <c r="K114" s="83">
        <f>J114-BOQ_90DSMR</f>
        <v>0.6688005064039928</v>
      </c>
      <c r="L114" s="83">
        <f t="shared" si="5"/>
        <v>0.4472941173662372</v>
      </c>
    </row>
    <row r="115" spans="1:12" x14ac:dyDescent="0.25">
      <c r="A115" s="82">
        <v>41935</v>
      </c>
      <c r="B115" s="83">
        <v>12.42</v>
      </c>
      <c r="C115" s="83">
        <v>12.45</v>
      </c>
      <c r="D115" s="83">
        <v>12.33</v>
      </c>
      <c r="E115" s="83">
        <v>12.38</v>
      </c>
      <c r="F115" s="84">
        <v>779900</v>
      </c>
      <c r="G115" s="83">
        <v>11.46</v>
      </c>
      <c r="H115" s="84">
        <f>EOD_T-A115</f>
        <v>159</v>
      </c>
      <c r="I115" s="83">
        <f t="shared" si="3"/>
        <v>-4.9999999999998934E-2</v>
      </c>
      <c r="J115" s="83">
        <f t="shared" si="4"/>
        <v>-0.43440486533448247</v>
      </c>
      <c r="K115" s="83">
        <f>J115-BOQ_90DSMR</f>
        <v>-0.63820470797062623</v>
      </c>
      <c r="L115" s="83">
        <f t="shared" si="5"/>
        <v>0.40730524927587231</v>
      </c>
    </row>
    <row r="116" spans="1:12" x14ac:dyDescent="0.25">
      <c r="A116" s="82">
        <v>41934</v>
      </c>
      <c r="B116" s="83">
        <v>12.5</v>
      </c>
      <c r="C116" s="83">
        <v>12.5</v>
      </c>
      <c r="D116" s="83">
        <v>12.34</v>
      </c>
      <c r="E116" s="83">
        <v>12.43</v>
      </c>
      <c r="F116" s="84">
        <v>1457400</v>
      </c>
      <c r="G116" s="83">
        <v>11.51</v>
      </c>
      <c r="H116" s="84">
        <f>EOD_T-A116</f>
        <v>160</v>
      </c>
      <c r="I116" s="83">
        <f t="shared" si="3"/>
        <v>0.14000000000000057</v>
      </c>
      <c r="J116" s="83">
        <f t="shared" si="4"/>
        <v>1.2313104661389673</v>
      </c>
      <c r="K116" s="83">
        <f>J116-BOQ_90DSMR</f>
        <v>1.0275106235028235</v>
      </c>
      <c r="L116" s="83">
        <f t="shared" si="5"/>
        <v>1.055778081411161</v>
      </c>
    </row>
    <row r="117" spans="1:12" x14ac:dyDescent="0.25">
      <c r="A117" s="82">
        <v>41933</v>
      </c>
      <c r="B117" s="83">
        <v>12.36</v>
      </c>
      <c r="C117" s="83">
        <v>12.39</v>
      </c>
      <c r="D117" s="83">
        <v>12.22</v>
      </c>
      <c r="E117" s="83">
        <v>12.28</v>
      </c>
      <c r="F117" s="84">
        <v>1301600</v>
      </c>
      <c r="G117" s="83">
        <v>11.37</v>
      </c>
      <c r="H117" s="84">
        <f>EOD_T-A117</f>
        <v>161</v>
      </c>
      <c r="I117" s="83">
        <f t="shared" si="3"/>
        <v>-1.0000000000001563E-2</v>
      </c>
      <c r="J117" s="83">
        <f t="shared" si="4"/>
        <v>-8.7873462214424977E-2</v>
      </c>
      <c r="K117" s="83">
        <f>J117-BOQ_90DSMR</f>
        <v>-0.29167330485056875</v>
      </c>
      <c r="L117" s="83">
        <f t="shared" si="5"/>
        <v>8.5073316762452805E-2</v>
      </c>
    </row>
    <row r="118" spans="1:12" x14ac:dyDescent="0.25">
      <c r="A118" s="82">
        <v>41932</v>
      </c>
      <c r="B118" s="83">
        <v>12.36</v>
      </c>
      <c r="C118" s="83">
        <v>12.45</v>
      </c>
      <c r="D118" s="83">
        <v>12.28</v>
      </c>
      <c r="E118" s="83">
        <v>12.29</v>
      </c>
      <c r="F118" s="84">
        <v>1441700</v>
      </c>
      <c r="G118" s="83">
        <v>11.38</v>
      </c>
      <c r="H118" s="84">
        <f>EOD_T-A118</f>
        <v>162</v>
      </c>
      <c r="I118" s="83">
        <f t="shared" si="3"/>
        <v>5.0000000000000711E-2</v>
      </c>
      <c r="J118" s="83">
        <f t="shared" si="4"/>
        <v>0.4413062665489913</v>
      </c>
      <c r="K118" s="83">
        <f>J118-BOQ_90DSMR</f>
        <v>0.23750642391284754</v>
      </c>
      <c r="L118" s="83">
        <f t="shared" si="5"/>
        <v>5.6409301399869237E-2</v>
      </c>
    </row>
    <row r="119" spans="1:12" x14ac:dyDescent="0.25">
      <c r="A119" s="82">
        <v>41929</v>
      </c>
      <c r="B119" s="83">
        <v>12.21</v>
      </c>
      <c r="C119" s="83">
        <v>12.31</v>
      </c>
      <c r="D119" s="83">
        <v>12.18</v>
      </c>
      <c r="E119" s="83">
        <v>12.24</v>
      </c>
      <c r="F119" s="84">
        <v>1565200</v>
      </c>
      <c r="G119" s="83">
        <v>11.33</v>
      </c>
      <c r="H119" s="84">
        <f>EOD_T-A119</f>
        <v>165</v>
      </c>
      <c r="I119" s="83">
        <f t="shared" si="3"/>
        <v>0.14000000000000057</v>
      </c>
      <c r="J119" s="83">
        <f t="shared" si="4"/>
        <v>1.2511170688114439</v>
      </c>
      <c r="K119" s="83">
        <f>J119-BOQ_90DSMR</f>
        <v>1.0473172261753001</v>
      </c>
      <c r="L119" s="83">
        <f t="shared" si="5"/>
        <v>1.0968733722435247</v>
      </c>
    </row>
    <row r="120" spans="1:12" x14ac:dyDescent="0.25">
      <c r="A120" s="82">
        <v>41928</v>
      </c>
      <c r="B120" s="83">
        <v>11.99</v>
      </c>
      <c r="C120" s="83">
        <v>12.13</v>
      </c>
      <c r="D120" s="83">
        <v>11.89</v>
      </c>
      <c r="E120" s="83">
        <v>12.09</v>
      </c>
      <c r="F120" s="84">
        <v>1868000</v>
      </c>
      <c r="G120" s="83">
        <v>11.19</v>
      </c>
      <c r="H120" s="84">
        <f>EOD_T-A120</f>
        <v>166</v>
      </c>
      <c r="I120" s="83">
        <f t="shared" si="3"/>
        <v>2.9999999999999361E-2</v>
      </c>
      <c r="J120" s="83">
        <f t="shared" si="4"/>
        <v>0.26881720430106953</v>
      </c>
      <c r="K120" s="83">
        <f>J120-BOQ_90DSMR</f>
        <v>6.5017361664925777E-2</v>
      </c>
      <c r="L120" s="83">
        <f t="shared" si="5"/>
        <v>4.2272573178677598E-3</v>
      </c>
    </row>
    <row r="121" spans="1:12" x14ac:dyDescent="0.25">
      <c r="A121" s="82">
        <v>41927</v>
      </c>
      <c r="B121" s="83">
        <v>12.03</v>
      </c>
      <c r="C121" s="83">
        <v>12.22</v>
      </c>
      <c r="D121" s="83">
        <v>12.03</v>
      </c>
      <c r="E121" s="83">
        <v>12.06</v>
      </c>
      <c r="F121" s="84">
        <v>1457600</v>
      </c>
      <c r="G121" s="83">
        <v>11.16</v>
      </c>
      <c r="H121" s="84">
        <f>EOD_T-A121</f>
        <v>167</v>
      </c>
      <c r="I121" s="83">
        <f t="shared" si="3"/>
        <v>5.0000000000000711E-2</v>
      </c>
      <c r="J121" s="83">
        <f t="shared" si="4"/>
        <v>0.45004500450045648</v>
      </c>
      <c r="K121" s="83">
        <f>J121-BOQ_90DSMR</f>
        <v>0.24624516186431272</v>
      </c>
      <c r="L121" s="83">
        <f t="shared" si="5"/>
        <v>6.0636679741581573E-2</v>
      </c>
    </row>
    <row r="122" spans="1:12" x14ac:dyDescent="0.25">
      <c r="A122" s="82">
        <v>41926</v>
      </c>
      <c r="B122" s="83">
        <v>11.81</v>
      </c>
      <c r="C122" s="83">
        <v>12.1</v>
      </c>
      <c r="D122" s="83">
        <v>11.81</v>
      </c>
      <c r="E122" s="83">
        <v>12</v>
      </c>
      <c r="F122" s="84">
        <v>1214600</v>
      </c>
      <c r="G122" s="83">
        <v>11.11</v>
      </c>
      <c r="H122" s="84">
        <f>EOD_T-A122</f>
        <v>168</v>
      </c>
      <c r="I122" s="83">
        <f t="shared" si="3"/>
        <v>0.10999999999999943</v>
      </c>
      <c r="J122" s="83">
        <f t="shared" si="4"/>
        <v>0.99999999999999478</v>
      </c>
      <c r="K122" s="83">
        <f>J122-BOQ_90DSMR</f>
        <v>0.79620015736385108</v>
      </c>
      <c r="L122" s="83">
        <f t="shared" si="5"/>
        <v>0.63393469058622121</v>
      </c>
    </row>
    <row r="123" spans="1:12" x14ac:dyDescent="0.25">
      <c r="A123" s="82">
        <v>41925</v>
      </c>
      <c r="B123" s="83">
        <v>11.82</v>
      </c>
      <c r="C123" s="83">
        <v>11.98</v>
      </c>
      <c r="D123" s="83">
        <v>11.74</v>
      </c>
      <c r="E123" s="83">
        <v>11.88</v>
      </c>
      <c r="F123" s="84">
        <v>1621900</v>
      </c>
      <c r="G123" s="83">
        <v>11</v>
      </c>
      <c r="H123" s="84">
        <f>EOD_T-A123</f>
        <v>169</v>
      </c>
      <c r="I123" s="83">
        <f t="shared" si="3"/>
        <v>-2.9999999999999361E-2</v>
      </c>
      <c r="J123" s="83">
        <f t="shared" si="4"/>
        <v>-0.2719854941069752</v>
      </c>
      <c r="K123" s="83">
        <f>J123-BOQ_90DSMR</f>
        <v>-0.47578533674311896</v>
      </c>
      <c r="L123" s="83">
        <f t="shared" si="5"/>
        <v>0.22637168665976309</v>
      </c>
    </row>
    <row r="124" spans="1:12" x14ac:dyDescent="0.25">
      <c r="A124" s="82">
        <v>41922</v>
      </c>
      <c r="B124" s="83">
        <v>12.03</v>
      </c>
      <c r="C124" s="83">
        <v>12.1</v>
      </c>
      <c r="D124" s="83">
        <v>11.85</v>
      </c>
      <c r="E124" s="83">
        <v>11.92</v>
      </c>
      <c r="F124" s="84">
        <v>2755900</v>
      </c>
      <c r="G124" s="83">
        <v>11.03</v>
      </c>
      <c r="H124" s="84">
        <f>EOD_T-A124</f>
        <v>172</v>
      </c>
      <c r="I124" s="83">
        <f t="shared" si="3"/>
        <v>-0.16999999999999993</v>
      </c>
      <c r="J124" s="83">
        <f t="shared" si="4"/>
        <v>-1.5178571428571423</v>
      </c>
      <c r="K124" s="83">
        <f>J124-BOQ_90DSMR</f>
        <v>-1.7216569854932862</v>
      </c>
      <c r="L124" s="83">
        <f t="shared" si="5"/>
        <v>2.9641027756978295</v>
      </c>
    </row>
    <row r="125" spans="1:12" x14ac:dyDescent="0.25">
      <c r="A125" s="82">
        <v>41921</v>
      </c>
      <c r="B125" s="83">
        <v>12.02</v>
      </c>
      <c r="C125" s="83">
        <v>12.25</v>
      </c>
      <c r="D125" s="83">
        <v>12.02</v>
      </c>
      <c r="E125" s="83">
        <v>12.1</v>
      </c>
      <c r="F125" s="84">
        <v>1850600</v>
      </c>
      <c r="G125" s="83">
        <v>11.2</v>
      </c>
      <c r="H125" s="84">
        <f>EOD_T-A125</f>
        <v>173</v>
      </c>
      <c r="I125" s="83">
        <f t="shared" si="3"/>
        <v>0.29999999999999893</v>
      </c>
      <c r="J125" s="83">
        <f t="shared" si="4"/>
        <v>2.7522935779816415</v>
      </c>
      <c r="K125" s="83">
        <f>J125-BOQ_90DSMR</f>
        <v>2.5484937353454979</v>
      </c>
      <c r="L125" s="83">
        <f t="shared" si="5"/>
        <v>6.4948203190952487</v>
      </c>
    </row>
    <row r="126" spans="1:12" x14ac:dyDescent="0.25">
      <c r="A126" s="82">
        <v>41920</v>
      </c>
      <c r="B126" s="83">
        <v>11.74</v>
      </c>
      <c r="C126" s="83">
        <v>11.81</v>
      </c>
      <c r="D126" s="83">
        <v>11.63</v>
      </c>
      <c r="E126" s="83">
        <v>11.78</v>
      </c>
      <c r="F126" s="84">
        <v>1573100</v>
      </c>
      <c r="G126" s="83">
        <v>10.9</v>
      </c>
      <c r="H126" s="84">
        <f>EOD_T-A126</f>
        <v>174</v>
      </c>
      <c r="I126" s="83">
        <f t="shared" si="3"/>
        <v>-8.9999999999999858E-2</v>
      </c>
      <c r="J126" s="83">
        <f t="shared" si="4"/>
        <v>-0.81892629663330163</v>
      </c>
      <c r="K126" s="83">
        <f>J126-BOQ_90DSMR</f>
        <v>-1.0227261392694453</v>
      </c>
      <c r="L126" s="83">
        <f t="shared" si="5"/>
        <v>1.0459687559449848</v>
      </c>
    </row>
    <row r="127" spans="1:12" x14ac:dyDescent="0.25">
      <c r="A127" s="82">
        <v>41919</v>
      </c>
      <c r="B127" s="83">
        <v>12.07</v>
      </c>
      <c r="C127" s="83">
        <v>12.08</v>
      </c>
      <c r="D127" s="83">
        <v>11.7</v>
      </c>
      <c r="E127" s="83">
        <v>11.87</v>
      </c>
      <c r="F127" s="84">
        <v>1366400</v>
      </c>
      <c r="G127" s="83">
        <v>10.99</v>
      </c>
      <c r="H127" s="84">
        <f>EOD_T-A127</f>
        <v>175</v>
      </c>
      <c r="I127" s="83">
        <f t="shared" si="3"/>
        <v>-0.15000000000000036</v>
      </c>
      <c r="J127" s="83">
        <f t="shared" si="4"/>
        <v>-1.3464991023339348</v>
      </c>
      <c r="K127" s="83">
        <f>J127-BOQ_90DSMR</f>
        <v>-1.5502989449700786</v>
      </c>
      <c r="L127" s="83">
        <f t="shared" si="5"/>
        <v>2.4034268187753387</v>
      </c>
    </row>
    <row r="128" spans="1:12" x14ac:dyDescent="0.25">
      <c r="A128" s="82">
        <v>41918</v>
      </c>
      <c r="B128" s="83">
        <v>12.14</v>
      </c>
      <c r="C128" s="83">
        <v>12.24</v>
      </c>
      <c r="D128" s="83">
        <v>12.03</v>
      </c>
      <c r="E128" s="83">
        <v>12.03</v>
      </c>
      <c r="F128" s="84">
        <v>844800</v>
      </c>
      <c r="G128" s="83">
        <v>11.14</v>
      </c>
      <c r="H128" s="84">
        <f>EOD_T-A128</f>
        <v>176</v>
      </c>
      <c r="I128" s="83">
        <f t="shared" si="3"/>
        <v>-8.0000000000000071E-2</v>
      </c>
      <c r="J128" s="83">
        <f t="shared" si="4"/>
        <v>-0.71301247771836063</v>
      </c>
      <c r="K128" s="83">
        <f>J128-BOQ_90DSMR</f>
        <v>-0.91681232035450444</v>
      </c>
      <c r="L128" s="83">
        <f t="shared" si="5"/>
        <v>0.84054483075381048</v>
      </c>
    </row>
    <row r="129" spans="1:12" x14ac:dyDescent="0.25">
      <c r="A129" s="82">
        <v>41915</v>
      </c>
      <c r="B129" s="83">
        <v>11.9</v>
      </c>
      <c r="C129" s="83">
        <v>12.15</v>
      </c>
      <c r="D129" s="83">
        <v>11.87</v>
      </c>
      <c r="E129" s="83">
        <v>12.12</v>
      </c>
      <c r="F129" s="84">
        <v>1260000</v>
      </c>
      <c r="G129" s="83">
        <v>11.22</v>
      </c>
      <c r="H129" s="84">
        <f>EOD_T-A129</f>
        <v>179</v>
      </c>
      <c r="I129" s="83">
        <f t="shared" si="3"/>
        <v>0.20000000000000107</v>
      </c>
      <c r="J129" s="83">
        <f t="shared" si="4"/>
        <v>1.8148820326678865</v>
      </c>
      <c r="K129" s="83">
        <f>J129-BOQ_90DSMR</f>
        <v>1.6110821900317427</v>
      </c>
      <c r="L129" s="83">
        <f t="shared" si="5"/>
        <v>2.5955858230374762</v>
      </c>
    </row>
    <row r="130" spans="1:12" x14ac:dyDescent="0.25">
      <c r="A130" s="82">
        <v>41914</v>
      </c>
      <c r="B130" s="83">
        <v>11.82</v>
      </c>
      <c r="C130" s="83">
        <v>11.95</v>
      </c>
      <c r="D130" s="83">
        <v>11.79</v>
      </c>
      <c r="E130" s="83">
        <v>11.91</v>
      </c>
      <c r="F130" s="84">
        <v>1658900</v>
      </c>
      <c r="G130" s="83">
        <v>11.02</v>
      </c>
      <c r="H130" s="84">
        <f>EOD_T-A130</f>
        <v>180</v>
      </c>
      <c r="I130" s="83">
        <f t="shared" si="3"/>
        <v>-6.0000000000000497E-2</v>
      </c>
      <c r="J130" s="83">
        <f t="shared" si="4"/>
        <v>-0.5415162454873691</v>
      </c>
      <c r="K130" s="83">
        <f>J130-BOQ_90DSMR</f>
        <v>-0.7453160881235128</v>
      </c>
      <c r="L130" s="83">
        <f t="shared" si="5"/>
        <v>0.55549607121573585</v>
      </c>
    </row>
    <row r="131" spans="1:12" x14ac:dyDescent="0.25">
      <c r="A131" s="82">
        <v>41913</v>
      </c>
      <c r="B131" s="83">
        <v>11.6</v>
      </c>
      <c r="C131" s="83">
        <v>12</v>
      </c>
      <c r="D131" s="83">
        <v>11.45</v>
      </c>
      <c r="E131" s="83">
        <v>11.97</v>
      </c>
      <c r="F131" s="84">
        <v>2097200</v>
      </c>
      <c r="G131" s="83">
        <v>11.08</v>
      </c>
      <c r="H131" s="84">
        <f>EOD_T-A131</f>
        <v>181</v>
      </c>
      <c r="I131" s="83">
        <f t="shared" ref="I131:I194" si="6">G131-G132</f>
        <v>0.3100000000000005</v>
      </c>
      <c r="J131" s="83">
        <f t="shared" ref="J131:J194" si="7">I131/G132*100</f>
        <v>2.8783658310120752</v>
      </c>
      <c r="K131" s="83">
        <f>J131-BOQ_90DSMR</f>
        <v>2.6745659883759316</v>
      </c>
      <c r="L131" s="83">
        <f t="shared" ref="L131:L194" si="8">K131*K131</f>
        <v>7.1533032261773242</v>
      </c>
    </row>
    <row r="132" spans="1:12" x14ac:dyDescent="0.25">
      <c r="A132" s="82">
        <v>41912</v>
      </c>
      <c r="B132" s="83">
        <v>11.62</v>
      </c>
      <c r="C132" s="83">
        <v>11.72</v>
      </c>
      <c r="D132" s="83">
        <v>11.57</v>
      </c>
      <c r="E132" s="83">
        <v>11.64</v>
      </c>
      <c r="F132" s="84">
        <v>1683800</v>
      </c>
      <c r="G132" s="83">
        <v>10.77</v>
      </c>
      <c r="H132" s="84">
        <f>EOD_T-A132</f>
        <v>182</v>
      </c>
      <c r="I132" s="83">
        <f t="shared" si="6"/>
        <v>1.9999999999999574E-2</v>
      </c>
      <c r="J132" s="83">
        <f t="shared" si="7"/>
        <v>0.18604651162790303</v>
      </c>
      <c r="K132" s="83">
        <f>J132-BOQ_90DSMR</f>
        <v>-1.7753331008240725E-2</v>
      </c>
      <c r="L132" s="83">
        <f t="shared" si="8"/>
        <v>3.1518076188816164E-4</v>
      </c>
    </row>
    <row r="133" spans="1:12" x14ac:dyDescent="0.25">
      <c r="A133" s="82">
        <v>41911</v>
      </c>
      <c r="B133" s="83">
        <v>11.55</v>
      </c>
      <c r="C133" s="83">
        <v>11.72</v>
      </c>
      <c r="D133" s="83">
        <v>11.51</v>
      </c>
      <c r="E133" s="83">
        <v>11.61</v>
      </c>
      <c r="F133" s="84">
        <v>1879600</v>
      </c>
      <c r="G133" s="83">
        <v>10.75</v>
      </c>
      <c r="H133" s="84">
        <f>EOD_T-A133</f>
        <v>183</v>
      </c>
      <c r="I133" s="83">
        <f t="shared" si="6"/>
        <v>6.0000000000000497E-2</v>
      </c>
      <c r="J133" s="83">
        <f t="shared" si="7"/>
        <v>0.56127221702526187</v>
      </c>
      <c r="K133" s="83">
        <f>J133-BOQ_90DSMR</f>
        <v>0.35747237438911811</v>
      </c>
      <c r="L133" s="83">
        <f t="shared" si="8"/>
        <v>0.12778649845139384</v>
      </c>
    </row>
    <row r="134" spans="1:12" x14ac:dyDescent="0.25">
      <c r="A134" s="82">
        <v>41908</v>
      </c>
      <c r="B134" s="83">
        <v>11.78</v>
      </c>
      <c r="C134" s="83">
        <v>11.79</v>
      </c>
      <c r="D134" s="83">
        <v>11.51</v>
      </c>
      <c r="E134" s="83">
        <v>11.55</v>
      </c>
      <c r="F134" s="84">
        <v>2909100</v>
      </c>
      <c r="G134" s="83">
        <v>10.69</v>
      </c>
      <c r="H134" s="84">
        <f>EOD_T-A134</f>
        <v>186</v>
      </c>
      <c r="I134" s="83">
        <f t="shared" si="6"/>
        <v>-0.32000000000000028</v>
      </c>
      <c r="J134" s="83">
        <f t="shared" si="7"/>
        <v>-2.906448683015443</v>
      </c>
      <c r="K134" s="83">
        <f>J134-BOQ_90DSMR</f>
        <v>-3.1102485256515866</v>
      </c>
      <c r="L134" s="83">
        <f t="shared" si="8"/>
        <v>9.673645891317868</v>
      </c>
    </row>
    <row r="135" spans="1:12" x14ac:dyDescent="0.25">
      <c r="A135" s="82">
        <v>41907</v>
      </c>
      <c r="B135" s="83">
        <v>12.01</v>
      </c>
      <c r="C135" s="83">
        <v>12.09</v>
      </c>
      <c r="D135" s="83">
        <v>11.9</v>
      </c>
      <c r="E135" s="83">
        <v>11.9</v>
      </c>
      <c r="F135" s="84">
        <v>1858300</v>
      </c>
      <c r="G135" s="83">
        <v>11.01</v>
      </c>
      <c r="H135" s="84">
        <f>EOD_T-A135</f>
        <v>187</v>
      </c>
      <c r="I135" s="83">
        <f t="shared" si="6"/>
        <v>-6.0000000000000497E-2</v>
      </c>
      <c r="J135" s="83">
        <f t="shared" si="7"/>
        <v>-0.54200542005420504</v>
      </c>
      <c r="K135" s="83">
        <f>J135-BOQ_90DSMR</f>
        <v>-0.74580526269034886</v>
      </c>
      <c r="L135" s="83">
        <f t="shared" si="8"/>
        <v>0.55622548985662024</v>
      </c>
    </row>
    <row r="136" spans="1:12" x14ac:dyDescent="0.25">
      <c r="A136" s="82">
        <v>41906</v>
      </c>
      <c r="B136" s="83">
        <v>12.03</v>
      </c>
      <c r="C136" s="83">
        <v>12.04</v>
      </c>
      <c r="D136" s="83">
        <v>11.86</v>
      </c>
      <c r="E136" s="83">
        <v>11.96</v>
      </c>
      <c r="F136" s="84">
        <v>1579600</v>
      </c>
      <c r="G136" s="83">
        <v>11.07</v>
      </c>
      <c r="H136" s="84">
        <f>EOD_T-A136</f>
        <v>188</v>
      </c>
      <c r="I136" s="83">
        <f t="shared" si="6"/>
        <v>-0.15000000000000036</v>
      </c>
      <c r="J136" s="83">
        <f t="shared" si="7"/>
        <v>-1.3368983957219283</v>
      </c>
      <c r="K136" s="83">
        <f>J136-BOQ_90DSMR</f>
        <v>-1.5406982383580721</v>
      </c>
      <c r="L136" s="83">
        <f t="shared" si="8"/>
        <v>2.3737510616796667</v>
      </c>
    </row>
    <row r="137" spans="1:12" x14ac:dyDescent="0.25">
      <c r="A137" s="82">
        <v>41905</v>
      </c>
      <c r="B137" s="83">
        <v>12.08</v>
      </c>
      <c r="C137" s="83">
        <v>12.13</v>
      </c>
      <c r="D137" s="83">
        <v>11.99</v>
      </c>
      <c r="E137" s="83">
        <v>12.12</v>
      </c>
      <c r="F137" s="84">
        <v>930700</v>
      </c>
      <c r="G137" s="83">
        <v>11.22</v>
      </c>
      <c r="H137" s="84">
        <f>EOD_T-A137</f>
        <v>189</v>
      </c>
      <c r="I137" s="83">
        <f t="shared" si="6"/>
        <v>6.0000000000000497E-2</v>
      </c>
      <c r="J137" s="83">
        <f t="shared" si="7"/>
        <v>0.53763440860215506</v>
      </c>
      <c r="K137" s="83">
        <f>J137-BOQ_90DSMR</f>
        <v>0.3338345659660113</v>
      </c>
      <c r="L137" s="83">
        <f t="shared" si="8"/>
        <v>0.11144551743371515</v>
      </c>
    </row>
    <row r="138" spans="1:12" x14ac:dyDescent="0.25">
      <c r="A138" s="82">
        <v>41904</v>
      </c>
      <c r="B138" s="83">
        <v>12.15</v>
      </c>
      <c r="C138" s="83">
        <v>12.24</v>
      </c>
      <c r="D138" s="83">
        <v>11.97</v>
      </c>
      <c r="E138" s="83">
        <v>12.06</v>
      </c>
      <c r="F138" s="84">
        <v>1519300</v>
      </c>
      <c r="G138" s="83">
        <v>11.16</v>
      </c>
      <c r="H138" s="84">
        <f>EOD_T-A138</f>
        <v>190</v>
      </c>
      <c r="I138" s="83">
        <f t="shared" si="6"/>
        <v>-6.0000000000000497E-2</v>
      </c>
      <c r="J138" s="83">
        <f t="shared" si="7"/>
        <v>-0.53475935828877441</v>
      </c>
      <c r="K138" s="83">
        <f>J138-BOQ_90DSMR</f>
        <v>-0.73855920092491822</v>
      </c>
      <c r="L138" s="83">
        <f t="shared" si="8"/>
        <v>0.54546969327085371</v>
      </c>
    </row>
    <row r="139" spans="1:12" x14ac:dyDescent="0.25">
      <c r="A139" s="82">
        <v>41901</v>
      </c>
      <c r="B139" s="83">
        <v>12.21</v>
      </c>
      <c r="C139" s="83">
        <v>12.24</v>
      </c>
      <c r="D139" s="83">
        <v>12.1</v>
      </c>
      <c r="E139" s="83">
        <v>12.12</v>
      </c>
      <c r="F139" s="84">
        <v>1149700</v>
      </c>
      <c r="G139" s="83">
        <v>11.22</v>
      </c>
      <c r="H139" s="84">
        <f>EOD_T-A139</f>
        <v>193</v>
      </c>
      <c r="I139" s="83">
        <f t="shared" si="6"/>
        <v>5.0000000000000711E-2</v>
      </c>
      <c r="J139" s="83">
        <f t="shared" si="7"/>
        <v>0.44762757385855606</v>
      </c>
      <c r="K139" s="83">
        <f>J139-BOQ_90DSMR</f>
        <v>0.2438277312224123</v>
      </c>
      <c r="L139" s="83">
        <f t="shared" si="8"/>
        <v>5.9451962513068939E-2</v>
      </c>
    </row>
    <row r="140" spans="1:12" x14ac:dyDescent="0.25">
      <c r="A140" s="82">
        <v>41900</v>
      </c>
      <c r="B140" s="83">
        <v>12.04</v>
      </c>
      <c r="C140" s="83">
        <v>12.14</v>
      </c>
      <c r="D140" s="83">
        <v>11.9</v>
      </c>
      <c r="E140" s="83">
        <v>12.07</v>
      </c>
      <c r="F140" s="84">
        <v>1656200</v>
      </c>
      <c r="G140" s="83">
        <v>11.17</v>
      </c>
      <c r="H140" s="84">
        <f>EOD_T-A140</f>
        <v>194</v>
      </c>
      <c r="I140" s="83">
        <f t="shared" si="6"/>
        <v>-1.9999999999999574E-2</v>
      </c>
      <c r="J140" s="83">
        <f t="shared" si="7"/>
        <v>-0.17873100983020174</v>
      </c>
      <c r="K140" s="83">
        <f>J140-BOQ_90DSMR</f>
        <v>-0.38253085246634549</v>
      </c>
      <c r="L140" s="83">
        <f t="shared" si="8"/>
        <v>0.14632985308862897</v>
      </c>
    </row>
    <row r="141" spans="1:12" x14ac:dyDescent="0.25">
      <c r="A141" s="82">
        <v>41899</v>
      </c>
      <c r="B141" s="83">
        <v>12.36</v>
      </c>
      <c r="C141" s="83">
        <v>12.36</v>
      </c>
      <c r="D141" s="83">
        <v>12.06</v>
      </c>
      <c r="E141" s="83">
        <v>12.09</v>
      </c>
      <c r="F141" s="84">
        <v>1565700</v>
      </c>
      <c r="G141" s="83">
        <v>11.19</v>
      </c>
      <c r="H141" s="84">
        <f>EOD_T-A141</f>
        <v>195</v>
      </c>
      <c r="I141" s="83">
        <f t="shared" si="6"/>
        <v>-0.16000000000000014</v>
      </c>
      <c r="J141" s="83">
        <f t="shared" si="7"/>
        <v>-1.4096916299559483</v>
      </c>
      <c r="K141" s="83">
        <f>J141-BOQ_90DSMR</f>
        <v>-1.6134914725920921</v>
      </c>
      <c r="L141" s="83">
        <f t="shared" si="8"/>
        <v>2.6033547321273982</v>
      </c>
    </row>
    <row r="142" spans="1:12" x14ac:dyDescent="0.25">
      <c r="A142" s="82">
        <v>41898</v>
      </c>
      <c r="B142" s="83">
        <v>12.4</v>
      </c>
      <c r="C142" s="83">
        <v>12.43</v>
      </c>
      <c r="D142" s="83">
        <v>12.2</v>
      </c>
      <c r="E142" s="83">
        <v>12.26</v>
      </c>
      <c r="F142" s="84">
        <v>1068400</v>
      </c>
      <c r="G142" s="83">
        <v>11.35</v>
      </c>
      <c r="H142" s="84">
        <f>EOD_T-A142</f>
        <v>196</v>
      </c>
      <c r="I142" s="83">
        <f t="shared" si="6"/>
        <v>-0.14000000000000057</v>
      </c>
      <c r="J142" s="83">
        <f t="shared" si="7"/>
        <v>-1.2184508268059231</v>
      </c>
      <c r="K142" s="83">
        <f>J142-BOQ_90DSMR</f>
        <v>-1.4222506694420669</v>
      </c>
      <c r="L142" s="83">
        <f t="shared" si="8"/>
        <v>2.0227969667284076</v>
      </c>
    </row>
    <row r="143" spans="1:12" x14ac:dyDescent="0.25">
      <c r="A143" s="82">
        <v>41897</v>
      </c>
      <c r="B143" s="83">
        <v>12.47</v>
      </c>
      <c r="C143" s="83">
        <v>12.55</v>
      </c>
      <c r="D143" s="83">
        <v>12.4</v>
      </c>
      <c r="E143" s="83">
        <v>12.41</v>
      </c>
      <c r="F143" s="84">
        <v>1015800</v>
      </c>
      <c r="G143" s="83">
        <v>11.49</v>
      </c>
      <c r="H143" s="84">
        <f>EOD_T-A143</f>
        <v>197</v>
      </c>
      <c r="I143" s="83">
        <f t="shared" si="6"/>
        <v>-0.14000000000000057</v>
      </c>
      <c r="J143" s="83">
        <f t="shared" si="7"/>
        <v>-1.2037833190025844</v>
      </c>
      <c r="K143" s="83">
        <f>J143-BOQ_90DSMR</f>
        <v>-1.4075831616387282</v>
      </c>
      <c r="L143" s="83">
        <f t="shared" si="8"/>
        <v>1.981290356928878</v>
      </c>
    </row>
    <row r="144" spans="1:12" x14ac:dyDescent="0.25">
      <c r="A144" s="82">
        <v>41894</v>
      </c>
      <c r="B144" s="83">
        <v>12.61</v>
      </c>
      <c r="C144" s="83">
        <v>12.67</v>
      </c>
      <c r="D144" s="83">
        <v>12.43</v>
      </c>
      <c r="E144" s="83">
        <v>12.56</v>
      </c>
      <c r="F144" s="84">
        <v>1823800</v>
      </c>
      <c r="G144" s="83">
        <v>11.63</v>
      </c>
      <c r="H144" s="84">
        <f>EOD_T-A144</f>
        <v>200</v>
      </c>
      <c r="I144" s="83">
        <f t="shared" si="6"/>
        <v>-0.11999999999999922</v>
      </c>
      <c r="J144" s="83">
        <f t="shared" si="7"/>
        <v>-1.0212765957446741</v>
      </c>
      <c r="K144" s="83">
        <f>J144-BOQ_90DSMR</f>
        <v>-1.2250764383808179</v>
      </c>
      <c r="L144" s="83">
        <f t="shared" si="8"/>
        <v>1.5008122798758299</v>
      </c>
    </row>
    <row r="145" spans="1:12" x14ac:dyDescent="0.25">
      <c r="A145" s="82">
        <v>41893</v>
      </c>
      <c r="B145" s="83">
        <v>12.77</v>
      </c>
      <c r="C145" s="83">
        <v>12.79</v>
      </c>
      <c r="D145" s="83">
        <v>12.66</v>
      </c>
      <c r="E145" s="83">
        <v>12.69</v>
      </c>
      <c r="F145" s="84">
        <v>1137700</v>
      </c>
      <c r="G145" s="83">
        <v>11.75</v>
      </c>
      <c r="H145" s="84">
        <f>EOD_T-A145</f>
        <v>201</v>
      </c>
      <c r="I145" s="83">
        <f t="shared" si="6"/>
        <v>-5.0000000000000711E-2</v>
      </c>
      <c r="J145" s="83">
        <f t="shared" si="7"/>
        <v>-0.42372881355932801</v>
      </c>
      <c r="K145" s="83">
        <f>J145-BOQ_90DSMR</f>
        <v>-0.62752865619547182</v>
      </c>
      <c r="L145" s="83">
        <f t="shared" si="8"/>
        <v>0.3937922143464947</v>
      </c>
    </row>
    <row r="146" spans="1:12" x14ac:dyDescent="0.25">
      <c r="A146" s="82">
        <v>41892</v>
      </c>
      <c r="B146" s="83">
        <v>12.72</v>
      </c>
      <c r="C146" s="83">
        <v>12.8</v>
      </c>
      <c r="D146" s="83">
        <v>12.7</v>
      </c>
      <c r="E146" s="83">
        <v>12.75</v>
      </c>
      <c r="F146" s="84">
        <v>2117400</v>
      </c>
      <c r="G146" s="83">
        <v>11.8</v>
      </c>
      <c r="H146" s="84">
        <f>EOD_T-A146</f>
        <v>202</v>
      </c>
      <c r="I146" s="83">
        <f t="shared" si="6"/>
        <v>-8.9999999999999858E-2</v>
      </c>
      <c r="J146" s="83">
        <f t="shared" si="7"/>
        <v>-0.75693860386879608</v>
      </c>
      <c r="K146" s="83">
        <f>J146-BOQ_90DSMR</f>
        <v>-0.96073844650493978</v>
      </c>
      <c r="L146" s="83">
        <f t="shared" si="8"/>
        <v>0.92301836259272507</v>
      </c>
    </row>
    <row r="147" spans="1:12" x14ac:dyDescent="0.25">
      <c r="A147" s="82">
        <v>41891</v>
      </c>
      <c r="B147" s="83">
        <v>12.76</v>
      </c>
      <c r="C147" s="83">
        <v>12.86</v>
      </c>
      <c r="D147" s="83">
        <v>12.74</v>
      </c>
      <c r="E147" s="83">
        <v>12.85</v>
      </c>
      <c r="F147" s="84">
        <v>743800</v>
      </c>
      <c r="G147" s="83">
        <v>11.89</v>
      </c>
      <c r="H147" s="84">
        <f>EOD_T-A147</f>
        <v>203</v>
      </c>
      <c r="I147" s="83">
        <f t="shared" si="6"/>
        <v>8.9999999999999858E-2</v>
      </c>
      <c r="J147" s="83">
        <f t="shared" si="7"/>
        <v>0.76271186440677841</v>
      </c>
      <c r="K147" s="83">
        <f>J147-BOQ_90DSMR</f>
        <v>0.5589120217706347</v>
      </c>
      <c r="L147" s="83">
        <f t="shared" si="8"/>
        <v>0.31238264807973842</v>
      </c>
    </row>
    <row r="148" spans="1:12" x14ac:dyDescent="0.25">
      <c r="A148" s="82">
        <v>41890</v>
      </c>
      <c r="B148" s="83">
        <v>12.7</v>
      </c>
      <c r="C148" s="83">
        <v>12.8</v>
      </c>
      <c r="D148" s="83">
        <v>12.7</v>
      </c>
      <c r="E148" s="83">
        <v>12.75</v>
      </c>
      <c r="F148" s="84">
        <v>788300</v>
      </c>
      <c r="G148" s="83">
        <v>11.8</v>
      </c>
      <c r="H148" s="84">
        <f>EOD_T-A148</f>
        <v>204</v>
      </c>
      <c r="I148" s="83">
        <f t="shared" si="6"/>
        <v>2.000000000000135E-2</v>
      </c>
      <c r="J148" s="83">
        <f t="shared" si="7"/>
        <v>0.16977928692700636</v>
      </c>
      <c r="K148" s="83">
        <f>J148-BOQ_90DSMR</f>
        <v>-3.4020555709137396E-2</v>
      </c>
      <c r="L148" s="83">
        <f t="shared" si="8"/>
        <v>1.1573982107585211E-3</v>
      </c>
    </row>
    <row r="149" spans="1:12" x14ac:dyDescent="0.25">
      <c r="A149" s="82">
        <v>41887</v>
      </c>
      <c r="B149" s="83">
        <v>12.75</v>
      </c>
      <c r="C149" s="83">
        <v>12.85</v>
      </c>
      <c r="D149" s="83">
        <v>12.68</v>
      </c>
      <c r="E149" s="83">
        <v>12.73</v>
      </c>
      <c r="F149" s="84">
        <v>1096000</v>
      </c>
      <c r="G149" s="83">
        <v>11.78</v>
      </c>
      <c r="H149" s="84">
        <f>EOD_T-A149</f>
        <v>207</v>
      </c>
      <c r="I149" s="83">
        <f t="shared" si="6"/>
        <v>-9.9999999999997868E-3</v>
      </c>
      <c r="J149" s="83">
        <f t="shared" si="7"/>
        <v>-8.4817642069548671E-2</v>
      </c>
      <c r="K149" s="83">
        <f>J149-BOQ_90DSMR</f>
        <v>-0.28861748470569243</v>
      </c>
      <c r="L149" s="83">
        <f t="shared" si="8"/>
        <v>8.33000524778406E-2</v>
      </c>
    </row>
    <row r="150" spans="1:12" x14ac:dyDescent="0.25">
      <c r="A150" s="82">
        <v>41886</v>
      </c>
      <c r="B150" s="83">
        <v>12.71</v>
      </c>
      <c r="C150" s="83">
        <v>12.83</v>
      </c>
      <c r="D150" s="83">
        <v>12.67</v>
      </c>
      <c r="E150" s="83">
        <v>12.74</v>
      </c>
      <c r="F150" s="84">
        <v>1434400</v>
      </c>
      <c r="G150" s="83">
        <v>11.79</v>
      </c>
      <c r="H150" s="84">
        <f>EOD_T-A150</f>
        <v>208</v>
      </c>
      <c r="I150" s="83">
        <f t="shared" si="6"/>
        <v>2.9999999999999361E-2</v>
      </c>
      <c r="J150" s="83">
        <f t="shared" si="7"/>
        <v>0.2551020408163211</v>
      </c>
      <c r="K150" s="83">
        <f>J150-BOQ_90DSMR</f>
        <v>5.1302198180177339E-2</v>
      </c>
      <c r="L150" s="83">
        <f t="shared" si="8"/>
        <v>2.6319155381181909E-3</v>
      </c>
    </row>
    <row r="151" spans="1:12" x14ac:dyDescent="0.25">
      <c r="A151" s="82">
        <v>41885</v>
      </c>
      <c r="B151" s="83">
        <v>12.8</v>
      </c>
      <c r="C151" s="83">
        <v>12.91</v>
      </c>
      <c r="D151" s="83">
        <v>12.67</v>
      </c>
      <c r="E151" s="83">
        <v>12.71</v>
      </c>
      <c r="F151" s="84">
        <v>1399400</v>
      </c>
      <c r="G151" s="83">
        <v>11.76</v>
      </c>
      <c r="H151" s="84">
        <f>EOD_T-A151</f>
        <v>209</v>
      </c>
      <c r="I151" s="83">
        <f t="shared" si="6"/>
        <v>-6.0000000000000497E-2</v>
      </c>
      <c r="J151" s="83">
        <f t="shared" si="7"/>
        <v>-0.50761421319797373</v>
      </c>
      <c r="K151" s="83">
        <f>J151-BOQ_90DSMR</f>
        <v>-0.71141405583411754</v>
      </c>
      <c r="L151" s="83">
        <f t="shared" si="8"/>
        <v>0.50610995883834886</v>
      </c>
    </row>
    <row r="152" spans="1:12" x14ac:dyDescent="0.25">
      <c r="A152" s="82">
        <v>41884</v>
      </c>
      <c r="B152" s="83">
        <v>12.71</v>
      </c>
      <c r="C152" s="83">
        <v>12.82</v>
      </c>
      <c r="D152" s="83">
        <v>12.69</v>
      </c>
      <c r="E152" s="83">
        <v>12.77</v>
      </c>
      <c r="F152" s="84">
        <v>983000</v>
      </c>
      <c r="G152" s="83">
        <v>11.82</v>
      </c>
      <c r="H152" s="84">
        <f>EOD_T-A152</f>
        <v>210</v>
      </c>
      <c r="I152" s="83">
        <f t="shared" si="6"/>
        <v>6.0000000000000497E-2</v>
      </c>
      <c r="J152" s="83">
        <f t="shared" si="7"/>
        <v>0.51020408163265729</v>
      </c>
      <c r="K152" s="83">
        <f>J152-BOQ_90DSMR</f>
        <v>0.30640423899651353</v>
      </c>
      <c r="L152" s="83">
        <f t="shared" si="8"/>
        <v>9.3883557675032592E-2</v>
      </c>
    </row>
    <row r="153" spans="1:12" x14ac:dyDescent="0.25">
      <c r="A153" s="82">
        <v>41883</v>
      </c>
      <c r="B153" s="83">
        <v>12.59</v>
      </c>
      <c r="C153" s="83">
        <v>12.73</v>
      </c>
      <c r="D153" s="83">
        <v>12.59</v>
      </c>
      <c r="E153" s="83">
        <v>12.71</v>
      </c>
      <c r="F153" s="84">
        <v>1396100</v>
      </c>
      <c r="G153" s="83">
        <v>11.76</v>
      </c>
      <c r="H153" s="84">
        <f>EOD_T-A153</f>
        <v>211</v>
      </c>
      <c r="I153" s="83">
        <f t="shared" si="6"/>
        <v>0.11999999999999922</v>
      </c>
      <c r="J153" s="83">
        <f t="shared" si="7"/>
        <v>1.0309278350515396</v>
      </c>
      <c r="K153" s="83">
        <f>J153-BOQ_90DSMR</f>
        <v>0.82712799241539581</v>
      </c>
      <c r="L153" s="83">
        <f t="shared" si="8"/>
        <v>0.6841407158371231</v>
      </c>
    </row>
    <row r="154" spans="1:12" x14ac:dyDescent="0.25">
      <c r="A154" s="82">
        <v>41880</v>
      </c>
      <c r="B154" s="83">
        <v>12.49</v>
      </c>
      <c r="C154" s="83">
        <v>12.58</v>
      </c>
      <c r="D154" s="83">
        <v>12.44</v>
      </c>
      <c r="E154" s="83">
        <v>12.58</v>
      </c>
      <c r="F154" s="84">
        <v>2154800</v>
      </c>
      <c r="G154" s="83">
        <v>11.64</v>
      </c>
      <c r="H154" s="84">
        <f>EOD_T-A154</f>
        <v>214</v>
      </c>
      <c r="I154" s="83">
        <f t="shared" si="6"/>
        <v>7.0000000000000284E-2</v>
      </c>
      <c r="J154" s="83">
        <f t="shared" si="7"/>
        <v>0.60501296456352882</v>
      </c>
      <c r="K154" s="83">
        <f>J154-BOQ_90DSMR</f>
        <v>0.40121312192738506</v>
      </c>
      <c r="L154" s="83">
        <f t="shared" si="8"/>
        <v>0.16097196920671875</v>
      </c>
    </row>
    <row r="155" spans="1:12" x14ac:dyDescent="0.25">
      <c r="A155" s="82">
        <v>41879</v>
      </c>
      <c r="B155" s="83">
        <v>12.57</v>
      </c>
      <c r="C155" s="83">
        <v>12.62</v>
      </c>
      <c r="D155" s="83">
        <v>12.43</v>
      </c>
      <c r="E155" s="83">
        <v>12.5</v>
      </c>
      <c r="F155" s="84">
        <v>1018600</v>
      </c>
      <c r="G155" s="83">
        <v>11.57</v>
      </c>
      <c r="H155" s="84">
        <f>EOD_T-A155</f>
        <v>215</v>
      </c>
      <c r="I155" s="83">
        <f t="shared" si="6"/>
        <v>-8.9999999999999858E-2</v>
      </c>
      <c r="J155" s="83">
        <f t="shared" si="7"/>
        <v>-0.7718696397941669</v>
      </c>
      <c r="K155" s="83">
        <f>J155-BOQ_90DSMR</f>
        <v>-0.97566948243031071</v>
      </c>
      <c r="L155" s="83">
        <f t="shared" si="8"/>
        <v>0.95193093894583036</v>
      </c>
    </row>
    <row r="156" spans="1:12" x14ac:dyDescent="0.25">
      <c r="A156" s="82">
        <v>41878</v>
      </c>
      <c r="B156" s="83">
        <v>12.45</v>
      </c>
      <c r="C156" s="83">
        <v>12.64</v>
      </c>
      <c r="D156" s="83">
        <v>12.43</v>
      </c>
      <c r="E156" s="83">
        <v>12.6</v>
      </c>
      <c r="F156" s="84">
        <v>1323000</v>
      </c>
      <c r="G156" s="83">
        <v>11.66</v>
      </c>
      <c r="H156" s="84">
        <f>EOD_T-A156</f>
        <v>216</v>
      </c>
      <c r="I156" s="83">
        <f t="shared" si="6"/>
        <v>0.16000000000000014</v>
      </c>
      <c r="J156" s="83">
        <f t="shared" si="7"/>
        <v>1.3913043478260883</v>
      </c>
      <c r="K156" s="83">
        <f>J156-BOQ_90DSMR</f>
        <v>1.1875045051899444</v>
      </c>
      <c r="L156" s="83">
        <f t="shared" si="8"/>
        <v>1.4101669498464147</v>
      </c>
    </row>
    <row r="157" spans="1:12" x14ac:dyDescent="0.25">
      <c r="A157" s="82">
        <v>41877</v>
      </c>
      <c r="B157" s="83">
        <v>12.45</v>
      </c>
      <c r="C157" s="83">
        <v>12.46</v>
      </c>
      <c r="D157" s="83">
        <v>12.37</v>
      </c>
      <c r="E157" s="83">
        <v>12.42</v>
      </c>
      <c r="F157" s="84">
        <v>845400</v>
      </c>
      <c r="G157" s="83">
        <v>11.5</v>
      </c>
      <c r="H157" s="84">
        <f>EOD_T-A157</f>
        <v>217</v>
      </c>
      <c r="I157" s="83">
        <f t="shared" si="6"/>
        <v>5.0000000000000711E-2</v>
      </c>
      <c r="J157" s="83">
        <f t="shared" si="7"/>
        <v>0.43668122270742982</v>
      </c>
      <c r="K157" s="83">
        <f>J157-BOQ_90DSMR</f>
        <v>0.23288138007128606</v>
      </c>
      <c r="L157" s="83">
        <f t="shared" si="8"/>
        <v>5.423373718390679E-2</v>
      </c>
    </row>
    <row r="158" spans="1:12" x14ac:dyDescent="0.25">
      <c r="A158" s="82">
        <v>41876</v>
      </c>
      <c r="B158" s="83">
        <v>12.4</v>
      </c>
      <c r="C158" s="83">
        <v>12.45</v>
      </c>
      <c r="D158" s="83">
        <v>12.34</v>
      </c>
      <c r="E158" s="83">
        <v>12.37</v>
      </c>
      <c r="F158" s="84">
        <v>1376200</v>
      </c>
      <c r="G158" s="83">
        <v>11.45</v>
      </c>
      <c r="H158" s="84">
        <f>EOD_T-A158</f>
        <v>218</v>
      </c>
      <c r="I158" s="83">
        <f t="shared" si="6"/>
        <v>-5.0000000000000711E-2</v>
      </c>
      <c r="J158" s="83">
        <f t="shared" si="7"/>
        <v>-0.43478260869565832</v>
      </c>
      <c r="K158" s="83">
        <f>J158-BOQ_90DSMR</f>
        <v>-0.63858245133180214</v>
      </c>
      <c r="L158" s="83">
        <f t="shared" si="8"/>
        <v>0.40778754714893345</v>
      </c>
    </row>
    <row r="159" spans="1:12" x14ac:dyDescent="0.25">
      <c r="A159" s="82">
        <v>41873</v>
      </c>
      <c r="B159" s="83">
        <v>12.44</v>
      </c>
      <c r="C159" s="83">
        <v>12.5</v>
      </c>
      <c r="D159" s="83">
        <v>12.39</v>
      </c>
      <c r="E159" s="83">
        <v>12.42</v>
      </c>
      <c r="F159" s="84">
        <v>624800</v>
      </c>
      <c r="G159" s="83">
        <v>11.5</v>
      </c>
      <c r="H159" s="84">
        <f>EOD_T-A159</f>
        <v>221</v>
      </c>
      <c r="I159" s="83">
        <f t="shared" si="6"/>
        <v>-9.9999999999997868E-3</v>
      </c>
      <c r="J159" s="83">
        <f t="shared" si="7"/>
        <v>-8.6880973066896502E-2</v>
      </c>
      <c r="K159" s="83">
        <f>J159-BOQ_90DSMR</f>
        <v>-0.29068081570304027</v>
      </c>
      <c r="L159" s="83">
        <f t="shared" si="8"/>
        <v>8.4495336617784869E-2</v>
      </c>
    </row>
    <row r="160" spans="1:12" x14ac:dyDescent="0.25">
      <c r="A160" s="82">
        <v>41872</v>
      </c>
      <c r="B160" s="83">
        <v>12.49</v>
      </c>
      <c r="C160" s="83">
        <v>12.5</v>
      </c>
      <c r="D160" s="83">
        <v>12.39</v>
      </c>
      <c r="E160" s="83">
        <v>12.44</v>
      </c>
      <c r="F160" s="84">
        <v>1510900</v>
      </c>
      <c r="G160" s="83">
        <v>11.51</v>
      </c>
      <c r="H160" s="84">
        <f>EOD_T-A160</f>
        <v>222</v>
      </c>
      <c r="I160" s="83">
        <f t="shared" si="6"/>
        <v>4.9999999999998934E-2</v>
      </c>
      <c r="J160" s="83">
        <f t="shared" si="7"/>
        <v>0.43630017452006042</v>
      </c>
      <c r="K160" s="83">
        <f>J160-BOQ_90DSMR</f>
        <v>0.23250033188391667</v>
      </c>
      <c r="L160" s="83">
        <f t="shared" si="8"/>
        <v>5.4056404326131395E-2</v>
      </c>
    </row>
    <row r="161" spans="1:12" x14ac:dyDescent="0.25">
      <c r="A161" s="82">
        <v>41871</v>
      </c>
      <c r="B161" s="83">
        <v>12.35</v>
      </c>
      <c r="C161" s="83">
        <v>12.47</v>
      </c>
      <c r="D161" s="83">
        <v>12.31</v>
      </c>
      <c r="E161" s="83">
        <v>12.38</v>
      </c>
      <c r="F161" s="84">
        <v>2151100</v>
      </c>
      <c r="G161" s="83">
        <v>11.46</v>
      </c>
      <c r="H161" s="84">
        <f>EOD_T-A161</f>
        <v>223</v>
      </c>
      <c r="I161" s="83">
        <f t="shared" si="6"/>
        <v>8.0000000000000071E-2</v>
      </c>
      <c r="J161" s="83">
        <f t="shared" si="7"/>
        <v>0.70298769771529057</v>
      </c>
      <c r="K161" s="83">
        <f>J161-BOQ_90DSMR</f>
        <v>0.49918785507914681</v>
      </c>
      <c r="L161" s="83">
        <f t="shared" si="8"/>
        <v>0.24918851465851929</v>
      </c>
    </row>
    <row r="162" spans="1:12" x14ac:dyDescent="0.25">
      <c r="A162" s="82">
        <v>41870</v>
      </c>
      <c r="B162" s="83">
        <v>12.18</v>
      </c>
      <c r="C162" s="83">
        <v>12.37</v>
      </c>
      <c r="D162" s="83">
        <v>12.17</v>
      </c>
      <c r="E162" s="83">
        <v>12.29</v>
      </c>
      <c r="F162" s="84">
        <v>2756400</v>
      </c>
      <c r="G162" s="83">
        <v>11.38</v>
      </c>
      <c r="H162" s="84">
        <f>EOD_T-A162</f>
        <v>224</v>
      </c>
      <c r="I162" s="83">
        <f t="shared" si="6"/>
        <v>0.30000000000000071</v>
      </c>
      <c r="J162" s="83">
        <f t="shared" si="7"/>
        <v>2.7075812274368296</v>
      </c>
      <c r="K162" s="83">
        <f>J162-BOQ_90DSMR</f>
        <v>2.503781384800686</v>
      </c>
      <c r="L162" s="83">
        <f t="shared" si="8"/>
        <v>6.2689212228744413</v>
      </c>
    </row>
    <row r="163" spans="1:12" x14ac:dyDescent="0.25">
      <c r="A163" s="82">
        <v>41869</v>
      </c>
      <c r="B163" s="83">
        <v>11.78</v>
      </c>
      <c r="C163" s="83">
        <v>11.97</v>
      </c>
      <c r="D163" s="83">
        <v>11.77</v>
      </c>
      <c r="E163" s="83">
        <v>11.97</v>
      </c>
      <c r="F163" s="84">
        <v>1639900</v>
      </c>
      <c r="G163" s="83">
        <v>11.08</v>
      </c>
      <c r="H163" s="84">
        <f>EOD_T-A163</f>
        <v>225</v>
      </c>
      <c r="I163" s="83">
        <f t="shared" si="6"/>
        <v>0.1899999999999995</v>
      </c>
      <c r="J163" s="83">
        <f t="shared" si="7"/>
        <v>1.7447199265381037</v>
      </c>
      <c r="K163" s="83">
        <f>J163-BOQ_90DSMR</f>
        <v>1.5409200839019599</v>
      </c>
      <c r="L163" s="83">
        <f t="shared" si="8"/>
        <v>2.374434704972423</v>
      </c>
    </row>
    <row r="164" spans="1:12" x14ac:dyDescent="0.25">
      <c r="A164" s="82">
        <v>41866</v>
      </c>
      <c r="B164" s="83">
        <v>11.8</v>
      </c>
      <c r="C164" s="83">
        <v>11.89</v>
      </c>
      <c r="D164" s="83">
        <v>11.76</v>
      </c>
      <c r="E164" s="83">
        <v>11.76</v>
      </c>
      <c r="F164" s="84">
        <v>2147400</v>
      </c>
      <c r="G164" s="83">
        <v>10.89</v>
      </c>
      <c r="H164" s="84">
        <f>EOD_T-A164</f>
        <v>228</v>
      </c>
      <c r="I164" s="83">
        <f t="shared" si="6"/>
        <v>-9.9999999999997868E-3</v>
      </c>
      <c r="J164" s="83">
        <f t="shared" si="7"/>
        <v>-9.1743119266053094E-2</v>
      </c>
      <c r="K164" s="83">
        <f>J164-BOQ_90DSMR</f>
        <v>-0.29554296190219687</v>
      </c>
      <c r="L164" s="83">
        <f t="shared" si="8"/>
        <v>8.7345642329923381E-2</v>
      </c>
    </row>
    <row r="165" spans="1:12" x14ac:dyDescent="0.25">
      <c r="A165" s="82">
        <v>41865</v>
      </c>
      <c r="B165" s="83">
        <v>11.97</v>
      </c>
      <c r="C165" s="83">
        <v>11.98</v>
      </c>
      <c r="D165" s="83">
        <v>11.64</v>
      </c>
      <c r="E165" s="83">
        <v>11.78</v>
      </c>
      <c r="F165" s="84">
        <v>4679200</v>
      </c>
      <c r="G165" s="83">
        <v>10.9</v>
      </c>
      <c r="H165" s="84">
        <f>EOD_T-A165</f>
        <v>229</v>
      </c>
      <c r="I165" s="83">
        <f t="shared" si="6"/>
        <v>-0.1899999999999995</v>
      </c>
      <c r="J165" s="83">
        <f t="shared" si="7"/>
        <v>-1.7132551848512128</v>
      </c>
      <c r="K165" s="83">
        <f>J165-BOQ_90DSMR</f>
        <v>-1.9170550274873566</v>
      </c>
      <c r="L165" s="83">
        <f t="shared" si="8"/>
        <v>3.6750999784145493</v>
      </c>
    </row>
    <row r="166" spans="1:12" x14ac:dyDescent="0.25">
      <c r="A166" s="82">
        <v>41864</v>
      </c>
      <c r="B166" s="83">
        <v>11.95</v>
      </c>
      <c r="C166" s="83">
        <v>12.09</v>
      </c>
      <c r="D166" s="83">
        <v>11.93</v>
      </c>
      <c r="E166" s="83">
        <v>11.98</v>
      </c>
      <c r="F166" s="84">
        <v>2720200</v>
      </c>
      <c r="G166" s="83">
        <v>11.09</v>
      </c>
      <c r="H166" s="84">
        <f>EOD_T-A166</f>
        <v>230</v>
      </c>
      <c r="I166" s="83">
        <f t="shared" si="6"/>
        <v>-0.21000000000000085</v>
      </c>
      <c r="J166" s="83">
        <f t="shared" si="7"/>
        <v>-1.858407079646025</v>
      </c>
      <c r="K166" s="83">
        <f>J166-BOQ_90DSMR</f>
        <v>-2.0622069222821686</v>
      </c>
      <c r="L166" s="83">
        <f t="shared" si="8"/>
        <v>4.2526973903084944</v>
      </c>
    </row>
    <row r="167" spans="1:12" x14ac:dyDescent="0.25">
      <c r="A167" s="82">
        <v>41863</v>
      </c>
      <c r="B167" s="83">
        <v>12.06</v>
      </c>
      <c r="C167" s="83">
        <v>12.25</v>
      </c>
      <c r="D167" s="83">
        <v>12.05</v>
      </c>
      <c r="E167" s="83">
        <v>12.21</v>
      </c>
      <c r="F167" s="84">
        <v>1157000</v>
      </c>
      <c r="G167" s="83">
        <v>11.3</v>
      </c>
      <c r="H167" s="84">
        <f>EOD_T-A167</f>
        <v>231</v>
      </c>
      <c r="I167" s="83">
        <f t="shared" si="6"/>
        <v>0.21000000000000085</v>
      </c>
      <c r="J167" s="83">
        <f t="shared" si="7"/>
        <v>1.8935978358881951</v>
      </c>
      <c r="K167" s="83">
        <f>J167-BOQ_90DSMR</f>
        <v>1.6897979932520513</v>
      </c>
      <c r="L167" s="83">
        <f t="shared" si="8"/>
        <v>2.8554172579986594</v>
      </c>
    </row>
    <row r="168" spans="1:12" x14ac:dyDescent="0.25">
      <c r="A168" s="82">
        <v>41862</v>
      </c>
      <c r="B168" s="83">
        <v>12</v>
      </c>
      <c r="C168" s="83">
        <v>12.04</v>
      </c>
      <c r="D168" s="83">
        <v>11.93</v>
      </c>
      <c r="E168" s="83">
        <v>11.98</v>
      </c>
      <c r="F168" s="84">
        <v>981800</v>
      </c>
      <c r="G168" s="83">
        <v>11.09</v>
      </c>
      <c r="H168" s="84">
        <f>EOD_T-A168</f>
        <v>232</v>
      </c>
      <c r="I168" s="83">
        <f t="shared" si="6"/>
        <v>0.11999999999999922</v>
      </c>
      <c r="J168" s="83">
        <f t="shared" si="7"/>
        <v>1.0938924339106582</v>
      </c>
      <c r="K168" s="83">
        <f>J168-BOQ_90DSMR</f>
        <v>0.89009259127451434</v>
      </c>
      <c r="L168" s="83">
        <f t="shared" si="8"/>
        <v>0.79226482104177964</v>
      </c>
    </row>
    <row r="169" spans="1:12" x14ac:dyDescent="0.25">
      <c r="A169" s="82">
        <v>41859</v>
      </c>
      <c r="B169" s="83">
        <v>12.16</v>
      </c>
      <c r="C169" s="83">
        <v>12.18</v>
      </c>
      <c r="D169" s="83">
        <v>11.84</v>
      </c>
      <c r="E169" s="83">
        <v>11.85</v>
      </c>
      <c r="F169" s="84">
        <v>2361500</v>
      </c>
      <c r="G169" s="83">
        <v>10.97</v>
      </c>
      <c r="H169" s="84">
        <f>EOD_T-A169</f>
        <v>235</v>
      </c>
      <c r="I169" s="83">
        <f t="shared" si="6"/>
        <v>-0.29999999999999893</v>
      </c>
      <c r="J169" s="83">
        <f t="shared" si="7"/>
        <v>-2.6619343389529631</v>
      </c>
      <c r="K169" s="83">
        <f>J169-BOQ_90DSMR</f>
        <v>-2.8657341815891066</v>
      </c>
      <c r="L169" s="83">
        <f t="shared" si="8"/>
        <v>8.2124323995281863</v>
      </c>
    </row>
    <row r="170" spans="1:12" x14ac:dyDescent="0.25">
      <c r="A170" s="82">
        <v>41858</v>
      </c>
      <c r="B170" s="83">
        <v>12.25</v>
      </c>
      <c r="C170" s="83">
        <v>12.31</v>
      </c>
      <c r="D170" s="83">
        <v>12.17</v>
      </c>
      <c r="E170" s="83">
        <v>12.18</v>
      </c>
      <c r="F170" s="84">
        <v>1181800</v>
      </c>
      <c r="G170" s="83">
        <v>11.27</v>
      </c>
      <c r="H170" s="84">
        <f>EOD_T-A170</f>
        <v>236</v>
      </c>
      <c r="I170" s="83">
        <f t="shared" si="6"/>
        <v>-5.0000000000000711E-2</v>
      </c>
      <c r="J170" s="83">
        <f t="shared" si="7"/>
        <v>-0.44169611307421119</v>
      </c>
      <c r="K170" s="83">
        <f>J170-BOQ_90DSMR</f>
        <v>-0.64549595571035501</v>
      </c>
      <c r="L170" s="83">
        <f t="shared" si="8"/>
        <v>0.4166650288384246</v>
      </c>
    </row>
    <row r="171" spans="1:12" x14ac:dyDescent="0.25">
      <c r="A171" s="82">
        <v>41857</v>
      </c>
      <c r="B171" s="83">
        <v>12.25</v>
      </c>
      <c r="C171" s="83">
        <v>12.28</v>
      </c>
      <c r="D171" s="83">
        <v>12.14</v>
      </c>
      <c r="E171" s="83">
        <v>12.23</v>
      </c>
      <c r="F171" s="84">
        <v>1398300</v>
      </c>
      <c r="G171" s="83">
        <v>11.32</v>
      </c>
      <c r="H171" s="84">
        <f>EOD_T-A171</f>
        <v>237</v>
      </c>
      <c r="I171" s="83">
        <f t="shared" si="6"/>
        <v>-2.9999999999999361E-2</v>
      </c>
      <c r="J171" s="83">
        <f t="shared" si="7"/>
        <v>-0.26431718061673448</v>
      </c>
      <c r="K171" s="83">
        <f>J171-BOQ_90DSMR</f>
        <v>-0.46811702325287824</v>
      </c>
      <c r="L171" s="83">
        <f t="shared" si="8"/>
        <v>0.21913354745913574</v>
      </c>
    </row>
    <row r="172" spans="1:12" x14ac:dyDescent="0.25">
      <c r="A172" s="82">
        <v>41856</v>
      </c>
      <c r="B172" s="83">
        <v>12.45</v>
      </c>
      <c r="C172" s="83">
        <v>12.45</v>
      </c>
      <c r="D172" s="83">
        <v>12.21</v>
      </c>
      <c r="E172" s="83">
        <v>12.26</v>
      </c>
      <c r="F172" s="84">
        <v>845300</v>
      </c>
      <c r="G172" s="83">
        <v>11.35</v>
      </c>
      <c r="H172" s="84">
        <f>EOD_T-A172</f>
        <v>238</v>
      </c>
      <c r="I172" s="83">
        <f t="shared" si="6"/>
        <v>-6.0000000000000497E-2</v>
      </c>
      <c r="J172" s="83">
        <f t="shared" si="7"/>
        <v>-0.52585451358457924</v>
      </c>
      <c r="K172" s="83">
        <f>J172-BOQ_90DSMR</f>
        <v>-0.72965435622072294</v>
      </c>
      <c r="L172" s="83">
        <f t="shared" si="8"/>
        <v>0.5323954795518776</v>
      </c>
    </row>
    <row r="173" spans="1:12" x14ac:dyDescent="0.25">
      <c r="A173" s="82">
        <v>41855</v>
      </c>
      <c r="B173" s="83">
        <v>12.35</v>
      </c>
      <c r="C173" s="83">
        <v>12.4</v>
      </c>
      <c r="D173" s="83">
        <v>12.3</v>
      </c>
      <c r="E173" s="83">
        <v>12.33</v>
      </c>
      <c r="F173" s="84">
        <v>805700</v>
      </c>
      <c r="G173" s="83">
        <v>11.41</v>
      </c>
      <c r="H173" s="84">
        <f>EOD_T-A173</f>
        <v>239</v>
      </c>
      <c r="I173" s="83">
        <f t="shared" si="6"/>
        <v>-8.0000000000000071E-2</v>
      </c>
      <c r="J173" s="83">
        <f t="shared" si="7"/>
        <v>-0.69625761531766817</v>
      </c>
      <c r="K173" s="83">
        <f>J173-BOQ_90DSMR</f>
        <v>-0.90005745795381187</v>
      </c>
      <c r="L173" s="83">
        <f t="shared" si="8"/>
        <v>0.8101034276182778</v>
      </c>
    </row>
    <row r="174" spans="1:12" x14ac:dyDescent="0.25">
      <c r="A174" s="82">
        <v>41852</v>
      </c>
      <c r="B174" s="83">
        <v>12.42</v>
      </c>
      <c r="C174" s="83">
        <v>12.46</v>
      </c>
      <c r="D174" s="83">
        <v>12.38</v>
      </c>
      <c r="E174" s="83">
        <v>12.41</v>
      </c>
      <c r="F174" s="84">
        <v>989800</v>
      </c>
      <c r="G174" s="83">
        <v>11.49</v>
      </c>
      <c r="H174" s="84">
        <f>EOD_T-A174</f>
        <v>242</v>
      </c>
      <c r="I174" s="83">
        <f t="shared" si="6"/>
        <v>-0.11999999999999922</v>
      </c>
      <c r="J174" s="83">
        <f t="shared" si="7"/>
        <v>-1.0335917312661431</v>
      </c>
      <c r="K174" s="83">
        <f>J174-BOQ_90DSMR</f>
        <v>-1.2373915739022869</v>
      </c>
      <c r="L174" s="83">
        <f t="shared" si="8"/>
        <v>1.5311379071643789</v>
      </c>
    </row>
    <row r="175" spans="1:12" x14ac:dyDescent="0.25">
      <c r="A175" s="82">
        <v>41851</v>
      </c>
      <c r="B175" s="83">
        <v>12.45</v>
      </c>
      <c r="C175" s="83">
        <v>12.6</v>
      </c>
      <c r="D175" s="83">
        <v>12.45</v>
      </c>
      <c r="E175" s="83">
        <v>12.54</v>
      </c>
      <c r="F175" s="84">
        <v>1397600</v>
      </c>
      <c r="G175" s="83">
        <v>11.61</v>
      </c>
      <c r="H175" s="84">
        <f>EOD_T-A175</f>
        <v>243</v>
      </c>
      <c r="I175" s="83">
        <f t="shared" si="6"/>
        <v>0.10999999999999943</v>
      </c>
      <c r="J175" s="83">
        <f t="shared" si="7"/>
        <v>0.95652173913042993</v>
      </c>
      <c r="K175" s="83">
        <f>J175-BOQ_90DSMR</f>
        <v>0.75272189649428611</v>
      </c>
      <c r="L175" s="83">
        <f t="shared" si="8"/>
        <v>0.5665902534619548</v>
      </c>
    </row>
    <row r="176" spans="1:12" x14ac:dyDescent="0.25">
      <c r="A176" s="82">
        <v>41850</v>
      </c>
      <c r="B176" s="83">
        <v>12.45</v>
      </c>
      <c r="C176" s="83">
        <v>12.49</v>
      </c>
      <c r="D176" s="83">
        <v>12.39</v>
      </c>
      <c r="E176" s="83">
        <v>12.42</v>
      </c>
      <c r="F176" s="84">
        <v>797800</v>
      </c>
      <c r="G176" s="83">
        <v>11.5</v>
      </c>
      <c r="H176" s="84">
        <f>EOD_T-A176</f>
        <v>244</v>
      </c>
      <c r="I176" s="83">
        <f t="shared" si="6"/>
        <v>-9.9999999999997868E-3</v>
      </c>
      <c r="J176" s="83">
        <f t="shared" si="7"/>
        <v>-8.6880973066896502E-2</v>
      </c>
      <c r="K176" s="83">
        <f>J176-BOQ_90DSMR</f>
        <v>-0.29068081570304027</v>
      </c>
      <c r="L176" s="83">
        <f t="shared" si="8"/>
        <v>8.4495336617784869E-2</v>
      </c>
    </row>
    <row r="177" spans="1:12" x14ac:dyDescent="0.25">
      <c r="A177" s="82">
        <v>41849</v>
      </c>
      <c r="B177" s="83">
        <v>12.42</v>
      </c>
      <c r="C177" s="83">
        <v>12.45</v>
      </c>
      <c r="D177" s="83">
        <v>12.39</v>
      </c>
      <c r="E177" s="83">
        <v>12.43</v>
      </c>
      <c r="F177" s="84">
        <v>532300</v>
      </c>
      <c r="G177" s="83">
        <v>11.51</v>
      </c>
      <c r="H177" s="84">
        <f>EOD_T-A177</f>
        <v>245</v>
      </c>
      <c r="I177" s="83">
        <f t="shared" si="6"/>
        <v>9.9999999999997868E-3</v>
      </c>
      <c r="J177" s="83">
        <f t="shared" si="7"/>
        <v>8.6956521739128587E-2</v>
      </c>
      <c r="K177" s="83">
        <f>J177-BOQ_90DSMR</f>
        <v>-0.11684332089701517</v>
      </c>
      <c r="L177" s="83">
        <f t="shared" si="8"/>
        <v>1.3652361638242861E-2</v>
      </c>
    </row>
    <row r="178" spans="1:12" x14ac:dyDescent="0.25">
      <c r="A178" s="82">
        <v>41848</v>
      </c>
      <c r="B178" s="83">
        <v>12.48</v>
      </c>
      <c r="C178" s="83">
        <v>12.49</v>
      </c>
      <c r="D178" s="83">
        <v>12.38</v>
      </c>
      <c r="E178" s="83">
        <v>12.42</v>
      </c>
      <c r="F178" s="84">
        <v>1226600</v>
      </c>
      <c r="G178" s="83">
        <v>11.5</v>
      </c>
      <c r="H178" s="84">
        <f>EOD_T-A178</f>
        <v>246</v>
      </c>
      <c r="I178" s="83">
        <f t="shared" si="6"/>
        <v>-0.14000000000000057</v>
      </c>
      <c r="J178" s="83">
        <f t="shared" si="7"/>
        <v>-1.2027491408934756</v>
      </c>
      <c r="K178" s="83">
        <f>J178-BOQ_90DSMR</f>
        <v>-1.4065489835296194</v>
      </c>
      <c r="L178" s="83">
        <f t="shared" si="8"/>
        <v>1.9783800430682057</v>
      </c>
    </row>
    <row r="179" spans="1:12" x14ac:dyDescent="0.25">
      <c r="A179" s="82">
        <v>41845</v>
      </c>
      <c r="B179" s="83">
        <v>12.55</v>
      </c>
      <c r="C179" s="83">
        <v>12.59</v>
      </c>
      <c r="D179" s="83">
        <v>12.48</v>
      </c>
      <c r="E179" s="83">
        <v>12.57</v>
      </c>
      <c r="F179" s="84">
        <v>1082100</v>
      </c>
      <c r="G179" s="83">
        <v>11.64</v>
      </c>
      <c r="H179" s="84">
        <f>EOD_T-A179</f>
        <v>249</v>
      </c>
      <c r="I179" s="83">
        <f t="shared" si="6"/>
        <v>0.11000000000000121</v>
      </c>
      <c r="J179" s="83">
        <f t="shared" si="7"/>
        <v>0.95403295750217876</v>
      </c>
      <c r="K179" s="83">
        <f>J179-BOQ_90DSMR</f>
        <v>0.75023311486603506</v>
      </c>
      <c r="L179" s="83">
        <f t="shared" si="8"/>
        <v>0.56284972664159338</v>
      </c>
    </row>
    <row r="180" spans="1:12" x14ac:dyDescent="0.25">
      <c r="A180" s="82">
        <v>41844</v>
      </c>
      <c r="B180" s="83">
        <v>12.49</v>
      </c>
      <c r="C180" s="83">
        <v>12.54</v>
      </c>
      <c r="D180" s="83">
        <v>12.41</v>
      </c>
      <c r="E180" s="83">
        <v>12.46</v>
      </c>
      <c r="F180" s="84">
        <v>751400</v>
      </c>
      <c r="G180" s="83">
        <v>11.53</v>
      </c>
      <c r="H180" s="84">
        <f>EOD_T-A180</f>
        <v>250</v>
      </c>
      <c r="I180" s="83">
        <f t="shared" si="6"/>
        <v>-8.0000000000000071E-2</v>
      </c>
      <c r="J180" s="83">
        <f t="shared" si="7"/>
        <v>-0.68906115417743385</v>
      </c>
      <c r="K180" s="83">
        <f>J180-BOQ_90DSMR</f>
        <v>-0.89286099681357767</v>
      </c>
      <c r="L180" s="83">
        <f t="shared" si="8"/>
        <v>0.79720075963093551</v>
      </c>
    </row>
    <row r="181" spans="1:12" x14ac:dyDescent="0.25">
      <c r="A181" s="82">
        <v>41843</v>
      </c>
      <c r="B181" s="83">
        <v>12.46</v>
      </c>
      <c r="C181" s="83">
        <v>12.54</v>
      </c>
      <c r="D181" s="83">
        <v>12.44</v>
      </c>
      <c r="E181" s="83">
        <v>12.54</v>
      </c>
      <c r="F181" s="84">
        <v>1300900</v>
      </c>
      <c r="G181" s="83">
        <v>11.61</v>
      </c>
      <c r="H181" s="84">
        <f>EOD_T-A181</f>
        <v>251</v>
      </c>
      <c r="I181" s="83">
        <f t="shared" si="6"/>
        <v>0.16000000000000014</v>
      </c>
      <c r="J181" s="83">
        <f t="shared" si="7"/>
        <v>1.3973799126637567</v>
      </c>
      <c r="K181" s="83">
        <f>J181-BOQ_90DSMR</f>
        <v>1.1935800700276129</v>
      </c>
      <c r="L181" s="83">
        <f t="shared" si="8"/>
        <v>1.4246333835671214</v>
      </c>
    </row>
    <row r="182" spans="1:12" x14ac:dyDescent="0.25">
      <c r="A182" s="82">
        <v>41842</v>
      </c>
      <c r="B182" s="83">
        <v>12.43</v>
      </c>
      <c r="C182" s="83">
        <v>12.45</v>
      </c>
      <c r="D182" s="83">
        <v>12.31</v>
      </c>
      <c r="E182" s="83">
        <v>12.37</v>
      </c>
      <c r="F182" s="84">
        <v>1055200</v>
      </c>
      <c r="G182" s="83">
        <v>11.45</v>
      </c>
      <c r="H182" s="84">
        <f>EOD_T-A182</f>
        <v>252</v>
      </c>
      <c r="I182" s="83">
        <f t="shared" si="6"/>
        <v>-8.0000000000000071E-2</v>
      </c>
      <c r="J182" s="83">
        <f t="shared" si="7"/>
        <v>-0.69384215091066848</v>
      </c>
      <c r="K182" s="83">
        <f>J182-BOQ_90DSMR</f>
        <v>-0.89764199354681229</v>
      </c>
      <c r="L182" s="83">
        <f t="shared" si="8"/>
        <v>0.80576114857869541</v>
      </c>
    </row>
    <row r="183" spans="1:12" x14ac:dyDescent="0.25">
      <c r="A183" s="82">
        <v>41841</v>
      </c>
      <c r="B183" s="83">
        <v>12.4</v>
      </c>
      <c r="C183" s="83">
        <v>12.47</v>
      </c>
      <c r="D183" s="83">
        <v>12.38</v>
      </c>
      <c r="E183" s="83">
        <v>12.46</v>
      </c>
      <c r="F183" s="84">
        <v>728700</v>
      </c>
      <c r="G183" s="83">
        <v>11.53</v>
      </c>
      <c r="H183" s="84">
        <f>EOD_T-A183</f>
        <v>253</v>
      </c>
      <c r="I183" s="83">
        <f t="shared" si="6"/>
        <v>0.13999999999999879</v>
      </c>
      <c r="J183" s="83">
        <f t="shared" si="7"/>
        <v>1.2291483757682071</v>
      </c>
      <c r="K183" s="83">
        <f>J183-BOQ_90DSMR</f>
        <v>1.0253485331320633</v>
      </c>
      <c r="L183" s="83">
        <f t="shared" si="8"/>
        <v>1.051339614396074</v>
      </c>
    </row>
    <row r="184" spans="1:12" x14ac:dyDescent="0.25">
      <c r="A184" s="82">
        <v>41838</v>
      </c>
      <c r="B184" s="83">
        <v>12.24</v>
      </c>
      <c r="C184" s="83">
        <v>12.33</v>
      </c>
      <c r="D184" s="83">
        <v>12.15</v>
      </c>
      <c r="E184" s="83">
        <v>12.31</v>
      </c>
      <c r="F184" s="84">
        <v>1028400</v>
      </c>
      <c r="G184" s="83">
        <v>11.39</v>
      </c>
      <c r="H184" s="84">
        <f>EOD_T-A184</f>
        <v>256</v>
      </c>
      <c r="I184" s="83">
        <f t="shared" si="6"/>
        <v>2.000000000000135E-2</v>
      </c>
      <c r="J184" s="83">
        <f t="shared" si="7"/>
        <v>0.17590149516272077</v>
      </c>
      <c r="K184" s="83">
        <f>J184-BOQ_90DSMR</f>
        <v>-2.7898347473422985E-2</v>
      </c>
      <c r="L184" s="83">
        <f t="shared" si="8"/>
        <v>7.783177917478467E-4</v>
      </c>
    </row>
    <row r="185" spans="1:12" x14ac:dyDescent="0.25">
      <c r="A185" s="82">
        <v>41837</v>
      </c>
      <c r="B185" s="83">
        <v>12.53</v>
      </c>
      <c r="C185" s="83">
        <v>12.55</v>
      </c>
      <c r="D185" s="83">
        <v>12.28</v>
      </c>
      <c r="E185" s="83">
        <v>12.28</v>
      </c>
      <c r="F185" s="84">
        <v>1693900</v>
      </c>
      <c r="G185" s="83">
        <v>11.37</v>
      </c>
      <c r="H185" s="84">
        <f>EOD_T-A185</f>
        <v>257</v>
      </c>
      <c r="I185" s="83">
        <f t="shared" si="6"/>
        <v>-0.20000000000000107</v>
      </c>
      <c r="J185" s="83">
        <f t="shared" si="7"/>
        <v>-1.728608470181513</v>
      </c>
      <c r="K185" s="83">
        <f>J185-BOQ_90DSMR</f>
        <v>-1.9324083128176568</v>
      </c>
      <c r="L185" s="83">
        <f t="shared" si="8"/>
        <v>3.7342018874467828</v>
      </c>
    </row>
    <row r="186" spans="1:12" x14ac:dyDescent="0.25">
      <c r="A186" s="82">
        <v>41836</v>
      </c>
      <c r="B186" s="83">
        <v>12.44</v>
      </c>
      <c r="C186" s="83">
        <v>12.5</v>
      </c>
      <c r="D186" s="83">
        <v>12.39</v>
      </c>
      <c r="E186" s="83">
        <v>12.5</v>
      </c>
      <c r="F186" s="84">
        <v>1514700</v>
      </c>
      <c r="G186" s="83">
        <v>11.57</v>
      </c>
      <c r="H186" s="84">
        <f>EOD_T-A186</f>
        <v>258</v>
      </c>
      <c r="I186" s="83">
        <f t="shared" si="6"/>
        <v>8.0000000000000071E-2</v>
      </c>
      <c r="J186" s="83">
        <f t="shared" si="7"/>
        <v>0.69625761531766817</v>
      </c>
      <c r="K186" s="83">
        <f>J186-BOQ_90DSMR</f>
        <v>0.49245777268152441</v>
      </c>
      <c r="L186" s="83">
        <f t="shared" si="8"/>
        <v>0.24251465787444798</v>
      </c>
    </row>
    <row r="187" spans="1:12" x14ac:dyDescent="0.25">
      <c r="A187" s="82">
        <v>41835</v>
      </c>
      <c r="B187" s="83">
        <v>12.36</v>
      </c>
      <c r="C187" s="83">
        <v>12.45</v>
      </c>
      <c r="D187" s="83">
        <v>12.34</v>
      </c>
      <c r="E187" s="83">
        <v>12.41</v>
      </c>
      <c r="F187" s="84">
        <v>1713300</v>
      </c>
      <c r="G187" s="83">
        <v>11.49</v>
      </c>
      <c r="H187" s="84">
        <f>EOD_T-A187</f>
        <v>259</v>
      </c>
      <c r="I187" s="83">
        <f t="shared" si="6"/>
        <v>0.15000000000000036</v>
      </c>
      <c r="J187" s="83">
        <f t="shared" si="7"/>
        <v>1.3227513227513259</v>
      </c>
      <c r="K187" s="83">
        <f>J187-BOQ_90DSMR</f>
        <v>1.1189514801151821</v>
      </c>
      <c r="L187" s="83">
        <f t="shared" si="8"/>
        <v>1.2520524148519567</v>
      </c>
    </row>
    <row r="188" spans="1:12" x14ac:dyDescent="0.25">
      <c r="A188" s="82">
        <v>41834</v>
      </c>
      <c r="B188" s="83">
        <v>12.13</v>
      </c>
      <c r="C188" s="83">
        <v>12.3</v>
      </c>
      <c r="D188" s="83">
        <v>12.13</v>
      </c>
      <c r="E188" s="83">
        <v>12.25</v>
      </c>
      <c r="F188" s="84">
        <v>1170200</v>
      </c>
      <c r="G188" s="83">
        <v>11.34</v>
      </c>
      <c r="H188" s="84">
        <f>EOD_T-A188</f>
        <v>260</v>
      </c>
      <c r="I188" s="83">
        <f t="shared" si="6"/>
        <v>0.14000000000000057</v>
      </c>
      <c r="J188" s="83">
        <f t="shared" si="7"/>
        <v>1.2500000000000051</v>
      </c>
      <c r="K188" s="83">
        <f>J188-BOQ_90DSMR</f>
        <v>1.0462001573638613</v>
      </c>
      <c r="L188" s="83">
        <f t="shared" si="8"/>
        <v>1.0945347692681682</v>
      </c>
    </row>
    <row r="189" spans="1:12" x14ac:dyDescent="0.25">
      <c r="A189" s="82">
        <v>41831</v>
      </c>
      <c r="B189" s="83">
        <v>12.14</v>
      </c>
      <c r="C189" s="83">
        <v>12.17</v>
      </c>
      <c r="D189" s="83">
        <v>12.02</v>
      </c>
      <c r="E189" s="83">
        <v>12.1</v>
      </c>
      <c r="F189" s="84">
        <v>1398900</v>
      </c>
      <c r="G189" s="83">
        <v>11.2</v>
      </c>
      <c r="H189" s="84">
        <f>EOD_T-A189</f>
        <v>263</v>
      </c>
      <c r="I189" s="83">
        <f t="shared" si="6"/>
        <v>-6.0000000000000497E-2</v>
      </c>
      <c r="J189" s="83">
        <f t="shared" si="7"/>
        <v>-0.53285968028419628</v>
      </c>
      <c r="K189" s="83">
        <f>J189-BOQ_90DSMR</f>
        <v>-0.73665952292034009</v>
      </c>
      <c r="L189" s="83">
        <f t="shared" si="8"/>
        <v>0.54266725270922311</v>
      </c>
    </row>
    <row r="190" spans="1:12" x14ac:dyDescent="0.25">
      <c r="A190" s="82">
        <v>41830</v>
      </c>
      <c r="B190" s="83">
        <v>12.25</v>
      </c>
      <c r="C190" s="83">
        <v>12.25</v>
      </c>
      <c r="D190" s="83">
        <v>12.14</v>
      </c>
      <c r="E190" s="83">
        <v>12.17</v>
      </c>
      <c r="F190" s="84">
        <v>769600</v>
      </c>
      <c r="G190" s="83">
        <v>11.26</v>
      </c>
      <c r="H190" s="84">
        <f>EOD_T-A190</f>
        <v>264</v>
      </c>
      <c r="I190" s="83">
        <f t="shared" si="6"/>
        <v>9.9999999999997868E-3</v>
      </c>
      <c r="J190" s="83">
        <f t="shared" si="7"/>
        <v>8.8888888888886991E-2</v>
      </c>
      <c r="K190" s="83">
        <f>J190-BOQ_90DSMR</f>
        <v>-0.11491095374725677</v>
      </c>
      <c r="L190" s="83">
        <f t="shared" si="8"/>
        <v>1.3204527291104185E-2</v>
      </c>
    </row>
    <row r="191" spans="1:12" x14ac:dyDescent="0.25">
      <c r="A191" s="82">
        <v>41829</v>
      </c>
      <c r="B191" s="83">
        <v>12.44</v>
      </c>
      <c r="C191" s="83">
        <v>12.45</v>
      </c>
      <c r="D191" s="83">
        <v>12.1</v>
      </c>
      <c r="E191" s="83">
        <v>12.15</v>
      </c>
      <c r="F191" s="84">
        <v>1639600</v>
      </c>
      <c r="G191" s="83">
        <v>11.25</v>
      </c>
      <c r="H191" s="84">
        <f>EOD_T-A191</f>
        <v>265</v>
      </c>
      <c r="I191" s="83">
        <f t="shared" si="6"/>
        <v>-0.3100000000000005</v>
      </c>
      <c r="J191" s="83">
        <f t="shared" si="7"/>
        <v>-2.6816608996539837</v>
      </c>
      <c r="K191" s="83">
        <f>J191-BOQ_90DSMR</f>
        <v>-2.8854607422901273</v>
      </c>
      <c r="L191" s="83">
        <f t="shared" si="8"/>
        <v>8.3258836952974917</v>
      </c>
    </row>
    <row r="192" spans="1:12" x14ac:dyDescent="0.25">
      <c r="A192" s="82">
        <v>41828</v>
      </c>
      <c r="B192" s="83">
        <v>12.5</v>
      </c>
      <c r="C192" s="83">
        <v>12.5</v>
      </c>
      <c r="D192" s="83">
        <v>12.41</v>
      </c>
      <c r="E192" s="83">
        <v>12.49</v>
      </c>
      <c r="F192" s="84">
        <v>469600</v>
      </c>
      <c r="G192" s="83">
        <v>11.56</v>
      </c>
      <c r="H192" s="84">
        <f>EOD_T-A192</f>
        <v>266</v>
      </c>
      <c r="I192" s="83">
        <f t="shared" si="6"/>
        <v>3.0000000000001137E-2</v>
      </c>
      <c r="J192" s="83">
        <f t="shared" si="7"/>
        <v>0.26019080659151034</v>
      </c>
      <c r="K192" s="83">
        <f>J192-BOQ_90DSMR</f>
        <v>5.639096395536658E-2</v>
      </c>
      <c r="L192" s="83">
        <f t="shared" si="8"/>
        <v>3.179940815815453E-3</v>
      </c>
    </row>
    <row r="193" spans="1:12" x14ac:dyDescent="0.25">
      <c r="A193" s="82">
        <v>41827</v>
      </c>
      <c r="B193" s="83">
        <v>12.6</v>
      </c>
      <c r="C193" s="83">
        <v>12.63</v>
      </c>
      <c r="D193" s="83">
        <v>12.42</v>
      </c>
      <c r="E193" s="83">
        <v>12.46</v>
      </c>
      <c r="F193" s="84">
        <v>881300</v>
      </c>
      <c r="G193" s="83">
        <v>11.53</v>
      </c>
      <c r="H193" s="84">
        <f>EOD_T-A193</f>
        <v>267</v>
      </c>
      <c r="I193" s="83">
        <f t="shared" si="6"/>
        <v>-0.13000000000000078</v>
      </c>
      <c r="J193" s="83">
        <f t="shared" si="7"/>
        <v>-1.1149228130360274</v>
      </c>
      <c r="K193" s="83">
        <f>J193-BOQ_90DSMR</f>
        <v>-1.3187226556721712</v>
      </c>
      <c r="L193" s="83">
        <f t="shared" si="8"/>
        <v>1.7390294425830637</v>
      </c>
    </row>
    <row r="194" spans="1:12" x14ac:dyDescent="0.25">
      <c r="A194" s="82">
        <v>41824</v>
      </c>
      <c r="B194" s="83">
        <v>12.65</v>
      </c>
      <c r="C194" s="83">
        <v>12.65</v>
      </c>
      <c r="D194" s="83">
        <v>12.52</v>
      </c>
      <c r="E194" s="83">
        <v>12.6</v>
      </c>
      <c r="F194" s="84">
        <v>1138800</v>
      </c>
      <c r="G194" s="83">
        <v>11.66</v>
      </c>
      <c r="H194" s="84">
        <f>EOD_T-A194</f>
        <v>270</v>
      </c>
      <c r="I194" s="83">
        <f t="shared" si="6"/>
        <v>-9.9999999999997868E-3</v>
      </c>
      <c r="J194" s="83">
        <f t="shared" si="7"/>
        <v>-8.5689802913451477E-2</v>
      </c>
      <c r="K194" s="83">
        <f>J194-BOQ_90DSMR</f>
        <v>-0.28948964554959522</v>
      </c>
      <c r="L194" s="83">
        <f t="shared" si="8"/>
        <v>8.3804254880430279E-2</v>
      </c>
    </row>
    <row r="195" spans="1:12" x14ac:dyDescent="0.25">
      <c r="A195" s="82">
        <v>41823</v>
      </c>
      <c r="B195" s="83">
        <v>12.37</v>
      </c>
      <c r="C195" s="83">
        <v>12.65</v>
      </c>
      <c r="D195" s="83">
        <v>12.37</v>
      </c>
      <c r="E195" s="83">
        <v>12.61</v>
      </c>
      <c r="F195" s="84">
        <v>1330100</v>
      </c>
      <c r="G195" s="83">
        <v>11.67</v>
      </c>
      <c r="H195" s="84">
        <f>EOD_T-A195</f>
        <v>271</v>
      </c>
      <c r="I195" s="83">
        <f t="shared" ref="I195:I263" si="9">G195-G196</f>
        <v>0.19999999999999929</v>
      </c>
      <c r="J195" s="83">
        <f t="shared" ref="J195:J258" si="10">I195/G196*100</f>
        <v>1.7436791630339954</v>
      </c>
      <c r="K195" s="83">
        <f>J195-BOQ_90DSMR</f>
        <v>1.5398793203978516</v>
      </c>
      <c r="L195" s="83">
        <f t="shared" ref="L195:L258" si="11">K195*K195</f>
        <v>2.3712283213889491</v>
      </c>
    </row>
    <row r="196" spans="1:12" x14ac:dyDescent="0.25">
      <c r="A196" s="82">
        <v>41822</v>
      </c>
      <c r="B196" s="83">
        <v>12.24</v>
      </c>
      <c r="C196" s="83">
        <v>12.44</v>
      </c>
      <c r="D196" s="83">
        <v>12.24</v>
      </c>
      <c r="E196" s="83">
        <v>12.39</v>
      </c>
      <c r="F196" s="84">
        <v>1434300</v>
      </c>
      <c r="G196" s="83">
        <v>11.47</v>
      </c>
      <c r="H196" s="84">
        <f>EOD_T-A196</f>
        <v>272</v>
      </c>
      <c r="I196" s="83">
        <f t="shared" si="9"/>
        <v>0.16000000000000014</v>
      </c>
      <c r="J196" s="83">
        <f t="shared" si="10"/>
        <v>1.4146772767462434</v>
      </c>
      <c r="K196" s="83">
        <f>J196-BOQ_90DSMR</f>
        <v>1.2108774341100996</v>
      </c>
      <c r="L196" s="83">
        <f t="shared" si="11"/>
        <v>1.4662241604370587</v>
      </c>
    </row>
    <row r="197" spans="1:12" x14ac:dyDescent="0.25">
      <c r="A197" s="82">
        <v>41821</v>
      </c>
      <c r="B197" s="83">
        <v>12.23</v>
      </c>
      <c r="C197" s="83">
        <v>12.32</v>
      </c>
      <c r="D197" s="83">
        <v>12.14</v>
      </c>
      <c r="E197" s="83">
        <v>12.22</v>
      </c>
      <c r="F197" s="84">
        <v>988600</v>
      </c>
      <c r="G197" s="83">
        <v>11.31</v>
      </c>
      <c r="H197" s="84">
        <f>EOD_T-A197</f>
        <v>273</v>
      </c>
      <c r="I197" s="83">
        <f t="shared" si="9"/>
        <v>3.0000000000001137E-2</v>
      </c>
      <c r="J197" s="83">
        <f t="shared" si="10"/>
        <v>0.26595744680852074</v>
      </c>
      <c r="K197" s="83">
        <f>J197-BOQ_90DSMR</f>
        <v>6.2157604172376979E-2</v>
      </c>
      <c r="L197" s="83">
        <f t="shared" si="11"/>
        <v>3.8635677564498958E-3</v>
      </c>
    </row>
    <row r="198" spans="1:12" x14ac:dyDescent="0.25">
      <c r="A198" s="82">
        <v>41820</v>
      </c>
      <c r="B198" s="83">
        <v>12.26</v>
      </c>
      <c r="C198" s="83">
        <v>12.31</v>
      </c>
      <c r="D198" s="83">
        <v>12.19</v>
      </c>
      <c r="E198" s="83">
        <v>12.19</v>
      </c>
      <c r="F198" s="84">
        <v>1276400</v>
      </c>
      <c r="G198" s="83">
        <v>11.28</v>
      </c>
      <c r="H198" s="84">
        <f>EOD_T-A198</f>
        <v>274</v>
      </c>
      <c r="I198" s="83">
        <f t="shared" si="9"/>
        <v>-7.0000000000000284E-2</v>
      </c>
      <c r="J198" s="83">
        <f t="shared" si="10"/>
        <v>-0.61674008810572944</v>
      </c>
      <c r="K198" s="83">
        <f>J198-BOQ_90DSMR</f>
        <v>-0.82053993074187326</v>
      </c>
      <c r="L198" s="83">
        <f t="shared" si="11"/>
        <v>0.67328577794187816</v>
      </c>
    </row>
    <row r="199" spans="1:12" x14ac:dyDescent="0.25">
      <c r="A199" s="82">
        <v>41817</v>
      </c>
      <c r="B199" s="83">
        <v>12.36</v>
      </c>
      <c r="C199" s="83">
        <v>12.37</v>
      </c>
      <c r="D199" s="83">
        <v>12.2</v>
      </c>
      <c r="E199" s="83">
        <v>12.26</v>
      </c>
      <c r="F199" s="84">
        <v>813900</v>
      </c>
      <c r="G199" s="83">
        <v>11.35</v>
      </c>
      <c r="H199" s="84">
        <f>EOD_T-A199</f>
        <v>277</v>
      </c>
      <c r="I199" s="83">
        <f t="shared" si="9"/>
        <v>-9.9999999999999645E-2</v>
      </c>
      <c r="J199" s="83">
        <f t="shared" si="10"/>
        <v>-0.8733624454148442</v>
      </c>
      <c r="K199" s="83">
        <f>J199-BOQ_90DSMR</f>
        <v>-1.0771622880509879</v>
      </c>
      <c r="L199" s="83">
        <f t="shared" si="11"/>
        <v>1.1602785947992393</v>
      </c>
    </row>
    <row r="200" spans="1:12" x14ac:dyDescent="0.25">
      <c r="A200" s="82">
        <v>41816</v>
      </c>
      <c r="B200" s="83">
        <v>12.25</v>
      </c>
      <c r="C200" s="83">
        <v>12.4</v>
      </c>
      <c r="D200" s="83">
        <v>12.25</v>
      </c>
      <c r="E200" s="83">
        <v>12.37</v>
      </c>
      <c r="F200" s="84">
        <v>927600</v>
      </c>
      <c r="G200" s="83">
        <v>11.45</v>
      </c>
      <c r="H200" s="84">
        <f>EOD_T-A200</f>
        <v>278</v>
      </c>
      <c r="I200" s="83">
        <f t="shared" si="9"/>
        <v>0.12999999999999901</v>
      </c>
      <c r="J200" s="83">
        <f t="shared" si="10"/>
        <v>1.1484098939929239</v>
      </c>
      <c r="K200" s="83">
        <f>J200-BOQ_90DSMR</f>
        <v>0.94461005135678011</v>
      </c>
      <c r="L200" s="83">
        <f t="shared" si="11"/>
        <v>0.8922881491242588</v>
      </c>
    </row>
    <row r="201" spans="1:12" x14ac:dyDescent="0.25">
      <c r="A201" s="82">
        <v>41815</v>
      </c>
      <c r="B201" s="83">
        <v>12.36</v>
      </c>
      <c r="C201" s="83">
        <v>12.4</v>
      </c>
      <c r="D201" s="83">
        <v>12.21</v>
      </c>
      <c r="E201" s="83">
        <v>12.23</v>
      </c>
      <c r="F201" s="84">
        <v>1473500</v>
      </c>
      <c r="G201" s="83">
        <v>11.32</v>
      </c>
      <c r="H201" s="84">
        <f>EOD_T-A201</f>
        <v>279</v>
      </c>
      <c r="I201" s="83">
        <f t="shared" si="9"/>
        <v>-0.21999999999999886</v>
      </c>
      <c r="J201" s="83">
        <f t="shared" si="10"/>
        <v>-1.906412478336212</v>
      </c>
      <c r="K201" s="83">
        <f>J201-BOQ_90DSMR</f>
        <v>-2.1102123209723556</v>
      </c>
      <c r="L201" s="83">
        <f t="shared" si="11"/>
        <v>4.4529960395835362</v>
      </c>
    </row>
    <row r="202" spans="1:12" x14ac:dyDescent="0.25">
      <c r="A202" s="82">
        <v>41814</v>
      </c>
      <c r="B202" s="83">
        <v>12.44</v>
      </c>
      <c r="C202" s="83">
        <v>12.47</v>
      </c>
      <c r="D202" s="83">
        <v>12.35</v>
      </c>
      <c r="E202" s="83">
        <v>12.47</v>
      </c>
      <c r="F202" s="84">
        <v>1174700</v>
      </c>
      <c r="G202" s="83">
        <v>11.54</v>
      </c>
      <c r="H202" s="84">
        <f>EOD_T-A202</f>
        <v>280</v>
      </c>
      <c r="I202" s="83">
        <f t="shared" si="9"/>
        <v>2.9999999999999361E-2</v>
      </c>
      <c r="J202" s="83">
        <f t="shared" si="10"/>
        <v>0.26064291920068949</v>
      </c>
      <c r="K202" s="83">
        <f>J202-BOQ_90DSMR</f>
        <v>5.6843076564545736E-2</v>
      </c>
      <c r="L202" s="83">
        <f t="shared" si="11"/>
        <v>3.2311353533228085E-3</v>
      </c>
    </row>
    <row r="203" spans="1:12" x14ac:dyDescent="0.25">
      <c r="A203" s="82">
        <v>41813</v>
      </c>
      <c r="B203" s="83">
        <v>12.3</v>
      </c>
      <c r="C203" s="83">
        <v>12.5</v>
      </c>
      <c r="D203" s="83">
        <v>12.28</v>
      </c>
      <c r="E203" s="83">
        <v>12.43</v>
      </c>
      <c r="F203" s="84">
        <v>1375800</v>
      </c>
      <c r="G203" s="83">
        <v>11.51</v>
      </c>
      <c r="H203" s="84">
        <f>EOD_T-A203</f>
        <v>281</v>
      </c>
      <c r="I203" s="83">
        <f t="shared" si="9"/>
        <v>0.17999999999999972</v>
      </c>
      <c r="J203" s="83">
        <f t="shared" si="10"/>
        <v>1.5887025595763433</v>
      </c>
      <c r="K203" s="83">
        <f>J203-BOQ_90DSMR</f>
        <v>1.3849027169401995</v>
      </c>
      <c r="L203" s="83">
        <f t="shared" si="11"/>
        <v>1.9179555353883464</v>
      </c>
    </row>
    <row r="204" spans="1:12" x14ac:dyDescent="0.25">
      <c r="A204" s="82">
        <v>41810</v>
      </c>
      <c r="B204" s="83">
        <v>12.36</v>
      </c>
      <c r="C204" s="83">
        <v>12.47</v>
      </c>
      <c r="D204" s="83">
        <v>12.24</v>
      </c>
      <c r="E204" s="83">
        <v>12.24</v>
      </c>
      <c r="F204" s="84">
        <v>1188000</v>
      </c>
      <c r="G204" s="83">
        <v>11.33</v>
      </c>
      <c r="H204" s="84">
        <f>EOD_T-A204</f>
        <v>284</v>
      </c>
      <c r="I204" s="83">
        <f t="shared" si="9"/>
        <v>-0.13000000000000078</v>
      </c>
      <c r="J204" s="83">
        <f t="shared" si="10"/>
        <v>-1.1343804537521882</v>
      </c>
      <c r="K204" s="83">
        <f>J204-BOQ_90DSMR</f>
        <v>-1.338180296388332</v>
      </c>
      <c r="L204" s="83">
        <f t="shared" si="11"/>
        <v>1.7907265056419641</v>
      </c>
    </row>
    <row r="205" spans="1:12" x14ac:dyDescent="0.25">
      <c r="A205" s="82">
        <v>41809</v>
      </c>
      <c r="B205" s="83">
        <v>12.25</v>
      </c>
      <c r="C205" s="83">
        <v>12.39</v>
      </c>
      <c r="D205" s="83">
        <v>12.19</v>
      </c>
      <c r="E205" s="83">
        <v>12.38</v>
      </c>
      <c r="F205" s="84">
        <v>1678600</v>
      </c>
      <c r="G205" s="83">
        <v>11.46</v>
      </c>
      <c r="H205" s="84">
        <f>EOD_T-A205</f>
        <v>285</v>
      </c>
      <c r="I205" s="83">
        <f t="shared" si="9"/>
        <v>0.20000000000000107</v>
      </c>
      <c r="J205" s="83">
        <f t="shared" si="10"/>
        <v>1.776198934280649</v>
      </c>
      <c r="K205" s="83">
        <f>J205-BOQ_90DSMR</f>
        <v>1.5723990916445052</v>
      </c>
      <c r="L205" s="83">
        <f t="shared" si="11"/>
        <v>2.4724389034044649</v>
      </c>
    </row>
    <row r="206" spans="1:12" x14ac:dyDescent="0.25">
      <c r="A206" s="82">
        <v>41808</v>
      </c>
      <c r="B206" s="83">
        <v>12.17</v>
      </c>
      <c r="C206" s="83">
        <v>12.26</v>
      </c>
      <c r="D206" s="83">
        <v>12.15</v>
      </c>
      <c r="E206" s="83">
        <v>12.16</v>
      </c>
      <c r="F206" s="84">
        <v>795000</v>
      </c>
      <c r="G206" s="83">
        <v>11.26</v>
      </c>
      <c r="H206" s="84">
        <f>EOD_T-A206</f>
        <v>286</v>
      </c>
      <c r="I206" s="83">
        <f t="shared" si="9"/>
        <v>-2.9999999999999361E-2</v>
      </c>
      <c r="J206" s="83">
        <f t="shared" si="10"/>
        <v>-0.26572187776793055</v>
      </c>
      <c r="K206" s="83">
        <f>J206-BOQ_90DSMR</f>
        <v>-0.46952172040407431</v>
      </c>
      <c r="L206" s="83">
        <f t="shared" si="11"/>
        <v>0.22045064593120173</v>
      </c>
    </row>
    <row r="207" spans="1:12" x14ac:dyDescent="0.25">
      <c r="A207" s="82">
        <v>41807</v>
      </c>
      <c r="B207" s="83">
        <v>12.1</v>
      </c>
      <c r="C207" s="83">
        <v>12.23</v>
      </c>
      <c r="D207" s="83">
        <v>12.05</v>
      </c>
      <c r="E207" s="83">
        <v>12.2</v>
      </c>
      <c r="F207" s="84">
        <v>907700</v>
      </c>
      <c r="G207" s="83">
        <v>11.29</v>
      </c>
      <c r="H207" s="84">
        <f>EOD_T-A207</f>
        <v>287</v>
      </c>
      <c r="I207" s="83">
        <f t="shared" si="9"/>
        <v>8.9999999999999858E-2</v>
      </c>
      <c r="J207" s="83">
        <f t="shared" si="10"/>
        <v>0.80357142857142727</v>
      </c>
      <c r="K207" s="83">
        <f>J207-BOQ_90DSMR</f>
        <v>0.59977158593528346</v>
      </c>
      <c r="L207" s="83">
        <f t="shared" si="11"/>
        <v>0.35972595529532508</v>
      </c>
    </row>
    <row r="208" spans="1:12" x14ac:dyDescent="0.25">
      <c r="A208" s="82">
        <v>41806</v>
      </c>
      <c r="B208" s="83">
        <v>12.25</v>
      </c>
      <c r="C208" s="83">
        <v>12.25</v>
      </c>
      <c r="D208" s="83">
        <v>12.07</v>
      </c>
      <c r="E208" s="83">
        <v>12.1</v>
      </c>
      <c r="F208" s="84">
        <v>904800</v>
      </c>
      <c r="G208" s="83">
        <v>11.2</v>
      </c>
      <c r="H208" s="84">
        <f>EOD_T-A208</f>
        <v>288</v>
      </c>
      <c r="I208" s="83">
        <f t="shared" si="9"/>
        <v>-0.11000000000000121</v>
      </c>
      <c r="J208" s="83">
        <f t="shared" si="10"/>
        <v>-0.97259062776305227</v>
      </c>
      <c r="K208" s="83">
        <f>J208-BOQ_90DSMR</f>
        <v>-1.1763904703991961</v>
      </c>
      <c r="L208" s="83">
        <f t="shared" si="11"/>
        <v>1.3838945388460417</v>
      </c>
    </row>
    <row r="209" spans="1:12" x14ac:dyDescent="0.25">
      <c r="A209" s="82">
        <v>41803</v>
      </c>
      <c r="B209" s="83">
        <v>12.18</v>
      </c>
      <c r="C209" s="83">
        <v>12.23</v>
      </c>
      <c r="D209" s="83">
        <v>12.06</v>
      </c>
      <c r="E209" s="83">
        <v>12.22</v>
      </c>
      <c r="F209" s="84">
        <v>1120600</v>
      </c>
      <c r="G209" s="83">
        <v>11.31</v>
      </c>
      <c r="H209" s="84">
        <f>EOD_T-A209</f>
        <v>291</v>
      </c>
      <c r="I209" s="83">
        <f t="shared" si="9"/>
        <v>-9.9999999999997868E-3</v>
      </c>
      <c r="J209" s="83">
        <f t="shared" si="10"/>
        <v>-8.8339222614839105E-2</v>
      </c>
      <c r="K209" s="83">
        <f>J209-BOQ_90DSMR</f>
        <v>-0.29213906525098288</v>
      </c>
      <c r="L209" s="83">
        <f t="shared" si="11"/>
        <v>8.5345233445718025E-2</v>
      </c>
    </row>
    <row r="210" spans="1:12" x14ac:dyDescent="0.25">
      <c r="A210" s="82">
        <v>41802</v>
      </c>
      <c r="B210" s="83">
        <v>12.31</v>
      </c>
      <c r="C210" s="83">
        <v>12.36</v>
      </c>
      <c r="D210" s="83">
        <v>12.2</v>
      </c>
      <c r="E210" s="83">
        <v>12.23</v>
      </c>
      <c r="F210" s="84">
        <v>1202900</v>
      </c>
      <c r="G210" s="83">
        <v>11.32</v>
      </c>
      <c r="H210" s="84">
        <f>EOD_T-A210</f>
        <v>292</v>
      </c>
      <c r="I210" s="83">
        <f t="shared" si="9"/>
        <v>-0.10999999999999943</v>
      </c>
      <c r="J210" s="83">
        <f t="shared" si="10"/>
        <v>-0.96237970253717797</v>
      </c>
      <c r="K210" s="83">
        <f>J210-BOQ_90DSMR</f>
        <v>-1.1661795451733217</v>
      </c>
      <c r="L210" s="83">
        <f t="shared" si="11"/>
        <v>1.3599747315806554</v>
      </c>
    </row>
    <row r="211" spans="1:12" x14ac:dyDescent="0.25">
      <c r="A211" s="82">
        <v>41801</v>
      </c>
      <c r="B211" s="83">
        <v>12.32</v>
      </c>
      <c r="C211" s="83">
        <v>12.36</v>
      </c>
      <c r="D211" s="83">
        <v>12.27</v>
      </c>
      <c r="E211" s="83">
        <v>12.35</v>
      </c>
      <c r="F211" s="84">
        <v>1234100</v>
      </c>
      <c r="G211" s="83">
        <v>11.43</v>
      </c>
      <c r="H211" s="84">
        <f>EOD_T-A211</f>
        <v>293</v>
      </c>
      <c r="I211" s="83">
        <f t="shared" si="9"/>
        <v>8.9999999999999858E-2</v>
      </c>
      <c r="J211" s="83">
        <f t="shared" si="10"/>
        <v>0.79365079365079239</v>
      </c>
      <c r="K211" s="83">
        <f>J211-BOQ_90DSMR</f>
        <v>0.58985095101464857</v>
      </c>
      <c r="L211" s="83">
        <f t="shared" si="11"/>
        <v>0.34792414441288533</v>
      </c>
    </row>
    <row r="212" spans="1:12" x14ac:dyDescent="0.25">
      <c r="A212" s="82">
        <v>41800</v>
      </c>
      <c r="B212" s="83">
        <v>12.25</v>
      </c>
      <c r="C212" s="83">
        <v>12.34</v>
      </c>
      <c r="D212" s="83">
        <v>12.2</v>
      </c>
      <c r="E212" s="83">
        <v>12.25</v>
      </c>
      <c r="F212" s="84">
        <v>807000</v>
      </c>
      <c r="G212" s="83">
        <v>11.34</v>
      </c>
      <c r="H212" s="84">
        <f>EOD_T-A212</f>
        <v>294</v>
      </c>
      <c r="I212" s="83">
        <f t="shared" si="9"/>
        <v>2.9999999999999361E-2</v>
      </c>
      <c r="J212" s="83">
        <f t="shared" si="10"/>
        <v>0.26525198938991479</v>
      </c>
      <c r="K212" s="83">
        <f>J212-BOQ_90DSMR</f>
        <v>6.1452146753771031E-2</v>
      </c>
      <c r="L212" s="83">
        <f t="shared" si="11"/>
        <v>3.7763663406470117E-3</v>
      </c>
    </row>
    <row r="213" spans="1:12" x14ac:dyDescent="0.25">
      <c r="A213" s="82">
        <v>41799</v>
      </c>
      <c r="B213" s="83">
        <v>12.22</v>
      </c>
      <c r="C213" s="83">
        <v>12.22</v>
      </c>
      <c r="D213" s="83">
        <v>12.22</v>
      </c>
      <c r="E213" s="83">
        <v>12.22</v>
      </c>
      <c r="F213" s="84">
        <v>0</v>
      </c>
      <c r="G213" s="83">
        <v>11.31</v>
      </c>
      <c r="H213" s="84">
        <f>EOD_T-A213</f>
        <v>295</v>
      </c>
      <c r="I213" s="83">
        <f t="shared" si="9"/>
        <v>0</v>
      </c>
      <c r="J213" s="83">
        <f t="shared" si="10"/>
        <v>0</v>
      </c>
      <c r="K213" s="83">
        <f>J213-BOQ_90DSMR</f>
        <v>-0.20379984263614376</v>
      </c>
      <c r="L213" s="83">
        <f t="shared" si="11"/>
        <v>4.1534375858516957E-2</v>
      </c>
    </row>
    <row r="214" spans="1:12" x14ac:dyDescent="0.25">
      <c r="A214" s="82">
        <v>41796</v>
      </c>
      <c r="B214" s="83">
        <v>12.08</v>
      </c>
      <c r="C214" s="83">
        <v>12.33</v>
      </c>
      <c r="D214" s="83">
        <v>12.05</v>
      </c>
      <c r="E214" s="83">
        <v>12.22</v>
      </c>
      <c r="F214" s="84">
        <v>2206800</v>
      </c>
      <c r="G214" s="83">
        <v>11.31</v>
      </c>
      <c r="H214" s="84">
        <f>EOD_T-A214</f>
        <v>298</v>
      </c>
      <c r="I214" s="83">
        <f t="shared" si="9"/>
        <v>0.21000000000000085</v>
      </c>
      <c r="J214" s="83">
        <f t="shared" si="10"/>
        <v>1.8918918918918997</v>
      </c>
      <c r="K214" s="83">
        <f>J214-BOQ_90DSMR</f>
        <v>1.6880920492557558</v>
      </c>
      <c r="L214" s="83">
        <f t="shared" si="11"/>
        <v>2.849654766760497</v>
      </c>
    </row>
    <row r="215" spans="1:12" x14ac:dyDescent="0.25">
      <c r="A215" s="82">
        <v>41795</v>
      </c>
      <c r="B215" s="83">
        <v>11.99</v>
      </c>
      <c r="C215" s="83">
        <v>12.05</v>
      </c>
      <c r="D215" s="83">
        <v>11.98</v>
      </c>
      <c r="E215" s="83">
        <v>11.99</v>
      </c>
      <c r="F215" s="84">
        <v>1284900</v>
      </c>
      <c r="G215" s="83">
        <v>11.1</v>
      </c>
      <c r="H215" s="84">
        <f>EOD_T-A215</f>
        <v>299</v>
      </c>
      <c r="I215" s="83">
        <f t="shared" si="9"/>
        <v>0</v>
      </c>
      <c r="J215" s="83">
        <f t="shared" si="10"/>
        <v>0</v>
      </c>
      <c r="K215" s="83">
        <f>J215-BOQ_90DSMR</f>
        <v>-0.20379984263614376</v>
      </c>
      <c r="L215" s="83">
        <f t="shared" si="11"/>
        <v>4.1534375858516957E-2</v>
      </c>
    </row>
    <row r="216" spans="1:12" x14ac:dyDescent="0.25">
      <c r="A216" s="82">
        <v>41794</v>
      </c>
      <c r="B216" s="83">
        <v>12.03</v>
      </c>
      <c r="C216" s="83">
        <v>12.09</v>
      </c>
      <c r="D216" s="83">
        <v>11.95</v>
      </c>
      <c r="E216" s="83">
        <v>11.99</v>
      </c>
      <c r="F216" s="84">
        <v>965400</v>
      </c>
      <c r="G216" s="83">
        <v>11.1</v>
      </c>
      <c r="H216" s="84">
        <f>EOD_T-A216</f>
        <v>300</v>
      </c>
      <c r="I216" s="83">
        <f t="shared" si="9"/>
        <v>-9.9999999999997868E-3</v>
      </c>
      <c r="J216" s="83">
        <f t="shared" si="10"/>
        <v>-9.0009000900088093E-2</v>
      </c>
      <c r="K216" s="83">
        <f>J216-BOQ_90DSMR</f>
        <v>-0.29380884353623182</v>
      </c>
      <c r="L216" s="83">
        <f t="shared" si="11"/>
        <v>8.6323636540097948E-2</v>
      </c>
    </row>
    <row r="217" spans="1:12" x14ac:dyDescent="0.25">
      <c r="A217" s="82">
        <v>41793</v>
      </c>
      <c r="B217" s="83">
        <v>12.17</v>
      </c>
      <c r="C217" s="83">
        <v>12.19</v>
      </c>
      <c r="D217" s="83">
        <v>12</v>
      </c>
      <c r="E217" s="83">
        <v>12</v>
      </c>
      <c r="F217" s="84">
        <v>970400</v>
      </c>
      <c r="G217" s="83">
        <v>11.11</v>
      </c>
      <c r="H217" s="84">
        <f>EOD_T-A217</f>
        <v>301</v>
      </c>
      <c r="I217" s="83">
        <f t="shared" si="9"/>
        <v>-0.14000000000000057</v>
      </c>
      <c r="J217" s="83">
        <f t="shared" si="10"/>
        <v>-1.2444444444444496</v>
      </c>
      <c r="K217" s="83">
        <f>J217-BOQ_90DSMR</f>
        <v>-1.4482442870805934</v>
      </c>
      <c r="L217" s="83">
        <f t="shared" si="11"/>
        <v>2.0974115150615762</v>
      </c>
    </row>
    <row r="218" spans="1:12" x14ac:dyDescent="0.25">
      <c r="A218" s="82">
        <v>41792</v>
      </c>
      <c r="B218" s="83">
        <v>12.09</v>
      </c>
      <c r="C218" s="83">
        <v>12.18</v>
      </c>
      <c r="D218" s="83">
        <v>12</v>
      </c>
      <c r="E218" s="83">
        <v>12.15</v>
      </c>
      <c r="F218" s="84">
        <v>2011600</v>
      </c>
      <c r="G218" s="83">
        <v>11.25</v>
      </c>
      <c r="H218" s="84">
        <f>EOD_T-A218</f>
        <v>302</v>
      </c>
      <c r="I218" s="83">
        <f t="shared" si="9"/>
        <v>0.14000000000000057</v>
      </c>
      <c r="J218" s="83">
        <f t="shared" si="10"/>
        <v>1.2601260126012652</v>
      </c>
      <c r="K218" s="83">
        <f>J218-BOQ_90DSMR</f>
        <v>1.0563261699651214</v>
      </c>
      <c r="L218" s="83">
        <f t="shared" si="11"/>
        <v>1.1158249773531825</v>
      </c>
    </row>
    <row r="219" spans="1:12" x14ac:dyDescent="0.25">
      <c r="A219" s="82">
        <v>41789</v>
      </c>
      <c r="B219" s="83">
        <v>12.11</v>
      </c>
      <c r="C219" s="83">
        <v>12.11</v>
      </c>
      <c r="D219" s="83">
        <v>11.95</v>
      </c>
      <c r="E219" s="83">
        <v>12</v>
      </c>
      <c r="F219" s="84">
        <v>2567100</v>
      </c>
      <c r="G219" s="83">
        <v>11.11</v>
      </c>
      <c r="H219" s="84">
        <f>EOD_T-A219</f>
        <v>305</v>
      </c>
      <c r="I219" s="83">
        <f t="shared" si="9"/>
        <v>-8.0000000000000071E-2</v>
      </c>
      <c r="J219" s="83">
        <f t="shared" si="10"/>
        <v>-0.71492403932082282</v>
      </c>
      <c r="K219" s="83">
        <f>J219-BOQ_90DSMR</f>
        <v>-0.91872388195696653</v>
      </c>
      <c r="L219" s="83">
        <f t="shared" si="11"/>
        <v>0.84405357127807812</v>
      </c>
    </row>
    <row r="220" spans="1:12" x14ac:dyDescent="0.25">
      <c r="A220" s="82">
        <v>41788</v>
      </c>
      <c r="B220" s="83">
        <v>12.15</v>
      </c>
      <c r="C220" s="83">
        <v>12.18</v>
      </c>
      <c r="D220" s="83">
        <v>12.07</v>
      </c>
      <c r="E220" s="83">
        <v>12.09</v>
      </c>
      <c r="F220" s="84">
        <v>1193500</v>
      </c>
      <c r="G220" s="83">
        <v>11.19</v>
      </c>
      <c r="H220" s="84">
        <f>EOD_T-A220</f>
        <v>306</v>
      </c>
      <c r="I220" s="83">
        <f t="shared" si="9"/>
        <v>-7.0000000000000284E-2</v>
      </c>
      <c r="J220" s="83">
        <f t="shared" si="10"/>
        <v>-0.62166962699822625</v>
      </c>
      <c r="K220" s="83">
        <f>J220-BOQ_90DSMR</f>
        <v>-0.82546946963437007</v>
      </c>
      <c r="L220" s="83">
        <f t="shared" si="11"/>
        <v>0.68139984529844821</v>
      </c>
    </row>
    <row r="221" spans="1:12" x14ac:dyDescent="0.25">
      <c r="A221" s="82">
        <v>41787</v>
      </c>
      <c r="B221" s="83">
        <v>12.25</v>
      </c>
      <c r="C221" s="83">
        <v>12.28</v>
      </c>
      <c r="D221" s="83">
        <v>12.13</v>
      </c>
      <c r="E221" s="83">
        <v>12.16</v>
      </c>
      <c r="F221" s="84">
        <v>1081600</v>
      </c>
      <c r="G221" s="83">
        <v>11.26</v>
      </c>
      <c r="H221" s="84">
        <f>EOD_T-A221</f>
        <v>307</v>
      </c>
      <c r="I221" s="83">
        <f t="shared" si="9"/>
        <v>-1.9999999999999574E-2</v>
      </c>
      <c r="J221" s="83">
        <f t="shared" si="10"/>
        <v>-0.17730496453900332</v>
      </c>
      <c r="K221" s="83">
        <f>J221-BOQ_90DSMR</f>
        <v>-0.38110480717514705</v>
      </c>
      <c r="L221" s="83">
        <f t="shared" si="11"/>
        <v>0.14524087405200603</v>
      </c>
    </row>
    <row r="222" spans="1:12" x14ac:dyDescent="0.25">
      <c r="A222" s="82">
        <v>41786</v>
      </c>
      <c r="B222" s="83">
        <v>12.28</v>
      </c>
      <c r="C222" s="83">
        <v>12.31</v>
      </c>
      <c r="D222" s="83">
        <v>12.16</v>
      </c>
      <c r="E222" s="83">
        <v>12.19</v>
      </c>
      <c r="F222" s="84">
        <v>716800</v>
      </c>
      <c r="G222" s="83">
        <v>11.28</v>
      </c>
      <c r="H222" s="84">
        <f>EOD_T-A222</f>
        <v>308</v>
      </c>
      <c r="I222" s="83">
        <f t="shared" si="9"/>
        <v>-5.0000000000000711E-2</v>
      </c>
      <c r="J222" s="83">
        <f t="shared" si="10"/>
        <v>-0.4413062665489913</v>
      </c>
      <c r="K222" s="83">
        <f>J222-BOQ_90DSMR</f>
        <v>-0.64510610918513511</v>
      </c>
      <c r="L222" s="83">
        <f t="shared" si="11"/>
        <v>0.41616189210798349</v>
      </c>
    </row>
    <row r="223" spans="1:12" x14ac:dyDescent="0.25">
      <c r="A223" s="82">
        <v>41785</v>
      </c>
      <c r="B223" s="83">
        <v>12.15</v>
      </c>
      <c r="C223" s="83">
        <v>12.28</v>
      </c>
      <c r="D223" s="83">
        <v>12.14</v>
      </c>
      <c r="E223" s="83">
        <v>12.24</v>
      </c>
      <c r="F223" s="84">
        <v>821700</v>
      </c>
      <c r="G223" s="83">
        <v>11.33</v>
      </c>
      <c r="H223" s="84">
        <f>EOD_T-A223</f>
        <v>309</v>
      </c>
      <c r="I223" s="83">
        <f t="shared" si="9"/>
        <v>8.0000000000000071E-2</v>
      </c>
      <c r="J223" s="83">
        <f t="shared" si="10"/>
        <v>0.7111111111111118</v>
      </c>
      <c r="K223" s="83">
        <f>J223-BOQ_90DSMR</f>
        <v>0.5073112684749681</v>
      </c>
      <c r="L223" s="83">
        <f t="shared" si="11"/>
        <v>0.25736472312168118</v>
      </c>
    </row>
    <row r="224" spans="1:12" x14ac:dyDescent="0.25">
      <c r="A224" s="82">
        <v>41782</v>
      </c>
      <c r="B224" s="83">
        <v>12.1</v>
      </c>
      <c r="C224" s="83">
        <v>12.2</v>
      </c>
      <c r="D224" s="83">
        <v>12.1</v>
      </c>
      <c r="E224" s="83">
        <v>12.15</v>
      </c>
      <c r="F224" s="84">
        <v>1411000</v>
      </c>
      <c r="G224" s="83">
        <v>11.25</v>
      </c>
      <c r="H224" s="84">
        <f>EOD_T-A224</f>
        <v>312</v>
      </c>
      <c r="I224" s="83">
        <f t="shared" si="9"/>
        <v>7.0000000000000284E-2</v>
      </c>
      <c r="J224" s="83">
        <f t="shared" si="10"/>
        <v>0.62611806797853564</v>
      </c>
      <c r="K224" s="83">
        <f>J224-BOQ_90DSMR</f>
        <v>0.42231822534239188</v>
      </c>
      <c r="L224" s="83">
        <f t="shared" si="11"/>
        <v>0.17835268345634728</v>
      </c>
    </row>
    <row r="225" spans="1:12" x14ac:dyDescent="0.25">
      <c r="A225" s="82">
        <v>41781</v>
      </c>
      <c r="B225" s="83">
        <v>11.95</v>
      </c>
      <c r="C225" s="83">
        <v>12.08</v>
      </c>
      <c r="D225" s="83">
        <v>11.92</v>
      </c>
      <c r="E225" s="83">
        <v>12.08</v>
      </c>
      <c r="F225" s="84">
        <v>1575500</v>
      </c>
      <c r="G225" s="83">
        <v>11.18</v>
      </c>
      <c r="H225" s="84">
        <f>EOD_T-A225</f>
        <v>313</v>
      </c>
      <c r="I225" s="83">
        <f t="shared" si="9"/>
        <v>6.0000000000000497E-2</v>
      </c>
      <c r="J225" s="83">
        <f t="shared" si="10"/>
        <v>0.53956834532374554</v>
      </c>
      <c r="K225" s="83">
        <f>J225-BOQ_90DSMR</f>
        <v>0.33576850268760178</v>
      </c>
      <c r="L225" s="83">
        <f t="shared" si="11"/>
        <v>0.11274048739707404</v>
      </c>
    </row>
    <row r="226" spans="1:12" x14ac:dyDescent="0.25">
      <c r="A226" s="82">
        <v>41780</v>
      </c>
      <c r="B226" s="83">
        <v>11.93</v>
      </c>
      <c r="C226" s="83">
        <v>12.01</v>
      </c>
      <c r="D226" s="83">
        <v>11.92</v>
      </c>
      <c r="E226" s="83">
        <v>12.01</v>
      </c>
      <c r="F226" s="84">
        <v>1159500</v>
      </c>
      <c r="G226" s="83">
        <v>11.12</v>
      </c>
      <c r="H226" s="84">
        <f>EOD_T-A226</f>
        <v>314</v>
      </c>
      <c r="I226" s="83">
        <f t="shared" si="9"/>
        <v>-1.0000000000001563E-2</v>
      </c>
      <c r="J226" s="83">
        <f t="shared" si="10"/>
        <v>-8.9847259658594442E-2</v>
      </c>
      <c r="K226" s="83">
        <f>J226-BOQ_90DSMR</f>
        <v>-0.29364710229473823</v>
      </c>
      <c r="L226" s="83">
        <f t="shared" si="11"/>
        <v>8.6228620686096463E-2</v>
      </c>
    </row>
    <row r="227" spans="1:12" x14ac:dyDescent="0.25">
      <c r="A227" s="82">
        <v>41779</v>
      </c>
      <c r="B227" s="83">
        <v>11.95</v>
      </c>
      <c r="C227" s="83">
        <v>12.12</v>
      </c>
      <c r="D227" s="83">
        <v>11.93</v>
      </c>
      <c r="E227" s="83">
        <v>12.02</v>
      </c>
      <c r="F227" s="84">
        <v>1761800</v>
      </c>
      <c r="G227" s="83">
        <v>11.13</v>
      </c>
      <c r="H227" s="84">
        <f>EOD_T-A227</f>
        <v>315</v>
      </c>
      <c r="I227" s="83">
        <f t="shared" si="9"/>
        <v>9.0000000000001634E-2</v>
      </c>
      <c r="J227" s="83">
        <f t="shared" si="10"/>
        <v>0.81521739130436277</v>
      </c>
      <c r="K227" s="83">
        <f>J227-BOQ_90DSMR</f>
        <v>0.61141754866821896</v>
      </c>
      <c r="L227" s="83">
        <f t="shared" si="11"/>
        <v>0.37383141881945392</v>
      </c>
    </row>
    <row r="228" spans="1:12" x14ac:dyDescent="0.25">
      <c r="A228" s="82">
        <v>41778</v>
      </c>
      <c r="B228" s="83">
        <v>12</v>
      </c>
      <c r="C228" s="83">
        <v>12.03</v>
      </c>
      <c r="D228" s="83">
        <v>11.92</v>
      </c>
      <c r="E228" s="83">
        <v>11.93</v>
      </c>
      <c r="F228" s="84">
        <v>1003600</v>
      </c>
      <c r="G228" s="83">
        <v>11.04</v>
      </c>
      <c r="H228" s="84">
        <f>EOD_T-A228</f>
        <v>316</v>
      </c>
      <c r="I228" s="83">
        <f t="shared" si="9"/>
        <v>-6.0000000000000497E-2</v>
      </c>
      <c r="J228" s="83">
        <f t="shared" si="10"/>
        <v>-0.54054054054054512</v>
      </c>
      <c r="K228" s="83">
        <f>J228-BOQ_90DSMR</f>
        <v>-0.74434038317668882</v>
      </c>
      <c r="L228" s="83">
        <f t="shared" si="11"/>
        <v>0.5540426060276199</v>
      </c>
    </row>
    <row r="229" spans="1:12" x14ac:dyDescent="0.25">
      <c r="A229" s="82">
        <v>41775</v>
      </c>
      <c r="B229" s="83">
        <v>11.9</v>
      </c>
      <c r="C229" s="83">
        <v>12.05</v>
      </c>
      <c r="D229" s="83">
        <v>11.9</v>
      </c>
      <c r="E229" s="83">
        <v>11.99</v>
      </c>
      <c r="F229" s="84">
        <v>1096600</v>
      </c>
      <c r="G229" s="83">
        <v>11.1</v>
      </c>
      <c r="H229" s="84">
        <f>EOD_T-A229</f>
        <v>319</v>
      </c>
      <c r="I229" s="83">
        <f t="shared" si="9"/>
        <v>0</v>
      </c>
      <c r="J229" s="83">
        <f t="shared" si="10"/>
        <v>0</v>
      </c>
      <c r="K229" s="83">
        <f>J229-BOQ_90DSMR</f>
        <v>-0.20379984263614376</v>
      </c>
      <c r="L229" s="83">
        <f t="shared" si="11"/>
        <v>4.1534375858516957E-2</v>
      </c>
    </row>
    <row r="230" spans="1:12" x14ac:dyDescent="0.25">
      <c r="A230" s="82">
        <v>41774</v>
      </c>
      <c r="B230" s="83">
        <v>12</v>
      </c>
      <c r="C230" s="83">
        <v>12.08</v>
      </c>
      <c r="D230" s="83">
        <v>11.88</v>
      </c>
      <c r="E230" s="83">
        <v>11.99</v>
      </c>
      <c r="F230" s="84">
        <v>1401700</v>
      </c>
      <c r="G230" s="83">
        <v>11.1</v>
      </c>
      <c r="H230" s="84">
        <f>EOD_T-A230</f>
        <v>320</v>
      </c>
      <c r="I230" s="83">
        <f t="shared" si="9"/>
        <v>-1.9999999999999574E-2</v>
      </c>
      <c r="J230" s="83">
        <f t="shared" si="10"/>
        <v>-0.17985611510790983</v>
      </c>
      <c r="K230" s="83">
        <f>J230-BOQ_90DSMR</f>
        <v>-0.38365595774405359</v>
      </c>
      <c r="L230" s="83">
        <f t="shared" si="11"/>
        <v>0.14719189391250703</v>
      </c>
    </row>
    <row r="231" spans="1:12" x14ac:dyDescent="0.25">
      <c r="A231" s="82">
        <v>41773</v>
      </c>
      <c r="B231" s="83">
        <v>12.05</v>
      </c>
      <c r="C231" s="83">
        <v>12.15</v>
      </c>
      <c r="D231" s="83">
        <v>12</v>
      </c>
      <c r="E231" s="83">
        <v>12.01</v>
      </c>
      <c r="F231" s="84">
        <v>1448900</v>
      </c>
      <c r="G231" s="83">
        <v>11.12</v>
      </c>
      <c r="H231" s="84">
        <f>EOD_T-A231</f>
        <v>321</v>
      </c>
      <c r="I231" s="83">
        <f t="shared" si="9"/>
        <v>-5.0000000000000711E-2</v>
      </c>
      <c r="J231" s="83">
        <f t="shared" si="10"/>
        <v>-0.44762757385855606</v>
      </c>
      <c r="K231" s="83">
        <f>J231-BOQ_90DSMR</f>
        <v>-0.65142741649469982</v>
      </c>
      <c r="L231" s="83">
        <f t="shared" si="11"/>
        <v>0.42435767896095911</v>
      </c>
    </row>
    <row r="232" spans="1:12" x14ac:dyDescent="0.25">
      <c r="A232" s="82">
        <v>41772</v>
      </c>
      <c r="B232" s="83">
        <v>12.24</v>
      </c>
      <c r="C232" s="83">
        <v>12.26</v>
      </c>
      <c r="D232" s="83">
        <v>12.01</v>
      </c>
      <c r="E232" s="83">
        <v>12.07</v>
      </c>
      <c r="F232" s="84">
        <v>1446700</v>
      </c>
      <c r="G232" s="83">
        <v>11.17</v>
      </c>
      <c r="H232" s="84">
        <f>EOD_T-A232</f>
        <v>322</v>
      </c>
      <c r="I232" s="83">
        <f t="shared" si="9"/>
        <v>-9.9999999999997868E-3</v>
      </c>
      <c r="J232" s="83">
        <f t="shared" si="10"/>
        <v>-8.9445438282645673E-2</v>
      </c>
      <c r="K232" s="83">
        <f>J232-BOQ_90DSMR</f>
        <v>-0.29324528091878943</v>
      </c>
      <c r="L232" s="83">
        <f t="shared" si="11"/>
        <v>8.5992794781139734E-2</v>
      </c>
    </row>
    <row r="233" spans="1:12" x14ac:dyDescent="0.25">
      <c r="A233" s="82">
        <v>41771</v>
      </c>
      <c r="B233" s="83">
        <v>12.14</v>
      </c>
      <c r="C233" s="83">
        <v>12.23</v>
      </c>
      <c r="D233" s="83">
        <v>12.06</v>
      </c>
      <c r="E233" s="83">
        <v>12.08</v>
      </c>
      <c r="F233" s="84">
        <v>1053900</v>
      </c>
      <c r="G233" s="83">
        <v>11.18</v>
      </c>
      <c r="H233" s="84">
        <f>EOD_T-A233</f>
        <v>323</v>
      </c>
      <c r="I233" s="83">
        <f t="shared" si="9"/>
        <v>-4.0000000000000924E-2</v>
      </c>
      <c r="J233" s="83">
        <f t="shared" si="10"/>
        <v>-0.35650623885918825</v>
      </c>
      <c r="K233" s="83">
        <f>J233-BOQ_90DSMR</f>
        <v>-0.56030608149533201</v>
      </c>
      <c r="L233" s="83">
        <f t="shared" si="11"/>
        <v>0.31394290496065363</v>
      </c>
    </row>
    <row r="234" spans="1:12" x14ac:dyDescent="0.25">
      <c r="A234" s="82">
        <v>41768</v>
      </c>
      <c r="B234" s="83">
        <v>12.04</v>
      </c>
      <c r="C234" s="83">
        <v>12.14</v>
      </c>
      <c r="D234" s="83">
        <v>12</v>
      </c>
      <c r="E234" s="83">
        <v>12.12</v>
      </c>
      <c r="F234" s="84">
        <v>904100</v>
      </c>
      <c r="G234" s="83">
        <v>11.22</v>
      </c>
      <c r="H234" s="84">
        <f>EOD_T-A234</f>
        <v>326</v>
      </c>
      <c r="I234" s="83">
        <f t="shared" si="9"/>
        <v>3.0000000000001137E-2</v>
      </c>
      <c r="J234" s="83">
        <f t="shared" si="10"/>
        <v>0.26809651474531848</v>
      </c>
      <c r="K234" s="83">
        <f>J234-BOQ_90DSMR</f>
        <v>6.4296672109174724E-2</v>
      </c>
      <c r="L234" s="83">
        <f t="shared" si="11"/>
        <v>4.1340620443147272E-3</v>
      </c>
    </row>
    <row r="235" spans="1:12" x14ac:dyDescent="0.25">
      <c r="A235" s="82">
        <v>41767</v>
      </c>
      <c r="B235" s="83">
        <v>11.98</v>
      </c>
      <c r="C235" s="83">
        <v>12.14</v>
      </c>
      <c r="D235" s="83">
        <v>11.98</v>
      </c>
      <c r="E235" s="83">
        <v>12.09</v>
      </c>
      <c r="F235" s="84">
        <v>1321900</v>
      </c>
      <c r="G235" s="83">
        <v>11.19</v>
      </c>
      <c r="H235" s="84">
        <f>EOD_T-A235</f>
        <v>327</v>
      </c>
      <c r="I235" s="83">
        <f t="shared" si="9"/>
        <v>0.12999999999999901</v>
      </c>
      <c r="J235" s="83">
        <f t="shared" si="10"/>
        <v>1.1754068716093942</v>
      </c>
      <c r="K235" s="83">
        <f>J235-BOQ_90DSMR</f>
        <v>0.97160702897325035</v>
      </c>
      <c r="L235" s="83">
        <f t="shared" si="11"/>
        <v>0.94402021875022657</v>
      </c>
    </row>
    <row r="236" spans="1:12" x14ac:dyDescent="0.25">
      <c r="A236" s="82">
        <v>41766</v>
      </c>
      <c r="B236" s="83">
        <v>11.98</v>
      </c>
      <c r="C236" s="83">
        <v>11.98</v>
      </c>
      <c r="D236" s="83">
        <v>11.9</v>
      </c>
      <c r="E236" s="83">
        <v>11.95</v>
      </c>
      <c r="F236" s="84">
        <v>1171300</v>
      </c>
      <c r="G236" s="83">
        <v>11.06</v>
      </c>
      <c r="H236" s="84">
        <f>EOD_T-A236</f>
        <v>328</v>
      </c>
      <c r="I236" s="83">
        <f t="shared" si="9"/>
        <v>-5.9999999999998721E-2</v>
      </c>
      <c r="J236" s="83">
        <f t="shared" si="10"/>
        <v>-0.53956834532372955</v>
      </c>
      <c r="K236" s="83">
        <f>J236-BOQ_90DSMR</f>
        <v>-0.74336818795987325</v>
      </c>
      <c r="L236" s="83">
        <f t="shared" si="11"/>
        <v>0.55259626287074548</v>
      </c>
    </row>
    <row r="237" spans="1:12" x14ac:dyDescent="0.25">
      <c r="A237" s="82">
        <v>41765</v>
      </c>
      <c r="B237" s="83">
        <v>12.1</v>
      </c>
      <c r="C237" s="83">
        <v>12.11</v>
      </c>
      <c r="D237" s="83">
        <v>11.95</v>
      </c>
      <c r="E237" s="83">
        <v>12.01</v>
      </c>
      <c r="F237" s="84">
        <v>1091100</v>
      </c>
      <c r="G237" s="83">
        <v>11.12</v>
      </c>
      <c r="H237" s="84">
        <f>EOD_T-A237</f>
        <v>329</v>
      </c>
      <c r="I237" s="83">
        <f t="shared" si="9"/>
        <v>0</v>
      </c>
      <c r="J237" s="83">
        <f t="shared" si="10"/>
        <v>0</v>
      </c>
      <c r="K237" s="83">
        <f>J237-BOQ_90DSMR</f>
        <v>-0.20379984263614376</v>
      </c>
      <c r="L237" s="83">
        <f t="shared" si="11"/>
        <v>4.1534375858516957E-2</v>
      </c>
    </row>
    <row r="238" spans="1:12" x14ac:dyDescent="0.25">
      <c r="A238" s="82">
        <v>41764</v>
      </c>
      <c r="B238" s="83">
        <v>12.14</v>
      </c>
      <c r="C238" s="83">
        <v>12.14</v>
      </c>
      <c r="D238" s="83">
        <v>11.96</v>
      </c>
      <c r="E238" s="83">
        <v>12.01</v>
      </c>
      <c r="F238" s="84">
        <v>819100</v>
      </c>
      <c r="G238" s="83">
        <v>11.12</v>
      </c>
      <c r="H238" s="84">
        <f>EOD_T-A238</f>
        <v>330</v>
      </c>
      <c r="I238" s="83">
        <f t="shared" si="9"/>
        <v>-0.13000000000000078</v>
      </c>
      <c r="J238" s="83">
        <f t="shared" si="10"/>
        <v>-1.1555555555555626</v>
      </c>
      <c r="K238" s="83">
        <f>J238-BOQ_90DSMR</f>
        <v>-1.3593553981917064</v>
      </c>
      <c r="L238" s="83">
        <f t="shared" si="11"/>
        <v>1.8478470985929325</v>
      </c>
    </row>
    <row r="239" spans="1:12" x14ac:dyDescent="0.25">
      <c r="A239" s="82">
        <v>41761</v>
      </c>
      <c r="B239" s="83">
        <v>12.1</v>
      </c>
      <c r="C239" s="83">
        <v>12.16</v>
      </c>
      <c r="D239" s="83">
        <v>11.86</v>
      </c>
      <c r="E239" s="83">
        <v>12.15</v>
      </c>
      <c r="F239" s="84">
        <v>1195900</v>
      </c>
      <c r="G239" s="83">
        <v>11.25</v>
      </c>
      <c r="H239" s="84">
        <f>EOD_T-A239</f>
        <v>333</v>
      </c>
      <c r="I239" s="83">
        <f t="shared" si="9"/>
        <v>9.9999999999999645E-2</v>
      </c>
      <c r="J239" s="83">
        <f t="shared" si="10"/>
        <v>0.89686098654708202</v>
      </c>
      <c r="K239" s="83">
        <f>J239-BOQ_90DSMR</f>
        <v>0.6930611439109382</v>
      </c>
      <c r="L239" s="83">
        <f t="shared" si="11"/>
        <v>0.48033374919913818</v>
      </c>
    </row>
    <row r="240" spans="1:12" x14ac:dyDescent="0.25">
      <c r="A240" s="82">
        <v>41760</v>
      </c>
      <c r="B240" s="83">
        <v>12.3</v>
      </c>
      <c r="C240" s="83">
        <v>12.3</v>
      </c>
      <c r="D240" s="83">
        <v>11.99</v>
      </c>
      <c r="E240" s="83">
        <v>12.05</v>
      </c>
      <c r="F240" s="84">
        <v>1810600</v>
      </c>
      <c r="G240" s="83">
        <v>11.15</v>
      </c>
      <c r="H240" s="84">
        <f>EOD_T-A240</f>
        <v>334</v>
      </c>
      <c r="I240" s="83">
        <f t="shared" si="9"/>
        <v>-0.19999999999999929</v>
      </c>
      <c r="J240" s="83">
        <f t="shared" si="10"/>
        <v>-1.7621145374449279</v>
      </c>
      <c r="K240" s="83">
        <f>J240-BOQ_90DSMR</f>
        <v>-1.9659143800810717</v>
      </c>
      <c r="L240" s="83">
        <f t="shared" si="11"/>
        <v>3.8648193498095442</v>
      </c>
    </row>
    <row r="241" spans="1:12" x14ac:dyDescent="0.25">
      <c r="A241" s="82">
        <v>41759</v>
      </c>
      <c r="B241" s="83">
        <v>12.52</v>
      </c>
      <c r="C241" s="83">
        <v>12.57</v>
      </c>
      <c r="D241" s="83">
        <v>12.13</v>
      </c>
      <c r="E241" s="83">
        <v>12.26</v>
      </c>
      <c r="F241" s="84">
        <v>2590400</v>
      </c>
      <c r="G241" s="83">
        <v>11.35</v>
      </c>
      <c r="H241" s="84">
        <f>EOD_T-A241</f>
        <v>335</v>
      </c>
      <c r="I241" s="83">
        <f t="shared" si="9"/>
        <v>-0.12000000000000099</v>
      </c>
      <c r="J241" s="83">
        <f t="shared" si="10"/>
        <v>-1.0462074978204097</v>
      </c>
      <c r="K241" s="83">
        <f>J241-BOQ_90DSMR</f>
        <v>-1.2500073404565535</v>
      </c>
      <c r="L241" s="83">
        <f t="shared" si="11"/>
        <v>1.5625183511952661</v>
      </c>
    </row>
    <row r="242" spans="1:12" x14ac:dyDescent="0.25">
      <c r="A242" s="82">
        <v>41758</v>
      </c>
      <c r="B242" s="83">
        <v>12.69</v>
      </c>
      <c r="C242" s="83">
        <v>12.73</v>
      </c>
      <c r="D242" s="83">
        <v>12.35</v>
      </c>
      <c r="E242" s="83">
        <v>12.39</v>
      </c>
      <c r="F242" s="84">
        <v>1862900</v>
      </c>
      <c r="G242" s="83">
        <v>11.47</v>
      </c>
      <c r="H242" s="84">
        <f>EOD_T-A242</f>
        <v>336</v>
      </c>
      <c r="I242" s="83">
        <f t="shared" si="9"/>
        <v>-0.17999999999999972</v>
      </c>
      <c r="J242" s="83">
        <f t="shared" si="10"/>
        <v>-1.5450643776824009</v>
      </c>
      <c r="K242" s="83">
        <f>J242-BOQ_90DSMR</f>
        <v>-1.7488642203185447</v>
      </c>
      <c r="L242" s="83">
        <f t="shared" si="11"/>
        <v>3.0585260611103915</v>
      </c>
    </row>
    <row r="243" spans="1:12" x14ac:dyDescent="0.25">
      <c r="A243" s="82">
        <v>41757</v>
      </c>
      <c r="B243" s="83">
        <v>12.65</v>
      </c>
      <c r="C243" s="83">
        <v>12.67</v>
      </c>
      <c r="D243" s="83">
        <v>12.52</v>
      </c>
      <c r="E243" s="83">
        <v>12.59</v>
      </c>
      <c r="F243" s="84">
        <v>2263600</v>
      </c>
      <c r="G243" s="83">
        <v>11.65</v>
      </c>
      <c r="H243" s="84">
        <f>EOD_T-A243</f>
        <v>337</v>
      </c>
      <c r="I243" s="83">
        <f t="shared" si="9"/>
        <v>-0.11999999999999922</v>
      </c>
      <c r="J243" s="83">
        <f t="shared" si="10"/>
        <v>-1.0195412064570877</v>
      </c>
      <c r="K243" s="83">
        <f>J243-BOQ_90DSMR</f>
        <v>-1.2233410490932315</v>
      </c>
      <c r="L243" s="83">
        <f t="shared" si="11"/>
        <v>1.4965633223965282</v>
      </c>
    </row>
    <row r="244" spans="1:12" x14ac:dyDescent="0.25">
      <c r="A244" s="82">
        <v>41754</v>
      </c>
      <c r="B244" s="83">
        <v>12.72</v>
      </c>
      <c r="C244" s="83">
        <v>12.72</v>
      </c>
      <c r="D244" s="83">
        <v>12.72</v>
      </c>
      <c r="E244" s="83">
        <v>12.72</v>
      </c>
      <c r="F244" s="84">
        <v>0</v>
      </c>
      <c r="G244" s="83">
        <v>11.77</v>
      </c>
      <c r="H244" s="84">
        <f>EOD_T-A244</f>
        <v>340</v>
      </c>
      <c r="I244" s="83">
        <f t="shared" si="9"/>
        <v>0</v>
      </c>
      <c r="J244" s="83">
        <f t="shared" si="10"/>
        <v>0</v>
      </c>
      <c r="K244" s="83">
        <f>J244-BOQ_90DSMR</f>
        <v>-0.20379984263614376</v>
      </c>
      <c r="L244" s="83">
        <f t="shared" si="11"/>
        <v>4.1534375858516957E-2</v>
      </c>
    </row>
    <row r="245" spans="1:12" x14ac:dyDescent="0.25">
      <c r="A245" s="82">
        <v>41753</v>
      </c>
      <c r="B245" s="83">
        <v>12.66</v>
      </c>
      <c r="C245" s="83">
        <v>12.75</v>
      </c>
      <c r="D245" s="83">
        <v>12.65</v>
      </c>
      <c r="E245" s="83">
        <v>12.72</v>
      </c>
      <c r="F245" s="84">
        <v>2474000</v>
      </c>
      <c r="G245" s="83">
        <v>11.77</v>
      </c>
      <c r="H245" s="84">
        <f>EOD_T-A245</f>
        <v>341</v>
      </c>
      <c r="I245" s="83">
        <f t="shared" si="9"/>
        <v>7.0000000000000284E-2</v>
      </c>
      <c r="J245" s="83">
        <f t="shared" si="10"/>
        <v>0.59829059829060072</v>
      </c>
      <c r="K245" s="83">
        <f>J245-BOQ_90DSMR</f>
        <v>0.39449075565445696</v>
      </c>
      <c r="L245" s="83">
        <f t="shared" si="11"/>
        <v>0.15562295629682446</v>
      </c>
    </row>
    <row r="246" spans="1:12" x14ac:dyDescent="0.25">
      <c r="A246" s="82">
        <v>41752</v>
      </c>
      <c r="B246" s="83">
        <v>13.16</v>
      </c>
      <c r="C246" s="83">
        <v>13.25</v>
      </c>
      <c r="D246" s="83">
        <v>13.05</v>
      </c>
      <c r="E246" s="83">
        <v>13.1</v>
      </c>
      <c r="F246" s="84">
        <v>2281200</v>
      </c>
      <c r="G246" s="83">
        <v>11.7</v>
      </c>
      <c r="H246" s="84">
        <f>EOD_T-A246</f>
        <v>342</v>
      </c>
      <c r="I246" s="83">
        <f t="shared" si="9"/>
        <v>2.9999999999999361E-2</v>
      </c>
      <c r="J246" s="83">
        <f t="shared" si="10"/>
        <v>0.25706940874035439</v>
      </c>
      <c r="K246" s="83">
        <f>J246-BOQ_90DSMR</f>
        <v>5.3269566104210631E-2</v>
      </c>
      <c r="L246" s="83">
        <f t="shared" si="11"/>
        <v>2.8376466729308661E-3</v>
      </c>
    </row>
    <row r="247" spans="1:12" x14ac:dyDescent="0.25">
      <c r="A247" s="82">
        <v>41751</v>
      </c>
      <c r="B247" s="83">
        <v>13</v>
      </c>
      <c r="C247" s="83">
        <v>13.08</v>
      </c>
      <c r="D247" s="83">
        <v>12.95</v>
      </c>
      <c r="E247" s="83">
        <v>13.06</v>
      </c>
      <c r="F247" s="84">
        <v>1367900</v>
      </c>
      <c r="G247" s="83">
        <v>11.67</v>
      </c>
      <c r="H247" s="84">
        <f>EOD_T-A247</f>
        <v>343</v>
      </c>
      <c r="I247" s="83">
        <f t="shared" si="9"/>
        <v>9.9999999999999645E-2</v>
      </c>
      <c r="J247" s="83">
        <f t="shared" si="10"/>
        <v>0.86430423509074894</v>
      </c>
      <c r="K247" s="83">
        <f>J247-BOQ_90DSMR</f>
        <v>0.66050439245460524</v>
      </c>
      <c r="L247" s="83">
        <f t="shared" si="11"/>
        <v>0.4362660524518272</v>
      </c>
    </row>
    <row r="248" spans="1:12" x14ac:dyDescent="0.25">
      <c r="A248" s="82">
        <v>41750</v>
      </c>
      <c r="B248" s="83">
        <v>12.95</v>
      </c>
      <c r="C248" s="83">
        <v>12.95</v>
      </c>
      <c r="D248" s="83">
        <v>12.95</v>
      </c>
      <c r="E248" s="83">
        <v>12.95</v>
      </c>
      <c r="F248" s="84">
        <v>0</v>
      </c>
      <c r="G248" s="83">
        <v>11.57</v>
      </c>
      <c r="H248" s="84">
        <f>EOD_T-A248</f>
        <v>344</v>
      </c>
      <c r="I248" s="83">
        <f t="shared" si="9"/>
        <v>0</v>
      </c>
      <c r="J248" s="83">
        <f t="shared" si="10"/>
        <v>0</v>
      </c>
      <c r="K248" s="83">
        <f>J248-BOQ_90DSMR</f>
        <v>-0.20379984263614376</v>
      </c>
      <c r="L248" s="83">
        <f t="shared" si="11"/>
        <v>4.1534375858516957E-2</v>
      </c>
    </row>
    <row r="249" spans="1:12" x14ac:dyDescent="0.25">
      <c r="A249" s="82">
        <v>41747</v>
      </c>
      <c r="B249" s="83">
        <v>12.95</v>
      </c>
      <c r="C249" s="83">
        <v>12.95</v>
      </c>
      <c r="D249" s="83">
        <v>12.95</v>
      </c>
      <c r="E249" s="83">
        <v>12.95</v>
      </c>
      <c r="F249" s="84">
        <v>0</v>
      </c>
      <c r="G249" s="83">
        <v>11.57</v>
      </c>
      <c r="H249" s="84">
        <f>EOD_T-A249</f>
        <v>347</v>
      </c>
      <c r="I249" s="83">
        <f t="shared" si="9"/>
        <v>0</v>
      </c>
      <c r="J249" s="83">
        <f t="shared" si="10"/>
        <v>0</v>
      </c>
      <c r="K249" s="83">
        <f>J249-BOQ_90DSMR</f>
        <v>-0.20379984263614376</v>
      </c>
      <c r="L249" s="83">
        <f t="shared" si="11"/>
        <v>4.1534375858516957E-2</v>
      </c>
    </row>
    <row r="250" spans="1:12" x14ac:dyDescent="0.25">
      <c r="A250" s="82">
        <v>41746</v>
      </c>
      <c r="B250" s="83">
        <v>12.8</v>
      </c>
      <c r="C250" s="83">
        <v>12.95</v>
      </c>
      <c r="D250" s="83">
        <v>12.74</v>
      </c>
      <c r="E250" s="83">
        <v>12.95</v>
      </c>
      <c r="F250" s="84">
        <v>2734700</v>
      </c>
      <c r="G250" s="83">
        <v>11.57</v>
      </c>
      <c r="H250" s="84">
        <f>EOD_T-A250</f>
        <v>348</v>
      </c>
      <c r="I250" s="83">
        <f t="shared" si="9"/>
        <v>0.28000000000000114</v>
      </c>
      <c r="J250" s="83">
        <f t="shared" si="10"/>
        <v>2.480070859167415</v>
      </c>
      <c r="K250" s="83">
        <f>J250-BOQ_90DSMR</f>
        <v>2.2762710165312714</v>
      </c>
      <c r="L250" s="83">
        <f t="shared" si="11"/>
        <v>5.1814097407003077</v>
      </c>
    </row>
    <row r="251" spans="1:12" x14ac:dyDescent="0.25">
      <c r="A251" s="82">
        <v>41745</v>
      </c>
      <c r="B251" s="83">
        <v>12.73</v>
      </c>
      <c r="C251" s="83">
        <v>12.73</v>
      </c>
      <c r="D251" s="83">
        <v>12.32</v>
      </c>
      <c r="E251" s="83">
        <v>12.64</v>
      </c>
      <c r="F251" s="84">
        <v>3438800</v>
      </c>
      <c r="G251" s="83">
        <v>11.29</v>
      </c>
      <c r="H251" s="84">
        <f>EOD_T-A251</f>
        <v>349</v>
      </c>
      <c r="I251" s="83">
        <f t="shared" si="9"/>
        <v>0.1899999999999995</v>
      </c>
      <c r="J251" s="83">
        <f t="shared" si="10"/>
        <v>1.7117117117117073</v>
      </c>
      <c r="K251" s="83">
        <f>J251-BOQ_90DSMR</f>
        <v>1.5079118690755635</v>
      </c>
      <c r="L251" s="83">
        <f t="shared" si="11"/>
        <v>2.2737982048989593</v>
      </c>
    </row>
    <row r="252" spans="1:12" x14ac:dyDescent="0.25">
      <c r="A252" s="82">
        <v>41744</v>
      </c>
      <c r="B252" s="83">
        <v>12.43</v>
      </c>
      <c r="C252" s="83">
        <v>12.43</v>
      </c>
      <c r="D252" s="83">
        <v>12.43</v>
      </c>
      <c r="E252" s="83">
        <v>12.43</v>
      </c>
      <c r="F252" s="84">
        <v>0</v>
      </c>
      <c r="G252" s="83">
        <v>11.1</v>
      </c>
      <c r="H252" s="84">
        <f>EOD_T-A252</f>
        <v>350</v>
      </c>
      <c r="I252" s="83">
        <f t="shared" si="9"/>
        <v>0</v>
      </c>
      <c r="J252" s="83">
        <f t="shared" si="10"/>
        <v>0</v>
      </c>
      <c r="K252" s="83">
        <f>J252-BOQ_90DSMR</f>
        <v>-0.20379984263614376</v>
      </c>
      <c r="L252" s="83">
        <f t="shared" si="11"/>
        <v>4.1534375858516957E-2</v>
      </c>
    </row>
    <row r="253" spans="1:12" x14ac:dyDescent="0.25">
      <c r="A253" s="82">
        <v>41743</v>
      </c>
      <c r="B253" s="83">
        <v>12.43</v>
      </c>
      <c r="C253" s="83">
        <v>12.43</v>
      </c>
      <c r="D253" s="83">
        <v>12.43</v>
      </c>
      <c r="E253" s="83">
        <v>12.43</v>
      </c>
      <c r="F253" s="84">
        <v>0</v>
      </c>
      <c r="G253" s="83">
        <v>11.1</v>
      </c>
      <c r="H253" s="84">
        <f>EOD_T-A253</f>
        <v>351</v>
      </c>
      <c r="I253" s="83">
        <f t="shared" si="9"/>
        <v>0</v>
      </c>
      <c r="J253" s="83">
        <f t="shared" si="10"/>
        <v>0</v>
      </c>
      <c r="K253" s="83">
        <f>J253-BOQ_90DSMR</f>
        <v>-0.20379984263614376</v>
      </c>
      <c r="L253" s="83">
        <f t="shared" si="11"/>
        <v>4.1534375858516957E-2</v>
      </c>
    </row>
    <row r="254" spans="1:12" x14ac:dyDescent="0.25">
      <c r="A254" s="82">
        <v>41740</v>
      </c>
      <c r="B254" s="83">
        <v>12.43</v>
      </c>
      <c r="C254" s="83">
        <v>12.43</v>
      </c>
      <c r="D254" s="83">
        <v>12.43</v>
      </c>
      <c r="E254" s="83">
        <v>12.43</v>
      </c>
      <c r="F254" s="84">
        <v>0</v>
      </c>
      <c r="G254" s="83">
        <v>11.1</v>
      </c>
      <c r="H254" s="84">
        <f>EOD_T-A254</f>
        <v>354</v>
      </c>
      <c r="I254" s="83">
        <f t="shared" si="9"/>
        <v>0</v>
      </c>
      <c r="J254" s="83">
        <f t="shared" si="10"/>
        <v>0</v>
      </c>
      <c r="K254" s="83">
        <f>J254-BOQ_90DSMR</f>
        <v>-0.20379984263614376</v>
      </c>
      <c r="L254" s="83">
        <f t="shared" si="11"/>
        <v>4.1534375858516957E-2</v>
      </c>
    </row>
    <row r="255" spans="1:12" x14ac:dyDescent="0.25">
      <c r="A255" s="82">
        <v>41739</v>
      </c>
      <c r="B255" s="83">
        <v>12.58</v>
      </c>
      <c r="C255" s="83">
        <v>12.6</v>
      </c>
      <c r="D255" s="83">
        <v>12.43</v>
      </c>
      <c r="E255" s="83">
        <v>12.43</v>
      </c>
      <c r="F255" s="84">
        <v>1593400</v>
      </c>
      <c r="G255" s="83">
        <v>11.1</v>
      </c>
      <c r="H255" s="84">
        <f>EOD_T-A255</f>
        <v>355</v>
      </c>
      <c r="I255" s="83">
        <f t="shared" si="9"/>
        <v>-6.0000000000000497E-2</v>
      </c>
      <c r="J255" s="83">
        <f t="shared" si="10"/>
        <v>-0.53763440860215506</v>
      </c>
      <c r="K255" s="83">
        <f>J255-BOQ_90DSMR</f>
        <v>-0.74143425123829876</v>
      </c>
      <c r="L255" s="83">
        <f t="shared" si="11"/>
        <v>0.54972474890929668</v>
      </c>
    </row>
    <row r="256" spans="1:12" x14ac:dyDescent="0.25">
      <c r="A256" s="82">
        <v>41738</v>
      </c>
      <c r="B256" s="83">
        <v>12.55</v>
      </c>
      <c r="C256" s="83">
        <v>12.64</v>
      </c>
      <c r="D256" s="83">
        <v>12.49</v>
      </c>
      <c r="E256" s="83">
        <v>12.5</v>
      </c>
      <c r="F256" s="84">
        <v>1190300</v>
      </c>
      <c r="G256" s="83">
        <v>11.16</v>
      </c>
      <c r="H256" s="84">
        <f>EOD_T-A256</f>
        <v>356</v>
      </c>
      <c r="I256" s="83">
        <f t="shared" si="9"/>
        <v>1.9999999999999574E-2</v>
      </c>
      <c r="J256" s="83">
        <f t="shared" si="10"/>
        <v>0.17953321364452041</v>
      </c>
      <c r="K256" s="83">
        <f>J256-BOQ_90DSMR</f>
        <v>-2.4266628991623351E-2</v>
      </c>
      <c r="L256" s="83">
        <f t="shared" si="11"/>
        <v>5.8886928261709499E-4</v>
      </c>
    </row>
    <row r="257" spans="1:12" x14ac:dyDescent="0.25">
      <c r="A257" s="82">
        <v>41737</v>
      </c>
      <c r="B257" s="83">
        <v>12.53</v>
      </c>
      <c r="C257" s="83">
        <v>12.56</v>
      </c>
      <c r="D257" s="83">
        <v>12.46</v>
      </c>
      <c r="E257" s="83">
        <v>12.47</v>
      </c>
      <c r="F257" s="84">
        <v>852900</v>
      </c>
      <c r="G257" s="83">
        <v>11.14</v>
      </c>
      <c r="H257" s="84">
        <f>EOD_T-A257</f>
        <v>357</v>
      </c>
      <c r="I257" s="83">
        <f t="shared" si="9"/>
        <v>-7.0000000000000284E-2</v>
      </c>
      <c r="J257" s="83">
        <f t="shared" si="10"/>
        <v>-0.62444246208742449</v>
      </c>
      <c r="K257" s="83">
        <f>J257-BOQ_90DSMR</f>
        <v>-0.8282423047235683</v>
      </c>
      <c r="L257" s="83">
        <f t="shared" si="11"/>
        <v>0.68598531533380813</v>
      </c>
    </row>
    <row r="258" spans="1:12" x14ac:dyDescent="0.25">
      <c r="A258" s="82">
        <v>41736</v>
      </c>
      <c r="B258" s="83">
        <v>12.46</v>
      </c>
      <c r="C258" s="83">
        <v>12.66</v>
      </c>
      <c r="D258" s="83">
        <v>12.37</v>
      </c>
      <c r="E258" s="83">
        <v>12.55</v>
      </c>
      <c r="F258" s="84">
        <v>940100</v>
      </c>
      <c r="G258" s="83">
        <v>11.21</v>
      </c>
      <c r="H258" s="84">
        <f>EOD_T-A258</f>
        <v>358</v>
      </c>
      <c r="I258" s="83">
        <f t="shared" si="9"/>
        <v>4.0000000000000924E-2</v>
      </c>
      <c r="J258" s="83">
        <f t="shared" si="10"/>
        <v>0.35810205908684806</v>
      </c>
      <c r="K258" s="83">
        <f>J258-BOQ_90DSMR</f>
        <v>0.1543022164507043</v>
      </c>
      <c r="L258" s="83">
        <f t="shared" si="11"/>
        <v>2.38091740016E-2</v>
      </c>
    </row>
    <row r="259" spans="1:12" x14ac:dyDescent="0.25">
      <c r="A259" s="82">
        <v>41733</v>
      </c>
      <c r="B259" s="83">
        <v>12.55</v>
      </c>
      <c r="C259" s="83">
        <v>12.6</v>
      </c>
      <c r="D259" s="83">
        <v>12.47</v>
      </c>
      <c r="E259" s="83">
        <v>12.51</v>
      </c>
      <c r="F259" s="84">
        <v>1603000</v>
      </c>
      <c r="G259" s="83">
        <v>11.17</v>
      </c>
      <c r="H259" s="84">
        <f>EOD_T-A259</f>
        <v>361</v>
      </c>
      <c r="I259" s="83">
        <f t="shared" si="9"/>
        <v>-7.0000000000000284E-2</v>
      </c>
      <c r="J259" s="83">
        <f t="shared" ref="J259:J322" si="12">I259/G260*100</f>
        <v>-0.62277580071174632</v>
      </c>
      <c r="K259" s="83">
        <f>J259-BOQ_90DSMR</f>
        <v>-0.82657564334789013</v>
      </c>
      <c r="L259" s="83">
        <f t="shared" ref="L259:L322" si="13">K259*K259</f>
        <v>0.68322729417597849</v>
      </c>
    </row>
    <row r="260" spans="1:12" x14ac:dyDescent="0.25">
      <c r="A260" s="82">
        <v>41732</v>
      </c>
      <c r="B260" s="83">
        <v>12.68</v>
      </c>
      <c r="C260" s="83">
        <v>12.68</v>
      </c>
      <c r="D260" s="83">
        <v>12.55</v>
      </c>
      <c r="E260" s="83">
        <v>12.58</v>
      </c>
      <c r="F260" s="84">
        <v>990300</v>
      </c>
      <c r="G260" s="83">
        <v>11.24</v>
      </c>
      <c r="H260" s="84">
        <f>EOD_T-A260</f>
        <v>362</v>
      </c>
      <c r="I260" s="83">
        <f t="shared" si="9"/>
        <v>1.9999999999999574E-2</v>
      </c>
      <c r="J260" s="83">
        <f t="shared" si="12"/>
        <v>0.17825311942958622</v>
      </c>
      <c r="K260" s="83">
        <f>J260-BOQ_90DSMR</f>
        <v>-2.5546723206557542E-2</v>
      </c>
      <c r="L260" s="83">
        <f t="shared" si="13"/>
        <v>6.5263506659246563E-4</v>
      </c>
    </row>
    <row r="261" spans="1:12" x14ac:dyDescent="0.25">
      <c r="A261" s="82">
        <v>41731</v>
      </c>
      <c r="B261" s="83">
        <v>12.6</v>
      </c>
      <c r="C261" s="83">
        <v>12.62</v>
      </c>
      <c r="D261" s="83">
        <v>12.48</v>
      </c>
      <c r="E261" s="83">
        <v>12.56</v>
      </c>
      <c r="F261" s="84">
        <v>1144400</v>
      </c>
      <c r="G261" s="83">
        <v>11.22</v>
      </c>
      <c r="H261" s="84">
        <f>EOD_T-A261</f>
        <v>363</v>
      </c>
      <c r="I261" s="83">
        <f t="shared" si="9"/>
        <v>0</v>
      </c>
      <c r="J261" s="83">
        <f t="shared" si="12"/>
        <v>0</v>
      </c>
      <c r="K261" s="83">
        <f>J261-BOQ_90DSMR</f>
        <v>-0.20379984263614376</v>
      </c>
      <c r="L261" s="83">
        <f t="shared" si="13"/>
        <v>4.1534375858516957E-2</v>
      </c>
    </row>
    <row r="262" spans="1:12" x14ac:dyDescent="0.25">
      <c r="A262" s="82">
        <v>41730</v>
      </c>
      <c r="B262" s="83">
        <v>12.65</v>
      </c>
      <c r="C262" s="83">
        <v>12.69</v>
      </c>
      <c r="D262" s="83">
        <v>12.53</v>
      </c>
      <c r="E262" s="83">
        <v>12.55</v>
      </c>
      <c r="F262" s="84">
        <v>1058400</v>
      </c>
      <c r="G262" s="83">
        <v>11.22</v>
      </c>
      <c r="H262" s="84">
        <f>EOD_T-A262</f>
        <v>364</v>
      </c>
      <c r="I262" s="83">
        <f t="shared" si="9"/>
        <v>-8.0000000000000071E-2</v>
      </c>
      <c r="J262" s="83">
        <f t="shared" si="12"/>
        <v>-0.70796460176991205</v>
      </c>
      <c r="K262" s="83">
        <f>J262-BOQ_90DSMR</f>
        <v>-0.91176444440605575</v>
      </c>
      <c r="L262" s="83">
        <f t="shared" si="13"/>
        <v>0.83131440208308349</v>
      </c>
    </row>
    <row r="263" spans="1:12" x14ac:dyDescent="0.25">
      <c r="A263" s="82">
        <v>41729</v>
      </c>
      <c r="B263" s="83">
        <v>12.74</v>
      </c>
      <c r="C263" s="83">
        <v>12.76</v>
      </c>
      <c r="D263" s="83">
        <v>12.65</v>
      </c>
      <c r="E263" s="83">
        <v>12.65</v>
      </c>
      <c r="F263" s="84">
        <v>960400</v>
      </c>
      <c r="G263" s="83">
        <v>11.3</v>
      </c>
      <c r="H263" s="84">
        <f>EOD_T-A263</f>
        <v>365</v>
      </c>
      <c r="I263" s="83">
        <f t="shared" si="9"/>
        <v>11.3</v>
      </c>
      <c r="J263" s="83" t="e">
        <f t="shared" si="12"/>
        <v>#DIV/0!</v>
      </c>
      <c r="K263" s="83" t="e">
        <f>J263-BOQ_90DSMR</f>
        <v>#DIV/0!</v>
      </c>
      <c r="L263" s="83" t="e">
        <f t="shared" si="13"/>
        <v>#DIV/0!</v>
      </c>
    </row>
  </sheetData>
  <sortState ref="A4:G263">
    <sortCondition descending="1" ref="A2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45"/>
  <sheetViews>
    <sheetView zoomScale="85" zoomScaleNormal="85" workbookViewId="0">
      <selection activeCell="J11" sqref="J11"/>
    </sheetView>
  </sheetViews>
  <sheetFormatPr defaultRowHeight="15" x14ac:dyDescent="0.25"/>
  <cols>
    <col min="1" max="7" width="10.7109375" customWidth="1"/>
    <col min="12" max="12" width="12.7109375" bestFit="1" customWidth="1"/>
  </cols>
  <sheetData>
    <row r="1" spans="1:12" x14ac:dyDescent="0.25">
      <c r="A1" t="s">
        <v>758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42068</v>
      </c>
      <c r="B3" s="83">
        <v>10.25</v>
      </c>
      <c r="C3" s="83">
        <v>10.27</v>
      </c>
      <c r="D3" s="83">
        <v>10.19</v>
      </c>
      <c r="E3" s="83">
        <v>10.220000000000001</v>
      </c>
      <c r="F3" s="84">
        <v>838900</v>
      </c>
      <c r="G3" s="83">
        <v>10.220000000000001</v>
      </c>
      <c r="H3" s="84">
        <f>EOD_T-A3</f>
        <v>26</v>
      </c>
      <c r="I3" s="83">
        <f t="shared" ref="I3:I66" si="0">G3-G4</f>
        <v>-9.9999999999997868E-3</v>
      </c>
      <c r="J3" s="83">
        <f t="shared" ref="J3:J66" si="1">I3/G4*100</f>
        <v>-9.7751710654934376E-2</v>
      </c>
      <c r="K3" s="83">
        <f>J3-CRZ_90DSMR</f>
        <v>-3.3231711483459228E-2</v>
      </c>
      <c r="L3" s="83">
        <f t="shared" ref="L3:L66" si="2">K3*K3</f>
        <v>1.1043466481198759E-3</v>
      </c>
    </row>
    <row r="4" spans="1:12" x14ac:dyDescent="0.25">
      <c r="A4" s="82">
        <v>42067</v>
      </c>
      <c r="B4" s="83">
        <v>10.220000000000001</v>
      </c>
      <c r="C4" s="83">
        <v>10.32</v>
      </c>
      <c r="D4" s="83">
        <v>10.19</v>
      </c>
      <c r="E4" s="83">
        <v>10.23</v>
      </c>
      <c r="F4" s="84">
        <v>1215700</v>
      </c>
      <c r="G4" s="83">
        <v>10.23</v>
      </c>
      <c r="H4" s="84">
        <f>EOD_T-A4</f>
        <v>27</v>
      </c>
      <c r="I4" s="83">
        <f t="shared" si="0"/>
        <v>4.0000000000000924E-2</v>
      </c>
      <c r="J4" s="83">
        <f t="shared" si="1"/>
        <v>0.39254170755643697</v>
      </c>
      <c r="K4" s="83">
        <f>J4-CRZ_90DSMR</f>
        <v>0.45706170672791213</v>
      </c>
      <c r="L4" s="83">
        <f t="shared" si="2"/>
        <v>0.20890540375703195</v>
      </c>
    </row>
    <row r="5" spans="1:12" x14ac:dyDescent="0.25">
      <c r="A5" s="82">
        <v>42066</v>
      </c>
      <c r="B5" s="83">
        <v>10.18</v>
      </c>
      <c r="C5" s="83">
        <v>10.210000000000001</v>
      </c>
      <c r="D5" s="83">
        <v>10.1</v>
      </c>
      <c r="E5" s="83">
        <v>10.19</v>
      </c>
      <c r="F5" s="84">
        <v>4682900</v>
      </c>
      <c r="G5" s="83">
        <v>10.19</v>
      </c>
      <c r="H5" s="84">
        <f>EOD_T-A5</f>
        <v>28</v>
      </c>
      <c r="I5" s="83">
        <f t="shared" si="0"/>
        <v>9.9999999999999645E-2</v>
      </c>
      <c r="J5" s="83">
        <f t="shared" si="1"/>
        <v>0.99108027750247418</v>
      </c>
      <c r="K5" s="83">
        <f>J5-CRZ_90DSMR</f>
        <v>1.0556002766739494</v>
      </c>
      <c r="L5" s="83">
        <f t="shared" si="2"/>
        <v>1.1142919441141186</v>
      </c>
    </row>
    <row r="6" spans="1:12" x14ac:dyDescent="0.25">
      <c r="A6" s="82">
        <v>42065</v>
      </c>
      <c r="B6" s="83">
        <v>10.1</v>
      </c>
      <c r="C6" s="83">
        <v>10.18</v>
      </c>
      <c r="D6" s="83">
        <v>10.050000000000001</v>
      </c>
      <c r="E6" s="83">
        <v>10.09</v>
      </c>
      <c r="F6" s="84">
        <v>1344500</v>
      </c>
      <c r="G6" s="83">
        <v>10.09</v>
      </c>
      <c r="H6" s="84">
        <f>EOD_T-A6</f>
        <v>29</v>
      </c>
      <c r="I6" s="83">
        <f t="shared" si="0"/>
        <v>8.0000000000000071E-2</v>
      </c>
      <c r="J6" s="83">
        <f t="shared" si="1"/>
        <v>0.79920079920079989</v>
      </c>
      <c r="K6" s="83">
        <f>J6-CRZ_90DSMR</f>
        <v>0.863720798372275</v>
      </c>
      <c r="L6" s="83">
        <f t="shared" si="2"/>
        <v>0.74601361754084017</v>
      </c>
    </row>
    <row r="7" spans="1:12" x14ac:dyDescent="0.25">
      <c r="A7" s="82">
        <v>42062</v>
      </c>
      <c r="B7" s="83">
        <v>10.08</v>
      </c>
      <c r="C7" s="83">
        <v>10.19</v>
      </c>
      <c r="D7" s="83">
        <v>10.01</v>
      </c>
      <c r="E7" s="83">
        <v>10.01</v>
      </c>
      <c r="F7" s="84">
        <v>1083800</v>
      </c>
      <c r="G7" s="83">
        <v>10.01</v>
      </c>
      <c r="H7" s="84">
        <f>EOD_T-A7</f>
        <v>32</v>
      </c>
      <c r="I7" s="83">
        <f t="shared" si="0"/>
        <v>3.9999999999999147E-2</v>
      </c>
      <c r="J7" s="83">
        <f t="shared" si="1"/>
        <v>0.4012036108324889</v>
      </c>
      <c r="K7" s="83">
        <f>J7-CRZ_90DSMR</f>
        <v>0.46572361000396406</v>
      </c>
      <c r="L7" s="83">
        <f t="shared" si="2"/>
        <v>0.21689848091512443</v>
      </c>
    </row>
    <row r="8" spans="1:12" x14ac:dyDescent="0.25">
      <c r="A8" s="82">
        <v>42061</v>
      </c>
      <c r="B8" s="83">
        <v>10.5</v>
      </c>
      <c r="C8" s="83">
        <v>10.5</v>
      </c>
      <c r="D8" s="83">
        <v>9.9600000000000009</v>
      </c>
      <c r="E8" s="83">
        <v>9.9700000000000006</v>
      </c>
      <c r="F8" s="84">
        <v>7543700</v>
      </c>
      <c r="G8" s="83">
        <v>9.9700000000000006</v>
      </c>
      <c r="H8" s="84">
        <f>EOD_T-A8</f>
        <v>33</v>
      </c>
      <c r="I8" s="83">
        <f t="shared" si="0"/>
        <v>-0.36999999999999922</v>
      </c>
      <c r="J8" s="83">
        <f t="shared" si="1"/>
        <v>-3.5783365570599539</v>
      </c>
      <c r="K8" s="83">
        <f>J8-CRZ_90DSMR</f>
        <v>-3.5138165578884788</v>
      </c>
      <c r="L8" s="83">
        <f t="shared" si="2"/>
        <v>12.346906802491237</v>
      </c>
    </row>
    <row r="9" spans="1:12" x14ac:dyDescent="0.25">
      <c r="A9" s="82">
        <v>42060</v>
      </c>
      <c r="B9" s="83">
        <v>10.36</v>
      </c>
      <c r="C9" s="83">
        <v>10.4</v>
      </c>
      <c r="D9" s="83">
        <v>10.27</v>
      </c>
      <c r="E9" s="83">
        <v>10.34</v>
      </c>
      <c r="F9" s="84">
        <v>474100</v>
      </c>
      <c r="G9" s="83">
        <v>10.34</v>
      </c>
      <c r="H9" s="84">
        <f>EOD_T-A9</f>
        <v>34</v>
      </c>
      <c r="I9" s="83">
        <f t="shared" si="0"/>
        <v>3.9999999999999147E-2</v>
      </c>
      <c r="J9" s="83">
        <f t="shared" si="1"/>
        <v>0.38834951456309852</v>
      </c>
      <c r="K9" s="83">
        <f>J9-CRZ_90DSMR</f>
        <v>0.45286951373457368</v>
      </c>
      <c r="L9" s="83">
        <f t="shared" si="2"/>
        <v>0.20509079647018921</v>
      </c>
    </row>
    <row r="10" spans="1:12" x14ac:dyDescent="0.25">
      <c r="A10" s="82">
        <v>42059</v>
      </c>
      <c r="B10" s="83">
        <v>10.26</v>
      </c>
      <c r="C10" s="83">
        <v>10.46</v>
      </c>
      <c r="D10" s="83">
        <v>10.210000000000001</v>
      </c>
      <c r="E10" s="83">
        <v>10.3</v>
      </c>
      <c r="F10" s="84">
        <v>2194500</v>
      </c>
      <c r="G10" s="83">
        <v>10.3</v>
      </c>
      <c r="H10" s="84">
        <f>EOD_T-A10</f>
        <v>35</v>
      </c>
      <c r="I10" s="83">
        <f t="shared" si="0"/>
        <v>0.13000000000000078</v>
      </c>
      <c r="J10" s="83">
        <f t="shared" si="1"/>
        <v>1.2782694198623479</v>
      </c>
      <c r="K10" s="83">
        <f>J10-CRZ_90DSMR</f>
        <v>1.342789419033823</v>
      </c>
      <c r="L10" s="83">
        <f t="shared" si="2"/>
        <v>1.803083423869192</v>
      </c>
    </row>
    <row r="11" spans="1:12" x14ac:dyDescent="0.25">
      <c r="A11" s="82">
        <v>42058</v>
      </c>
      <c r="B11" s="83">
        <v>10.09</v>
      </c>
      <c r="C11" s="83">
        <v>10.26</v>
      </c>
      <c r="D11" s="83">
        <v>10.050000000000001</v>
      </c>
      <c r="E11" s="83">
        <v>10.17</v>
      </c>
      <c r="F11" s="84">
        <v>954700</v>
      </c>
      <c r="G11" s="83">
        <v>10.17</v>
      </c>
      <c r="H11" s="84">
        <f>EOD_T-A11</f>
        <v>36</v>
      </c>
      <c r="I11" s="83">
        <f t="shared" si="0"/>
        <v>3.9999999999999147E-2</v>
      </c>
      <c r="J11" s="83">
        <f t="shared" si="1"/>
        <v>0.39486673247778031</v>
      </c>
      <c r="K11" s="83">
        <f>J11-CRZ_90DSMR</f>
        <v>0.45938673164925548</v>
      </c>
      <c r="L11" s="83">
        <f t="shared" si="2"/>
        <v>0.21103616921538507</v>
      </c>
    </row>
    <row r="12" spans="1:12" x14ac:dyDescent="0.25">
      <c r="A12" s="82">
        <v>42054</v>
      </c>
      <c r="B12" s="83">
        <v>10.220000000000001</v>
      </c>
      <c r="C12" s="83">
        <v>10.220000000000001</v>
      </c>
      <c r="D12" s="83">
        <v>10.01</v>
      </c>
      <c r="E12" s="83">
        <v>10.130000000000001</v>
      </c>
      <c r="F12" s="84">
        <v>1852200</v>
      </c>
      <c r="G12" s="83">
        <v>10.130000000000001</v>
      </c>
      <c r="H12" s="84">
        <f>EOD_T-A12</f>
        <v>40</v>
      </c>
      <c r="I12" s="83">
        <f t="shared" si="0"/>
        <v>-9.9999999999999645E-2</v>
      </c>
      <c r="J12" s="83">
        <f t="shared" si="1"/>
        <v>-0.97751710654936119</v>
      </c>
      <c r="K12" s="83">
        <f>J12-CRZ_90DSMR</f>
        <v>-0.91299710737788609</v>
      </c>
      <c r="L12" s="83">
        <f t="shared" si="2"/>
        <v>0.83356371808038721</v>
      </c>
    </row>
    <row r="13" spans="1:12" x14ac:dyDescent="0.25">
      <c r="A13" s="82">
        <v>42053</v>
      </c>
      <c r="B13" s="83">
        <v>10.26</v>
      </c>
      <c r="C13" s="83">
        <v>10.33</v>
      </c>
      <c r="D13" s="83">
        <v>9.56</v>
      </c>
      <c r="E13" s="83">
        <v>10.23</v>
      </c>
      <c r="F13" s="84">
        <v>3356500</v>
      </c>
      <c r="G13" s="83">
        <v>10.23</v>
      </c>
      <c r="H13" s="84">
        <f>EOD_T-A13</f>
        <v>41</v>
      </c>
      <c r="I13" s="83">
        <f t="shared" si="0"/>
        <v>-8.9999999999999858E-2</v>
      </c>
      <c r="J13" s="83">
        <f t="shared" si="1"/>
        <v>-0.87209302325581251</v>
      </c>
      <c r="K13" s="83">
        <f>J13-CRZ_90DSMR</f>
        <v>-0.8075730240843374</v>
      </c>
      <c r="L13" s="83">
        <f t="shared" si="2"/>
        <v>0.65217418922872183</v>
      </c>
    </row>
    <row r="14" spans="1:12" x14ac:dyDescent="0.25">
      <c r="A14" s="82">
        <v>42052</v>
      </c>
      <c r="B14" s="83">
        <v>10.5</v>
      </c>
      <c r="C14" s="83">
        <v>10.58</v>
      </c>
      <c r="D14" s="83">
        <v>10.25</v>
      </c>
      <c r="E14" s="83">
        <v>10.32</v>
      </c>
      <c r="F14" s="84">
        <v>1028200</v>
      </c>
      <c r="G14" s="83">
        <v>10.32</v>
      </c>
      <c r="H14" s="84">
        <f>EOD_T-A14</f>
        <v>42</v>
      </c>
      <c r="I14" s="83">
        <f t="shared" si="0"/>
        <v>-0.34999999999999964</v>
      </c>
      <c r="J14" s="83">
        <f t="shared" si="1"/>
        <v>-3.2802249297094623</v>
      </c>
      <c r="K14" s="83">
        <f>J14-CRZ_90DSMR</f>
        <v>-3.2157049305379872</v>
      </c>
      <c r="L14" s="83">
        <f t="shared" si="2"/>
        <v>10.340758200286322</v>
      </c>
    </row>
    <row r="15" spans="1:12" x14ac:dyDescent="0.25">
      <c r="A15" s="82">
        <v>42051</v>
      </c>
      <c r="B15" s="83">
        <v>10.54</v>
      </c>
      <c r="C15" s="83">
        <v>10.67</v>
      </c>
      <c r="D15" s="83">
        <v>10.5</v>
      </c>
      <c r="E15" s="83">
        <v>10.67</v>
      </c>
      <c r="F15" s="84">
        <v>780300</v>
      </c>
      <c r="G15" s="83">
        <v>10.67</v>
      </c>
      <c r="H15" s="84">
        <f>EOD_T-A15</f>
        <v>43</v>
      </c>
      <c r="I15" s="83">
        <f t="shared" si="0"/>
        <v>0.13000000000000078</v>
      </c>
      <c r="J15" s="83">
        <f t="shared" si="1"/>
        <v>1.2333965844402353</v>
      </c>
      <c r="K15" s="83">
        <f>J15-CRZ_90DSMR</f>
        <v>1.2979165836117104</v>
      </c>
      <c r="L15" s="83">
        <f t="shared" si="2"/>
        <v>1.6845874580142939</v>
      </c>
    </row>
    <row r="16" spans="1:12" x14ac:dyDescent="0.25">
      <c r="A16" s="82">
        <v>42048</v>
      </c>
      <c r="B16" s="83">
        <v>10.45</v>
      </c>
      <c r="C16" s="83">
        <v>10.58</v>
      </c>
      <c r="D16" s="83">
        <v>10.41</v>
      </c>
      <c r="E16" s="83">
        <v>10.54</v>
      </c>
      <c r="F16" s="84">
        <v>778900</v>
      </c>
      <c r="G16" s="83">
        <v>10.54</v>
      </c>
      <c r="H16" s="84">
        <f>EOD_T-A16</f>
        <v>46</v>
      </c>
      <c r="I16" s="83">
        <f t="shared" si="0"/>
        <v>0.16999999999999993</v>
      </c>
      <c r="J16" s="83">
        <f t="shared" si="1"/>
        <v>1.6393442622950813</v>
      </c>
      <c r="K16" s="83">
        <f>J16-CRZ_90DSMR</f>
        <v>1.7038642614665565</v>
      </c>
      <c r="L16" s="83">
        <f t="shared" si="2"/>
        <v>2.903153421502974</v>
      </c>
    </row>
    <row r="17" spans="1:12" x14ac:dyDescent="0.25">
      <c r="A17" s="82">
        <v>42047</v>
      </c>
      <c r="B17" s="83">
        <v>10.43</v>
      </c>
      <c r="C17" s="83">
        <v>10.43</v>
      </c>
      <c r="D17" s="83">
        <v>10.32</v>
      </c>
      <c r="E17" s="83">
        <v>10.37</v>
      </c>
      <c r="F17" s="84">
        <v>613700</v>
      </c>
      <c r="G17" s="83">
        <v>10.37</v>
      </c>
      <c r="H17" s="84">
        <f>EOD_T-A17</f>
        <v>47</v>
      </c>
      <c r="I17" s="83">
        <f t="shared" si="0"/>
        <v>2.9999999999999361E-2</v>
      </c>
      <c r="J17" s="83">
        <f t="shared" si="1"/>
        <v>0.29013539651836906</v>
      </c>
      <c r="K17" s="83">
        <f>J17-CRZ_90DSMR</f>
        <v>0.35465539568984422</v>
      </c>
      <c r="L17" s="83">
        <f t="shared" si="2"/>
        <v>0.12578044969191998</v>
      </c>
    </row>
    <row r="18" spans="1:12" x14ac:dyDescent="0.25">
      <c r="A18" s="82">
        <v>42046</v>
      </c>
      <c r="B18" s="83">
        <v>10.43</v>
      </c>
      <c r="C18" s="83">
        <v>10.43</v>
      </c>
      <c r="D18" s="83">
        <v>10.25</v>
      </c>
      <c r="E18" s="83">
        <v>10.34</v>
      </c>
      <c r="F18" s="84">
        <v>587100</v>
      </c>
      <c r="G18" s="83">
        <v>10.34</v>
      </c>
      <c r="H18" s="84">
        <f>EOD_T-A18</f>
        <v>48</v>
      </c>
      <c r="I18" s="83">
        <f t="shared" si="0"/>
        <v>-2.9999999999999361E-2</v>
      </c>
      <c r="J18" s="83">
        <f t="shared" si="1"/>
        <v>-0.28929604628736127</v>
      </c>
      <c r="K18" s="83">
        <f>J18-CRZ_90DSMR</f>
        <v>-0.22477604711588611</v>
      </c>
      <c r="L18" s="83">
        <f t="shared" si="2"/>
        <v>5.052427135704305E-2</v>
      </c>
    </row>
    <row r="19" spans="1:12" x14ac:dyDescent="0.25">
      <c r="A19" s="82">
        <v>42045</v>
      </c>
      <c r="B19" s="83">
        <v>10.44</v>
      </c>
      <c r="C19" s="83">
        <v>10.44</v>
      </c>
      <c r="D19" s="83">
        <v>10.26</v>
      </c>
      <c r="E19" s="83">
        <v>10.37</v>
      </c>
      <c r="F19" s="84">
        <v>811200</v>
      </c>
      <c r="G19" s="83">
        <v>10.37</v>
      </c>
      <c r="H19" s="84">
        <f>EOD_T-A19</f>
        <v>49</v>
      </c>
      <c r="I19" s="83">
        <f t="shared" si="0"/>
        <v>-5.0000000000000711E-2</v>
      </c>
      <c r="J19" s="83">
        <f t="shared" si="1"/>
        <v>-0.47984644913628322</v>
      </c>
      <c r="K19" s="83">
        <f>J19-CRZ_90DSMR</f>
        <v>-0.41532644996480805</v>
      </c>
      <c r="L19" s="83">
        <f t="shared" si="2"/>
        <v>0.17249606004037021</v>
      </c>
    </row>
    <row r="20" spans="1:12" x14ac:dyDescent="0.25">
      <c r="A20" s="82">
        <v>42044</v>
      </c>
      <c r="B20" s="83">
        <v>10.38</v>
      </c>
      <c r="C20" s="83">
        <v>10.48</v>
      </c>
      <c r="D20" s="83">
        <v>10.35</v>
      </c>
      <c r="E20" s="83">
        <v>10.42</v>
      </c>
      <c r="F20" s="84">
        <v>406300</v>
      </c>
      <c r="G20" s="83">
        <v>10.42</v>
      </c>
      <c r="H20" s="84">
        <f>EOD_T-A20</f>
        <v>50</v>
      </c>
      <c r="I20" s="83">
        <f t="shared" si="0"/>
        <v>2.9999999999999361E-2</v>
      </c>
      <c r="J20" s="83">
        <f t="shared" si="1"/>
        <v>0.2887391722810333</v>
      </c>
      <c r="K20" s="83">
        <f>J20-CRZ_90DSMR</f>
        <v>0.35325917145250846</v>
      </c>
      <c r="L20" s="83">
        <f t="shared" si="2"/>
        <v>0.12479204221531277</v>
      </c>
    </row>
    <row r="21" spans="1:12" x14ac:dyDescent="0.25">
      <c r="A21" s="82">
        <v>42041</v>
      </c>
      <c r="B21" s="83">
        <v>10.53</v>
      </c>
      <c r="C21" s="83">
        <v>10.59</v>
      </c>
      <c r="D21" s="83">
        <v>10.34</v>
      </c>
      <c r="E21" s="83">
        <v>10.39</v>
      </c>
      <c r="F21" s="84">
        <v>845300</v>
      </c>
      <c r="G21" s="83">
        <v>10.39</v>
      </c>
      <c r="H21" s="84">
        <f>EOD_T-A21</f>
        <v>53</v>
      </c>
      <c r="I21" s="83">
        <f t="shared" si="0"/>
        <v>-0.13999999999999879</v>
      </c>
      <c r="J21" s="83">
        <f t="shared" si="1"/>
        <v>-1.3295346628679847</v>
      </c>
      <c r="K21" s="83">
        <f>J21-CRZ_90DSMR</f>
        <v>-1.2650146636965096</v>
      </c>
      <c r="L21" s="83">
        <f t="shared" si="2"/>
        <v>1.6002620993671932</v>
      </c>
    </row>
    <row r="22" spans="1:12" x14ac:dyDescent="0.25">
      <c r="A22" s="82">
        <v>42040</v>
      </c>
      <c r="B22" s="83">
        <v>10.47</v>
      </c>
      <c r="C22" s="83">
        <v>10.58</v>
      </c>
      <c r="D22" s="83">
        <v>10.39</v>
      </c>
      <c r="E22" s="83">
        <v>10.53</v>
      </c>
      <c r="F22" s="84">
        <v>609500</v>
      </c>
      <c r="G22" s="83">
        <v>10.53</v>
      </c>
      <c r="H22" s="84">
        <f>EOD_T-A22</f>
        <v>54</v>
      </c>
      <c r="I22" s="83">
        <f t="shared" si="0"/>
        <v>9.9999999999999645E-2</v>
      </c>
      <c r="J22" s="83">
        <f t="shared" si="1"/>
        <v>0.95877277085330437</v>
      </c>
      <c r="K22" s="83">
        <f>J22-CRZ_90DSMR</f>
        <v>1.0232927700247796</v>
      </c>
      <c r="L22" s="83">
        <f t="shared" si="2"/>
        <v>1.0471280931849865</v>
      </c>
    </row>
    <row r="23" spans="1:12" x14ac:dyDescent="0.25">
      <c r="A23" s="82">
        <v>42039</v>
      </c>
      <c r="B23" s="83">
        <v>10.59</v>
      </c>
      <c r="C23" s="83">
        <v>10.59</v>
      </c>
      <c r="D23" s="83">
        <v>10.3</v>
      </c>
      <c r="E23" s="83">
        <v>10.43</v>
      </c>
      <c r="F23" s="84">
        <v>871600</v>
      </c>
      <c r="G23" s="83">
        <v>10.43</v>
      </c>
      <c r="H23" s="84">
        <f>EOD_T-A23</f>
        <v>55</v>
      </c>
      <c r="I23" s="83">
        <f t="shared" si="0"/>
        <v>-5.0000000000000711E-2</v>
      </c>
      <c r="J23" s="83">
        <f t="shared" si="1"/>
        <v>-0.47709923664122816</v>
      </c>
      <c r="K23" s="83">
        <f>J23-CRZ_90DSMR</f>
        <v>-0.412579237469753</v>
      </c>
      <c r="L23" s="83">
        <f t="shared" si="2"/>
        <v>0.17022162719112283</v>
      </c>
    </row>
    <row r="24" spans="1:12" x14ac:dyDescent="0.25">
      <c r="A24" s="82">
        <v>42038</v>
      </c>
      <c r="B24" s="83">
        <v>10.4</v>
      </c>
      <c r="C24" s="83">
        <v>10.53</v>
      </c>
      <c r="D24" s="83">
        <v>10.36</v>
      </c>
      <c r="E24" s="83">
        <v>10.48</v>
      </c>
      <c r="F24" s="84">
        <v>596300</v>
      </c>
      <c r="G24" s="83">
        <v>10.48</v>
      </c>
      <c r="H24" s="84">
        <f>EOD_T-A24</f>
        <v>56</v>
      </c>
      <c r="I24" s="83">
        <f t="shared" si="0"/>
        <v>0.13000000000000078</v>
      </c>
      <c r="J24" s="83">
        <f t="shared" si="1"/>
        <v>1.2560386473430027</v>
      </c>
      <c r="K24" s="83">
        <f>J24-CRZ_90DSMR</f>
        <v>1.3205586465144779</v>
      </c>
      <c r="L24" s="83">
        <f t="shared" si="2"/>
        <v>1.7438751388841496</v>
      </c>
    </row>
    <row r="25" spans="1:12" x14ac:dyDescent="0.25">
      <c r="A25" s="82">
        <v>42037</v>
      </c>
      <c r="B25" s="83">
        <v>10.29</v>
      </c>
      <c r="C25" s="83">
        <v>10.48</v>
      </c>
      <c r="D25" s="83">
        <v>10.16</v>
      </c>
      <c r="E25" s="83">
        <v>10.35</v>
      </c>
      <c r="F25" s="84">
        <v>877700</v>
      </c>
      <c r="G25" s="83">
        <v>10.35</v>
      </c>
      <c r="H25" s="84">
        <f>EOD_T-A25</f>
        <v>57</v>
      </c>
      <c r="I25" s="83">
        <f t="shared" si="0"/>
        <v>4.9999999999998934E-2</v>
      </c>
      <c r="J25" s="83">
        <f t="shared" si="1"/>
        <v>0.48543689320387312</v>
      </c>
      <c r="K25" s="83">
        <f>J25-CRZ_90DSMR</f>
        <v>0.54995689237534828</v>
      </c>
      <c r="L25" s="83">
        <f t="shared" si="2"/>
        <v>0.30245258347115039</v>
      </c>
    </row>
    <row r="26" spans="1:12" x14ac:dyDescent="0.25">
      <c r="A26" s="82">
        <v>42034</v>
      </c>
      <c r="B26" s="83">
        <v>10.6</v>
      </c>
      <c r="C26" s="83">
        <v>10.6</v>
      </c>
      <c r="D26" s="83">
        <v>10.29</v>
      </c>
      <c r="E26" s="83">
        <v>10.3</v>
      </c>
      <c r="F26" s="84">
        <v>931800</v>
      </c>
      <c r="G26" s="83">
        <v>10.3</v>
      </c>
      <c r="H26" s="84">
        <f>EOD_T-A26</f>
        <v>60</v>
      </c>
      <c r="I26" s="83">
        <f t="shared" si="0"/>
        <v>-0.19999999999999929</v>
      </c>
      <c r="J26" s="83">
        <f t="shared" si="1"/>
        <v>-1.904761904761898</v>
      </c>
      <c r="K26" s="83">
        <f>J26-CRZ_90DSMR</f>
        <v>-1.8402419055904229</v>
      </c>
      <c r="L26" s="83">
        <f t="shared" si="2"/>
        <v>3.3864902710910707</v>
      </c>
    </row>
    <row r="27" spans="1:12" x14ac:dyDescent="0.25">
      <c r="A27" s="82">
        <v>42033</v>
      </c>
      <c r="B27" s="83">
        <v>10.51</v>
      </c>
      <c r="C27" s="83">
        <v>10.65</v>
      </c>
      <c r="D27" s="83">
        <v>10.47</v>
      </c>
      <c r="E27" s="83">
        <v>10.5</v>
      </c>
      <c r="F27" s="84">
        <v>563500</v>
      </c>
      <c r="G27" s="83">
        <v>10.5</v>
      </c>
      <c r="H27" s="84">
        <f>EOD_T-A27</f>
        <v>61</v>
      </c>
      <c r="I27" s="83">
        <f t="shared" si="0"/>
        <v>-0.14000000000000057</v>
      </c>
      <c r="J27" s="83">
        <f t="shared" si="1"/>
        <v>-1.3157894736842157</v>
      </c>
      <c r="K27" s="83">
        <f>J27-CRZ_90DSMR</f>
        <v>-1.2512694745127406</v>
      </c>
      <c r="L27" s="83">
        <f t="shared" si="2"/>
        <v>1.56567529784739</v>
      </c>
    </row>
    <row r="28" spans="1:12" x14ac:dyDescent="0.25">
      <c r="A28" s="82">
        <v>42032</v>
      </c>
      <c r="B28" s="83">
        <v>10.7</v>
      </c>
      <c r="C28" s="83">
        <v>10.7</v>
      </c>
      <c r="D28" s="83">
        <v>10.47</v>
      </c>
      <c r="E28" s="83">
        <v>10.64</v>
      </c>
      <c r="F28" s="84">
        <v>559900</v>
      </c>
      <c r="G28" s="83">
        <v>10.64</v>
      </c>
      <c r="H28" s="84">
        <f>EOD_T-A28</f>
        <v>62</v>
      </c>
      <c r="I28" s="83">
        <f t="shared" si="0"/>
        <v>-0.14999999999999858</v>
      </c>
      <c r="J28" s="83">
        <f t="shared" si="1"/>
        <v>-1.3901760889712567</v>
      </c>
      <c r="K28" s="83">
        <f>J28-CRZ_90DSMR</f>
        <v>-1.3256560897997816</v>
      </c>
      <c r="L28" s="83">
        <f t="shared" si="2"/>
        <v>1.7573640684232466</v>
      </c>
    </row>
    <row r="29" spans="1:12" x14ac:dyDescent="0.25">
      <c r="A29" s="82">
        <v>42031</v>
      </c>
      <c r="B29" s="83">
        <v>10.58</v>
      </c>
      <c r="C29" s="83">
        <v>10.87</v>
      </c>
      <c r="D29" s="83">
        <v>10.58</v>
      </c>
      <c r="E29" s="83">
        <v>10.79</v>
      </c>
      <c r="F29" s="84">
        <v>1073700</v>
      </c>
      <c r="G29" s="83">
        <v>10.79</v>
      </c>
      <c r="H29" s="84">
        <f>EOD_T-A29</f>
        <v>63</v>
      </c>
      <c r="I29" s="83">
        <f t="shared" si="0"/>
        <v>0.37999999999999901</v>
      </c>
      <c r="J29" s="83">
        <f t="shared" si="1"/>
        <v>3.6503362151777039</v>
      </c>
      <c r="K29" s="83">
        <f>J29-CRZ_90DSMR</f>
        <v>3.714856214349179</v>
      </c>
      <c r="L29" s="83">
        <f t="shared" si="2"/>
        <v>13.800156693288713</v>
      </c>
    </row>
    <row r="30" spans="1:12" x14ac:dyDescent="0.25">
      <c r="A30" s="82">
        <v>42030</v>
      </c>
      <c r="B30" s="83">
        <v>10.41</v>
      </c>
      <c r="C30" s="83">
        <v>10.41</v>
      </c>
      <c r="D30" s="83">
        <v>10.41</v>
      </c>
      <c r="E30" s="83">
        <v>10.41</v>
      </c>
      <c r="F30" s="84">
        <v>0</v>
      </c>
      <c r="G30" s="83">
        <v>10.41</v>
      </c>
      <c r="H30" s="84">
        <f>EOD_T-A30</f>
        <v>64</v>
      </c>
      <c r="I30" s="83">
        <f t="shared" si="0"/>
        <v>0</v>
      </c>
      <c r="J30" s="83">
        <f t="shared" si="1"/>
        <v>0</v>
      </c>
      <c r="K30" s="83">
        <f>J30-CRZ_90DSMR</f>
        <v>6.4519999171475148E-2</v>
      </c>
      <c r="L30" s="83">
        <f t="shared" si="2"/>
        <v>4.1628302930871537E-3</v>
      </c>
    </row>
    <row r="31" spans="1:12" x14ac:dyDescent="0.25">
      <c r="A31" s="82">
        <v>42027</v>
      </c>
      <c r="B31" s="83">
        <v>10.49</v>
      </c>
      <c r="C31" s="83">
        <v>10.51</v>
      </c>
      <c r="D31" s="83">
        <v>10.27</v>
      </c>
      <c r="E31" s="83">
        <v>10.41</v>
      </c>
      <c r="F31" s="84">
        <v>560500</v>
      </c>
      <c r="G31" s="83">
        <v>10.41</v>
      </c>
      <c r="H31" s="84">
        <f>EOD_T-A31</f>
        <v>67</v>
      </c>
      <c r="I31" s="83">
        <f t="shared" si="0"/>
        <v>1.9999999999999574E-2</v>
      </c>
      <c r="J31" s="83">
        <f t="shared" si="1"/>
        <v>0.19249278152068885</v>
      </c>
      <c r="K31" s="83">
        <f>J31-CRZ_90DSMR</f>
        <v>0.25701278069216399</v>
      </c>
      <c r="L31" s="83">
        <f t="shared" si="2"/>
        <v>6.6055569439118389E-2</v>
      </c>
    </row>
    <row r="32" spans="1:12" x14ac:dyDescent="0.25">
      <c r="A32" s="82">
        <v>42026</v>
      </c>
      <c r="B32" s="83">
        <v>10.51</v>
      </c>
      <c r="C32" s="83">
        <v>10.59</v>
      </c>
      <c r="D32" s="83">
        <v>10.34</v>
      </c>
      <c r="E32" s="83">
        <v>10.39</v>
      </c>
      <c r="F32" s="84">
        <v>502000</v>
      </c>
      <c r="G32" s="83">
        <v>10.39</v>
      </c>
      <c r="H32" s="84">
        <f>EOD_T-A32</f>
        <v>68</v>
      </c>
      <c r="I32" s="83">
        <f t="shared" si="0"/>
        <v>-9.9999999999999645E-2</v>
      </c>
      <c r="J32" s="83">
        <f t="shared" si="1"/>
        <v>-0.95328884652049228</v>
      </c>
      <c r="K32" s="83">
        <f>J32-CRZ_90DSMR</f>
        <v>-0.88876884734901718</v>
      </c>
      <c r="L32" s="83">
        <f t="shared" si="2"/>
        <v>0.7899100640181006</v>
      </c>
    </row>
    <row r="33" spans="1:12" x14ac:dyDescent="0.25">
      <c r="A33" s="82">
        <v>42025</v>
      </c>
      <c r="B33" s="83">
        <v>10.18</v>
      </c>
      <c r="C33" s="83">
        <v>10.49</v>
      </c>
      <c r="D33" s="83">
        <v>10.18</v>
      </c>
      <c r="E33" s="83">
        <v>10.49</v>
      </c>
      <c r="F33" s="84">
        <v>401300</v>
      </c>
      <c r="G33" s="83">
        <v>10.49</v>
      </c>
      <c r="H33" s="84">
        <f>EOD_T-A33</f>
        <v>69</v>
      </c>
      <c r="I33" s="83">
        <f t="shared" si="0"/>
        <v>0.33999999999999986</v>
      </c>
      <c r="J33" s="83">
        <f t="shared" si="1"/>
        <v>3.3497536945812789</v>
      </c>
      <c r="K33" s="83">
        <f>J33-CRZ_90DSMR</f>
        <v>3.414273693752754</v>
      </c>
      <c r="L33" s="83">
        <f t="shared" si="2"/>
        <v>11.657264855852075</v>
      </c>
    </row>
    <row r="34" spans="1:12" x14ac:dyDescent="0.25">
      <c r="A34" s="82">
        <v>42024</v>
      </c>
      <c r="B34" s="83">
        <v>10.16</v>
      </c>
      <c r="C34" s="83">
        <v>10.199999999999999</v>
      </c>
      <c r="D34" s="83">
        <v>10.039999999999999</v>
      </c>
      <c r="E34" s="83">
        <v>10.15</v>
      </c>
      <c r="F34" s="84">
        <v>343900</v>
      </c>
      <c r="G34" s="83">
        <v>10.15</v>
      </c>
      <c r="H34" s="84">
        <f>EOD_T-A34</f>
        <v>70</v>
      </c>
      <c r="I34" s="83">
        <f t="shared" si="0"/>
        <v>-6.0000000000000497E-2</v>
      </c>
      <c r="J34" s="83">
        <f t="shared" si="1"/>
        <v>-0.58765915768854549</v>
      </c>
      <c r="K34" s="83">
        <f>J34-CRZ_90DSMR</f>
        <v>-0.52313915851707038</v>
      </c>
      <c r="L34" s="83">
        <f t="shared" si="2"/>
        <v>0.2736745791739485</v>
      </c>
    </row>
    <row r="35" spans="1:12" x14ac:dyDescent="0.25">
      <c r="A35" s="82">
        <v>42023</v>
      </c>
      <c r="B35" s="83">
        <v>10.28</v>
      </c>
      <c r="C35" s="83">
        <v>10.32</v>
      </c>
      <c r="D35" s="83">
        <v>10.06</v>
      </c>
      <c r="E35" s="83">
        <v>10.210000000000001</v>
      </c>
      <c r="F35" s="84">
        <v>802100</v>
      </c>
      <c r="G35" s="83">
        <v>10.210000000000001</v>
      </c>
      <c r="H35" s="84">
        <f>EOD_T-A35</f>
        <v>71</v>
      </c>
      <c r="I35" s="83">
        <f t="shared" si="0"/>
        <v>-2.9999999999999361E-2</v>
      </c>
      <c r="J35" s="83">
        <f t="shared" si="1"/>
        <v>-0.29296874999999378</v>
      </c>
      <c r="K35" s="83">
        <f>J35-CRZ_90DSMR</f>
        <v>-0.22844875082851862</v>
      </c>
      <c r="L35" s="83">
        <f t="shared" si="2"/>
        <v>5.218883175511059E-2</v>
      </c>
    </row>
    <row r="36" spans="1:12" x14ac:dyDescent="0.25">
      <c r="A36" s="82">
        <v>42020</v>
      </c>
      <c r="B36" s="83">
        <v>10.28</v>
      </c>
      <c r="C36" s="83">
        <v>10.33</v>
      </c>
      <c r="D36" s="83">
        <v>10.07</v>
      </c>
      <c r="E36" s="83">
        <v>10.24</v>
      </c>
      <c r="F36" s="84">
        <v>552000</v>
      </c>
      <c r="G36" s="83">
        <v>10.24</v>
      </c>
      <c r="H36" s="84">
        <f>EOD_T-A36</f>
        <v>74</v>
      </c>
      <c r="I36" s="83">
        <f t="shared" si="0"/>
        <v>-6.0000000000000497E-2</v>
      </c>
      <c r="J36" s="83">
        <f t="shared" si="1"/>
        <v>-0.58252427184466493</v>
      </c>
      <c r="K36" s="83">
        <f>J36-CRZ_90DSMR</f>
        <v>-0.51800427267318983</v>
      </c>
      <c r="L36" s="83">
        <f t="shared" si="2"/>
        <v>0.26832842650768041</v>
      </c>
    </row>
    <row r="37" spans="1:12" x14ac:dyDescent="0.25">
      <c r="A37" s="82">
        <v>42019</v>
      </c>
      <c r="B37" s="83">
        <v>10.43</v>
      </c>
      <c r="C37" s="83">
        <v>10.43</v>
      </c>
      <c r="D37" s="83">
        <v>10.25</v>
      </c>
      <c r="E37" s="83">
        <v>10.3</v>
      </c>
      <c r="F37" s="84">
        <v>594600</v>
      </c>
      <c r="G37" s="83">
        <v>10.3</v>
      </c>
      <c r="H37" s="84">
        <f>EOD_T-A37</f>
        <v>75</v>
      </c>
      <c r="I37" s="83">
        <f t="shared" si="0"/>
        <v>-0.12999999999999901</v>
      </c>
      <c r="J37" s="83">
        <f t="shared" si="1"/>
        <v>-1.2464046021092907</v>
      </c>
      <c r="K37" s="83">
        <f>J37-CRZ_90DSMR</f>
        <v>-1.1818846029378156</v>
      </c>
      <c r="L37" s="83">
        <f t="shared" si="2"/>
        <v>1.396851214661478</v>
      </c>
    </row>
    <row r="38" spans="1:12" x14ac:dyDescent="0.25">
      <c r="A38" s="82">
        <v>42018</v>
      </c>
      <c r="B38" s="83">
        <v>10.72</v>
      </c>
      <c r="C38" s="83">
        <v>10.73</v>
      </c>
      <c r="D38" s="83">
        <v>10.41</v>
      </c>
      <c r="E38" s="83">
        <v>10.43</v>
      </c>
      <c r="F38" s="84">
        <v>517200</v>
      </c>
      <c r="G38" s="83">
        <v>10.43</v>
      </c>
      <c r="H38" s="84">
        <f>EOD_T-A38</f>
        <v>76</v>
      </c>
      <c r="I38" s="83">
        <f t="shared" si="0"/>
        <v>-0.29000000000000092</v>
      </c>
      <c r="J38" s="83">
        <f t="shared" si="1"/>
        <v>-2.7052238805970235</v>
      </c>
      <c r="K38" s="83">
        <f>J38-CRZ_90DSMR</f>
        <v>-2.6407038814255483</v>
      </c>
      <c r="L38" s="83">
        <f t="shared" si="2"/>
        <v>6.9733169893759568</v>
      </c>
    </row>
    <row r="39" spans="1:12" x14ac:dyDescent="0.25">
      <c r="A39" s="82">
        <v>42017</v>
      </c>
      <c r="B39" s="83">
        <v>10.44</v>
      </c>
      <c r="C39" s="83">
        <v>10.76</v>
      </c>
      <c r="D39" s="83">
        <v>10.43</v>
      </c>
      <c r="E39" s="83">
        <v>10.72</v>
      </c>
      <c r="F39" s="84">
        <v>573200</v>
      </c>
      <c r="G39" s="83">
        <v>10.72</v>
      </c>
      <c r="H39" s="84">
        <f>EOD_T-A39</f>
        <v>77</v>
      </c>
      <c r="I39" s="83">
        <f t="shared" si="0"/>
        <v>0.23000000000000043</v>
      </c>
      <c r="J39" s="83">
        <f t="shared" si="1"/>
        <v>2.1925643469971443</v>
      </c>
      <c r="K39" s="83">
        <f>J39-CRZ_90DSMR</f>
        <v>2.2570843461686194</v>
      </c>
      <c r="L39" s="83">
        <f t="shared" si="2"/>
        <v>5.0944297457194239</v>
      </c>
    </row>
    <row r="40" spans="1:12" x14ac:dyDescent="0.25">
      <c r="A40" s="82">
        <v>42016</v>
      </c>
      <c r="B40" s="83">
        <v>10.65</v>
      </c>
      <c r="C40" s="83">
        <v>10.69</v>
      </c>
      <c r="D40" s="83">
        <v>10.49</v>
      </c>
      <c r="E40" s="83">
        <v>10.49</v>
      </c>
      <c r="F40" s="84">
        <v>286600</v>
      </c>
      <c r="G40" s="83">
        <v>10.49</v>
      </c>
      <c r="H40" s="84">
        <f>EOD_T-A40</f>
        <v>78</v>
      </c>
      <c r="I40" s="83">
        <f t="shared" si="0"/>
        <v>-0.19999999999999929</v>
      </c>
      <c r="J40" s="83">
        <f t="shared" si="1"/>
        <v>-1.8709073900841842</v>
      </c>
      <c r="K40" s="83">
        <f>J40-CRZ_90DSMR</f>
        <v>-1.8063873909127091</v>
      </c>
      <c r="L40" s="83">
        <f t="shared" si="2"/>
        <v>3.2630354060484246</v>
      </c>
    </row>
    <row r="41" spans="1:12" x14ac:dyDescent="0.25">
      <c r="A41" s="82">
        <v>42013</v>
      </c>
      <c r="B41" s="83">
        <v>10.51</v>
      </c>
      <c r="C41" s="83">
        <v>10.69</v>
      </c>
      <c r="D41" s="83">
        <v>10.51</v>
      </c>
      <c r="E41" s="83">
        <v>10.69</v>
      </c>
      <c r="F41" s="84">
        <v>395000</v>
      </c>
      <c r="G41" s="83">
        <v>10.69</v>
      </c>
      <c r="H41" s="84">
        <f>EOD_T-A41</f>
        <v>81</v>
      </c>
      <c r="I41" s="83">
        <f t="shared" si="0"/>
        <v>0.25</v>
      </c>
      <c r="J41" s="83">
        <f t="shared" si="1"/>
        <v>2.3946360153256707</v>
      </c>
      <c r="K41" s="83">
        <f>J41-CRZ_90DSMR</f>
        <v>2.4591560144971458</v>
      </c>
      <c r="L41" s="83">
        <f t="shared" si="2"/>
        <v>6.0474483036374869</v>
      </c>
    </row>
    <row r="42" spans="1:12" x14ac:dyDescent="0.25">
      <c r="A42" s="82">
        <v>42012</v>
      </c>
      <c r="B42" s="83">
        <v>10.39</v>
      </c>
      <c r="C42" s="83">
        <v>10.49</v>
      </c>
      <c r="D42" s="83">
        <v>10.35</v>
      </c>
      <c r="E42" s="83">
        <v>10.44</v>
      </c>
      <c r="F42" s="84">
        <v>499200</v>
      </c>
      <c r="G42" s="83">
        <v>10.44</v>
      </c>
      <c r="H42" s="84">
        <f>EOD_T-A42</f>
        <v>82</v>
      </c>
      <c r="I42" s="83">
        <f t="shared" si="0"/>
        <v>8.9999999999999858E-2</v>
      </c>
      <c r="J42" s="83">
        <f t="shared" si="1"/>
        <v>0.86956521739130299</v>
      </c>
      <c r="K42" s="83">
        <f>J42-CRZ_90DSMR</f>
        <v>0.9340852165627781</v>
      </c>
      <c r="L42" s="83">
        <f t="shared" si="2"/>
        <v>0.87251519180113202</v>
      </c>
    </row>
    <row r="43" spans="1:12" x14ac:dyDescent="0.25">
      <c r="A43" s="82">
        <v>42011</v>
      </c>
      <c r="B43" s="83">
        <v>10.28</v>
      </c>
      <c r="C43" s="83">
        <v>10.38</v>
      </c>
      <c r="D43" s="83">
        <v>10.130000000000001</v>
      </c>
      <c r="E43" s="83">
        <v>10.35</v>
      </c>
      <c r="F43" s="84">
        <v>407000</v>
      </c>
      <c r="G43" s="83">
        <v>10.35</v>
      </c>
      <c r="H43" s="84">
        <f>EOD_T-A43</f>
        <v>83</v>
      </c>
      <c r="I43" s="83">
        <f t="shared" si="0"/>
        <v>8.0000000000000071E-2</v>
      </c>
      <c r="J43" s="83">
        <f t="shared" si="1"/>
        <v>0.77896786757546321</v>
      </c>
      <c r="K43" s="83">
        <f>J43-CRZ_90DSMR</f>
        <v>0.84348786674693832</v>
      </c>
      <c r="L43" s="83">
        <f t="shared" si="2"/>
        <v>0.71147178134930078</v>
      </c>
    </row>
    <row r="44" spans="1:12" x14ac:dyDescent="0.25">
      <c r="A44" s="82">
        <v>42010</v>
      </c>
      <c r="B44" s="83">
        <v>10.44</v>
      </c>
      <c r="C44" s="83">
        <v>10.44</v>
      </c>
      <c r="D44" s="83">
        <v>10.18</v>
      </c>
      <c r="E44" s="83">
        <v>10.27</v>
      </c>
      <c r="F44" s="84">
        <v>665100</v>
      </c>
      <c r="G44" s="83">
        <v>10.27</v>
      </c>
      <c r="H44" s="84">
        <f>EOD_T-A44</f>
        <v>84</v>
      </c>
      <c r="I44" s="83">
        <f t="shared" si="0"/>
        <v>-0.29000000000000092</v>
      </c>
      <c r="J44" s="83">
        <f t="shared" si="1"/>
        <v>-2.74621212121213</v>
      </c>
      <c r="K44" s="83">
        <f>J44-CRZ_90DSMR</f>
        <v>-2.6816921220406549</v>
      </c>
      <c r="L44" s="83">
        <f t="shared" si="2"/>
        <v>7.1914726374149103</v>
      </c>
    </row>
    <row r="45" spans="1:12" x14ac:dyDescent="0.25">
      <c r="A45" s="82">
        <v>42009</v>
      </c>
      <c r="B45" s="83">
        <v>10.52</v>
      </c>
      <c r="C45" s="83">
        <v>10.65</v>
      </c>
      <c r="D45" s="83">
        <v>10.45</v>
      </c>
      <c r="E45" s="83">
        <v>10.56</v>
      </c>
      <c r="F45" s="84">
        <v>247700</v>
      </c>
      <c r="G45" s="83">
        <v>10.56</v>
      </c>
      <c r="H45" s="84">
        <f>EOD_T-A45</f>
        <v>85</v>
      </c>
      <c r="I45" s="83">
        <f t="shared" si="0"/>
        <v>0</v>
      </c>
      <c r="J45" s="83">
        <f t="shared" si="1"/>
        <v>0</v>
      </c>
      <c r="K45" s="83">
        <f>J45-CRZ_90DSMR</f>
        <v>6.4519999171475148E-2</v>
      </c>
      <c r="L45" s="83">
        <f t="shared" si="2"/>
        <v>4.1628302930871537E-3</v>
      </c>
    </row>
    <row r="46" spans="1:12" x14ac:dyDescent="0.25">
      <c r="A46" s="82">
        <v>42006</v>
      </c>
      <c r="B46" s="83">
        <v>10.38</v>
      </c>
      <c r="C46" s="83">
        <v>10.6</v>
      </c>
      <c r="D46" s="83">
        <v>10.38</v>
      </c>
      <c r="E46" s="83">
        <v>10.56</v>
      </c>
      <c r="F46" s="84">
        <v>116500</v>
      </c>
      <c r="G46" s="83">
        <v>10.56</v>
      </c>
      <c r="H46" s="84">
        <f>EOD_T-A46</f>
        <v>88</v>
      </c>
      <c r="I46" s="83">
        <f t="shared" si="0"/>
        <v>0.14000000000000057</v>
      </c>
      <c r="J46" s="83">
        <f t="shared" si="1"/>
        <v>1.3435700575815794</v>
      </c>
      <c r="K46" s="83">
        <f>J46-CRZ_90DSMR</f>
        <v>1.4080900567530545</v>
      </c>
      <c r="L46" s="83">
        <f t="shared" si="2"/>
        <v>1.9827176079268203</v>
      </c>
    </row>
    <row r="47" spans="1:12" x14ac:dyDescent="0.25">
      <c r="A47" s="82">
        <v>42005</v>
      </c>
      <c r="B47" s="83">
        <v>10.42</v>
      </c>
      <c r="C47" s="83">
        <v>10.42</v>
      </c>
      <c r="D47" s="83">
        <v>10.42</v>
      </c>
      <c r="E47" s="83">
        <v>10.42</v>
      </c>
      <c r="F47" s="84">
        <v>0</v>
      </c>
      <c r="G47" s="83">
        <v>10.42</v>
      </c>
      <c r="H47" s="84">
        <f>EOD_T-A47</f>
        <v>89</v>
      </c>
      <c r="I47" s="83">
        <f t="shared" si="0"/>
        <v>0</v>
      </c>
      <c r="J47" s="83">
        <f t="shared" si="1"/>
        <v>0</v>
      </c>
      <c r="K47" s="83">
        <f>J47-CRZ_90DSMR</f>
        <v>6.4519999171475148E-2</v>
      </c>
      <c r="L47" s="83">
        <f t="shared" si="2"/>
        <v>4.1628302930871537E-3</v>
      </c>
    </row>
    <row r="48" spans="1:12" x14ac:dyDescent="0.25">
      <c r="A48" s="82">
        <v>42004</v>
      </c>
      <c r="B48" s="83">
        <v>10.5</v>
      </c>
      <c r="C48" s="83">
        <v>10.54</v>
      </c>
      <c r="D48" s="83">
        <v>10.35</v>
      </c>
      <c r="E48" s="83">
        <v>10.42</v>
      </c>
      <c r="F48" s="84">
        <v>160500</v>
      </c>
      <c r="G48" s="83">
        <v>10.42</v>
      </c>
      <c r="H48" s="84">
        <f>EOD_T-A48</f>
        <v>90</v>
      </c>
      <c r="I48" s="83">
        <f t="shared" si="0"/>
        <v>-2.9999999999999361E-2</v>
      </c>
      <c r="J48" s="83">
        <f t="shared" si="1"/>
        <v>-0.28708133971291255</v>
      </c>
      <c r="K48" s="83">
        <f>J48-CRZ_90DSMR</f>
        <v>-0.22256134054143739</v>
      </c>
      <c r="L48" s="83">
        <f t="shared" si="2"/>
        <v>4.953355030360166E-2</v>
      </c>
    </row>
    <row r="49" spans="1:12" x14ac:dyDescent="0.25">
      <c r="A49" s="82">
        <v>42003</v>
      </c>
      <c r="B49" s="83">
        <v>10.65</v>
      </c>
      <c r="C49" s="83">
        <v>10.65</v>
      </c>
      <c r="D49" s="83">
        <v>10.43</v>
      </c>
      <c r="E49" s="83">
        <v>10.45</v>
      </c>
      <c r="F49" s="84">
        <v>230100</v>
      </c>
      <c r="G49" s="83">
        <v>10.45</v>
      </c>
      <c r="H49" s="84">
        <f>EOD_T-A49</f>
        <v>91</v>
      </c>
      <c r="I49" s="83">
        <f t="shared" si="0"/>
        <v>-0.19000000000000128</v>
      </c>
      <c r="J49" s="83">
        <f t="shared" si="1"/>
        <v>-1.7857142857142978</v>
      </c>
      <c r="K49" s="83">
        <f>J49-CRZ_90DSMR</f>
        <v>-1.7211942865428227</v>
      </c>
      <c r="L49" s="83">
        <f t="shared" si="2"/>
        <v>2.9625097720276563</v>
      </c>
    </row>
    <row r="50" spans="1:12" x14ac:dyDescent="0.25">
      <c r="A50" s="82">
        <v>42002</v>
      </c>
      <c r="B50" s="83">
        <v>10.34</v>
      </c>
      <c r="C50" s="83">
        <v>10.66</v>
      </c>
      <c r="D50" s="83">
        <v>10.33</v>
      </c>
      <c r="E50" s="83">
        <v>10.64</v>
      </c>
      <c r="F50" s="84">
        <v>367500</v>
      </c>
      <c r="G50" s="83">
        <v>10.64</v>
      </c>
      <c r="H50" s="84">
        <f>EOD_T-A50</f>
        <v>92</v>
      </c>
      <c r="I50" s="83">
        <f t="shared" si="0"/>
        <v>0.35000000000000142</v>
      </c>
      <c r="J50" s="83">
        <f t="shared" si="1"/>
        <v>3.4013605442177011</v>
      </c>
      <c r="K50" s="83">
        <f>J50-CRZ_90DSMR</f>
        <v>3.4658805433891762</v>
      </c>
      <c r="L50" s="83">
        <f t="shared" si="2"/>
        <v>12.012327941043651</v>
      </c>
    </row>
    <row r="51" spans="1:12" x14ac:dyDescent="0.25">
      <c r="A51" s="82">
        <v>41999</v>
      </c>
      <c r="B51" s="83">
        <v>10.29</v>
      </c>
      <c r="C51" s="83">
        <v>10.29</v>
      </c>
      <c r="D51" s="83">
        <v>10.29</v>
      </c>
      <c r="E51" s="83">
        <v>10.29</v>
      </c>
      <c r="F51" s="84">
        <v>0</v>
      </c>
      <c r="G51" s="83">
        <v>10.29</v>
      </c>
      <c r="H51" s="84">
        <f>EOD_T-A51</f>
        <v>95</v>
      </c>
      <c r="I51" s="83">
        <f t="shared" si="0"/>
        <v>0</v>
      </c>
      <c r="J51" s="83">
        <f t="shared" si="1"/>
        <v>0</v>
      </c>
      <c r="K51" s="83">
        <f>J51-CRZ_90DSMR</f>
        <v>6.4519999171475148E-2</v>
      </c>
      <c r="L51" s="83">
        <f t="shared" si="2"/>
        <v>4.1628302930871537E-3</v>
      </c>
    </row>
    <row r="52" spans="1:12" x14ac:dyDescent="0.25">
      <c r="A52" s="82">
        <v>41998</v>
      </c>
      <c r="B52" s="83">
        <v>10.29</v>
      </c>
      <c r="C52" s="83">
        <v>10.29</v>
      </c>
      <c r="D52" s="83">
        <v>10.29</v>
      </c>
      <c r="E52" s="83">
        <v>10.29</v>
      </c>
      <c r="F52" s="84">
        <v>0</v>
      </c>
      <c r="G52" s="83">
        <v>10.29</v>
      </c>
      <c r="H52" s="84">
        <f>EOD_T-A52</f>
        <v>96</v>
      </c>
      <c r="I52" s="83">
        <f t="shared" si="0"/>
        <v>0</v>
      </c>
      <c r="J52" s="83">
        <f t="shared" si="1"/>
        <v>0</v>
      </c>
      <c r="K52" s="83">
        <f>J52-CRZ_90DSMR</f>
        <v>6.4519999171475148E-2</v>
      </c>
      <c r="L52" s="83">
        <f t="shared" si="2"/>
        <v>4.1628302930871537E-3</v>
      </c>
    </row>
    <row r="53" spans="1:12" x14ac:dyDescent="0.25">
      <c r="A53" s="82">
        <v>41997</v>
      </c>
      <c r="B53" s="83">
        <v>10.32</v>
      </c>
      <c r="C53" s="83">
        <v>10.4</v>
      </c>
      <c r="D53" s="83">
        <v>10.26</v>
      </c>
      <c r="E53" s="83">
        <v>10.29</v>
      </c>
      <c r="F53" s="84">
        <v>107800</v>
      </c>
      <c r="G53" s="83">
        <v>10.29</v>
      </c>
      <c r="H53" s="84">
        <f>EOD_T-A53</f>
        <v>97</v>
      </c>
      <c r="I53" s="83">
        <f t="shared" si="0"/>
        <v>-3.0000000000001137E-2</v>
      </c>
      <c r="J53" s="83">
        <f t="shared" si="1"/>
        <v>-0.29069767441861566</v>
      </c>
      <c r="K53" s="83">
        <f>J53-CRZ_90DSMR</f>
        <v>-0.2261776752471405</v>
      </c>
      <c r="L53" s="83">
        <f t="shared" si="2"/>
        <v>5.1156340780200954E-2</v>
      </c>
    </row>
    <row r="54" spans="1:12" x14ac:dyDescent="0.25">
      <c r="A54" s="82">
        <v>41996</v>
      </c>
      <c r="B54" s="83">
        <v>10.47</v>
      </c>
      <c r="C54" s="83">
        <v>10.48</v>
      </c>
      <c r="D54" s="83">
        <v>10.32</v>
      </c>
      <c r="E54" s="83">
        <v>10.32</v>
      </c>
      <c r="F54" s="84">
        <v>292500</v>
      </c>
      <c r="G54" s="83">
        <v>10.32</v>
      </c>
      <c r="H54" s="84">
        <f>EOD_T-A54</f>
        <v>98</v>
      </c>
      <c r="I54" s="83">
        <f t="shared" si="0"/>
        <v>-0.11999999999999922</v>
      </c>
      <c r="J54" s="83">
        <f t="shared" si="1"/>
        <v>-1.1494252873563144</v>
      </c>
      <c r="K54" s="83">
        <f>J54-CRZ_90DSMR</f>
        <v>-1.0849052881848393</v>
      </c>
      <c r="L54" s="83">
        <f t="shared" si="2"/>
        <v>1.1770194843314292</v>
      </c>
    </row>
    <row r="55" spans="1:12" x14ac:dyDescent="0.25">
      <c r="A55" s="82">
        <v>41995</v>
      </c>
      <c r="B55" s="83">
        <v>10.29</v>
      </c>
      <c r="C55" s="83">
        <v>10.44</v>
      </c>
      <c r="D55" s="83">
        <v>10.14</v>
      </c>
      <c r="E55" s="83">
        <v>10.44</v>
      </c>
      <c r="F55" s="84">
        <v>492200</v>
      </c>
      <c r="G55" s="83">
        <v>10.44</v>
      </c>
      <c r="H55" s="84">
        <f>EOD_T-A55</f>
        <v>99</v>
      </c>
      <c r="I55" s="83">
        <f t="shared" si="0"/>
        <v>0.22999999999999865</v>
      </c>
      <c r="J55" s="83">
        <f t="shared" si="1"/>
        <v>2.2526934378060592</v>
      </c>
      <c r="K55" s="83">
        <f>J55-CRZ_90DSMR</f>
        <v>2.3172134369775343</v>
      </c>
      <c r="L55" s="83">
        <f t="shared" si="2"/>
        <v>5.3694781125092375</v>
      </c>
    </row>
    <row r="56" spans="1:12" x14ac:dyDescent="0.25">
      <c r="A56" s="82">
        <v>41992</v>
      </c>
      <c r="B56" s="83">
        <v>10.26</v>
      </c>
      <c r="C56" s="83">
        <v>10.34</v>
      </c>
      <c r="D56" s="83">
        <v>10.19</v>
      </c>
      <c r="E56" s="83">
        <v>10.210000000000001</v>
      </c>
      <c r="F56" s="84">
        <v>613900</v>
      </c>
      <c r="G56" s="83">
        <v>10.210000000000001</v>
      </c>
      <c r="H56" s="84">
        <f>EOD_T-A56</f>
        <v>102</v>
      </c>
      <c r="I56" s="83">
        <f t="shared" si="0"/>
        <v>9.0000000000001634E-2</v>
      </c>
      <c r="J56" s="83">
        <f t="shared" si="1"/>
        <v>0.8893280632411229</v>
      </c>
      <c r="K56" s="83">
        <f>J56-CRZ_90DSMR</f>
        <v>0.95384806241259801</v>
      </c>
      <c r="L56" s="83">
        <f t="shared" si="2"/>
        <v>0.90982612616826741</v>
      </c>
    </row>
    <row r="57" spans="1:12" x14ac:dyDescent="0.25">
      <c r="A57" s="82">
        <v>41991</v>
      </c>
      <c r="B57" s="83">
        <v>9.9600000000000009</v>
      </c>
      <c r="C57" s="83">
        <v>10.18</v>
      </c>
      <c r="D57" s="83">
        <v>9.9600000000000009</v>
      </c>
      <c r="E57" s="83">
        <v>10.119999999999999</v>
      </c>
      <c r="F57" s="84">
        <v>1008000</v>
      </c>
      <c r="G57" s="83">
        <v>10.119999999999999</v>
      </c>
      <c r="H57" s="84">
        <f>EOD_T-A57</f>
        <v>103</v>
      </c>
      <c r="I57" s="83">
        <f t="shared" si="0"/>
        <v>0.13999999999999879</v>
      </c>
      <c r="J57" s="83">
        <f t="shared" si="1"/>
        <v>1.4028056112224327</v>
      </c>
      <c r="K57" s="83">
        <f>J57-CRZ_90DSMR</f>
        <v>1.4673256103939079</v>
      </c>
      <c r="L57" s="83">
        <f t="shared" si="2"/>
        <v>2.1530444469178542</v>
      </c>
    </row>
    <row r="58" spans="1:12" x14ac:dyDescent="0.25">
      <c r="A58" s="82">
        <v>41990</v>
      </c>
      <c r="B58" s="83">
        <v>10</v>
      </c>
      <c r="C58" s="83">
        <v>10.15</v>
      </c>
      <c r="D58" s="83">
        <v>9.9600000000000009</v>
      </c>
      <c r="E58" s="83">
        <v>9.98</v>
      </c>
      <c r="F58" s="84">
        <v>503100</v>
      </c>
      <c r="G58" s="83">
        <v>9.98</v>
      </c>
      <c r="H58" s="84">
        <f>EOD_T-A58</f>
        <v>104</v>
      </c>
      <c r="I58" s="83">
        <f t="shared" si="0"/>
        <v>-5.9999999999998721E-2</v>
      </c>
      <c r="J58" s="83">
        <f t="shared" si="1"/>
        <v>-0.59760956175297542</v>
      </c>
      <c r="K58" s="83">
        <f>J58-CRZ_90DSMR</f>
        <v>-0.53308956258150031</v>
      </c>
      <c r="L58" s="83">
        <f t="shared" si="2"/>
        <v>0.28418448173333533</v>
      </c>
    </row>
    <row r="59" spans="1:12" x14ac:dyDescent="0.25">
      <c r="A59" s="82">
        <v>41989</v>
      </c>
      <c r="B59" s="83">
        <v>10.050000000000001</v>
      </c>
      <c r="C59" s="83">
        <v>10.119999999999999</v>
      </c>
      <c r="D59" s="83">
        <v>10.01</v>
      </c>
      <c r="E59" s="83">
        <v>10.039999999999999</v>
      </c>
      <c r="F59" s="84">
        <v>869900</v>
      </c>
      <c r="G59" s="83">
        <v>10.039999999999999</v>
      </c>
      <c r="H59" s="84">
        <f>EOD_T-A59</f>
        <v>105</v>
      </c>
      <c r="I59" s="83">
        <f t="shared" si="0"/>
        <v>-4.0000000000000924E-2</v>
      </c>
      <c r="J59" s="83">
        <f t="shared" si="1"/>
        <v>-0.39682539682540602</v>
      </c>
      <c r="K59" s="83">
        <f>J59-CRZ_90DSMR</f>
        <v>-0.33230539765393086</v>
      </c>
      <c r="L59" s="83">
        <f t="shared" si="2"/>
        <v>0.11042687730993711</v>
      </c>
    </row>
    <row r="60" spans="1:12" x14ac:dyDescent="0.25">
      <c r="A60" s="82">
        <v>41988</v>
      </c>
      <c r="B60" s="83">
        <v>10.050000000000001</v>
      </c>
      <c r="C60" s="83">
        <v>10.16</v>
      </c>
      <c r="D60" s="83">
        <v>9.9499999999999993</v>
      </c>
      <c r="E60" s="83">
        <v>10.08</v>
      </c>
      <c r="F60" s="84">
        <v>443800</v>
      </c>
      <c r="G60" s="83">
        <v>10.08</v>
      </c>
      <c r="H60" s="84">
        <f>EOD_T-A60</f>
        <v>106</v>
      </c>
      <c r="I60" s="83">
        <f t="shared" si="0"/>
        <v>-0.15000000000000036</v>
      </c>
      <c r="J60" s="83">
        <f t="shared" si="1"/>
        <v>-1.4662756598240503</v>
      </c>
      <c r="K60" s="83">
        <f>J60-CRZ_90DSMR</f>
        <v>-1.4017556606525752</v>
      </c>
      <c r="L60" s="83">
        <f t="shared" si="2"/>
        <v>1.9649189321715375</v>
      </c>
    </row>
    <row r="61" spans="1:12" x14ac:dyDescent="0.25">
      <c r="A61" s="82">
        <v>41985</v>
      </c>
      <c r="B61" s="83">
        <v>9.9499999999999993</v>
      </c>
      <c r="C61" s="83">
        <v>10.27</v>
      </c>
      <c r="D61" s="83">
        <v>9.93</v>
      </c>
      <c r="E61" s="83">
        <v>10.23</v>
      </c>
      <c r="F61" s="84">
        <v>939600</v>
      </c>
      <c r="G61" s="83">
        <v>10.23</v>
      </c>
      <c r="H61" s="84">
        <f>EOD_T-A61</f>
        <v>109</v>
      </c>
      <c r="I61" s="83">
        <f t="shared" si="0"/>
        <v>0.32000000000000028</v>
      </c>
      <c r="J61" s="83">
        <f t="shared" si="1"/>
        <v>3.2290615539858756</v>
      </c>
      <c r="K61" s="83">
        <f>J61-CRZ_90DSMR</f>
        <v>3.2935815531573507</v>
      </c>
      <c r="L61" s="83">
        <f t="shared" si="2"/>
        <v>10.847679447298386</v>
      </c>
    </row>
    <row r="62" spans="1:12" x14ac:dyDescent="0.25">
      <c r="A62" s="82">
        <v>41984</v>
      </c>
      <c r="B62" s="83">
        <v>10.1</v>
      </c>
      <c r="C62" s="83">
        <v>10.1</v>
      </c>
      <c r="D62" s="83">
        <v>9.83</v>
      </c>
      <c r="E62" s="83">
        <v>9.91</v>
      </c>
      <c r="F62" s="84">
        <v>1319500</v>
      </c>
      <c r="G62" s="83">
        <v>9.91</v>
      </c>
      <c r="H62" s="84">
        <f>EOD_T-A62</f>
        <v>110</v>
      </c>
      <c r="I62" s="83">
        <f t="shared" si="0"/>
        <v>-0.28999999999999915</v>
      </c>
      <c r="J62" s="83">
        <f t="shared" si="1"/>
        <v>-2.8431372549019529</v>
      </c>
      <c r="K62" s="83">
        <f>J62-CRZ_90DSMR</f>
        <v>-2.7786172557304778</v>
      </c>
      <c r="L62" s="83">
        <f t="shared" si="2"/>
        <v>7.7207138538431712</v>
      </c>
    </row>
    <row r="63" spans="1:12" x14ac:dyDescent="0.25">
      <c r="A63" s="82">
        <v>41983</v>
      </c>
      <c r="B63" s="83">
        <v>10.33</v>
      </c>
      <c r="C63" s="83">
        <v>10.36</v>
      </c>
      <c r="D63" s="83">
        <v>10.199999999999999</v>
      </c>
      <c r="E63" s="83">
        <v>10.199999999999999</v>
      </c>
      <c r="F63" s="84">
        <v>825400</v>
      </c>
      <c r="G63" s="83">
        <v>10.199999999999999</v>
      </c>
      <c r="H63" s="84">
        <f>EOD_T-A63</f>
        <v>111</v>
      </c>
      <c r="I63" s="83">
        <f t="shared" si="0"/>
        <v>-0.18000000000000149</v>
      </c>
      <c r="J63" s="83">
        <f t="shared" si="1"/>
        <v>-1.734104046242789</v>
      </c>
      <c r="K63" s="83">
        <f>J63-CRZ_90DSMR</f>
        <v>-1.6695840470713139</v>
      </c>
      <c r="L63" s="83">
        <f t="shared" si="2"/>
        <v>2.7875108902350272</v>
      </c>
    </row>
    <row r="64" spans="1:12" x14ac:dyDescent="0.25">
      <c r="A64" s="82">
        <v>41982</v>
      </c>
      <c r="B64" s="83">
        <v>10.58</v>
      </c>
      <c r="C64" s="83">
        <v>10.74</v>
      </c>
      <c r="D64" s="83">
        <v>10.38</v>
      </c>
      <c r="E64" s="83">
        <v>10.38</v>
      </c>
      <c r="F64" s="84">
        <v>916000</v>
      </c>
      <c r="G64" s="83">
        <v>10.38</v>
      </c>
      <c r="H64" s="84">
        <f>EOD_T-A64</f>
        <v>112</v>
      </c>
      <c r="I64" s="83">
        <f t="shared" si="0"/>
        <v>-0.26999999999999957</v>
      </c>
      <c r="J64" s="83">
        <f t="shared" si="1"/>
        <v>-2.5352112676056295</v>
      </c>
      <c r="K64" s="83">
        <f>J64-CRZ_90DSMR</f>
        <v>-2.4706912684341544</v>
      </c>
      <c r="L64" s="83">
        <f t="shared" si="2"/>
        <v>6.1043153439167712</v>
      </c>
    </row>
    <row r="65" spans="1:12" x14ac:dyDescent="0.25">
      <c r="A65" s="82">
        <v>41981</v>
      </c>
      <c r="B65" s="83">
        <v>10.74</v>
      </c>
      <c r="C65" s="83">
        <v>10.78</v>
      </c>
      <c r="D65" s="83">
        <v>10.61</v>
      </c>
      <c r="E65" s="83">
        <v>10.65</v>
      </c>
      <c r="F65" s="84">
        <v>702700</v>
      </c>
      <c r="G65" s="83">
        <v>10.65</v>
      </c>
      <c r="H65" s="84">
        <f>EOD_T-A65</f>
        <v>113</v>
      </c>
      <c r="I65" s="83">
        <f t="shared" si="0"/>
        <v>-8.0000000000000071E-2</v>
      </c>
      <c r="J65" s="83">
        <f t="shared" si="1"/>
        <v>-0.74557315936626345</v>
      </c>
      <c r="K65" s="83">
        <f>J65-CRZ_90DSMR</f>
        <v>-0.68105316019478834</v>
      </c>
      <c r="L65" s="83">
        <f t="shared" si="2"/>
        <v>0.46383340701130804</v>
      </c>
    </row>
    <row r="66" spans="1:12" x14ac:dyDescent="0.25">
      <c r="A66" s="82">
        <v>41978</v>
      </c>
      <c r="B66" s="83">
        <v>10.68</v>
      </c>
      <c r="C66" s="83">
        <v>10.79</v>
      </c>
      <c r="D66" s="83">
        <v>10.57</v>
      </c>
      <c r="E66" s="83">
        <v>10.73</v>
      </c>
      <c r="F66" s="84">
        <v>463300</v>
      </c>
      <c r="G66" s="83">
        <v>10.73</v>
      </c>
      <c r="H66" s="84">
        <f>EOD_T-A66</f>
        <v>116</v>
      </c>
      <c r="I66" s="83">
        <f t="shared" si="0"/>
        <v>3.0000000000001137E-2</v>
      </c>
      <c r="J66" s="83">
        <f t="shared" si="1"/>
        <v>0.28037383177571157</v>
      </c>
      <c r="K66" s="83">
        <f>J66-CRZ_90DSMR</f>
        <v>0.34489383094718673</v>
      </c>
      <c r="L66" s="83">
        <f t="shared" si="2"/>
        <v>0.11895175462542662</v>
      </c>
    </row>
    <row r="67" spans="1:12" x14ac:dyDescent="0.25">
      <c r="A67" s="82">
        <v>41977</v>
      </c>
      <c r="B67" s="83">
        <v>10.52</v>
      </c>
      <c r="C67" s="83">
        <v>10.76</v>
      </c>
      <c r="D67" s="83">
        <v>10.52</v>
      </c>
      <c r="E67" s="83">
        <v>10.7</v>
      </c>
      <c r="F67" s="84">
        <v>498300</v>
      </c>
      <c r="G67" s="83">
        <v>10.7</v>
      </c>
      <c r="H67" s="84">
        <f>EOD_T-A67</f>
        <v>117</v>
      </c>
      <c r="I67" s="83">
        <f t="shared" ref="I67:I130" si="3">G67-G68</f>
        <v>0.1899999999999995</v>
      </c>
      <c r="J67" s="83">
        <f t="shared" ref="J67:J130" si="4">I67/G68*100</f>
        <v>1.8078020932445242</v>
      </c>
      <c r="K67" s="83">
        <f>J67-CRZ_90DSMR</f>
        <v>1.8723220924159993</v>
      </c>
      <c r="L67" s="83">
        <f t="shared" ref="L67:L130" si="5">K67*K67</f>
        <v>3.505590017749026</v>
      </c>
    </row>
    <row r="68" spans="1:12" x14ac:dyDescent="0.25">
      <c r="A68" s="82">
        <v>41976</v>
      </c>
      <c r="B68" s="83">
        <v>10.4</v>
      </c>
      <c r="C68" s="83">
        <v>10.51</v>
      </c>
      <c r="D68" s="83">
        <v>10.32</v>
      </c>
      <c r="E68" s="83">
        <v>10.51</v>
      </c>
      <c r="F68" s="84">
        <v>582400</v>
      </c>
      <c r="G68" s="83">
        <v>10.51</v>
      </c>
      <c r="H68" s="84">
        <f>EOD_T-A68</f>
        <v>118</v>
      </c>
      <c r="I68" s="83">
        <f t="shared" si="3"/>
        <v>8.0000000000000071E-2</v>
      </c>
      <c r="J68" s="83">
        <f t="shared" si="4"/>
        <v>0.76701821668264691</v>
      </c>
      <c r="K68" s="83">
        <f>J68-CRZ_90DSMR</f>
        <v>0.83153821585412202</v>
      </c>
      <c r="L68" s="83">
        <f t="shared" si="5"/>
        <v>0.69145580442585641</v>
      </c>
    </row>
    <row r="69" spans="1:12" x14ac:dyDescent="0.25">
      <c r="A69" s="82">
        <v>41975</v>
      </c>
      <c r="B69" s="83">
        <v>10.119999999999999</v>
      </c>
      <c r="C69" s="83">
        <v>10.46</v>
      </c>
      <c r="D69" s="83">
        <v>10.119999999999999</v>
      </c>
      <c r="E69" s="83">
        <v>10.43</v>
      </c>
      <c r="F69" s="84">
        <v>548000</v>
      </c>
      <c r="G69" s="83">
        <v>10.43</v>
      </c>
      <c r="H69" s="84">
        <f>EOD_T-A69</f>
        <v>119</v>
      </c>
      <c r="I69" s="83">
        <f t="shared" si="3"/>
        <v>0.33000000000000007</v>
      </c>
      <c r="J69" s="83">
        <f t="shared" si="4"/>
        <v>3.267326732673268</v>
      </c>
      <c r="K69" s="83">
        <f>J69-CRZ_90DSMR</f>
        <v>3.3318467318447431</v>
      </c>
      <c r="L69" s="83">
        <f t="shared" si="5"/>
        <v>11.101202644504495</v>
      </c>
    </row>
    <row r="70" spans="1:12" x14ac:dyDescent="0.25">
      <c r="A70" s="82">
        <v>41974</v>
      </c>
      <c r="B70" s="83">
        <v>10.39</v>
      </c>
      <c r="C70" s="83">
        <v>10.39</v>
      </c>
      <c r="D70" s="83">
        <v>10.09</v>
      </c>
      <c r="E70" s="83">
        <v>10.1</v>
      </c>
      <c r="F70" s="84">
        <v>531300</v>
      </c>
      <c r="G70" s="83">
        <v>10.1</v>
      </c>
      <c r="H70" s="84">
        <f>EOD_T-A70</f>
        <v>120</v>
      </c>
      <c r="I70" s="83">
        <f t="shared" si="3"/>
        <v>-0.36000000000000121</v>
      </c>
      <c r="J70" s="83">
        <f t="shared" si="4"/>
        <v>-3.4416826003824204</v>
      </c>
      <c r="K70" s="83">
        <f>J70-CRZ_90DSMR</f>
        <v>-3.3771626012109452</v>
      </c>
      <c r="L70" s="83">
        <f t="shared" si="5"/>
        <v>11.405227235017877</v>
      </c>
    </row>
    <row r="71" spans="1:12" x14ac:dyDescent="0.25">
      <c r="A71" s="82">
        <v>41971</v>
      </c>
      <c r="B71" s="83">
        <v>10.68</v>
      </c>
      <c r="C71" s="83">
        <v>10.69</v>
      </c>
      <c r="D71" s="83">
        <v>10.41</v>
      </c>
      <c r="E71" s="83">
        <v>10.46</v>
      </c>
      <c r="F71" s="84">
        <v>621800</v>
      </c>
      <c r="G71" s="83">
        <v>10.46</v>
      </c>
      <c r="H71" s="84">
        <f>EOD_T-A71</f>
        <v>123</v>
      </c>
      <c r="I71" s="83">
        <f t="shared" si="3"/>
        <v>-0.21999999999999886</v>
      </c>
      <c r="J71" s="83">
        <f t="shared" si="4"/>
        <v>-2.0599250936329483</v>
      </c>
      <c r="K71" s="83">
        <f>J71-CRZ_90DSMR</f>
        <v>-1.9954050944614732</v>
      </c>
      <c r="L71" s="83">
        <f t="shared" si="5"/>
        <v>3.9816414910028008</v>
      </c>
    </row>
    <row r="72" spans="1:12" x14ac:dyDescent="0.25">
      <c r="A72" s="82">
        <v>41970</v>
      </c>
      <c r="B72" s="83">
        <v>10.72</v>
      </c>
      <c r="C72" s="83">
        <v>10.73</v>
      </c>
      <c r="D72" s="83">
        <v>10.66</v>
      </c>
      <c r="E72" s="83">
        <v>10.68</v>
      </c>
      <c r="F72" s="84">
        <v>453000</v>
      </c>
      <c r="G72" s="83">
        <v>10.68</v>
      </c>
      <c r="H72" s="84">
        <f>EOD_T-A72</f>
        <v>124</v>
      </c>
      <c r="I72" s="83">
        <f t="shared" si="3"/>
        <v>1.9999999999999574E-2</v>
      </c>
      <c r="J72" s="83">
        <f t="shared" si="4"/>
        <v>0.18761726078798849</v>
      </c>
      <c r="K72" s="83">
        <f>J72-CRZ_90DSMR</f>
        <v>0.25213725995946362</v>
      </c>
      <c r="L72" s="83">
        <f t="shared" si="5"/>
        <v>6.3573197859866135E-2</v>
      </c>
    </row>
    <row r="73" spans="1:12" x14ac:dyDescent="0.25">
      <c r="A73" s="82">
        <v>41969</v>
      </c>
      <c r="B73" s="83">
        <v>10.6</v>
      </c>
      <c r="C73" s="83">
        <v>10.78</v>
      </c>
      <c r="D73" s="83">
        <v>10.6</v>
      </c>
      <c r="E73" s="83">
        <v>10.66</v>
      </c>
      <c r="F73" s="84">
        <v>544300</v>
      </c>
      <c r="G73" s="83">
        <v>10.66</v>
      </c>
      <c r="H73" s="84">
        <f>EOD_T-A73</f>
        <v>125</v>
      </c>
      <c r="I73" s="83">
        <f t="shared" si="3"/>
        <v>0.10999999999999943</v>
      </c>
      <c r="J73" s="83">
        <f t="shared" si="4"/>
        <v>1.0426540284360135</v>
      </c>
      <c r="K73" s="83">
        <f>J73-CRZ_90DSMR</f>
        <v>1.1071740276074886</v>
      </c>
      <c r="L73" s="83">
        <f t="shared" si="5"/>
        <v>1.2258343274085879</v>
      </c>
    </row>
    <row r="74" spans="1:12" x14ac:dyDescent="0.25">
      <c r="A74" s="82">
        <v>41968</v>
      </c>
      <c r="B74" s="83">
        <v>10.51</v>
      </c>
      <c r="C74" s="83">
        <v>10.59</v>
      </c>
      <c r="D74" s="83">
        <v>10.51</v>
      </c>
      <c r="E74" s="83">
        <v>10.55</v>
      </c>
      <c r="F74" s="84">
        <v>712900</v>
      </c>
      <c r="G74" s="83">
        <v>10.55</v>
      </c>
      <c r="H74" s="84">
        <f>EOD_T-A74</f>
        <v>126</v>
      </c>
      <c r="I74" s="83">
        <f t="shared" si="3"/>
        <v>-3.9999999999999147E-2</v>
      </c>
      <c r="J74" s="83">
        <f t="shared" si="4"/>
        <v>-0.37771482530688527</v>
      </c>
      <c r="K74" s="83">
        <f>J74-CRZ_90DSMR</f>
        <v>-0.31319482613541011</v>
      </c>
      <c r="L74" s="83">
        <f t="shared" si="5"/>
        <v>9.8090999117989769E-2</v>
      </c>
    </row>
    <row r="75" spans="1:12" x14ac:dyDescent="0.25">
      <c r="A75" s="82">
        <v>41967</v>
      </c>
      <c r="B75" s="83">
        <v>10.62</v>
      </c>
      <c r="C75" s="83">
        <v>10.67</v>
      </c>
      <c r="D75" s="83">
        <v>10.52</v>
      </c>
      <c r="E75" s="83">
        <v>10.59</v>
      </c>
      <c r="F75" s="84">
        <v>391000</v>
      </c>
      <c r="G75" s="83">
        <v>10.59</v>
      </c>
      <c r="H75" s="84">
        <f>EOD_T-A75</f>
        <v>127</v>
      </c>
      <c r="I75" s="83">
        <f t="shared" si="3"/>
        <v>5.0000000000000711E-2</v>
      </c>
      <c r="J75" s="83">
        <f t="shared" si="4"/>
        <v>0.47438330170778664</v>
      </c>
      <c r="K75" s="83">
        <f>J75-CRZ_90DSMR</f>
        <v>0.53890330087926175</v>
      </c>
      <c r="L75" s="83">
        <f t="shared" si="5"/>
        <v>0.29041676769856412</v>
      </c>
    </row>
    <row r="76" spans="1:12" x14ac:dyDescent="0.25">
      <c r="A76" s="82">
        <v>41964</v>
      </c>
      <c r="B76" s="83">
        <v>10.5</v>
      </c>
      <c r="C76" s="83">
        <v>10.57</v>
      </c>
      <c r="D76" s="83">
        <v>10.48</v>
      </c>
      <c r="E76" s="83">
        <v>10.54</v>
      </c>
      <c r="F76" s="84">
        <v>447500</v>
      </c>
      <c r="G76" s="83">
        <v>10.54</v>
      </c>
      <c r="H76" s="84">
        <f>EOD_T-A76</f>
        <v>130</v>
      </c>
      <c r="I76" s="83">
        <f t="shared" si="3"/>
        <v>3.9999999999999147E-2</v>
      </c>
      <c r="J76" s="83">
        <f t="shared" si="4"/>
        <v>0.38095238095237283</v>
      </c>
      <c r="K76" s="83">
        <f>J76-CRZ_90DSMR</f>
        <v>0.44547238012384799</v>
      </c>
      <c r="L76" s="83">
        <f t="shared" si="5"/>
        <v>0.19844564145320612</v>
      </c>
    </row>
    <row r="77" spans="1:12" x14ac:dyDescent="0.25">
      <c r="A77" s="82">
        <v>41963</v>
      </c>
      <c r="B77" s="83">
        <v>10.5</v>
      </c>
      <c r="C77" s="83">
        <v>10.61</v>
      </c>
      <c r="D77" s="83">
        <v>10.45</v>
      </c>
      <c r="E77" s="83">
        <v>10.5</v>
      </c>
      <c r="F77" s="84">
        <v>1116800</v>
      </c>
      <c r="G77" s="83">
        <v>10.5</v>
      </c>
      <c r="H77" s="84">
        <f>EOD_T-A77</f>
        <v>131</v>
      </c>
      <c r="I77" s="83">
        <f t="shared" si="3"/>
        <v>0</v>
      </c>
      <c r="J77" s="83">
        <f t="shared" si="4"/>
        <v>0</v>
      </c>
      <c r="K77" s="83">
        <f>J77-CRZ_90DSMR</f>
        <v>6.4519999171475148E-2</v>
      </c>
      <c r="L77" s="83">
        <f t="shared" si="5"/>
        <v>4.1628302930871537E-3</v>
      </c>
    </row>
    <row r="78" spans="1:12" x14ac:dyDescent="0.25">
      <c r="A78" s="82">
        <v>41962</v>
      </c>
      <c r="B78" s="83">
        <v>10.72</v>
      </c>
      <c r="C78" s="83">
        <v>10.75</v>
      </c>
      <c r="D78" s="83">
        <v>10.5</v>
      </c>
      <c r="E78" s="83">
        <v>10.5</v>
      </c>
      <c r="F78" s="84">
        <v>739700</v>
      </c>
      <c r="G78" s="83">
        <v>10.5</v>
      </c>
      <c r="H78" s="84">
        <f>EOD_T-A78</f>
        <v>132</v>
      </c>
      <c r="I78" s="83">
        <f t="shared" si="3"/>
        <v>-0.23000000000000043</v>
      </c>
      <c r="J78" s="83">
        <f t="shared" si="4"/>
        <v>-2.1435228331780092</v>
      </c>
      <c r="K78" s="83">
        <f>J78-CRZ_90DSMR</f>
        <v>-2.0790028340065341</v>
      </c>
      <c r="L78" s="83">
        <f t="shared" si="5"/>
        <v>4.3222527838072002</v>
      </c>
    </row>
    <row r="79" spans="1:12" x14ac:dyDescent="0.25">
      <c r="A79" s="82">
        <v>41961</v>
      </c>
      <c r="B79" s="83">
        <v>10.75</v>
      </c>
      <c r="C79" s="83">
        <v>10.84</v>
      </c>
      <c r="D79" s="83">
        <v>10.69</v>
      </c>
      <c r="E79" s="83">
        <v>10.73</v>
      </c>
      <c r="F79" s="84">
        <v>677400</v>
      </c>
      <c r="G79" s="83">
        <v>10.73</v>
      </c>
      <c r="H79" s="84">
        <f>EOD_T-A79</f>
        <v>133</v>
      </c>
      <c r="I79" s="83">
        <f t="shared" si="3"/>
        <v>-1.9999999999999574E-2</v>
      </c>
      <c r="J79" s="83">
        <f t="shared" si="4"/>
        <v>-0.18604651162790303</v>
      </c>
      <c r="K79" s="83">
        <f>J79-CRZ_90DSMR</f>
        <v>-0.12152651245642788</v>
      </c>
      <c r="L79" s="83">
        <f t="shared" si="5"/>
        <v>1.4768693229822322E-2</v>
      </c>
    </row>
    <row r="80" spans="1:12" x14ac:dyDescent="0.25">
      <c r="A80" s="82">
        <v>41960</v>
      </c>
      <c r="B80" s="83">
        <v>10.8</v>
      </c>
      <c r="C80" s="83">
        <v>10.84</v>
      </c>
      <c r="D80" s="83">
        <v>10.75</v>
      </c>
      <c r="E80" s="83">
        <v>10.75</v>
      </c>
      <c r="F80" s="84">
        <v>591900</v>
      </c>
      <c r="G80" s="83">
        <v>10.75</v>
      </c>
      <c r="H80" s="84">
        <f>EOD_T-A80</f>
        <v>134</v>
      </c>
      <c r="I80" s="83">
        <f t="shared" si="3"/>
        <v>-9.9999999999997868E-3</v>
      </c>
      <c r="J80" s="83">
        <f t="shared" si="4"/>
        <v>-9.2936802973975718E-2</v>
      </c>
      <c r="K80" s="83">
        <f>J80-CRZ_90DSMR</f>
        <v>-2.841680380250057E-2</v>
      </c>
      <c r="L80" s="83">
        <f t="shared" si="5"/>
        <v>8.0751473834981082E-4</v>
      </c>
    </row>
    <row r="81" spans="1:12" x14ac:dyDescent="0.25">
      <c r="A81" s="82">
        <v>41957</v>
      </c>
      <c r="B81" s="83">
        <v>10.74</v>
      </c>
      <c r="C81" s="83">
        <v>10.81</v>
      </c>
      <c r="D81" s="83">
        <v>10.62</v>
      </c>
      <c r="E81" s="83">
        <v>10.76</v>
      </c>
      <c r="F81" s="84">
        <v>651300</v>
      </c>
      <c r="G81" s="83">
        <v>10.76</v>
      </c>
      <c r="H81" s="84">
        <f>EOD_T-A81</f>
        <v>137</v>
      </c>
      <c r="I81" s="83">
        <f t="shared" si="3"/>
        <v>0.16000000000000014</v>
      </c>
      <c r="J81" s="83">
        <f t="shared" si="4"/>
        <v>1.5094339622641524</v>
      </c>
      <c r="K81" s="83">
        <f>J81-CRZ_90DSMR</f>
        <v>1.5739539614356275</v>
      </c>
      <c r="L81" s="83">
        <f t="shared" si="5"/>
        <v>2.4773310727189046</v>
      </c>
    </row>
    <row r="82" spans="1:12" x14ac:dyDescent="0.25">
      <c r="A82" s="82">
        <v>41956</v>
      </c>
      <c r="B82" s="83">
        <v>10.67</v>
      </c>
      <c r="C82" s="83">
        <v>10.72</v>
      </c>
      <c r="D82" s="83">
        <v>10.51</v>
      </c>
      <c r="E82" s="83">
        <v>10.6</v>
      </c>
      <c r="F82" s="84">
        <v>1169000</v>
      </c>
      <c r="G82" s="83">
        <v>10.6</v>
      </c>
      <c r="H82" s="84">
        <f>EOD_T-A82</f>
        <v>138</v>
      </c>
      <c r="I82" s="83">
        <f t="shared" si="3"/>
        <v>-1.9999999999999574E-2</v>
      </c>
      <c r="J82" s="83">
        <f t="shared" si="4"/>
        <v>-0.18832391713747246</v>
      </c>
      <c r="K82" s="83">
        <f>J82-CRZ_90DSMR</f>
        <v>-0.12380391796599731</v>
      </c>
      <c r="L82" s="83">
        <f t="shared" si="5"/>
        <v>1.5327410103731391E-2</v>
      </c>
    </row>
    <row r="83" spans="1:12" x14ac:dyDescent="0.25">
      <c r="A83" s="82">
        <v>41955</v>
      </c>
      <c r="B83" s="83">
        <v>10.79</v>
      </c>
      <c r="C83" s="83">
        <v>10.79</v>
      </c>
      <c r="D83" s="83">
        <v>10.59</v>
      </c>
      <c r="E83" s="83">
        <v>10.62</v>
      </c>
      <c r="F83" s="84">
        <v>431600</v>
      </c>
      <c r="G83" s="83">
        <v>10.62</v>
      </c>
      <c r="H83" s="84">
        <f>EOD_T-A83</f>
        <v>139</v>
      </c>
      <c r="I83" s="83">
        <f t="shared" si="3"/>
        <v>-0.13000000000000078</v>
      </c>
      <c r="J83" s="83">
        <f t="shared" si="4"/>
        <v>-1.2093023255814026</v>
      </c>
      <c r="K83" s="83">
        <f>J83-CRZ_90DSMR</f>
        <v>-1.1447823264099275</v>
      </c>
      <c r="L83" s="83">
        <f t="shared" si="5"/>
        <v>1.3105265748605257</v>
      </c>
    </row>
    <row r="84" spans="1:12" x14ac:dyDescent="0.25">
      <c r="A84" s="82">
        <v>41954</v>
      </c>
      <c r="B84" s="83">
        <v>10.73</v>
      </c>
      <c r="C84" s="83">
        <v>10.79</v>
      </c>
      <c r="D84" s="83">
        <v>10.71</v>
      </c>
      <c r="E84" s="83">
        <v>10.75</v>
      </c>
      <c r="F84" s="84">
        <v>692600</v>
      </c>
      <c r="G84" s="83">
        <v>10.75</v>
      </c>
      <c r="H84" s="84">
        <f>EOD_T-A84</f>
        <v>140</v>
      </c>
      <c r="I84" s="83">
        <f t="shared" si="3"/>
        <v>8.9999999999999858E-2</v>
      </c>
      <c r="J84" s="83">
        <f t="shared" si="4"/>
        <v>0.84427767354596484</v>
      </c>
      <c r="K84" s="83">
        <f>J84-CRZ_90DSMR</f>
        <v>0.90879767271743994</v>
      </c>
      <c r="L84" s="83">
        <f t="shared" si="5"/>
        <v>0.82591320993663508</v>
      </c>
    </row>
    <row r="85" spans="1:12" x14ac:dyDescent="0.25">
      <c r="A85" s="82">
        <v>41953</v>
      </c>
      <c r="B85" s="83">
        <v>10.57</v>
      </c>
      <c r="C85" s="83">
        <v>10.69</v>
      </c>
      <c r="D85" s="83">
        <v>10.53</v>
      </c>
      <c r="E85" s="83">
        <v>10.66</v>
      </c>
      <c r="F85" s="84">
        <v>709500</v>
      </c>
      <c r="G85" s="83">
        <v>10.66</v>
      </c>
      <c r="H85" s="84">
        <f>EOD_T-A85</f>
        <v>141</v>
      </c>
      <c r="I85" s="83">
        <f t="shared" si="3"/>
        <v>0.13000000000000078</v>
      </c>
      <c r="J85" s="83">
        <f t="shared" si="4"/>
        <v>1.2345679012345754</v>
      </c>
      <c r="K85" s="83">
        <f>J85-CRZ_90DSMR</f>
        <v>1.2990879004060505</v>
      </c>
      <c r="L85" s="83">
        <f t="shared" si="5"/>
        <v>1.6876293729814005</v>
      </c>
    </row>
    <row r="86" spans="1:12" x14ac:dyDescent="0.25">
      <c r="A86" s="82">
        <v>41950</v>
      </c>
      <c r="B86" s="83">
        <v>10.42</v>
      </c>
      <c r="C86" s="83">
        <v>10.61</v>
      </c>
      <c r="D86" s="83">
        <v>10.42</v>
      </c>
      <c r="E86" s="83">
        <v>10.53</v>
      </c>
      <c r="F86" s="84">
        <v>1233300</v>
      </c>
      <c r="G86" s="83">
        <v>10.53</v>
      </c>
      <c r="H86" s="84">
        <f>EOD_T-A86</f>
        <v>144</v>
      </c>
      <c r="I86" s="83">
        <f t="shared" si="3"/>
        <v>0.10999999999999943</v>
      </c>
      <c r="J86" s="83">
        <f t="shared" si="4"/>
        <v>1.0556621880998027</v>
      </c>
      <c r="K86" s="83">
        <f>J86-CRZ_90DSMR</f>
        <v>1.1201821872712778</v>
      </c>
      <c r="L86" s="83">
        <f t="shared" si="5"/>
        <v>1.2548081326798641</v>
      </c>
    </row>
    <row r="87" spans="1:12" x14ac:dyDescent="0.25">
      <c r="A87" s="82">
        <v>41949</v>
      </c>
      <c r="B87" s="83">
        <v>10.7</v>
      </c>
      <c r="C87" s="83">
        <v>10.75</v>
      </c>
      <c r="D87" s="83">
        <v>10.37</v>
      </c>
      <c r="E87" s="83">
        <v>10.42</v>
      </c>
      <c r="F87" s="84">
        <v>799000</v>
      </c>
      <c r="G87" s="83">
        <v>10.42</v>
      </c>
      <c r="H87" s="84">
        <f>EOD_T-A87</f>
        <v>145</v>
      </c>
      <c r="I87" s="83">
        <f t="shared" si="3"/>
        <v>-0.23000000000000043</v>
      </c>
      <c r="J87" s="83">
        <f t="shared" si="4"/>
        <v>-2.1596244131455435</v>
      </c>
      <c r="K87" s="83">
        <f>J87-CRZ_90DSMR</f>
        <v>-2.0951044139740684</v>
      </c>
      <c r="L87" s="83">
        <f t="shared" si="5"/>
        <v>4.3894625054536247</v>
      </c>
    </row>
    <row r="88" spans="1:12" x14ac:dyDescent="0.25">
      <c r="A88" s="82">
        <v>41948</v>
      </c>
      <c r="B88" s="83">
        <v>10.74</v>
      </c>
      <c r="C88" s="83">
        <v>10.78</v>
      </c>
      <c r="D88" s="83">
        <v>10.61</v>
      </c>
      <c r="E88" s="83">
        <v>10.65</v>
      </c>
      <c r="F88" s="84">
        <v>812900</v>
      </c>
      <c r="G88" s="83">
        <v>10.65</v>
      </c>
      <c r="H88" s="84">
        <f>EOD_T-A88</f>
        <v>146</v>
      </c>
      <c r="I88" s="83">
        <f t="shared" si="3"/>
        <v>-8.0000000000000071E-2</v>
      </c>
      <c r="J88" s="83">
        <f t="shared" si="4"/>
        <v>-0.74557315936626345</v>
      </c>
      <c r="K88" s="83">
        <f>J88-CRZ_90DSMR</f>
        <v>-0.68105316019478834</v>
      </c>
      <c r="L88" s="83">
        <f t="shared" si="5"/>
        <v>0.46383340701130804</v>
      </c>
    </row>
    <row r="89" spans="1:12" x14ac:dyDescent="0.25">
      <c r="A89" s="82">
        <v>41947</v>
      </c>
      <c r="B89" s="83">
        <v>10.69</v>
      </c>
      <c r="C89" s="83">
        <v>10.76</v>
      </c>
      <c r="D89" s="83">
        <v>10.63</v>
      </c>
      <c r="E89" s="83">
        <v>10.73</v>
      </c>
      <c r="F89" s="84">
        <v>668200</v>
      </c>
      <c r="G89" s="83">
        <v>10.73</v>
      </c>
      <c r="H89" s="84">
        <f>EOD_T-A89</f>
        <v>147</v>
      </c>
      <c r="I89" s="83">
        <f t="shared" si="3"/>
        <v>3.0000000000001137E-2</v>
      </c>
      <c r="J89" s="83">
        <f t="shared" si="4"/>
        <v>0.28037383177571157</v>
      </c>
      <c r="K89" s="83">
        <f>J89-CRZ_90DSMR</f>
        <v>0.34489383094718673</v>
      </c>
      <c r="L89" s="83">
        <f t="shared" si="5"/>
        <v>0.11895175462542662</v>
      </c>
    </row>
    <row r="90" spans="1:12" x14ac:dyDescent="0.25">
      <c r="A90" s="82">
        <v>41946</v>
      </c>
      <c r="B90" s="83">
        <v>10.7</v>
      </c>
      <c r="C90" s="83">
        <v>10.78</v>
      </c>
      <c r="D90" s="83">
        <v>10.64</v>
      </c>
      <c r="E90" s="83">
        <v>10.7</v>
      </c>
      <c r="F90" s="84">
        <v>705300</v>
      </c>
      <c r="G90" s="83">
        <v>10.7</v>
      </c>
      <c r="H90" s="84">
        <f>EOD_T-A90</f>
        <v>148</v>
      </c>
      <c r="I90" s="83">
        <f t="shared" si="3"/>
        <v>5.9999999999998721E-2</v>
      </c>
      <c r="J90" s="83">
        <f t="shared" si="4"/>
        <v>0.56390977443607815</v>
      </c>
      <c r="K90" s="83">
        <f>J90-CRZ_90DSMR</f>
        <v>0.62842977360755325</v>
      </c>
      <c r="L90" s="83">
        <f t="shared" si="5"/>
        <v>0.39492398035644066</v>
      </c>
    </row>
    <row r="91" spans="1:12" x14ac:dyDescent="0.25">
      <c r="A91" s="82">
        <v>41943</v>
      </c>
      <c r="B91" s="83">
        <v>10.54</v>
      </c>
      <c r="C91" s="83">
        <v>10.74</v>
      </c>
      <c r="D91" s="83">
        <v>10.54</v>
      </c>
      <c r="E91" s="83">
        <v>10.64</v>
      </c>
      <c r="F91" s="84">
        <v>956200</v>
      </c>
      <c r="G91" s="83">
        <v>10.64</v>
      </c>
      <c r="H91" s="84">
        <f>EOD_T-A91</f>
        <v>151</v>
      </c>
      <c r="I91" s="83">
        <f t="shared" si="3"/>
        <v>0.17999999999999972</v>
      </c>
      <c r="J91" s="83">
        <f t="shared" si="4"/>
        <v>1.7208413001912017</v>
      </c>
      <c r="K91" s="83">
        <f>J91-CRZ_90DSMR</f>
        <v>1.7853612993626768</v>
      </c>
      <c r="L91" s="83">
        <f t="shared" si="5"/>
        <v>3.187514969261986</v>
      </c>
    </row>
    <row r="92" spans="1:12" x14ac:dyDescent="0.25">
      <c r="A92" s="82">
        <v>41942</v>
      </c>
      <c r="B92" s="83">
        <v>10.4</v>
      </c>
      <c r="C92" s="83">
        <v>10.49</v>
      </c>
      <c r="D92" s="83">
        <v>10.38</v>
      </c>
      <c r="E92" s="83">
        <v>10.46</v>
      </c>
      <c r="F92" s="84">
        <v>402100</v>
      </c>
      <c r="G92" s="83">
        <v>10.46</v>
      </c>
      <c r="H92" s="84">
        <f>EOD_T-A92</f>
        <v>152</v>
      </c>
      <c r="I92" s="83">
        <f t="shared" si="3"/>
        <v>0.12000000000000099</v>
      </c>
      <c r="J92" s="83">
        <f t="shared" si="4"/>
        <v>1.1605415860735107</v>
      </c>
      <c r="K92" s="83">
        <f>J92-CRZ_90DSMR</f>
        <v>1.2250615852449858</v>
      </c>
      <c r="L92" s="83">
        <f t="shared" si="5"/>
        <v>1.5007758876429576</v>
      </c>
    </row>
    <row r="93" spans="1:12" x14ac:dyDescent="0.25">
      <c r="A93" s="82">
        <v>41941</v>
      </c>
      <c r="B93" s="83">
        <v>10.56</v>
      </c>
      <c r="C93" s="83">
        <v>10.59</v>
      </c>
      <c r="D93" s="83">
        <v>10.31</v>
      </c>
      <c r="E93" s="83">
        <v>10.34</v>
      </c>
      <c r="F93" s="84">
        <v>1111600</v>
      </c>
      <c r="G93" s="83">
        <v>10.34</v>
      </c>
      <c r="H93" s="84">
        <f>EOD_T-A93</f>
        <v>153</v>
      </c>
      <c r="I93" s="83">
        <f t="shared" si="3"/>
        <v>-9.9999999999999645E-2</v>
      </c>
      <c r="J93" s="83">
        <f t="shared" si="4"/>
        <v>-0.95785440613026485</v>
      </c>
      <c r="K93" s="83">
        <f>J93-CRZ_90DSMR</f>
        <v>-0.89333440695878974</v>
      </c>
      <c r="L93" s="83">
        <f t="shared" si="5"/>
        <v>0.7980463626564126</v>
      </c>
    </row>
    <row r="94" spans="1:12" x14ac:dyDescent="0.25">
      <c r="A94" s="82">
        <v>41940</v>
      </c>
      <c r="B94" s="83">
        <v>10.51</v>
      </c>
      <c r="C94" s="83">
        <v>10.55</v>
      </c>
      <c r="D94" s="83">
        <v>10.4</v>
      </c>
      <c r="E94" s="83">
        <v>10.44</v>
      </c>
      <c r="F94" s="84">
        <v>1071900</v>
      </c>
      <c r="G94" s="83">
        <v>10.44</v>
      </c>
      <c r="H94" s="84">
        <f>EOD_T-A94</f>
        <v>154</v>
      </c>
      <c r="I94" s="83">
        <f t="shared" si="3"/>
        <v>-2.000000000000135E-2</v>
      </c>
      <c r="J94" s="83">
        <f t="shared" si="4"/>
        <v>-0.19120458891014674</v>
      </c>
      <c r="K94" s="83">
        <f>J94-CRZ_90DSMR</f>
        <v>-0.12668458973867158</v>
      </c>
      <c r="L94" s="83">
        <f t="shared" si="5"/>
        <v>1.6048985277255533E-2</v>
      </c>
    </row>
    <row r="95" spans="1:12" x14ac:dyDescent="0.25">
      <c r="A95" s="82">
        <v>41939</v>
      </c>
      <c r="B95" s="83">
        <v>10.48</v>
      </c>
      <c r="C95" s="83">
        <v>10.59</v>
      </c>
      <c r="D95" s="83">
        <v>10.42</v>
      </c>
      <c r="E95" s="83">
        <v>10.46</v>
      </c>
      <c r="F95" s="84">
        <v>879500</v>
      </c>
      <c r="G95" s="83">
        <v>10.46</v>
      </c>
      <c r="H95" s="84">
        <f>EOD_T-A95</f>
        <v>155</v>
      </c>
      <c r="I95" s="83">
        <f t="shared" si="3"/>
        <v>5.0000000000000711E-2</v>
      </c>
      <c r="J95" s="83">
        <f t="shared" si="4"/>
        <v>0.48030739673391654</v>
      </c>
      <c r="K95" s="83">
        <f>J95-CRZ_90DSMR</f>
        <v>0.54482739590539164</v>
      </c>
      <c r="L95" s="83">
        <f t="shared" si="5"/>
        <v>0.29683689132905039</v>
      </c>
    </row>
    <row r="96" spans="1:12" x14ac:dyDescent="0.25">
      <c r="A96" s="82">
        <v>41936</v>
      </c>
      <c r="B96" s="83">
        <v>10.25</v>
      </c>
      <c r="C96" s="83">
        <v>10.5</v>
      </c>
      <c r="D96" s="83">
        <v>10.25</v>
      </c>
      <c r="E96" s="83">
        <v>10.41</v>
      </c>
      <c r="F96" s="84">
        <v>1208100</v>
      </c>
      <c r="G96" s="83">
        <v>10.41</v>
      </c>
      <c r="H96" s="84">
        <f>EOD_T-A96</f>
        <v>158</v>
      </c>
      <c r="I96" s="83">
        <f t="shared" si="3"/>
        <v>0.34999999999999964</v>
      </c>
      <c r="J96" s="83">
        <f t="shared" si="4"/>
        <v>3.479125248508943</v>
      </c>
      <c r="K96" s="83">
        <f>J96-CRZ_90DSMR</f>
        <v>3.5436452476804181</v>
      </c>
      <c r="L96" s="83">
        <f t="shared" si="5"/>
        <v>12.557421641408013</v>
      </c>
    </row>
    <row r="97" spans="1:12" x14ac:dyDescent="0.25">
      <c r="A97" s="82">
        <v>41935</v>
      </c>
      <c r="B97" s="83">
        <v>9.99</v>
      </c>
      <c r="C97" s="83">
        <v>10.25</v>
      </c>
      <c r="D97" s="83">
        <v>9.9700000000000006</v>
      </c>
      <c r="E97" s="83">
        <v>10.06</v>
      </c>
      <c r="F97" s="84">
        <v>755400</v>
      </c>
      <c r="G97" s="83">
        <v>10.06</v>
      </c>
      <c r="H97" s="84">
        <f>EOD_T-A97</f>
        <v>159</v>
      </c>
      <c r="I97" s="83">
        <f t="shared" si="3"/>
        <v>8.9999999999999858E-2</v>
      </c>
      <c r="J97" s="83">
        <f t="shared" si="4"/>
        <v>0.90270812437311787</v>
      </c>
      <c r="K97" s="83">
        <f>J97-CRZ_90DSMR</f>
        <v>0.96722812354459298</v>
      </c>
      <c r="L97" s="83">
        <f t="shared" si="5"/>
        <v>0.93553024297559439</v>
      </c>
    </row>
    <row r="98" spans="1:12" x14ac:dyDescent="0.25">
      <c r="A98" s="82">
        <v>41934</v>
      </c>
      <c r="B98" s="83">
        <v>10.01</v>
      </c>
      <c r="C98" s="83">
        <v>10.06</v>
      </c>
      <c r="D98" s="83">
        <v>9.93</v>
      </c>
      <c r="E98" s="83">
        <v>9.9700000000000006</v>
      </c>
      <c r="F98" s="84">
        <v>1082500</v>
      </c>
      <c r="G98" s="83">
        <v>9.9700000000000006</v>
      </c>
      <c r="H98" s="84">
        <f>EOD_T-A98</f>
        <v>160</v>
      </c>
      <c r="I98" s="83">
        <f t="shared" si="3"/>
        <v>8.9999999999999858E-2</v>
      </c>
      <c r="J98" s="83">
        <f t="shared" si="4"/>
        <v>0.91093117408906732</v>
      </c>
      <c r="K98" s="83">
        <f>J98-CRZ_90DSMR</f>
        <v>0.97545117326054243</v>
      </c>
      <c r="L98" s="83">
        <f t="shared" si="5"/>
        <v>0.95150499141536871</v>
      </c>
    </row>
    <row r="99" spans="1:12" x14ac:dyDescent="0.25">
      <c r="A99" s="82">
        <v>41933</v>
      </c>
      <c r="B99" s="83">
        <v>9.8800000000000008</v>
      </c>
      <c r="C99" s="83">
        <v>9.9</v>
      </c>
      <c r="D99" s="83">
        <v>9.76</v>
      </c>
      <c r="E99" s="83">
        <v>9.8800000000000008</v>
      </c>
      <c r="F99" s="84">
        <v>506200</v>
      </c>
      <c r="G99" s="83">
        <v>9.8800000000000008</v>
      </c>
      <c r="H99" s="84">
        <f>EOD_T-A99</f>
        <v>161</v>
      </c>
      <c r="I99" s="83">
        <f t="shared" si="3"/>
        <v>0.10000000000000142</v>
      </c>
      <c r="J99" s="83">
        <f t="shared" si="4"/>
        <v>1.022494887525577</v>
      </c>
      <c r="K99" s="83">
        <f>J99-CRZ_90DSMR</f>
        <v>1.0870148866970522</v>
      </c>
      <c r="L99" s="83">
        <f t="shared" si="5"/>
        <v>1.1816013639010052</v>
      </c>
    </row>
    <row r="100" spans="1:12" x14ac:dyDescent="0.25">
      <c r="A100" s="82">
        <v>41932</v>
      </c>
      <c r="B100" s="83">
        <v>9.89</v>
      </c>
      <c r="C100" s="83">
        <v>9.99</v>
      </c>
      <c r="D100" s="83">
        <v>9.76</v>
      </c>
      <c r="E100" s="83">
        <v>9.7799999999999994</v>
      </c>
      <c r="F100" s="84">
        <v>967700</v>
      </c>
      <c r="G100" s="83">
        <v>9.7799999999999994</v>
      </c>
      <c r="H100" s="84">
        <f>EOD_T-A100</f>
        <v>162</v>
      </c>
      <c r="I100" s="83">
        <f t="shared" si="3"/>
        <v>5.9999999999998721E-2</v>
      </c>
      <c r="J100" s="83">
        <f t="shared" si="4"/>
        <v>0.6172839506172707</v>
      </c>
      <c r="K100" s="83">
        <f>J100-CRZ_90DSMR</f>
        <v>0.68180394978874581</v>
      </c>
      <c r="L100" s="83">
        <f t="shared" si="5"/>
        <v>0.46485662594753463</v>
      </c>
    </row>
    <row r="101" spans="1:12" x14ac:dyDescent="0.25">
      <c r="A101" s="82">
        <v>41929</v>
      </c>
      <c r="B101" s="83">
        <v>9.6999999999999993</v>
      </c>
      <c r="C101" s="83">
        <v>9.81</v>
      </c>
      <c r="D101" s="83">
        <v>9.65</v>
      </c>
      <c r="E101" s="83">
        <v>9.7200000000000006</v>
      </c>
      <c r="F101" s="84">
        <v>1154800</v>
      </c>
      <c r="G101" s="83">
        <v>9.7200000000000006</v>
      </c>
      <c r="H101" s="84">
        <f>EOD_T-A101</f>
        <v>165</v>
      </c>
      <c r="I101" s="83">
        <f t="shared" si="3"/>
        <v>5.0000000000000711E-2</v>
      </c>
      <c r="J101" s="83">
        <f t="shared" si="4"/>
        <v>0.51706308169597426</v>
      </c>
      <c r="K101" s="83">
        <f>J101-CRZ_90DSMR</f>
        <v>0.58158308086744936</v>
      </c>
      <c r="L101" s="83">
        <f t="shared" si="5"/>
        <v>0.33823887995127416</v>
      </c>
    </row>
    <row r="102" spans="1:12" x14ac:dyDescent="0.25">
      <c r="A102" s="82">
        <v>41928</v>
      </c>
      <c r="B102" s="83">
        <v>9.75</v>
      </c>
      <c r="C102" s="83">
        <v>9.77</v>
      </c>
      <c r="D102" s="83">
        <v>9.5500000000000007</v>
      </c>
      <c r="E102" s="83">
        <v>9.67</v>
      </c>
      <c r="F102" s="84">
        <v>1221500</v>
      </c>
      <c r="G102" s="83">
        <v>9.67</v>
      </c>
      <c r="H102" s="84">
        <f>EOD_T-A102</f>
        <v>166</v>
      </c>
      <c r="I102" s="83">
        <f t="shared" si="3"/>
        <v>-0.14000000000000057</v>
      </c>
      <c r="J102" s="83">
        <f t="shared" si="4"/>
        <v>-1.4271151885830842</v>
      </c>
      <c r="K102" s="83">
        <f>J102-CRZ_90DSMR</f>
        <v>-1.3625951894116091</v>
      </c>
      <c r="L102" s="83">
        <f t="shared" si="5"/>
        <v>1.8566656502076588</v>
      </c>
    </row>
    <row r="103" spans="1:12" x14ac:dyDescent="0.25">
      <c r="A103" s="82">
        <v>41927</v>
      </c>
      <c r="B103" s="83">
        <v>9.6999999999999993</v>
      </c>
      <c r="C103" s="83">
        <v>9.8800000000000008</v>
      </c>
      <c r="D103" s="83">
        <v>9.69</v>
      </c>
      <c r="E103" s="83">
        <v>9.81</v>
      </c>
      <c r="F103" s="84">
        <v>672300</v>
      </c>
      <c r="G103" s="83">
        <v>9.81</v>
      </c>
      <c r="H103" s="84">
        <f>EOD_T-A103</f>
        <v>167</v>
      </c>
      <c r="I103" s="83">
        <f t="shared" si="3"/>
        <v>0.16000000000000014</v>
      </c>
      <c r="J103" s="83">
        <f t="shared" si="4"/>
        <v>1.6580310880829028</v>
      </c>
      <c r="K103" s="83">
        <f>J103-CRZ_90DSMR</f>
        <v>1.7225510872543779</v>
      </c>
      <c r="L103" s="83">
        <f t="shared" si="5"/>
        <v>2.9671822482012393</v>
      </c>
    </row>
    <row r="104" spans="1:12" x14ac:dyDescent="0.25">
      <c r="A104" s="82">
        <v>41926</v>
      </c>
      <c r="B104" s="83">
        <v>9.48</v>
      </c>
      <c r="C104" s="83">
        <v>9.69</v>
      </c>
      <c r="D104" s="83">
        <v>9.4499999999999993</v>
      </c>
      <c r="E104" s="83">
        <v>9.65</v>
      </c>
      <c r="F104" s="84">
        <v>1033400</v>
      </c>
      <c r="G104" s="83">
        <v>9.65</v>
      </c>
      <c r="H104" s="84">
        <f>EOD_T-A104</f>
        <v>168</v>
      </c>
      <c r="I104" s="83">
        <f t="shared" si="3"/>
        <v>0.16999999999999993</v>
      </c>
      <c r="J104" s="83">
        <f t="shared" si="4"/>
        <v>1.7932489451476785</v>
      </c>
      <c r="K104" s="83">
        <f>J104-CRZ_90DSMR</f>
        <v>1.8577689443191536</v>
      </c>
      <c r="L104" s="83">
        <f t="shared" si="5"/>
        <v>3.4513054504767027</v>
      </c>
    </row>
    <row r="105" spans="1:12" x14ac:dyDescent="0.25">
      <c r="A105" s="82">
        <v>41925</v>
      </c>
      <c r="B105" s="83">
        <v>9.5</v>
      </c>
      <c r="C105" s="83">
        <v>9.59</v>
      </c>
      <c r="D105" s="83">
        <v>9.35</v>
      </c>
      <c r="E105" s="83">
        <v>9.48</v>
      </c>
      <c r="F105" s="84">
        <v>812300</v>
      </c>
      <c r="G105" s="83">
        <v>9.48</v>
      </c>
      <c r="H105" s="84">
        <f>EOD_T-A105</f>
        <v>169</v>
      </c>
      <c r="I105" s="83">
        <f t="shared" si="3"/>
        <v>-3.9999999999999147E-2</v>
      </c>
      <c r="J105" s="83">
        <f t="shared" si="4"/>
        <v>-0.42016806722688183</v>
      </c>
      <c r="K105" s="83">
        <f>J105-CRZ_90DSMR</f>
        <v>-0.35564806805540666</v>
      </c>
      <c r="L105" s="83">
        <f t="shared" si="5"/>
        <v>0.12648554831154316</v>
      </c>
    </row>
    <row r="106" spans="1:12" x14ac:dyDescent="0.25">
      <c r="A106" s="82">
        <v>41922</v>
      </c>
      <c r="B106" s="83">
        <v>9.6</v>
      </c>
      <c r="C106" s="83">
        <v>9.6300000000000008</v>
      </c>
      <c r="D106" s="83">
        <v>9.52</v>
      </c>
      <c r="E106" s="83">
        <v>9.52</v>
      </c>
      <c r="F106" s="84">
        <v>1256900</v>
      </c>
      <c r="G106" s="83">
        <v>9.52</v>
      </c>
      <c r="H106" s="84">
        <f>EOD_T-A106</f>
        <v>172</v>
      </c>
      <c r="I106" s="83">
        <f t="shared" si="3"/>
        <v>-0.25</v>
      </c>
      <c r="J106" s="83">
        <f t="shared" si="4"/>
        <v>-2.5588536335721597</v>
      </c>
      <c r="K106" s="83">
        <f>J106-CRZ_90DSMR</f>
        <v>-2.4943336344006846</v>
      </c>
      <c r="L106" s="83">
        <f t="shared" si="5"/>
        <v>6.221700279702528</v>
      </c>
    </row>
    <row r="107" spans="1:12" x14ac:dyDescent="0.25">
      <c r="A107" s="82">
        <v>41921</v>
      </c>
      <c r="B107" s="83">
        <v>9.6</v>
      </c>
      <c r="C107" s="83">
        <v>9.94</v>
      </c>
      <c r="D107" s="83">
        <v>9.6</v>
      </c>
      <c r="E107" s="83">
        <v>9.77</v>
      </c>
      <c r="F107" s="84">
        <v>1072900</v>
      </c>
      <c r="G107" s="83">
        <v>9.77</v>
      </c>
      <c r="H107" s="84">
        <f>EOD_T-A107</f>
        <v>173</v>
      </c>
      <c r="I107" s="83">
        <f t="shared" si="3"/>
        <v>4.9999999999998934E-2</v>
      </c>
      <c r="J107" s="83">
        <f t="shared" si="4"/>
        <v>0.51440329218105896</v>
      </c>
      <c r="K107" s="83">
        <f>J107-CRZ_90DSMR</f>
        <v>0.57892329135253406</v>
      </c>
      <c r="L107" s="83">
        <f t="shared" si="5"/>
        <v>0.33515217727045105</v>
      </c>
    </row>
    <row r="108" spans="1:12" x14ac:dyDescent="0.25">
      <c r="A108" s="82">
        <v>41920</v>
      </c>
      <c r="B108" s="83">
        <v>9.6</v>
      </c>
      <c r="C108" s="83">
        <v>9.76</v>
      </c>
      <c r="D108" s="83">
        <v>9.56</v>
      </c>
      <c r="E108" s="83">
        <v>9.7200000000000006</v>
      </c>
      <c r="F108" s="84">
        <v>609200</v>
      </c>
      <c r="G108" s="83">
        <v>9.7200000000000006</v>
      </c>
      <c r="H108" s="84">
        <f>EOD_T-A108</f>
        <v>174</v>
      </c>
      <c r="I108" s="83">
        <f t="shared" si="3"/>
        <v>9.9999999999997868E-3</v>
      </c>
      <c r="J108" s="83">
        <f t="shared" si="4"/>
        <v>0.10298661174047155</v>
      </c>
      <c r="K108" s="83">
        <f>J108-CRZ_90DSMR</f>
        <v>0.16750661091194669</v>
      </c>
      <c r="L108" s="83">
        <f t="shared" si="5"/>
        <v>2.8058464699206295E-2</v>
      </c>
    </row>
    <row r="109" spans="1:12" x14ac:dyDescent="0.25">
      <c r="A109" s="82">
        <v>41919</v>
      </c>
      <c r="B109" s="83">
        <v>9.8000000000000007</v>
      </c>
      <c r="C109" s="83">
        <v>9.83</v>
      </c>
      <c r="D109" s="83">
        <v>9.5500000000000007</v>
      </c>
      <c r="E109" s="83">
        <v>9.7100000000000009</v>
      </c>
      <c r="F109" s="84">
        <v>797400</v>
      </c>
      <c r="G109" s="83">
        <v>9.7100000000000009</v>
      </c>
      <c r="H109" s="84">
        <f>EOD_T-A109</f>
        <v>175</v>
      </c>
      <c r="I109" s="83">
        <f t="shared" si="3"/>
        <v>-7.9999999999998295E-2</v>
      </c>
      <c r="J109" s="83">
        <f t="shared" si="4"/>
        <v>-0.81716036772214817</v>
      </c>
      <c r="K109" s="83">
        <f>J109-CRZ_90DSMR</f>
        <v>-0.75264036855067307</v>
      </c>
      <c r="L109" s="83">
        <f t="shared" si="5"/>
        <v>0.56646752437209302</v>
      </c>
    </row>
    <row r="110" spans="1:12" x14ac:dyDescent="0.25">
      <c r="A110" s="82">
        <v>41918</v>
      </c>
      <c r="B110" s="83">
        <v>9.93</v>
      </c>
      <c r="C110" s="83">
        <v>9.93</v>
      </c>
      <c r="D110" s="83">
        <v>9.7899999999999991</v>
      </c>
      <c r="E110" s="83">
        <v>9.7899999999999991</v>
      </c>
      <c r="F110" s="84">
        <v>223600</v>
      </c>
      <c r="G110" s="83">
        <v>9.7899999999999991</v>
      </c>
      <c r="H110" s="84">
        <f>EOD_T-A110</f>
        <v>176</v>
      </c>
      <c r="I110" s="83">
        <f t="shared" si="3"/>
        <v>-9.0000000000001634E-2</v>
      </c>
      <c r="J110" s="83">
        <f t="shared" si="4"/>
        <v>-0.91093117408908519</v>
      </c>
      <c r="K110" s="83">
        <f>J110-CRZ_90DSMR</f>
        <v>-0.84641117491761009</v>
      </c>
      <c r="L110" s="83">
        <f t="shared" si="5"/>
        <v>0.71641187702540909</v>
      </c>
    </row>
    <row r="111" spans="1:12" x14ac:dyDescent="0.25">
      <c r="A111" s="82">
        <v>41915</v>
      </c>
      <c r="B111" s="83">
        <v>9.64</v>
      </c>
      <c r="C111" s="83">
        <v>9.92</v>
      </c>
      <c r="D111" s="83">
        <v>9.6</v>
      </c>
      <c r="E111" s="83">
        <v>9.8800000000000008</v>
      </c>
      <c r="F111" s="84">
        <v>908200</v>
      </c>
      <c r="G111" s="83">
        <v>9.8800000000000008</v>
      </c>
      <c r="H111" s="84">
        <f>EOD_T-A111</f>
        <v>179</v>
      </c>
      <c r="I111" s="83">
        <f t="shared" si="3"/>
        <v>0.23000000000000043</v>
      </c>
      <c r="J111" s="83">
        <f t="shared" si="4"/>
        <v>2.3834196891191755</v>
      </c>
      <c r="K111" s="83">
        <f>J111-CRZ_90DSMR</f>
        <v>2.4479396882906506</v>
      </c>
      <c r="L111" s="83">
        <f t="shared" si="5"/>
        <v>5.9924087175085274</v>
      </c>
    </row>
    <row r="112" spans="1:12" x14ac:dyDescent="0.25">
      <c r="A112" s="82">
        <v>41914</v>
      </c>
      <c r="B112" s="83">
        <v>9.7100000000000009</v>
      </c>
      <c r="C112" s="83">
        <v>9.77</v>
      </c>
      <c r="D112" s="83">
        <v>9.65</v>
      </c>
      <c r="E112" s="83">
        <v>9.65</v>
      </c>
      <c r="F112" s="84">
        <v>850100</v>
      </c>
      <c r="G112" s="83">
        <v>9.65</v>
      </c>
      <c r="H112" s="84">
        <f>EOD_T-A112</f>
        <v>180</v>
      </c>
      <c r="I112" s="83">
        <f t="shared" si="3"/>
        <v>-0.12999999999999901</v>
      </c>
      <c r="J112" s="83">
        <f t="shared" si="4"/>
        <v>-1.3292433537832211</v>
      </c>
      <c r="K112" s="83">
        <f>J112-CRZ_90DSMR</f>
        <v>-1.264723354611746</v>
      </c>
      <c r="L112" s="83">
        <f t="shared" si="5"/>
        <v>1.5995251637003882</v>
      </c>
    </row>
    <row r="113" spans="1:12" x14ac:dyDescent="0.25">
      <c r="A113" s="82">
        <v>41913</v>
      </c>
      <c r="B113" s="83">
        <v>9.81</v>
      </c>
      <c r="C113" s="83">
        <v>9.83</v>
      </c>
      <c r="D113" s="83">
        <v>9.68</v>
      </c>
      <c r="E113" s="83">
        <v>9.7799999999999994</v>
      </c>
      <c r="F113" s="84">
        <v>983700</v>
      </c>
      <c r="G113" s="83">
        <v>9.7799999999999994</v>
      </c>
      <c r="H113" s="84">
        <f>EOD_T-A113</f>
        <v>181</v>
      </c>
      <c r="I113" s="83">
        <f t="shared" si="3"/>
        <v>-8.0000000000000071E-2</v>
      </c>
      <c r="J113" s="83">
        <f t="shared" si="4"/>
        <v>-0.81135902636916901</v>
      </c>
      <c r="K113" s="83">
        <f>J113-CRZ_90DSMR</f>
        <v>-0.74683902719769391</v>
      </c>
      <c r="L113" s="83">
        <f t="shared" si="5"/>
        <v>0.55776853254559777</v>
      </c>
    </row>
    <row r="114" spans="1:12" x14ac:dyDescent="0.25">
      <c r="A114" s="82">
        <v>41912</v>
      </c>
      <c r="B114" s="83">
        <v>9.6999999999999993</v>
      </c>
      <c r="C114" s="83">
        <v>9.8800000000000008</v>
      </c>
      <c r="D114" s="83">
        <v>9.6300000000000008</v>
      </c>
      <c r="E114" s="83">
        <v>9.86</v>
      </c>
      <c r="F114" s="84">
        <v>1140500</v>
      </c>
      <c r="G114" s="83">
        <v>9.86</v>
      </c>
      <c r="H114" s="84">
        <f>EOD_T-A114</f>
        <v>182</v>
      </c>
      <c r="I114" s="83">
        <f t="shared" si="3"/>
        <v>0.22999999999999865</v>
      </c>
      <c r="J114" s="83">
        <f t="shared" si="4"/>
        <v>2.38836967808929</v>
      </c>
      <c r="K114" s="83">
        <f>J114-CRZ_90DSMR</f>
        <v>2.4528896772607651</v>
      </c>
      <c r="L114" s="83">
        <f t="shared" si="5"/>
        <v>6.0166677688124208</v>
      </c>
    </row>
    <row r="115" spans="1:12" x14ac:dyDescent="0.25">
      <c r="A115" s="82">
        <v>41911</v>
      </c>
      <c r="B115" s="83">
        <v>10.01</v>
      </c>
      <c r="C115" s="83">
        <v>10.01</v>
      </c>
      <c r="D115" s="83">
        <v>9.6300000000000008</v>
      </c>
      <c r="E115" s="83">
        <v>9.6300000000000008</v>
      </c>
      <c r="F115" s="84">
        <v>970700</v>
      </c>
      <c r="G115" s="83">
        <v>9.6300000000000008</v>
      </c>
      <c r="H115" s="84">
        <f>EOD_T-A115</f>
        <v>183</v>
      </c>
      <c r="I115" s="83">
        <f t="shared" si="3"/>
        <v>-0.25999999999999979</v>
      </c>
      <c r="J115" s="83">
        <f t="shared" si="4"/>
        <v>-2.6289180990899874</v>
      </c>
      <c r="K115" s="83">
        <f>J115-CRZ_90DSMR</f>
        <v>-2.5643980999185123</v>
      </c>
      <c r="L115" s="83">
        <f t="shared" si="5"/>
        <v>6.5761376148656758</v>
      </c>
    </row>
    <row r="116" spans="1:12" x14ac:dyDescent="0.25">
      <c r="A116" s="82">
        <v>41908</v>
      </c>
      <c r="B116" s="83">
        <v>10.3</v>
      </c>
      <c r="C116" s="83">
        <v>10.32</v>
      </c>
      <c r="D116" s="83">
        <v>10.1</v>
      </c>
      <c r="E116" s="83">
        <v>10.14</v>
      </c>
      <c r="F116" s="84">
        <v>1145700</v>
      </c>
      <c r="G116" s="83">
        <v>9.89</v>
      </c>
      <c r="H116" s="84">
        <f>EOD_T-A116</f>
        <v>186</v>
      </c>
      <c r="I116" s="83">
        <f t="shared" si="3"/>
        <v>-0.22999999999999865</v>
      </c>
      <c r="J116" s="83">
        <f t="shared" si="4"/>
        <v>-2.2727272727272596</v>
      </c>
      <c r="K116" s="83">
        <f>J116-CRZ_90DSMR</f>
        <v>-2.2082072735557845</v>
      </c>
      <c r="L116" s="83">
        <f t="shared" si="5"/>
        <v>4.8761793629846713</v>
      </c>
    </row>
    <row r="117" spans="1:12" x14ac:dyDescent="0.25">
      <c r="A117" s="82">
        <v>41907</v>
      </c>
      <c r="B117" s="83">
        <v>10.32</v>
      </c>
      <c r="C117" s="83">
        <v>10.4</v>
      </c>
      <c r="D117" s="83">
        <v>10.3</v>
      </c>
      <c r="E117" s="83">
        <v>10.37</v>
      </c>
      <c r="F117" s="84">
        <v>655300</v>
      </c>
      <c r="G117" s="83">
        <v>10.119999999999999</v>
      </c>
      <c r="H117" s="84">
        <f>EOD_T-A117</f>
        <v>187</v>
      </c>
      <c r="I117" s="83">
        <f t="shared" si="3"/>
        <v>8.0000000000000071E-2</v>
      </c>
      <c r="J117" s="83">
        <f t="shared" si="4"/>
        <v>0.79681274900398491</v>
      </c>
      <c r="K117" s="83">
        <f>J117-CRZ_90DSMR</f>
        <v>0.86133274817546002</v>
      </c>
      <c r="L117" s="83">
        <f t="shared" si="5"/>
        <v>0.74189410307949044</v>
      </c>
    </row>
    <row r="118" spans="1:12" x14ac:dyDescent="0.25">
      <c r="A118" s="82">
        <v>41906</v>
      </c>
      <c r="B118" s="83">
        <v>10.23</v>
      </c>
      <c r="C118" s="83">
        <v>10.34</v>
      </c>
      <c r="D118" s="83">
        <v>10.18</v>
      </c>
      <c r="E118" s="83">
        <v>10.29</v>
      </c>
      <c r="F118" s="84">
        <v>732400</v>
      </c>
      <c r="G118" s="83">
        <v>10.039999999999999</v>
      </c>
      <c r="H118" s="84">
        <f>EOD_T-A118</f>
        <v>188</v>
      </c>
      <c r="I118" s="83">
        <f t="shared" si="3"/>
        <v>9.9999999999997868E-3</v>
      </c>
      <c r="J118" s="83">
        <f t="shared" si="4"/>
        <v>9.970089730807366E-2</v>
      </c>
      <c r="K118" s="83">
        <f>J118-CRZ_90DSMR</f>
        <v>0.16422089647954879</v>
      </c>
      <c r="L118" s="83">
        <f t="shared" si="5"/>
        <v>2.6968502840546683E-2</v>
      </c>
    </row>
    <row r="119" spans="1:12" x14ac:dyDescent="0.25">
      <c r="A119" s="82">
        <v>41905</v>
      </c>
      <c r="B119" s="83">
        <v>10.19</v>
      </c>
      <c r="C119" s="83">
        <v>10.35</v>
      </c>
      <c r="D119" s="83">
        <v>10.19</v>
      </c>
      <c r="E119" s="83">
        <v>10.28</v>
      </c>
      <c r="F119" s="84">
        <v>1598700</v>
      </c>
      <c r="G119" s="83">
        <v>10.029999999999999</v>
      </c>
      <c r="H119" s="84">
        <f>EOD_T-A119</f>
        <v>189</v>
      </c>
      <c r="I119" s="83">
        <f t="shared" si="3"/>
        <v>0.10999999999999943</v>
      </c>
      <c r="J119" s="83">
        <f t="shared" si="4"/>
        <v>1.1088709677419297</v>
      </c>
      <c r="K119" s="83">
        <f>J119-CRZ_90DSMR</f>
        <v>1.1733909669134048</v>
      </c>
      <c r="L119" s="83">
        <f t="shared" si="5"/>
        <v>1.3768463612339752</v>
      </c>
    </row>
    <row r="120" spans="1:12" x14ac:dyDescent="0.25">
      <c r="A120" s="82">
        <v>41904</v>
      </c>
      <c r="B120" s="83">
        <v>10.220000000000001</v>
      </c>
      <c r="C120" s="83">
        <v>10.29</v>
      </c>
      <c r="D120" s="83">
        <v>10.119999999999999</v>
      </c>
      <c r="E120" s="83">
        <v>10.17</v>
      </c>
      <c r="F120" s="84">
        <v>710400</v>
      </c>
      <c r="G120" s="83">
        <v>9.92</v>
      </c>
      <c r="H120" s="84">
        <f>EOD_T-A120</f>
        <v>190</v>
      </c>
      <c r="I120" s="83">
        <f t="shared" si="3"/>
        <v>-0.11999999999999922</v>
      </c>
      <c r="J120" s="83">
        <f t="shared" si="4"/>
        <v>-1.1952191235059684</v>
      </c>
      <c r="K120" s="83">
        <f>J120-CRZ_90DSMR</f>
        <v>-1.1306991243344933</v>
      </c>
      <c r="L120" s="83">
        <f t="shared" si="5"/>
        <v>1.2784805097707899</v>
      </c>
    </row>
    <row r="121" spans="1:12" x14ac:dyDescent="0.25">
      <c r="A121" s="82">
        <v>41901</v>
      </c>
      <c r="B121" s="83">
        <v>10.4</v>
      </c>
      <c r="C121" s="83">
        <v>10.41</v>
      </c>
      <c r="D121" s="83">
        <v>10.28</v>
      </c>
      <c r="E121" s="83">
        <v>10.29</v>
      </c>
      <c r="F121" s="84">
        <v>1918700</v>
      </c>
      <c r="G121" s="83">
        <v>10.039999999999999</v>
      </c>
      <c r="H121" s="84">
        <f>EOD_T-A121</f>
        <v>193</v>
      </c>
      <c r="I121" s="83">
        <f t="shared" si="3"/>
        <v>-5.0000000000000711E-2</v>
      </c>
      <c r="J121" s="83">
        <f t="shared" si="4"/>
        <v>-0.49554013875124586</v>
      </c>
      <c r="K121" s="83">
        <f>J121-CRZ_90DSMR</f>
        <v>-0.4310201395797707</v>
      </c>
      <c r="L121" s="83">
        <f t="shared" si="5"/>
        <v>0.18577836072336501</v>
      </c>
    </row>
    <row r="122" spans="1:12" x14ac:dyDescent="0.25">
      <c r="A122" s="82">
        <v>41900</v>
      </c>
      <c r="B122" s="83">
        <v>10.3</v>
      </c>
      <c r="C122" s="83">
        <v>10.4</v>
      </c>
      <c r="D122" s="83">
        <v>10.28</v>
      </c>
      <c r="E122" s="83">
        <v>10.34</v>
      </c>
      <c r="F122" s="84">
        <v>2524600</v>
      </c>
      <c r="G122" s="83">
        <v>10.09</v>
      </c>
      <c r="H122" s="84">
        <f>EOD_T-A122</f>
        <v>194</v>
      </c>
      <c r="I122" s="83">
        <f t="shared" si="3"/>
        <v>2.9999999999999361E-2</v>
      </c>
      <c r="J122" s="83">
        <f t="shared" si="4"/>
        <v>0.29821073558647471</v>
      </c>
      <c r="K122" s="83">
        <f>J122-CRZ_90DSMR</f>
        <v>0.36273073475794987</v>
      </c>
      <c r="L122" s="83">
        <f t="shared" si="5"/>
        <v>0.13157358593804219</v>
      </c>
    </row>
    <row r="123" spans="1:12" x14ac:dyDescent="0.25">
      <c r="A123" s="82">
        <v>41899</v>
      </c>
      <c r="B123" s="83">
        <v>10.210000000000001</v>
      </c>
      <c r="C123" s="83">
        <v>10.34</v>
      </c>
      <c r="D123" s="83">
        <v>10.210000000000001</v>
      </c>
      <c r="E123" s="83">
        <v>10.31</v>
      </c>
      <c r="F123" s="84">
        <v>683100</v>
      </c>
      <c r="G123" s="83">
        <v>10.06</v>
      </c>
      <c r="H123" s="84">
        <f>EOD_T-A123</f>
        <v>195</v>
      </c>
      <c r="I123" s="83">
        <f t="shared" si="3"/>
        <v>0.13000000000000078</v>
      </c>
      <c r="J123" s="83">
        <f t="shared" si="4"/>
        <v>1.309164149043311</v>
      </c>
      <c r="K123" s="83">
        <f>J123-CRZ_90DSMR</f>
        <v>1.3736841482147861</v>
      </c>
      <c r="L123" s="83">
        <f t="shared" si="5"/>
        <v>1.8870081390565825</v>
      </c>
    </row>
    <row r="124" spans="1:12" x14ac:dyDescent="0.25">
      <c r="A124" s="82">
        <v>41898</v>
      </c>
      <c r="B124" s="83">
        <v>10.25</v>
      </c>
      <c r="C124" s="83">
        <v>10.29</v>
      </c>
      <c r="D124" s="83">
        <v>10.15</v>
      </c>
      <c r="E124" s="83">
        <v>10.18</v>
      </c>
      <c r="F124" s="84">
        <v>1362400</v>
      </c>
      <c r="G124" s="83">
        <v>9.93</v>
      </c>
      <c r="H124" s="84">
        <f>EOD_T-A124</f>
        <v>196</v>
      </c>
      <c r="I124" s="83">
        <f t="shared" si="3"/>
        <v>-0.12000000000000099</v>
      </c>
      <c r="J124" s="83">
        <f t="shared" si="4"/>
        <v>-1.1940298507462785</v>
      </c>
      <c r="K124" s="83">
        <f>J124-CRZ_90DSMR</f>
        <v>-1.1295098515748034</v>
      </c>
      <c r="L124" s="83">
        <f t="shared" si="5"/>
        <v>1.2757925048045344</v>
      </c>
    </row>
    <row r="125" spans="1:12" x14ac:dyDescent="0.25">
      <c r="A125" s="82">
        <v>41897</v>
      </c>
      <c r="B125" s="83">
        <v>10.45</v>
      </c>
      <c r="C125" s="83">
        <v>10.48</v>
      </c>
      <c r="D125" s="83">
        <v>10.210000000000001</v>
      </c>
      <c r="E125" s="83">
        <v>10.3</v>
      </c>
      <c r="F125" s="84">
        <v>2502200</v>
      </c>
      <c r="G125" s="83">
        <v>10.050000000000001</v>
      </c>
      <c r="H125" s="84">
        <f>EOD_T-A125</f>
        <v>197</v>
      </c>
      <c r="I125" s="83">
        <f t="shared" si="3"/>
        <v>-0.13999999999999879</v>
      </c>
      <c r="J125" s="83">
        <f t="shared" si="4"/>
        <v>-1.3738959764474856</v>
      </c>
      <c r="K125" s="83">
        <f>J125-CRZ_90DSMR</f>
        <v>-1.3093759772760105</v>
      </c>
      <c r="L125" s="83">
        <f t="shared" si="5"/>
        <v>1.7144654498675076</v>
      </c>
    </row>
    <row r="126" spans="1:12" x14ac:dyDescent="0.25">
      <c r="A126" s="82">
        <v>41894</v>
      </c>
      <c r="B126" s="83">
        <v>10.67</v>
      </c>
      <c r="C126" s="83">
        <v>10.68</v>
      </c>
      <c r="D126" s="83">
        <v>10.39</v>
      </c>
      <c r="E126" s="83">
        <v>10.45</v>
      </c>
      <c r="F126" s="84">
        <v>2141900</v>
      </c>
      <c r="G126" s="83">
        <v>10.19</v>
      </c>
      <c r="H126" s="84">
        <f>EOD_T-A126</f>
        <v>200</v>
      </c>
      <c r="I126" s="83">
        <f t="shared" si="3"/>
        <v>-0.21000000000000085</v>
      </c>
      <c r="J126" s="83">
        <f t="shared" si="4"/>
        <v>-2.0192307692307772</v>
      </c>
      <c r="K126" s="83">
        <f>J126-CRZ_90DSMR</f>
        <v>-1.954710770059302</v>
      </c>
      <c r="L126" s="83">
        <f t="shared" si="5"/>
        <v>3.8208941945858297</v>
      </c>
    </row>
    <row r="127" spans="1:12" x14ac:dyDescent="0.25">
      <c r="A127" s="82">
        <v>41893</v>
      </c>
      <c r="B127" s="83">
        <v>10.7</v>
      </c>
      <c r="C127" s="83">
        <v>10.71</v>
      </c>
      <c r="D127" s="83">
        <v>10.62</v>
      </c>
      <c r="E127" s="83">
        <v>10.66</v>
      </c>
      <c r="F127" s="84">
        <v>632000</v>
      </c>
      <c r="G127" s="83">
        <v>10.4</v>
      </c>
      <c r="H127" s="84">
        <f>EOD_T-A127</f>
        <v>201</v>
      </c>
      <c r="I127" s="83">
        <f t="shared" si="3"/>
        <v>9.9999999999997868E-3</v>
      </c>
      <c r="J127" s="83">
        <f t="shared" si="4"/>
        <v>9.6246390760344427E-2</v>
      </c>
      <c r="K127" s="83">
        <f>J127-CRZ_90DSMR</f>
        <v>0.16076638993181958</v>
      </c>
      <c r="L127" s="83">
        <f t="shared" si="5"/>
        <v>2.5845832131709857E-2</v>
      </c>
    </row>
    <row r="128" spans="1:12" x14ac:dyDescent="0.25">
      <c r="A128" s="82">
        <v>41892</v>
      </c>
      <c r="B128" s="83">
        <v>10.7</v>
      </c>
      <c r="C128" s="83">
        <v>10.72</v>
      </c>
      <c r="D128" s="83">
        <v>10.6</v>
      </c>
      <c r="E128" s="83">
        <v>10.65</v>
      </c>
      <c r="F128" s="84">
        <v>706100</v>
      </c>
      <c r="G128" s="83">
        <v>10.39</v>
      </c>
      <c r="H128" s="84">
        <f>EOD_T-A128</f>
        <v>202</v>
      </c>
      <c r="I128" s="83">
        <f t="shared" si="3"/>
        <v>-1.9999999999999574E-2</v>
      </c>
      <c r="J128" s="83">
        <f t="shared" si="4"/>
        <v>-0.19212295869355978</v>
      </c>
      <c r="K128" s="83">
        <f>J128-CRZ_90DSMR</f>
        <v>-0.12760295952208461</v>
      </c>
      <c r="L128" s="83">
        <f t="shared" si="5"/>
        <v>1.6282515278794766E-2</v>
      </c>
    </row>
    <row r="129" spans="1:12" x14ac:dyDescent="0.25">
      <c r="A129" s="82">
        <v>41891</v>
      </c>
      <c r="B129" s="83">
        <v>10.66</v>
      </c>
      <c r="C129" s="83">
        <v>10.71</v>
      </c>
      <c r="D129" s="83">
        <v>10.55</v>
      </c>
      <c r="E129" s="83">
        <v>10.67</v>
      </c>
      <c r="F129" s="84">
        <v>842000</v>
      </c>
      <c r="G129" s="83">
        <v>10.41</v>
      </c>
      <c r="H129" s="84">
        <f>EOD_T-A129</f>
        <v>203</v>
      </c>
      <c r="I129" s="83">
        <f t="shared" si="3"/>
        <v>6.0000000000000497E-2</v>
      </c>
      <c r="J129" s="83">
        <f t="shared" si="4"/>
        <v>0.57971014492754114</v>
      </c>
      <c r="K129" s="83">
        <f>J129-CRZ_90DSMR</f>
        <v>0.64423014409901624</v>
      </c>
      <c r="L129" s="83">
        <f t="shared" si="5"/>
        <v>0.41503247856583925</v>
      </c>
    </row>
    <row r="130" spans="1:12" x14ac:dyDescent="0.25">
      <c r="A130" s="82">
        <v>41890</v>
      </c>
      <c r="B130" s="83">
        <v>10.62</v>
      </c>
      <c r="C130" s="83">
        <v>10.65</v>
      </c>
      <c r="D130" s="83">
        <v>10.5</v>
      </c>
      <c r="E130" s="83">
        <v>10.61</v>
      </c>
      <c r="F130" s="84">
        <v>519600</v>
      </c>
      <c r="G130" s="83">
        <v>10.35</v>
      </c>
      <c r="H130" s="84">
        <f>EOD_T-A130</f>
        <v>204</v>
      </c>
      <c r="I130" s="83">
        <f t="shared" si="3"/>
        <v>-1.9999999999999574E-2</v>
      </c>
      <c r="J130" s="83">
        <f t="shared" si="4"/>
        <v>-0.19286403085824083</v>
      </c>
      <c r="K130" s="83">
        <f>J130-CRZ_90DSMR</f>
        <v>-0.12834403168676567</v>
      </c>
      <c r="L130" s="83">
        <f t="shared" si="5"/>
        <v>1.6472190469613509E-2</v>
      </c>
    </row>
    <row r="131" spans="1:12" x14ac:dyDescent="0.25">
      <c r="A131" s="82">
        <v>41887</v>
      </c>
      <c r="B131" s="83">
        <v>10.69</v>
      </c>
      <c r="C131" s="83">
        <v>10.76</v>
      </c>
      <c r="D131" s="83">
        <v>10.62</v>
      </c>
      <c r="E131" s="83">
        <v>10.63</v>
      </c>
      <c r="F131" s="84">
        <v>1069500</v>
      </c>
      <c r="G131" s="83">
        <v>10.37</v>
      </c>
      <c r="H131" s="84">
        <f>EOD_T-A131</f>
        <v>207</v>
      </c>
      <c r="I131" s="83">
        <f t="shared" ref="I131:I194" si="6">G131-G132</f>
        <v>-2.000000000000135E-2</v>
      </c>
      <c r="J131" s="83">
        <f t="shared" ref="J131:J194" si="7">I131/G132*100</f>
        <v>-0.19249278152070595</v>
      </c>
      <c r="K131" s="83">
        <f>J131-CRZ_90DSMR</f>
        <v>-0.12797278234923082</v>
      </c>
      <c r="L131" s="83">
        <f t="shared" ref="L131:L194" si="8">K131*K131</f>
        <v>1.6377033022203603E-2</v>
      </c>
    </row>
    <row r="132" spans="1:12" x14ac:dyDescent="0.25">
      <c r="A132" s="82">
        <v>41886</v>
      </c>
      <c r="B132" s="83">
        <v>11.02</v>
      </c>
      <c r="C132" s="83">
        <v>11.06</v>
      </c>
      <c r="D132" s="83">
        <v>10.6</v>
      </c>
      <c r="E132" s="83">
        <v>10.65</v>
      </c>
      <c r="F132" s="84">
        <v>1533800</v>
      </c>
      <c r="G132" s="83">
        <v>10.39</v>
      </c>
      <c r="H132" s="84">
        <f>EOD_T-A132</f>
        <v>208</v>
      </c>
      <c r="I132" s="83">
        <f t="shared" si="6"/>
        <v>-0.39999999999999858</v>
      </c>
      <c r="J132" s="83">
        <f t="shared" si="7"/>
        <v>-3.7071362372567065</v>
      </c>
      <c r="K132" s="83">
        <f>J132-CRZ_90DSMR</f>
        <v>-3.6426162380852314</v>
      </c>
      <c r="L132" s="83">
        <f t="shared" si="8"/>
        <v>13.268653057962203</v>
      </c>
    </row>
    <row r="133" spans="1:12" x14ac:dyDescent="0.25">
      <c r="A133" s="82">
        <v>41885</v>
      </c>
      <c r="B133" s="83">
        <v>11.05</v>
      </c>
      <c r="C133" s="83">
        <v>11.1</v>
      </c>
      <c r="D133" s="83">
        <v>11</v>
      </c>
      <c r="E133" s="83">
        <v>11.06</v>
      </c>
      <c r="F133" s="84">
        <v>414300</v>
      </c>
      <c r="G133" s="83">
        <v>10.79</v>
      </c>
      <c r="H133" s="84">
        <f>EOD_T-A133</f>
        <v>209</v>
      </c>
      <c r="I133" s="83">
        <f t="shared" si="6"/>
        <v>-1.0000000000001563E-2</v>
      </c>
      <c r="J133" s="83">
        <f t="shared" si="7"/>
        <v>-9.2592592592607062E-2</v>
      </c>
      <c r="K133" s="83">
        <f>J133-CRZ_90DSMR</f>
        <v>-2.8072593421131914E-2</v>
      </c>
      <c r="L133" s="83">
        <f t="shared" si="8"/>
        <v>7.8807050138817879E-4</v>
      </c>
    </row>
    <row r="134" spans="1:12" x14ac:dyDescent="0.25">
      <c r="A134" s="82">
        <v>41884</v>
      </c>
      <c r="B134" s="83">
        <v>10.93</v>
      </c>
      <c r="C134" s="83">
        <v>11.11</v>
      </c>
      <c r="D134" s="83">
        <v>10.91</v>
      </c>
      <c r="E134" s="83">
        <v>11.07</v>
      </c>
      <c r="F134" s="84">
        <v>383300</v>
      </c>
      <c r="G134" s="83">
        <v>10.8</v>
      </c>
      <c r="H134" s="84">
        <f>EOD_T-A134</f>
        <v>210</v>
      </c>
      <c r="I134" s="83">
        <f t="shared" si="6"/>
        <v>0.12000000000000099</v>
      </c>
      <c r="J134" s="83">
        <f t="shared" si="7"/>
        <v>1.1235955056179869</v>
      </c>
      <c r="K134" s="83">
        <f>J134-CRZ_90DSMR</f>
        <v>1.188115504789462</v>
      </c>
      <c r="L134" s="83">
        <f t="shared" si="8"/>
        <v>1.4116184527211182</v>
      </c>
    </row>
    <row r="135" spans="1:12" x14ac:dyDescent="0.25">
      <c r="A135" s="82">
        <v>41883</v>
      </c>
      <c r="B135" s="83">
        <v>11.16</v>
      </c>
      <c r="C135" s="83">
        <v>11.2</v>
      </c>
      <c r="D135" s="83">
        <v>10.93</v>
      </c>
      <c r="E135" s="83">
        <v>10.95</v>
      </c>
      <c r="F135" s="84">
        <v>663600</v>
      </c>
      <c r="G135" s="83">
        <v>10.68</v>
      </c>
      <c r="H135" s="84">
        <f>EOD_T-A135</f>
        <v>211</v>
      </c>
      <c r="I135" s="83">
        <f t="shared" si="6"/>
        <v>-0.17999999999999972</v>
      </c>
      <c r="J135" s="83">
        <f t="shared" si="7"/>
        <v>-1.6574585635359091</v>
      </c>
      <c r="K135" s="83">
        <f>J135-CRZ_90DSMR</f>
        <v>-1.592938564364434</v>
      </c>
      <c r="L135" s="83">
        <f t="shared" si="8"/>
        <v>2.5374532698394243</v>
      </c>
    </row>
    <row r="136" spans="1:12" x14ac:dyDescent="0.25">
      <c r="A136" s="82">
        <v>41880</v>
      </c>
      <c r="B136" s="83">
        <v>11.19</v>
      </c>
      <c r="C136" s="83">
        <v>11.23</v>
      </c>
      <c r="D136" s="83">
        <v>11.06</v>
      </c>
      <c r="E136" s="83">
        <v>11.13</v>
      </c>
      <c r="F136" s="84">
        <v>443400</v>
      </c>
      <c r="G136" s="83">
        <v>10.86</v>
      </c>
      <c r="H136" s="84">
        <f>EOD_T-A136</f>
        <v>214</v>
      </c>
      <c r="I136" s="83">
        <f t="shared" si="6"/>
        <v>1.9999999999999574E-2</v>
      </c>
      <c r="J136" s="83">
        <f t="shared" si="7"/>
        <v>0.18450184501844624</v>
      </c>
      <c r="K136" s="83">
        <f>J136-CRZ_90DSMR</f>
        <v>0.2490218441899214</v>
      </c>
      <c r="L136" s="83">
        <f t="shared" si="8"/>
        <v>6.201187888374949E-2</v>
      </c>
    </row>
    <row r="137" spans="1:12" x14ac:dyDescent="0.25">
      <c r="A137" s="82">
        <v>41879</v>
      </c>
      <c r="B137" s="83">
        <v>11.2</v>
      </c>
      <c r="C137" s="83">
        <v>11.23</v>
      </c>
      <c r="D137" s="83">
        <v>11.07</v>
      </c>
      <c r="E137" s="83">
        <v>11.11</v>
      </c>
      <c r="F137" s="84">
        <v>489200</v>
      </c>
      <c r="G137" s="83">
        <v>10.84</v>
      </c>
      <c r="H137" s="84">
        <f>EOD_T-A137</f>
        <v>215</v>
      </c>
      <c r="I137" s="83">
        <f t="shared" si="6"/>
        <v>-0.10999999999999943</v>
      </c>
      <c r="J137" s="83">
        <f t="shared" si="7"/>
        <v>-1.0045662100456569</v>
      </c>
      <c r="K137" s="83">
        <f>J137-CRZ_90DSMR</f>
        <v>-0.94004621087418183</v>
      </c>
      <c r="L137" s="83">
        <f t="shared" si="8"/>
        <v>0.88368687857890671</v>
      </c>
    </row>
    <row r="138" spans="1:12" x14ac:dyDescent="0.25">
      <c r="A138" s="82">
        <v>41878</v>
      </c>
      <c r="B138" s="83">
        <v>11.3</v>
      </c>
      <c r="C138" s="83">
        <v>11.31</v>
      </c>
      <c r="D138" s="83">
        <v>11.2</v>
      </c>
      <c r="E138" s="83">
        <v>11.23</v>
      </c>
      <c r="F138" s="84">
        <v>462200</v>
      </c>
      <c r="G138" s="83">
        <v>10.95</v>
      </c>
      <c r="H138" s="84">
        <f>EOD_T-A138</f>
        <v>216</v>
      </c>
      <c r="I138" s="83">
        <f t="shared" si="6"/>
        <v>-6.0000000000000497E-2</v>
      </c>
      <c r="J138" s="83">
        <f t="shared" si="7"/>
        <v>-0.54495912806539959</v>
      </c>
      <c r="K138" s="83">
        <f>J138-CRZ_90DSMR</f>
        <v>-0.48043912889392443</v>
      </c>
      <c r="L138" s="83">
        <f t="shared" si="8"/>
        <v>0.23082175657235293</v>
      </c>
    </row>
    <row r="139" spans="1:12" x14ac:dyDescent="0.25">
      <c r="A139" s="82">
        <v>41877</v>
      </c>
      <c r="B139" s="83">
        <v>11.36</v>
      </c>
      <c r="C139" s="83">
        <v>11.4</v>
      </c>
      <c r="D139" s="83">
        <v>11.23</v>
      </c>
      <c r="E139" s="83">
        <v>11.29</v>
      </c>
      <c r="F139" s="84">
        <v>481100</v>
      </c>
      <c r="G139" s="83">
        <v>11.01</v>
      </c>
      <c r="H139" s="84">
        <f>EOD_T-A139</f>
        <v>217</v>
      </c>
      <c r="I139" s="83">
        <f t="shared" si="6"/>
        <v>-1.9999999999999574E-2</v>
      </c>
      <c r="J139" s="83">
        <f t="shared" si="7"/>
        <v>-0.18132366273798345</v>
      </c>
      <c r="K139" s="83">
        <f>J139-CRZ_90DSMR</f>
        <v>-0.1168036635665083</v>
      </c>
      <c r="L139" s="83">
        <f t="shared" si="8"/>
        <v>1.3643095822558059E-2</v>
      </c>
    </row>
    <row r="140" spans="1:12" x14ac:dyDescent="0.25">
      <c r="A140" s="82">
        <v>41876</v>
      </c>
      <c r="B140" s="83">
        <v>11.47</v>
      </c>
      <c r="C140" s="83">
        <v>11.52</v>
      </c>
      <c r="D140" s="83">
        <v>11.31</v>
      </c>
      <c r="E140" s="83">
        <v>11.31</v>
      </c>
      <c r="F140" s="84">
        <v>731900</v>
      </c>
      <c r="G140" s="83">
        <v>11.03</v>
      </c>
      <c r="H140" s="84">
        <f>EOD_T-A140</f>
        <v>218</v>
      </c>
      <c r="I140" s="83">
        <f t="shared" si="6"/>
        <v>-0.16000000000000014</v>
      </c>
      <c r="J140" s="83">
        <f t="shared" si="7"/>
        <v>-1.4298480786416456</v>
      </c>
      <c r="K140" s="83">
        <f>J140-CRZ_90DSMR</f>
        <v>-1.3653280794701705</v>
      </c>
      <c r="L140" s="83">
        <f t="shared" si="8"/>
        <v>1.8641207645897042</v>
      </c>
    </row>
    <row r="141" spans="1:12" x14ac:dyDescent="0.25">
      <c r="A141" s="82">
        <v>41873</v>
      </c>
      <c r="B141" s="83">
        <v>11.41</v>
      </c>
      <c r="C141" s="83">
        <v>11.53</v>
      </c>
      <c r="D141" s="83">
        <v>11.35</v>
      </c>
      <c r="E141" s="83">
        <v>11.47</v>
      </c>
      <c r="F141" s="84">
        <v>623800</v>
      </c>
      <c r="G141" s="83">
        <v>11.19</v>
      </c>
      <c r="H141" s="84">
        <f>EOD_T-A141</f>
        <v>221</v>
      </c>
      <c r="I141" s="83">
        <f t="shared" si="6"/>
        <v>0.12999999999999901</v>
      </c>
      <c r="J141" s="83">
        <f t="shared" si="7"/>
        <v>1.1754068716093942</v>
      </c>
      <c r="K141" s="83">
        <f>J141-CRZ_90DSMR</f>
        <v>1.2399268707808693</v>
      </c>
      <c r="L141" s="83">
        <f t="shared" si="8"/>
        <v>1.5374186448844385</v>
      </c>
    </row>
    <row r="142" spans="1:12" x14ac:dyDescent="0.25">
      <c r="A142" s="82">
        <v>41872</v>
      </c>
      <c r="B142" s="83">
        <v>11.5</v>
      </c>
      <c r="C142" s="83">
        <v>11.52</v>
      </c>
      <c r="D142" s="83">
        <v>11.31</v>
      </c>
      <c r="E142" s="83">
        <v>11.34</v>
      </c>
      <c r="F142" s="84">
        <v>1140200</v>
      </c>
      <c r="G142" s="83">
        <v>11.06</v>
      </c>
      <c r="H142" s="84">
        <f>EOD_T-A142</f>
        <v>222</v>
      </c>
      <c r="I142" s="83">
        <f t="shared" si="6"/>
        <v>-9.9999999999999645E-2</v>
      </c>
      <c r="J142" s="83">
        <f t="shared" si="7"/>
        <v>-0.89605734767024769</v>
      </c>
      <c r="K142" s="83">
        <f>J142-CRZ_90DSMR</f>
        <v>-0.83153734849877259</v>
      </c>
      <c r="L142" s="83">
        <f t="shared" si="8"/>
        <v>0.69145436194836918</v>
      </c>
    </row>
    <row r="143" spans="1:12" x14ac:dyDescent="0.25">
      <c r="A143" s="82">
        <v>41871</v>
      </c>
      <c r="B143" s="83">
        <v>11.35</v>
      </c>
      <c r="C143" s="83">
        <v>11.5</v>
      </c>
      <c r="D143" s="83">
        <v>11.27</v>
      </c>
      <c r="E143" s="83">
        <v>11.44</v>
      </c>
      <c r="F143" s="84">
        <v>1158900</v>
      </c>
      <c r="G143" s="83">
        <v>11.16</v>
      </c>
      <c r="H143" s="84">
        <f>EOD_T-A143</f>
        <v>223</v>
      </c>
      <c r="I143" s="83">
        <f t="shared" si="6"/>
        <v>0.16000000000000014</v>
      </c>
      <c r="J143" s="83">
        <f t="shared" si="7"/>
        <v>1.4545454545454557</v>
      </c>
      <c r="K143" s="83">
        <f>J143-CRZ_90DSMR</f>
        <v>1.5190654537169308</v>
      </c>
      <c r="L143" s="83">
        <f t="shared" si="8"/>
        <v>2.3075598526762247</v>
      </c>
    </row>
    <row r="144" spans="1:12" x14ac:dyDescent="0.25">
      <c r="A144" s="82">
        <v>41870</v>
      </c>
      <c r="B144" s="83">
        <v>11.24</v>
      </c>
      <c r="C144" s="83">
        <v>11.29</v>
      </c>
      <c r="D144" s="83">
        <v>11.08</v>
      </c>
      <c r="E144" s="83">
        <v>11.28</v>
      </c>
      <c r="F144" s="84">
        <v>955200</v>
      </c>
      <c r="G144" s="83">
        <v>11</v>
      </c>
      <c r="H144" s="84">
        <f>EOD_T-A144</f>
        <v>224</v>
      </c>
      <c r="I144" s="83">
        <f t="shared" si="6"/>
        <v>0.10999999999999943</v>
      </c>
      <c r="J144" s="83">
        <f t="shared" si="7"/>
        <v>1.0101010101010048</v>
      </c>
      <c r="K144" s="83">
        <f>J144-CRZ_90DSMR</f>
        <v>1.0746210092724799</v>
      </c>
      <c r="L144" s="83">
        <f t="shared" si="8"/>
        <v>1.1548103135698033</v>
      </c>
    </row>
    <row r="145" spans="1:12" x14ac:dyDescent="0.25">
      <c r="A145" s="82">
        <v>41869</v>
      </c>
      <c r="B145" s="83">
        <v>11</v>
      </c>
      <c r="C145" s="83">
        <v>11.22</v>
      </c>
      <c r="D145" s="83">
        <v>10.97</v>
      </c>
      <c r="E145" s="83">
        <v>11.16</v>
      </c>
      <c r="F145" s="84">
        <v>770400</v>
      </c>
      <c r="G145" s="83">
        <v>10.89</v>
      </c>
      <c r="H145" s="84">
        <f>EOD_T-A145</f>
        <v>225</v>
      </c>
      <c r="I145" s="83">
        <f t="shared" si="6"/>
        <v>0.20000000000000107</v>
      </c>
      <c r="J145" s="83">
        <f t="shared" si="7"/>
        <v>1.8709073900842008</v>
      </c>
      <c r="K145" s="83">
        <f>J145-CRZ_90DSMR</f>
        <v>1.9354273892556759</v>
      </c>
      <c r="L145" s="83">
        <f t="shared" si="8"/>
        <v>3.7458791790810415</v>
      </c>
    </row>
    <row r="146" spans="1:12" x14ac:dyDescent="0.25">
      <c r="A146" s="82">
        <v>41866</v>
      </c>
      <c r="B146" s="83">
        <v>11.15</v>
      </c>
      <c r="C146" s="83">
        <v>11.28</v>
      </c>
      <c r="D146" s="83">
        <v>10.84</v>
      </c>
      <c r="E146" s="83">
        <v>10.96</v>
      </c>
      <c r="F146" s="84">
        <v>1404800</v>
      </c>
      <c r="G146" s="83">
        <v>10.69</v>
      </c>
      <c r="H146" s="84">
        <f>EOD_T-A146</f>
        <v>228</v>
      </c>
      <c r="I146" s="83">
        <f t="shared" si="6"/>
        <v>-0.11000000000000121</v>
      </c>
      <c r="J146" s="83">
        <f t="shared" si="7"/>
        <v>-1.0185185185185297</v>
      </c>
      <c r="K146" s="83">
        <f>J146-CRZ_90DSMR</f>
        <v>-0.9539985193470546</v>
      </c>
      <c r="L146" s="83">
        <f t="shared" si="8"/>
        <v>0.91011317491637256</v>
      </c>
    </row>
    <row r="147" spans="1:12" x14ac:dyDescent="0.25">
      <c r="A147" s="82">
        <v>41865</v>
      </c>
      <c r="B147" s="83">
        <v>10.83</v>
      </c>
      <c r="C147" s="83">
        <v>11.17</v>
      </c>
      <c r="D147" s="83">
        <v>10.78</v>
      </c>
      <c r="E147" s="83">
        <v>11.07</v>
      </c>
      <c r="F147" s="84">
        <v>2087500</v>
      </c>
      <c r="G147" s="83">
        <v>10.8</v>
      </c>
      <c r="H147" s="84">
        <f>EOD_T-A147</f>
        <v>229</v>
      </c>
      <c r="I147" s="83">
        <f t="shared" si="6"/>
        <v>0.5600000000000005</v>
      </c>
      <c r="J147" s="83">
        <f t="shared" si="7"/>
        <v>5.4687500000000044</v>
      </c>
      <c r="K147" s="83">
        <f>J147-CRZ_90DSMR</f>
        <v>5.5332699991714795</v>
      </c>
      <c r="L147" s="83">
        <f t="shared" si="8"/>
        <v>30.617076883731144</v>
      </c>
    </row>
    <row r="148" spans="1:12" x14ac:dyDescent="0.25">
      <c r="A148" s="82">
        <v>41864</v>
      </c>
      <c r="B148" s="83">
        <v>10.79</v>
      </c>
      <c r="C148" s="83">
        <v>10.93</v>
      </c>
      <c r="D148" s="83">
        <v>10.1</v>
      </c>
      <c r="E148" s="83">
        <v>10.5</v>
      </c>
      <c r="F148" s="84">
        <v>4696700</v>
      </c>
      <c r="G148" s="83">
        <v>10.24</v>
      </c>
      <c r="H148" s="84">
        <f>EOD_T-A148</f>
        <v>230</v>
      </c>
      <c r="I148" s="83">
        <f t="shared" si="6"/>
        <v>-0.66999999999999993</v>
      </c>
      <c r="J148" s="83">
        <f t="shared" si="7"/>
        <v>-6.1411549037580189</v>
      </c>
      <c r="K148" s="83">
        <f>J148-CRZ_90DSMR</f>
        <v>-6.0766349045865438</v>
      </c>
      <c r="L148" s="83">
        <f t="shared" si="8"/>
        <v>36.925491763639513</v>
      </c>
    </row>
    <row r="149" spans="1:12" x14ac:dyDescent="0.25">
      <c r="A149" s="82">
        <v>41863</v>
      </c>
      <c r="B149" s="83">
        <v>10.98</v>
      </c>
      <c r="C149" s="83">
        <v>11.27</v>
      </c>
      <c r="D149" s="83">
        <v>10.97</v>
      </c>
      <c r="E149" s="83">
        <v>11.18</v>
      </c>
      <c r="F149" s="84">
        <v>1246800</v>
      </c>
      <c r="G149" s="83">
        <v>10.91</v>
      </c>
      <c r="H149" s="84">
        <f>EOD_T-A149</f>
        <v>231</v>
      </c>
      <c r="I149" s="83">
        <f t="shared" si="6"/>
        <v>0.19999999999999929</v>
      </c>
      <c r="J149" s="83">
        <f t="shared" si="7"/>
        <v>1.8674136321195078</v>
      </c>
      <c r="K149" s="83">
        <f>J149-CRZ_90DSMR</f>
        <v>1.9319336312909829</v>
      </c>
      <c r="L149" s="83">
        <f t="shared" si="8"/>
        <v>3.7323675557131635</v>
      </c>
    </row>
    <row r="150" spans="1:12" x14ac:dyDescent="0.25">
      <c r="A150" s="82">
        <v>41862</v>
      </c>
      <c r="B150" s="83">
        <v>10.9</v>
      </c>
      <c r="C150" s="83">
        <v>10.98</v>
      </c>
      <c r="D150" s="83">
        <v>10.82</v>
      </c>
      <c r="E150" s="83">
        <v>10.98</v>
      </c>
      <c r="F150" s="84">
        <v>655100</v>
      </c>
      <c r="G150" s="83">
        <v>10.71</v>
      </c>
      <c r="H150" s="84">
        <f>EOD_T-A150</f>
        <v>232</v>
      </c>
      <c r="I150" s="83">
        <f t="shared" si="6"/>
        <v>8.0000000000000071E-2</v>
      </c>
      <c r="J150" s="83">
        <f t="shared" si="7"/>
        <v>0.75258701787394233</v>
      </c>
      <c r="K150" s="83">
        <f>J150-CRZ_90DSMR</f>
        <v>0.81710701704541744</v>
      </c>
      <c r="L150" s="83">
        <f t="shared" si="8"/>
        <v>0.6676638773048601</v>
      </c>
    </row>
    <row r="151" spans="1:12" x14ac:dyDescent="0.25">
      <c r="A151" s="82">
        <v>41859</v>
      </c>
      <c r="B151" s="83">
        <v>11.12</v>
      </c>
      <c r="C151" s="83">
        <v>11.12</v>
      </c>
      <c r="D151" s="83">
        <v>10.85</v>
      </c>
      <c r="E151" s="83">
        <v>10.9</v>
      </c>
      <c r="F151" s="84">
        <v>544900</v>
      </c>
      <c r="G151" s="83">
        <v>10.63</v>
      </c>
      <c r="H151" s="84">
        <f>EOD_T-A151</f>
        <v>235</v>
      </c>
      <c r="I151" s="83">
        <f t="shared" si="6"/>
        <v>-0.25999999999999979</v>
      </c>
      <c r="J151" s="83">
        <f t="shared" si="7"/>
        <v>-2.3875114784205671</v>
      </c>
      <c r="K151" s="83">
        <f>J151-CRZ_90DSMR</f>
        <v>-2.322991479249092</v>
      </c>
      <c r="L151" s="83">
        <f t="shared" si="8"/>
        <v>5.3962894126638847</v>
      </c>
    </row>
    <row r="152" spans="1:12" x14ac:dyDescent="0.25">
      <c r="A152" s="82">
        <v>41858</v>
      </c>
      <c r="B152" s="83">
        <v>11.16</v>
      </c>
      <c r="C152" s="83">
        <v>11.26</v>
      </c>
      <c r="D152" s="83">
        <v>11.05</v>
      </c>
      <c r="E152" s="83">
        <v>11.16</v>
      </c>
      <c r="F152" s="84">
        <v>638100</v>
      </c>
      <c r="G152" s="83">
        <v>10.89</v>
      </c>
      <c r="H152" s="84">
        <f>EOD_T-A152</f>
        <v>236</v>
      </c>
      <c r="I152" s="83">
        <f t="shared" si="6"/>
        <v>9.9999999999997868E-3</v>
      </c>
      <c r="J152" s="83">
        <f t="shared" si="7"/>
        <v>9.1911764705880389E-2</v>
      </c>
      <c r="K152" s="83">
        <f>J152-CRZ_90DSMR</f>
        <v>0.15643176387735552</v>
      </c>
      <c r="L152" s="83">
        <f t="shared" si="8"/>
        <v>2.4470896749780712E-2</v>
      </c>
    </row>
    <row r="153" spans="1:12" x14ac:dyDescent="0.25">
      <c r="A153" s="82">
        <v>41857</v>
      </c>
      <c r="B153" s="83">
        <v>11.22</v>
      </c>
      <c r="C153" s="83">
        <v>11.3</v>
      </c>
      <c r="D153" s="83">
        <v>11.15</v>
      </c>
      <c r="E153" s="83">
        <v>11.15</v>
      </c>
      <c r="F153" s="84">
        <v>748000</v>
      </c>
      <c r="G153" s="83">
        <v>10.88</v>
      </c>
      <c r="H153" s="84">
        <f>EOD_T-A153</f>
        <v>237</v>
      </c>
      <c r="I153" s="83">
        <f t="shared" si="6"/>
        <v>-0.14999999999999858</v>
      </c>
      <c r="J153" s="83">
        <f t="shared" si="7"/>
        <v>-1.359927470534892</v>
      </c>
      <c r="K153" s="83">
        <f>J153-CRZ_90DSMR</f>
        <v>-1.2954074713634169</v>
      </c>
      <c r="L153" s="83">
        <f t="shared" si="8"/>
        <v>1.6780805168641619</v>
      </c>
    </row>
    <row r="154" spans="1:12" x14ac:dyDescent="0.25">
      <c r="A154" s="82">
        <v>41856</v>
      </c>
      <c r="B154" s="83">
        <v>11.3</v>
      </c>
      <c r="C154" s="83">
        <v>11.36</v>
      </c>
      <c r="D154" s="83">
        <v>11.14</v>
      </c>
      <c r="E154" s="83">
        <v>11.31</v>
      </c>
      <c r="F154" s="84">
        <v>649300</v>
      </c>
      <c r="G154" s="83">
        <v>11.03</v>
      </c>
      <c r="H154" s="84">
        <f>EOD_T-A154</f>
        <v>238</v>
      </c>
      <c r="I154" s="83">
        <f t="shared" si="6"/>
        <v>3.9999999999999147E-2</v>
      </c>
      <c r="J154" s="83">
        <f t="shared" si="7"/>
        <v>0.36396724294812693</v>
      </c>
      <c r="K154" s="83">
        <f>J154-CRZ_90DSMR</f>
        <v>0.4284872421196021</v>
      </c>
      <c r="L154" s="83">
        <f t="shared" si="8"/>
        <v>0.18360131665926252</v>
      </c>
    </row>
    <row r="155" spans="1:12" x14ac:dyDescent="0.25">
      <c r="A155" s="82">
        <v>41855</v>
      </c>
      <c r="B155" s="83">
        <v>11.24</v>
      </c>
      <c r="C155" s="83">
        <v>11.31</v>
      </c>
      <c r="D155" s="83">
        <v>11.21</v>
      </c>
      <c r="E155" s="83">
        <v>11.27</v>
      </c>
      <c r="F155" s="84">
        <v>238400</v>
      </c>
      <c r="G155" s="83">
        <v>10.99</v>
      </c>
      <c r="H155" s="84">
        <f>EOD_T-A155</f>
        <v>239</v>
      </c>
      <c r="I155" s="83">
        <f t="shared" si="6"/>
        <v>9.9999999999997868E-3</v>
      </c>
      <c r="J155" s="83">
        <f t="shared" si="7"/>
        <v>9.1074681238613731E-2</v>
      </c>
      <c r="K155" s="83">
        <f>J155-CRZ_90DSMR</f>
        <v>0.15559468041008889</v>
      </c>
      <c r="L155" s="83">
        <f t="shared" si="8"/>
        <v>2.4209704571917699E-2</v>
      </c>
    </row>
    <row r="156" spans="1:12" x14ac:dyDescent="0.25">
      <c r="A156" s="82">
        <v>41852</v>
      </c>
      <c r="B156" s="83">
        <v>11.45</v>
      </c>
      <c r="C156" s="83">
        <v>11.46</v>
      </c>
      <c r="D156" s="83">
        <v>11.24</v>
      </c>
      <c r="E156" s="83">
        <v>11.26</v>
      </c>
      <c r="F156" s="84">
        <v>680500</v>
      </c>
      <c r="G156" s="83">
        <v>10.98</v>
      </c>
      <c r="H156" s="84">
        <f>EOD_T-A156</f>
        <v>242</v>
      </c>
      <c r="I156" s="83">
        <f t="shared" si="6"/>
        <v>-0.25</v>
      </c>
      <c r="J156" s="83">
        <f t="shared" si="7"/>
        <v>-2.2261798753339268</v>
      </c>
      <c r="K156" s="83">
        <f>J156-CRZ_90DSMR</f>
        <v>-2.1616598761624517</v>
      </c>
      <c r="L156" s="83">
        <f t="shared" si="8"/>
        <v>4.6727734202106657</v>
      </c>
    </row>
    <row r="157" spans="1:12" x14ac:dyDescent="0.25">
      <c r="A157" s="82">
        <v>41851</v>
      </c>
      <c r="B157" s="83">
        <v>11.52</v>
      </c>
      <c r="C157" s="83">
        <v>11.55</v>
      </c>
      <c r="D157" s="83">
        <v>11.41</v>
      </c>
      <c r="E157" s="83">
        <v>11.51</v>
      </c>
      <c r="F157" s="84">
        <v>654400</v>
      </c>
      <c r="G157" s="83">
        <v>11.23</v>
      </c>
      <c r="H157" s="84">
        <f>EOD_T-A157</f>
        <v>243</v>
      </c>
      <c r="I157" s="83">
        <f t="shared" si="6"/>
        <v>6.0000000000000497E-2</v>
      </c>
      <c r="J157" s="83">
        <f t="shared" si="7"/>
        <v>0.53715308863026412</v>
      </c>
      <c r="K157" s="83">
        <f>J157-CRZ_90DSMR</f>
        <v>0.60167308780173923</v>
      </c>
      <c r="L157" s="83">
        <f t="shared" si="8"/>
        <v>0.36201050458487938</v>
      </c>
    </row>
    <row r="158" spans="1:12" x14ac:dyDescent="0.25">
      <c r="A158" s="82">
        <v>41850</v>
      </c>
      <c r="B158" s="83">
        <v>11.59</v>
      </c>
      <c r="C158" s="83">
        <v>11.62</v>
      </c>
      <c r="D158" s="83">
        <v>11.42</v>
      </c>
      <c r="E158" s="83">
        <v>11.45</v>
      </c>
      <c r="F158" s="84">
        <v>871400</v>
      </c>
      <c r="G158" s="83">
        <v>11.17</v>
      </c>
      <c r="H158" s="84">
        <f>EOD_T-A158</f>
        <v>244</v>
      </c>
      <c r="I158" s="83">
        <f t="shared" si="6"/>
        <v>-5.0000000000000711E-2</v>
      </c>
      <c r="J158" s="83">
        <f t="shared" si="7"/>
        <v>-0.44563279857398141</v>
      </c>
      <c r="K158" s="83">
        <f>J158-CRZ_90DSMR</f>
        <v>-0.38111279940250625</v>
      </c>
      <c r="L158" s="83">
        <f t="shared" si="8"/>
        <v>0.14524696586841496</v>
      </c>
    </row>
    <row r="159" spans="1:12" x14ac:dyDescent="0.25">
      <c r="A159" s="82">
        <v>41849</v>
      </c>
      <c r="B159" s="83">
        <v>11.38</v>
      </c>
      <c r="C159" s="83">
        <v>11.57</v>
      </c>
      <c r="D159" s="83">
        <v>11.36</v>
      </c>
      <c r="E159" s="83">
        <v>11.5</v>
      </c>
      <c r="F159" s="84">
        <v>1051800</v>
      </c>
      <c r="G159" s="83">
        <v>11.22</v>
      </c>
      <c r="H159" s="84">
        <f>EOD_T-A159</f>
        <v>245</v>
      </c>
      <c r="I159" s="83">
        <f t="shared" si="6"/>
        <v>0.14000000000000057</v>
      </c>
      <c r="J159" s="83">
        <f t="shared" si="7"/>
        <v>1.2635379061371892</v>
      </c>
      <c r="K159" s="83">
        <f>J159-CRZ_90DSMR</f>
        <v>1.3280579053086643</v>
      </c>
      <c r="L159" s="83">
        <f t="shared" si="8"/>
        <v>1.7637377998528372</v>
      </c>
    </row>
    <row r="160" spans="1:12" x14ac:dyDescent="0.25">
      <c r="A160" s="82">
        <v>41848</v>
      </c>
      <c r="B160" s="83">
        <v>11.2</v>
      </c>
      <c r="C160" s="83">
        <v>11.43</v>
      </c>
      <c r="D160" s="83">
        <v>11.19</v>
      </c>
      <c r="E160" s="83">
        <v>11.36</v>
      </c>
      <c r="F160" s="84">
        <v>541000</v>
      </c>
      <c r="G160" s="83">
        <v>11.08</v>
      </c>
      <c r="H160" s="84">
        <f>EOD_T-A160</f>
        <v>246</v>
      </c>
      <c r="I160" s="83">
        <f t="shared" si="6"/>
        <v>0.15000000000000036</v>
      </c>
      <c r="J160" s="83">
        <f t="shared" si="7"/>
        <v>1.3723696248856392</v>
      </c>
      <c r="K160" s="83">
        <f>J160-CRZ_90DSMR</f>
        <v>1.4368896240571143</v>
      </c>
      <c r="L160" s="83">
        <f t="shared" si="8"/>
        <v>2.0646517917229952</v>
      </c>
    </row>
    <row r="161" spans="1:12" x14ac:dyDescent="0.25">
      <c r="A161" s="82">
        <v>41845</v>
      </c>
      <c r="B161" s="83">
        <v>11.2</v>
      </c>
      <c r="C161" s="83">
        <v>11.24</v>
      </c>
      <c r="D161" s="83">
        <v>11.11</v>
      </c>
      <c r="E161" s="83">
        <v>11.2</v>
      </c>
      <c r="F161" s="84">
        <v>444200</v>
      </c>
      <c r="G161" s="83">
        <v>10.93</v>
      </c>
      <c r="H161" s="84">
        <f>EOD_T-A161</f>
        <v>249</v>
      </c>
      <c r="I161" s="83">
        <f t="shared" si="6"/>
        <v>9.9999999999997868E-3</v>
      </c>
      <c r="J161" s="83">
        <f t="shared" si="7"/>
        <v>9.1575091575089626E-2</v>
      </c>
      <c r="K161" s="83">
        <f>J161-CRZ_90DSMR</f>
        <v>0.15609509074656477</v>
      </c>
      <c r="L161" s="83">
        <f t="shared" si="8"/>
        <v>2.4365677355178292E-2</v>
      </c>
    </row>
    <row r="162" spans="1:12" x14ac:dyDescent="0.25">
      <c r="A162" s="82">
        <v>41844</v>
      </c>
      <c r="B162" s="83">
        <v>11.21</v>
      </c>
      <c r="C162" s="83">
        <v>11.29</v>
      </c>
      <c r="D162" s="83">
        <v>11.14</v>
      </c>
      <c r="E162" s="83">
        <v>11.19</v>
      </c>
      <c r="F162" s="84">
        <v>447000</v>
      </c>
      <c r="G162" s="83">
        <v>10.92</v>
      </c>
      <c r="H162" s="84">
        <f>EOD_T-A162</f>
        <v>250</v>
      </c>
      <c r="I162" s="83">
        <f t="shared" si="6"/>
        <v>9.9999999999997868E-3</v>
      </c>
      <c r="J162" s="83">
        <f t="shared" si="7"/>
        <v>9.165902841429685E-2</v>
      </c>
      <c r="K162" s="83">
        <f>J162-CRZ_90DSMR</f>
        <v>0.15617902758577201</v>
      </c>
      <c r="L162" s="83">
        <f t="shared" si="8"/>
        <v>2.4391888657637334E-2</v>
      </c>
    </row>
    <row r="163" spans="1:12" x14ac:dyDescent="0.25">
      <c r="A163" s="82">
        <v>41843</v>
      </c>
      <c r="B163" s="83">
        <v>11.34</v>
      </c>
      <c r="C163" s="83">
        <v>11.35</v>
      </c>
      <c r="D163" s="83">
        <v>11.14</v>
      </c>
      <c r="E163" s="83">
        <v>11.18</v>
      </c>
      <c r="F163" s="84">
        <v>935100</v>
      </c>
      <c r="G163" s="83">
        <v>10.91</v>
      </c>
      <c r="H163" s="84">
        <f>EOD_T-A163</f>
        <v>251</v>
      </c>
      <c r="I163" s="83">
        <f t="shared" si="6"/>
        <v>-0.15000000000000036</v>
      </c>
      <c r="J163" s="83">
        <f t="shared" si="7"/>
        <v>-1.3562386980108529</v>
      </c>
      <c r="K163" s="83">
        <f>J163-CRZ_90DSMR</f>
        <v>-1.2917186988393778</v>
      </c>
      <c r="L163" s="83">
        <f t="shared" si="8"/>
        <v>1.6685371969312952</v>
      </c>
    </row>
    <row r="164" spans="1:12" x14ac:dyDescent="0.25">
      <c r="A164" s="82">
        <v>41842</v>
      </c>
      <c r="B164" s="83">
        <v>11.3</v>
      </c>
      <c r="C164" s="83">
        <v>11.4</v>
      </c>
      <c r="D164" s="83">
        <v>11.26</v>
      </c>
      <c r="E164" s="83">
        <v>11.34</v>
      </c>
      <c r="F164" s="84">
        <v>590100</v>
      </c>
      <c r="G164" s="83">
        <v>11.06</v>
      </c>
      <c r="H164" s="84">
        <f>EOD_T-A164</f>
        <v>252</v>
      </c>
      <c r="I164" s="83">
        <f t="shared" si="6"/>
        <v>9.9999999999997868E-3</v>
      </c>
      <c r="J164" s="83">
        <f t="shared" si="7"/>
        <v>9.0497737556559155E-2</v>
      </c>
      <c r="K164" s="83">
        <f>J164-CRZ_90DSMR</f>
        <v>0.15501773672803432</v>
      </c>
      <c r="L164" s="83">
        <f t="shared" si="8"/>
        <v>2.4030498700282159E-2</v>
      </c>
    </row>
    <row r="165" spans="1:12" x14ac:dyDescent="0.25">
      <c r="A165" s="82">
        <v>41841</v>
      </c>
      <c r="B165" s="83">
        <v>11.27</v>
      </c>
      <c r="C165" s="83">
        <v>11.37</v>
      </c>
      <c r="D165" s="83">
        <v>11.26</v>
      </c>
      <c r="E165" s="83">
        <v>11.33</v>
      </c>
      <c r="F165" s="84">
        <v>404800</v>
      </c>
      <c r="G165" s="83">
        <v>11.05</v>
      </c>
      <c r="H165" s="84">
        <f>EOD_T-A165</f>
        <v>253</v>
      </c>
      <c r="I165" s="83">
        <f t="shared" si="6"/>
        <v>6.0000000000000497E-2</v>
      </c>
      <c r="J165" s="83">
        <f t="shared" si="7"/>
        <v>0.54595086442220653</v>
      </c>
      <c r="K165" s="83">
        <f>J165-CRZ_90DSMR</f>
        <v>0.61047086359368163</v>
      </c>
      <c r="L165" s="83">
        <f t="shared" si="8"/>
        <v>0.37267467529681547</v>
      </c>
    </row>
    <row r="166" spans="1:12" x14ac:dyDescent="0.25">
      <c r="A166" s="82">
        <v>41838</v>
      </c>
      <c r="B166" s="83">
        <v>11.32</v>
      </c>
      <c r="C166" s="83">
        <v>11.38</v>
      </c>
      <c r="D166" s="83">
        <v>11.22</v>
      </c>
      <c r="E166" s="83">
        <v>11.27</v>
      </c>
      <c r="F166" s="84">
        <v>1201900</v>
      </c>
      <c r="G166" s="83">
        <v>10.99</v>
      </c>
      <c r="H166" s="84">
        <f>EOD_T-A166</f>
        <v>256</v>
      </c>
      <c r="I166" s="83">
        <f t="shared" si="6"/>
        <v>-0.11999999999999922</v>
      </c>
      <c r="J166" s="83">
        <f t="shared" si="7"/>
        <v>-1.0801080108010732</v>
      </c>
      <c r="K166" s="83">
        <f>J166-CRZ_90DSMR</f>
        <v>-1.0155880116295981</v>
      </c>
      <c r="L166" s="83">
        <f t="shared" si="8"/>
        <v>1.0314190093657607</v>
      </c>
    </row>
    <row r="167" spans="1:12" x14ac:dyDescent="0.25">
      <c r="A167" s="82">
        <v>41837</v>
      </c>
      <c r="B167" s="83">
        <v>11.39</v>
      </c>
      <c r="C167" s="83">
        <v>11.49</v>
      </c>
      <c r="D167" s="83">
        <v>11.33</v>
      </c>
      <c r="E167" s="83">
        <v>11.39</v>
      </c>
      <c r="F167" s="84">
        <v>805800</v>
      </c>
      <c r="G167" s="83">
        <v>11.11</v>
      </c>
      <c r="H167" s="84">
        <f>EOD_T-A167</f>
        <v>257</v>
      </c>
      <c r="I167" s="83">
        <f t="shared" si="6"/>
        <v>0.10999999999999943</v>
      </c>
      <c r="J167" s="83">
        <f t="shared" si="7"/>
        <v>0.99999999999999478</v>
      </c>
      <c r="K167" s="83">
        <f>J167-CRZ_90DSMR</f>
        <v>1.06451999917147</v>
      </c>
      <c r="L167" s="83">
        <f t="shared" si="8"/>
        <v>1.1332028286360265</v>
      </c>
    </row>
    <row r="168" spans="1:12" x14ac:dyDescent="0.25">
      <c r="A168" s="82">
        <v>41836</v>
      </c>
      <c r="B168" s="83">
        <v>11.37</v>
      </c>
      <c r="C168" s="83">
        <v>11.42</v>
      </c>
      <c r="D168" s="83">
        <v>11.19</v>
      </c>
      <c r="E168" s="83">
        <v>11.28</v>
      </c>
      <c r="F168" s="84">
        <v>867300</v>
      </c>
      <c r="G168" s="83">
        <v>11</v>
      </c>
      <c r="H168" s="84">
        <f>EOD_T-A168</f>
        <v>258</v>
      </c>
      <c r="I168" s="83">
        <f t="shared" si="6"/>
        <v>6.0000000000000497E-2</v>
      </c>
      <c r="J168" s="83">
        <f t="shared" si="7"/>
        <v>0.54844606946984009</v>
      </c>
      <c r="K168" s="83">
        <f>J168-CRZ_90DSMR</f>
        <v>0.6129660686413152</v>
      </c>
      <c r="L168" s="83">
        <f t="shared" si="8"/>
        <v>0.37572740130558951</v>
      </c>
    </row>
    <row r="169" spans="1:12" x14ac:dyDescent="0.25">
      <c r="A169" s="82">
        <v>41835</v>
      </c>
      <c r="B169" s="83">
        <v>11.37</v>
      </c>
      <c r="C169" s="83">
        <v>11.45</v>
      </c>
      <c r="D169" s="83">
        <v>11.11</v>
      </c>
      <c r="E169" s="83">
        <v>11.22</v>
      </c>
      <c r="F169" s="84">
        <v>517800</v>
      </c>
      <c r="G169" s="83">
        <v>10.94</v>
      </c>
      <c r="H169" s="84">
        <f>EOD_T-A169</f>
        <v>259</v>
      </c>
      <c r="I169" s="83">
        <f t="shared" si="6"/>
        <v>-0.12000000000000099</v>
      </c>
      <c r="J169" s="83">
        <f t="shared" si="7"/>
        <v>-1.084990958408689</v>
      </c>
      <c r="K169" s="83">
        <f>J169-CRZ_90DSMR</f>
        <v>-1.0204709592372139</v>
      </c>
      <c r="L169" s="83">
        <f t="shared" si="8"/>
        <v>1.0413609786465194</v>
      </c>
    </row>
    <row r="170" spans="1:12" x14ac:dyDescent="0.25">
      <c r="A170" s="82">
        <v>41834</v>
      </c>
      <c r="B170" s="83">
        <v>11.22</v>
      </c>
      <c r="C170" s="83">
        <v>11.42</v>
      </c>
      <c r="D170" s="83">
        <v>11.22</v>
      </c>
      <c r="E170" s="83">
        <v>11.34</v>
      </c>
      <c r="F170" s="84">
        <v>493200</v>
      </c>
      <c r="G170" s="83">
        <v>11.06</v>
      </c>
      <c r="H170" s="84">
        <f>EOD_T-A170</f>
        <v>260</v>
      </c>
      <c r="I170" s="83">
        <f t="shared" si="6"/>
        <v>0.17999999999999972</v>
      </c>
      <c r="J170" s="83">
        <f t="shared" si="7"/>
        <v>1.6544117647058796</v>
      </c>
      <c r="K170" s="83">
        <f>J170-CRZ_90DSMR</f>
        <v>1.7189317638773547</v>
      </c>
      <c r="L170" s="83">
        <f t="shared" si="8"/>
        <v>2.9547264088665139</v>
      </c>
    </row>
    <row r="171" spans="1:12" x14ac:dyDescent="0.25">
      <c r="A171" s="82">
        <v>41831</v>
      </c>
      <c r="B171" s="83">
        <v>11.1</v>
      </c>
      <c r="C171" s="83">
        <v>11.2</v>
      </c>
      <c r="D171" s="83">
        <v>11.06</v>
      </c>
      <c r="E171" s="83">
        <v>11.15</v>
      </c>
      <c r="F171" s="84">
        <v>822700</v>
      </c>
      <c r="G171" s="83">
        <v>10.88</v>
      </c>
      <c r="H171" s="84">
        <f>EOD_T-A171</f>
        <v>263</v>
      </c>
      <c r="I171" s="83">
        <f t="shared" si="6"/>
        <v>-9.9999999999997868E-3</v>
      </c>
      <c r="J171" s="83">
        <f t="shared" si="7"/>
        <v>-9.1827364554635318E-2</v>
      </c>
      <c r="K171" s="83">
        <f>J171-CRZ_90DSMR</f>
        <v>-2.730736538316017E-2</v>
      </c>
      <c r="L171" s="83">
        <f t="shared" si="8"/>
        <v>7.456922041694144E-4</v>
      </c>
    </row>
    <row r="172" spans="1:12" x14ac:dyDescent="0.25">
      <c r="A172" s="82">
        <v>41830</v>
      </c>
      <c r="B172" s="83">
        <v>11.19</v>
      </c>
      <c r="C172" s="83">
        <v>11.26</v>
      </c>
      <c r="D172" s="83">
        <v>11.14</v>
      </c>
      <c r="E172" s="83">
        <v>11.16</v>
      </c>
      <c r="F172" s="84">
        <v>397000</v>
      </c>
      <c r="G172" s="83">
        <v>10.89</v>
      </c>
      <c r="H172" s="84">
        <f>EOD_T-A172</f>
        <v>264</v>
      </c>
      <c r="I172" s="83">
        <f t="shared" si="6"/>
        <v>-3.9999999999999147E-2</v>
      </c>
      <c r="J172" s="83">
        <f t="shared" si="7"/>
        <v>-0.36596523330282843</v>
      </c>
      <c r="K172" s="83">
        <f>J172-CRZ_90DSMR</f>
        <v>-0.30144523413135327</v>
      </c>
      <c r="L172" s="83">
        <f t="shared" si="8"/>
        <v>9.0869229180506383E-2</v>
      </c>
    </row>
    <row r="173" spans="1:12" x14ac:dyDescent="0.25">
      <c r="A173" s="82">
        <v>41829</v>
      </c>
      <c r="B173" s="83">
        <v>11.45</v>
      </c>
      <c r="C173" s="83">
        <v>11.45</v>
      </c>
      <c r="D173" s="83">
        <v>11.13</v>
      </c>
      <c r="E173" s="83">
        <v>11.2</v>
      </c>
      <c r="F173" s="84">
        <v>625800</v>
      </c>
      <c r="G173" s="83">
        <v>10.93</v>
      </c>
      <c r="H173" s="84">
        <f>EOD_T-A173</f>
        <v>265</v>
      </c>
      <c r="I173" s="83">
        <f t="shared" si="6"/>
        <v>-0.30000000000000071</v>
      </c>
      <c r="J173" s="83">
        <f t="shared" si="7"/>
        <v>-2.6714158504007184</v>
      </c>
      <c r="K173" s="83">
        <f>J173-CRZ_90DSMR</f>
        <v>-2.6068958512292433</v>
      </c>
      <c r="L173" s="83">
        <f t="shared" si="8"/>
        <v>6.7959059791562408</v>
      </c>
    </row>
    <row r="174" spans="1:12" x14ac:dyDescent="0.25">
      <c r="A174" s="82">
        <v>41828</v>
      </c>
      <c r="B174" s="83">
        <v>11.52</v>
      </c>
      <c r="C174" s="83">
        <v>11.58</v>
      </c>
      <c r="D174" s="83">
        <v>11.48</v>
      </c>
      <c r="E174" s="83">
        <v>11.51</v>
      </c>
      <c r="F174" s="84">
        <v>421000</v>
      </c>
      <c r="G174" s="83">
        <v>11.23</v>
      </c>
      <c r="H174" s="84">
        <f>EOD_T-A174</f>
        <v>266</v>
      </c>
      <c r="I174" s="83">
        <f t="shared" si="6"/>
        <v>-1.9999999999999574E-2</v>
      </c>
      <c r="J174" s="83">
        <f t="shared" si="7"/>
        <v>-0.17777777777777398</v>
      </c>
      <c r="K174" s="83">
        <f>J174-CRZ_90DSMR</f>
        <v>-0.11325777860629883</v>
      </c>
      <c r="L174" s="83">
        <f t="shared" si="8"/>
        <v>1.2827324414833401E-2</v>
      </c>
    </row>
    <row r="175" spans="1:12" x14ac:dyDescent="0.25">
      <c r="A175" s="82">
        <v>41827</v>
      </c>
      <c r="B175" s="83">
        <v>11.4</v>
      </c>
      <c r="C175" s="83">
        <v>11.59</v>
      </c>
      <c r="D175" s="83">
        <v>11.39</v>
      </c>
      <c r="E175" s="83">
        <v>11.53</v>
      </c>
      <c r="F175" s="84">
        <v>375100</v>
      </c>
      <c r="G175" s="83">
        <v>11.25</v>
      </c>
      <c r="H175" s="84">
        <f>EOD_T-A175</f>
        <v>267</v>
      </c>
      <c r="I175" s="83">
        <f t="shared" si="6"/>
        <v>0.1899999999999995</v>
      </c>
      <c r="J175" s="83">
        <f t="shared" si="7"/>
        <v>1.7179023508137388</v>
      </c>
      <c r="K175" s="83">
        <f>J175-CRZ_90DSMR</f>
        <v>1.7824223499852139</v>
      </c>
      <c r="L175" s="83">
        <f t="shared" si="8"/>
        <v>3.1770294337268123</v>
      </c>
    </row>
    <row r="176" spans="1:12" x14ac:dyDescent="0.25">
      <c r="A176" s="82">
        <v>41824</v>
      </c>
      <c r="B176" s="83">
        <v>11.5</v>
      </c>
      <c r="C176" s="83">
        <v>11.5</v>
      </c>
      <c r="D176" s="83">
        <v>11.32</v>
      </c>
      <c r="E176" s="83">
        <v>11.34</v>
      </c>
      <c r="F176" s="84">
        <v>361200</v>
      </c>
      <c r="G176" s="83">
        <v>11.06</v>
      </c>
      <c r="H176" s="84">
        <f>EOD_T-A176</f>
        <v>270</v>
      </c>
      <c r="I176" s="83">
        <f t="shared" si="6"/>
        <v>-3.9999999999999147E-2</v>
      </c>
      <c r="J176" s="83">
        <f t="shared" si="7"/>
        <v>-0.36036036036035268</v>
      </c>
      <c r="K176" s="83">
        <f>J176-CRZ_90DSMR</f>
        <v>-0.29584036118887752</v>
      </c>
      <c r="L176" s="83">
        <f t="shared" si="8"/>
        <v>8.7521519308365506E-2</v>
      </c>
    </row>
    <row r="177" spans="1:12" x14ac:dyDescent="0.25">
      <c r="A177" s="82">
        <v>41823</v>
      </c>
      <c r="B177" s="83">
        <v>11.09</v>
      </c>
      <c r="C177" s="83">
        <v>11.44</v>
      </c>
      <c r="D177" s="83">
        <v>11.05</v>
      </c>
      <c r="E177" s="83">
        <v>11.38</v>
      </c>
      <c r="F177" s="84">
        <v>533600</v>
      </c>
      <c r="G177" s="83">
        <v>11.1</v>
      </c>
      <c r="H177" s="84">
        <f>EOD_T-A177</f>
        <v>271</v>
      </c>
      <c r="I177" s="83">
        <f t="shared" si="6"/>
        <v>0.28999999999999915</v>
      </c>
      <c r="J177" s="83">
        <f t="shared" si="7"/>
        <v>2.6827012025901862</v>
      </c>
      <c r="K177" s="83">
        <f>J177-CRZ_90DSMR</f>
        <v>2.7472212017616613</v>
      </c>
      <c r="L177" s="83">
        <f t="shared" si="8"/>
        <v>7.5472243314087866</v>
      </c>
    </row>
    <row r="178" spans="1:12" x14ac:dyDescent="0.25">
      <c r="A178" s="82">
        <v>41822</v>
      </c>
      <c r="B178" s="83">
        <v>10.97</v>
      </c>
      <c r="C178" s="83">
        <v>11.28</v>
      </c>
      <c r="D178" s="83">
        <v>10.96</v>
      </c>
      <c r="E178" s="83">
        <v>11.08</v>
      </c>
      <c r="F178" s="84">
        <v>589500</v>
      </c>
      <c r="G178" s="83">
        <v>10.81</v>
      </c>
      <c r="H178" s="84">
        <f>EOD_T-A178</f>
        <v>272</v>
      </c>
      <c r="I178" s="83">
        <f t="shared" si="6"/>
        <v>0.16999999999999993</v>
      </c>
      <c r="J178" s="83">
        <f t="shared" si="7"/>
        <v>1.5977443609022548</v>
      </c>
      <c r="K178" s="83">
        <f>J178-CRZ_90DSMR</f>
        <v>1.6622643600737299</v>
      </c>
      <c r="L178" s="83">
        <f t="shared" si="8"/>
        <v>2.7631228027713268</v>
      </c>
    </row>
    <row r="179" spans="1:12" x14ac:dyDescent="0.25">
      <c r="A179" s="82">
        <v>41821</v>
      </c>
      <c r="B179" s="83">
        <v>10.61</v>
      </c>
      <c r="C179" s="83">
        <v>11.11</v>
      </c>
      <c r="D179" s="83">
        <v>10.61</v>
      </c>
      <c r="E179" s="83">
        <v>10.91</v>
      </c>
      <c r="F179" s="84">
        <v>949200</v>
      </c>
      <c r="G179" s="83">
        <v>10.64</v>
      </c>
      <c r="H179" s="84">
        <f>EOD_T-A179</f>
        <v>273</v>
      </c>
      <c r="I179" s="83">
        <f t="shared" si="6"/>
        <v>0.3100000000000005</v>
      </c>
      <c r="J179" s="83">
        <f t="shared" si="7"/>
        <v>3.0009680542110404</v>
      </c>
      <c r="K179" s="83">
        <f>J179-CRZ_90DSMR</f>
        <v>3.0654880533825155</v>
      </c>
      <c r="L179" s="83">
        <f t="shared" si="8"/>
        <v>9.3972170054309245</v>
      </c>
    </row>
    <row r="180" spans="1:12" x14ac:dyDescent="0.25">
      <c r="A180" s="82">
        <v>41820</v>
      </c>
      <c r="B180" s="83">
        <v>10.66</v>
      </c>
      <c r="C180" s="83">
        <v>10.71</v>
      </c>
      <c r="D180" s="83">
        <v>10.59</v>
      </c>
      <c r="E180" s="83">
        <v>10.59</v>
      </c>
      <c r="F180" s="84">
        <v>468500</v>
      </c>
      <c r="G180" s="83">
        <v>10.33</v>
      </c>
      <c r="H180" s="84">
        <f>EOD_T-A180</f>
        <v>274</v>
      </c>
      <c r="I180" s="83">
        <f t="shared" si="6"/>
        <v>-8.9999999999999858E-2</v>
      </c>
      <c r="J180" s="83">
        <f t="shared" si="7"/>
        <v>-0.86372360844529616</v>
      </c>
      <c r="K180" s="83">
        <f>J180-CRZ_90DSMR</f>
        <v>-0.79920360927382106</v>
      </c>
      <c r="L180" s="83">
        <f t="shared" si="8"/>
        <v>0.6387264090763024</v>
      </c>
    </row>
    <row r="181" spans="1:12" x14ac:dyDescent="0.25">
      <c r="A181" s="82">
        <v>41817</v>
      </c>
      <c r="B181" s="83">
        <v>10.84</v>
      </c>
      <c r="C181" s="83">
        <v>10.87</v>
      </c>
      <c r="D181" s="83">
        <v>10.62</v>
      </c>
      <c r="E181" s="83">
        <v>10.68</v>
      </c>
      <c r="F181" s="84">
        <v>347400</v>
      </c>
      <c r="G181" s="83">
        <v>10.42</v>
      </c>
      <c r="H181" s="84">
        <f>EOD_T-A181</f>
        <v>277</v>
      </c>
      <c r="I181" s="83">
        <f t="shared" si="6"/>
        <v>-0.13000000000000078</v>
      </c>
      <c r="J181" s="83">
        <f t="shared" si="7"/>
        <v>-1.2322274881516662</v>
      </c>
      <c r="K181" s="83">
        <f>J181-CRZ_90DSMR</f>
        <v>-1.1677074889801911</v>
      </c>
      <c r="L181" s="83">
        <f t="shared" si="8"/>
        <v>1.3635407798204231</v>
      </c>
    </row>
    <row r="182" spans="1:12" x14ac:dyDescent="0.25">
      <c r="A182" s="82">
        <v>41816</v>
      </c>
      <c r="B182" s="83">
        <v>10.68</v>
      </c>
      <c r="C182" s="83">
        <v>10.88</v>
      </c>
      <c r="D182" s="83">
        <v>10.67</v>
      </c>
      <c r="E182" s="83">
        <v>10.81</v>
      </c>
      <c r="F182" s="84">
        <v>369100</v>
      </c>
      <c r="G182" s="83">
        <v>10.55</v>
      </c>
      <c r="H182" s="84">
        <f>EOD_T-A182</f>
        <v>278</v>
      </c>
      <c r="I182" s="83">
        <f t="shared" si="6"/>
        <v>0.11000000000000121</v>
      </c>
      <c r="J182" s="83">
        <f t="shared" si="7"/>
        <v>1.0536398467433066</v>
      </c>
      <c r="K182" s="83">
        <f>J182-CRZ_90DSMR</f>
        <v>1.1181598459147817</v>
      </c>
      <c r="L182" s="83">
        <f t="shared" si="8"/>
        <v>1.2502814410161682</v>
      </c>
    </row>
    <row r="183" spans="1:12" x14ac:dyDescent="0.25">
      <c r="A183" s="82">
        <v>41815</v>
      </c>
      <c r="B183" s="83">
        <v>10.66</v>
      </c>
      <c r="C183" s="83">
        <v>10.72</v>
      </c>
      <c r="D183" s="83">
        <v>10.62</v>
      </c>
      <c r="E183" s="83">
        <v>10.7</v>
      </c>
      <c r="F183" s="84">
        <v>416900</v>
      </c>
      <c r="G183" s="83">
        <v>10.44</v>
      </c>
      <c r="H183" s="84">
        <f>EOD_T-A183</f>
        <v>279</v>
      </c>
      <c r="I183" s="83">
        <f t="shared" si="6"/>
        <v>-2.000000000000135E-2</v>
      </c>
      <c r="J183" s="83">
        <f t="shared" si="7"/>
        <v>-0.19120458891014674</v>
      </c>
      <c r="K183" s="83">
        <f>J183-CRZ_90DSMR</f>
        <v>-0.12668458973867158</v>
      </c>
      <c r="L183" s="83">
        <f t="shared" si="8"/>
        <v>1.6048985277255533E-2</v>
      </c>
    </row>
    <row r="184" spans="1:12" x14ac:dyDescent="0.25">
      <c r="A184" s="82">
        <v>41814</v>
      </c>
      <c r="B184" s="83">
        <v>10.8</v>
      </c>
      <c r="C184" s="83">
        <v>10.8</v>
      </c>
      <c r="D184" s="83">
        <v>10.66</v>
      </c>
      <c r="E184" s="83">
        <v>10.72</v>
      </c>
      <c r="F184" s="84">
        <v>528300</v>
      </c>
      <c r="G184" s="83">
        <v>10.46</v>
      </c>
      <c r="H184" s="84">
        <f>EOD_T-A184</f>
        <v>280</v>
      </c>
      <c r="I184" s="83">
        <f t="shared" si="6"/>
        <v>-7.9999999999998295E-2</v>
      </c>
      <c r="J184" s="83">
        <f t="shared" si="7"/>
        <v>-0.75901328273243174</v>
      </c>
      <c r="K184" s="83">
        <f>J184-CRZ_90DSMR</f>
        <v>-0.69449328356095663</v>
      </c>
      <c r="L184" s="83">
        <f t="shared" si="8"/>
        <v>0.48232092091127932</v>
      </c>
    </row>
    <row r="185" spans="1:12" x14ac:dyDescent="0.25">
      <c r="A185" s="82">
        <v>41813</v>
      </c>
      <c r="B185" s="83">
        <v>10.81</v>
      </c>
      <c r="C185" s="83">
        <v>10.87</v>
      </c>
      <c r="D185" s="83">
        <v>10.74</v>
      </c>
      <c r="E185" s="83">
        <v>10.8</v>
      </c>
      <c r="F185" s="84">
        <v>269600</v>
      </c>
      <c r="G185" s="83">
        <v>10.54</v>
      </c>
      <c r="H185" s="84">
        <f>EOD_T-A185</f>
        <v>281</v>
      </c>
      <c r="I185" s="83">
        <f t="shared" si="6"/>
        <v>5.9999999999998721E-2</v>
      </c>
      <c r="J185" s="83">
        <f t="shared" si="7"/>
        <v>0.57251908396945339</v>
      </c>
      <c r="K185" s="83">
        <f>J185-CRZ_90DSMR</f>
        <v>0.6370390831409285</v>
      </c>
      <c r="L185" s="83">
        <f t="shared" si="8"/>
        <v>0.40581879344903482</v>
      </c>
    </row>
    <row r="186" spans="1:12" x14ac:dyDescent="0.25">
      <c r="A186" s="82">
        <v>41810</v>
      </c>
      <c r="B186" s="83">
        <v>10.75</v>
      </c>
      <c r="C186" s="83">
        <v>10.78</v>
      </c>
      <c r="D186" s="83">
        <v>10.7</v>
      </c>
      <c r="E186" s="83">
        <v>10.74</v>
      </c>
      <c r="F186" s="84">
        <v>649400</v>
      </c>
      <c r="G186" s="83">
        <v>10.48</v>
      </c>
      <c r="H186" s="84">
        <f>EOD_T-A186</f>
        <v>284</v>
      </c>
      <c r="I186" s="83">
        <f t="shared" si="6"/>
        <v>-5.9999999999998721E-2</v>
      </c>
      <c r="J186" s="83">
        <f t="shared" si="7"/>
        <v>-0.56925996204932383</v>
      </c>
      <c r="K186" s="83">
        <f>J186-CRZ_90DSMR</f>
        <v>-0.50473996287784872</v>
      </c>
      <c r="L186" s="83">
        <f t="shared" si="8"/>
        <v>0.25476243012593208</v>
      </c>
    </row>
    <row r="187" spans="1:12" x14ac:dyDescent="0.25">
      <c r="A187" s="82">
        <v>41809</v>
      </c>
      <c r="B187" s="83">
        <v>10.73</v>
      </c>
      <c r="C187" s="83">
        <v>10.8</v>
      </c>
      <c r="D187" s="83">
        <v>10.6</v>
      </c>
      <c r="E187" s="83">
        <v>10.8</v>
      </c>
      <c r="F187" s="84">
        <v>924700</v>
      </c>
      <c r="G187" s="83">
        <v>10.54</v>
      </c>
      <c r="H187" s="84">
        <f>EOD_T-A187</f>
        <v>285</v>
      </c>
      <c r="I187" s="83">
        <f t="shared" si="6"/>
        <v>0.12999999999999901</v>
      </c>
      <c r="J187" s="83">
        <f t="shared" si="7"/>
        <v>1.2487992315081555</v>
      </c>
      <c r="K187" s="83">
        <f>J187-CRZ_90DSMR</f>
        <v>1.3133192306796306</v>
      </c>
      <c r="L187" s="83">
        <f t="shared" si="8"/>
        <v>1.7248074016729369</v>
      </c>
    </row>
    <row r="188" spans="1:12" x14ac:dyDescent="0.25">
      <c r="A188" s="82">
        <v>41808</v>
      </c>
      <c r="B188" s="83">
        <v>10.68</v>
      </c>
      <c r="C188" s="83">
        <v>10.73</v>
      </c>
      <c r="D188" s="83">
        <v>10.62</v>
      </c>
      <c r="E188" s="83">
        <v>10.67</v>
      </c>
      <c r="F188" s="84">
        <v>609100</v>
      </c>
      <c r="G188" s="83">
        <v>10.41</v>
      </c>
      <c r="H188" s="84">
        <f>EOD_T-A188</f>
        <v>286</v>
      </c>
      <c r="I188" s="83">
        <f t="shared" si="6"/>
        <v>0</v>
      </c>
      <c r="J188" s="83">
        <f t="shared" si="7"/>
        <v>0</v>
      </c>
      <c r="K188" s="83">
        <f>J188-CRZ_90DSMR</f>
        <v>6.4519999171475148E-2</v>
      </c>
      <c r="L188" s="83">
        <f t="shared" si="8"/>
        <v>4.1628302930871537E-3</v>
      </c>
    </row>
    <row r="189" spans="1:12" x14ac:dyDescent="0.25">
      <c r="A189" s="82">
        <v>41807</v>
      </c>
      <c r="B189" s="83">
        <v>10.61</v>
      </c>
      <c r="C189" s="83">
        <v>10.71</v>
      </c>
      <c r="D189" s="83">
        <v>10.55</v>
      </c>
      <c r="E189" s="83">
        <v>10.67</v>
      </c>
      <c r="F189" s="84">
        <v>866600</v>
      </c>
      <c r="G189" s="83">
        <v>10.41</v>
      </c>
      <c r="H189" s="84">
        <f>EOD_T-A189</f>
        <v>287</v>
      </c>
      <c r="I189" s="83">
        <f t="shared" si="6"/>
        <v>5.0000000000000711E-2</v>
      </c>
      <c r="J189" s="83">
        <f t="shared" si="7"/>
        <v>0.48262548262548949</v>
      </c>
      <c r="K189" s="83">
        <f>J189-CRZ_90DSMR</f>
        <v>0.54714548179696465</v>
      </c>
      <c r="L189" s="83">
        <f t="shared" si="8"/>
        <v>0.29936817825083256</v>
      </c>
    </row>
    <row r="190" spans="1:12" x14ac:dyDescent="0.25">
      <c r="A190" s="82">
        <v>41806</v>
      </c>
      <c r="B190" s="83">
        <v>10.5</v>
      </c>
      <c r="C190" s="83">
        <v>10.63</v>
      </c>
      <c r="D190" s="83">
        <v>10.43</v>
      </c>
      <c r="E190" s="83">
        <v>10.62</v>
      </c>
      <c r="F190" s="84">
        <v>425600</v>
      </c>
      <c r="G190" s="83">
        <v>10.36</v>
      </c>
      <c r="H190" s="84">
        <f>EOD_T-A190</f>
        <v>288</v>
      </c>
      <c r="I190" s="83">
        <f t="shared" si="6"/>
        <v>9.9999999999999645E-2</v>
      </c>
      <c r="J190" s="83">
        <f t="shared" si="7"/>
        <v>0.97465886939570801</v>
      </c>
      <c r="K190" s="83">
        <f>J190-CRZ_90DSMR</f>
        <v>1.0391788685671832</v>
      </c>
      <c r="L190" s="83">
        <f t="shared" si="8"/>
        <v>1.079892720876571</v>
      </c>
    </row>
    <row r="191" spans="1:12" x14ac:dyDescent="0.25">
      <c r="A191" s="82">
        <v>41803</v>
      </c>
      <c r="B191" s="83">
        <v>10.54</v>
      </c>
      <c r="C191" s="83">
        <v>10.57</v>
      </c>
      <c r="D191" s="83">
        <v>10.4</v>
      </c>
      <c r="E191" s="83">
        <v>10.52</v>
      </c>
      <c r="F191" s="84">
        <v>606600</v>
      </c>
      <c r="G191" s="83">
        <v>10.26</v>
      </c>
      <c r="H191" s="84">
        <f>EOD_T-A191</f>
        <v>291</v>
      </c>
      <c r="I191" s="83">
        <f t="shared" si="6"/>
        <v>-0.14000000000000057</v>
      </c>
      <c r="J191" s="83">
        <f t="shared" si="7"/>
        <v>-1.3461538461538516</v>
      </c>
      <c r="K191" s="83">
        <f>J191-CRZ_90DSMR</f>
        <v>-1.2816338469823765</v>
      </c>
      <c r="L191" s="83">
        <f t="shared" si="8"/>
        <v>1.6425853177308456</v>
      </c>
    </row>
    <row r="192" spans="1:12" x14ac:dyDescent="0.25">
      <c r="A192" s="82">
        <v>41802</v>
      </c>
      <c r="B192" s="83">
        <v>10.6</v>
      </c>
      <c r="C192" s="83">
        <v>10.72</v>
      </c>
      <c r="D192" s="83">
        <v>10.52</v>
      </c>
      <c r="E192" s="83">
        <v>10.66</v>
      </c>
      <c r="F192" s="84">
        <v>409600</v>
      </c>
      <c r="G192" s="83">
        <v>10.4</v>
      </c>
      <c r="H192" s="84">
        <f>EOD_T-A192</f>
        <v>292</v>
      </c>
      <c r="I192" s="83">
        <f t="shared" si="6"/>
        <v>0</v>
      </c>
      <c r="J192" s="83">
        <f t="shared" si="7"/>
        <v>0</v>
      </c>
      <c r="K192" s="83">
        <f>J192-CRZ_90DSMR</f>
        <v>6.4519999171475148E-2</v>
      </c>
      <c r="L192" s="83">
        <f t="shared" si="8"/>
        <v>4.1628302930871537E-3</v>
      </c>
    </row>
    <row r="193" spans="1:12" x14ac:dyDescent="0.25">
      <c r="A193" s="82">
        <v>41801</v>
      </c>
      <c r="B193" s="83">
        <v>10.67</v>
      </c>
      <c r="C193" s="83">
        <v>10.69</v>
      </c>
      <c r="D193" s="83">
        <v>10.6</v>
      </c>
      <c r="E193" s="83">
        <v>10.66</v>
      </c>
      <c r="F193" s="84">
        <v>359500</v>
      </c>
      <c r="G193" s="83">
        <v>10.4</v>
      </c>
      <c r="H193" s="84">
        <f>EOD_T-A193</f>
        <v>293</v>
      </c>
      <c r="I193" s="83">
        <f t="shared" si="6"/>
        <v>-4.9999999999998934E-2</v>
      </c>
      <c r="J193" s="83">
        <f t="shared" si="7"/>
        <v>-0.47846889952152094</v>
      </c>
      <c r="K193" s="83">
        <f>J193-CRZ_90DSMR</f>
        <v>-0.41394890035004578</v>
      </c>
      <c r="L193" s="83">
        <f t="shared" si="8"/>
        <v>0.17135369210101212</v>
      </c>
    </row>
    <row r="194" spans="1:12" x14ac:dyDescent="0.25">
      <c r="A194" s="82">
        <v>41800</v>
      </c>
      <c r="B194" s="83">
        <v>10.74</v>
      </c>
      <c r="C194" s="83">
        <v>10.76</v>
      </c>
      <c r="D194" s="83">
        <v>10.66</v>
      </c>
      <c r="E194" s="83">
        <v>10.71</v>
      </c>
      <c r="F194" s="84">
        <v>421800</v>
      </c>
      <c r="G194" s="83">
        <v>10.45</v>
      </c>
      <c r="H194" s="84">
        <f>EOD_T-A194</f>
        <v>294</v>
      </c>
      <c r="I194" s="83">
        <f t="shared" si="6"/>
        <v>9.9999999999997868E-3</v>
      </c>
      <c r="J194" s="83">
        <f t="shared" si="7"/>
        <v>9.5785440613024783E-2</v>
      </c>
      <c r="K194" s="83">
        <f>J194-CRZ_90DSMR</f>
        <v>0.16030543978449993</v>
      </c>
      <c r="L194" s="83">
        <f t="shared" si="8"/>
        <v>2.5697834024501934E-2</v>
      </c>
    </row>
    <row r="195" spans="1:12" x14ac:dyDescent="0.25">
      <c r="A195" s="82">
        <v>41799</v>
      </c>
      <c r="B195" s="83">
        <v>10.7</v>
      </c>
      <c r="C195" s="83">
        <v>10.7</v>
      </c>
      <c r="D195" s="83">
        <v>10.7</v>
      </c>
      <c r="E195" s="83">
        <v>10.7</v>
      </c>
      <c r="F195" s="84">
        <v>0</v>
      </c>
      <c r="G195" s="83">
        <v>10.44</v>
      </c>
      <c r="H195" s="84">
        <f>EOD_T-A195</f>
        <v>295</v>
      </c>
      <c r="I195" s="83">
        <f t="shared" ref="I195:I245" si="9">G195-G196</f>
        <v>0</v>
      </c>
      <c r="J195" s="83">
        <f t="shared" ref="J195:J258" si="10">I195/G196*100</f>
        <v>0</v>
      </c>
      <c r="K195" s="83">
        <f>J195-CRZ_90DSMR</f>
        <v>6.4519999171475148E-2</v>
      </c>
      <c r="L195" s="83">
        <f t="shared" ref="L195:L258" si="11">K195*K195</f>
        <v>4.1628302930871537E-3</v>
      </c>
    </row>
    <row r="196" spans="1:12" x14ac:dyDescent="0.25">
      <c r="A196" s="82">
        <v>41796</v>
      </c>
      <c r="B196" s="83">
        <v>10.6</v>
      </c>
      <c r="C196" s="83">
        <v>10.79</v>
      </c>
      <c r="D196" s="83">
        <v>10.6</v>
      </c>
      <c r="E196" s="83">
        <v>10.7</v>
      </c>
      <c r="F196" s="84">
        <v>447900</v>
      </c>
      <c r="G196" s="83">
        <v>10.44</v>
      </c>
      <c r="H196" s="84">
        <f>EOD_T-A196</f>
        <v>298</v>
      </c>
      <c r="I196" s="83">
        <f t="shared" si="9"/>
        <v>4.9999999999998934E-2</v>
      </c>
      <c r="J196" s="83">
        <f t="shared" si="10"/>
        <v>0.48123195380172218</v>
      </c>
      <c r="K196" s="83">
        <f>J196-CRZ_90DSMR</f>
        <v>0.54575195297319734</v>
      </c>
      <c r="L196" s="83">
        <f t="shared" si="11"/>
        <v>0.29784519417405902</v>
      </c>
    </row>
    <row r="197" spans="1:12" x14ac:dyDescent="0.25">
      <c r="A197" s="82">
        <v>41795</v>
      </c>
      <c r="B197" s="83">
        <v>10.7</v>
      </c>
      <c r="C197" s="83">
        <v>10.7</v>
      </c>
      <c r="D197" s="83">
        <v>10.53</v>
      </c>
      <c r="E197" s="83">
        <v>10.65</v>
      </c>
      <c r="F197" s="84">
        <v>549000</v>
      </c>
      <c r="G197" s="83">
        <v>10.39</v>
      </c>
      <c r="H197" s="84">
        <f>EOD_T-A197</f>
        <v>299</v>
      </c>
      <c r="I197" s="83">
        <f t="shared" si="9"/>
        <v>-4.9999999999998934E-2</v>
      </c>
      <c r="J197" s="83">
        <f t="shared" si="10"/>
        <v>-0.47892720306512393</v>
      </c>
      <c r="K197" s="83">
        <f>J197-CRZ_90DSMR</f>
        <v>-0.41440720389364877</v>
      </c>
      <c r="L197" s="83">
        <f t="shared" si="11"/>
        <v>0.17173333063895219</v>
      </c>
    </row>
    <row r="198" spans="1:12" x14ac:dyDescent="0.25">
      <c r="A198" s="82">
        <v>41794</v>
      </c>
      <c r="B198" s="83">
        <v>10.9</v>
      </c>
      <c r="C198" s="83">
        <v>10.91</v>
      </c>
      <c r="D198" s="83">
        <v>10.69</v>
      </c>
      <c r="E198" s="83">
        <v>10.7</v>
      </c>
      <c r="F198" s="84">
        <v>454500</v>
      </c>
      <c r="G198" s="83">
        <v>10.44</v>
      </c>
      <c r="H198" s="84">
        <f>EOD_T-A198</f>
        <v>300</v>
      </c>
      <c r="I198" s="83">
        <f t="shared" si="9"/>
        <v>-0.19000000000000128</v>
      </c>
      <c r="J198" s="83">
        <f t="shared" si="10"/>
        <v>-1.7873941674506233</v>
      </c>
      <c r="K198" s="83">
        <f>J198-CRZ_90DSMR</f>
        <v>-1.7228741682791482</v>
      </c>
      <c r="L198" s="83">
        <f t="shared" si="11"/>
        <v>2.9682953997235666</v>
      </c>
    </row>
    <row r="199" spans="1:12" x14ac:dyDescent="0.25">
      <c r="A199" s="82">
        <v>41793</v>
      </c>
      <c r="B199" s="83">
        <v>10.95</v>
      </c>
      <c r="C199" s="83">
        <v>10.98</v>
      </c>
      <c r="D199" s="83">
        <v>10.85</v>
      </c>
      <c r="E199" s="83">
        <v>10.9</v>
      </c>
      <c r="F199" s="84">
        <v>698400</v>
      </c>
      <c r="G199" s="83">
        <v>10.63</v>
      </c>
      <c r="H199" s="84">
        <f>EOD_T-A199</f>
        <v>301</v>
      </c>
      <c r="I199" s="83">
        <f t="shared" si="9"/>
        <v>-6.9999999999998508E-2</v>
      </c>
      <c r="J199" s="83">
        <f t="shared" si="10"/>
        <v>-0.6542056074766216</v>
      </c>
      <c r="K199" s="83">
        <f>J199-CRZ_90DSMR</f>
        <v>-0.58968560830514649</v>
      </c>
      <c r="L199" s="83">
        <f t="shared" si="11"/>
        <v>0.34772911664221068</v>
      </c>
    </row>
    <row r="200" spans="1:12" x14ac:dyDescent="0.25">
      <c r="A200" s="82">
        <v>41792</v>
      </c>
      <c r="B200" s="83">
        <v>11</v>
      </c>
      <c r="C200" s="83">
        <v>11.06</v>
      </c>
      <c r="D200" s="83">
        <v>10.91</v>
      </c>
      <c r="E200" s="83">
        <v>10.97</v>
      </c>
      <c r="F200" s="84">
        <v>958700</v>
      </c>
      <c r="G200" s="83">
        <v>10.7</v>
      </c>
      <c r="H200" s="84">
        <f>EOD_T-A200</f>
        <v>302</v>
      </c>
      <c r="I200" s="83">
        <f t="shared" si="9"/>
        <v>-4.0000000000000924E-2</v>
      </c>
      <c r="J200" s="83">
        <f t="shared" si="10"/>
        <v>-0.37243947858473858</v>
      </c>
      <c r="K200" s="83">
        <f>J200-CRZ_90DSMR</f>
        <v>-0.30791947941326342</v>
      </c>
      <c r="L200" s="83">
        <f t="shared" si="11"/>
        <v>9.4814405802135154E-2</v>
      </c>
    </row>
    <row r="201" spans="1:12" x14ac:dyDescent="0.25">
      <c r="A201" s="82">
        <v>41789</v>
      </c>
      <c r="B201" s="83">
        <v>10.86</v>
      </c>
      <c r="C201" s="83">
        <v>11.01</v>
      </c>
      <c r="D201" s="83">
        <v>10.86</v>
      </c>
      <c r="E201" s="83">
        <v>11.01</v>
      </c>
      <c r="F201" s="84">
        <v>1149300</v>
      </c>
      <c r="G201" s="83">
        <v>10.74</v>
      </c>
      <c r="H201" s="84">
        <f>EOD_T-A201</f>
        <v>305</v>
      </c>
      <c r="I201" s="83">
        <f t="shared" si="9"/>
        <v>0.1899999999999995</v>
      </c>
      <c r="J201" s="83">
        <f t="shared" si="10"/>
        <v>1.8009478672985733</v>
      </c>
      <c r="K201" s="83">
        <f>J201-CRZ_90DSMR</f>
        <v>1.8654678664700484</v>
      </c>
      <c r="L201" s="83">
        <f t="shared" si="11"/>
        <v>3.479970360832314</v>
      </c>
    </row>
    <row r="202" spans="1:12" x14ac:dyDescent="0.25">
      <c r="A202" s="82">
        <v>41788</v>
      </c>
      <c r="B202" s="83">
        <v>10.79</v>
      </c>
      <c r="C202" s="83">
        <v>10.84</v>
      </c>
      <c r="D202" s="83">
        <v>10.73</v>
      </c>
      <c r="E202" s="83">
        <v>10.82</v>
      </c>
      <c r="F202" s="84">
        <v>513000</v>
      </c>
      <c r="G202" s="83">
        <v>10.55</v>
      </c>
      <c r="H202" s="84">
        <f>EOD_T-A202</f>
        <v>306</v>
      </c>
      <c r="I202" s="83">
        <f t="shared" si="9"/>
        <v>2.000000000000135E-2</v>
      </c>
      <c r="J202" s="83">
        <f t="shared" si="10"/>
        <v>0.18993352326686944</v>
      </c>
      <c r="K202" s="83">
        <f>J202-CRZ_90DSMR</f>
        <v>0.25445352243834457</v>
      </c>
      <c r="L202" s="83">
        <f t="shared" si="11"/>
        <v>6.4746595081281125E-2</v>
      </c>
    </row>
    <row r="203" spans="1:12" x14ac:dyDescent="0.25">
      <c r="A203" s="82">
        <v>41787</v>
      </c>
      <c r="B203" s="83">
        <v>10.75</v>
      </c>
      <c r="C203" s="83">
        <v>10.84</v>
      </c>
      <c r="D203" s="83">
        <v>10.73</v>
      </c>
      <c r="E203" s="83">
        <v>10.79</v>
      </c>
      <c r="F203" s="84">
        <v>563800</v>
      </c>
      <c r="G203" s="83">
        <v>10.53</v>
      </c>
      <c r="H203" s="84">
        <f>EOD_T-A203</f>
        <v>307</v>
      </c>
      <c r="I203" s="83">
        <f t="shared" si="9"/>
        <v>0.12999999999999901</v>
      </c>
      <c r="J203" s="83">
        <f t="shared" si="10"/>
        <v>1.2499999999999905</v>
      </c>
      <c r="K203" s="83">
        <f>J203-CRZ_90DSMR</f>
        <v>1.3145199991714656</v>
      </c>
      <c r="L203" s="83">
        <f t="shared" si="11"/>
        <v>1.7279628282217498</v>
      </c>
    </row>
    <row r="204" spans="1:12" x14ac:dyDescent="0.25">
      <c r="A204" s="82">
        <v>41786</v>
      </c>
      <c r="B204" s="83">
        <v>10.68</v>
      </c>
      <c r="C204" s="83">
        <v>10.71</v>
      </c>
      <c r="D204" s="83">
        <v>10.59</v>
      </c>
      <c r="E204" s="83">
        <v>10.66</v>
      </c>
      <c r="F204" s="84">
        <v>282200</v>
      </c>
      <c r="G204" s="83">
        <v>10.4</v>
      </c>
      <c r="H204" s="84">
        <f>EOD_T-A204</f>
        <v>308</v>
      </c>
      <c r="I204" s="83">
        <f t="shared" si="9"/>
        <v>7.0000000000000284E-2</v>
      </c>
      <c r="J204" s="83">
        <f t="shared" si="10"/>
        <v>0.67763794772507535</v>
      </c>
      <c r="K204" s="83">
        <f>J204-CRZ_90DSMR</f>
        <v>0.74215794689655046</v>
      </c>
      <c r="L204" s="83">
        <f t="shared" si="11"/>
        <v>0.55079841814170305</v>
      </c>
    </row>
    <row r="205" spans="1:12" x14ac:dyDescent="0.25">
      <c r="A205" s="82">
        <v>41785</v>
      </c>
      <c r="B205" s="83">
        <v>10.51</v>
      </c>
      <c r="C205" s="83">
        <v>10.61</v>
      </c>
      <c r="D205" s="83">
        <v>10.51</v>
      </c>
      <c r="E205" s="83">
        <v>10.59</v>
      </c>
      <c r="F205" s="84">
        <v>253600</v>
      </c>
      <c r="G205" s="83">
        <v>10.33</v>
      </c>
      <c r="H205" s="84">
        <f>EOD_T-A205</f>
        <v>309</v>
      </c>
      <c r="I205" s="83">
        <f t="shared" si="9"/>
        <v>9.9999999999999645E-2</v>
      </c>
      <c r="J205" s="83">
        <f t="shared" si="10"/>
        <v>0.97751710654936119</v>
      </c>
      <c r="K205" s="83">
        <f>J205-CRZ_90DSMR</f>
        <v>1.0420371057208364</v>
      </c>
      <c r="L205" s="83">
        <f t="shared" si="11"/>
        <v>1.0858413296990577</v>
      </c>
    </row>
    <row r="206" spans="1:12" x14ac:dyDescent="0.25">
      <c r="A206" s="82">
        <v>41782</v>
      </c>
      <c r="B206" s="83">
        <v>10.47</v>
      </c>
      <c r="C206" s="83">
        <v>10.61</v>
      </c>
      <c r="D206" s="83">
        <v>10.43</v>
      </c>
      <c r="E206" s="83">
        <v>10.49</v>
      </c>
      <c r="F206" s="84">
        <v>346100</v>
      </c>
      <c r="G206" s="83">
        <v>10.23</v>
      </c>
      <c r="H206" s="84">
        <f>EOD_T-A206</f>
        <v>312</v>
      </c>
      <c r="I206" s="83">
        <f t="shared" si="9"/>
        <v>9.9999999999997868E-3</v>
      </c>
      <c r="J206" s="83">
        <f t="shared" si="10"/>
        <v>9.7847358121328637E-2</v>
      </c>
      <c r="K206" s="83">
        <f>J206-CRZ_90DSMR</f>
        <v>0.16236735729280377</v>
      </c>
      <c r="L206" s="83">
        <f t="shared" si="11"/>
        <v>2.6363158714248998E-2</v>
      </c>
    </row>
    <row r="207" spans="1:12" x14ac:dyDescent="0.25">
      <c r="A207" s="82">
        <v>41781</v>
      </c>
      <c r="B207" s="83">
        <v>10.45</v>
      </c>
      <c r="C207" s="83">
        <v>10.72</v>
      </c>
      <c r="D207" s="83">
        <v>10.41</v>
      </c>
      <c r="E207" s="83">
        <v>10.48</v>
      </c>
      <c r="F207" s="84">
        <v>409700</v>
      </c>
      <c r="G207" s="83">
        <v>10.220000000000001</v>
      </c>
      <c r="H207" s="84">
        <f>EOD_T-A207</f>
        <v>313</v>
      </c>
      <c r="I207" s="83">
        <f t="shared" si="9"/>
        <v>8.9999999999999858E-2</v>
      </c>
      <c r="J207" s="83">
        <f t="shared" si="10"/>
        <v>0.8884501480750232</v>
      </c>
      <c r="K207" s="83">
        <f>J207-CRZ_90DSMR</f>
        <v>0.95297014724649831</v>
      </c>
      <c r="L207" s="83">
        <f t="shared" si="11"/>
        <v>0.90815210154301262</v>
      </c>
    </row>
    <row r="208" spans="1:12" x14ac:dyDescent="0.25">
      <c r="A208" s="82">
        <v>41780</v>
      </c>
      <c r="B208" s="83">
        <v>10.38</v>
      </c>
      <c r="C208" s="83">
        <v>10.44</v>
      </c>
      <c r="D208" s="83">
        <v>10.31</v>
      </c>
      <c r="E208" s="83">
        <v>10.38</v>
      </c>
      <c r="F208" s="84">
        <v>526600</v>
      </c>
      <c r="G208" s="83">
        <v>10.130000000000001</v>
      </c>
      <c r="H208" s="84">
        <f>EOD_T-A208</f>
        <v>314</v>
      </c>
      <c r="I208" s="83">
        <f t="shared" si="9"/>
        <v>-1.9999999999999574E-2</v>
      </c>
      <c r="J208" s="83">
        <f t="shared" si="10"/>
        <v>-0.19704433497536525</v>
      </c>
      <c r="K208" s="83">
        <f>J208-CRZ_90DSMR</f>
        <v>-0.13252433580389011</v>
      </c>
      <c r="L208" s="83">
        <f t="shared" si="11"/>
        <v>1.7562699580262232E-2</v>
      </c>
    </row>
    <row r="209" spans="1:12" x14ac:dyDescent="0.25">
      <c r="A209" s="82">
        <v>41779</v>
      </c>
      <c r="B209" s="83">
        <v>10.55</v>
      </c>
      <c r="C209" s="83">
        <v>10.66</v>
      </c>
      <c r="D209" s="83">
        <v>10.35</v>
      </c>
      <c r="E209" s="83">
        <v>10.41</v>
      </c>
      <c r="F209" s="84">
        <v>572000</v>
      </c>
      <c r="G209" s="83">
        <v>10.15</v>
      </c>
      <c r="H209" s="84">
        <f>EOD_T-A209</f>
        <v>315</v>
      </c>
      <c r="I209" s="83">
        <f t="shared" si="9"/>
        <v>-7.0000000000000284E-2</v>
      </c>
      <c r="J209" s="83">
        <f t="shared" si="10"/>
        <v>-0.68493150684931781</v>
      </c>
      <c r="K209" s="83">
        <f>J209-CRZ_90DSMR</f>
        <v>-0.6204115076778427</v>
      </c>
      <c r="L209" s="83">
        <f t="shared" si="11"/>
        <v>0.38491043885909387</v>
      </c>
    </row>
    <row r="210" spans="1:12" x14ac:dyDescent="0.25">
      <c r="A210" s="82">
        <v>41778</v>
      </c>
      <c r="B210" s="83">
        <v>10.7</v>
      </c>
      <c r="C210" s="83">
        <v>10.71</v>
      </c>
      <c r="D210" s="83">
        <v>10.41</v>
      </c>
      <c r="E210" s="83">
        <v>10.48</v>
      </c>
      <c r="F210" s="84">
        <v>909500</v>
      </c>
      <c r="G210" s="83">
        <v>10.220000000000001</v>
      </c>
      <c r="H210" s="84">
        <f>EOD_T-A210</f>
        <v>316</v>
      </c>
      <c r="I210" s="83">
        <f t="shared" si="9"/>
        <v>-0.25999999999999979</v>
      </c>
      <c r="J210" s="83">
        <f t="shared" si="10"/>
        <v>-2.4809160305343489</v>
      </c>
      <c r="K210" s="83">
        <f>J210-CRZ_90DSMR</f>
        <v>-2.4163960313628738</v>
      </c>
      <c r="L210" s="83">
        <f t="shared" si="11"/>
        <v>5.8389697803862468</v>
      </c>
    </row>
    <row r="211" spans="1:12" x14ac:dyDescent="0.25">
      <c r="A211" s="82">
        <v>41775</v>
      </c>
      <c r="B211" s="83">
        <v>10.7</v>
      </c>
      <c r="C211" s="83">
        <v>10.74</v>
      </c>
      <c r="D211" s="83">
        <v>10.65</v>
      </c>
      <c r="E211" s="83">
        <v>10.74</v>
      </c>
      <c r="F211" s="84">
        <v>1262600</v>
      </c>
      <c r="G211" s="83">
        <v>10.48</v>
      </c>
      <c r="H211" s="84">
        <f>EOD_T-A211</f>
        <v>319</v>
      </c>
      <c r="I211" s="83">
        <f t="shared" si="9"/>
        <v>9.9999999999997868E-3</v>
      </c>
      <c r="J211" s="83">
        <f t="shared" si="10"/>
        <v>9.5510983763130719E-2</v>
      </c>
      <c r="K211" s="83">
        <f>J211-CRZ_90DSMR</f>
        <v>0.16003098293460588</v>
      </c>
      <c r="L211" s="83">
        <f t="shared" si="11"/>
        <v>2.5609915499016117E-2</v>
      </c>
    </row>
    <row r="212" spans="1:12" x14ac:dyDescent="0.25">
      <c r="A212" s="82">
        <v>41774</v>
      </c>
      <c r="B212" s="83">
        <v>10.7</v>
      </c>
      <c r="C212" s="83">
        <v>10.84</v>
      </c>
      <c r="D212" s="83">
        <v>10.7</v>
      </c>
      <c r="E212" s="83">
        <v>10.73</v>
      </c>
      <c r="F212" s="84">
        <v>767900</v>
      </c>
      <c r="G212" s="83">
        <v>10.47</v>
      </c>
      <c r="H212" s="84">
        <f>EOD_T-A212</f>
        <v>320</v>
      </c>
      <c r="I212" s="83">
        <f t="shared" si="9"/>
        <v>-3.9999999999999147E-2</v>
      </c>
      <c r="J212" s="83">
        <f t="shared" si="10"/>
        <v>-0.3805899143672612</v>
      </c>
      <c r="K212" s="83">
        <f>J212-CRZ_90DSMR</f>
        <v>-0.31606991519578603</v>
      </c>
      <c r="L212" s="83">
        <f t="shared" si="11"/>
        <v>9.9900191291871374E-2</v>
      </c>
    </row>
    <row r="213" spans="1:12" x14ac:dyDescent="0.25">
      <c r="A213" s="82">
        <v>41773</v>
      </c>
      <c r="B213" s="83">
        <v>10.79</v>
      </c>
      <c r="C213" s="83">
        <v>10.89</v>
      </c>
      <c r="D213" s="83">
        <v>10.69</v>
      </c>
      <c r="E213" s="83">
        <v>10.77</v>
      </c>
      <c r="F213" s="84">
        <v>872800</v>
      </c>
      <c r="G213" s="83">
        <v>10.51</v>
      </c>
      <c r="H213" s="84">
        <f>EOD_T-A213</f>
        <v>321</v>
      </c>
      <c r="I213" s="83">
        <f t="shared" si="9"/>
        <v>8.0000000000000071E-2</v>
      </c>
      <c r="J213" s="83">
        <f t="shared" si="10"/>
        <v>0.76701821668264691</v>
      </c>
      <c r="K213" s="83">
        <f>J213-CRZ_90DSMR</f>
        <v>0.83153821585412202</v>
      </c>
      <c r="L213" s="83">
        <f t="shared" si="11"/>
        <v>0.69145580442585641</v>
      </c>
    </row>
    <row r="214" spans="1:12" x14ac:dyDescent="0.25">
      <c r="A214" s="82">
        <v>41772</v>
      </c>
      <c r="B214" s="83">
        <v>10.83</v>
      </c>
      <c r="C214" s="83">
        <v>10.88</v>
      </c>
      <c r="D214" s="83">
        <v>10.62</v>
      </c>
      <c r="E214" s="83">
        <v>10.69</v>
      </c>
      <c r="F214" s="84">
        <v>822300</v>
      </c>
      <c r="G214" s="83">
        <v>10.43</v>
      </c>
      <c r="H214" s="84">
        <f>EOD_T-A214</f>
        <v>322</v>
      </c>
      <c r="I214" s="83">
        <f t="shared" si="9"/>
        <v>0.27999999999999936</v>
      </c>
      <c r="J214" s="83">
        <f t="shared" si="10"/>
        <v>2.7586206896551659</v>
      </c>
      <c r="K214" s="83">
        <f>J214-CRZ_90DSMR</f>
        <v>2.823140688826641</v>
      </c>
      <c r="L214" s="83">
        <f t="shared" si="11"/>
        <v>7.9701233489085617</v>
      </c>
    </row>
    <row r="215" spans="1:12" x14ac:dyDescent="0.25">
      <c r="A215" s="82">
        <v>41771</v>
      </c>
      <c r="B215" s="83">
        <v>10.56</v>
      </c>
      <c r="C215" s="83">
        <v>10.65</v>
      </c>
      <c r="D215" s="83">
        <v>10.37</v>
      </c>
      <c r="E215" s="83">
        <v>10.41</v>
      </c>
      <c r="F215" s="84">
        <v>576100</v>
      </c>
      <c r="G215" s="83">
        <v>10.15</v>
      </c>
      <c r="H215" s="84">
        <f>EOD_T-A215</f>
        <v>323</v>
      </c>
      <c r="I215" s="83">
        <f t="shared" si="9"/>
        <v>-4.9999999999998934E-2</v>
      </c>
      <c r="J215" s="83">
        <f t="shared" si="10"/>
        <v>-0.49019607843136215</v>
      </c>
      <c r="K215" s="83">
        <f>J215-CRZ_90DSMR</f>
        <v>-0.42567607925988699</v>
      </c>
      <c r="L215" s="83">
        <f t="shared" si="11"/>
        <v>0.18120012445406958</v>
      </c>
    </row>
    <row r="216" spans="1:12" x14ac:dyDescent="0.25">
      <c r="A216" s="82">
        <v>41768</v>
      </c>
      <c r="B216" s="83">
        <v>10.63</v>
      </c>
      <c r="C216" s="83">
        <v>10.64</v>
      </c>
      <c r="D216" s="83">
        <v>10.36</v>
      </c>
      <c r="E216" s="83">
        <v>10.46</v>
      </c>
      <c r="F216" s="84">
        <v>971300</v>
      </c>
      <c r="G216" s="83">
        <v>10.199999999999999</v>
      </c>
      <c r="H216" s="84">
        <f>EOD_T-A216</f>
        <v>326</v>
      </c>
      <c r="I216" s="83">
        <f t="shared" si="9"/>
        <v>-0.18000000000000149</v>
      </c>
      <c r="J216" s="83">
        <f t="shared" si="10"/>
        <v>-1.734104046242789</v>
      </c>
      <c r="K216" s="83">
        <f>J216-CRZ_90DSMR</f>
        <v>-1.6695840470713139</v>
      </c>
      <c r="L216" s="83">
        <f t="shared" si="11"/>
        <v>2.7875108902350272</v>
      </c>
    </row>
    <row r="217" spans="1:12" x14ac:dyDescent="0.25">
      <c r="A217" s="82">
        <v>41767</v>
      </c>
      <c r="B217" s="83">
        <v>10.92</v>
      </c>
      <c r="C217" s="83">
        <v>10.92</v>
      </c>
      <c r="D217" s="83">
        <v>10.62</v>
      </c>
      <c r="E217" s="83">
        <v>10.64</v>
      </c>
      <c r="F217" s="84">
        <v>818800</v>
      </c>
      <c r="G217" s="83">
        <v>10.38</v>
      </c>
      <c r="H217" s="84">
        <f>EOD_T-A217</f>
        <v>327</v>
      </c>
      <c r="I217" s="83">
        <f t="shared" si="9"/>
        <v>-0.14999999999999858</v>
      </c>
      <c r="J217" s="83">
        <f t="shared" si="10"/>
        <v>-1.4245014245014112</v>
      </c>
      <c r="K217" s="83">
        <f>J217-CRZ_90DSMR</f>
        <v>-1.359981425329936</v>
      </c>
      <c r="L217" s="83">
        <f t="shared" si="11"/>
        <v>1.8495494772424443</v>
      </c>
    </row>
    <row r="218" spans="1:12" x14ac:dyDescent="0.25">
      <c r="A218" s="82">
        <v>41766</v>
      </c>
      <c r="B218" s="83">
        <v>11</v>
      </c>
      <c r="C218" s="83">
        <v>11.03</v>
      </c>
      <c r="D218" s="83">
        <v>10.78</v>
      </c>
      <c r="E218" s="83">
        <v>10.79</v>
      </c>
      <c r="F218" s="84">
        <v>567400</v>
      </c>
      <c r="G218" s="83">
        <v>10.53</v>
      </c>
      <c r="H218" s="84">
        <f>EOD_T-A218</f>
        <v>328</v>
      </c>
      <c r="I218" s="83">
        <f t="shared" si="9"/>
        <v>-0.24000000000000021</v>
      </c>
      <c r="J218" s="83">
        <f t="shared" si="10"/>
        <v>-2.2284122562674114</v>
      </c>
      <c r="K218" s="83">
        <f>J218-CRZ_90DSMR</f>
        <v>-2.1638922570959362</v>
      </c>
      <c r="L218" s="83">
        <f t="shared" si="11"/>
        <v>4.6824297003197453</v>
      </c>
    </row>
    <row r="219" spans="1:12" x14ac:dyDescent="0.25">
      <c r="A219" s="82">
        <v>41765</v>
      </c>
      <c r="B219" s="83">
        <v>10.97</v>
      </c>
      <c r="C219" s="83">
        <v>11.11</v>
      </c>
      <c r="D219" s="83">
        <v>10.97</v>
      </c>
      <c r="E219" s="83">
        <v>11.04</v>
      </c>
      <c r="F219" s="84">
        <v>628400</v>
      </c>
      <c r="G219" s="83">
        <v>10.77</v>
      </c>
      <c r="H219" s="84">
        <f>EOD_T-A219</f>
        <v>329</v>
      </c>
      <c r="I219" s="83">
        <f t="shared" si="9"/>
        <v>8.9999999999999858E-2</v>
      </c>
      <c r="J219" s="83">
        <f t="shared" si="10"/>
        <v>0.84269662921348187</v>
      </c>
      <c r="K219" s="83">
        <f>J219-CRZ_90DSMR</f>
        <v>0.90721662838495698</v>
      </c>
      <c r="L219" s="83">
        <f t="shared" si="11"/>
        <v>0.82304201081816908</v>
      </c>
    </row>
    <row r="220" spans="1:12" x14ac:dyDescent="0.25">
      <c r="A220" s="82">
        <v>41764</v>
      </c>
      <c r="B220" s="83">
        <v>11.01</v>
      </c>
      <c r="C220" s="83">
        <v>11.13</v>
      </c>
      <c r="D220" s="83">
        <v>10.82</v>
      </c>
      <c r="E220" s="83">
        <v>10.95</v>
      </c>
      <c r="F220" s="84">
        <v>573300</v>
      </c>
      <c r="G220" s="83">
        <v>10.68</v>
      </c>
      <c r="H220" s="84">
        <f>EOD_T-A220</f>
        <v>330</v>
      </c>
      <c r="I220" s="83">
        <f t="shared" si="9"/>
        <v>-4.0000000000000924E-2</v>
      </c>
      <c r="J220" s="83">
        <f t="shared" si="10"/>
        <v>-0.37313432835821753</v>
      </c>
      <c r="K220" s="83">
        <f>J220-CRZ_90DSMR</f>
        <v>-0.30861432918674236</v>
      </c>
      <c r="L220" s="83">
        <f t="shared" si="11"/>
        <v>9.5242804179382981E-2</v>
      </c>
    </row>
    <row r="221" spans="1:12" x14ac:dyDescent="0.25">
      <c r="A221" s="82">
        <v>41761</v>
      </c>
      <c r="B221" s="83">
        <v>11</v>
      </c>
      <c r="C221" s="83">
        <v>11.08</v>
      </c>
      <c r="D221" s="83">
        <v>10.84</v>
      </c>
      <c r="E221" s="83">
        <v>10.99</v>
      </c>
      <c r="F221" s="84">
        <v>1008600</v>
      </c>
      <c r="G221" s="83">
        <v>10.72</v>
      </c>
      <c r="H221" s="84">
        <f>EOD_T-A221</f>
        <v>333</v>
      </c>
      <c r="I221" s="83">
        <f t="shared" si="9"/>
        <v>8.9999999999999858E-2</v>
      </c>
      <c r="J221" s="83">
        <f t="shared" si="10"/>
        <v>0.84666039510818292</v>
      </c>
      <c r="K221" s="83">
        <f>J221-CRZ_90DSMR</f>
        <v>0.91118039427965802</v>
      </c>
      <c r="L221" s="83">
        <f t="shared" si="11"/>
        <v>0.83024971091963307</v>
      </c>
    </row>
    <row r="222" spans="1:12" x14ac:dyDescent="0.25">
      <c r="A222" s="82">
        <v>41760</v>
      </c>
      <c r="B222" s="83">
        <v>11</v>
      </c>
      <c r="C222" s="83">
        <v>11.14</v>
      </c>
      <c r="D222" s="83">
        <v>10.82</v>
      </c>
      <c r="E222" s="83">
        <v>10.9</v>
      </c>
      <c r="F222" s="84">
        <v>703100</v>
      </c>
      <c r="G222" s="83">
        <v>10.63</v>
      </c>
      <c r="H222" s="84">
        <f>EOD_T-A222</f>
        <v>334</v>
      </c>
      <c r="I222" s="83">
        <f t="shared" si="9"/>
        <v>5.0000000000000711E-2</v>
      </c>
      <c r="J222" s="83">
        <f t="shared" si="10"/>
        <v>0.47258979206049817</v>
      </c>
      <c r="K222" s="83">
        <f>J222-CRZ_90DSMR</f>
        <v>0.53710979123197333</v>
      </c>
      <c r="L222" s="83">
        <f t="shared" si="11"/>
        <v>0.28848692783725399</v>
      </c>
    </row>
    <row r="223" spans="1:12" x14ac:dyDescent="0.25">
      <c r="A223" s="82">
        <v>41759</v>
      </c>
      <c r="B223" s="83">
        <v>10.9</v>
      </c>
      <c r="C223" s="83">
        <v>10.98</v>
      </c>
      <c r="D223" s="83">
        <v>10.75</v>
      </c>
      <c r="E223" s="83">
        <v>10.85</v>
      </c>
      <c r="F223" s="84">
        <v>884900</v>
      </c>
      <c r="G223" s="83">
        <v>10.58</v>
      </c>
      <c r="H223" s="84">
        <f>EOD_T-A223</f>
        <v>335</v>
      </c>
      <c r="I223" s="83">
        <f t="shared" si="9"/>
        <v>5.0000000000000711E-2</v>
      </c>
      <c r="J223" s="83">
        <f t="shared" si="10"/>
        <v>0.47483380816714826</v>
      </c>
      <c r="K223" s="83">
        <f>J223-CRZ_90DSMR</f>
        <v>0.53935380733862337</v>
      </c>
      <c r="L223" s="83">
        <f t="shared" si="11"/>
        <v>0.29090252949066886</v>
      </c>
    </row>
    <row r="224" spans="1:12" x14ac:dyDescent="0.25">
      <c r="A224" s="82">
        <v>41758</v>
      </c>
      <c r="B224" s="83">
        <v>11.14</v>
      </c>
      <c r="C224" s="83">
        <v>11.23</v>
      </c>
      <c r="D224" s="83">
        <v>10.72</v>
      </c>
      <c r="E224" s="83">
        <v>10.79</v>
      </c>
      <c r="F224" s="84">
        <v>691300</v>
      </c>
      <c r="G224" s="83">
        <v>10.53</v>
      </c>
      <c r="H224" s="84">
        <f>EOD_T-A224</f>
        <v>336</v>
      </c>
      <c r="I224" s="83">
        <f t="shared" si="9"/>
        <v>-0.18000000000000149</v>
      </c>
      <c r="J224" s="83">
        <f t="shared" si="10"/>
        <v>-1.6806722689075768</v>
      </c>
      <c r="K224" s="83">
        <f>J224-CRZ_90DSMR</f>
        <v>-1.6161522697361017</v>
      </c>
      <c r="L224" s="83">
        <f t="shared" si="11"/>
        <v>2.6119481589731532</v>
      </c>
    </row>
    <row r="225" spans="1:12" x14ac:dyDescent="0.25">
      <c r="A225" s="82">
        <v>41757</v>
      </c>
      <c r="B225" s="83">
        <v>10.96</v>
      </c>
      <c r="C225" s="83">
        <v>11.04</v>
      </c>
      <c r="D225" s="83">
        <v>10.94</v>
      </c>
      <c r="E225" s="83">
        <v>10.98</v>
      </c>
      <c r="F225" s="84">
        <v>807200</v>
      </c>
      <c r="G225" s="83">
        <v>10.71</v>
      </c>
      <c r="H225" s="84">
        <f>EOD_T-A225</f>
        <v>337</v>
      </c>
      <c r="I225" s="83">
        <f t="shared" si="9"/>
        <v>-6.9999999999998508E-2</v>
      </c>
      <c r="J225" s="83">
        <f t="shared" si="10"/>
        <v>-0.64935064935063547</v>
      </c>
      <c r="K225" s="83">
        <f>J225-CRZ_90DSMR</f>
        <v>-0.58483065017916036</v>
      </c>
      <c r="L225" s="83">
        <f t="shared" si="11"/>
        <v>0.34202688938897946</v>
      </c>
    </row>
    <row r="226" spans="1:12" x14ac:dyDescent="0.25">
      <c r="A226" s="82">
        <v>41754</v>
      </c>
      <c r="B226" s="83">
        <v>11.05</v>
      </c>
      <c r="C226" s="83">
        <v>11.05</v>
      </c>
      <c r="D226" s="83">
        <v>11.05</v>
      </c>
      <c r="E226" s="83">
        <v>11.05</v>
      </c>
      <c r="F226" s="84">
        <v>0</v>
      </c>
      <c r="G226" s="83">
        <v>10.78</v>
      </c>
      <c r="H226" s="84">
        <f>EOD_T-A226</f>
        <v>340</v>
      </c>
      <c r="I226" s="83">
        <f t="shared" si="9"/>
        <v>0</v>
      </c>
      <c r="J226" s="83">
        <f t="shared" si="10"/>
        <v>0</v>
      </c>
      <c r="K226" s="83">
        <f>J226-CRZ_90DSMR</f>
        <v>6.4519999171475148E-2</v>
      </c>
      <c r="L226" s="83">
        <f t="shared" si="11"/>
        <v>4.1628302930871537E-3</v>
      </c>
    </row>
    <row r="227" spans="1:12" x14ac:dyDescent="0.25">
      <c r="A227" s="82">
        <v>41753</v>
      </c>
      <c r="B227" s="83">
        <v>11.09</v>
      </c>
      <c r="C227" s="83">
        <v>11.1</v>
      </c>
      <c r="D227" s="83">
        <v>10.99</v>
      </c>
      <c r="E227" s="83">
        <v>11.05</v>
      </c>
      <c r="F227" s="84">
        <v>682600</v>
      </c>
      <c r="G227" s="83">
        <v>10.78</v>
      </c>
      <c r="H227" s="84">
        <f>EOD_T-A227</f>
        <v>341</v>
      </c>
      <c r="I227" s="83">
        <f t="shared" si="9"/>
        <v>0.10999999999999943</v>
      </c>
      <c r="J227" s="83">
        <f t="shared" si="10"/>
        <v>1.030927835051541</v>
      </c>
      <c r="K227" s="83">
        <f>J227-CRZ_90DSMR</f>
        <v>1.0954478342230161</v>
      </c>
      <c r="L227" s="83">
        <f t="shared" si="11"/>
        <v>1.2000059575038964</v>
      </c>
    </row>
    <row r="228" spans="1:12" x14ac:dyDescent="0.25">
      <c r="A228" s="82">
        <v>41752</v>
      </c>
      <c r="B228" s="83">
        <v>10.98</v>
      </c>
      <c r="C228" s="83">
        <v>11.11</v>
      </c>
      <c r="D228" s="83">
        <v>10.89</v>
      </c>
      <c r="E228" s="83">
        <v>10.94</v>
      </c>
      <c r="F228" s="84">
        <v>1167300</v>
      </c>
      <c r="G228" s="83">
        <v>10.67</v>
      </c>
      <c r="H228" s="84">
        <f>EOD_T-A228</f>
        <v>342</v>
      </c>
      <c r="I228" s="83">
        <f t="shared" si="9"/>
        <v>7.0000000000000284E-2</v>
      </c>
      <c r="J228" s="83">
        <f t="shared" si="10"/>
        <v>0.66037735849056878</v>
      </c>
      <c r="K228" s="83">
        <f>J228-CRZ_90DSMR</f>
        <v>0.72489735766204388</v>
      </c>
      <c r="L228" s="83">
        <f t="shared" si="11"/>
        <v>0.52547617914541322</v>
      </c>
    </row>
    <row r="229" spans="1:12" x14ac:dyDescent="0.25">
      <c r="A229" s="82">
        <v>41751</v>
      </c>
      <c r="B229" s="83">
        <v>10.83</v>
      </c>
      <c r="C229" s="83">
        <v>10.93</v>
      </c>
      <c r="D229" s="83">
        <v>10.73</v>
      </c>
      <c r="E229" s="83">
        <v>10.87</v>
      </c>
      <c r="F229" s="84">
        <v>1123500</v>
      </c>
      <c r="G229" s="83">
        <v>10.6</v>
      </c>
      <c r="H229" s="84">
        <f>EOD_T-A229</f>
        <v>343</v>
      </c>
      <c r="I229" s="83">
        <f t="shared" si="9"/>
        <v>0.10999999999999943</v>
      </c>
      <c r="J229" s="83">
        <f t="shared" si="10"/>
        <v>1.0486177311725398</v>
      </c>
      <c r="K229" s="83">
        <f>J229-CRZ_90DSMR</f>
        <v>1.1131377303440149</v>
      </c>
      <c r="L229" s="83">
        <f t="shared" si="11"/>
        <v>1.2390756067154247</v>
      </c>
    </row>
    <row r="230" spans="1:12" x14ac:dyDescent="0.25">
      <c r="A230" s="82">
        <v>41750</v>
      </c>
      <c r="B230" s="83">
        <v>10.75</v>
      </c>
      <c r="C230" s="83">
        <v>10.75</v>
      </c>
      <c r="D230" s="83">
        <v>10.75</v>
      </c>
      <c r="E230" s="83">
        <v>10.75</v>
      </c>
      <c r="F230" s="84">
        <v>0</v>
      </c>
      <c r="G230" s="83">
        <v>10.49</v>
      </c>
      <c r="H230" s="84">
        <f>EOD_T-A230</f>
        <v>344</v>
      </c>
      <c r="I230" s="83">
        <f t="shared" si="9"/>
        <v>0</v>
      </c>
      <c r="J230" s="83">
        <f t="shared" si="10"/>
        <v>0</v>
      </c>
      <c r="K230" s="83">
        <f>J230-CRZ_90DSMR</f>
        <v>6.4519999171475148E-2</v>
      </c>
      <c r="L230" s="83">
        <f t="shared" si="11"/>
        <v>4.1628302930871537E-3</v>
      </c>
    </row>
    <row r="231" spans="1:12" x14ac:dyDescent="0.25">
      <c r="A231" s="82">
        <v>41747</v>
      </c>
      <c r="B231" s="83">
        <v>10.75</v>
      </c>
      <c r="C231" s="83">
        <v>10.75</v>
      </c>
      <c r="D231" s="83">
        <v>10.75</v>
      </c>
      <c r="E231" s="83">
        <v>10.75</v>
      </c>
      <c r="F231" s="84">
        <v>0</v>
      </c>
      <c r="G231" s="83">
        <v>10.49</v>
      </c>
      <c r="H231" s="84">
        <f>EOD_T-A231</f>
        <v>347</v>
      </c>
      <c r="I231" s="83">
        <f t="shared" si="9"/>
        <v>0</v>
      </c>
      <c r="J231" s="83">
        <f t="shared" si="10"/>
        <v>0</v>
      </c>
      <c r="K231" s="83">
        <f>J231-CRZ_90DSMR</f>
        <v>6.4519999171475148E-2</v>
      </c>
      <c r="L231" s="83">
        <f t="shared" si="11"/>
        <v>4.1628302930871537E-3</v>
      </c>
    </row>
    <row r="232" spans="1:12" x14ac:dyDescent="0.25">
      <c r="A232" s="82">
        <v>41746</v>
      </c>
      <c r="B232" s="83">
        <v>10.59</v>
      </c>
      <c r="C232" s="83">
        <v>10.9</v>
      </c>
      <c r="D232" s="83">
        <v>10.57</v>
      </c>
      <c r="E232" s="83">
        <v>10.75</v>
      </c>
      <c r="F232" s="84">
        <v>1405400</v>
      </c>
      <c r="G232" s="83">
        <v>10.49</v>
      </c>
      <c r="H232" s="84">
        <f>EOD_T-A232</f>
        <v>348</v>
      </c>
      <c r="I232" s="83">
        <f t="shared" si="9"/>
        <v>0.32000000000000028</v>
      </c>
      <c r="J232" s="83">
        <f t="shared" si="10"/>
        <v>3.1465093411996095</v>
      </c>
      <c r="K232" s="83">
        <f>J232-CRZ_90DSMR</f>
        <v>3.2110293403710846</v>
      </c>
      <c r="L232" s="83">
        <f t="shared" si="11"/>
        <v>10.310709424723962</v>
      </c>
    </row>
    <row r="233" spans="1:12" x14ac:dyDescent="0.25">
      <c r="A233" s="82">
        <v>41745</v>
      </c>
      <c r="B233" s="83">
        <v>10.16</v>
      </c>
      <c r="C233" s="83">
        <v>10.48</v>
      </c>
      <c r="D233" s="83">
        <v>10.16</v>
      </c>
      <c r="E233" s="83">
        <v>10.43</v>
      </c>
      <c r="F233" s="84">
        <v>508200</v>
      </c>
      <c r="G233" s="83">
        <v>10.17</v>
      </c>
      <c r="H233" s="84">
        <f>EOD_T-A233</f>
        <v>349</v>
      </c>
      <c r="I233" s="83">
        <f t="shared" si="9"/>
        <v>0.32000000000000028</v>
      </c>
      <c r="J233" s="83">
        <f t="shared" si="10"/>
        <v>3.2487309644670082</v>
      </c>
      <c r="K233" s="83">
        <f>J233-CRZ_90DSMR</f>
        <v>3.3132509636384833</v>
      </c>
      <c r="L233" s="83">
        <f t="shared" si="11"/>
        <v>10.977631948051338</v>
      </c>
    </row>
    <row r="234" spans="1:12" x14ac:dyDescent="0.25">
      <c r="A234" s="82">
        <v>41744</v>
      </c>
      <c r="B234" s="83">
        <v>10.220000000000001</v>
      </c>
      <c r="C234" s="83">
        <v>10.35</v>
      </c>
      <c r="D234" s="83">
        <v>10.1</v>
      </c>
      <c r="E234" s="83">
        <v>10.1</v>
      </c>
      <c r="F234" s="84">
        <v>1189800</v>
      </c>
      <c r="G234" s="83">
        <v>9.85</v>
      </c>
      <c r="H234" s="84">
        <f>EOD_T-A234</f>
        <v>350</v>
      </c>
      <c r="I234" s="83">
        <f t="shared" si="9"/>
        <v>1.9999999999999574E-2</v>
      </c>
      <c r="J234" s="83">
        <f t="shared" si="10"/>
        <v>0.20345879959307805</v>
      </c>
      <c r="K234" s="83">
        <f>J234-CRZ_90DSMR</f>
        <v>0.26797879876455322</v>
      </c>
      <c r="L234" s="83">
        <f t="shared" si="11"/>
        <v>7.1812636587292908E-2</v>
      </c>
    </row>
    <row r="235" spans="1:12" x14ac:dyDescent="0.25">
      <c r="A235" s="82">
        <v>41743</v>
      </c>
      <c r="B235" s="83">
        <v>10.35</v>
      </c>
      <c r="C235" s="83">
        <v>10.38</v>
      </c>
      <c r="D235" s="83">
        <v>10.08</v>
      </c>
      <c r="E235" s="83">
        <v>10.08</v>
      </c>
      <c r="F235" s="84">
        <v>912500</v>
      </c>
      <c r="G235" s="83">
        <v>9.83</v>
      </c>
      <c r="H235" s="84">
        <f>EOD_T-A235</f>
        <v>351</v>
      </c>
      <c r="I235" s="83">
        <f t="shared" si="9"/>
        <v>-0.35999999999999943</v>
      </c>
      <c r="J235" s="83">
        <f t="shared" si="10"/>
        <v>-3.5328753680078457</v>
      </c>
      <c r="K235" s="83">
        <f>J235-CRZ_90DSMR</f>
        <v>-3.4683553688363706</v>
      </c>
      <c r="L235" s="83">
        <f t="shared" si="11"/>
        <v>12.029488964536077</v>
      </c>
    </row>
    <row r="236" spans="1:12" x14ac:dyDescent="0.25">
      <c r="A236" s="82">
        <v>41740</v>
      </c>
      <c r="B236" s="83">
        <v>10.55</v>
      </c>
      <c r="C236" s="83">
        <v>10.55</v>
      </c>
      <c r="D236" s="83">
        <v>10.37</v>
      </c>
      <c r="E236" s="83">
        <v>10.45</v>
      </c>
      <c r="F236" s="84">
        <v>1157600</v>
      </c>
      <c r="G236" s="83">
        <v>10.19</v>
      </c>
      <c r="H236" s="84">
        <f>EOD_T-A236</f>
        <v>354</v>
      </c>
      <c r="I236" s="83">
        <f t="shared" si="9"/>
        <v>-0.44000000000000128</v>
      </c>
      <c r="J236" s="83">
        <f t="shared" si="10"/>
        <v>-4.1392285983066905</v>
      </c>
      <c r="K236" s="83">
        <f>J236-CRZ_90DSMR</f>
        <v>-4.0747085991352154</v>
      </c>
      <c r="L236" s="83">
        <f t="shared" si="11"/>
        <v>16.60325016786647</v>
      </c>
    </row>
    <row r="237" spans="1:12" x14ac:dyDescent="0.25">
      <c r="A237" s="82">
        <v>41739</v>
      </c>
      <c r="B237" s="83">
        <v>10.94</v>
      </c>
      <c r="C237" s="83">
        <v>10.94</v>
      </c>
      <c r="D237" s="83">
        <v>10.81</v>
      </c>
      <c r="E237" s="83">
        <v>10.9</v>
      </c>
      <c r="F237" s="84">
        <v>661500</v>
      </c>
      <c r="G237" s="83">
        <v>10.63</v>
      </c>
      <c r="H237" s="84">
        <f>EOD_T-A237</f>
        <v>355</v>
      </c>
      <c r="I237" s="83">
        <f t="shared" si="9"/>
        <v>0.15000000000000036</v>
      </c>
      <c r="J237" s="83">
        <f t="shared" si="10"/>
        <v>1.4312977099236674</v>
      </c>
      <c r="K237" s="83">
        <f>J237-CRZ_90DSMR</f>
        <v>1.4958177090951426</v>
      </c>
      <c r="L237" s="83">
        <f t="shared" si="11"/>
        <v>2.2374706188426403</v>
      </c>
    </row>
    <row r="238" spans="1:12" x14ac:dyDescent="0.25">
      <c r="A238" s="82">
        <v>41738</v>
      </c>
      <c r="B238" s="83">
        <v>10.87</v>
      </c>
      <c r="C238" s="83">
        <v>10.96</v>
      </c>
      <c r="D238" s="83">
        <v>10.72</v>
      </c>
      <c r="E238" s="83">
        <v>10.74</v>
      </c>
      <c r="F238" s="84">
        <v>673400</v>
      </c>
      <c r="G238" s="83">
        <v>10.48</v>
      </c>
      <c r="H238" s="84">
        <f>EOD_T-A238</f>
        <v>356</v>
      </c>
      <c r="I238" s="83">
        <f t="shared" si="9"/>
        <v>-3.9999999999999147E-2</v>
      </c>
      <c r="J238" s="83">
        <f t="shared" si="10"/>
        <v>-0.3802281368821212</v>
      </c>
      <c r="K238" s="83">
        <f>J238-CRZ_90DSMR</f>
        <v>-0.31570813771064604</v>
      </c>
      <c r="L238" s="83">
        <f t="shared" si="11"/>
        <v>9.9671628216724248E-2</v>
      </c>
    </row>
    <row r="239" spans="1:12" x14ac:dyDescent="0.25">
      <c r="A239" s="82">
        <v>41737</v>
      </c>
      <c r="B239" s="83">
        <v>10.58</v>
      </c>
      <c r="C239" s="83">
        <v>10.78</v>
      </c>
      <c r="D239" s="83">
        <v>10.46</v>
      </c>
      <c r="E239" s="83">
        <v>10.78</v>
      </c>
      <c r="F239" s="84">
        <v>1152700</v>
      </c>
      <c r="G239" s="83">
        <v>10.52</v>
      </c>
      <c r="H239" s="84">
        <f>EOD_T-A239</f>
        <v>357</v>
      </c>
      <c r="I239" s="83">
        <f t="shared" si="9"/>
        <v>8.0000000000000071E-2</v>
      </c>
      <c r="J239" s="83">
        <f t="shared" si="10"/>
        <v>0.76628352490421525</v>
      </c>
      <c r="K239" s="83">
        <f>J239-CRZ_90DSMR</f>
        <v>0.83080352407569036</v>
      </c>
      <c r="L239" s="83">
        <f t="shared" si="11"/>
        <v>0.69023449561658623</v>
      </c>
    </row>
    <row r="240" spans="1:12" x14ac:dyDescent="0.25">
      <c r="A240" s="82">
        <v>41736</v>
      </c>
      <c r="B240" s="83">
        <v>10.73</v>
      </c>
      <c r="C240" s="83">
        <v>10.74</v>
      </c>
      <c r="D240" s="83">
        <v>10.57</v>
      </c>
      <c r="E240" s="83">
        <v>10.7</v>
      </c>
      <c r="F240" s="84">
        <v>414500</v>
      </c>
      <c r="G240" s="83">
        <v>10.44</v>
      </c>
      <c r="H240" s="84">
        <f>EOD_T-A240</f>
        <v>358</v>
      </c>
      <c r="I240" s="83">
        <f t="shared" si="9"/>
        <v>-0.12000000000000099</v>
      </c>
      <c r="J240" s="83">
        <f t="shared" si="10"/>
        <v>-1.1363636363636458</v>
      </c>
      <c r="K240" s="83">
        <f>J240-CRZ_90DSMR</f>
        <v>-1.0718436371921707</v>
      </c>
      <c r="L240" s="83">
        <f t="shared" si="11"/>
        <v>1.1488487825893416</v>
      </c>
    </row>
    <row r="241" spans="1:12" x14ac:dyDescent="0.25">
      <c r="A241" s="82">
        <v>41733</v>
      </c>
      <c r="B241" s="83">
        <v>10.87</v>
      </c>
      <c r="C241" s="83">
        <v>10.98</v>
      </c>
      <c r="D241" s="83">
        <v>10.75</v>
      </c>
      <c r="E241" s="83">
        <v>10.83</v>
      </c>
      <c r="F241" s="84">
        <v>340100</v>
      </c>
      <c r="G241" s="83">
        <v>10.56</v>
      </c>
      <c r="H241" s="84">
        <f>EOD_T-A241</f>
        <v>361</v>
      </c>
      <c r="I241" s="83">
        <f t="shared" si="9"/>
        <v>-4.9999999999998934E-2</v>
      </c>
      <c r="J241" s="83">
        <f t="shared" si="10"/>
        <v>-0.47125353440149798</v>
      </c>
      <c r="K241" s="83">
        <f>J241-CRZ_90DSMR</f>
        <v>-0.40673353523002281</v>
      </c>
      <c r="L241" s="83">
        <f t="shared" si="11"/>
        <v>0.1654321686807122</v>
      </c>
    </row>
    <row r="242" spans="1:12" x14ac:dyDescent="0.25">
      <c r="A242" s="82">
        <v>41732</v>
      </c>
      <c r="B242" s="83">
        <v>10.9</v>
      </c>
      <c r="C242" s="83">
        <v>10.96</v>
      </c>
      <c r="D242" s="83">
        <v>10.85</v>
      </c>
      <c r="E242" s="83">
        <v>10.88</v>
      </c>
      <c r="F242" s="84">
        <v>514400</v>
      </c>
      <c r="G242" s="83">
        <v>10.61</v>
      </c>
      <c r="H242" s="84">
        <f>EOD_T-A242</f>
        <v>362</v>
      </c>
      <c r="I242" s="83">
        <f t="shared" si="9"/>
        <v>2.9999999999999361E-2</v>
      </c>
      <c r="J242" s="83">
        <f t="shared" si="10"/>
        <v>0.28355387523628883</v>
      </c>
      <c r="K242" s="83">
        <f>J242-CRZ_90DSMR</f>
        <v>0.34807387440776399</v>
      </c>
      <c r="L242" s="83">
        <f t="shared" si="11"/>
        <v>0.12115542204523186</v>
      </c>
    </row>
    <row r="243" spans="1:12" x14ac:dyDescent="0.25">
      <c r="A243" s="82">
        <v>41731</v>
      </c>
      <c r="B243" s="83">
        <v>10.92</v>
      </c>
      <c r="C243" s="83">
        <v>10.92</v>
      </c>
      <c r="D243" s="83">
        <v>10.68</v>
      </c>
      <c r="E243" s="83">
        <v>10.85</v>
      </c>
      <c r="F243" s="84">
        <v>772000</v>
      </c>
      <c r="G243" s="83">
        <v>10.58</v>
      </c>
      <c r="H243" s="84">
        <f>EOD_T-A243</f>
        <v>363</v>
      </c>
      <c r="I243" s="83">
        <f t="shared" si="9"/>
        <v>0.10999999999999943</v>
      </c>
      <c r="J243" s="83">
        <f t="shared" si="10"/>
        <v>1.050620821394455</v>
      </c>
      <c r="K243" s="83">
        <f>J243-CRZ_90DSMR</f>
        <v>1.1151408205659301</v>
      </c>
      <c r="L243" s="83">
        <f t="shared" si="11"/>
        <v>1.2435390496924559</v>
      </c>
    </row>
    <row r="244" spans="1:12" x14ac:dyDescent="0.25">
      <c r="A244" s="82">
        <v>41730</v>
      </c>
      <c r="B244" s="83">
        <v>10.82</v>
      </c>
      <c r="C244" s="83">
        <v>10.85</v>
      </c>
      <c r="D244" s="83">
        <v>10.65</v>
      </c>
      <c r="E244" s="83">
        <v>10.73</v>
      </c>
      <c r="F244" s="84">
        <v>826500</v>
      </c>
      <c r="G244" s="83">
        <v>10.47</v>
      </c>
      <c r="H244" s="84">
        <f>EOD_T-A244</f>
        <v>364</v>
      </c>
      <c r="I244" s="83">
        <f t="shared" si="9"/>
        <v>-0.10999999999999943</v>
      </c>
      <c r="J244" s="83">
        <f t="shared" si="10"/>
        <v>-1.0396975425330759</v>
      </c>
      <c r="K244" s="83">
        <f>J244-CRZ_90DSMR</f>
        <v>-0.97517754336160078</v>
      </c>
      <c r="L244" s="83">
        <f t="shared" si="11"/>
        <v>0.95097124107676678</v>
      </c>
    </row>
    <row r="245" spans="1:12" x14ac:dyDescent="0.25">
      <c r="A245" s="82">
        <v>41729</v>
      </c>
      <c r="B245" s="83">
        <v>10.91</v>
      </c>
      <c r="C245" s="83">
        <v>11.11</v>
      </c>
      <c r="D245" s="83">
        <v>10.71</v>
      </c>
      <c r="E245" s="83">
        <v>10.85</v>
      </c>
      <c r="F245" s="84">
        <v>708800</v>
      </c>
      <c r="G245" s="83">
        <v>10.58</v>
      </c>
      <c r="H245" s="84">
        <f>EOD_T-A245</f>
        <v>365</v>
      </c>
      <c r="I245" s="83">
        <f t="shared" si="9"/>
        <v>10.58</v>
      </c>
      <c r="J245" s="83" t="e">
        <f t="shared" si="10"/>
        <v>#DIV/0!</v>
      </c>
      <c r="K245" s="83" t="e">
        <f>J245-CRZ_90DSMR</f>
        <v>#DIV/0!</v>
      </c>
      <c r="L245" s="83" t="e">
        <f t="shared" si="11"/>
        <v>#DIV/0!</v>
      </c>
    </row>
  </sheetData>
  <sortState ref="A4:G245">
    <sortCondition descending="1" ref="A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263"/>
  <sheetViews>
    <sheetView zoomScale="85" zoomScaleNormal="85" workbookViewId="0">
      <selection activeCell="J11" sqref="J11"/>
    </sheetView>
  </sheetViews>
  <sheetFormatPr defaultRowHeight="15" x14ac:dyDescent="0.25"/>
  <cols>
    <col min="1" max="7" width="10.7109375" customWidth="1"/>
    <col min="9" max="9" width="11.28515625" bestFit="1" customWidth="1"/>
    <col min="10" max="10" width="12.42578125" bestFit="1" customWidth="1"/>
    <col min="12" max="12" width="12.7109375" bestFit="1" customWidth="1"/>
  </cols>
  <sheetData>
    <row r="1" spans="1:12" x14ac:dyDescent="0.25">
      <c r="A1" t="s">
        <v>759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42094</v>
      </c>
      <c r="B3" s="83">
        <v>34.799999999999997</v>
      </c>
      <c r="C3" s="83">
        <v>35.08</v>
      </c>
      <c r="D3" s="83">
        <v>34.68</v>
      </c>
      <c r="E3" s="83">
        <v>34.950000000000003</v>
      </c>
      <c r="F3" s="84">
        <v>10065900</v>
      </c>
      <c r="G3" s="83">
        <v>34.950000000000003</v>
      </c>
      <c r="H3" s="84">
        <f>EOD_T-A3</f>
        <v>0</v>
      </c>
      <c r="I3" s="83">
        <f t="shared" ref="I3:I66" si="0">G3-G4</f>
        <v>0.51000000000000512</v>
      </c>
      <c r="J3" s="83">
        <f t="shared" ref="J3:J66" si="1">I3/G4*100</f>
        <v>1.4808362369338128</v>
      </c>
      <c r="K3" s="83" t="e">
        <f>J3-CTX_90DSMR</f>
        <v>#REF!</v>
      </c>
      <c r="L3" s="83" t="e">
        <f t="shared" ref="L3:L66" si="2">K3*K3</f>
        <v>#REF!</v>
      </c>
    </row>
    <row r="4" spans="1:12" x14ac:dyDescent="0.25">
      <c r="A4" s="82">
        <v>42093</v>
      </c>
      <c r="B4" s="83">
        <v>34.950000000000003</v>
      </c>
      <c r="C4" s="83">
        <v>35</v>
      </c>
      <c r="D4" s="83">
        <v>33.950000000000003</v>
      </c>
      <c r="E4" s="83">
        <v>34.44</v>
      </c>
      <c r="F4" s="84">
        <v>152097800</v>
      </c>
      <c r="G4" s="83">
        <v>34.44</v>
      </c>
      <c r="H4" s="84">
        <f>EOD_T-A4</f>
        <v>1</v>
      </c>
      <c r="I4" s="83">
        <f t="shared" si="0"/>
        <v>-3.4400000000000048</v>
      </c>
      <c r="J4" s="83">
        <f t="shared" si="1"/>
        <v>-9.0813093980992736</v>
      </c>
      <c r="K4" s="83" t="e">
        <f>J4-CTX_90DSMR</f>
        <v>#REF!</v>
      </c>
      <c r="L4" s="83" t="e">
        <f t="shared" si="2"/>
        <v>#REF!</v>
      </c>
    </row>
    <row r="5" spans="1:12" x14ac:dyDescent="0.25">
      <c r="A5" s="82">
        <v>42090</v>
      </c>
      <c r="B5" s="83">
        <v>37.29</v>
      </c>
      <c r="C5" s="83">
        <v>37.92</v>
      </c>
      <c r="D5" s="83">
        <v>37.26</v>
      </c>
      <c r="E5" s="83">
        <v>37.880000000000003</v>
      </c>
      <c r="F5" s="84">
        <v>1335200</v>
      </c>
      <c r="G5" s="83">
        <v>37.880000000000003</v>
      </c>
      <c r="H5" s="84">
        <f>EOD_T-A5</f>
        <v>4</v>
      </c>
      <c r="I5" s="83">
        <f t="shared" si="0"/>
        <v>0.35999999999999943</v>
      </c>
      <c r="J5" s="83">
        <f t="shared" si="1"/>
        <v>0.95948827292110705</v>
      </c>
      <c r="K5" s="83" t="e">
        <f>J5-CTX_90DSMR</f>
        <v>#REF!</v>
      </c>
      <c r="L5" s="83" t="e">
        <f t="shared" si="2"/>
        <v>#REF!</v>
      </c>
    </row>
    <row r="6" spans="1:12" x14ac:dyDescent="0.25">
      <c r="A6" s="82">
        <v>42089</v>
      </c>
      <c r="B6" s="83">
        <v>37.520000000000003</v>
      </c>
      <c r="C6" s="83">
        <v>37.729999999999997</v>
      </c>
      <c r="D6" s="83">
        <v>36.94</v>
      </c>
      <c r="E6" s="83">
        <v>37.520000000000003</v>
      </c>
      <c r="F6" s="84">
        <v>552900</v>
      </c>
      <c r="G6" s="83">
        <v>37.520000000000003</v>
      </c>
      <c r="H6" s="84">
        <f>EOD_T-A6</f>
        <v>5</v>
      </c>
      <c r="I6" s="83">
        <f t="shared" si="0"/>
        <v>-0.13999999999999346</v>
      </c>
      <c r="J6" s="83">
        <f t="shared" si="1"/>
        <v>-0.37174721189589344</v>
      </c>
      <c r="K6" s="83" t="e">
        <f>J6-CTX_90DSMR</f>
        <v>#REF!</v>
      </c>
      <c r="L6" s="83" t="e">
        <f t="shared" si="2"/>
        <v>#REF!</v>
      </c>
    </row>
    <row r="7" spans="1:12" x14ac:dyDescent="0.25">
      <c r="A7" s="82">
        <v>42088</v>
      </c>
      <c r="B7" s="83">
        <v>38.06</v>
      </c>
      <c r="C7" s="83">
        <v>38.11</v>
      </c>
      <c r="D7" s="83">
        <v>37.590000000000003</v>
      </c>
      <c r="E7" s="83">
        <v>37.659999999999997</v>
      </c>
      <c r="F7" s="84">
        <v>960300</v>
      </c>
      <c r="G7" s="83">
        <v>37.659999999999997</v>
      </c>
      <c r="H7" s="84">
        <f>EOD_T-A7</f>
        <v>6</v>
      </c>
      <c r="I7" s="83">
        <f t="shared" si="0"/>
        <v>-0.62000000000000455</v>
      </c>
      <c r="J7" s="83">
        <f t="shared" si="1"/>
        <v>-1.6196447230930107</v>
      </c>
      <c r="K7" s="83" t="e">
        <f>J7-CTX_90DSMR</f>
        <v>#REF!</v>
      </c>
      <c r="L7" s="83" t="e">
        <f t="shared" si="2"/>
        <v>#REF!</v>
      </c>
    </row>
    <row r="8" spans="1:12" x14ac:dyDescent="0.25">
      <c r="A8" s="82">
        <v>42087</v>
      </c>
      <c r="B8" s="83">
        <v>37.659999999999997</v>
      </c>
      <c r="C8" s="83">
        <v>38.49</v>
      </c>
      <c r="D8" s="83">
        <v>37.659999999999997</v>
      </c>
      <c r="E8" s="83">
        <v>38.28</v>
      </c>
      <c r="F8" s="84">
        <v>623200</v>
      </c>
      <c r="G8" s="83">
        <v>38.28</v>
      </c>
      <c r="H8" s="84">
        <f>EOD_T-A8</f>
        <v>7</v>
      </c>
      <c r="I8" s="83">
        <f t="shared" si="0"/>
        <v>0.43999999999999773</v>
      </c>
      <c r="J8" s="83">
        <f t="shared" si="1"/>
        <v>1.1627906976744125</v>
      </c>
      <c r="K8" s="83" t="e">
        <f>J8-CTX_90DSMR</f>
        <v>#REF!</v>
      </c>
      <c r="L8" s="83" t="e">
        <f t="shared" si="2"/>
        <v>#REF!</v>
      </c>
    </row>
    <row r="9" spans="1:12" x14ac:dyDescent="0.25">
      <c r="A9" s="82">
        <v>42086</v>
      </c>
      <c r="B9" s="83">
        <v>38</v>
      </c>
      <c r="C9" s="83">
        <v>38.340000000000003</v>
      </c>
      <c r="D9" s="83">
        <v>37.79</v>
      </c>
      <c r="E9" s="83">
        <v>37.840000000000003</v>
      </c>
      <c r="F9" s="84">
        <v>684500</v>
      </c>
      <c r="G9" s="83">
        <v>37.840000000000003</v>
      </c>
      <c r="H9" s="84">
        <f>EOD_T-A9</f>
        <v>8</v>
      </c>
      <c r="I9" s="83">
        <f t="shared" si="0"/>
        <v>-1.9999999999996021E-2</v>
      </c>
      <c r="J9" s="83">
        <f t="shared" si="1"/>
        <v>-5.2826201796080358E-2</v>
      </c>
      <c r="K9" s="83" t="e">
        <f>J9-CTX_90DSMR</f>
        <v>#REF!</v>
      </c>
      <c r="L9" s="83" t="e">
        <f t="shared" si="2"/>
        <v>#REF!</v>
      </c>
    </row>
    <row r="10" spans="1:12" x14ac:dyDescent="0.25">
      <c r="A10" s="82">
        <v>42083</v>
      </c>
      <c r="B10" s="83">
        <v>37.57</v>
      </c>
      <c r="C10" s="83">
        <v>37.9</v>
      </c>
      <c r="D10" s="83">
        <v>37.4</v>
      </c>
      <c r="E10" s="83">
        <v>37.86</v>
      </c>
      <c r="F10" s="84">
        <v>731000</v>
      </c>
      <c r="G10" s="83">
        <v>37.86</v>
      </c>
      <c r="H10" s="84">
        <f>EOD_T-A10</f>
        <v>11</v>
      </c>
      <c r="I10" s="83">
        <f t="shared" si="0"/>
        <v>0.45000000000000284</v>
      </c>
      <c r="J10" s="83">
        <f t="shared" si="1"/>
        <v>1.2028869286287167</v>
      </c>
      <c r="K10" s="83" t="e">
        <f>J10-CTX_90DSMR</f>
        <v>#REF!</v>
      </c>
      <c r="L10" s="83" t="e">
        <f t="shared" si="2"/>
        <v>#REF!</v>
      </c>
    </row>
    <row r="11" spans="1:12" x14ac:dyDescent="0.25">
      <c r="A11" s="82">
        <v>42082</v>
      </c>
      <c r="B11" s="83">
        <v>37.299999999999997</v>
      </c>
      <c r="C11" s="83">
        <v>37.6</v>
      </c>
      <c r="D11" s="83">
        <v>37.17</v>
      </c>
      <c r="E11" s="83">
        <v>37.409999999999997</v>
      </c>
      <c r="F11" s="84">
        <v>885000</v>
      </c>
      <c r="G11" s="83">
        <v>37.409999999999997</v>
      </c>
      <c r="H11" s="84">
        <f>EOD_T-A11</f>
        <v>12</v>
      </c>
      <c r="I11" s="83">
        <f t="shared" si="0"/>
        <v>0.70999999999999375</v>
      </c>
      <c r="J11" s="83">
        <f t="shared" si="1"/>
        <v>1.9346049046321354</v>
      </c>
      <c r="K11" s="83" t="e">
        <f>J11-CTX_90DSMR</f>
        <v>#REF!</v>
      </c>
      <c r="L11" s="83" t="e">
        <f t="shared" si="2"/>
        <v>#REF!</v>
      </c>
    </row>
    <row r="12" spans="1:12" x14ac:dyDescent="0.25">
      <c r="A12" s="82">
        <v>42080</v>
      </c>
      <c r="B12" s="83">
        <v>36.880000000000003</v>
      </c>
      <c r="C12" s="83">
        <v>36.880000000000003</v>
      </c>
      <c r="D12" s="83">
        <v>36.61</v>
      </c>
      <c r="E12" s="83">
        <v>36.700000000000003</v>
      </c>
      <c r="F12" s="84">
        <v>833000</v>
      </c>
      <c r="G12" s="83">
        <v>36.700000000000003</v>
      </c>
      <c r="H12" s="84">
        <f>EOD_T-A12</f>
        <v>14</v>
      </c>
      <c r="I12" s="83">
        <f t="shared" si="0"/>
        <v>0.28000000000000114</v>
      </c>
      <c r="J12" s="83">
        <f t="shared" si="1"/>
        <v>0.76880834706205681</v>
      </c>
      <c r="K12" s="83" t="e">
        <f>J12-CTX_90DSMR</f>
        <v>#REF!</v>
      </c>
      <c r="L12" s="83" t="e">
        <f t="shared" si="2"/>
        <v>#REF!</v>
      </c>
    </row>
    <row r="13" spans="1:12" x14ac:dyDescent="0.25">
      <c r="A13" s="82">
        <v>42079</v>
      </c>
      <c r="B13" s="83">
        <v>35.97</v>
      </c>
      <c r="C13" s="83">
        <v>36.49</v>
      </c>
      <c r="D13" s="83">
        <v>35.78</v>
      </c>
      <c r="E13" s="83">
        <v>36.42</v>
      </c>
      <c r="F13" s="84">
        <v>736200</v>
      </c>
      <c r="G13" s="83">
        <v>36.42</v>
      </c>
      <c r="H13" s="84">
        <f>EOD_T-A13</f>
        <v>15</v>
      </c>
      <c r="I13" s="83">
        <f t="shared" si="0"/>
        <v>0.31000000000000227</v>
      </c>
      <c r="J13" s="83">
        <f t="shared" si="1"/>
        <v>0.85848795347549778</v>
      </c>
      <c r="K13" s="83" t="e">
        <f>J13-CTX_90DSMR</f>
        <v>#REF!</v>
      </c>
      <c r="L13" s="83" t="e">
        <f t="shared" si="2"/>
        <v>#REF!</v>
      </c>
    </row>
    <row r="14" spans="1:12" x14ac:dyDescent="0.25">
      <c r="A14" s="82">
        <v>42076</v>
      </c>
      <c r="B14" s="83">
        <v>36.22</v>
      </c>
      <c r="C14" s="83">
        <v>36.44</v>
      </c>
      <c r="D14" s="83">
        <v>35.909999999999997</v>
      </c>
      <c r="E14" s="83">
        <v>36.11</v>
      </c>
      <c r="F14" s="84">
        <v>918700</v>
      </c>
      <c r="G14" s="83">
        <v>36.11</v>
      </c>
      <c r="H14" s="84">
        <f>EOD_T-A14</f>
        <v>18</v>
      </c>
      <c r="I14" s="83">
        <f t="shared" si="0"/>
        <v>-0.31000000000000227</v>
      </c>
      <c r="J14" s="83">
        <f t="shared" si="1"/>
        <v>-0.85118066996156572</v>
      </c>
      <c r="K14" s="83" t="e">
        <f>J14-CTX_90DSMR</f>
        <v>#REF!</v>
      </c>
      <c r="L14" s="83" t="e">
        <f t="shared" si="2"/>
        <v>#REF!</v>
      </c>
    </row>
    <row r="15" spans="1:12" x14ac:dyDescent="0.25">
      <c r="A15" s="82">
        <v>42075</v>
      </c>
      <c r="B15" s="83">
        <v>37</v>
      </c>
      <c r="C15" s="83">
        <v>37</v>
      </c>
      <c r="D15" s="83">
        <v>35.64</v>
      </c>
      <c r="E15" s="83">
        <v>36.42</v>
      </c>
      <c r="F15" s="84">
        <v>1196700</v>
      </c>
      <c r="G15" s="83">
        <v>36.42</v>
      </c>
      <c r="H15" s="84">
        <f>EOD_T-A15</f>
        <v>19</v>
      </c>
      <c r="I15" s="83">
        <f t="shared" si="0"/>
        <v>-0.85000000000000142</v>
      </c>
      <c r="J15" s="83">
        <f t="shared" si="1"/>
        <v>-2.2806546820499096</v>
      </c>
      <c r="K15" s="83" t="e">
        <f>J15-CTX_90DSMR</f>
        <v>#REF!</v>
      </c>
      <c r="L15" s="83" t="e">
        <f t="shared" si="2"/>
        <v>#REF!</v>
      </c>
    </row>
    <row r="16" spans="1:12" x14ac:dyDescent="0.25">
      <c r="A16" s="82">
        <v>42074</v>
      </c>
      <c r="B16" s="83">
        <v>37.82</v>
      </c>
      <c r="C16" s="83">
        <v>38.06</v>
      </c>
      <c r="D16" s="83">
        <v>37.26</v>
      </c>
      <c r="E16" s="83">
        <v>37.270000000000003</v>
      </c>
      <c r="F16" s="84">
        <v>711600</v>
      </c>
      <c r="G16" s="83">
        <v>37.270000000000003</v>
      </c>
      <c r="H16" s="84">
        <f>EOD_T-A16</f>
        <v>20</v>
      </c>
      <c r="I16" s="83">
        <f t="shared" si="0"/>
        <v>-0.54999999999999716</v>
      </c>
      <c r="J16" s="83">
        <f t="shared" si="1"/>
        <v>-1.4542570068746619</v>
      </c>
      <c r="K16" s="83" t="e">
        <f>J16-CTX_90DSMR</f>
        <v>#REF!</v>
      </c>
      <c r="L16" s="83" t="e">
        <f t="shared" si="2"/>
        <v>#REF!</v>
      </c>
    </row>
    <row r="17" spans="1:12" x14ac:dyDescent="0.25">
      <c r="A17" s="82">
        <v>42073</v>
      </c>
      <c r="B17" s="83">
        <v>38.270000000000003</v>
      </c>
      <c r="C17" s="83">
        <v>38.6</v>
      </c>
      <c r="D17" s="83">
        <v>37.81</v>
      </c>
      <c r="E17" s="83">
        <v>37.82</v>
      </c>
      <c r="F17" s="84">
        <v>819700</v>
      </c>
      <c r="G17" s="83">
        <v>37.82</v>
      </c>
      <c r="H17" s="84">
        <f>EOD_T-A17</f>
        <v>21</v>
      </c>
      <c r="I17" s="83">
        <f t="shared" si="0"/>
        <v>-0.35999999999999943</v>
      </c>
      <c r="J17" s="83">
        <f t="shared" si="1"/>
        <v>-0.94290204295442492</v>
      </c>
      <c r="K17" s="83" t="e">
        <f>J17-CTX_90DSMR</f>
        <v>#REF!</v>
      </c>
      <c r="L17" s="83" t="e">
        <f t="shared" si="2"/>
        <v>#REF!</v>
      </c>
    </row>
    <row r="18" spans="1:12" x14ac:dyDescent="0.25">
      <c r="A18" s="82">
        <v>42072</v>
      </c>
      <c r="B18" s="83">
        <v>37.85</v>
      </c>
      <c r="C18" s="83">
        <v>38.51</v>
      </c>
      <c r="D18" s="83">
        <v>37.57</v>
      </c>
      <c r="E18" s="83">
        <v>38.18</v>
      </c>
      <c r="F18" s="84">
        <v>741600</v>
      </c>
      <c r="G18" s="83">
        <v>38.18</v>
      </c>
      <c r="H18" s="84">
        <f>EOD_T-A18</f>
        <v>22</v>
      </c>
      <c r="I18" s="83">
        <f t="shared" si="0"/>
        <v>0.71999999999999886</v>
      </c>
      <c r="J18" s="83">
        <f t="shared" si="1"/>
        <v>1.9220501868659874</v>
      </c>
      <c r="K18" s="83" t="e">
        <f>J18-CTX_90DSMR</f>
        <v>#REF!</v>
      </c>
      <c r="L18" s="83" t="e">
        <f t="shared" si="2"/>
        <v>#REF!</v>
      </c>
    </row>
    <row r="19" spans="1:12" x14ac:dyDescent="0.25">
      <c r="A19" s="82">
        <v>42069</v>
      </c>
      <c r="B19" s="83">
        <v>37.81</v>
      </c>
      <c r="C19" s="83">
        <v>38.04</v>
      </c>
      <c r="D19" s="83">
        <v>37.119999999999997</v>
      </c>
      <c r="E19" s="83">
        <v>37.46</v>
      </c>
      <c r="F19" s="84">
        <v>553400</v>
      </c>
      <c r="G19" s="83">
        <v>37.46</v>
      </c>
      <c r="H19" s="84">
        <f>EOD_T-A19</f>
        <v>25</v>
      </c>
      <c r="I19" s="83">
        <f t="shared" si="0"/>
        <v>-0.25999999999999801</v>
      </c>
      <c r="J19" s="83">
        <f t="shared" si="1"/>
        <v>-0.68928950159066282</v>
      </c>
      <c r="K19" s="83" t="e">
        <f>J19-CTX_90DSMR</f>
        <v>#REF!</v>
      </c>
      <c r="L19" s="83" t="e">
        <f t="shared" si="2"/>
        <v>#REF!</v>
      </c>
    </row>
    <row r="20" spans="1:12" x14ac:dyDescent="0.25">
      <c r="A20" s="82">
        <v>42068</v>
      </c>
      <c r="B20" s="83">
        <v>38.25</v>
      </c>
      <c r="C20" s="83">
        <v>38.380000000000003</v>
      </c>
      <c r="D20" s="83">
        <v>37.549999999999997</v>
      </c>
      <c r="E20" s="83">
        <v>37.72</v>
      </c>
      <c r="F20" s="84">
        <v>575400</v>
      </c>
      <c r="G20" s="83">
        <v>37.72</v>
      </c>
      <c r="H20" s="84">
        <f>EOD_T-A20</f>
        <v>26</v>
      </c>
      <c r="I20" s="83">
        <f t="shared" si="0"/>
        <v>-0.27000000000000313</v>
      </c>
      <c r="J20" s="83">
        <f t="shared" si="1"/>
        <v>-0.71071334561727595</v>
      </c>
      <c r="K20" s="83" t="e">
        <f>J20-CTX_90DSMR</f>
        <v>#REF!</v>
      </c>
      <c r="L20" s="83" t="e">
        <f t="shared" si="2"/>
        <v>#REF!</v>
      </c>
    </row>
    <row r="21" spans="1:12" x14ac:dyDescent="0.25">
      <c r="A21" s="82">
        <v>42067</v>
      </c>
      <c r="B21" s="83">
        <v>38.79</v>
      </c>
      <c r="C21" s="83">
        <v>38.79</v>
      </c>
      <c r="D21" s="83">
        <v>38.119999999999997</v>
      </c>
      <c r="E21" s="83">
        <v>38.700000000000003</v>
      </c>
      <c r="F21" s="84">
        <v>836900</v>
      </c>
      <c r="G21" s="83">
        <v>37.99</v>
      </c>
      <c r="H21" s="84">
        <f>EOD_T-A21</f>
        <v>27</v>
      </c>
      <c r="I21" s="83">
        <f t="shared" si="0"/>
        <v>-3.9999999999999147E-2</v>
      </c>
      <c r="J21" s="83">
        <f t="shared" si="1"/>
        <v>-0.10518012095713684</v>
      </c>
      <c r="K21" s="83" t="e">
        <f>J21-CTX_90DSMR</f>
        <v>#REF!</v>
      </c>
      <c r="L21" s="83" t="e">
        <f t="shared" si="2"/>
        <v>#REF!</v>
      </c>
    </row>
    <row r="22" spans="1:12" x14ac:dyDescent="0.25">
      <c r="A22" s="82">
        <v>42066</v>
      </c>
      <c r="B22" s="83">
        <v>38.700000000000003</v>
      </c>
      <c r="C22" s="83">
        <v>38.81</v>
      </c>
      <c r="D22" s="83">
        <v>38.14</v>
      </c>
      <c r="E22" s="83">
        <v>38.75</v>
      </c>
      <c r="F22" s="84">
        <v>770000</v>
      </c>
      <c r="G22" s="83">
        <v>38.03</v>
      </c>
      <c r="H22" s="84">
        <f>EOD_T-A22</f>
        <v>28</v>
      </c>
      <c r="I22" s="83">
        <f t="shared" si="0"/>
        <v>0.56000000000000227</v>
      </c>
      <c r="J22" s="83">
        <f t="shared" si="1"/>
        <v>1.4945289564985382</v>
      </c>
      <c r="K22" s="83" t="e">
        <f>J22-CTX_90DSMR</f>
        <v>#REF!</v>
      </c>
      <c r="L22" s="83" t="e">
        <f t="shared" si="2"/>
        <v>#REF!</v>
      </c>
    </row>
    <row r="23" spans="1:12" x14ac:dyDescent="0.25">
      <c r="A23" s="82">
        <v>42065</v>
      </c>
      <c r="B23" s="83">
        <v>37.200000000000003</v>
      </c>
      <c r="C23" s="83">
        <v>38.17</v>
      </c>
      <c r="D23" s="83">
        <v>37.01</v>
      </c>
      <c r="E23" s="83">
        <v>38.17</v>
      </c>
      <c r="F23" s="84">
        <v>931900</v>
      </c>
      <c r="G23" s="83">
        <v>37.47</v>
      </c>
      <c r="H23" s="84">
        <f>EOD_T-A23</f>
        <v>29</v>
      </c>
      <c r="I23" s="83">
        <f t="shared" si="0"/>
        <v>1.3100000000000023</v>
      </c>
      <c r="J23" s="83">
        <f t="shared" si="1"/>
        <v>3.6227876106194752</v>
      </c>
      <c r="K23" s="83" t="e">
        <f>J23-CTX_90DSMR</f>
        <v>#REF!</v>
      </c>
      <c r="L23" s="83" t="e">
        <f t="shared" si="2"/>
        <v>#REF!</v>
      </c>
    </row>
    <row r="24" spans="1:12" x14ac:dyDescent="0.25">
      <c r="A24" s="82">
        <v>42062</v>
      </c>
      <c r="B24" s="83">
        <v>36.619999999999997</v>
      </c>
      <c r="C24" s="83">
        <v>36.97</v>
      </c>
      <c r="D24" s="83">
        <v>36.44</v>
      </c>
      <c r="E24" s="83">
        <v>36.840000000000003</v>
      </c>
      <c r="F24" s="84">
        <v>508700</v>
      </c>
      <c r="G24" s="83">
        <v>36.159999999999997</v>
      </c>
      <c r="H24" s="84">
        <f>EOD_T-A24</f>
        <v>32</v>
      </c>
      <c r="I24" s="83">
        <f t="shared" si="0"/>
        <v>-4.0000000000006253E-2</v>
      </c>
      <c r="J24" s="83">
        <f t="shared" si="1"/>
        <v>-0.11049723756907805</v>
      </c>
      <c r="K24" s="83" t="e">
        <f>J24-CTX_90DSMR</f>
        <v>#REF!</v>
      </c>
      <c r="L24" s="83" t="e">
        <f t="shared" si="2"/>
        <v>#REF!</v>
      </c>
    </row>
    <row r="25" spans="1:12" x14ac:dyDescent="0.25">
      <c r="A25" s="82">
        <v>42061</v>
      </c>
      <c r="B25" s="83">
        <v>36.700000000000003</v>
      </c>
      <c r="C25" s="83">
        <v>37.04</v>
      </c>
      <c r="D25" s="83">
        <v>36.25</v>
      </c>
      <c r="E25" s="83">
        <v>36.880000000000003</v>
      </c>
      <c r="F25" s="84">
        <v>559800</v>
      </c>
      <c r="G25" s="83">
        <v>36.200000000000003</v>
      </c>
      <c r="H25" s="84">
        <f>EOD_T-A25</f>
        <v>33</v>
      </c>
      <c r="I25" s="83">
        <f t="shared" si="0"/>
        <v>0.10000000000000142</v>
      </c>
      <c r="J25" s="83">
        <f t="shared" si="1"/>
        <v>0.27700831024931144</v>
      </c>
      <c r="K25" s="83" t="e">
        <f>J25-CTX_90DSMR</f>
        <v>#REF!</v>
      </c>
      <c r="L25" s="83" t="e">
        <f t="shared" si="2"/>
        <v>#REF!</v>
      </c>
    </row>
    <row r="26" spans="1:12" x14ac:dyDescent="0.25">
      <c r="A26" s="82">
        <v>42060</v>
      </c>
      <c r="B26" s="83">
        <v>36.51</v>
      </c>
      <c r="C26" s="83">
        <v>36.79</v>
      </c>
      <c r="D26" s="83">
        <v>35.880000000000003</v>
      </c>
      <c r="E26" s="83">
        <v>36.78</v>
      </c>
      <c r="F26" s="84">
        <v>674600</v>
      </c>
      <c r="G26" s="83">
        <v>36.1</v>
      </c>
      <c r="H26" s="84">
        <f>EOD_T-A26</f>
        <v>34</v>
      </c>
      <c r="I26" s="83">
        <f t="shared" si="0"/>
        <v>0.55000000000000426</v>
      </c>
      <c r="J26" s="83">
        <f t="shared" si="1"/>
        <v>1.5471167369901668</v>
      </c>
      <c r="K26" s="83" t="e">
        <f>J26-CTX_90DSMR</f>
        <v>#REF!</v>
      </c>
      <c r="L26" s="83" t="e">
        <f t="shared" si="2"/>
        <v>#REF!</v>
      </c>
    </row>
    <row r="27" spans="1:12" x14ac:dyDescent="0.25">
      <c r="A27" s="82">
        <v>42059</v>
      </c>
      <c r="B27" s="83">
        <v>36.39</v>
      </c>
      <c r="C27" s="83">
        <v>36.700000000000003</v>
      </c>
      <c r="D27" s="83">
        <v>36.06</v>
      </c>
      <c r="E27" s="83">
        <v>36.22</v>
      </c>
      <c r="F27" s="84">
        <v>869000</v>
      </c>
      <c r="G27" s="83">
        <v>35.549999999999997</v>
      </c>
      <c r="H27" s="84">
        <f>EOD_T-A27</f>
        <v>35</v>
      </c>
      <c r="I27" s="83">
        <f t="shared" si="0"/>
        <v>-0.38000000000000256</v>
      </c>
      <c r="J27" s="83">
        <f t="shared" si="1"/>
        <v>-1.0576120233787991</v>
      </c>
      <c r="K27" s="83" t="e">
        <f>J27-CTX_90DSMR</f>
        <v>#REF!</v>
      </c>
      <c r="L27" s="83" t="e">
        <f t="shared" si="2"/>
        <v>#REF!</v>
      </c>
    </row>
    <row r="28" spans="1:12" x14ac:dyDescent="0.25">
      <c r="A28" s="82">
        <v>42058</v>
      </c>
      <c r="B28" s="83">
        <v>37</v>
      </c>
      <c r="C28" s="83">
        <v>37.5</v>
      </c>
      <c r="D28" s="83">
        <v>35.51</v>
      </c>
      <c r="E28" s="83">
        <v>36.61</v>
      </c>
      <c r="F28" s="84">
        <v>675200</v>
      </c>
      <c r="G28" s="83">
        <v>35.93</v>
      </c>
      <c r="H28" s="84">
        <f>EOD_T-A28</f>
        <v>36</v>
      </c>
      <c r="I28" s="83">
        <f t="shared" si="0"/>
        <v>-6.0000000000002274E-2</v>
      </c>
      <c r="J28" s="83">
        <f t="shared" si="1"/>
        <v>-0.16671297582662481</v>
      </c>
      <c r="K28" s="83" t="e">
        <f>J28-CTX_90DSMR</f>
        <v>#REF!</v>
      </c>
      <c r="L28" s="83" t="e">
        <f t="shared" si="2"/>
        <v>#REF!</v>
      </c>
    </row>
    <row r="29" spans="1:12" x14ac:dyDescent="0.25">
      <c r="A29" s="82">
        <v>42055</v>
      </c>
      <c r="B29" s="83">
        <v>37.200000000000003</v>
      </c>
      <c r="C29" s="83">
        <v>37.47</v>
      </c>
      <c r="D29" s="83">
        <v>36.299999999999997</v>
      </c>
      <c r="E29" s="83">
        <v>36.67</v>
      </c>
      <c r="F29" s="84">
        <v>287700</v>
      </c>
      <c r="G29" s="83">
        <v>35.99</v>
      </c>
      <c r="H29" s="84">
        <f>EOD_T-A29</f>
        <v>39</v>
      </c>
      <c r="I29" s="83">
        <f t="shared" si="0"/>
        <v>-0.28000000000000114</v>
      </c>
      <c r="J29" s="83">
        <f t="shared" si="1"/>
        <v>-0.77198786876206538</v>
      </c>
      <c r="K29" s="83" t="e">
        <f>J29-CTX_90DSMR</f>
        <v>#REF!</v>
      </c>
      <c r="L29" s="83" t="e">
        <f t="shared" si="2"/>
        <v>#REF!</v>
      </c>
    </row>
    <row r="30" spans="1:12" x14ac:dyDescent="0.25">
      <c r="A30" s="82">
        <v>42054</v>
      </c>
      <c r="B30" s="83">
        <v>37.6</v>
      </c>
      <c r="C30" s="83">
        <v>37.700000000000003</v>
      </c>
      <c r="D30" s="83">
        <v>36.76</v>
      </c>
      <c r="E30" s="83">
        <v>36.950000000000003</v>
      </c>
      <c r="F30" s="84">
        <v>410100</v>
      </c>
      <c r="G30" s="83">
        <v>36.270000000000003</v>
      </c>
      <c r="H30" s="84">
        <f>EOD_T-A30</f>
        <v>40</v>
      </c>
      <c r="I30" s="83">
        <f t="shared" si="0"/>
        <v>-0.54999999999999716</v>
      </c>
      <c r="J30" s="83">
        <f t="shared" si="1"/>
        <v>-1.4937533948940716</v>
      </c>
      <c r="K30" s="83" t="e">
        <f>J30-CTX_90DSMR</f>
        <v>#REF!</v>
      </c>
      <c r="L30" s="83" t="e">
        <f t="shared" si="2"/>
        <v>#REF!</v>
      </c>
    </row>
    <row r="31" spans="1:12" x14ac:dyDescent="0.25">
      <c r="A31" s="82">
        <v>42053</v>
      </c>
      <c r="B31" s="83">
        <v>37.299999999999997</v>
      </c>
      <c r="C31" s="83">
        <v>37.51</v>
      </c>
      <c r="D31" s="83">
        <v>36.39</v>
      </c>
      <c r="E31" s="83">
        <v>37.51</v>
      </c>
      <c r="F31" s="84">
        <v>668200</v>
      </c>
      <c r="G31" s="83">
        <v>36.82</v>
      </c>
      <c r="H31" s="84">
        <f>EOD_T-A31</f>
        <v>41</v>
      </c>
      <c r="I31" s="83">
        <f t="shared" si="0"/>
        <v>1.7800000000000011</v>
      </c>
      <c r="J31" s="83">
        <f t="shared" si="1"/>
        <v>5.0799086757990901</v>
      </c>
      <c r="K31" s="83" t="e">
        <f>J31-CTX_90DSMR</f>
        <v>#REF!</v>
      </c>
      <c r="L31" s="83" t="e">
        <f t="shared" si="2"/>
        <v>#REF!</v>
      </c>
    </row>
    <row r="32" spans="1:12" x14ac:dyDescent="0.25">
      <c r="A32" s="82">
        <v>42052</v>
      </c>
      <c r="B32" s="83">
        <v>35.479999999999997</v>
      </c>
      <c r="C32" s="83">
        <v>36.450000000000003</v>
      </c>
      <c r="D32" s="83">
        <v>35.46</v>
      </c>
      <c r="E32" s="83">
        <v>35.700000000000003</v>
      </c>
      <c r="F32" s="84">
        <v>369100</v>
      </c>
      <c r="G32" s="83">
        <v>35.04</v>
      </c>
      <c r="H32" s="84">
        <f>EOD_T-A32</f>
        <v>42</v>
      </c>
      <c r="I32" s="83">
        <f t="shared" si="0"/>
        <v>-0.20000000000000284</v>
      </c>
      <c r="J32" s="83">
        <f t="shared" si="1"/>
        <v>-0.56753688989785145</v>
      </c>
      <c r="K32" s="83" t="e">
        <f>J32-CTX_90DSMR</f>
        <v>#REF!</v>
      </c>
      <c r="L32" s="83" t="e">
        <f t="shared" si="2"/>
        <v>#REF!</v>
      </c>
    </row>
    <row r="33" spans="1:12" x14ac:dyDescent="0.25">
      <c r="A33" s="82">
        <v>42051</v>
      </c>
      <c r="B33" s="83">
        <v>35.85</v>
      </c>
      <c r="C33" s="83">
        <v>36</v>
      </c>
      <c r="D33" s="83">
        <v>35.53</v>
      </c>
      <c r="E33" s="83">
        <v>35.9</v>
      </c>
      <c r="F33" s="84">
        <v>505600</v>
      </c>
      <c r="G33" s="83">
        <v>35.24</v>
      </c>
      <c r="H33" s="84">
        <f>EOD_T-A33</f>
        <v>43</v>
      </c>
      <c r="I33" s="83">
        <f t="shared" si="0"/>
        <v>5.0000000000004263E-2</v>
      </c>
      <c r="J33" s="83">
        <f t="shared" si="1"/>
        <v>0.14208581983519258</v>
      </c>
      <c r="K33" s="83" t="e">
        <f>J33-CTX_90DSMR</f>
        <v>#REF!</v>
      </c>
      <c r="L33" s="83" t="e">
        <f t="shared" si="2"/>
        <v>#REF!</v>
      </c>
    </row>
    <row r="34" spans="1:12" x14ac:dyDescent="0.25">
      <c r="A34" s="82">
        <v>42048</v>
      </c>
      <c r="B34" s="83">
        <v>36.18</v>
      </c>
      <c r="C34" s="83">
        <v>36.799999999999997</v>
      </c>
      <c r="D34" s="83">
        <v>35.619999999999997</v>
      </c>
      <c r="E34" s="83">
        <v>35.85</v>
      </c>
      <c r="F34" s="84">
        <v>673800</v>
      </c>
      <c r="G34" s="83">
        <v>35.19</v>
      </c>
      <c r="H34" s="84">
        <f>EOD_T-A34</f>
        <v>46</v>
      </c>
      <c r="I34" s="83">
        <f t="shared" si="0"/>
        <v>0.39000000000000057</v>
      </c>
      <c r="J34" s="83">
        <f t="shared" si="1"/>
        <v>1.1206896551724155</v>
      </c>
      <c r="K34" s="83" t="e">
        <f>J34-CTX_90DSMR</f>
        <v>#REF!</v>
      </c>
      <c r="L34" s="83" t="e">
        <f t="shared" si="2"/>
        <v>#REF!</v>
      </c>
    </row>
    <row r="35" spans="1:12" x14ac:dyDescent="0.25">
      <c r="A35" s="82">
        <v>42047</v>
      </c>
      <c r="B35" s="83">
        <v>35</v>
      </c>
      <c r="C35" s="83">
        <v>35.770000000000003</v>
      </c>
      <c r="D35" s="83">
        <v>34.76</v>
      </c>
      <c r="E35" s="83">
        <v>35.450000000000003</v>
      </c>
      <c r="F35" s="84">
        <v>857900</v>
      </c>
      <c r="G35" s="83">
        <v>34.799999999999997</v>
      </c>
      <c r="H35" s="84">
        <f>EOD_T-A35</f>
        <v>47</v>
      </c>
      <c r="I35" s="83">
        <f t="shared" si="0"/>
        <v>0.69999999999999574</v>
      </c>
      <c r="J35" s="83">
        <f t="shared" si="1"/>
        <v>2.0527859237536532</v>
      </c>
      <c r="K35" s="83" t="e">
        <f>J35-CTX_90DSMR</f>
        <v>#REF!</v>
      </c>
      <c r="L35" s="83" t="e">
        <f t="shared" si="2"/>
        <v>#REF!</v>
      </c>
    </row>
    <row r="36" spans="1:12" x14ac:dyDescent="0.25">
      <c r="A36" s="82">
        <v>42046</v>
      </c>
      <c r="B36" s="83">
        <v>34.78</v>
      </c>
      <c r="C36" s="83">
        <v>34.85</v>
      </c>
      <c r="D36" s="83">
        <v>34.03</v>
      </c>
      <c r="E36" s="83">
        <v>34.74</v>
      </c>
      <c r="F36" s="84">
        <v>644500</v>
      </c>
      <c r="G36" s="83">
        <v>34.1</v>
      </c>
      <c r="H36" s="84">
        <f>EOD_T-A36</f>
        <v>48</v>
      </c>
      <c r="I36" s="83">
        <f t="shared" si="0"/>
        <v>0.31000000000000227</v>
      </c>
      <c r="J36" s="83">
        <f t="shared" si="1"/>
        <v>0.91743119266055728</v>
      </c>
      <c r="K36" s="83" t="e">
        <f>J36-CTX_90DSMR</f>
        <v>#REF!</v>
      </c>
      <c r="L36" s="83" t="e">
        <f t="shared" si="2"/>
        <v>#REF!</v>
      </c>
    </row>
    <row r="37" spans="1:12" x14ac:dyDescent="0.25">
      <c r="A37" s="82">
        <v>42045</v>
      </c>
      <c r="B37" s="83">
        <v>34.299999999999997</v>
      </c>
      <c r="C37" s="83">
        <v>34.47</v>
      </c>
      <c r="D37" s="83">
        <v>34.03</v>
      </c>
      <c r="E37" s="83">
        <v>34.43</v>
      </c>
      <c r="F37" s="84">
        <v>576400</v>
      </c>
      <c r="G37" s="83">
        <v>33.79</v>
      </c>
      <c r="H37" s="84">
        <f>EOD_T-A37</f>
        <v>49</v>
      </c>
      <c r="I37" s="83">
        <f t="shared" si="0"/>
        <v>0.10999999999999943</v>
      </c>
      <c r="J37" s="83">
        <f t="shared" si="1"/>
        <v>0.32660332541567527</v>
      </c>
      <c r="K37" s="83" t="e">
        <f>J37-CTX_90DSMR</f>
        <v>#REF!</v>
      </c>
      <c r="L37" s="83" t="e">
        <f t="shared" si="2"/>
        <v>#REF!</v>
      </c>
    </row>
    <row r="38" spans="1:12" x14ac:dyDescent="0.25">
      <c r="A38" s="82">
        <v>42044</v>
      </c>
      <c r="B38" s="83">
        <v>34.299999999999997</v>
      </c>
      <c r="C38" s="83">
        <v>34.5</v>
      </c>
      <c r="D38" s="83">
        <v>34.119999999999997</v>
      </c>
      <c r="E38" s="83">
        <v>34.31</v>
      </c>
      <c r="F38" s="84">
        <v>279400</v>
      </c>
      <c r="G38" s="83">
        <v>33.68</v>
      </c>
      <c r="H38" s="84">
        <f>EOD_T-A38</f>
        <v>50</v>
      </c>
      <c r="I38" s="83">
        <f t="shared" si="0"/>
        <v>-0.14000000000000057</v>
      </c>
      <c r="J38" s="83">
        <f t="shared" si="1"/>
        <v>-0.41395623891188815</v>
      </c>
      <c r="K38" s="83" t="e">
        <f>J38-CTX_90DSMR</f>
        <v>#REF!</v>
      </c>
      <c r="L38" s="83" t="e">
        <f t="shared" si="2"/>
        <v>#REF!</v>
      </c>
    </row>
    <row r="39" spans="1:12" x14ac:dyDescent="0.25">
      <c r="A39" s="82">
        <v>42041</v>
      </c>
      <c r="B39" s="83">
        <v>34.44</v>
      </c>
      <c r="C39" s="83">
        <v>34.69</v>
      </c>
      <c r="D39" s="83">
        <v>34.25</v>
      </c>
      <c r="E39" s="83">
        <v>34.46</v>
      </c>
      <c r="F39" s="84">
        <v>599000</v>
      </c>
      <c r="G39" s="83">
        <v>33.82</v>
      </c>
      <c r="H39" s="84">
        <f>EOD_T-A39</f>
        <v>53</v>
      </c>
      <c r="I39" s="83">
        <f t="shared" si="0"/>
        <v>0.28000000000000114</v>
      </c>
      <c r="J39" s="83">
        <f t="shared" si="1"/>
        <v>0.83482409063804752</v>
      </c>
      <c r="K39" s="83" t="e">
        <f>J39-CTX_90DSMR</f>
        <v>#REF!</v>
      </c>
      <c r="L39" s="83" t="e">
        <f t="shared" si="2"/>
        <v>#REF!</v>
      </c>
    </row>
    <row r="40" spans="1:12" x14ac:dyDescent="0.25">
      <c r="A40" s="82">
        <v>42040</v>
      </c>
      <c r="B40" s="83">
        <v>34.5</v>
      </c>
      <c r="C40" s="83">
        <v>34.56</v>
      </c>
      <c r="D40" s="83">
        <v>33.97</v>
      </c>
      <c r="E40" s="83">
        <v>34.17</v>
      </c>
      <c r="F40" s="84">
        <v>533500</v>
      </c>
      <c r="G40" s="83">
        <v>33.54</v>
      </c>
      <c r="H40" s="84">
        <f>EOD_T-A40</f>
        <v>54</v>
      </c>
      <c r="I40" s="83">
        <f t="shared" si="0"/>
        <v>-9.9999999999980105E-3</v>
      </c>
      <c r="J40" s="83">
        <f t="shared" si="1"/>
        <v>-2.980625931445011E-2</v>
      </c>
      <c r="K40" s="83" t="e">
        <f>J40-CTX_90DSMR</f>
        <v>#REF!</v>
      </c>
      <c r="L40" s="83" t="e">
        <f t="shared" si="2"/>
        <v>#REF!</v>
      </c>
    </row>
    <row r="41" spans="1:12" x14ac:dyDescent="0.25">
      <c r="A41" s="82">
        <v>42039</v>
      </c>
      <c r="B41" s="83">
        <v>34.9</v>
      </c>
      <c r="C41" s="83">
        <v>34.950000000000003</v>
      </c>
      <c r="D41" s="83">
        <v>33.83</v>
      </c>
      <c r="E41" s="83">
        <v>34.18</v>
      </c>
      <c r="F41" s="84">
        <v>655700</v>
      </c>
      <c r="G41" s="83">
        <v>33.549999999999997</v>
      </c>
      <c r="H41" s="84">
        <f>EOD_T-A41</f>
        <v>55</v>
      </c>
      <c r="I41" s="83">
        <f t="shared" si="0"/>
        <v>-0.22000000000000597</v>
      </c>
      <c r="J41" s="83">
        <f t="shared" si="1"/>
        <v>-0.65146579804562021</v>
      </c>
      <c r="K41" s="83" t="e">
        <f>J41-CTX_90DSMR</f>
        <v>#REF!</v>
      </c>
      <c r="L41" s="83" t="e">
        <f t="shared" si="2"/>
        <v>#REF!</v>
      </c>
    </row>
    <row r="42" spans="1:12" x14ac:dyDescent="0.25">
      <c r="A42" s="82">
        <v>42038</v>
      </c>
      <c r="B42" s="83">
        <v>33.71</v>
      </c>
      <c r="C42" s="83">
        <v>34.47</v>
      </c>
      <c r="D42" s="83">
        <v>33.700000000000003</v>
      </c>
      <c r="E42" s="83">
        <v>34.409999999999997</v>
      </c>
      <c r="F42" s="84">
        <v>565100</v>
      </c>
      <c r="G42" s="83">
        <v>33.770000000000003</v>
      </c>
      <c r="H42" s="84">
        <f>EOD_T-A42</f>
        <v>56</v>
      </c>
      <c r="I42" s="83">
        <f t="shared" si="0"/>
        <v>0.85000000000000142</v>
      </c>
      <c r="J42" s="83">
        <f t="shared" si="1"/>
        <v>2.5820170109356058</v>
      </c>
      <c r="K42" s="83" t="e">
        <f>J42-CTX_90DSMR</f>
        <v>#REF!</v>
      </c>
      <c r="L42" s="83" t="e">
        <f t="shared" si="2"/>
        <v>#REF!</v>
      </c>
    </row>
    <row r="43" spans="1:12" x14ac:dyDescent="0.25">
      <c r="A43" s="82">
        <v>42037</v>
      </c>
      <c r="B43" s="83">
        <v>33.4</v>
      </c>
      <c r="C43" s="83">
        <v>33.76</v>
      </c>
      <c r="D43" s="83">
        <v>33.1</v>
      </c>
      <c r="E43" s="83">
        <v>33.54</v>
      </c>
      <c r="F43" s="84">
        <v>477300</v>
      </c>
      <c r="G43" s="83">
        <v>32.92</v>
      </c>
      <c r="H43" s="84">
        <f>EOD_T-A43</f>
        <v>57</v>
      </c>
      <c r="I43" s="83">
        <f t="shared" si="0"/>
        <v>0.12000000000000455</v>
      </c>
      <c r="J43" s="83">
        <f t="shared" si="1"/>
        <v>0.36585365853659929</v>
      </c>
      <c r="K43" s="83" t="e">
        <f>J43-CTX_90DSMR</f>
        <v>#REF!</v>
      </c>
      <c r="L43" s="83" t="e">
        <f t="shared" si="2"/>
        <v>#REF!</v>
      </c>
    </row>
    <row r="44" spans="1:12" x14ac:dyDescent="0.25">
      <c r="A44" s="82">
        <v>42034</v>
      </c>
      <c r="B44" s="83">
        <v>33.25</v>
      </c>
      <c r="C44" s="83">
        <v>33.58</v>
      </c>
      <c r="D44" s="83">
        <v>33.04</v>
      </c>
      <c r="E44" s="83">
        <v>33.42</v>
      </c>
      <c r="F44" s="84">
        <v>705300</v>
      </c>
      <c r="G44" s="83">
        <v>32.799999999999997</v>
      </c>
      <c r="H44" s="84">
        <f>EOD_T-A44</f>
        <v>60</v>
      </c>
      <c r="I44" s="83">
        <f t="shared" si="0"/>
        <v>0.22999999999999687</v>
      </c>
      <c r="J44" s="83">
        <f t="shared" si="1"/>
        <v>0.70617132330364407</v>
      </c>
      <c r="K44" s="83" t="e">
        <f>J44-CTX_90DSMR</f>
        <v>#REF!</v>
      </c>
      <c r="L44" s="83" t="e">
        <f t="shared" si="2"/>
        <v>#REF!</v>
      </c>
    </row>
    <row r="45" spans="1:12" x14ac:dyDescent="0.25">
      <c r="A45" s="82">
        <v>42033</v>
      </c>
      <c r="B45" s="83">
        <v>33.51</v>
      </c>
      <c r="C45" s="83">
        <v>33.75</v>
      </c>
      <c r="D45" s="83">
        <v>32.96</v>
      </c>
      <c r="E45" s="83">
        <v>33.18</v>
      </c>
      <c r="F45" s="84">
        <v>652300</v>
      </c>
      <c r="G45" s="83">
        <v>32.57</v>
      </c>
      <c r="H45" s="84">
        <f>EOD_T-A45</f>
        <v>61</v>
      </c>
      <c r="I45" s="83">
        <f t="shared" si="0"/>
        <v>-0.78000000000000114</v>
      </c>
      <c r="J45" s="83">
        <f t="shared" si="1"/>
        <v>-2.3388305847076496</v>
      </c>
      <c r="K45" s="83" t="e">
        <f>J45-CTX_90DSMR</f>
        <v>#REF!</v>
      </c>
      <c r="L45" s="83" t="e">
        <f t="shared" si="2"/>
        <v>#REF!</v>
      </c>
    </row>
    <row r="46" spans="1:12" x14ac:dyDescent="0.25">
      <c r="A46" s="82">
        <v>42032</v>
      </c>
      <c r="B46" s="83">
        <v>33.79</v>
      </c>
      <c r="C46" s="83">
        <v>34.369999999999997</v>
      </c>
      <c r="D46" s="83">
        <v>33.67</v>
      </c>
      <c r="E46" s="83">
        <v>33.979999999999997</v>
      </c>
      <c r="F46" s="84">
        <v>460600</v>
      </c>
      <c r="G46" s="83">
        <v>33.35</v>
      </c>
      <c r="H46" s="84">
        <f>EOD_T-A46</f>
        <v>62</v>
      </c>
      <c r="I46" s="83">
        <f t="shared" si="0"/>
        <v>-0.26999999999999602</v>
      </c>
      <c r="J46" s="83">
        <f t="shared" si="1"/>
        <v>-0.8030933967876146</v>
      </c>
      <c r="K46" s="83" t="e">
        <f>J46-CTX_90DSMR</f>
        <v>#REF!</v>
      </c>
      <c r="L46" s="83" t="e">
        <f t="shared" si="2"/>
        <v>#REF!</v>
      </c>
    </row>
    <row r="47" spans="1:12" x14ac:dyDescent="0.25">
      <c r="A47" s="82">
        <v>42031</v>
      </c>
      <c r="B47" s="83">
        <v>34.200000000000003</v>
      </c>
      <c r="C47" s="83">
        <v>34.71</v>
      </c>
      <c r="D47" s="83">
        <v>33.94</v>
      </c>
      <c r="E47" s="83">
        <v>34.25</v>
      </c>
      <c r="F47" s="84">
        <v>888300</v>
      </c>
      <c r="G47" s="83">
        <v>33.619999999999997</v>
      </c>
      <c r="H47" s="84">
        <f>EOD_T-A47</f>
        <v>63</v>
      </c>
      <c r="I47" s="83">
        <f t="shared" si="0"/>
        <v>0.4199999999999946</v>
      </c>
      <c r="J47" s="83">
        <f t="shared" si="1"/>
        <v>1.2650602409638392</v>
      </c>
      <c r="K47" s="83" t="e">
        <f>J47-CTX_90DSMR</f>
        <v>#REF!</v>
      </c>
      <c r="L47" s="83" t="e">
        <f t="shared" si="2"/>
        <v>#REF!</v>
      </c>
    </row>
    <row r="48" spans="1:12" x14ac:dyDescent="0.25">
      <c r="A48" s="82">
        <v>42030</v>
      </c>
      <c r="B48" s="83">
        <v>33.82</v>
      </c>
      <c r="C48" s="83">
        <v>33.82</v>
      </c>
      <c r="D48" s="83">
        <v>33.82</v>
      </c>
      <c r="E48" s="83">
        <v>33.82</v>
      </c>
      <c r="F48" s="84">
        <v>0</v>
      </c>
      <c r="G48" s="83">
        <v>33.200000000000003</v>
      </c>
      <c r="H48" s="84">
        <f>EOD_T-A48</f>
        <v>64</v>
      </c>
      <c r="I48" s="83">
        <f t="shared" si="0"/>
        <v>0</v>
      </c>
      <c r="J48" s="83">
        <f t="shared" si="1"/>
        <v>0</v>
      </c>
      <c r="K48" s="83" t="e">
        <f>J48-CTX_90DSMR</f>
        <v>#REF!</v>
      </c>
      <c r="L48" s="83" t="e">
        <f t="shared" si="2"/>
        <v>#REF!</v>
      </c>
    </row>
    <row r="49" spans="1:12" x14ac:dyDescent="0.25">
      <c r="A49" s="82">
        <v>42027</v>
      </c>
      <c r="B49" s="83">
        <v>33.43</v>
      </c>
      <c r="C49" s="83">
        <v>33.92</v>
      </c>
      <c r="D49" s="83">
        <v>32.47</v>
      </c>
      <c r="E49" s="83">
        <v>33.82</v>
      </c>
      <c r="F49" s="84">
        <v>664900</v>
      </c>
      <c r="G49" s="83">
        <v>33.200000000000003</v>
      </c>
      <c r="H49" s="84">
        <f>EOD_T-A49</f>
        <v>67</v>
      </c>
      <c r="I49" s="83">
        <f t="shared" si="0"/>
        <v>0.72000000000000597</v>
      </c>
      <c r="J49" s="83">
        <f t="shared" si="1"/>
        <v>2.2167487684729248</v>
      </c>
      <c r="K49" s="83" t="e">
        <f>J49-CTX_90DSMR</f>
        <v>#REF!</v>
      </c>
      <c r="L49" s="83" t="e">
        <f t="shared" si="2"/>
        <v>#REF!</v>
      </c>
    </row>
    <row r="50" spans="1:12" x14ac:dyDescent="0.25">
      <c r="A50" s="82">
        <v>42026</v>
      </c>
      <c r="B50" s="83">
        <v>34.44</v>
      </c>
      <c r="C50" s="83">
        <v>34.479999999999997</v>
      </c>
      <c r="D50" s="83">
        <v>32.83</v>
      </c>
      <c r="E50" s="83">
        <v>33.090000000000003</v>
      </c>
      <c r="F50" s="84">
        <v>814900</v>
      </c>
      <c r="G50" s="83">
        <v>32.479999999999997</v>
      </c>
      <c r="H50" s="84">
        <f>EOD_T-A50</f>
        <v>68</v>
      </c>
      <c r="I50" s="83">
        <f t="shared" si="0"/>
        <v>-1.3200000000000003</v>
      </c>
      <c r="J50" s="83">
        <f t="shared" si="1"/>
        <v>-3.9053254437869835</v>
      </c>
      <c r="K50" s="83" t="e">
        <f>J50-CTX_90DSMR</f>
        <v>#REF!</v>
      </c>
      <c r="L50" s="83" t="e">
        <f t="shared" si="2"/>
        <v>#REF!</v>
      </c>
    </row>
    <row r="51" spans="1:12" x14ac:dyDescent="0.25">
      <c r="A51" s="82">
        <v>42025</v>
      </c>
      <c r="B51" s="83">
        <v>33.869999999999997</v>
      </c>
      <c r="C51" s="83">
        <v>35.200000000000003</v>
      </c>
      <c r="D51" s="83">
        <v>33.869999999999997</v>
      </c>
      <c r="E51" s="83">
        <v>34.44</v>
      </c>
      <c r="F51" s="84">
        <v>611400</v>
      </c>
      <c r="G51" s="83">
        <v>33.799999999999997</v>
      </c>
      <c r="H51" s="84">
        <f>EOD_T-A51</f>
        <v>69</v>
      </c>
      <c r="I51" s="83">
        <f t="shared" si="0"/>
        <v>0.87999999999999545</v>
      </c>
      <c r="J51" s="83">
        <f t="shared" si="1"/>
        <v>2.6731470230862557</v>
      </c>
      <c r="K51" s="83" t="e">
        <f>J51-CTX_90DSMR</f>
        <v>#REF!</v>
      </c>
      <c r="L51" s="83" t="e">
        <f t="shared" si="2"/>
        <v>#REF!</v>
      </c>
    </row>
    <row r="52" spans="1:12" x14ac:dyDescent="0.25">
      <c r="A52" s="82">
        <v>42024</v>
      </c>
      <c r="B52" s="83">
        <v>33.76</v>
      </c>
      <c r="C52" s="83">
        <v>34.04</v>
      </c>
      <c r="D52" s="83">
        <v>33.46</v>
      </c>
      <c r="E52" s="83">
        <v>33.54</v>
      </c>
      <c r="F52" s="84">
        <v>318400</v>
      </c>
      <c r="G52" s="83">
        <v>32.92</v>
      </c>
      <c r="H52" s="84">
        <f>EOD_T-A52</f>
        <v>70</v>
      </c>
      <c r="I52" s="83">
        <f t="shared" si="0"/>
        <v>-0.42999999999999972</v>
      </c>
      <c r="J52" s="83">
        <f t="shared" si="1"/>
        <v>-1.2893553223388297</v>
      </c>
      <c r="K52" s="83" t="e">
        <f>J52-CTX_90DSMR</f>
        <v>#REF!</v>
      </c>
      <c r="L52" s="83" t="e">
        <f t="shared" si="2"/>
        <v>#REF!</v>
      </c>
    </row>
    <row r="53" spans="1:12" x14ac:dyDescent="0.25">
      <c r="A53" s="82">
        <v>42023</v>
      </c>
      <c r="B53" s="83">
        <v>33.99</v>
      </c>
      <c r="C53" s="83">
        <v>34.380000000000003</v>
      </c>
      <c r="D53" s="83">
        <v>33.909999999999997</v>
      </c>
      <c r="E53" s="83">
        <v>33.979999999999997</v>
      </c>
      <c r="F53" s="84">
        <v>403600</v>
      </c>
      <c r="G53" s="83">
        <v>33.35</v>
      </c>
      <c r="H53" s="84">
        <f>EOD_T-A53</f>
        <v>71</v>
      </c>
      <c r="I53" s="83">
        <f t="shared" si="0"/>
        <v>0.10000000000000142</v>
      </c>
      <c r="J53" s="83">
        <f t="shared" si="1"/>
        <v>0.30075187969925238</v>
      </c>
      <c r="K53" s="83" t="e">
        <f>J53-CTX_90DSMR</f>
        <v>#REF!</v>
      </c>
      <c r="L53" s="83" t="e">
        <f t="shared" si="2"/>
        <v>#REF!</v>
      </c>
    </row>
    <row r="54" spans="1:12" x14ac:dyDescent="0.25">
      <c r="A54" s="82">
        <v>42020</v>
      </c>
      <c r="B54" s="83">
        <v>34.35</v>
      </c>
      <c r="C54" s="83">
        <v>34.58</v>
      </c>
      <c r="D54" s="83">
        <v>33.65</v>
      </c>
      <c r="E54" s="83">
        <v>33.880000000000003</v>
      </c>
      <c r="F54" s="84">
        <v>345700</v>
      </c>
      <c r="G54" s="83">
        <v>33.25</v>
      </c>
      <c r="H54" s="84">
        <f>EOD_T-A54</f>
        <v>74</v>
      </c>
      <c r="I54" s="83">
        <f t="shared" si="0"/>
        <v>-0.88000000000000256</v>
      </c>
      <c r="J54" s="83">
        <f t="shared" si="1"/>
        <v>-2.5783767946088556</v>
      </c>
      <c r="K54" s="83" t="e">
        <f>J54-CTX_90DSMR</f>
        <v>#REF!</v>
      </c>
      <c r="L54" s="83" t="e">
        <f t="shared" si="2"/>
        <v>#REF!</v>
      </c>
    </row>
    <row r="55" spans="1:12" x14ac:dyDescent="0.25">
      <c r="A55" s="82">
        <v>42019</v>
      </c>
      <c r="B55" s="83">
        <v>35.04</v>
      </c>
      <c r="C55" s="83">
        <v>35.409999999999997</v>
      </c>
      <c r="D55" s="83">
        <v>34.64</v>
      </c>
      <c r="E55" s="83">
        <v>34.770000000000003</v>
      </c>
      <c r="F55" s="84">
        <v>418500</v>
      </c>
      <c r="G55" s="83">
        <v>34.130000000000003</v>
      </c>
      <c r="H55" s="84">
        <f>EOD_T-A55</f>
        <v>75</v>
      </c>
      <c r="I55" s="83">
        <f t="shared" si="0"/>
        <v>-0.19999999999999574</v>
      </c>
      <c r="J55" s="83">
        <f t="shared" si="1"/>
        <v>-0.58258083309057884</v>
      </c>
      <c r="K55" s="83" t="e">
        <f>J55-CTX_90DSMR</f>
        <v>#REF!</v>
      </c>
      <c r="L55" s="83" t="e">
        <f t="shared" si="2"/>
        <v>#REF!</v>
      </c>
    </row>
    <row r="56" spans="1:12" x14ac:dyDescent="0.25">
      <c r="A56" s="82">
        <v>42018</v>
      </c>
      <c r="B56" s="83">
        <v>35.229999999999997</v>
      </c>
      <c r="C56" s="83">
        <v>35.479999999999997</v>
      </c>
      <c r="D56" s="83">
        <v>34.69</v>
      </c>
      <c r="E56" s="83">
        <v>34.979999999999997</v>
      </c>
      <c r="F56" s="84">
        <v>461200</v>
      </c>
      <c r="G56" s="83">
        <v>34.33</v>
      </c>
      <c r="H56" s="84">
        <f>EOD_T-A56</f>
        <v>76</v>
      </c>
      <c r="I56" s="83">
        <f t="shared" si="0"/>
        <v>-0.17999999999999972</v>
      </c>
      <c r="J56" s="83">
        <f t="shared" si="1"/>
        <v>-0.521587945523036</v>
      </c>
      <c r="K56" s="83" t="e">
        <f>J56-CTX_90DSMR</f>
        <v>#REF!</v>
      </c>
      <c r="L56" s="83" t="e">
        <f t="shared" si="2"/>
        <v>#REF!</v>
      </c>
    </row>
    <row r="57" spans="1:12" x14ac:dyDescent="0.25">
      <c r="A57" s="82">
        <v>42017</v>
      </c>
      <c r="B57" s="83">
        <v>34.76</v>
      </c>
      <c r="C57" s="83">
        <v>35.229999999999997</v>
      </c>
      <c r="D57" s="83">
        <v>34.5</v>
      </c>
      <c r="E57" s="83">
        <v>35.159999999999997</v>
      </c>
      <c r="F57" s="84">
        <v>618200</v>
      </c>
      <c r="G57" s="83">
        <v>34.51</v>
      </c>
      <c r="H57" s="84">
        <f>EOD_T-A57</f>
        <v>77</v>
      </c>
      <c r="I57" s="83">
        <f t="shared" si="0"/>
        <v>0.21999999999999886</v>
      </c>
      <c r="J57" s="83">
        <f t="shared" si="1"/>
        <v>0.64158646835811861</v>
      </c>
      <c r="K57" s="83" t="e">
        <f>J57-CTX_90DSMR</f>
        <v>#REF!</v>
      </c>
      <c r="L57" s="83" t="e">
        <f t="shared" si="2"/>
        <v>#REF!</v>
      </c>
    </row>
    <row r="58" spans="1:12" x14ac:dyDescent="0.25">
      <c r="A58" s="82">
        <v>42016</v>
      </c>
      <c r="B58" s="83">
        <v>35.409999999999997</v>
      </c>
      <c r="C58" s="83">
        <v>35.42</v>
      </c>
      <c r="D58" s="83">
        <v>34.840000000000003</v>
      </c>
      <c r="E58" s="83">
        <v>34.93</v>
      </c>
      <c r="F58" s="84">
        <v>423200</v>
      </c>
      <c r="G58" s="83">
        <v>34.29</v>
      </c>
      <c r="H58" s="84">
        <f>EOD_T-A58</f>
        <v>78</v>
      </c>
      <c r="I58" s="83">
        <f t="shared" si="0"/>
        <v>-0.41000000000000369</v>
      </c>
      <c r="J58" s="83">
        <f t="shared" si="1"/>
        <v>-1.1815561959654284</v>
      </c>
      <c r="K58" s="83" t="e">
        <f>J58-CTX_90DSMR</f>
        <v>#REF!</v>
      </c>
      <c r="L58" s="83" t="e">
        <f t="shared" si="2"/>
        <v>#REF!</v>
      </c>
    </row>
    <row r="59" spans="1:12" x14ac:dyDescent="0.25">
      <c r="A59" s="82">
        <v>42013</v>
      </c>
      <c r="B59" s="83">
        <v>35.1</v>
      </c>
      <c r="C59" s="83">
        <v>35.44</v>
      </c>
      <c r="D59" s="83">
        <v>34.909999999999997</v>
      </c>
      <c r="E59" s="83">
        <v>35.35</v>
      </c>
      <c r="F59" s="84">
        <v>513100</v>
      </c>
      <c r="G59" s="83">
        <v>34.700000000000003</v>
      </c>
      <c r="H59" s="84">
        <f>EOD_T-A59</f>
        <v>81</v>
      </c>
      <c r="I59" s="83">
        <f t="shared" si="0"/>
        <v>0.92999999999999972</v>
      </c>
      <c r="J59" s="83">
        <f t="shared" si="1"/>
        <v>2.7539236008291375</v>
      </c>
      <c r="K59" s="83" t="e">
        <f>J59-CTX_90DSMR</f>
        <v>#REF!</v>
      </c>
      <c r="L59" s="83" t="e">
        <f t="shared" si="2"/>
        <v>#REF!</v>
      </c>
    </row>
    <row r="60" spans="1:12" x14ac:dyDescent="0.25">
      <c r="A60" s="82">
        <v>42012</v>
      </c>
      <c r="B60" s="83">
        <v>34.68</v>
      </c>
      <c r="C60" s="83">
        <v>34.799999999999997</v>
      </c>
      <c r="D60" s="83">
        <v>34.24</v>
      </c>
      <c r="E60" s="83">
        <v>34.4</v>
      </c>
      <c r="F60" s="84">
        <v>886300</v>
      </c>
      <c r="G60" s="83">
        <v>33.770000000000003</v>
      </c>
      <c r="H60" s="84">
        <f>EOD_T-A60</f>
        <v>82</v>
      </c>
      <c r="I60" s="83">
        <f t="shared" si="0"/>
        <v>-4.9999999999997158E-2</v>
      </c>
      <c r="J60" s="83">
        <f t="shared" si="1"/>
        <v>-0.14784151389709391</v>
      </c>
      <c r="K60" s="83" t="e">
        <f>J60-CTX_90DSMR</f>
        <v>#REF!</v>
      </c>
      <c r="L60" s="83" t="e">
        <f t="shared" si="2"/>
        <v>#REF!</v>
      </c>
    </row>
    <row r="61" spans="1:12" x14ac:dyDescent="0.25">
      <c r="A61" s="82">
        <v>42011</v>
      </c>
      <c r="B61" s="83">
        <v>35.18</v>
      </c>
      <c r="C61" s="83">
        <v>35.18</v>
      </c>
      <c r="D61" s="83">
        <v>34.200000000000003</v>
      </c>
      <c r="E61" s="83">
        <v>34.46</v>
      </c>
      <c r="F61" s="84">
        <v>725600</v>
      </c>
      <c r="G61" s="83">
        <v>33.82</v>
      </c>
      <c r="H61" s="84">
        <f>EOD_T-A61</f>
        <v>83</v>
      </c>
      <c r="I61" s="83">
        <f t="shared" si="0"/>
        <v>-0.35000000000000142</v>
      </c>
      <c r="J61" s="83">
        <f t="shared" si="1"/>
        <v>-1.0242903131401855</v>
      </c>
      <c r="K61" s="83" t="e">
        <f>J61-CTX_90DSMR</f>
        <v>#REF!</v>
      </c>
      <c r="L61" s="83" t="e">
        <f t="shared" si="2"/>
        <v>#REF!</v>
      </c>
    </row>
    <row r="62" spans="1:12" x14ac:dyDescent="0.25">
      <c r="A62" s="82">
        <v>42010</v>
      </c>
      <c r="B62" s="83">
        <v>35.020000000000003</v>
      </c>
      <c r="C62" s="83">
        <v>35.1</v>
      </c>
      <c r="D62" s="83">
        <v>34.54</v>
      </c>
      <c r="E62" s="83">
        <v>34.81</v>
      </c>
      <c r="F62" s="84">
        <v>731500</v>
      </c>
      <c r="G62" s="83">
        <v>34.17</v>
      </c>
      <c r="H62" s="84">
        <f>EOD_T-A62</f>
        <v>84</v>
      </c>
      <c r="I62" s="83">
        <f t="shared" si="0"/>
        <v>-0.47999999999999687</v>
      </c>
      <c r="J62" s="83">
        <f t="shared" si="1"/>
        <v>-1.3852813852813763</v>
      </c>
      <c r="K62" s="83" t="e">
        <f>J62-CTX_90DSMR</f>
        <v>#REF!</v>
      </c>
      <c r="L62" s="83" t="e">
        <f t="shared" si="2"/>
        <v>#REF!</v>
      </c>
    </row>
    <row r="63" spans="1:12" x14ac:dyDescent="0.25">
      <c r="A63" s="82">
        <v>42009</v>
      </c>
      <c r="B63" s="83">
        <v>34.75</v>
      </c>
      <c r="C63" s="83">
        <v>35.44</v>
      </c>
      <c r="D63" s="83">
        <v>34.61</v>
      </c>
      <c r="E63" s="83">
        <v>35.299999999999997</v>
      </c>
      <c r="F63" s="84">
        <v>435900</v>
      </c>
      <c r="G63" s="83">
        <v>34.65</v>
      </c>
      <c r="H63" s="84">
        <f>EOD_T-A63</f>
        <v>85</v>
      </c>
      <c r="I63" s="83">
        <f t="shared" si="0"/>
        <v>0.85000000000000142</v>
      </c>
      <c r="J63" s="83">
        <f t="shared" si="1"/>
        <v>2.5147928994082887</v>
      </c>
      <c r="K63" s="83" t="e">
        <f>J63-CTX_90DSMR</f>
        <v>#REF!</v>
      </c>
      <c r="L63" s="83" t="e">
        <f t="shared" si="2"/>
        <v>#REF!</v>
      </c>
    </row>
    <row r="64" spans="1:12" x14ac:dyDescent="0.25">
      <c r="A64" s="82">
        <v>42006</v>
      </c>
      <c r="B64" s="83">
        <v>34.19</v>
      </c>
      <c r="C64" s="83">
        <v>34.71</v>
      </c>
      <c r="D64" s="83">
        <v>34.19</v>
      </c>
      <c r="E64" s="83">
        <v>34.44</v>
      </c>
      <c r="F64" s="84">
        <v>318900</v>
      </c>
      <c r="G64" s="83">
        <v>33.799999999999997</v>
      </c>
      <c r="H64" s="84">
        <f>EOD_T-A64</f>
        <v>88</v>
      </c>
      <c r="I64" s="83">
        <f t="shared" si="0"/>
        <v>0.21999999999999886</v>
      </c>
      <c r="J64" s="83">
        <f t="shared" si="1"/>
        <v>0.65515187611673276</v>
      </c>
      <c r="K64" s="83" t="e">
        <f>J64-CTX_90DSMR</f>
        <v>#REF!</v>
      </c>
      <c r="L64" s="83" t="e">
        <f t="shared" si="2"/>
        <v>#REF!</v>
      </c>
    </row>
    <row r="65" spans="1:12" x14ac:dyDescent="0.25">
      <c r="A65" s="82">
        <v>42005</v>
      </c>
      <c r="B65" s="83">
        <v>34.21</v>
      </c>
      <c r="C65" s="83">
        <v>34.21</v>
      </c>
      <c r="D65" s="83">
        <v>34.21</v>
      </c>
      <c r="E65" s="83">
        <v>34.21</v>
      </c>
      <c r="F65" s="84">
        <v>0</v>
      </c>
      <c r="G65" s="83">
        <v>33.58</v>
      </c>
      <c r="H65" s="84">
        <f>EOD_T-A65</f>
        <v>89</v>
      </c>
      <c r="I65" s="83">
        <f t="shared" si="0"/>
        <v>0</v>
      </c>
      <c r="J65" s="83">
        <f t="shared" si="1"/>
        <v>0</v>
      </c>
      <c r="K65" s="83" t="e">
        <f>J65-CTX_90DSMR</f>
        <v>#REF!</v>
      </c>
      <c r="L65" s="83" t="e">
        <f t="shared" si="2"/>
        <v>#REF!</v>
      </c>
    </row>
    <row r="66" spans="1:12" x14ac:dyDescent="0.25">
      <c r="A66" s="82">
        <v>42004</v>
      </c>
      <c r="B66" s="83">
        <v>34.340000000000003</v>
      </c>
      <c r="C66" s="83">
        <v>34.65</v>
      </c>
      <c r="D66" s="83">
        <v>34.200000000000003</v>
      </c>
      <c r="E66" s="83">
        <v>34.21</v>
      </c>
      <c r="F66" s="84">
        <v>198200</v>
      </c>
      <c r="G66" s="83">
        <v>33.58</v>
      </c>
      <c r="H66" s="84">
        <f>EOD_T-A66</f>
        <v>90</v>
      </c>
      <c r="I66" s="83">
        <f t="shared" si="0"/>
        <v>-7.9999999999998295E-2</v>
      </c>
      <c r="J66" s="83">
        <f t="shared" si="1"/>
        <v>-0.23767082590611496</v>
      </c>
      <c r="K66" s="83" t="e">
        <f>J66-CTX_90DSMR</f>
        <v>#REF!</v>
      </c>
      <c r="L66" s="83" t="e">
        <f t="shared" si="2"/>
        <v>#REF!</v>
      </c>
    </row>
    <row r="67" spans="1:12" x14ac:dyDescent="0.25">
      <c r="A67" s="82">
        <v>42003</v>
      </c>
      <c r="B67" s="83">
        <v>35.01</v>
      </c>
      <c r="C67" s="83">
        <v>35.159999999999997</v>
      </c>
      <c r="D67" s="83">
        <v>34.22</v>
      </c>
      <c r="E67" s="83">
        <v>34.29</v>
      </c>
      <c r="F67" s="84">
        <v>532100</v>
      </c>
      <c r="G67" s="83">
        <v>33.659999999999997</v>
      </c>
      <c r="H67" s="84">
        <f>EOD_T-A67</f>
        <v>91</v>
      </c>
      <c r="I67" s="83">
        <f t="shared" ref="I67:I130" si="3">G67-G68</f>
        <v>-0.70000000000000284</v>
      </c>
      <c r="J67" s="83">
        <f t="shared" ref="J67:J130" si="4">I67/G68*100</f>
        <v>-2.0372526193248044</v>
      </c>
      <c r="K67" s="83" t="e">
        <f>J67-CTX_90DSMR</f>
        <v>#REF!</v>
      </c>
      <c r="L67" s="83" t="e">
        <f t="shared" ref="L67:L130" si="5">K67*K67</f>
        <v>#REF!</v>
      </c>
    </row>
    <row r="68" spans="1:12" x14ac:dyDescent="0.25">
      <c r="A68" s="82">
        <v>42002</v>
      </c>
      <c r="B68" s="83">
        <v>35.090000000000003</v>
      </c>
      <c r="C68" s="83">
        <v>35.14</v>
      </c>
      <c r="D68" s="83">
        <v>34.799999999999997</v>
      </c>
      <c r="E68" s="83">
        <v>35.01</v>
      </c>
      <c r="F68" s="84">
        <v>357000</v>
      </c>
      <c r="G68" s="83">
        <v>34.36</v>
      </c>
      <c r="H68" s="84">
        <f>EOD_T-A68</f>
        <v>92</v>
      </c>
      <c r="I68" s="83">
        <f t="shared" si="3"/>
        <v>9.9999999999980105E-3</v>
      </c>
      <c r="J68" s="83">
        <f t="shared" si="4"/>
        <v>2.9112081513822448E-2</v>
      </c>
      <c r="K68" s="83" t="e">
        <f>J68-CTX_90DSMR</f>
        <v>#REF!</v>
      </c>
      <c r="L68" s="83" t="e">
        <f t="shared" si="5"/>
        <v>#REF!</v>
      </c>
    </row>
    <row r="69" spans="1:12" x14ac:dyDescent="0.25">
      <c r="A69" s="82">
        <v>41999</v>
      </c>
      <c r="B69" s="83">
        <v>35</v>
      </c>
      <c r="C69" s="83">
        <v>35</v>
      </c>
      <c r="D69" s="83">
        <v>35</v>
      </c>
      <c r="E69" s="83">
        <v>35</v>
      </c>
      <c r="F69" s="84">
        <v>0</v>
      </c>
      <c r="G69" s="83">
        <v>34.35</v>
      </c>
      <c r="H69" s="84">
        <f>EOD_T-A69</f>
        <v>95</v>
      </c>
      <c r="I69" s="83">
        <f t="shared" si="3"/>
        <v>0</v>
      </c>
      <c r="J69" s="83">
        <f t="shared" si="4"/>
        <v>0</v>
      </c>
      <c r="K69" s="83" t="e">
        <f>J69-CTX_90DSMR</f>
        <v>#REF!</v>
      </c>
      <c r="L69" s="83" t="e">
        <f t="shared" si="5"/>
        <v>#REF!</v>
      </c>
    </row>
    <row r="70" spans="1:12" x14ac:dyDescent="0.25">
      <c r="A70" s="82">
        <v>41998</v>
      </c>
      <c r="B70" s="83">
        <v>35</v>
      </c>
      <c r="C70" s="83">
        <v>35</v>
      </c>
      <c r="D70" s="83">
        <v>35</v>
      </c>
      <c r="E70" s="83">
        <v>35</v>
      </c>
      <c r="F70" s="84">
        <v>0</v>
      </c>
      <c r="G70" s="83">
        <v>34.35</v>
      </c>
      <c r="H70" s="84">
        <f>EOD_T-A70</f>
        <v>96</v>
      </c>
      <c r="I70" s="83">
        <f t="shared" si="3"/>
        <v>0</v>
      </c>
      <c r="J70" s="83">
        <f t="shared" si="4"/>
        <v>0</v>
      </c>
      <c r="K70" s="83" t="e">
        <f>J70-CTX_90DSMR</f>
        <v>#REF!</v>
      </c>
      <c r="L70" s="83" t="e">
        <f t="shared" si="5"/>
        <v>#REF!</v>
      </c>
    </row>
    <row r="71" spans="1:12" x14ac:dyDescent="0.25">
      <c r="A71" s="82">
        <v>41997</v>
      </c>
      <c r="B71" s="83">
        <v>34.96</v>
      </c>
      <c r="C71" s="83">
        <v>35.090000000000003</v>
      </c>
      <c r="D71" s="83">
        <v>34.93</v>
      </c>
      <c r="E71" s="83">
        <v>35</v>
      </c>
      <c r="F71" s="84">
        <v>445600</v>
      </c>
      <c r="G71" s="83">
        <v>34.35</v>
      </c>
      <c r="H71" s="84">
        <f>EOD_T-A71</f>
        <v>97</v>
      </c>
      <c r="I71" s="83">
        <f t="shared" si="3"/>
        <v>0.45000000000000284</v>
      </c>
      <c r="J71" s="83">
        <f t="shared" si="4"/>
        <v>1.3274336283185926</v>
      </c>
      <c r="K71" s="83" t="e">
        <f>J71-CTX_90DSMR</f>
        <v>#REF!</v>
      </c>
      <c r="L71" s="83" t="e">
        <f t="shared" si="5"/>
        <v>#REF!</v>
      </c>
    </row>
    <row r="72" spans="1:12" x14ac:dyDescent="0.25">
      <c r="A72" s="82">
        <v>41996</v>
      </c>
      <c r="B72" s="83">
        <v>35.049999999999997</v>
      </c>
      <c r="C72" s="83">
        <v>35.07</v>
      </c>
      <c r="D72" s="83">
        <v>34.39</v>
      </c>
      <c r="E72" s="83">
        <v>34.54</v>
      </c>
      <c r="F72" s="84">
        <v>516800</v>
      </c>
      <c r="G72" s="83">
        <v>33.9</v>
      </c>
      <c r="H72" s="84">
        <f>EOD_T-A72</f>
        <v>98</v>
      </c>
      <c r="I72" s="83">
        <f t="shared" si="3"/>
        <v>-0.25999999999999801</v>
      </c>
      <c r="J72" s="83">
        <f t="shared" si="4"/>
        <v>-0.76112412177985378</v>
      </c>
      <c r="K72" s="83" t="e">
        <f>J72-CTX_90DSMR</f>
        <v>#REF!</v>
      </c>
      <c r="L72" s="83" t="e">
        <f t="shared" si="5"/>
        <v>#REF!</v>
      </c>
    </row>
    <row r="73" spans="1:12" x14ac:dyDescent="0.25">
      <c r="A73" s="82">
        <v>41995</v>
      </c>
      <c r="B73" s="83">
        <v>34.15</v>
      </c>
      <c r="C73" s="83">
        <v>34.92</v>
      </c>
      <c r="D73" s="83">
        <v>34.14</v>
      </c>
      <c r="E73" s="83">
        <v>34.799999999999997</v>
      </c>
      <c r="F73" s="84">
        <v>842600</v>
      </c>
      <c r="G73" s="83">
        <v>34.159999999999997</v>
      </c>
      <c r="H73" s="84">
        <f>EOD_T-A73</f>
        <v>99</v>
      </c>
      <c r="I73" s="83">
        <f t="shared" si="3"/>
        <v>0.84999999999999432</v>
      </c>
      <c r="J73" s="83">
        <f t="shared" si="4"/>
        <v>2.5517862503752453</v>
      </c>
      <c r="K73" s="83" t="e">
        <f>J73-CTX_90DSMR</f>
        <v>#REF!</v>
      </c>
      <c r="L73" s="83" t="e">
        <f t="shared" si="5"/>
        <v>#REF!</v>
      </c>
    </row>
    <row r="74" spans="1:12" x14ac:dyDescent="0.25">
      <c r="A74" s="82">
        <v>41992</v>
      </c>
      <c r="B74" s="83">
        <v>34</v>
      </c>
      <c r="C74" s="83">
        <v>34.42</v>
      </c>
      <c r="D74" s="83">
        <v>33.67</v>
      </c>
      <c r="E74" s="83">
        <v>33.94</v>
      </c>
      <c r="F74" s="84">
        <v>1014800</v>
      </c>
      <c r="G74" s="83">
        <v>33.31</v>
      </c>
      <c r="H74" s="84">
        <f>EOD_T-A74</f>
        <v>102</v>
      </c>
      <c r="I74" s="83">
        <f t="shared" si="3"/>
        <v>0.63000000000000256</v>
      </c>
      <c r="J74" s="83">
        <f t="shared" si="4"/>
        <v>1.927784577723386</v>
      </c>
      <c r="K74" s="83" t="e">
        <f>J74-CTX_90DSMR</f>
        <v>#REF!</v>
      </c>
      <c r="L74" s="83" t="e">
        <f t="shared" si="5"/>
        <v>#REF!</v>
      </c>
    </row>
    <row r="75" spans="1:12" x14ac:dyDescent="0.25">
      <c r="A75" s="82">
        <v>41991</v>
      </c>
      <c r="B75" s="83">
        <v>33.44</v>
      </c>
      <c r="C75" s="83">
        <v>33.79</v>
      </c>
      <c r="D75" s="83">
        <v>33.08</v>
      </c>
      <c r="E75" s="83">
        <v>33.29</v>
      </c>
      <c r="F75" s="84">
        <v>944400</v>
      </c>
      <c r="G75" s="83">
        <v>32.68</v>
      </c>
      <c r="H75" s="84">
        <f>EOD_T-A75</f>
        <v>103</v>
      </c>
      <c r="I75" s="83">
        <f t="shared" si="3"/>
        <v>0.42999999999999972</v>
      </c>
      <c r="J75" s="83">
        <f t="shared" si="4"/>
        <v>1.3333333333333324</v>
      </c>
      <c r="K75" s="83" t="e">
        <f>J75-CTX_90DSMR</f>
        <v>#REF!</v>
      </c>
      <c r="L75" s="83" t="e">
        <f t="shared" si="5"/>
        <v>#REF!</v>
      </c>
    </row>
    <row r="76" spans="1:12" x14ac:dyDescent="0.25">
      <c r="A76" s="82">
        <v>41990</v>
      </c>
      <c r="B76" s="83">
        <v>32.700000000000003</v>
      </c>
      <c r="C76" s="83">
        <v>33.31</v>
      </c>
      <c r="D76" s="83">
        <v>32.6</v>
      </c>
      <c r="E76" s="83">
        <v>32.86</v>
      </c>
      <c r="F76" s="84">
        <v>851100</v>
      </c>
      <c r="G76" s="83">
        <v>32.25</v>
      </c>
      <c r="H76" s="84">
        <f>EOD_T-A76</f>
        <v>104</v>
      </c>
      <c r="I76" s="83">
        <f t="shared" si="3"/>
        <v>0.55000000000000071</v>
      </c>
      <c r="J76" s="83">
        <f t="shared" si="4"/>
        <v>1.7350157728706648</v>
      </c>
      <c r="K76" s="83" t="e">
        <f>J76-CTX_90DSMR</f>
        <v>#REF!</v>
      </c>
      <c r="L76" s="83" t="e">
        <f t="shared" si="5"/>
        <v>#REF!</v>
      </c>
    </row>
    <row r="77" spans="1:12" x14ac:dyDescent="0.25">
      <c r="A77" s="82">
        <v>41989</v>
      </c>
      <c r="B77" s="83">
        <v>32.42</v>
      </c>
      <c r="C77" s="83">
        <v>32.71</v>
      </c>
      <c r="D77" s="83">
        <v>31.76</v>
      </c>
      <c r="E77" s="83">
        <v>32.299999999999997</v>
      </c>
      <c r="F77" s="84">
        <v>1002000</v>
      </c>
      <c r="G77" s="83">
        <v>31.7</v>
      </c>
      <c r="H77" s="84">
        <f>EOD_T-A77</f>
        <v>105</v>
      </c>
      <c r="I77" s="83">
        <f t="shared" si="3"/>
        <v>7.9999999999998295E-2</v>
      </c>
      <c r="J77" s="83">
        <f t="shared" si="4"/>
        <v>0.25300442757747721</v>
      </c>
      <c r="K77" s="83" t="e">
        <f>J77-CTX_90DSMR</f>
        <v>#REF!</v>
      </c>
      <c r="L77" s="83" t="e">
        <f t="shared" si="5"/>
        <v>#REF!</v>
      </c>
    </row>
    <row r="78" spans="1:12" x14ac:dyDescent="0.25">
      <c r="A78" s="82">
        <v>41988</v>
      </c>
      <c r="B78" s="83">
        <v>31.38</v>
      </c>
      <c r="C78" s="83">
        <v>32.32</v>
      </c>
      <c r="D78" s="83">
        <v>31.38</v>
      </c>
      <c r="E78" s="83">
        <v>32.21</v>
      </c>
      <c r="F78" s="84">
        <v>693400</v>
      </c>
      <c r="G78" s="83">
        <v>31.62</v>
      </c>
      <c r="H78" s="84">
        <f>EOD_T-A78</f>
        <v>106</v>
      </c>
      <c r="I78" s="83">
        <f t="shared" si="3"/>
        <v>0.57000000000000028</v>
      </c>
      <c r="J78" s="83">
        <f t="shared" si="4"/>
        <v>1.8357487922705324</v>
      </c>
      <c r="K78" s="83" t="e">
        <f>J78-CTX_90DSMR</f>
        <v>#REF!</v>
      </c>
      <c r="L78" s="83" t="e">
        <f t="shared" si="5"/>
        <v>#REF!</v>
      </c>
    </row>
    <row r="79" spans="1:12" x14ac:dyDescent="0.25">
      <c r="A79" s="82">
        <v>41985</v>
      </c>
      <c r="B79" s="83">
        <v>30.96</v>
      </c>
      <c r="C79" s="83">
        <v>32.75</v>
      </c>
      <c r="D79" s="83">
        <v>30.96</v>
      </c>
      <c r="E79" s="83">
        <v>31.63</v>
      </c>
      <c r="F79" s="84">
        <v>1002100</v>
      </c>
      <c r="G79" s="83">
        <v>31.05</v>
      </c>
      <c r="H79" s="84">
        <f>EOD_T-A79</f>
        <v>109</v>
      </c>
      <c r="I79" s="83">
        <f t="shared" si="3"/>
        <v>0.37000000000000099</v>
      </c>
      <c r="J79" s="83">
        <f t="shared" si="4"/>
        <v>1.2059973924380736</v>
      </c>
      <c r="K79" s="83" t="e">
        <f>J79-CTX_90DSMR</f>
        <v>#REF!</v>
      </c>
      <c r="L79" s="83" t="e">
        <f t="shared" si="5"/>
        <v>#REF!</v>
      </c>
    </row>
    <row r="80" spans="1:12" x14ac:dyDescent="0.25">
      <c r="A80" s="82">
        <v>41984</v>
      </c>
      <c r="B80" s="83">
        <v>30</v>
      </c>
      <c r="C80" s="83">
        <v>31.42</v>
      </c>
      <c r="D80" s="83">
        <v>30</v>
      </c>
      <c r="E80" s="83">
        <v>31.26</v>
      </c>
      <c r="F80" s="84">
        <v>1502800</v>
      </c>
      <c r="G80" s="83">
        <v>30.68</v>
      </c>
      <c r="H80" s="84">
        <f>EOD_T-A80</f>
        <v>110</v>
      </c>
      <c r="I80" s="83">
        <f t="shared" si="3"/>
        <v>0.85000000000000142</v>
      </c>
      <c r="J80" s="83">
        <f t="shared" si="4"/>
        <v>2.8494803888702696</v>
      </c>
      <c r="K80" s="83" t="e">
        <f>J80-CTX_90DSMR</f>
        <v>#REF!</v>
      </c>
      <c r="L80" s="83" t="e">
        <f t="shared" si="5"/>
        <v>#REF!</v>
      </c>
    </row>
    <row r="81" spans="1:12" x14ac:dyDescent="0.25">
      <c r="A81" s="82">
        <v>41983</v>
      </c>
      <c r="B81" s="83">
        <v>30.45</v>
      </c>
      <c r="C81" s="83">
        <v>30.55</v>
      </c>
      <c r="D81" s="83">
        <v>30.02</v>
      </c>
      <c r="E81" s="83">
        <v>30.39</v>
      </c>
      <c r="F81" s="84">
        <v>672500</v>
      </c>
      <c r="G81" s="83">
        <v>29.83</v>
      </c>
      <c r="H81" s="84">
        <f>EOD_T-A81</f>
        <v>111</v>
      </c>
      <c r="I81" s="83">
        <f t="shared" si="3"/>
        <v>9.9999999999980105E-3</v>
      </c>
      <c r="J81" s="83">
        <f t="shared" si="4"/>
        <v>3.3534540576787425E-2</v>
      </c>
      <c r="K81" s="83" t="e">
        <f>J81-CTX_90DSMR</f>
        <v>#REF!</v>
      </c>
      <c r="L81" s="83" t="e">
        <f t="shared" si="5"/>
        <v>#REF!</v>
      </c>
    </row>
    <row r="82" spans="1:12" x14ac:dyDescent="0.25">
      <c r="A82" s="82">
        <v>41982</v>
      </c>
      <c r="B82" s="83">
        <v>30.85</v>
      </c>
      <c r="C82" s="83">
        <v>30.85</v>
      </c>
      <c r="D82" s="83">
        <v>30.02</v>
      </c>
      <c r="E82" s="83">
        <v>30.38</v>
      </c>
      <c r="F82" s="84">
        <v>782600</v>
      </c>
      <c r="G82" s="83">
        <v>29.82</v>
      </c>
      <c r="H82" s="84">
        <f>EOD_T-A82</f>
        <v>112</v>
      </c>
      <c r="I82" s="83">
        <f t="shared" si="3"/>
        <v>-0.82999999999999829</v>
      </c>
      <c r="J82" s="83">
        <f t="shared" si="4"/>
        <v>-2.7079934747145136</v>
      </c>
      <c r="K82" s="83" t="e">
        <f>J82-CTX_90DSMR</f>
        <v>#REF!</v>
      </c>
      <c r="L82" s="83" t="e">
        <f t="shared" si="5"/>
        <v>#REF!</v>
      </c>
    </row>
    <row r="83" spans="1:12" x14ac:dyDescent="0.25">
      <c r="A83" s="82">
        <v>41981</v>
      </c>
      <c r="B83" s="83">
        <v>31.43</v>
      </c>
      <c r="C83" s="83">
        <v>31.53</v>
      </c>
      <c r="D83" s="83">
        <v>31.1</v>
      </c>
      <c r="E83" s="83">
        <v>31.23</v>
      </c>
      <c r="F83" s="84">
        <v>509600</v>
      </c>
      <c r="G83" s="83">
        <v>30.65</v>
      </c>
      <c r="H83" s="84">
        <f>EOD_T-A83</f>
        <v>113</v>
      </c>
      <c r="I83" s="83">
        <f t="shared" si="3"/>
        <v>8.9999999999999858E-2</v>
      </c>
      <c r="J83" s="83">
        <f t="shared" si="4"/>
        <v>0.29450261780104664</v>
      </c>
      <c r="K83" s="83" t="e">
        <f>J83-CTX_90DSMR</f>
        <v>#REF!</v>
      </c>
      <c r="L83" s="83" t="e">
        <f t="shared" si="5"/>
        <v>#REF!</v>
      </c>
    </row>
    <row r="84" spans="1:12" x14ac:dyDescent="0.25">
      <c r="A84" s="82">
        <v>41978</v>
      </c>
      <c r="B84" s="83">
        <v>31</v>
      </c>
      <c r="C84" s="83">
        <v>31.22</v>
      </c>
      <c r="D84" s="83">
        <v>30.83</v>
      </c>
      <c r="E84" s="83">
        <v>31.13</v>
      </c>
      <c r="F84" s="84">
        <v>679500</v>
      </c>
      <c r="G84" s="83">
        <v>30.56</v>
      </c>
      <c r="H84" s="84">
        <f>EOD_T-A84</f>
        <v>116</v>
      </c>
      <c r="I84" s="83">
        <f t="shared" si="3"/>
        <v>0.23000000000000043</v>
      </c>
      <c r="J84" s="83">
        <f t="shared" si="4"/>
        <v>0.75832509066930576</v>
      </c>
      <c r="K84" s="83" t="e">
        <f>J84-CTX_90DSMR</f>
        <v>#REF!</v>
      </c>
      <c r="L84" s="83" t="e">
        <f t="shared" si="5"/>
        <v>#REF!</v>
      </c>
    </row>
    <row r="85" spans="1:12" x14ac:dyDescent="0.25">
      <c r="A85" s="82">
        <v>41977</v>
      </c>
      <c r="B85" s="83">
        <v>30.5</v>
      </c>
      <c r="C85" s="83">
        <v>31.02</v>
      </c>
      <c r="D85" s="83">
        <v>30.3</v>
      </c>
      <c r="E85" s="83">
        <v>30.9</v>
      </c>
      <c r="F85" s="84">
        <v>672100</v>
      </c>
      <c r="G85" s="83">
        <v>30.33</v>
      </c>
      <c r="H85" s="84">
        <f>EOD_T-A85</f>
        <v>117</v>
      </c>
      <c r="I85" s="83">
        <f t="shared" si="3"/>
        <v>0.38999999999999702</v>
      </c>
      <c r="J85" s="83">
        <f t="shared" si="4"/>
        <v>1.3026052104208317</v>
      </c>
      <c r="K85" s="83" t="e">
        <f>J85-CTX_90DSMR</f>
        <v>#REF!</v>
      </c>
      <c r="L85" s="83" t="e">
        <f t="shared" si="5"/>
        <v>#REF!</v>
      </c>
    </row>
    <row r="86" spans="1:12" x14ac:dyDescent="0.25">
      <c r="A86" s="82">
        <v>41976</v>
      </c>
      <c r="B86" s="83">
        <v>29.98</v>
      </c>
      <c r="C86" s="83">
        <v>30.75</v>
      </c>
      <c r="D86" s="83">
        <v>29.98</v>
      </c>
      <c r="E86" s="83">
        <v>30.5</v>
      </c>
      <c r="F86" s="84">
        <v>975900</v>
      </c>
      <c r="G86" s="83">
        <v>29.94</v>
      </c>
      <c r="H86" s="84">
        <f>EOD_T-A86</f>
        <v>118</v>
      </c>
      <c r="I86" s="83">
        <f t="shared" si="3"/>
        <v>0.32000000000000028</v>
      </c>
      <c r="J86" s="83">
        <f t="shared" si="4"/>
        <v>1.0803511141120874</v>
      </c>
      <c r="K86" s="83" t="e">
        <f>J86-CTX_90DSMR</f>
        <v>#REF!</v>
      </c>
      <c r="L86" s="83" t="e">
        <f t="shared" si="5"/>
        <v>#REF!</v>
      </c>
    </row>
    <row r="87" spans="1:12" x14ac:dyDescent="0.25">
      <c r="A87" s="82">
        <v>41975</v>
      </c>
      <c r="B87" s="83">
        <v>29.5</v>
      </c>
      <c r="C87" s="83">
        <v>30.18</v>
      </c>
      <c r="D87" s="83">
        <v>29.05</v>
      </c>
      <c r="E87" s="83">
        <v>30.18</v>
      </c>
      <c r="F87" s="84">
        <v>601300</v>
      </c>
      <c r="G87" s="83">
        <v>29.62</v>
      </c>
      <c r="H87" s="84">
        <f>EOD_T-A87</f>
        <v>119</v>
      </c>
      <c r="I87" s="83">
        <f t="shared" si="3"/>
        <v>0.42999999999999972</v>
      </c>
      <c r="J87" s="83">
        <f t="shared" si="4"/>
        <v>1.473107228502911</v>
      </c>
      <c r="K87" s="83" t="e">
        <f>J87-CTX_90DSMR</f>
        <v>#REF!</v>
      </c>
      <c r="L87" s="83" t="e">
        <f t="shared" si="5"/>
        <v>#REF!</v>
      </c>
    </row>
    <row r="88" spans="1:12" x14ac:dyDescent="0.25">
      <c r="A88" s="82">
        <v>41974</v>
      </c>
      <c r="B88" s="83">
        <v>29.95</v>
      </c>
      <c r="C88" s="83">
        <v>30.22</v>
      </c>
      <c r="D88" s="83">
        <v>29.64</v>
      </c>
      <c r="E88" s="83">
        <v>29.74</v>
      </c>
      <c r="F88" s="84">
        <v>710900</v>
      </c>
      <c r="G88" s="83">
        <v>29.19</v>
      </c>
      <c r="H88" s="84">
        <f>EOD_T-A88</f>
        <v>120</v>
      </c>
      <c r="I88" s="83">
        <f t="shared" si="3"/>
        <v>-0.5</v>
      </c>
      <c r="J88" s="83">
        <f t="shared" si="4"/>
        <v>-1.684068710003368</v>
      </c>
      <c r="K88" s="83" t="e">
        <f>J88-CTX_90DSMR</f>
        <v>#REF!</v>
      </c>
      <c r="L88" s="83" t="e">
        <f t="shared" si="5"/>
        <v>#REF!</v>
      </c>
    </row>
    <row r="89" spans="1:12" x14ac:dyDescent="0.25">
      <c r="A89" s="82">
        <v>41971</v>
      </c>
      <c r="B89" s="83">
        <v>30.95</v>
      </c>
      <c r="C89" s="83">
        <v>30.95</v>
      </c>
      <c r="D89" s="83">
        <v>30.03</v>
      </c>
      <c r="E89" s="83">
        <v>30.25</v>
      </c>
      <c r="F89" s="84">
        <v>363600</v>
      </c>
      <c r="G89" s="83">
        <v>29.69</v>
      </c>
      <c r="H89" s="84">
        <f>EOD_T-A89</f>
        <v>123</v>
      </c>
      <c r="I89" s="83">
        <f t="shared" si="3"/>
        <v>-0.66000000000000014</v>
      </c>
      <c r="J89" s="83">
        <f t="shared" si="4"/>
        <v>-2.1746293245469528</v>
      </c>
      <c r="K89" s="83" t="e">
        <f>J89-CTX_90DSMR</f>
        <v>#REF!</v>
      </c>
      <c r="L89" s="83" t="e">
        <f t="shared" si="5"/>
        <v>#REF!</v>
      </c>
    </row>
    <row r="90" spans="1:12" x14ac:dyDescent="0.25">
      <c r="A90" s="82">
        <v>41970</v>
      </c>
      <c r="B90" s="83">
        <v>31.5</v>
      </c>
      <c r="C90" s="83">
        <v>31.5</v>
      </c>
      <c r="D90" s="83">
        <v>30.85</v>
      </c>
      <c r="E90" s="83">
        <v>30.92</v>
      </c>
      <c r="F90" s="84">
        <v>295400</v>
      </c>
      <c r="G90" s="83">
        <v>30.35</v>
      </c>
      <c r="H90" s="84">
        <f>EOD_T-A90</f>
        <v>124</v>
      </c>
      <c r="I90" s="83">
        <f t="shared" si="3"/>
        <v>-0.46999999999999886</v>
      </c>
      <c r="J90" s="83">
        <f t="shared" si="4"/>
        <v>-1.5249837767683285</v>
      </c>
      <c r="K90" s="83" t="e">
        <f>J90-CTX_90DSMR</f>
        <v>#REF!</v>
      </c>
      <c r="L90" s="83" t="e">
        <f t="shared" si="5"/>
        <v>#REF!</v>
      </c>
    </row>
    <row r="91" spans="1:12" x14ac:dyDescent="0.25">
      <c r="A91" s="82">
        <v>41969</v>
      </c>
      <c r="B91" s="83">
        <v>31.3</v>
      </c>
      <c r="C91" s="83">
        <v>31.79</v>
      </c>
      <c r="D91" s="83">
        <v>30.76</v>
      </c>
      <c r="E91" s="83">
        <v>31.4</v>
      </c>
      <c r="F91" s="84">
        <v>2324300</v>
      </c>
      <c r="G91" s="83">
        <v>30.82</v>
      </c>
      <c r="H91" s="84">
        <f>EOD_T-A91</f>
        <v>125</v>
      </c>
      <c r="I91" s="83">
        <f t="shared" si="3"/>
        <v>0.44999999999999929</v>
      </c>
      <c r="J91" s="83">
        <f t="shared" si="4"/>
        <v>1.4817253868949598</v>
      </c>
      <c r="K91" s="83" t="e">
        <f>J91-CTX_90DSMR</f>
        <v>#REF!</v>
      </c>
      <c r="L91" s="83" t="e">
        <f t="shared" si="5"/>
        <v>#REF!</v>
      </c>
    </row>
    <row r="92" spans="1:12" x14ac:dyDescent="0.25">
      <c r="A92" s="82">
        <v>41968</v>
      </c>
      <c r="B92" s="83">
        <v>31.09</v>
      </c>
      <c r="C92" s="83">
        <v>31.21</v>
      </c>
      <c r="D92" s="83">
        <v>30.72</v>
      </c>
      <c r="E92" s="83">
        <v>30.94</v>
      </c>
      <c r="F92" s="84">
        <v>838900</v>
      </c>
      <c r="G92" s="83">
        <v>30.37</v>
      </c>
      <c r="H92" s="84">
        <f>EOD_T-A92</f>
        <v>126</v>
      </c>
      <c r="I92" s="83">
        <f t="shared" si="3"/>
        <v>-0.14000000000000057</v>
      </c>
      <c r="J92" s="83">
        <f t="shared" si="4"/>
        <v>-0.45886594559161115</v>
      </c>
      <c r="K92" s="83" t="e">
        <f>J92-CTX_90DSMR</f>
        <v>#REF!</v>
      </c>
      <c r="L92" s="83" t="e">
        <f t="shared" si="5"/>
        <v>#REF!</v>
      </c>
    </row>
    <row r="93" spans="1:12" x14ac:dyDescent="0.25">
      <c r="A93" s="82">
        <v>41967</v>
      </c>
      <c r="B93" s="83">
        <v>31.1</v>
      </c>
      <c r="C93" s="83">
        <v>31.17</v>
      </c>
      <c r="D93" s="83">
        <v>30.89</v>
      </c>
      <c r="E93" s="83">
        <v>31.08</v>
      </c>
      <c r="F93" s="84">
        <v>2100400</v>
      </c>
      <c r="G93" s="83">
        <v>30.51</v>
      </c>
      <c r="H93" s="84">
        <f>EOD_T-A93</f>
        <v>127</v>
      </c>
      <c r="I93" s="83">
        <f t="shared" si="3"/>
        <v>0.19000000000000128</v>
      </c>
      <c r="J93" s="83">
        <f t="shared" si="4"/>
        <v>0.62664907651715462</v>
      </c>
      <c r="K93" s="83" t="e">
        <f>J93-CTX_90DSMR</f>
        <v>#REF!</v>
      </c>
      <c r="L93" s="83" t="e">
        <f t="shared" si="5"/>
        <v>#REF!</v>
      </c>
    </row>
    <row r="94" spans="1:12" x14ac:dyDescent="0.25">
      <c r="A94" s="82">
        <v>41964</v>
      </c>
      <c r="B94" s="83">
        <v>31.21</v>
      </c>
      <c r="C94" s="83">
        <v>31.38</v>
      </c>
      <c r="D94" s="83">
        <v>30.72</v>
      </c>
      <c r="E94" s="83">
        <v>30.89</v>
      </c>
      <c r="F94" s="84">
        <v>719200</v>
      </c>
      <c r="G94" s="83">
        <v>30.32</v>
      </c>
      <c r="H94" s="84">
        <f>EOD_T-A94</f>
        <v>130</v>
      </c>
      <c r="I94" s="83">
        <f t="shared" si="3"/>
        <v>-0.23000000000000043</v>
      </c>
      <c r="J94" s="83">
        <f t="shared" si="4"/>
        <v>-0.75286415711947763</v>
      </c>
      <c r="K94" s="83" t="e">
        <f>J94-CTX_90DSMR</f>
        <v>#REF!</v>
      </c>
      <c r="L94" s="83" t="e">
        <f t="shared" si="5"/>
        <v>#REF!</v>
      </c>
    </row>
    <row r="95" spans="1:12" x14ac:dyDescent="0.25">
      <c r="A95" s="82">
        <v>41963</v>
      </c>
      <c r="B95" s="83">
        <v>30.79</v>
      </c>
      <c r="C95" s="83">
        <v>31.41</v>
      </c>
      <c r="D95" s="83">
        <v>30.57</v>
      </c>
      <c r="E95" s="83">
        <v>31.12</v>
      </c>
      <c r="F95" s="84">
        <v>1069900</v>
      </c>
      <c r="G95" s="83">
        <v>30.55</v>
      </c>
      <c r="H95" s="84">
        <f>EOD_T-A95</f>
        <v>131</v>
      </c>
      <c r="I95" s="83">
        <f t="shared" si="3"/>
        <v>0.10000000000000142</v>
      </c>
      <c r="J95" s="83">
        <f t="shared" si="4"/>
        <v>0.32840722495895375</v>
      </c>
      <c r="K95" s="83" t="e">
        <f>J95-CTX_90DSMR</f>
        <v>#REF!</v>
      </c>
      <c r="L95" s="83" t="e">
        <f t="shared" si="5"/>
        <v>#REF!</v>
      </c>
    </row>
    <row r="96" spans="1:12" x14ac:dyDescent="0.25">
      <c r="A96" s="82">
        <v>41962</v>
      </c>
      <c r="B96" s="83">
        <v>32.090000000000003</v>
      </c>
      <c r="C96" s="83">
        <v>32.69</v>
      </c>
      <c r="D96" s="83">
        <v>30.92</v>
      </c>
      <c r="E96" s="83">
        <v>31.02</v>
      </c>
      <c r="F96" s="84">
        <v>893000</v>
      </c>
      <c r="G96" s="83">
        <v>30.45</v>
      </c>
      <c r="H96" s="84">
        <f>EOD_T-A96</f>
        <v>132</v>
      </c>
      <c r="I96" s="83">
        <f t="shared" si="3"/>
        <v>-1.0899999999999999</v>
      </c>
      <c r="J96" s="83">
        <f t="shared" si="4"/>
        <v>-3.4559289790741907</v>
      </c>
      <c r="K96" s="83" t="e">
        <f>J96-CTX_90DSMR</f>
        <v>#REF!</v>
      </c>
      <c r="L96" s="83" t="e">
        <f t="shared" si="5"/>
        <v>#REF!</v>
      </c>
    </row>
    <row r="97" spans="1:12" x14ac:dyDescent="0.25">
      <c r="A97" s="82">
        <v>41961</v>
      </c>
      <c r="B97" s="83">
        <v>31.8</v>
      </c>
      <c r="C97" s="83">
        <v>32.36</v>
      </c>
      <c r="D97" s="83">
        <v>31.76</v>
      </c>
      <c r="E97" s="83">
        <v>32.130000000000003</v>
      </c>
      <c r="F97" s="84">
        <v>882500</v>
      </c>
      <c r="G97" s="83">
        <v>31.54</v>
      </c>
      <c r="H97" s="84">
        <f>EOD_T-A97</f>
        <v>133</v>
      </c>
      <c r="I97" s="83">
        <f t="shared" si="3"/>
        <v>0.66999999999999815</v>
      </c>
      <c r="J97" s="83">
        <f t="shared" si="4"/>
        <v>2.1703919663103277</v>
      </c>
      <c r="K97" s="83" t="e">
        <f>J97-CTX_90DSMR</f>
        <v>#REF!</v>
      </c>
      <c r="L97" s="83" t="e">
        <f t="shared" si="5"/>
        <v>#REF!</v>
      </c>
    </row>
    <row r="98" spans="1:12" x14ac:dyDescent="0.25">
      <c r="A98" s="82">
        <v>41960</v>
      </c>
      <c r="B98" s="83">
        <v>31.93</v>
      </c>
      <c r="C98" s="83">
        <v>32.04</v>
      </c>
      <c r="D98" s="83">
        <v>31.3</v>
      </c>
      <c r="E98" s="83">
        <v>31.45</v>
      </c>
      <c r="F98" s="84">
        <v>469800</v>
      </c>
      <c r="G98" s="83">
        <v>30.87</v>
      </c>
      <c r="H98" s="84">
        <f>EOD_T-A98</f>
        <v>134</v>
      </c>
      <c r="I98" s="83">
        <f t="shared" si="3"/>
        <v>-0.16999999999999815</v>
      </c>
      <c r="J98" s="83">
        <f t="shared" si="4"/>
        <v>-0.54768041237112808</v>
      </c>
      <c r="K98" s="83" t="e">
        <f>J98-CTX_90DSMR</f>
        <v>#REF!</v>
      </c>
      <c r="L98" s="83" t="e">
        <f t="shared" si="5"/>
        <v>#REF!</v>
      </c>
    </row>
    <row r="99" spans="1:12" x14ac:dyDescent="0.25">
      <c r="A99" s="82">
        <v>41957</v>
      </c>
      <c r="B99" s="83">
        <v>31.9</v>
      </c>
      <c r="C99" s="83">
        <v>32.17</v>
      </c>
      <c r="D99" s="83">
        <v>31.51</v>
      </c>
      <c r="E99" s="83">
        <v>31.62</v>
      </c>
      <c r="F99" s="84">
        <v>334000</v>
      </c>
      <c r="G99" s="83">
        <v>31.04</v>
      </c>
      <c r="H99" s="84">
        <f>EOD_T-A99</f>
        <v>137</v>
      </c>
      <c r="I99" s="83">
        <f t="shared" si="3"/>
        <v>-0.60999999999999943</v>
      </c>
      <c r="J99" s="83">
        <f t="shared" si="4"/>
        <v>-1.9273301737756696</v>
      </c>
      <c r="K99" s="83" t="e">
        <f>J99-CTX_90DSMR</f>
        <v>#REF!</v>
      </c>
      <c r="L99" s="83" t="e">
        <f t="shared" si="5"/>
        <v>#REF!</v>
      </c>
    </row>
    <row r="100" spans="1:12" x14ac:dyDescent="0.25">
      <c r="A100" s="82">
        <v>41956</v>
      </c>
      <c r="B100" s="83">
        <v>32.17</v>
      </c>
      <c r="C100" s="83">
        <v>32.35</v>
      </c>
      <c r="D100" s="83">
        <v>32.08</v>
      </c>
      <c r="E100" s="83">
        <v>32.25</v>
      </c>
      <c r="F100" s="84">
        <v>932600</v>
      </c>
      <c r="G100" s="83">
        <v>31.65</v>
      </c>
      <c r="H100" s="84">
        <f>EOD_T-A100</f>
        <v>138</v>
      </c>
      <c r="I100" s="83">
        <f t="shared" si="3"/>
        <v>0.37999999999999901</v>
      </c>
      <c r="J100" s="83">
        <f t="shared" si="4"/>
        <v>1.2152222577550336</v>
      </c>
      <c r="K100" s="83" t="e">
        <f>J100-CTX_90DSMR</f>
        <v>#REF!</v>
      </c>
      <c r="L100" s="83" t="e">
        <f t="shared" si="5"/>
        <v>#REF!</v>
      </c>
    </row>
    <row r="101" spans="1:12" x14ac:dyDescent="0.25">
      <c r="A101" s="82">
        <v>41955</v>
      </c>
      <c r="B101" s="83">
        <v>32.1</v>
      </c>
      <c r="C101" s="83">
        <v>32.380000000000003</v>
      </c>
      <c r="D101" s="83">
        <v>31.67</v>
      </c>
      <c r="E101" s="83">
        <v>31.86</v>
      </c>
      <c r="F101" s="84">
        <v>521700</v>
      </c>
      <c r="G101" s="83">
        <v>31.27</v>
      </c>
      <c r="H101" s="84">
        <f>EOD_T-A101</f>
        <v>139</v>
      </c>
      <c r="I101" s="83">
        <f t="shared" si="3"/>
        <v>-8.9999999999999858E-2</v>
      </c>
      <c r="J101" s="83">
        <f t="shared" si="4"/>
        <v>-0.28698979591836687</v>
      </c>
      <c r="K101" s="83" t="e">
        <f>J101-CTX_90DSMR</f>
        <v>#REF!</v>
      </c>
      <c r="L101" s="83" t="e">
        <f t="shared" si="5"/>
        <v>#REF!</v>
      </c>
    </row>
    <row r="102" spans="1:12" x14ac:dyDescent="0.25">
      <c r="A102" s="82">
        <v>41954</v>
      </c>
      <c r="B102" s="83">
        <v>31.59</v>
      </c>
      <c r="C102" s="83">
        <v>32.020000000000003</v>
      </c>
      <c r="D102" s="83">
        <v>31.58</v>
      </c>
      <c r="E102" s="83">
        <v>31.95</v>
      </c>
      <c r="F102" s="84">
        <v>611000</v>
      </c>
      <c r="G102" s="83">
        <v>31.36</v>
      </c>
      <c r="H102" s="84">
        <f>EOD_T-A102</f>
        <v>140</v>
      </c>
      <c r="I102" s="83">
        <f t="shared" si="3"/>
        <v>0.58999999999999986</v>
      </c>
      <c r="J102" s="83">
        <f t="shared" si="4"/>
        <v>1.9174520636984069</v>
      </c>
      <c r="K102" s="83" t="e">
        <f>J102-CTX_90DSMR</f>
        <v>#REF!</v>
      </c>
      <c r="L102" s="83" t="e">
        <f t="shared" si="5"/>
        <v>#REF!</v>
      </c>
    </row>
    <row r="103" spans="1:12" x14ac:dyDescent="0.25">
      <c r="A103" s="82">
        <v>41953</v>
      </c>
      <c r="B103" s="83">
        <v>31.6</v>
      </c>
      <c r="C103" s="83">
        <v>31.6</v>
      </c>
      <c r="D103" s="83">
        <v>31.15</v>
      </c>
      <c r="E103" s="83">
        <v>31.35</v>
      </c>
      <c r="F103" s="84">
        <v>604600</v>
      </c>
      <c r="G103" s="83">
        <v>30.77</v>
      </c>
      <c r="H103" s="84">
        <f>EOD_T-A103</f>
        <v>141</v>
      </c>
      <c r="I103" s="83">
        <f t="shared" si="3"/>
        <v>-0.12999999999999901</v>
      </c>
      <c r="J103" s="83">
        <f t="shared" si="4"/>
        <v>-0.4207119741100292</v>
      </c>
      <c r="K103" s="83" t="e">
        <f>J103-CTX_90DSMR</f>
        <v>#REF!</v>
      </c>
      <c r="L103" s="83" t="e">
        <f t="shared" si="5"/>
        <v>#REF!</v>
      </c>
    </row>
    <row r="104" spans="1:12" x14ac:dyDescent="0.25">
      <c r="A104" s="82">
        <v>41950</v>
      </c>
      <c r="B104" s="83">
        <v>31.38</v>
      </c>
      <c r="C104" s="83">
        <v>31.58</v>
      </c>
      <c r="D104" s="83">
        <v>31.3</v>
      </c>
      <c r="E104" s="83">
        <v>31.48</v>
      </c>
      <c r="F104" s="84">
        <v>864100</v>
      </c>
      <c r="G104" s="83">
        <v>30.9</v>
      </c>
      <c r="H104" s="84">
        <f>EOD_T-A104</f>
        <v>144</v>
      </c>
      <c r="I104" s="83">
        <f t="shared" si="3"/>
        <v>0.57000000000000028</v>
      </c>
      <c r="J104" s="83">
        <f t="shared" si="4"/>
        <v>1.8793273986152337</v>
      </c>
      <c r="K104" s="83" t="e">
        <f>J104-CTX_90DSMR</f>
        <v>#REF!</v>
      </c>
      <c r="L104" s="83" t="e">
        <f t="shared" si="5"/>
        <v>#REF!</v>
      </c>
    </row>
    <row r="105" spans="1:12" x14ac:dyDescent="0.25">
      <c r="A105" s="82">
        <v>41949</v>
      </c>
      <c r="B105" s="83">
        <v>31.15</v>
      </c>
      <c r="C105" s="83">
        <v>31.3</v>
      </c>
      <c r="D105" s="83">
        <v>30.83</v>
      </c>
      <c r="E105" s="83">
        <v>30.9</v>
      </c>
      <c r="F105" s="84">
        <v>638700</v>
      </c>
      <c r="G105" s="83">
        <v>30.33</v>
      </c>
      <c r="H105" s="84">
        <f>EOD_T-A105</f>
        <v>145</v>
      </c>
      <c r="I105" s="83">
        <f t="shared" si="3"/>
        <v>-8.0000000000001847E-2</v>
      </c>
      <c r="J105" s="83">
        <f t="shared" si="4"/>
        <v>-0.26307135810589233</v>
      </c>
      <c r="K105" s="83" t="e">
        <f>J105-CTX_90DSMR</f>
        <v>#REF!</v>
      </c>
      <c r="L105" s="83" t="e">
        <f t="shared" si="5"/>
        <v>#REF!</v>
      </c>
    </row>
    <row r="106" spans="1:12" x14ac:dyDescent="0.25">
      <c r="A106" s="82">
        <v>41948</v>
      </c>
      <c r="B106" s="83">
        <v>31.37</v>
      </c>
      <c r="C106" s="83">
        <v>31.45</v>
      </c>
      <c r="D106" s="83">
        <v>30.79</v>
      </c>
      <c r="E106" s="83">
        <v>30.98</v>
      </c>
      <c r="F106" s="84">
        <v>944800</v>
      </c>
      <c r="G106" s="83">
        <v>30.41</v>
      </c>
      <c r="H106" s="84">
        <f>EOD_T-A106</f>
        <v>146</v>
      </c>
      <c r="I106" s="83">
        <f t="shared" si="3"/>
        <v>-0.21000000000000085</v>
      </c>
      <c r="J106" s="83">
        <f t="shared" si="4"/>
        <v>-0.68582625734814118</v>
      </c>
      <c r="K106" s="83" t="e">
        <f>J106-CTX_90DSMR</f>
        <v>#REF!</v>
      </c>
      <c r="L106" s="83" t="e">
        <f t="shared" si="5"/>
        <v>#REF!</v>
      </c>
    </row>
    <row r="107" spans="1:12" x14ac:dyDescent="0.25">
      <c r="A107" s="82">
        <v>41947</v>
      </c>
      <c r="B107" s="83">
        <v>31.31</v>
      </c>
      <c r="C107" s="83">
        <v>31.4</v>
      </c>
      <c r="D107" s="83">
        <v>31</v>
      </c>
      <c r="E107" s="83">
        <v>31.2</v>
      </c>
      <c r="F107" s="84">
        <v>620300</v>
      </c>
      <c r="G107" s="83">
        <v>30.62</v>
      </c>
      <c r="H107" s="84">
        <f>EOD_T-A107</f>
        <v>147</v>
      </c>
      <c r="I107" s="83">
        <f t="shared" si="3"/>
        <v>-0.10999999999999943</v>
      </c>
      <c r="J107" s="83">
        <f t="shared" si="4"/>
        <v>-0.35795639440286181</v>
      </c>
      <c r="K107" s="83" t="e">
        <f>J107-CTX_90DSMR</f>
        <v>#REF!</v>
      </c>
      <c r="L107" s="83" t="e">
        <f t="shared" si="5"/>
        <v>#REF!</v>
      </c>
    </row>
    <row r="108" spans="1:12" x14ac:dyDescent="0.25">
      <c r="A108" s="82">
        <v>41946</v>
      </c>
      <c r="B108" s="83">
        <v>31.12</v>
      </c>
      <c r="C108" s="83">
        <v>31.4</v>
      </c>
      <c r="D108" s="83">
        <v>31.1</v>
      </c>
      <c r="E108" s="83">
        <v>31.31</v>
      </c>
      <c r="F108" s="84">
        <v>558100</v>
      </c>
      <c r="G108" s="83">
        <v>30.73</v>
      </c>
      <c r="H108" s="84">
        <f>EOD_T-A108</f>
        <v>148</v>
      </c>
      <c r="I108" s="83">
        <f t="shared" si="3"/>
        <v>0.26000000000000156</v>
      </c>
      <c r="J108" s="83">
        <f t="shared" si="4"/>
        <v>0.853298326222519</v>
      </c>
      <c r="K108" s="83" t="e">
        <f>J108-CTX_90DSMR</f>
        <v>#REF!</v>
      </c>
      <c r="L108" s="83" t="e">
        <f t="shared" si="5"/>
        <v>#REF!</v>
      </c>
    </row>
    <row r="109" spans="1:12" x14ac:dyDescent="0.25">
      <c r="A109" s="82">
        <v>41943</v>
      </c>
      <c r="B109" s="83">
        <v>31.17</v>
      </c>
      <c r="C109" s="83">
        <v>31.25</v>
      </c>
      <c r="D109" s="83">
        <v>30.81</v>
      </c>
      <c r="E109" s="83">
        <v>31.04</v>
      </c>
      <c r="F109" s="84">
        <v>805000</v>
      </c>
      <c r="G109" s="83">
        <v>30.47</v>
      </c>
      <c r="H109" s="84">
        <f>EOD_T-A109</f>
        <v>151</v>
      </c>
      <c r="I109" s="83">
        <f t="shared" si="3"/>
        <v>0.16000000000000014</v>
      </c>
      <c r="J109" s="83">
        <f t="shared" si="4"/>
        <v>0.52787858792477782</v>
      </c>
      <c r="K109" s="83" t="e">
        <f>J109-CTX_90DSMR</f>
        <v>#REF!</v>
      </c>
      <c r="L109" s="83" t="e">
        <f t="shared" si="5"/>
        <v>#REF!</v>
      </c>
    </row>
    <row r="110" spans="1:12" x14ac:dyDescent="0.25">
      <c r="A110" s="82">
        <v>41942</v>
      </c>
      <c r="B110" s="83">
        <v>31</v>
      </c>
      <c r="C110" s="83">
        <v>31.14</v>
      </c>
      <c r="D110" s="83">
        <v>30.77</v>
      </c>
      <c r="E110" s="83">
        <v>30.88</v>
      </c>
      <c r="F110" s="84">
        <v>455900</v>
      </c>
      <c r="G110" s="83">
        <v>30.31</v>
      </c>
      <c r="H110" s="84">
        <f>EOD_T-A110</f>
        <v>152</v>
      </c>
      <c r="I110" s="83">
        <f t="shared" si="3"/>
        <v>-4.00000000000027E-2</v>
      </c>
      <c r="J110" s="83">
        <f t="shared" si="4"/>
        <v>-0.1317957166392181</v>
      </c>
      <c r="K110" s="83" t="e">
        <f>J110-CTX_90DSMR</f>
        <v>#REF!</v>
      </c>
      <c r="L110" s="83" t="e">
        <f t="shared" si="5"/>
        <v>#REF!</v>
      </c>
    </row>
    <row r="111" spans="1:12" x14ac:dyDescent="0.25">
      <c r="A111" s="82">
        <v>41941</v>
      </c>
      <c r="B111" s="83">
        <v>30.81</v>
      </c>
      <c r="C111" s="83">
        <v>31</v>
      </c>
      <c r="D111" s="83">
        <v>30.81</v>
      </c>
      <c r="E111" s="83">
        <v>30.92</v>
      </c>
      <c r="F111" s="84">
        <v>624000</v>
      </c>
      <c r="G111" s="83">
        <v>30.35</v>
      </c>
      <c r="H111" s="84">
        <f>EOD_T-A111</f>
        <v>153</v>
      </c>
      <c r="I111" s="83">
        <f t="shared" si="3"/>
        <v>0.16000000000000014</v>
      </c>
      <c r="J111" s="83">
        <f t="shared" si="4"/>
        <v>0.52997681351440917</v>
      </c>
      <c r="K111" s="83" t="e">
        <f>J111-CTX_90DSMR</f>
        <v>#REF!</v>
      </c>
      <c r="L111" s="83" t="e">
        <f t="shared" si="5"/>
        <v>#REF!</v>
      </c>
    </row>
    <row r="112" spans="1:12" x14ac:dyDescent="0.25">
      <c r="A112" s="82">
        <v>41940</v>
      </c>
      <c r="B112" s="83">
        <v>30.98</v>
      </c>
      <c r="C112" s="83">
        <v>30.98</v>
      </c>
      <c r="D112" s="83">
        <v>30.67</v>
      </c>
      <c r="E112" s="83">
        <v>30.76</v>
      </c>
      <c r="F112" s="84">
        <v>806200</v>
      </c>
      <c r="G112" s="83">
        <v>30.19</v>
      </c>
      <c r="H112" s="84">
        <f>EOD_T-A112</f>
        <v>154</v>
      </c>
      <c r="I112" s="83">
        <f t="shared" si="3"/>
        <v>-0.12999999999999901</v>
      </c>
      <c r="J112" s="83">
        <f t="shared" si="4"/>
        <v>-0.42875989445909957</v>
      </c>
      <c r="K112" s="83" t="e">
        <f>J112-CTX_90DSMR</f>
        <v>#REF!</v>
      </c>
      <c r="L112" s="83" t="e">
        <f t="shared" si="5"/>
        <v>#REF!</v>
      </c>
    </row>
    <row r="113" spans="1:12" x14ac:dyDescent="0.25">
      <c r="A113" s="82">
        <v>41939</v>
      </c>
      <c r="B113" s="83">
        <v>30.8</v>
      </c>
      <c r="C113" s="83">
        <v>31.05</v>
      </c>
      <c r="D113" s="83">
        <v>30.75</v>
      </c>
      <c r="E113" s="83">
        <v>30.89</v>
      </c>
      <c r="F113" s="84">
        <v>864000</v>
      </c>
      <c r="G113" s="83">
        <v>30.32</v>
      </c>
      <c r="H113" s="84">
        <f>EOD_T-A113</f>
        <v>155</v>
      </c>
      <c r="I113" s="83">
        <f t="shared" si="3"/>
        <v>0.49000000000000199</v>
      </c>
      <c r="J113" s="83">
        <f t="shared" si="4"/>
        <v>1.6426416359369829</v>
      </c>
      <c r="K113" s="83" t="e">
        <f>J113-CTX_90DSMR</f>
        <v>#REF!</v>
      </c>
      <c r="L113" s="83" t="e">
        <f t="shared" si="5"/>
        <v>#REF!</v>
      </c>
    </row>
    <row r="114" spans="1:12" x14ac:dyDescent="0.25">
      <c r="A114" s="82">
        <v>41936</v>
      </c>
      <c r="B114" s="83">
        <v>30.38</v>
      </c>
      <c r="C114" s="83">
        <v>30.48</v>
      </c>
      <c r="D114" s="83">
        <v>30.1</v>
      </c>
      <c r="E114" s="83">
        <v>30.39</v>
      </c>
      <c r="F114" s="84">
        <v>756300</v>
      </c>
      <c r="G114" s="83">
        <v>29.83</v>
      </c>
      <c r="H114" s="84">
        <f>EOD_T-A114</f>
        <v>158</v>
      </c>
      <c r="I114" s="83">
        <f t="shared" si="3"/>
        <v>0.16999999999999815</v>
      </c>
      <c r="J114" s="83">
        <f t="shared" si="4"/>
        <v>0.57316250842885419</v>
      </c>
      <c r="K114" s="83" t="e">
        <f>J114-CTX_90DSMR</f>
        <v>#REF!</v>
      </c>
      <c r="L114" s="83" t="e">
        <f t="shared" si="5"/>
        <v>#REF!</v>
      </c>
    </row>
    <row r="115" spans="1:12" x14ac:dyDescent="0.25">
      <c r="A115" s="82">
        <v>41935</v>
      </c>
      <c r="B115" s="83">
        <v>29.81</v>
      </c>
      <c r="C115" s="83">
        <v>30.3</v>
      </c>
      <c r="D115" s="83">
        <v>29.79</v>
      </c>
      <c r="E115" s="83">
        <v>30.22</v>
      </c>
      <c r="F115" s="84">
        <v>1002100</v>
      </c>
      <c r="G115" s="83">
        <v>29.66</v>
      </c>
      <c r="H115" s="84">
        <f>EOD_T-A115</f>
        <v>159</v>
      </c>
      <c r="I115" s="83">
        <f t="shared" si="3"/>
        <v>0.42000000000000171</v>
      </c>
      <c r="J115" s="83">
        <f t="shared" si="4"/>
        <v>1.4363885088919348</v>
      </c>
      <c r="K115" s="83" t="e">
        <f>J115-CTX_90DSMR</f>
        <v>#REF!</v>
      </c>
      <c r="L115" s="83" t="e">
        <f t="shared" si="5"/>
        <v>#REF!</v>
      </c>
    </row>
    <row r="116" spans="1:12" x14ac:dyDescent="0.25">
      <c r="A116" s="82">
        <v>41934</v>
      </c>
      <c r="B116" s="83">
        <v>29.14</v>
      </c>
      <c r="C116" s="83">
        <v>29.83</v>
      </c>
      <c r="D116" s="83">
        <v>29.02</v>
      </c>
      <c r="E116" s="83">
        <v>29.79</v>
      </c>
      <c r="F116" s="84">
        <v>857100</v>
      </c>
      <c r="G116" s="83">
        <v>29.24</v>
      </c>
      <c r="H116" s="84">
        <f>EOD_T-A116</f>
        <v>160</v>
      </c>
      <c r="I116" s="83">
        <f t="shared" si="3"/>
        <v>0.91000000000000014</v>
      </c>
      <c r="J116" s="83">
        <f t="shared" si="4"/>
        <v>3.2121426050123554</v>
      </c>
      <c r="K116" s="83" t="e">
        <f>J116-CTX_90DSMR</f>
        <v>#REF!</v>
      </c>
      <c r="L116" s="83" t="e">
        <f t="shared" si="5"/>
        <v>#REF!</v>
      </c>
    </row>
    <row r="117" spans="1:12" x14ac:dyDescent="0.25">
      <c r="A117" s="82">
        <v>41933</v>
      </c>
      <c r="B117" s="83">
        <v>28.75</v>
      </c>
      <c r="C117" s="83">
        <v>28.95</v>
      </c>
      <c r="D117" s="83">
        <v>28.57</v>
      </c>
      <c r="E117" s="83">
        <v>28.86</v>
      </c>
      <c r="F117" s="84">
        <v>660800</v>
      </c>
      <c r="G117" s="83">
        <v>28.33</v>
      </c>
      <c r="H117" s="84">
        <f>EOD_T-A117</f>
        <v>161</v>
      </c>
      <c r="I117" s="83">
        <f t="shared" si="3"/>
        <v>0.41999999999999815</v>
      </c>
      <c r="J117" s="83">
        <f t="shared" si="4"/>
        <v>1.5048369759942606</v>
      </c>
      <c r="K117" s="83" t="e">
        <f>J117-CTX_90DSMR</f>
        <v>#REF!</v>
      </c>
      <c r="L117" s="83" t="e">
        <f t="shared" si="5"/>
        <v>#REF!</v>
      </c>
    </row>
    <row r="118" spans="1:12" x14ac:dyDescent="0.25">
      <c r="A118" s="82">
        <v>41932</v>
      </c>
      <c r="B118" s="83">
        <v>28.95</v>
      </c>
      <c r="C118" s="83">
        <v>29</v>
      </c>
      <c r="D118" s="83">
        <v>28.25</v>
      </c>
      <c r="E118" s="83">
        <v>28.43</v>
      </c>
      <c r="F118" s="84">
        <v>403300</v>
      </c>
      <c r="G118" s="83">
        <v>27.91</v>
      </c>
      <c r="H118" s="84">
        <f>EOD_T-A118</f>
        <v>162</v>
      </c>
      <c r="I118" s="83">
        <f t="shared" si="3"/>
        <v>-0.12000000000000099</v>
      </c>
      <c r="J118" s="83">
        <f t="shared" si="4"/>
        <v>-0.42811273635391006</v>
      </c>
      <c r="K118" s="83" t="e">
        <f>J118-CTX_90DSMR</f>
        <v>#REF!</v>
      </c>
      <c r="L118" s="83" t="e">
        <f t="shared" si="5"/>
        <v>#REF!</v>
      </c>
    </row>
    <row r="119" spans="1:12" x14ac:dyDescent="0.25">
      <c r="A119" s="82">
        <v>41929</v>
      </c>
      <c r="B119" s="83">
        <v>28.44</v>
      </c>
      <c r="C119" s="83">
        <v>29.29</v>
      </c>
      <c r="D119" s="83">
        <v>28.4</v>
      </c>
      <c r="E119" s="83">
        <v>28.56</v>
      </c>
      <c r="F119" s="84">
        <v>778300</v>
      </c>
      <c r="G119" s="83">
        <v>28.03</v>
      </c>
      <c r="H119" s="84">
        <f>EOD_T-A119</f>
        <v>165</v>
      </c>
      <c r="I119" s="83">
        <f t="shared" si="3"/>
        <v>0.33000000000000185</v>
      </c>
      <c r="J119" s="83">
        <f t="shared" si="4"/>
        <v>1.1913357400722089</v>
      </c>
      <c r="K119" s="83" t="e">
        <f>J119-CTX_90DSMR</f>
        <v>#REF!</v>
      </c>
      <c r="L119" s="83" t="e">
        <f t="shared" si="5"/>
        <v>#REF!</v>
      </c>
    </row>
    <row r="120" spans="1:12" x14ac:dyDescent="0.25">
      <c r="A120" s="82">
        <v>41928</v>
      </c>
      <c r="B120" s="83">
        <v>28.28</v>
      </c>
      <c r="C120" s="83">
        <v>28.28</v>
      </c>
      <c r="D120" s="83">
        <v>27.45</v>
      </c>
      <c r="E120" s="83">
        <v>28.22</v>
      </c>
      <c r="F120" s="84">
        <v>977100</v>
      </c>
      <c r="G120" s="83">
        <v>27.7</v>
      </c>
      <c r="H120" s="84">
        <f>EOD_T-A120</f>
        <v>166</v>
      </c>
      <c r="I120" s="83">
        <f t="shared" si="3"/>
        <v>-6.0000000000002274E-2</v>
      </c>
      <c r="J120" s="83">
        <f t="shared" si="4"/>
        <v>-0.21613832853026754</v>
      </c>
      <c r="K120" s="83" t="e">
        <f>J120-CTX_90DSMR</f>
        <v>#REF!</v>
      </c>
      <c r="L120" s="83" t="e">
        <f t="shared" si="5"/>
        <v>#REF!</v>
      </c>
    </row>
    <row r="121" spans="1:12" x14ac:dyDescent="0.25">
      <c r="A121" s="82">
        <v>41927</v>
      </c>
      <c r="B121" s="83">
        <v>28.2</v>
      </c>
      <c r="C121" s="83">
        <v>28.45</v>
      </c>
      <c r="D121" s="83">
        <v>28.01</v>
      </c>
      <c r="E121" s="83">
        <v>28.28</v>
      </c>
      <c r="F121" s="84">
        <v>700700</v>
      </c>
      <c r="G121" s="83">
        <v>27.76</v>
      </c>
      <c r="H121" s="84">
        <f>EOD_T-A121</f>
        <v>167</v>
      </c>
      <c r="I121" s="83">
        <f t="shared" si="3"/>
        <v>4.00000000000027E-2</v>
      </c>
      <c r="J121" s="83">
        <f t="shared" si="4"/>
        <v>0.14430014430015403</v>
      </c>
      <c r="K121" s="83" t="e">
        <f>J121-CTX_90DSMR</f>
        <v>#REF!</v>
      </c>
      <c r="L121" s="83" t="e">
        <f t="shared" si="5"/>
        <v>#REF!</v>
      </c>
    </row>
    <row r="122" spans="1:12" x14ac:dyDescent="0.25">
      <c r="A122" s="82">
        <v>41926</v>
      </c>
      <c r="B122" s="83">
        <v>27.81</v>
      </c>
      <c r="C122" s="83">
        <v>28.58</v>
      </c>
      <c r="D122" s="83">
        <v>27.67</v>
      </c>
      <c r="E122" s="83">
        <v>28.24</v>
      </c>
      <c r="F122" s="84">
        <v>809600</v>
      </c>
      <c r="G122" s="83">
        <v>27.72</v>
      </c>
      <c r="H122" s="84">
        <f>EOD_T-A122</f>
        <v>168</v>
      </c>
      <c r="I122" s="83">
        <f t="shared" si="3"/>
        <v>0.17999999999999972</v>
      </c>
      <c r="J122" s="83">
        <f t="shared" si="4"/>
        <v>0.65359477124182908</v>
      </c>
      <c r="K122" s="83" t="e">
        <f>J122-CTX_90DSMR</f>
        <v>#REF!</v>
      </c>
      <c r="L122" s="83" t="e">
        <f t="shared" si="5"/>
        <v>#REF!</v>
      </c>
    </row>
    <row r="123" spans="1:12" x14ac:dyDescent="0.25">
      <c r="A123" s="82">
        <v>41925</v>
      </c>
      <c r="B123" s="83">
        <v>27.93</v>
      </c>
      <c r="C123" s="83">
        <v>28.47</v>
      </c>
      <c r="D123" s="83">
        <v>27.87</v>
      </c>
      <c r="E123" s="83">
        <v>28.06</v>
      </c>
      <c r="F123" s="84">
        <v>656500</v>
      </c>
      <c r="G123" s="83">
        <v>27.54</v>
      </c>
      <c r="H123" s="84">
        <f>EOD_T-A123</f>
        <v>169</v>
      </c>
      <c r="I123" s="83">
        <f t="shared" si="3"/>
        <v>-0.44999999999999929</v>
      </c>
      <c r="J123" s="83">
        <f t="shared" si="4"/>
        <v>-1.6077170418006406</v>
      </c>
      <c r="K123" s="83" t="e">
        <f>J123-CTX_90DSMR</f>
        <v>#REF!</v>
      </c>
      <c r="L123" s="83" t="e">
        <f t="shared" si="5"/>
        <v>#REF!</v>
      </c>
    </row>
    <row r="124" spans="1:12" x14ac:dyDescent="0.25">
      <c r="A124" s="82">
        <v>41922</v>
      </c>
      <c r="B124" s="83">
        <v>28.11</v>
      </c>
      <c r="C124" s="83">
        <v>28.61</v>
      </c>
      <c r="D124" s="83">
        <v>28.09</v>
      </c>
      <c r="E124" s="83">
        <v>28.52</v>
      </c>
      <c r="F124" s="84">
        <v>592100</v>
      </c>
      <c r="G124" s="83">
        <v>27.99</v>
      </c>
      <c r="H124" s="84">
        <f>EOD_T-A124</f>
        <v>172</v>
      </c>
      <c r="I124" s="83">
        <f t="shared" si="3"/>
        <v>-0.56000000000000227</v>
      </c>
      <c r="J124" s="83">
        <f t="shared" si="4"/>
        <v>-1.9614711033275036</v>
      </c>
      <c r="K124" s="83" t="e">
        <f>J124-CTX_90DSMR</f>
        <v>#REF!</v>
      </c>
      <c r="L124" s="83" t="e">
        <f t="shared" si="5"/>
        <v>#REF!</v>
      </c>
    </row>
    <row r="125" spans="1:12" x14ac:dyDescent="0.25">
      <c r="A125" s="82">
        <v>41921</v>
      </c>
      <c r="B125" s="83">
        <v>29.43</v>
      </c>
      <c r="C125" s="83">
        <v>29.44</v>
      </c>
      <c r="D125" s="83">
        <v>28.77</v>
      </c>
      <c r="E125" s="83">
        <v>29.09</v>
      </c>
      <c r="F125" s="84">
        <v>577500</v>
      </c>
      <c r="G125" s="83">
        <v>28.55</v>
      </c>
      <c r="H125" s="84">
        <f>EOD_T-A125</f>
        <v>173</v>
      </c>
      <c r="I125" s="83">
        <f t="shared" si="3"/>
        <v>-1.9999999999999574E-2</v>
      </c>
      <c r="J125" s="83">
        <f t="shared" si="4"/>
        <v>-7.0003500175007255E-2</v>
      </c>
      <c r="K125" s="83" t="e">
        <f>J125-CTX_90DSMR</f>
        <v>#REF!</v>
      </c>
      <c r="L125" s="83" t="e">
        <f t="shared" si="5"/>
        <v>#REF!</v>
      </c>
    </row>
    <row r="126" spans="1:12" x14ac:dyDescent="0.25">
      <c r="A126" s="82">
        <v>41920</v>
      </c>
      <c r="B126" s="83">
        <v>28.78</v>
      </c>
      <c r="C126" s="83">
        <v>29.32</v>
      </c>
      <c r="D126" s="83">
        <v>28.66</v>
      </c>
      <c r="E126" s="83">
        <v>29.11</v>
      </c>
      <c r="F126" s="84">
        <v>920200</v>
      </c>
      <c r="G126" s="83">
        <v>28.57</v>
      </c>
      <c r="H126" s="84">
        <f>EOD_T-A126</f>
        <v>174</v>
      </c>
      <c r="I126" s="83">
        <f t="shared" si="3"/>
        <v>0.35000000000000142</v>
      </c>
      <c r="J126" s="83">
        <f t="shared" si="4"/>
        <v>1.2402551381998634</v>
      </c>
      <c r="K126" s="83" t="e">
        <f>J126-CTX_90DSMR</f>
        <v>#REF!</v>
      </c>
      <c r="L126" s="83" t="e">
        <f t="shared" si="5"/>
        <v>#REF!</v>
      </c>
    </row>
    <row r="127" spans="1:12" x14ac:dyDescent="0.25">
      <c r="A127" s="82">
        <v>41919</v>
      </c>
      <c r="B127" s="83">
        <v>28.86</v>
      </c>
      <c r="C127" s="83">
        <v>29.33</v>
      </c>
      <c r="D127" s="83">
        <v>28.32</v>
      </c>
      <c r="E127" s="83">
        <v>28.75</v>
      </c>
      <c r="F127" s="84">
        <v>599000</v>
      </c>
      <c r="G127" s="83">
        <v>28.22</v>
      </c>
      <c r="H127" s="84">
        <f>EOD_T-A127</f>
        <v>175</v>
      </c>
      <c r="I127" s="83">
        <f t="shared" si="3"/>
        <v>-3.0000000000001137E-2</v>
      </c>
      <c r="J127" s="83">
        <f t="shared" si="4"/>
        <v>-0.10619469026549075</v>
      </c>
      <c r="K127" s="83" t="e">
        <f>J127-CTX_90DSMR</f>
        <v>#REF!</v>
      </c>
      <c r="L127" s="83" t="e">
        <f t="shared" si="5"/>
        <v>#REF!</v>
      </c>
    </row>
    <row r="128" spans="1:12" x14ac:dyDescent="0.25">
      <c r="A128" s="82">
        <v>41918</v>
      </c>
      <c r="B128" s="83">
        <v>28.72</v>
      </c>
      <c r="C128" s="83">
        <v>28.82</v>
      </c>
      <c r="D128" s="83">
        <v>28.32</v>
      </c>
      <c r="E128" s="83">
        <v>28.78</v>
      </c>
      <c r="F128" s="84">
        <v>246000</v>
      </c>
      <c r="G128" s="83">
        <v>28.25</v>
      </c>
      <c r="H128" s="84">
        <f>EOD_T-A128</f>
        <v>176</v>
      </c>
      <c r="I128" s="83">
        <f t="shared" si="3"/>
        <v>0.14999999999999858</v>
      </c>
      <c r="J128" s="83">
        <f t="shared" si="4"/>
        <v>0.53380782918148961</v>
      </c>
      <c r="K128" s="83" t="e">
        <f>J128-CTX_90DSMR</f>
        <v>#REF!</v>
      </c>
      <c r="L128" s="83" t="e">
        <f t="shared" si="5"/>
        <v>#REF!</v>
      </c>
    </row>
    <row r="129" spans="1:12" x14ac:dyDescent="0.25">
      <c r="A129" s="82">
        <v>41915</v>
      </c>
      <c r="B129" s="83">
        <v>28.2</v>
      </c>
      <c r="C129" s="83">
        <v>28.95</v>
      </c>
      <c r="D129" s="83">
        <v>28.2</v>
      </c>
      <c r="E129" s="83">
        <v>28.63</v>
      </c>
      <c r="F129" s="84">
        <v>457700</v>
      </c>
      <c r="G129" s="83">
        <v>28.1</v>
      </c>
      <c r="H129" s="84">
        <f>EOD_T-A129</f>
        <v>179</v>
      </c>
      <c r="I129" s="83">
        <f t="shared" si="3"/>
        <v>0.22000000000000242</v>
      </c>
      <c r="J129" s="83">
        <f t="shared" si="4"/>
        <v>0.78909612625538883</v>
      </c>
      <c r="K129" s="83" t="e">
        <f>J129-CTX_90DSMR</f>
        <v>#REF!</v>
      </c>
      <c r="L129" s="83" t="e">
        <f t="shared" si="5"/>
        <v>#REF!</v>
      </c>
    </row>
    <row r="130" spans="1:12" x14ac:dyDescent="0.25">
      <c r="A130" s="82">
        <v>41914</v>
      </c>
      <c r="B130" s="83">
        <v>28.33</v>
      </c>
      <c r="C130" s="83">
        <v>28.5</v>
      </c>
      <c r="D130" s="83">
        <v>28.11</v>
      </c>
      <c r="E130" s="83">
        <v>28.4</v>
      </c>
      <c r="F130" s="84">
        <v>414100</v>
      </c>
      <c r="G130" s="83">
        <v>27.88</v>
      </c>
      <c r="H130" s="84">
        <f>EOD_T-A130</f>
        <v>180</v>
      </c>
      <c r="I130" s="83">
        <f t="shared" si="3"/>
        <v>5.0000000000000711E-2</v>
      </c>
      <c r="J130" s="83">
        <f t="shared" si="4"/>
        <v>0.17966223499820594</v>
      </c>
      <c r="K130" s="83" t="e">
        <f>J130-CTX_90DSMR</f>
        <v>#REF!</v>
      </c>
      <c r="L130" s="83" t="e">
        <f t="shared" si="5"/>
        <v>#REF!</v>
      </c>
    </row>
    <row r="131" spans="1:12" x14ac:dyDescent="0.25">
      <c r="A131" s="82">
        <v>41913</v>
      </c>
      <c r="B131" s="83">
        <v>28.1</v>
      </c>
      <c r="C131" s="83">
        <v>28.42</v>
      </c>
      <c r="D131" s="83">
        <v>28.1</v>
      </c>
      <c r="E131" s="83">
        <v>28.35</v>
      </c>
      <c r="F131" s="84">
        <v>518000</v>
      </c>
      <c r="G131" s="83">
        <v>27.83</v>
      </c>
      <c r="H131" s="84">
        <f>EOD_T-A131</f>
        <v>181</v>
      </c>
      <c r="I131" s="83">
        <f t="shared" ref="I131:I194" si="6">G131-G132</f>
        <v>0.35999999999999943</v>
      </c>
      <c r="J131" s="83">
        <f t="shared" ref="J131:J194" si="7">I131/G132*100</f>
        <v>1.310520567892244</v>
      </c>
      <c r="K131" s="83" t="e">
        <f>J131-CTX_90DSMR</f>
        <v>#REF!</v>
      </c>
      <c r="L131" s="83" t="e">
        <f t="shared" ref="L131:L194" si="8">K131*K131</f>
        <v>#REF!</v>
      </c>
    </row>
    <row r="132" spans="1:12" x14ac:dyDescent="0.25">
      <c r="A132" s="82">
        <v>41912</v>
      </c>
      <c r="B132" s="83">
        <v>28</v>
      </c>
      <c r="C132" s="83">
        <v>28.45</v>
      </c>
      <c r="D132" s="83">
        <v>27.94</v>
      </c>
      <c r="E132" s="83">
        <v>27.99</v>
      </c>
      <c r="F132" s="84">
        <v>850500</v>
      </c>
      <c r="G132" s="83">
        <v>27.47</v>
      </c>
      <c r="H132" s="84">
        <f>EOD_T-A132</f>
        <v>182</v>
      </c>
      <c r="I132" s="83">
        <f t="shared" si="6"/>
        <v>-1.9999999999999574E-2</v>
      </c>
      <c r="J132" s="83">
        <f t="shared" si="7"/>
        <v>-7.2753728628590669E-2</v>
      </c>
      <c r="K132" s="83" t="e">
        <f>J132-CTX_90DSMR</f>
        <v>#REF!</v>
      </c>
      <c r="L132" s="83" t="e">
        <f t="shared" si="8"/>
        <v>#REF!</v>
      </c>
    </row>
    <row r="133" spans="1:12" x14ac:dyDescent="0.25">
      <c r="A133" s="82">
        <v>41911</v>
      </c>
      <c r="B133" s="83">
        <v>28.11</v>
      </c>
      <c r="C133" s="83">
        <v>28.44</v>
      </c>
      <c r="D133" s="83">
        <v>28.01</v>
      </c>
      <c r="E133" s="83">
        <v>28.01</v>
      </c>
      <c r="F133" s="84">
        <v>345300</v>
      </c>
      <c r="G133" s="83">
        <v>27.49</v>
      </c>
      <c r="H133" s="84">
        <f>EOD_T-A133</f>
        <v>183</v>
      </c>
      <c r="I133" s="83">
        <f t="shared" si="6"/>
        <v>-0.23000000000000043</v>
      </c>
      <c r="J133" s="83">
        <f t="shared" si="7"/>
        <v>-0.82972582972583131</v>
      </c>
      <c r="K133" s="83" t="e">
        <f>J133-CTX_90DSMR</f>
        <v>#REF!</v>
      </c>
      <c r="L133" s="83" t="e">
        <f t="shared" si="8"/>
        <v>#REF!</v>
      </c>
    </row>
    <row r="134" spans="1:12" x14ac:dyDescent="0.25">
      <c r="A134" s="82">
        <v>41908</v>
      </c>
      <c r="B134" s="83">
        <v>28.2</v>
      </c>
      <c r="C134" s="83">
        <v>28.28</v>
      </c>
      <c r="D134" s="83">
        <v>28.02</v>
      </c>
      <c r="E134" s="83">
        <v>28.24</v>
      </c>
      <c r="F134" s="84">
        <v>393000</v>
      </c>
      <c r="G134" s="83">
        <v>27.72</v>
      </c>
      <c r="H134" s="84">
        <f>EOD_T-A134</f>
        <v>186</v>
      </c>
      <c r="I134" s="83">
        <f t="shared" si="6"/>
        <v>-0.47000000000000242</v>
      </c>
      <c r="J134" s="83">
        <f t="shared" si="7"/>
        <v>-1.6672578928698205</v>
      </c>
      <c r="K134" s="83" t="e">
        <f>J134-CTX_90DSMR</f>
        <v>#REF!</v>
      </c>
      <c r="L134" s="83" t="e">
        <f t="shared" si="8"/>
        <v>#REF!</v>
      </c>
    </row>
    <row r="135" spans="1:12" x14ac:dyDescent="0.25">
      <c r="A135" s="82">
        <v>41907</v>
      </c>
      <c r="B135" s="83">
        <v>28.61</v>
      </c>
      <c r="C135" s="83">
        <v>28.78</v>
      </c>
      <c r="D135" s="83">
        <v>28.61</v>
      </c>
      <c r="E135" s="83">
        <v>28.72</v>
      </c>
      <c r="F135" s="84">
        <v>211700</v>
      </c>
      <c r="G135" s="83">
        <v>28.19</v>
      </c>
      <c r="H135" s="84">
        <f>EOD_T-A135</f>
        <v>187</v>
      </c>
      <c r="I135" s="83">
        <f t="shared" si="6"/>
        <v>0.16000000000000014</v>
      </c>
      <c r="J135" s="83">
        <f t="shared" si="7"/>
        <v>0.57081698180520923</v>
      </c>
      <c r="K135" s="83" t="e">
        <f>J135-CTX_90DSMR</f>
        <v>#REF!</v>
      </c>
      <c r="L135" s="83" t="e">
        <f t="shared" si="8"/>
        <v>#REF!</v>
      </c>
    </row>
    <row r="136" spans="1:12" x14ac:dyDescent="0.25">
      <c r="A136" s="82">
        <v>41906</v>
      </c>
      <c r="B136" s="83">
        <v>28.35</v>
      </c>
      <c r="C136" s="83">
        <v>28.6</v>
      </c>
      <c r="D136" s="83">
        <v>28.34</v>
      </c>
      <c r="E136" s="83">
        <v>28.56</v>
      </c>
      <c r="F136" s="84">
        <v>342300</v>
      </c>
      <c r="G136" s="83">
        <v>28.03</v>
      </c>
      <c r="H136" s="84">
        <f>EOD_T-A136</f>
        <v>188</v>
      </c>
      <c r="I136" s="83">
        <f t="shared" si="6"/>
        <v>-0.12999999999999901</v>
      </c>
      <c r="J136" s="83">
        <f t="shared" si="7"/>
        <v>-0.46164772727272374</v>
      </c>
      <c r="K136" s="83" t="e">
        <f>J136-CTX_90DSMR</f>
        <v>#REF!</v>
      </c>
      <c r="L136" s="83" t="e">
        <f t="shared" si="8"/>
        <v>#REF!</v>
      </c>
    </row>
    <row r="137" spans="1:12" x14ac:dyDescent="0.25">
      <c r="A137" s="82">
        <v>41905</v>
      </c>
      <c r="B137" s="83">
        <v>28.39</v>
      </c>
      <c r="C137" s="83">
        <v>28.72</v>
      </c>
      <c r="D137" s="83">
        <v>28.28</v>
      </c>
      <c r="E137" s="83">
        <v>28.69</v>
      </c>
      <c r="F137" s="84">
        <v>437100</v>
      </c>
      <c r="G137" s="83">
        <v>28.16</v>
      </c>
      <c r="H137" s="84">
        <f>EOD_T-A137</f>
        <v>189</v>
      </c>
      <c r="I137" s="83">
        <f t="shared" si="6"/>
        <v>1.9999999999999574E-2</v>
      </c>
      <c r="J137" s="83">
        <f t="shared" si="7"/>
        <v>7.107320540156209E-2</v>
      </c>
      <c r="K137" s="83" t="e">
        <f>J137-CTX_90DSMR</f>
        <v>#REF!</v>
      </c>
      <c r="L137" s="83" t="e">
        <f t="shared" si="8"/>
        <v>#REF!</v>
      </c>
    </row>
    <row r="138" spans="1:12" x14ac:dyDescent="0.25">
      <c r="A138" s="82">
        <v>41904</v>
      </c>
      <c r="B138" s="83">
        <v>28.7</v>
      </c>
      <c r="C138" s="83">
        <v>28.74</v>
      </c>
      <c r="D138" s="83">
        <v>28.37</v>
      </c>
      <c r="E138" s="83">
        <v>28.67</v>
      </c>
      <c r="F138" s="84">
        <v>308800</v>
      </c>
      <c r="G138" s="83">
        <v>28.14</v>
      </c>
      <c r="H138" s="84">
        <f>EOD_T-A138</f>
        <v>190</v>
      </c>
      <c r="I138" s="83">
        <f t="shared" si="6"/>
        <v>-7.0000000000000284E-2</v>
      </c>
      <c r="J138" s="83">
        <f t="shared" si="7"/>
        <v>-0.24813895781637818</v>
      </c>
      <c r="K138" s="83" t="e">
        <f>J138-CTX_90DSMR</f>
        <v>#REF!</v>
      </c>
      <c r="L138" s="83" t="e">
        <f t="shared" si="8"/>
        <v>#REF!</v>
      </c>
    </row>
    <row r="139" spans="1:12" x14ac:dyDescent="0.25">
      <c r="A139" s="82">
        <v>41901</v>
      </c>
      <c r="B139" s="83">
        <v>28.86</v>
      </c>
      <c r="C139" s="83">
        <v>29.02</v>
      </c>
      <c r="D139" s="83">
        <v>28.7</v>
      </c>
      <c r="E139" s="83">
        <v>28.74</v>
      </c>
      <c r="F139" s="84">
        <v>379000</v>
      </c>
      <c r="G139" s="83">
        <v>28.21</v>
      </c>
      <c r="H139" s="84">
        <f>EOD_T-A139</f>
        <v>193</v>
      </c>
      <c r="I139" s="83">
        <f t="shared" si="6"/>
        <v>-0.12999999999999901</v>
      </c>
      <c r="J139" s="83">
        <f t="shared" si="7"/>
        <v>-0.4587155963302717</v>
      </c>
      <c r="K139" s="83" t="e">
        <f>J139-CTX_90DSMR</f>
        <v>#REF!</v>
      </c>
      <c r="L139" s="83" t="e">
        <f t="shared" si="8"/>
        <v>#REF!</v>
      </c>
    </row>
    <row r="140" spans="1:12" x14ac:dyDescent="0.25">
      <c r="A140" s="82">
        <v>41900</v>
      </c>
      <c r="B140" s="83">
        <v>28.53</v>
      </c>
      <c r="C140" s="83">
        <v>28.95</v>
      </c>
      <c r="D140" s="83">
        <v>28.43</v>
      </c>
      <c r="E140" s="83">
        <v>28.87</v>
      </c>
      <c r="F140" s="84">
        <v>634000</v>
      </c>
      <c r="G140" s="83">
        <v>28.34</v>
      </c>
      <c r="H140" s="84">
        <f>EOD_T-A140</f>
        <v>194</v>
      </c>
      <c r="I140" s="83">
        <f t="shared" si="6"/>
        <v>0.53999999999999915</v>
      </c>
      <c r="J140" s="83">
        <f t="shared" si="7"/>
        <v>1.9424460431654644</v>
      </c>
      <c r="K140" s="83" t="e">
        <f>J140-CTX_90DSMR</f>
        <v>#REF!</v>
      </c>
      <c r="L140" s="83" t="e">
        <f t="shared" si="8"/>
        <v>#REF!</v>
      </c>
    </row>
    <row r="141" spans="1:12" x14ac:dyDescent="0.25">
      <c r="A141" s="82">
        <v>41899</v>
      </c>
      <c r="B141" s="83">
        <v>28.5</v>
      </c>
      <c r="C141" s="83">
        <v>28.5</v>
      </c>
      <c r="D141" s="83">
        <v>28.19</v>
      </c>
      <c r="E141" s="83">
        <v>28.32</v>
      </c>
      <c r="F141" s="84">
        <v>915400</v>
      </c>
      <c r="G141" s="83">
        <v>27.8</v>
      </c>
      <c r="H141" s="84">
        <f>EOD_T-A141</f>
        <v>195</v>
      </c>
      <c r="I141" s="83">
        <f t="shared" si="6"/>
        <v>1.9999999999999574E-2</v>
      </c>
      <c r="J141" s="83">
        <f t="shared" si="7"/>
        <v>7.1994240460761597E-2</v>
      </c>
      <c r="K141" s="83" t="e">
        <f>J141-CTX_90DSMR</f>
        <v>#REF!</v>
      </c>
      <c r="L141" s="83" t="e">
        <f t="shared" si="8"/>
        <v>#REF!</v>
      </c>
    </row>
    <row r="142" spans="1:12" x14ac:dyDescent="0.25">
      <c r="A142" s="82">
        <v>41898</v>
      </c>
      <c r="B142" s="83">
        <v>28.05</v>
      </c>
      <c r="C142" s="83">
        <v>28.3</v>
      </c>
      <c r="D142" s="83">
        <v>27.95</v>
      </c>
      <c r="E142" s="83">
        <v>28.3</v>
      </c>
      <c r="F142" s="84">
        <v>624700</v>
      </c>
      <c r="G142" s="83">
        <v>27.78</v>
      </c>
      <c r="H142" s="84">
        <f>EOD_T-A142</f>
        <v>196</v>
      </c>
      <c r="I142" s="83">
        <f t="shared" si="6"/>
        <v>0.12000000000000099</v>
      </c>
      <c r="J142" s="83">
        <f t="shared" si="7"/>
        <v>0.43383947939262829</v>
      </c>
      <c r="K142" s="83" t="e">
        <f>J142-CTX_90DSMR</f>
        <v>#REF!</v>
      </c>
      <c r="L142" s="83" t="e">
        <f t="shared" si="8"/>
        <v>#REF!</v>
      </c>
    </row>
    <row r="143" spans="1:12" x14ac:dyDescent="0.25">
      <c r="A143" s="82">
        <v>41897</v>
      </c>
      <c r="B143" s="83">
        <v>28.56</v>
      </c>
      <c r="C143" s="83">
        <v>28.61</v>
      </c>
      <c r="D143" s="83">
        <v>28.17</v>
      </c>
      <c r="E143" s="83">
        <v>28.18</v>
      </c>
      <c r="F143" s="84">
        <v>393300</v>
      </c>
      <c r="G143" s="83">
        <v>27.66</v>
      </c>
      <c r="H143" s="84">
        <f>EOD_T-A143</f>
        <v>197</v>
      </c>
      <c r="I143" s="83">
        <f t="shared" si="6"/>
        <v>-0.71000000000000085</v>
      </c>
      <c r="J143" s="83">
        <f t="shared" si="7"/>
        <v>-2.5026436376454031</v>
      </c>
      <c r="K143" s="83" t="e">
        <f>J143-CTX_90DSMR</f>
        <v>#REF!</v>
      </c>
      <c r="L143" s="83" t="e">
        <f t="shared" si="8"/>
        <v>#REF!</v>
      </c>
    </row>
    <row r="144" spans="1:12" x14ac:dyDescent="0.25">
      <c r="A144" s="82">
        <v>41894</v>
      </c>
      <c r="B144" s="83">
        <v>28.79</v>
      </c>
      <c r="C144" s="83">
        <v>28.91</v>
      </c>
      <c r="D144" s="83">
        <v>28.46</v>
      </c>
      <c r="E144" s="83">
        <v>28.9</v>
      </c>
      <c r="F144" s="84">
        <v>405500</v>
      </c>
      <c r="G144" s="83">
        <v>28.37</v>
      </c>
      <c r="H144" s="84">
        <f>EOD_T-A144</f>
        <v>200</v>
      </c>
      <c r="I144" s="83">
        <f t="shared" si="6"/>
        <v>0.10000000000000142</v>
      </c>
      <c r="J144" s="83">
        <f t="shared" si="7"/>
        <v>0.35373187124160393</v>
      </c>
      <c r="K144" s="83" t="e">
        <f>J144-CTX_90DSMR</f>
        <v>#REF!</v>
      </c>
      <c r="L144" s="83" t="e">
        <f t="shared" si="8"/>
        <v>#REF!</v>
      </c>
    </row>
    <row r="145" spans="1:12" x14ac:dyDescent="0.25">
      <c r="A145" s="82">
        <v>41893</v>
      </c>
      <c r="B145" s="83">
        <v>28.89</v>
      </c>
      <c r="C145" s="83">
        <v>28.89</v>
      </c>
      <c r="D145" s="83">
        <v>28.57</v>
      </c>
      <c r="E145" s="83">
        <v>28.8</v>
      </c>
      <c r="F145" s="84">
        <v>473600</v>
      </c>
      <c r="G145" s="83">
        <v>28.27</v>
      </c>
      <c r="H145" s="84">
        <f>EOD_T-A145</f>
        <v>201</v>
      </c>
      <c r="I145" s="83">
        <f t="shared" si="6"/>
        <v>0.14000000000000057</v>
      </c>
      <c r="J145" s="83">
        <f t="shared" si="7"/>
        <v>0.49768929968005893</v>
      </c>
      <c r="K145" s="83" t="e">
        <f>J145-CTX_90DSMR</f>
        <v>#REF!</v>
      </c>
      <c r="L145" s="83" t="e">
        <f t="shared" si="8"/>
        <v>#REF!</v>
      </c>
    </row>
    <row r="146" spans="1:12" x14ac:dyDescent="0.25">
      <c r="A146" s="82">
        <v>41892</v>
      </c>
      <c r="B146" s="83">
        <v>29</v>
      </c>
      <c r="C146" s="83">
        <v>29</v>
      </c>
      <c r="D146" s="83">
        <v>28.49</v>
      </c>
      <c r="E146" s="83">
        <v>28.66</v>
      </c>
      <c r="F146" s="84">
        <v>566000</v>
      </c>
      <c r="G146" s="83">
        <v>28.13</v>
      </c>
      <c r="H146" s="84">
        <f>EOD_T-A146</f>
        <v>202</v>
      </c>
      <c r="I146" s="83">
        <f t="shared" si="6"/>
        <v>-0.33999999999999986</v>
      </c>
      <c r="J146" s="83">
        <f t="shared" si="7"/>
        <v>-1.1942395504039334</v>
      </c>
      <c r="K146" s="83" t="e">
        <f>J146-CTX_90DSMR</f>
        <v>#REF!</v>
      </c>
      <c r="L146" s="83" t="e">
        <f t="shared" si="8"/>
        <v>#REF!</v>
      </c>
    </row>
    <row r="147" spans="1:12" x14ac:dyDescent="0.25">
      <c r="A147" s="82">
        <v>41891</v>
      </c>
      <c r="B147" s="83">
        <v>28.82</v>
      </c>
      <c r="C147" s="83">
        <v>29.07</v>
      </c>
      <c r="D147" s="83">
        <v>28.75</v>
      </c>
      <c r="E147" s="83">
        <v>29.01</v>
      </c>
      <c r="F147" s="84">
        <v>543200</v>
      </c>
      <c r="G147" s="83">
        <v>28.47</v>
      </c>
      <c r="H147" s="84">
        <f>EOD_T-A147</f>
        <v>203</v>
      </c>
      <c r="I147" s="83">
        <f t="shared" si="6"/>
        <v>0.19999999999999929</v>
      </c>
      <c r="J147" s="83">
        <f t="shared" si="7"/>
        <v>0.70746374248319521</v>
      </c>
      <c r="K147" s="83" t="e">
        <f>J147-CTX_90DSMR</f>
        <v>#REF!</v>
      </c>
      <c r="L147" s="83" t="e">
        <f t="shared" si="8"/>
        <v>#REF!</v>
      </c>
    </row>
    <row r="148" spans="1:12" x14ac:dyDescent="0.25">
      <c r="A148" s="82">
        <v>41890</v>
      </c>
      <c r="B148" s="83">
        <v>28.74</v>
      </c>
      <c r="C148" s="83">
        <v>29.02</v>
      </c>
      <c r="D148" s="83">
        <v>28.61</v>
      </c>
      <c r="E148" s="83">
        <v>28.8</v>
      </c>
      <c r="F148" s="84">
        <v>589300</v>
      </c>
      <c r="G148" s="83">
        <v>28.27</v>
      </c>
      <c r="H148" s="84">
        <f>EOD_T-A148</f>
        <v>204</v>
      </c>
      <c r="I148" s="83">
        <f t="shared" si="6"/>
        <v>0.10999999999999943</v>
      </c>
      <c r="J148" s="83">
        <f t="shared" si="7"/>
        <v>0.39062499999999795</v>
      </c>
      <c r="K148" s="83" t="e">
        <f>J148-CTX_90DSMR</f>
        <v>#REF!</v>
      </c>
      <c r="L148" s="83" t="e">
        <f t="shared" si="8"/>
        <v>#REF!</v>
      </c>
    </row>
    <row r="149" spans="1:12" x14ac:dyDescent="0.25">
      <c r="A149" s="82">
        <v>41887</v>
      </c>
      <c r="B149" s="83">
        <v>28.94</v>
      </c>
      <c r="C149" s="83">
        <v>29.07</v>
      </c>
      <c r="D149" s="83">
        <v>28.55</v>
      </c>
      <c r="E149" s="83">
        <v>28.69</v>
      </c>
      <c r="F149" s="84">
        <v>869300</v>
      </c>
      <c r="G149" s="83">
        <v>28.16</v>
      </c>
      <c r="H149" s="84">
        <f>EOD_T-A149</f>
        <v>207</v>
      </c>
      <c r="I149" s="83">
        <f t="shared" si="6"/>
        <v>-0.10999999999999943</v>
      </c>
      <c r="J149" s="83">
        <f t="shared" si="7"/>
        <v>-0.38910505836575676</v>
      </c>
      <c r="K149" s="83" t="e">
        <f>J149-CTX_90DSMR</f>
        <v>#REF!</v>
      </c>
      <c r="L149" s="83" t="e">
        <f t="shared" si="8"/>
        <v>#REF!</v>
      </c>
    </row>
    <row r="150" spans="1:12" x14ac:dyDescent="0.25">
      <c r="A150" s="82">
        <v>41886</v>
      </c>
      <c r="B150" s="83">
        <v>28.95</v>
      </c>
      <c r="C150" s="83">
        <v>29.27</v>
      </c>
      <c r="D150" s="83">
        <v>28.89</v>
      </c>
      <c r="E150" s="83">
        <v>29.09</v>
      </c>
      <c r="F150" s="84">
        <v>1048000</v>
      </c>
      <c r="G150" s="83">
        <v>28.27</v>
      </c>
      <c r="H150" s="84">
        <f>EOD_T-A150</f>
        <v>208</v>
      </c>
      <c r="I150" s="83">
        <f t="shared" si="6"/>
        <v>0.12999999999999901</v>
      </c>
      <c r="J150" s="83">
        <f t="shared" si="7"/>
        <v>0.46197583511015988</v>
      </c>
      <c r="K150" s="83" t="e">
        <f>J150-CTX_90DSMR</f>
        <v>#REF!</v>
      </c>
      <c r="L150" s="83" t="e">
        <f t="shared" si="8"/>
        <v>#REF!</v>
      </c>
    </row>
    <row r="151" spans="1:12" x14ac:dyDescent="0.25">
      <c r="A151" s="82">
        <v>41885</v>
      </c>
      <c r="B151" s="83">
        <v>29.05</v>
      </c>
      <c r="C151" s="83">
        <v>29.08</v>
      </c>
      <c r="D151" s="83">
        <v>28.82</v>
      </c>
      <c r="E151" s="83">
        <v>28.95</v>
      </c>
      <c r="F151" s="84">
        <v>666000</v>
      </c>
      <c r="G151" s="83">
        <v>28.14</v>
      </c>
      <c r="H151" s="84">
        <f>EOD_T-A151</f>
        <v>209</v>
      </c>
      <c r="I151" s="83">
        <f t="shared" si="6"/>
        <v>-8.9999999999999858E-2</v>
      </c>
      <c r="J151" s="83">
        <f t="shared" si="7"/>
        <v>-0.3188097768331557</v>
      </c>
      <c r="K151" s="83" t="e">
        <f>J151-CTX_90DSMR</f>
        <v>#REF!</v>
      </c>
      <c r="L151" s="83" t="e">
        <f t="shared" si="8"/>
        <v>#REF!</v>
      </c>
    </row>
    <row r="152" spans="1:12" x14ac:dyDescent="0.25">
      <c r="A152" s="82">
        <v>41884</v>
      </c>
      <c r="B152" s="83">
        <v>28.6</v>
      </c>
      <c r="C152" s="83">
        <v>29.18</v>
      </c>
      <c r="D152" s="83">
        <v>28.57</v>
      </c>
      <c r="E152" s="83">
        <v>29.05</v>
      </c>
      <c r="F152" s="84">
        <v>797700</v>
      </c>
      <c r="G152" s="83">
        <v>28.23</v>
      </c>
      <c r="H152" s="84">
        <f>EOD_T-A152</f>
        <v>210</v>
      </c>
      <c r="I152" s="83">
        <f t="shared" si="6"/>
        <v>0.42999999999999972</v>
      </c>
      <c r="J152" s="83">
        <f t="shared" si="7"/>
        <v>1.5467625899280566</v>
      </c>
      <c r="K152" s="83" t="e">
        <f>J152-CTX_90DSMR</f>
        <v>#REF!</v>
      </c>
      <c r="L152" s="83" t="e">
        <f t="shared" si="8"/>
        <v>#REF!</v>
      </c>
    </row>
    <row r="153" spans="1:12" x14ac:dyDescent="0.25">
      <c r="A153" s="82">
        <v>41883</v>
      </c>
      <c r="B153" s="83">
        <v>28.55</v>
      </c>
      <c r="C153" s="83">
        <v>28.93</v>
      </c>
      <c r="D153" s="83">
        <v>28.52</v>
      </c>
      <c r="E153" s="83">
        <v>28.6</v>
      </c>
      <c r="F153" s="84">
        <v>447000</v>
      </c>
      <c r="G153" s="83">
        <v>27.8</v>
      </c>
      <c r="H153" s="84">
        <f>EOD_T-A153</f>
        <v>211</v>
      </c>
      <c r="I153" s="83">
        <f t="shared" si="6"/>
        <v>0.10999999999999943</v>
      </c>
      <c r="J153" s="83">
        <f t="shared" si="7"/>
        <v>0.39725532683278958</v>
      </c>
      <c r="K153" s="83" t="e">
        <f>J153-CTX_90DSMR</f>
        <v>#REF!</v>
      </c>
      <c r="L153" s="83" t="e">
        <f t="shared" si="8"/>
        <v>#REF!</v>
      </c>
    </row>
    <row r="154" spans="1:12" x14ac:dyDescent="0.25">
      <c r="A154" s="82">
        <v>41880</v>
      </c>
      <c r="B154" s="83">
        <v>28.14</v>
      </c>
      <c r="C154" s="83">
        <v>28.54</v>
      </c>
      <c r="D154" s="83">
        <v>28</v>
      </c>
      <c r="E154" s="83">
        <v>28.49</v>
      </c>
      <c r="F154" s="84">
        <v>1018900</v>
      </c>
      <c r="G154" s="83">
        <v>27.69</v>
      </c>
      <c r="H154" s="84">
        <f>EOD_T-A154</f>
        <v>214</v>
      </c>
      <c r="I154" s="83">
        <f t="shared" si="6"/>
        <v>0.56000000000000227</v>
      </c>
      <c r="J154" s="83">
        <f t="shared" si="7"/>
        <v>2.0641356431994184</v>
      </c>
      <c r="K154" s="83" t="e">
        <f>J154-CTX_90DSMR</f>
        <v>#REF!</v>
      </c>
      <c r="L154" s="83" t="e">
        <f t="shared" si="8"/>
        <v>#REF!</v>
      </c>
    </row>
    <row r="155" spans="1:12" x14ac:dyDescent="0.25">
      <c r="A155" s="82">
        <v>41879</v>
      </c>
      <c r="B155" s="83">
        <v>28.3</v>
      </c>
      <c r="C155" s="83">
        <v>28.3</v>
      </c>
      <c r="D155" s="83">
        <v>27.84</v>
      </c>
      <c r="E155" s="83">
        <v>27.91</v>
      </c>
      <c r="F155" s="84">
        <v>629400</v>
      </c>
      <c r="G155" s="83">
        <v>27.13</v>
      </c>
      <c r="H155" s="84">
        <f>EOD_T-A155</f>
        <v>215</v>
      </c>
      <c r="I155" s="83">
        <f t="shared" si="6"/>
        <v>-0.46000000000000085</v>
      </c>
      <c r="J155" s="83">
        <f t="shared" si="7"/>
        <v>-1.6672707502718407</v>
      </c>
      <c r="K155" s="83" t="e">
        <f>J155-CTX_90DSMR</f>
        <v>#REF!</v>
      </c>
      <c r="L155" s="83" t="e">
        <f t="shared" si="8"/>
        <v>#REF!</v>
      </c>
    </row>
    <row r="156" spans="1:12" x14ac:dyDescent="0.25">
      <c r="A156" s="82">
        <v>41878</v>
      </c>
      <c r="B156" s="83">
        <v>28.36</v>
      </c>
      <c r="C156" s="83">
        <v>28.54</v>
      </c>
      <c r="D156" s="83">
        <v>28.26</v>
      </c>
      <c r="E156" s="83">
        <v>28.39</v>
      </c>
      <c r="F156" s="84">
        <v>999100</v>
      </c>
      <c r="G156" s="83">
        <v>27.59</v>
      </c>
      <c r="H156" s="84">
        <f>EOD_T-A156</f>
        <v>216</v>
      </c>
      <c r="I156" s="83">
        <f t="shared" si="6"/>
        <v>0.46999999999999886</v>
      </c>
      <c r="J156" s="83">
        <f t="shared" si="7"/>
        <v>1.7330383480825915</v>
      </c>
      <c r="K156" s="83" t="e">
        <f>J156-CTX_90DSMR</f>
        <v>#REF!</v>
      </c>
      <c r="L156" s="83" t="e">
        <f t="shared" si="8"/>
        <v>#REF!</v>
      </c>
    </row>
    <row r="157" spans="1:12" x14ac:dyDescent="0.25">
      <c r="A157" s="82">
        <v>41877</v>
      </c>
      <c r="B157" s="83">
        <v>27.81</v>
      </c>
      <c r="C157" s="83">
        <v>28.4</v>
      </c>
      <c r="D157" s="83">
        <v>27.61</v>
      </c>
      <c r="E157" s="83">
        <v>27.9</v>
      </c>
      <c r="F157" s="84">
        <v>1471700</v>
      </c>
      <c r="G157" s="83">
        <v>27.12</v>
      </c>
      <c r="H157" s="84">
        <f>EOD_T-A157</f>
        <v>217</v>
      </c>
      <c r="I157" s="83">
        <f t="shared" si="6"/>
        <v>0.44000000000000128</v>
      </c>
      <c r="J157" s="83">
        <f t="shared" si="7"/>
        <v>1.649175412293858</v>
      </c>
      <c r="K157" s="83" t="e">
        <f>J157-CTX_90DSMR</f>
        <v>#REF!</v>
      </c>
      <c r="L157" s="83" t="e">
        <f t="shared" si="8"/>
        <v>#REF!</v>
      </c>
    </row>
    <row r="158" spans="1:12" x14ac:dyDescent="0.25">
      <c r="A158" s="82">
        <v>41876</v>
      </c>
      <c r="B158" s="83">
        <v>26.06</v>
      </c>
      <c r="C158" s="83">
        <v>27.68</v>
      </c>
      <c r="D158" s="83">
        <v>26.06</v>
      </c>
      <c r="E158" s="83">
        <v>27.45</v>
      </c>
      <c r="F158" s="84">
        <v>1791800</v>
      </c>
      <c r="G158" s="83">
        <v>26.68</v>
      </c>
      <c r="H158" s="84">
        <f>EOD_T-A158</f>
        <v>218</v>
      </c>
      <c r="I158" s="83">
        <f t="shared" si="6"/>
        <v>1.8500000000000014</v>
      </c>
      <c r="J158" s="83">
        <f t="shared" si="7"/>
        <v>7.4506645187273524</v>
      </c>
      <c r="K158" s="83" t="e">
        <f>J158-CTX_90DSMR</f>
        <v>#REF!</v>
      </c>
      <c r="L158" s="83" t="e">
        <f t="shared" si="8"/>
        <v>#REF!</v>
      </c>
    </row>
    <row r="159" spans="1:12" x14ac:dyDescent="0.25">
      <c r="A159" s="82">
        <v>41873</v>
      </c>
      <c r="B159" s="83">
        <v>25.8</v>
      </c>
      <c r="C159" s="83">
        <v>25.83</v>
      </c>
      <c r="D159" s="83">
        <v>25.5</v>
      </c>
      <c r="E159" s="83">
        <v>25.55</v>
      </c>
      <c r="F159" s="84">
        <v>480600</v>
      </c>
      <c r="G159" s="83">
        <v>24.83</v>
      </c>
      <c r="H159" s="84">
        <f>EOD_T-A159</f>
        <v>221</v>
      </c>
      <c r="I159" s="83">
        <f t="shared" si="6"/>
        <v>-0.21000000000000085</v>
      </c>
      <c r="J159" s="83">
        <f t="shared" si="7"/>
        <v>-0.83865814696485963</v>
      </c>
      <c r="K159" s="83" t="e">
        <f>J159-CTX_90DSMR</f>
        <v>#REF!</v>
      </c>
      <c r="L159" s="83" t="e">
        <f t="shared" si="8"/>
        <v>#REF!</v>
      </c>
    </row>
    <row r="160" spans="1:12" x14ac:dyDescent="0.25">
      <c r="A160" s="82">
        <v>41872</v>
      </c>
      <c r="B160" s="83">
        <v>26.51</v>
      </c>
      <c r="C160" s="83">
        <v>26.8</v>
      </c>
      <c r="D160" s="83">
        <v>25.72</v>
      </c>
      <c r="E160" s="83">
        <v>25.76</v>
      </c>
      <c r="F160" s="84">
        <v>872500</v>
      </c>
      <c r="G160" s="83">
        <v>25.04</v>
      </c>
      <c r="H160" s="84">
        <f>EOD_T-A160</f>
        <v>222</v>
      </c>
      <c r="I160" s="83">
        <f t="shared" si="6"/>
        <v>-0.10000000000000142</v>
      </c>
      <c r="J160" s="83">
        <f t="shared" si="7"/>
        <v>-0.39777247414479483</v>
      </c>
      <c r="K160" s="83" t="e">
        <f>J160-CTX_90DSMR</f>
        <v>#REF!</v>
      </c>
      <c r="L160" s="83" t="e">
        <f t="shared" si="8"/>
        <v>#REF!</v>
      </c>
    </row>
    <row r="161" spans="1:12" x14ac:dyDescent="0.25">
      <c r="A161" s="82">
        <v>41871</v>
      </c>
      <c r="B161" s="83">
        <v>25.86</v>
      </c>
      <c r="C161" s="83">
        <v>25.97</v>
      </c>
      <c r="D161" s="83">
        <v>25.69</v>
      </c>
      <c r="E161" s="83">
        <v>25.87</v>
      </c>
      <c r="F161" s="84">
        <v>751900</v>
      </c>
      <c r="G161" s="83">
        <v>25.14</v>
      </c>
      <c r="H161" s="84">
        <f>EOD_T-A161</f>
        <v>223</v>
      </c>
      <c r="I161" s="83">
        <f t="shared" si="6"/>
        <v>0.16000000000000014</v>
      </c>
      <c r="J161" s="83">
        <f t="shared" si="7"/>
        <v>0.64051240992794289</v>
      </c>
      <c r="K161" s="83" t="e">
        <f>J161-CTX_90DSMR</f>
        <v>#REF!</v>
      </c>
      <c r="L161" s="83" t="e">
        <f t="shared" si="8"/>
        <v>#REF!</v>
      </c>
    </row>
    <row r="162" spans="1:12" x14ac:dyDescent="0.25">
      <c r="A162" s="82">
        <v>41870</v>
      </c>
      <c r="B162" s="83">
        <v>25.5</v>
      </c>
      <c r="C162" s="83">
        <v>25.78</v>
      </c>
      <c r="D162" s="83">
        <v>25.47</v>
      </c>
      <c r="E162" s="83">
        <v>25.7</v>
      </c>
      <c r="F162" s="84">
        <v>885300</v>
      </c>
      <c r="G162" s="83">
        <v>24.98</v>
      </c>
      <c r="H162" s="84">
        <f>EOD_T-A162</f>
        <v>224</v>
      </c>
      <c r="I162" s="83">
        <f t="shared" si="6"/>
        <v>0.24000000000000199</v>
      </c>
      <c r="J162" s="83">
        <f t="shared" si="7"/>
        <v>0.97008892481811637</v>
      </c>
      <c r="K162" s="83" t="e">
        <f>J162-CTX_90DSMR</f>
        <v>#REF!</v>
      </c>
      <c r="L162" s="83" t="e">
        <f t="shared" si="8"/>
        <v>#REF!</v>
      </c>
    </row>
    <row r="163" spans="1:12" x14ac:dyDescent="0.25">
      <c r="A163" s="82">
        <v>41869</v>
      </c>
      <c r="B163" s="83">
        <v>25.45</v>
      </c>
      <c r="C163" s="83">
        <v>25.65</v>
      </c>
      <c r="D163" s="83">
        <v>25.31</v>
      </c>
      <c r="E163" s="83">
        <v>25.46</v>
      </c>
      <c r="F163" s="84">
        <v>356400</v>
      </c>
      <c r="G163" s="83">
        <v>24.74</v>
      </c>
      <c r="H163" s="84">
        <f>EOD_T-A163</f>
        <v>225</v>
      </c>
      <c r="I163" s="83">
        <f t="shared" si="6"/>
        <v>8.9999999999999858E-2</v>
      </c>
      <c r="J163" s="83">
        <f t="shared" si="7"/>
        <v>0.3651115618661252</v>
      </c>
      <c r="K163" s="83" t="e">
        <f>J163-CTX_90DSMR</f>
        <v>#REF!</v>
      </c>
      <c r="L163" s="83" t="e">
        <f t="shared" si="8"/>
        <v>#REF!</v>
      </c>
    </row>
    <row r="164" spans="1:12" x14ac:dyDescent="0.25">
      <c r="A164" s="82">
        <v>41866</v>
      </c>
      <c r="B164" s="83">
        <v>25.5</v>
      </c>
      <c r="C164" s="83">
        <v>25.78</v>
      </c>
      <c r="D164" s="83">
        <v>25.25</v>
      </c>
      <c r="E164" s="83">
        <v>25.36</v>
      </c>
      <c r="F164" s="84">
        <v>721900</v>
      </c>
      <c r="G164" s="83">
        <v>24.65</v>
      </c>
      <c r="H164" s="84">
        <f>EOD_T-A164</f>
        <v>228</v>
      </c>
      <c r="I164" s="83">
        <f t="shared" si="6"/>
        <v>4.9999999999997158E-2</v>
      </c>
      <c r="J164" s="83">
        <f t="shared" si="7"/>
        <v>0.20325203252031365</v>
      </c>
      <c r="K164" s="83" t="e">
        <f>J164-CTX_90DSMR</f>
        <v>#REF!</v>
      </c>
      <c r="L164" s="83" t="e">
        <f t="shared" si="8"/>
        <v>#REF!</v>
      </c>
    </row>
    <row r="165" spans="1:12" x14ac:dyDescent="0.25">
      <c r="A165" s="82">
        <v>41865</v>
      </c>
      <c r="B165" s="83">
        <v>25</v>
      </c>
      <c r="C165" s="83">
        <v>25.34</v>
      </c>
      <c r="D165" s="83">
        <v>24.96</v>
      </c>
      <c r="E165" s="83">
        <v>25.31</v>
      </c>
      <c r="F165" s="84">
        <v>610200</v>
      </c>
      <c r="G165" s="83">
        <v>24.6</v>
      </c>
      <c r="H165" s="84">
        <f>EOD_T-A165</f>
        <v>229</v>
      </c>
      <c r="I165" s="83">
        <f t="shared" si="6"/>
        <v>0.32000000000000028</v>
      </c>
      <c r="J165" s="83">
        <f t="shared" si="7"/>
        <v>1.3179571663920933</v>
      </c>
      <c r="K165" s="83" t="e">
        <f>J165-CTX_90DSMR</f>
        <v>#REF!</v>
      </c>
      <c r="L165" s="83" t="e">
        <f t="shared" si="8"/>
        <v>#REF!</v>
      </c>
    </row>
    <row r="166" spans="1:12" x14ac:dyDescent="0.25">
      <c r="A166" s="82">
        <v>41864</v>
      </c>
      <c r="B166" s="83">
        <v>24.91</v>
      </c>
      <c r="C166" s="83">
        <v>25.18</v>
      </c>
      <c r="D166" s="83">
        <v>24.85</v>
      </c>
      <c r="E166" s="83">
        <v>24.98</v>
      </c>
      <c r="F166" s="84">
        <v>607000</v>
      </c>
      <c r="G166" s="83">
        <v>24.28</v>
      </c>
      <c r="H166" s="84">
        <f>EOD_T-A166</f>
        <v>230</v>
      </c>
      <c r="I166" s="83">
        <f t="shared" si="6"/>
        <v>0.10999999999999943</v>
      </c>
      <c r="J166" s="83">
        <f t="shared" si="7"/>
        <v>0.45510964004964588</v>
      </c>
      <c r="K166" s="83" t="e">
        <f>J166-CTX_90DSMR</f>
        <v>#REF!</v>
      </c>
      <c r="L166" s="83" t="e">
        <f t="shared" si="8"/>
        <v>#REF!</v>
      </c>
    </row>
    <row r="167" spans="1:12" x14ac:dyDescent="0.25">
      <c r="A167" s="82">
        <v>41863</v>
      </c>
      <c r="B167" s="83">
        <v>24.71</v>
      </c>
      <c r="C167" s="83">
        <v>25.13</v>
      </c>
      <c r="D167" s="83">
        <v>24.71</v>
      </c>
      <c r="E167" s="83">
        <v>24.87</v>
      </c>
      <c r="F167" s="84">
        <v>643600</v>
      </c>
      <c r="G167" s="83">
        <v>24.17</v>
      </c>
      <c r="H167" s="84">
        <f>EOD_T-A167</f>
        <v>231</v>
      </c>
      <c r="I167" s="83">
        <f t="shared" si="6"/>
        <v>0.17000000000000171</v>
      </c>
      <c r="J167" s="83">
        <f t="shared" si="7"/>
        <v>0.70833333333334036</v>
      </c>
      <c r="K167" s="83" t="e">
        <f>J167-CTX_90DSMR</f>
        <v>#REF!</v>
      </c>
      <c r="L167" s="83" t="e">
        <f t="shared" si="8"/>
        <v>#REF!</v>
      </c>
    </row>
    <row r="168" spans="1:12" x14ac:dyDescent="0.25">
      <c r="A168" s="82">
        <v>41862</v>
      </c>
      <c r="B168" s="83">
        <v>24.5</v>
      </c>
      <c r="C168" s="83">
        <v>24.75</v>
      </c>
      <c r="D168" s="83">
        <v>24.34</v>
      </c>
      <c r="E168" s="83">
        <v>24.69</v>
      </c>
      <c r="F168" s="84">
        <v>643200</v>
      </c>
      <c r="G168" s="83">
        <v>24</v>
      </c>
      <c r="H168" s="84">
        <f>EOD_T-A168</f>
        <v>232</v>
      </c>
      <c r="I168" s="83">
        <f t="shared" si="6"/>
        <v>0.26000000000000156</v>
      </c>
      <c r="J168" s="83">
        <f t="shared" si="7"/>
        <v>1.095197978096047</v>
      </c>
      <c r="K168" s="83" t="e">
        <f>J168-CTX_90DSMR</f>
        <v>#REF!</v>
      </c>
      <c r="L168" s="83" t="e">
        <f t="shared" si="8"/>
        <v>#REF!</v>
      </c>
    </row>
    <row r="169" spans="1:12" x14ac:dyDescent="0.25">
      <c r="A169" s="82">
        <v>41859</v>
      </c>
      <c r="B169" s="83">
        <v>24.45</v>
      </c>
      <c r="C169" s="83">
        <v>24.58</v>
      </c>
      <c r="D169" s="83">
        <v>24.27</v>
      </c>
      <c r="E169" s="83">
        <v>24.43</v>
      </c>
      <c r="F169" s="84">
        <v>661900</v>
      </c>
      <c r="G169" s="83">
        <v>23.74</v>
      </c>
      <c r="H169" s="84">
        <f>EOD_T-A169</f>
        <v>235</v>
      </c>
      <c r="I169" s="83">
        <f t="shared" si="6"/>
        <v>-0.14000000000000057</v>
      </c>
      <c r="J169" s="83">
        <f t="shared" si="7"/>
        <v>-0.5862646566164178</v>
      </c>
      <c r="K169" s="83" t="e">
        <f>J169-CTX_90DSMR</f>
        <v>#REF!</v>
      </c>
      <c r="L169" s="83" t="e">
        <f t="shared" si="8"/>
        <v>#REF!</v>
      </c>
    </row>
    <row r="170" spans="1:12" x14ac:dyDescent="0.25">
      <c r="A170" s="82">
        <v>41858</v>
      </c>
      <c r="B170" s="83">
        <v>24.48</v>
      </c>
      <c r="C170" s="83">
        <v>24.77</v>
      </c>
      <c r="D170" s="83">
        <v>24.37</v>
      </c>
      <c r="E170" s="83">
        <v>24.57</v>
      </c>
      <c r="F170" s="84">
        <v>625100</v>
      </c>
      <c r="G170" s="83">
        <v>23.88</v>
      </c>
      <c r="H170" s="84">
        <f>EOD_T-A170</f>
        <v>236</v>
      </c>
      <c r="I170" s="83">
        <f t="shared" si="6"/>
        <v>0.11999999999999744</v>
      </c>
      <c r="J170" s="83">
        <f t="shared" si="7"/>
        <v>0.5050505050504942</v>
      </c>
      <c r="K170" s="83" t="e">
        <f>J170-CTX_90DSMR</f>
        <v>#REF!</v>
      </c>
      <c r="L170" s="83" t="e">
        <f t="shared" si="8"/>
        <v>#REF!</v>
      </c>
    </row>
    <row r="171" spans="1:12" x14ac:dyDescent="0.25">
      <c r="A171" s="82">
        <v>41857</v>
      </c>
      <c r="B171" s="83">
        <v>24.5</v>
      </c>
      <c r="C171" s="83">
        <v>24.56</v>
      </c>
      <c r="D171" s="83">
        <v>24.31</v>
      </c>
      <c r="E171" s="83">
        <v>24.45</v>
      </c>
      <c r="F171" s="84">
        <v>435900</v>
      </c>
      <c r="G171" s="83">
        <v>23.76</v>
      </c>
      <c r="H171" s="84">
        <f>EOD_T-A171</f>
        <v>237</v>
      </c>
      <c r="I171" s="83">
        <f t="shared" si="6"/>
        <v>-0.14999999999999858</v>
      </c>
      <c r="J171" s="83">
        <f t="shared" si="7"/>
        <v>-0.62735257214553986</v>
      </c>
      <c r="K171" s="83" t="e">
        <f>J171-CTX_90DSMR</f>
        <v>#REF!</v>
      </c>
      <c r="L171" s="83" t="e">
        <f t="shared" si="8"/>
        <v>#REF!</v>
      </c>
    </row>
    <row r="172" spans="1:12" x14ac:dyDescent="0.25">
      <c r="A172" s="82">
        <v>41856</v>
      </c>
      <c r="B172" s="83">
        <v>24.51</v>
      </c>
      <c r="C172" s="83">
        <v>24.9</v>
      </c>
      <c r="D172" s="83">
        <v>24.45</v>
      </c>
      <c r="E172" s="83">
        <v>24.6</v>
      </c>
      <c r="F172" s="84">
        <v>589700</v>
      </c>
      <c r="G172" s="83">
        <v>23.91</v>
      </c>
      <c r="H172" s="84">
        <f>EOD_T-A172</f>
        <v>238</v>
      </c>
      <c r="I172" s="83">
        <f t="shared" si="6"/>
        <v>-0.16000000000000014</v>
      </c>
      <c r="J172" s="83">
        <f t="shared" si="7"/>
        <v>-0.66472787702534331</v>
      </c>
      <c r="K172" s="83" t="e">
        <f>J172-CTX_90DSMR</f>
        <v>#REF!</v>
      </c>
      <c r="L172" s="83" t="e">
        <f t="shared" si="8"/>
        <v>#REF!</v>
      </c>
    </row>
    <row r="173" spans="1:12" x14ac:dyDescent="0.25">
      <c r="A173" s="82">
        <v>41855</v>
      </c>
      <c r="B173" s="83">
        <v>24.42</v>
      </c>
      <c r="C173" s="83">
        <v>24.84</v>
      </c>
      <c r="D173" s="83">
        <v>24.35</v>
      </c>
      <c r="E173" s="83">
        <v>24.77</v>
      </c>
      <c r="F173" s="84">
        <v>401100</v>
      </c>
      <c r="G173" s="83">
        <v>24.07</v>
      </c>
      <c r="H173" s="84">
        <f>EOD_T-A173</f>
        <v>239</v>
      </c>
      <c r="I173" s="83">
        <f t="shared" si="6"/>
        <v>0.28999999999999915</v>
      </c>
      <c r="J173" s="83">
        <f t="shared" si="7"/>
        <v>1.2195121951219476</v>
      </c>
      <c r="K173" s="83" t="e">
        <f>J173-CTX_90DSMR</f>
        <v>#REF!</v>
      </c>
      <c r="L173" s="83" t="e">
        <f t="shared" si="8"/>
        <v>#REF!</v>
      </c>
    </row>
    <row r="174" spans="1:12" x14ac:dyDescent="0.25">
      <c r="A174" s="82">
        <v>41852</v>
      </c>
      <c r="B174" s="83">
        <v>24.75</v>
      </c>
      <c r="C174" s="83">
        <v>24.75</v>
      </c>
      <c r="D174" s="83">
        <v>24.24</v>
      </c>
      <c r="E174" s="83">
        <v>24.47</v>
      </c>
      <c r="F174" s="84">
        <v>374700</v>
      </c>
      <c r="G174" s="83">
        <v>23.78</v>
      </c>
      <c r="H174" s="84">
        <f>EOD_T-A174</f>
        <v>242</v>
      </c>
      <c r="I174" s="83">
        <f t="shared" si="6"/>
        <v>-0.23999999999999844</v>
      </c>
      <c r="J174" s="83">
        <f t="shared" si="7"/>
        <v>-0.9991673605328828</v>
      </c>
      <c r="K174" s="83" t="e">
        <f>J174-CTX_90DSMR</f>
        <v>#REF!</v>
      </c>
      <c r="L174" s="83" t="e">
        <f t="shared" si="8"/>
        <v>#REF!</v>
      </c>
    </row>
    <row r="175" spans="1:12" x14ac:dyDescent="0.25">
      <c r="A175" s="82">
        <v>41851</v>
      </c>
      <c r="B175" s="83">
        <v>24.86</v>
      </c>
      <c r="C175" s="83">
        <v>24.91</v>
      </c>
      <c r="D175" s="83">
        <v>24.53</v>
      </c>
      <c r="E175" s="83">
        <v>24.71</v>
      </c>
      <c r="F175" s="84">
        <v>344500</v>
      </c>
      <c r="G175" s="83">
        <v>24.02</v>
      </c>
      <c r="H175" s="84">
        <f>EOD_T-A175</f>
        <v>243</v>
      </c>
      <c r="I175" s="83">
        <f t="shared" si="6"/>
        <v>-1.9999999999999574E-2</v>
      </c>
      <c r="J175" s="83">
        <f t="shared" si="7"/>
        <v>-8.3194675540763624E-2</v>
      </c>
      <c r="K175" s="83" t="e">
        <f>J175-CTX_90DSMR</f>
        <v>#REF!</v>
      </c>
      <c r="L175" s="83" t="e">
        <f t="shared" si="8"/>
        <v>#REF!</v>
      </c>
    </row>
    <row r="176" spans="1:12" x14ac:dyDescent="0.25">
      <c r="A176" s="82">
        <v>41850</v>
      </c>
      <c r="B176" s="83">
        <v>24.31</v>
      </c>
      <c r="C176" s="83">
        <v>24.89</v>
      </c>
      <c r="D176" s="83">
        <v>24.31</v>
      </c>
      <c r="E176" s="83">
        <v>24.74</v>
      </c>
      <c r="F176" s="84">
        <v>583200</v>
      </c>
      <c r="G176" s="83">
        <v>24.04</v>
      </c>
      <c r="H176" s="84">
        <f>EOD_T-A176</f>
        <v>244</v>
      </c>
      <c r="I176" s="83">
        <f t="shared" si="6"/>
        <v>0.41000000000000014</v>
      </c>
      <c r="J176" s="83">
        <f t="shared" si="7"/>
        <v>1.735082522217521</v>
      </c>
      <c r="K176" s="83" t="e">
        <f>J176-CTX_90DSMR</f>
        <v>#REF!</v>
      </c>
      <c r="L176" s="83" t="e">
        <f t="shared" si="8"/>
        <v>#REF!</v>
      </c>
    </row>
    <row r="177" spans="1:12" x14ac:dyDescent="0.25">
      <c r="A177" s="82">
        <v>41849</v>
      </c>
      <c r="B177" s="83">
        <v>24.22</v>
      </c>
      <c r="C177" s="83">
        <v>24.46</v>
      </c>
      <c r="D177" s="83">
        <v>24.22</v>
      </c>
      <c r="E177" s="83">
        <v>24.31</v>
      </c>
      <c r="F177" s="84">
        <v>423300</v>
      </c>
      <c r="G177" s="83">
        <v>23.63</v>
      </c>
      <c r="H177" s="84">
        <f>EOD_T-A177</f>
        <v>245</v>
      </c>
      <c r="I177" s="83">
        <f t="shared" si="6"/>
        <v>2.9999999999997584E-2</v>
      </c>
      <c r="J177" s="83">
        <f t="shared" si="7"/>
        <v>0.12711864406778636</v>
      </c>
      <c r="K177" s="83" t="e">
        <f>J177-CTX_90DSMR</f>
        <v>#REF!</v>
      </c>
      <c r="L177" s="83" t="e">
        <f t="shared" si="8"/>
        <v>#REF!</v>
      </c>
    </row>
    <row r="178" spans="1:12" x14ac:dyDescent="0.25">
      <c r="A178" s="82">
        <v>41848</v>
      </c>
      <c r="B178" s="83">
        <v>24.27</v>
      </c>
      <c r="C178" s="83">
        <v>24.33</v>
      </c>
      <c r="D178" s="83">
        <v>24.19</v>
      </c>
      <c r="E178" s="83">
        <v>24.28</v>
      </c>
      <c r="F178" s="84">
        <v>235000</v>
      </c>
      <c r="G178" s="83">
        <v>23.6</v>
      </c>
      <c r="H178" s="84">
        <f>EOD_T-A178</f>
        <v>246</v>
      </c>
      <c r="I178" s="83">
        <f t="shared" si="6"/>
        <v>-1.9999999999999574E-2</v>
      </c>
      <c r="J178" s="83">
        <f t="shared" si="7"/>
        <v>-8.4674005080438486E-2</v>
      </c>
      <c r="K178" s="83" t="e">
        <f>J178-CTX_90DSMR</f>
        <v>#REF!</v>
      </c>
      <c r="L178" s="83" t="e">
        <f t="shared" si="8"/>
        <v>#REF!</v>
      </c>
    </row>
    <row r="179" spans="1:12" x14ac:dyDescent="0.25">
      <c r="A179" s="82">
        <v>41845</v>
      </c>
      <c r="B179" s="83">
        <v>23.99</v>
      </c>
      <c r="C179" s="83">
        <v>24.32</v>
      </c>
      <c r="D179" s="83">
        <v>23.98</v>
      </c>
      <c r="E179" s="83">
        <v>24.3</v>
      </c>
      <c r="F179" s="84">
        <v>483200</v>
      </c>
      <c r="G179" s="83">
        <v>23.62</v>
      </c>
      <c r="H179" s="84">
        <f>EOD_T-A179</f>
        <v>249</v>
      </c>
      <c r="I179" s="83">
        <f t="shared" si="6"/>
        <v>0.19000000000000128</v>
      </c>
      <c r="J179" s="83">
        <f t="shared" si="7"/>
        <v>0.81092616303884457</v>
      </c>
      <c r="K179" s="83" t="e">
        <f>J179-CTX_90DSMR</f>
        <v>#REF!</v>
      </c>
      <c r="L179" s="83" t="e">
        <f t="shared" si="8"/>
        <v>#REF!</v>
      </c>
    </row>
    <row r="180" spans="1:12" x14ac:dyDescent="0.25">
      <c r="A180" s="82">
        <v>41844</v>
      </c>
      <c r="B180" s="83">
        <v>23.99</v>
      </c>
      <c r="C180" s="83">
        <v>24.23</v>
      </c>
      <c r="D180" s="83">
        <v>23.93</v>
      </c>
      <c r="E180" s="83">
        <v>24.11</v>
      </c>
      <c r="F180" s="84">
        <v>552100</v>
      </c>
      <c r="G180" s="83">
        <v>23.43</v>
      </c>
      <c r="H180" s="84">
        <f>EOD_T-A180</f>
        <v>250</v>
      </c>
      <c r="I180" s="83">
        <f t="shared" si="6"/>
        <v>0.10999999999999943</v>
      </c>
      <c r="J180" s="83">
        <f t="shared" si="7"/>
        <v>0.47169811320754473</v>
      </c>
      <c r="K180" s="83" t="e">
        <f>J180-CTX_90DSMR</f>
        <v>#REF!</v>
      </c>
      <c r="L180" s="83" t="e">
        <f t="shared" si="8"/>
        <v>#REF!</v>
      </c>
    </row>
    <row r="181" spans="1:12" x14ac:dyDescent="0.25">
      <c r="A181" s="82">
        <v>41843</v>
      </c>
      <c r="B181" s="83">
        <v>24.05</v>
      </c>
      <c r="C181" s="83">
        <v>24.34</v>
      </c>
      <c r="D181" s="83">
        <v>23.94</v>
      </c>
      <c r="E181" s="83">
        <v>23.99</v>
      </c>
      <c r="F181" s="84">
        <v>417500</v>
      </c>
      <c r="G181" s="83">
        <v>23.32</v>
      </c>
      <c r="H181" s="84">
        <f>EOD_T-A181</f>
        <v>251</v>
      </c>
      <c r="I181" s="83">
        <f t="shared" si="6"/>
        <v>-1.9999999999999574E-2</v>
      </c>
      <c r="J181" s="83">
        <f t="shared" si="7"/>
        <v>-8.5689802913451477E-2</v>
      </c>
      <c r="K181" s="83" t="e">
        <f>J181-CTX_90DSMR</f>
        <v>#REF!</v>
      </c>
      <c r="L181" s="83" t="e">
        <f t="shared" si="8"/>
        <v>#REF!</v>
      </c>
    </row>
    <row r="182" spans="1:12" x14ac:dyDescent="0.25">
      <c r="A182" s="82">
        <v>41842</v>
      </c>
      <c r="B182" s="83">
        <v>23.89</v>
      </c>
      <c r="C182" s="83">
        <v>24.24</v>
      </c>
      <c r="D182" s="83">
        <v>23.72</v>
      </c>
      <c r="E182" s="83">
        <v>24.01</v>
      </c>
      <c r="F182" s="84">
        <v>709800</v>
      </c>
      <c r="G182" s="83">
        <v>23.34</v>
      </c>
      <c r="H182" s="84">
        <f>EOD_T-A182</f>
        <v>252</v>
      </c>
      <c r="I182" s="83">
        <f t="shared" si="6"/>
        <v>1.0000000000001563E-2</v>
      </c>
      <c r="J182" s="83">
        <f t="shared" si="7"/>
        <v>4.2863266180889689E-2</v>
      </c>
      <c r="K182" s="83" t="e">
        <f>J182-CTX_90DSMR</f>
        <v>#REF!</v>
      </c>
      <c r="L182" s="83" t="e">
        <f t="shared" si="8"/>
        <v>#REF!</v>
      </c>
    </row>
    <row r="183" spans="1:12" x14ac:dyDescent="0.25">
      <c r="A183" s="82">
        <v>41841</v>
      </c>
      <c r="B183" s="83">
        <v>23.1</v>
      </c>
      <c r="C183" s="83">
        <v>24.19</v>
      </c>
      <c r="D183" s="83">
        <v>23.02</v>
      </c>
      <c r="E183" s="83">
        <v>24</v>
      </c>
      <c r="F183" s="84">
        <v>861400</v>
      </c>
      <c r="G183" s="83">
        <v>23.33</v>
      </c>
      <c r="H183" s="84">
        <f>EOD_T-A183</f>
        <v>253</v>
      </c>
      <c r="I183" s="83">
        <f t="shared" si="6"/>
        <v>0.91999999999999815</v>
      </c>
      <c r="J183" s="83">
        <f t="shared" si="7"/>
        <v>4.1053101294065062</v>
      </c>
      <c r="K183" s="83" t="e">
        <f>J183-CTX_90DSMR</f>
        <v>#REF!</v>
      </c>
      <c r="L183" s="83" t="e">
        <f t="shared" si="8"/>
        <v>#REF!</v>
      </c>
    </row>
    <row r="184" spans="1:12" x14ac:dyDescent="0.25">
      <c r="A184" s="82">
        <v>41838</v>
      </c>
      <c r="B184" s="83">
        <v>22.9</v>
      </c>
      <c r="C184" s="83">
        <v>23.1</v>
      </c>
      <c r="D184" s="83">
        <v>22.72</v>
      </c>
      <c r="E184" s="83">
        <v>23.06</v>
      </c>
      <c r="F184" s="84">
        <v>553300</v>
      </c>
      <c r="G184" s="83">
        <v>22.41</v>
      </c>
      <c r="H184" s="84">
        <f>EOD_T-A184</f>
        <v>256</v>
      </c>
      <c r="I184" s="83">
        <f t="shared" si="6"/>
        <v>3.9999999999999147E-2</v>
      </c>
      <c r="J184" s="83">
        <f t="shared" si="7"/>
        <v>0.17881090746535158</v>
      </c>
      <c r="K184" s="83" t="e">
        <f>J184-CTX_90DSMR</f>
        <v>#REF!</v>
      </c>
      <c r="L184" s="83" t="e">
        <f t="shared" si="8"/>
        <v>#REF!</v>
      </c>
    </row>
    <row r="185" spans="1:12" x14ac:dyDescent="0.25">
      <c r="A185" s="82">
        <v>41837</v>
      </c>
      <c r="B185" s="83">
        <v>22.84</v>
      </c>
      <c r="C185" s="83">
        <v>23.05</v>
      </c>
      <c r="D185" s="83">
        <v>22.73</v>
      </c>
      <c r="E185" s="83">
        <v>23.02</v>
      </c>
      <c r="F185" s="84">
        <v>725900</v>
      </c>
      <c r="G185" s="83">
        <v>22.37</v>
      </c>
      <c r="H185" s="84">
        <f>EOD_T-A185</f>
        <v>257</v>
      </c>
      <c r="I185" s="83">
        <f t="shared" si="6"/>
        <v>0.47000000000000242</v>
      </c>
      <c r="J185" s="83">
        <f t="shared" si="7"/>
        <v>2.1461187214611983</v>
      </c>
      <c r="K185" s="83" t="e">
        <f>J185-CTX_90DSMR</f>
        <v>#REF!</v>
      </c>
      <c r="L185" s="83" t="e">
        <f t="shared" si="8"/>
        <v>#REF!</v>
      </c>
    </row>
    <row r="186" spans="1:12" x14ac:dyDescent="0.25">
      <c r="A186" s="82">
        <v>41836</v>
      </c>
      <c r="B186" s="83">
        <v>22.65</v>
      </c>
      <c r="C186" s="83">
        <v>22.65</v>
      </c>
      <c r="D186" s="83">
        <v>22.48</v>
      </c>
      <c r="E186" s="83">
        <v>22.53</v>
      </c>
      <c r="F186" s="84">
        <v>575600</v>
      </c>
      <c r="G186" s="83">
        <v>21.9</v>
      </c>
      <c r="H186" s="84">
        <f>EOD_T-A186</f>
        <v>258</v>
      </c>
      <c r="I186" s="83">
        <f t="shared" si="6"/>
        <v>-8.0000000000001847E-2</v>
      </c>
      <c r="J186" s="83">
        <f t="shared" si="7"/>
        <v>-0.36396724294814303</v>
      </c>
      <c r="K186" s="83" t="e">
        <f>J186-CTX_90DSMR</f>
        <v>#REF!</v>
      </c>
      <c r="L186" s="83" t="e">
        <f t="shared" si="8"/>
        <v>#REF!</v>
      </c>
    </row>
    <row r="187" spans="1:12" x14ac:dyDescent="0.25">
      <c r="A187" s="82">
        <v>41835</v>
      </c>
      <c r="B187" s="83">
        <v>22.8</v>
      </c>
      <c r="C187" s="83">
        <v>23.19</v>
      </c>
      <c r="D187" s="83">
        <v>22.58</v>
      </c>
      <c r="E187" s="83">
        <v>22.62</v>
      </c>
      <c r="F187" s="84">
        <v>558800</v>
      </c>
      <c r="G187" s="83">
        <v>21.98</v>
      </c>
      <c r="H187" s="84">
        <f>EOD_T-A187</f>
        <v>259</v>
      </c>
      <c r="I187" s="83">
        <f t="shared" si="6"/>
        <v>-0.16000000000000014</v>
      </c>
      <c r="J187" s="83">
        <f t="shared" si="7"/>
        <v>-0.7226738934056014</v>
      </c>
      <c r="K187" s="83" t="e">
        <f>J187-CTX_90DSMR</f>
        <v>#REF!</v>
      </c>
      <c r="L187" s="83" t="e">
        <f t="shared" si="8"/>
        <v>#REF!</v>
      </c>
    </row>
    <row r="188" spans="1:12" x14ac:dyDescent="0.25">
      <c r="A188" s="82">
        <v>41834</v>
      </c>
      <c r="B188" s="83">
        <v>22.37</v>
      </c>
      <c r="C188" s="83">
        <v>22.98</v>
      </c>
      <c r="D188" s="83">
        <v>22.35</v>
      </c>
      <c r="E188" s="83">
        <v>22.78</v>
      </c>
      <c r="F188" s="84">
        <v>450900</v>
      </c>
      <c r="G188" s="83">
        <v>22.14</v>
      </c>
      <c r="H188" s="84">
        <f>EOD_T-A188</f>
        <v>260</v>
      </c>
      <c r="I188" s="83">
        <f t="shared" si="6"/>
        <v>0.40000000000000213</v>
      </c>
      <c r="J188" s="83">
        <f t="shared" si="7"/>
        <v>1.8399264029438922</v>
      </c>
      <c r="K188" s="83" t="e">
        <f>J188-CTX_90DSMR</f>
        <v>#REF!</v>
      </c>
      <c r="L188" s="83" t="e">
        <f t="shared" si="8"/>
        <v>#REF!</v>
      </c>
    </row>
    <row r="189" spans="1:12" x14ac:dyDescent="0.25">
      <c r="A189" s="82">
        <v>41831</v>
      </c>
      <c r="B189" s="83">
        <v>21.93</v>
      </c>
      <c r="C189" s="83">
        <v>22.42</v>
      </c>
      <c r="D189" s="83">
        <v>21.89</v>
      </c>
      <c r="E189" s="83">
        <v>22.37</v>
      </c>
      <c r="F189" s="84">
        <v>520800</v>
      </c>
      <c r="G189" s="83">
        <v>21.74</v>
      </c>
      <c r="H189" s="84">
        <f>EOD_T-A189</f>
        <v>263</v>
      </c>
      <c r="I189" s="83">
        <f t="shared" si="6"/>
        <v>0.25999999999999801</v>
      </c>
      <c r="J189" s="83">
        <f t="shared" si="7"/>
        <v>1.2104283054003633</v>
      </c>
      <c r="K189" s="83" t="e">
        <f>J189-CTX_90DSMR</f>
        <v>#REF!</v>
      </c>
      <c r="L189" s="83" t="e">
        <f t="shared" si="8"/>
        <v>#REF!</v>
      </c>
    </row>
    <row r="190" spans="1:12" x14ac:dyDescent="0.25">
      <c r="A190" s="82">
        <v>41830</v>
      </c>
      <c r="B190" s="83">
        <v>22.26</v>
      </c>
      <c r="C190" s="83">
        <v>22.27</v>
      </c>
      <c r="D190" s="83">
        <v>21.96</v>
      </c>
      <c r="E190" s="83">
        <v>22.1</v>
      </c>
      <c r="F190" s="84">
        <v>618700</v>
      </c>
      <c r="G190" s="83">
        <v>21.48</v>
      </c>
      <c r="H190" s="84">
        <f>EOD_T-A190</f>
        <v>264</v>
      </c>
      <c r="I190" s="83">
        <f t="shared" si="6"/>
        <v>-1.9999999999999574E-2</v>
      </c>
      <c r="J190" s="83">
        <f t="shared" si="7"/>
        <v>-9.3023255813951516E-2</v>
      </c>
      <c r="K190" s="83" t="e">
        <f>J190-CTX_90DSMR</f>
        <v>#REF!</v>
      </c>
      <c r="L190" s="83" t="e">
        <f t="shared" si="8"/>
        <v>#REF!</v>
      </c>
    </row>
    <row r="191" spans="1:12" x14ac:dyDescent="0.25">
      <c r="A191" s="82">
        <v>41829</v>
      </c>
      <c r="B191" s="83">
        <v>22.14</v>
      </c>
      <c r="C191" s="83">
        <v>22.24</v>
      </c>
      <c r="D191" s="83">
        <v>21.97</v>
      </c>
      <c r="E191" s="83">
        <v>22.12</v>
      </c>
      <c r="F191" s="84">
        <v>675400</v>
      </c>
      <c r="G191" s="83">
        <v>21.5</v>
      </c>
      <c r="H191" s="84">
        <f>EOD_T-A191</f>
        <v>265</v>
      </c>
      <c r="I191" s="83">
        <f t="shared" si="6"/>
        <v>-0.12000000000000099</v>
      </c>
      <c r="J191" s="83">
        <f t="shared" si="7"/>
        <v>-0.55504162812211377</v>
      </c>
      <c r="K191" s="83" t="e">
        <f>J191-CTX_90DSMR</f>
        <v>#REF!</v>
      </c>
      <c r="L191" s="83" t="e">
        <f t="shared" si="8"/>
        <v>#REF!</v>
      </c>
    </row>
    <row r="192" spans="1:12" x14ac:dyDescent="0.25">
      <c r="A192" s="82">
        <v>41828</v>
      </c>
      <c r="B192" s="83">
        <v>22.35</v>
      </c>
      <c r="C192" s="83">
        <v>22.35</v>
      </c>
      <c r="D192" s="83">
        <v>22.13</v>
      </c>
      <c r="E192" s="83">
        <v>22.25</v>
      </c>
      <c r="F192" s="84">
        <v>662300</v>
      </c>
      <c r="G192" s="83">
        <v>21.62</v>
      </c>
      <c r="H192" s="84">
        <f>EOD_T-A192</f>
        <v>266</v>
      </c>
      <c r="I192" s="83">
        <f t="shared" si="6"/>
        <v>-7.0000000000000284E-2</v>
      </c>
      <c r="J192" s="83">
        <f t="shared" si="7"/>
        <v>-0.3227293683725232</v>
      </c>
      <c r="K192" s="83" t="e">
        <f>J192-CTX_90DSMR</f>
        <v>#REF!</v>
      </c>
      <c r="L192" s="83" t="e">
        <f t="shared" si="8"/>
        <v>#REF!</v>
      </c>
    </row>
    <row r="193" spans="1:12" x14ac:dyDescent="0.25">
      <c r="A193" s="82">
        <v>41827</v>
      </c>
      <c r="B193" s="83">
        <v>22.19</v>
      </c>
      <c r="C193" s="83">
        <v>22.33</v>
      </c>
      <c r="D193" s="83">
        <v>22.18</v>
      </c>
      <c r="E193" s="83">
        <v>22.32</v>
      </c>
      <c r="F193" s="84">
        <v>460000</v>
      </c>
      <c r="G193" s="83">
        <v>21.69</v>
      </c>
      <c r="H193" s="84">
        <f>EOD_T-A193</f>
        <v>267</v>
      </c>
      <c r="I193" s="83">
        <f t="shared" si="6"/>
        <v>7.0000000000000284E-2</v>
      </c>
      <c r="J193" s="83">
        <f t="shared" si="7"/>
        <v>0.32377428307123163</v>
      </c>
      <c r="K193" s="83" t="e">
        <f>J193-CTX_90DSMR</f>
        <v>#REF!</v>
      </c>
      <c r="L193" s="83" t="e">
        <f t="shared" si="8"/>
        <v>#REF!</v>
      </c>
    </row>
    <row r="194" spans="1:12" x14ac:dyDescent="0.25">
      <c r="A194" s="82">
        <v>41824</v>
      </c>
      <c r="B194" s="83">
        <v>22.25</v>
      </c>
      <c r="C194" s="83">
        <v>22.32</v>
      </c>
      <c r="D194" s="83">
        <v>22.1</v>
      </c>
      <c r="E194" s="83">
        <v>22.25</v>
      </c>
      <c r="F194" s="84">
        <v>605800</v>
      </c>
      <c r="G194" s="83">
        <v>21.62</v>
      </c>
      <c r="H194" s="84">
        <f>EOD_T-A194</f>
        <v>270</v>
      </c>
      <c r="I194" s="83">
        <f t="shared" si="6"/>
        <v>0.24000000000000199</v>
      </c>
      <c r="J194" s="83">
        <f t="shared" si="7"/>
        <v>1.1225444340505237</v>
      </c>
      <c r="K194" s="83" t="e">
        <f>J194-CTX_90DSMR</f>
        <v>#REF!</v>
      </c>
      <c r="L194" s="83" t="e">
        <f t="shared" si="8"/>
        <v>#REF!</v>
      </c>
    </row>
    <row r="195" spans="1:12" x14ac:dyDescent="0.25">
      <c r="A195" s="82">
        <v>41823</v>
      </c>
      <c r="B195" s="83">
        <v>21.78</v>
      </c>
      <c r="C195" s="83">
        <v>22.13</v>
      </c>
      <c r="D195" s="83">
        <v>21.78</v>
      </c>
      <c r="E195" s="83">
        <v>22</v>
      </c>
      <c r="F195" s="84">
        <v>833800</v>
      </c>
      <c r="G195" s="83">
        <v>21.38</v>
      </c>
      <c r="H195" s="84">
        <f>EOD_T-A195</f>
        <v>271</v>
      </c>
      <c r="I195" s="83">
        <f t="shared" ref="I195:I263" si="9">G195-G196</f>
        <v>1.9999999999999574E-2</v>
      </c>
      <c r="J195" s="83">
        <f t="shared" ref="J195:J258" si="10">I195/G196*100</f>
        <v>9.3632958801496136E-2</v>
      </c>
      <c r="K195" s="83" t="e">
        <f>J195-CTX_90DSMR</f>
        <v>#REF!</v>
      </c>
      <c r="L195" s="83" t="e">
        <f t="shared" ref="L195:L258" si="11">K195*K195</f>
        <v>#REF!</v>
      </c>
    </row>
    <row r="196" spans="1:12" x14ac:dyDescent="0.25">
      <c r="A196" s="82">
        <v>41822</v>
      </c>
      <c r="B196" s="83">
        <v>21.78</v>
      </c>
      <c r="C196" s="83">
        <v>22</v>
      </c>
      <c r="D196" s="83">
        <v>21.74</v>
      </c>
      <c r="E196" s="83">
        <v>21.98</v>
      </c>
      <c r="F196" s="84">
        <v>788300</v>
      </c>
      <c r="G196" s="83">
        <v>21.36</v>
      </c>
      <c r="H196" s="84">
        <f>EOD_T-A196</f>
        <v>272</v>
      </c>
      <c r="I196" s="83">
        <f t="shared" si="9"/>
        <v>0.32999999999999829</v>
      </c>
      <c r="J196" s="83">
        <f t="shared" si="10"/>
        <v>1.569186875891575</v>
      </c>
      <c r="K196" s="83" t="e">
        <f>J196-CTX_90DSMR</f>
        <v>#REF!</v>
      </c>
      <c r="L196" s="83" t="e">
        <f t="shared" si="11"/>
        <v>#REF!</v>
      </c>
    </row>
    <row r="197" spans="1:12" x14ac:dyDescent="0.25">
      <c r="A197" s="82">
        <v>41821</v>
      </c>
      <c r="B197" s="83">
        <v>21.53</v>
      </c>
      <c r="C197" s="83">
        <v>21.76</v>
      </c>
      <c r="D197" s="83">
        <v>21.36</v>
      </c>
      <c r="E197" s="83">
        <v>21.64</v>
      </c>
      <c r="F197" s="84">
        <v>585600</v>
      </c>
      <c r="G197" s="83">
        <v>21.03</v>
      </c>
      <c r="H197" s="84">
        <f>EOD_T-A197</f>
        <v>273</v>
      </c>
      <c r="I197" s="83">
        <f t="shared" si="9"/>
        <v>7.0000000000000284E-2</v>
      </c>
      <c r="J197" s="83">
        <f t="shared" si="10"/>
        <v>0.33396946564885632</v>
      </c>
      <c r="K197" s="83" t="e">
        <f>J197-CTX_90DSMR</f>
        <v>#REF!</v>
      </c>
      <c r="L197" s="83" t="e">
        <f t="shared" si="11"/>
        <v>#REF!</v>
      </c>
    </row>
    <row r="198" spans="1:12" x14ac:dyDescent="0.25">
      <c r="A198" s="82">
        <v>41820</v>
      </c>
      <c r="B198" s="83">
        <v>21.6</v>
      </c>
      <c r="C198" s="83">
        <v>21.7</v>
      </c>
      <c r="D198" s="83">
        <v>21.34</v>
      </c>
      <c r="E198" s="83">
        <v>21.57</v>
      </c>
      <c r="F198" s="84">
        <v>1213500</v>
      </c>
      <c r="G198" s="83">
        <v>20.96</v>
      </c>
      <c r="H198" s="84">
        <f>EOD_T-A198</f>
        <v>274</v>
      </c>
      <c r="I198" s="83">
        <f t="shared" si="9"/>
        <v>-0.16000000000000014</v>
      </c>
      <c r="J198" s="83">
        <f t="shared" si="10"/>
        <v>-0.75757575757575824</v>
      </c>
      <c r="K198" s="83" t="e">
        <f>J198-CTX_90DSMR</f>
        <v>#REF!</v>
      </c>
      <c r="L198" s="83" t="e">
        <f t="shared" si="11"/>
        <v>#REF!</v>
      </c>
    </row>
    <row r="199" spans="1:12" x14ac:dyDescent="0.25">
      <c r="A199" s="82">
        <v>41817</v>
      </c>
      <c r="B199" s="83">
        <v>21.76</v>
      </c>
      <c r="C199" s="83">
        <v>21.96</v>
      </c>
      <c r="D199" s="83">
        <v>21.6</v>
      </c>
      <c r="E199" s="83">
        <v>21.73</v>
      </c>
      <c r="F199" s="84">
        <v>684800</v>
      </c>
      <c r="G199" s="83">
        <v>21.12</v>
      </c>
      <c r="H199" s="84">
        <f>EOD_T-A199</f>
        <v>277</v>
      </c>
      <c r="I199" s="83">
        <f t="shared" si="9"/>
        <v>1.9999999999999574E-2</v>
      </c>
      <c r="J199" s="83">
        <f t="shared" si="10"/>
        <v>9.4786729857817886E-2</v>
      </c>
      <c r="K199" s="83" t="e">
        <f>J199-CTX_90DSMR</f>
        <v>#REF!</v>
      </c>
      <c r="L199" s="83" t="e">
        <f t="shared" si="11"/>
        <v>#REF!</v>
      </c>
    </row>
    <row r="200" spans="1:12" x14ac:dyDescent="0.25">
      <c r="A200" s="82">
        <v>41816</v>
      </c>
      <c r="B200" s="83">
        <v>21.42</v>
      </c>
      <c r="C200" s="83">
        <v>21.79</v>
      </c>
      <c r="D200" s="83">
        <v>21.07</v>
      </c>
      <c r="E200" s="83">
        <v>21.71</v>
      </c>
      <c r="F200" s="84">
        <v>1326400</v>
      </c>
      <c r="G200" s="83">
        <v>21.1</v>
      </c>
      <c r="H200" s="84">
        <f>EOD_T-A200</f>
        <v>278</v>
      </c>
      <c r="I200" s="83">
        <f t="shared" si="9"/>
        <v>0.12000000000000099</v>
      </c>
      <c r="J200" s="83">
        <f t="shared" si="10"/>
        <v>0.57197330791230216</v>
      </c>
      <c r="K200" s="83" t="e">
        <f>J200-CTX_90DSMR</f>
        <v>#REF!</v>
      </c>
      <c r="L200" s="83" t="e">
        <f t="shared" si="11"/>
        <v>#REF!</v>
      </c>
    </row>
    <row r="201" spans="1:12" x14ac:dyDescent="0.25">
      <c r="A201" s="82">
        <v>41815</v>
      </c>
      <c r="B201" s="83">
        <v>21.4</v>
      </c>
      <c r="C201" s="83">
        <v>21.63</v>
      </c>
      <c r="D201" s="83">
        <v>21.39</v>
      </c>
      <c r="E201" s="83">
        <v>21.59</v>
      </c>
      <c r="F201" s="84">
        <v>672600</v>
      </c>
      <c r="G201" s="83">
        <v>20.98</v>
      </c>
      <c r="H201" s="84">
        <f>EOD_T-A201</f>
        <v>279</v>
      </c>
      <c r="I201" s="83">
        <f t="shared" si="9"/>
        <v>0</v>
      </c>
      <c r="J201" s="83">
        <f t="shared" si="10"/>
        <v>0</v>
      </c>
      <c r="K201" s="83" t="e">
        <f>J201-CTX_90DSMR</f>
        <v>#REF!</v>
      </c>
      <c r="L201" s="83" t="e">
        <f t="shared" si="11"/>
        <v>#REF!</v>
      </c>
    </row>
    <row r="202" spans="1:12" x14ac:dyDescent="0.25">
      <c r="A202" s="82">
        <v>41814</v>
      </c>
      <c r="B202" s="83">
        <v>21.55</v>
      </c>
      <c r="C202" s="83">
        <v>21.65</v>
      </c>
      <c r="D202" s="83">
        <v>21.37</v>
      </c>
      <c r="E202" s="83">
        <v>21.59</v>
      </c>
      <c r="F202" s="84">
        <v>613500</v>
      </c>
      <c r="G202" s="83">
        <v>20.98</v>
      </c>
      <c r="H202" s="84">
        <f>EOD_T-A202</f>
        <v>280</v>
      </c>
      <c r="I202" s="83">
        <f t="shared" si="9"/>
        <v>-0.14999999999999858</v>
      </c>
      <c r="J202" s="83">
        <f t="shared" si="10"/>
        <v>-0.70989115002365633</v>
      </c>
      <c r="K202" s="83" t="e">
        <f>J202-CTX_90DSMR</f>
        <v>#REF!</v>
      </c>
      <c r="L202" s="83" t="e">
        <f t="shared" si="11"/>
        <v>#REF!</v>
      </c>
    </row>
    <row r="203" spans="1:12" x14ac:dyDescent="0.25">
      <c r="A203" s="82">
        <v>41813</v>
      </c>
      <c r="B203" s="83">
        <v>21.8</v>
      </c>
      <c r="C203" s="83">
        <v>21.96</v>
      </c>
      <c r="D203" s="83">
        <v>21.62</v>
      </c>
      <c r="E203" s="83">
        <v>21.74</v>
      </c>
      <c r="F203" s="84">
        <v>597200</v>
      </c>
      <c r="G203" s="83">
        <v>21.13</v>
      </c>
      <c r="H203" s="84">
        <f>EOD_T-A203</f>
        <v>281</v>
      </c>
      <c r="I203" s="83">
        <f t="shared" si="9"/>
        <v>8.9999999999999858E-2</v>
      </c>
      <c r="J203" s="83">
        <f t="shared" si="10"/>
        <v>0.42775665399239476</v>
      </c>
      <c r="K203" s="83" t="e">
        <f>J203-CTX_90DSMR</f>
        <v>#REF!</v>
      </c>
      <c r="L203" s="83" t="e">
        <f t="shared" si="11"/>
        <v>#REF!</v>
      </c>
    </row>
    <row r="204" spans="1:12" x14ac:dyDescent="0.25">
      <c r="A204" s="82">
        <v>41810</v>
      </c>
      <c r="B204" s="83">
        <v>21.82</v>
      </c>
      <c r="C204" s="83">
        <v>21.98</v>
      </c>
      <c r="D204" s="83">
        <v>21.29</v>
      </c>
      <c r="E204" s="83">
        <v>21.65</v>
      </c>
      <c r="F204" s="84">
        <v>1312700</v>
      </c>
      <c r="G204" s="83">
        <v>21.04</v>
      </c>
      <c r="H204" s="84">
        <f>EOD_T-A204</f>
        <v>284</v>
      </c>
      <c r="I204" s="83">
        <f t="shared" si="9"/>
        <v>-0.38000000000000256</v>
      </c>
      <c r="J204" s="83">
        <f t="shared" si="10"/>
        <v>-1.7740429505135504</v>
      </c>
      <c r="K204" s="83" t="e">
        <f>J204-CTX_90DSMR</f>
        <v>#REF!</v>
      </c>
      <c r="L204" s="83" t="e">
        <f t="shared" si="11"/>
        <v>#REF!</v>
      </c>
    </row>
    <row r="205" spans="1:12" x14ac:dyDescent="0.25">
      <c r="A205" s="82">
        <v>41809</v>
      </c>
      <c r="B205" s="83">
        <v>22.15</v>
      </c>
      <c r="C205" s="83">
        <v>22.15</v>
      </c>
      <c r="D205" s="83">
        <v>21.65</v>
      </c>
      <c r="E205" s="83">
        <v>22.04</v>
      </c>
      <c r="F205" s="84">
        <v>1385600</v>
      </c>
      <c r="G205" s="83">
        <v>21.42</v>
      </c>
      <c r="H205" s="84">
        <f>EOD_T-A205</f>
        <v>285</v>
      </c>
      <c r="I205" s="83">
        <f t="shared" si="9"/>
        <v>-6.9999999999996732E-2</v>
      </c>
      <c r="J205" s="83">
        <f t="shared" si="10"/>
        <v>-0.32573289902278613</v>
      </c>
      <c r="K205" s="83" t="e">
        <f>J205-CTX_90DSMR</f>
        <v>#REF!</v>
      </c>
      <c r="L205" s="83" t="e">
        <f t="shared" si="11"/>
        <v>#REF!</v>
      </c>
    </row>
    <row r="206" spans="1:12" x14ac:dyDescent="0.25">
      <c r="A206" s="82">
        <v>41808</v>
      </c>
      <c r="B206" s="83">
        <v>22.04</v>
      </c>
      <c r="C206" s="83">
        <v>22.23</v>
      </c>
      <c r="D206" s="83">
        <v>21.95</v>
      </c>
      <c r="E206" s="83">
        <v>22.11</v>
      </c>
      <c r="F206" s="84">
        <v>496100</v>
      </c>
      <c r="G206" s="83">
        <v>21.49</v>
      </c>
      <c r="H206" s="84">
        <f>EOD_T-A206</f>
        <v>286</v>
      </c>
      <c r="I206" s="83">
        <f t="shared" si="9"/>
        <v>-8.9999999999999858E-2</v>
      </c>
      <c r="J206" s="83">
        <f t="shared" si="10"/>
        <v>-0.41705282669138022</v>
      </c>
      <c r="K206" s="83" t="e">
        <f>J206-CTX_90DSMR</f>
        <v>#REF!</v>
      </c>
      <c r="L206" s="83" t="e">
        <f t="shared" si="11"/>
        <v>#REF!</v>
      </c>
    </row>
    <row r="207" spans="1:12" x14ac:dyDescent="0.25">
      <c r="A207" s="82">
        <v>41807</v>
      </c>
      <c r="B207" s="83">
        <v>21.95</v>
      </c>
      <c r="C207" s="83">
        <v>22.25</v>
      </c>
      <c r="D207" s="83">
        <v>21.79</v>
      </c>
      <c r="E207" s="83">
        <v>22.2</v>
      </c>
      <c r="F207" s="84">
        <v>424600</v>
      </c>
      <c r="G207" s="83">
        <v>21.58</v>
      </c>
      <c r="H207" s="84">
        <f>EOD_T-A207</f>
        <v>287</v>
      </c>
      <c r="I207" s="83">
        <f t="shared" si="9"/>
        <v>0.12999999999999901</v>
      </c>
      <c r="J207" s="83">
        <f t="shared" si="10"/>
        <v>0.60606060606060141</v>
      </c>
      <c r="K207" s="83" t="e">
        <f>J207-CTX_90DSMR</f>
        <v>#REF!</v>
      </c>
      <c r="L207" s="83" t="e">
        <f t="shared" si="11"/>
        <v>#REF!</v>
      </c>
    </row>
    <row r="208" spans="1:12" x14ac:dyDescent="0.25">
      <c r="A208" s="82">
        <v>41806</v>
      </c>
      <c r="B208" s="83">
        <v>22.07</v>
      </c>
      <c r="C208" s="83">
        <v>22.24</v>
      </c>
      <c r="D208" s="83">
        <v>21.97</v>
      </c>
      <c r="E208" s="83">
        <v>22.07</v>
      </c>
      <c r="F208" s="84">
        <v>553800</v>
      </c>
      <c r="G208" s="83">
        <v>21.45</v>
      </c>
      <c r="H208" s="84">
        <f>EOD_T-A208</f>
        <v>288</v>
      </c>
      <c r="I208" s="83">
        <f t="shared" si="9"/>
        <v>-0.10999999999999943</v>
      </c>
      <c r="J208" s="83">
        <f t="shared" si="10"/>
        <v>-0.51020408163265041</v>
      </c>
      <c r="K208" s="83" t="e">
        <f>J208-CTX_90DSMR</f>
        <v>#REF!</v>
      </c>
      <c r="L208" s="83" t="e">
        <f t="shared" si="11"/>
        <v>#REF!</v>
      </c>
    </row>
    <row r="209" spans="1:12" x14ac:dyDescent="0.25">
      <c r="A209" s="82">
        <v>41803</v>
      </c>
      <c r="B209" s="83">
        <v>22.04</v>
      </c>
      <c r="C209" s="83">
        <v>22.18</v>
      </c>
      <c r="D209" s="83">
        <v>21.91</v>
      </c>
      <c r="E209" s="83">
        <v>22.18</v>
      </c>
      <c r="F209" s="84">
        <v>344300</v>
      </c>
      <c r="G209" s="83">
        <v>21.56</v>
      </c>
      <c r="H209" s="84">
        <f>EOD_T-A209</f>
        <v>291</v>
      </c>
      <c r="I209" s="83">
        <f t="shared" si="9"/>
        <v>-4.00000000000027E-2</v>
      </c>
      <c r="J209" s="83">
        <f t="shared" si="10"/>
        <v>-0.18518518518519769</v>
      </c>
      <c r="K209" s="83" t="e">
        <f>J209-CTX_90DSMR</f>
        <v>#REF!</v>
      </c>
      <c r="L209" s="83" t="e">
        <f t="shared" si="11"/>
        <v>#REF!</v>
      </c>
    </row>
    <row r="210" spans="1:12" x14ac:dyDescent="0.25">
      <c r="A210" s="82">
        <v>41802</v>
      </c>
      <c r="B210" s="83">
        <v>22.07</v>
      </c>
      <c r="C210" s="83">
        <v>22.37</v>
      </c>
      <c r="D210" s="83">
        <v>22.04</v>
      </c>
      <c r="E210" s="83">
        <v>22.22</v>
      </c>
      <c r="F210" s="84">
        <v>457400</v>
      </c>
      <c r="G210" s="83">
        <v>21.6</v>
      </c>
      <c r="H210" s="84">
        <f>EOD_T-A210</f>
        <v>292</v>
      </c>
      <c r="I210" s="83">
        <f t="shared" si="9"/>
        <v>-9.9999999999980105E-3</v>
      </c>
      <c r="J210" s="83">
        <f t="shared" si="10"/>
        <v>-4.6274872744090749E-2</v>
      </c>
      <c r="K210" s="83" t="e">
        <f>J210-CTX_90DSMR</f>
        <v>#REF!</v>
      </c>
      <c r="L210" s="83" t="e">
        <f t="shared" si="11"/>
        <v>#REF!</v>
      </c>
    </row>
    <row r="211" spans="1:12" x14ac:dyDescent="0.25">
      <c r="A211" s="82">
        <v>41801</v>
      </c>
      <c r="B211" s="83">
        <v>22.14</v>
      </c>
      <c r="C211" s="83">
        <v>22.35</v>
      </c>
      <c r="D211" s="83">
        <v>21.89</v>
      </c>
      <c r="E211" s="83">
        <v>22.23</v>
      </c>
      <c r="F211" s="84">
        <v>374200</v>
      </c>
      <c r="G211" s="83">
        <v>21.61</v>
      </c>
      <c r="H211" s="84">
        <f>EOD_T-A211</f>
        <v>293</v>
      </c>
      <c r="I211" s="83">
        <f t="shared" si="9"/>
        <v>-5.0000000000000711E-2</v>
      </c>
      <c r="J211" s="83">
        <f t="shared" si="10"/>
        <v>-0.23084025854109283</v>
      </c>
      <c r="K211" s="83" t="e">
        <f>J211-CTX_90DSMR</f>
        <v>#REF!</v>
      </c>
      <c r="L211" s="83" t="e">
        <f t="shared" si="11"/>
        <v>#REF!</v>
      </c>
    </row>
    <row r="212" spans="1:12" x14ac:dyDescent="0.25">
      <c r="A212" s="82">
        <v>41800</v>
      </c>
      <c r="B212" s="83">
        <v>22.45</v>
      </c>
      <c r="C212" s="83">
        <v>22.49</v>
      </c>
      <c r="D212" s="83">
        <v>22.19</v>
      </c>
      <c r="E212" s="83">
        <v>22.29</v>
      </c>
      <c r="F212" s="84">
        <v>253600</v>
      </c>
      <c r="G212" s="83">
        <v>21.66</v>
      </c>
      <c r="H212" s="84">
        <f>EOD_T-A212</f>
        <v>294</v>
      </c>
      <c r="I212" s="83">
        <f t="shared" si="9"/>
        <v>-0.10999999999999943</v>
      </c>
      <c r="J212" s="83">
        <f t="shared" si="10"/>
        <v>-0.50528249885162813</v>
      </c>
      <c r="K212" s="83" t="e">
        <f>J212-CTX_90DSMR</f>
        <v>#REF!</v>
      </c>
      <c r="L212" s="83" t="e">
        <f t="shared" si="11"/>
        <v>#REF!</v>
      </c>
    </row>
    <row r="213" spans="1:12" x14ac:dyDescent="0.25">
      <c r="A213" s="82">
        <v>41799</v>
      </c>
      <c r="B213" s="83">
        <v>22.4</v>
      </c>
      <c r="C213" s="83">
        <v>22.4</v>
      </c>
      <c r="D213" s="83">
        <v>22.4</v>
      </c>
      <c r="E213" s="83">
        <v>22.4</v>
      </c>
      <c r="F213" s="84">
        <v>0</v>
      </c>
      <c r="G213" s="83">
        <v>21.77</v>
      </c>
      <c r="H213" s="84">
        <f>EOD_T-A213</f>
        <v>295</v>
      </c>
      <c r="I213" s="83">
        <f t="shared" si="9"/>
        <v>0</v>
      </c>
      <c r="J213" s="83">
        <f t="shared" si="10"/>
        <v>0</v>
      </c>
      <c r="K213" s="83" t="e">
        <f>J213-CTX_90DSMR</f>
        <v>#REF!</v>
      </c>
      <c r="L213" s="83" t="e">
        <f t="shared" si="11"/>
        <v>#REF!</v>
      </c>
    </row>
    <row r="214" spans="1:12" x14ac:dyDescent="0.25">
      <c r="A214" s="82">
        <v>41796</v>
      </c>
      <c r="B214" s="83">
        <v>22.19</v>
      </c>
      <c r="C214" s="83">
        <v>22.52</v>
      </c>
      <c r="D214" s="83">
        <v>22.14</v>
      </c>
      <c r="E214" s="83">
        <v>22.4</v>
      </c>
      <c r="F214" s="84">
        <v>280600</v>
      </c>
      <c r="G214" s="83">
        <v>21.77</v>
      </c>
      <c r="H214" s="84">
        <f>EOD_T-A214</f>
        <v>298</v>
      </c>
      <c r="I214" s="83">
        <f t="shared" si="9"/>
        <v>0.26999999999999957</v>
      </c>
      <c r="J214" s="83">
        <f t="shared" si="10"/>
        <v>1.2558139534883701</v>
      </c>
      <c r="K214" s="83" t="e">
        <f>J214-CTX_90DSMR</f>
        <v>#REF!</v>
      </c>
      <c r="L214" s="83" t="e">
        <f t="shared" si="11"/>
        <v>#REF!</v>
      </c>
    </row>
    <row r="215" spans="1:12" x14ac:dyDescent="0.25">
      <c r="A215" s="82">
        <v>41795</v>
      </c>
      <c r="B215" s="83">
        <v>22.13</v>
      </c>
      <c r="C215" s="83">
        <v>22.29</v>
      </c>
      <c r="D215" s="83">
        <v>22.03</v>
      </c>
      <c r="E215" s="83">
        <v>22.12</v>
      </c>
      <c r="F215" s="84">
        <v>411900</v>
      </c>
      <c r="G215" s="83">
        <v>21.5</v>
      </c>
      <c r="H215" s="84">
        <f>EOD_T-A215</f>
        <v>299</v>
      </c>
      <c r="I215" s="83">
        <f t="shared" si="9"/>
        <v>-5.9999999999998721E-2</v>
      </c>
      <c r="J215" s="83">
        <f t="shared" si="10"/>
        <v>-0.27829313543598666</v>
      </c>
      <c r="K215" s="83" t="e">
        <f>J215-CTX_90DSMR</f>
        <v>#REF!</v>
      </c>
      <c r="L215" s="83" t="e">
        <f t="shared" si="11"/>
        <v>#REF!</v>
      </c>
    </row>
    <row r="216" spans="1:12" x14ac:dyDescent="0.25">
      <c r="A216" s="82">
        <v>41794</v>
      </c>
      <c r="B216" s="83">
        <v>22.24</v>
      </c>
      <c r="C216" s="83">
        <v>22.32</v>
      </c>
      <c r="D216" s="83">
        <v>22.03</v>
      </c>
      <c r="E216" s="83">
        <v>22.18</v>
      </c>
      <c r="F216" s="84">
        <v>411800</v>
      </c>
      <c r="G216" s="83">
        <v>21.56</v>
      </c>
      <c r="H216" s="84">
        <f>EOD_T-A216</f>
        <v>300</v>
      </c>
      <c r="I216" s="83">
        <f t="shared" si="9"/>
        <v>0</v>
      </c>
      <c r="J216" s="83">
        <f t="shared" si="10"/>
        <v>0</v>
      </c>
      <c r="K216" s="83" t="e">
        <f>J216-CTX_90DSMR</f>
        <v>#REF!</v>
      </c>
      <c r="L216" s="83" t="e">
        <f t="shared" si="11"/>
        <v>#REF!</v>
      </c>
    </row>
    <row r="217" spans="1:12" x14ac:dyDescent="0.25">
      <c r="A217" s="82">
        <v>41793</v>
      </c>
      <c r="B217" s="83">
        <v>22.28</v>
      </c>
      <c r="C217" s="83">
        <v>22.35</v>
      </c>
      <c r="D217" s="83">
        <v>22.14</v>
      </c>
      <c r="E217" s="83">
        <v>22.18</v>
      </c>
      <c r="F217" s="84">
        <v>559900</v>
      </c>
      <c r="G217" s="83">
        <v>21.56</v>
      </c>
      <c r="H217" s="84">
        <f>EOD_T-A217</f>
        <v>301</v>
      </c>
      <c r="I217" s="83">
        <f t="shared" si="9"/>
        <v>-7.0000000000000284E-2</v>
      </c>
      <c r="J217" s="83">
        <f t="shared" si="10"/>
        <v>-0.32362459546925698</v>
      </c>
      <c r="K217" s="83" t="e">
        <f>J217-CTX_90DSMR</f>
        <v>#REF!</v>
      </c>
      <c r="L217" s="83" t="e">
        <f t="shared" si="11"/>
        <v>#REF!</v>
      </c>
    </row>
    <row r="218" spans="1:12" x14ac:dyDescent="0.25">
      <c r="A218" s="82">
        <v>41792</v>
      </c>
      <c r="B218" s="83">
        <v>22.32</v>
      </c>
      <c r="C218" s="83">
        <v>22.38</v>
      </c>
      <c r="D218" s="83">
        <v>22.19</v>
      </c>
      <c r="E218" s="83">
        <v>22.26</v>
      </c>
      <c r="F218" s="84">
        <v>577800</v>
      </c>
      <c r="G218" s="83">
        <v>21.63</v>
      </c>
      <c r="H218" s="84">
        <f>EOD_T-A218</f>
        <v>302</v>
      </c>
      <c r="I218" s="83">
        <f t="shared" si="9"/>
        <v>-8.9999999999999858E-2</v>
      </c>
      <c r="J218" s="83">
        <f t="shared" si="10"/>
        <v>-0.41436464088397729</v>
      </c>
      <c r="K218" s="83" t="e">
        <f>J218-CTX_90DSMR</f>
        <v>#REF!</v>
      </c>
      <c r="L218" s="83" t="e">
        <f t="shared" si="11"/>
        <v>#REF!</v>
      </c>
    </row>
    <row r="219" spans="1:12" x14ac:dyDescent="0.25">
      <c r="A219" s="82">
        <v>41789</v>
      </c>
      <c r="B219" s="83">
        <v>22.33</v>
      </c>
      <c r="C219" s="83">
        <v>22.65</v>
      </c>
      <c r="D219" s="83">
        <v>22.31</v>
      </c>
      <c r="E219" s="83">
        <v>22.35</v>
      </c>
      <c r="F219" s="84">
        <v>751400</v>
      </c>
      <c r="G219" s="83">
        <v>21.72</v>
      </c>
      <c r="H219" s="84">
        <f>EOD_T-A219</f>
        <v>305</v>
      </c>
      <c r="I219" s="83">
        <f t="shared" si="9"/>
        <v>5.9999999999998721E-2</v>
      </c>
      <c r="J219" s="83">
        <f t="shared" si="10"/>
        <v>0.27700831024930156</v>
      </c>
      <c r="K219" s="83" t="e">
        <f>J219-CTX_90DSMR</f>
        <v>#REF!</v>
      </c>
      <c r="L219" s="83" t="e">
        <f t="shared" si="11"/>
        <v>#REF!</v>
      </c>
    </row>
    <row r="220" spans="1:12" x14ac:dyDescent="0.25">
      <c r="A220" s="82">
        <v>41788</v>
      </c>
      <c r="B220" s="83">
        <v>22.29</v>
      </c>
      <c r="C220" s="83">
        <v>22.41</v>
      </c>
      <c r="D220" s="83">
        <v>22.22</v>
      </c>
      <c r="E220" s="83">
        <v>22.29</v>
      </c>
      <c r="F220" s="84">
        <v>271900</v>
      </c>
      <c r="G220" s="83">
        <v>21.66</v>
      </c>
      <c r="H220" s="84">
        <f>EOD_T-A220</f>
        <v>306</v>
      </c>
      <c r="I220" s="83">
        <f t="shared" si="9"/>
        <v>-0.16000000000000014</v>
      </c>
      <c r="J220" s="83">
        <f t="shared" si="10"/>
        <v>-0.73327222731439112</v>
      </c>
      <c r="K220" s="83" t="e">
        <f>J220-CTX_90DSMR</f>
        <v>#REF!</v>
      </c>
      <c r="L220" s="83" t="e">
        <f t="shared" si="11"/>
        <v>#REF!</v>
      </c>
    </row>
    <row r="221" spans="1:12" x14ac:dyDescent="0.25">
      <c r="A221" s="82">
        <v>41787</v>
      </c>
      <c r="B221" s="83">
        <v>22.69</v>
      </c>
      <c r="C221" s="83">
        <v>22.78</v>
      </c>
      <c r="D221" s="83">
        <v>22.22</v>
      </c>
      <c r="E221" s="83">
        <v>22.45</v>
      </c>
      <c r="F221" s="84">
        <v>932200</v>
      </c>
      <c r="G221" s="83">
        <v>21.82</v>
      </c>
      <c r="H221" s="84">
        <f>EOD_T-A221</f>
        <v>307</v>
      </c>
      <c r="I221" s="83">
        <f t="shared" si="9"/>
        <v>-0.10999999999999943</v>
      </c>
      <c r="J221" s="83">
        <f t="shared" si="10"/>
        <v>-0.50159598723209953</v>
      </c>
      <c r="K221" s="83" t="e">
        <f>J221-CTX_90DSMR</f>
        <v>#REF!</v>
      </c>
      <c r="L221" s="83" t="e">
        <f t="shared" si="11"/>
        <v>#REF!</v>
      </c>
    </row>
    <row r="222" spans="1:12" x14ac:dyDescent="0.25">
      <c r="A222" s="82">
        <v>41786</v>
      </c>
      <c r="B222" s="83">
        <v>22.33</v>
      </c>
      <c r="C222" s="83">
        <v>22.65</v>
      </c>
      <c r="D222" s="83">
        <v>22.33</v>
      </c>
      <c r="E222" s="83">
        <v>22.56</v>
      </c>
      <c r="F222" s="84">
        <v>375400</v>
      </c>
      <c r="G222" s="83">
        <v>21.93</v>
      </c>
      <c r="H222" s="84">
        <f>EOD_T-A222</f>
        <v>308</v>
      </c>
      <c r="I222" s="83">
        <f t="shared" si="9"/>
        <v>3.9999999999999147E-2</v>
      </c>
      <c r="J222" s="83">
        <f t="shared" si="10"/>
        <v>0.1827318410232944</v>
      </c>
      <c r="K222" s="83" t="e">
        <f>J222-CTX_90DSMR</f>
        <v>#REF!</v>
      </c>
      <c r="L222" s="83" t="e">
        <f t="shared" si="11"/>
        <v>#REF!</v>
      </c>
    </row>
    <row r="223" spans="1:12" x14ac:dyDescent="0.25">
      <c r="A223" s="82">
        <v>41785</v>
      </c>
      <c r="B223" s="83">
        <v>22.5</v>
      </c>
      <c r="C223" s="83">
        <v>22.6</v>
      </c>
      <c r="D223" s="83">
        <v>22.46</v>
      </c>
      <c r="E223" s="83">
        <v>22.52</v>
      </c>
      <c r="F223" s="84">
        <v>194300</v>
      </c>
      <c r="G223" s="83">
        <v>21.89</v>
      </c>
      <c r="H223" s="84">
        <f>EOD_T-A223</f>
        <v>309</v>
      </c>
      <c r="I223" s="83">
        <f t="shared" si="9"/>
        <v>0</v>
      </c>
      <c r="J223" s="83">
        <f t="shared" si="10"/>
        <v>0</v>
      </c>
      <c r="K223" s="83" t="e">
        <f>J223-CTX_90DSMR</f>
        <v>#REF!</v>
      </c>
      <c r="L223" s="83" t="e">
        <f t="shared" si="11"/>
        <v>#REF!</v>
      </c>
    </row>
    <row r="224" spans="1:12" x14ac:dyDescent="0.25">
      <c r="A224" s="82">
        <v>41782</v>
      </c>
      <c r="B224" s="83">
        <v>22.34</v>
      </c>
      <c r="C224" s="83">
        <v>22.57</v>
      </c>
      <c r="D224" s="83">
        <v>22.24</v>
      </c>
      <c r="E224" s="83">
        <v>22.52</v>
      </c>
      <c r="F224" s="84">
        <v>362000</v>
      </c>
      <c r="G224" s="83">
        <v>21.89</v>
      </c>
      <c r="H224" s="84">
        <f>EOD_T-A224</f>
        <v>312</v>
      </c>
      <c r="I224" s="83">
        <f t="shared" si="9"/>
        <v>0.21999999999999886</v>
      </c>
      <c r="J224" s="83">
        <f t="shared" si="10"/>
        <v>1.0152284263959337</v>
      </c>
      <c r="K224" s="83" t="e">
        <f>J224-CTX_90DSMR</f>
        <v>#REF!</v>
      </c>
      <c r="L224" s="83" t="e">
        <f t="shared" si="11"/>
        <v>#REF!</v>
      </c>
    </row>
    <row r="225" spans="1:12" x14ac:dyDescent="0.25">
      <c r="A225" s="82">
        <v>41781</v>
      </c>
      <c r="B225" s="83">
        <v>21.9</v>
      </c>
      <c r="C225" s="83">
        <v>22.46</v>
      </c>
      <c r="D225" s="83">
        <v>21.9</v>
      </c>
      <c r="E225" s="83">
        <v>22.3</v>
      </c>
      <c r="F225" s="84">
        <v>380000</v>
      </c>
      <c r="G225" s="83">
        <v>21.67</v>
      </c>
      <c r="H225" s="84">
        <f>EOD_T-A225</f>
        <v>313</v>
      </c>
      <c r="I225" s="83">
        <f t="shared" si="9"/>
        <v>0.39000000000000057</v>
      </c>
      <c r="J225" s="83">
        <f t="shared" si="10"/>
        <v>1.8327067669172958</v>
      </c>
      <c r="K225" s="83" t="e">
        <f>J225-CTX_90DSMR</f>
        <v>#REF!</v>
      </c>
      <c r="L225" s="83" t="e">
        <f t="shared" si="11"/>
        <v>#REF!</v>
      </c>
    </row>
    <row r="226" spans="1:12" x14ac:dyDescent="0.25">
      <c r="A226" s="82">
        <v>41780</v>
      </c>
      <c r="B226" s="83">
        <v>21.72</v>
      </c>
      <c r="C226" s="83">
        <v>21.95</v>
      </c>
      <c r="D226" s="83">
        <v>21.57</v>
      </c>
      <c r="E226" s="83">
        <v>21.9</v>
      </c>
      <c r="F226" s="84">
        <v>590400</v>
      </c>
      <c r="G226" s="83">
        <v>21.28</v>
      </c>
      <c r="H226" s="84">
        <f>EOD_T-A226</f>
        <v>314</v>
      </c>
      <c r="I226" s="83">
        <f t="shared" si="9"/>
        <v>1.0000000000001563E-2</v>
      </c>
      <c r="J226" s="83">
        <f t="shared" si="10"/>
        <v>4.7014574518107963E-2</v>
      </c>
      <c r="K226" s="83" t="e">
        <f>J226-CTX_90DSMR</f>
        <v>#REF!</v>
      </c>
      <c r="L226" s="83" t="e">
        <f t="shared" si="11"/>
        <v>#REF!</v>
      </c>
    </row>
    <row r="227" spans="1:12" x14ac:dyDescent="0.25">
      <c r="A227" s="82">
        <v>41779</v>
      </c>
      <c r="B227" s="83">
        <v>21.99</v>
      </c>
      <c r="C227" s="83">
        <v>22.14</v>
      </c>
      <c r="D227" s="83">
        <v>21.79</v>
      </c>
      <c r="E227" s="83">
        <v>21.88</v>
      </c>
      <c r="F227" s="84">
        <v>252300</v>
      </c>
      <c r="G227" s="83">
        <v>21.27</v>
      </c>
      <c r="H227" s="84">
        <f>EOD_T-A227</f>
        <v>315</v>
      </c>
      <c r="I227" s="83">
        <f t="shared" si="9"/>
        <v>-3.9999999999999147E-2</v>
      </c>
      <c r="J227" s="83">
        <f t="shared" si="10"/>
        <v>-0.18770530267479657</v>
      </c>
      <c r="K227" s="83" t="e">
        <f>J227-CTX_90DSMR</f>
        <v>#REF!</v>
      </c>
      <c r="L227" s="83" t="e">
        <f t="shared" si="11"/>
        <v>#REF!</v>
      </c>
    </row>
    <row r="228" spans="1:12" x14ac:dyDescent="0.25">
      <c r="A228" s="82">
        <v>41778</v>
      </c>
      <c r="B228" s="83">
        <v>22.28</v>
      </c>
      <c r="C228" s="83">
        <v>22.3</v>
      </c>
      <c r="D228" s="83">
        <v>21.91</v>
      </c>
      <c r="E228" s="83">
        <v>21.93</v>
      </c>
      <c r="F228" s="84">
        <v>455800</v>
      </c>
      <c r="G228" s="83">
        <v>21.31</v>
      </c>
      <c r="H228" s="84">
        <f>EOD_T-A228</f>
        <v>316</v>
      </c>
      <c r="I228" s="83">
        <f t="shared" si="9"/>
        <v>-0.38000000000000256</v>
      </c>
      <c r="J228" s="83">
        <f t="shared" si="10"/>
        <v>-1.7519594283079878</v>
      </c>
      <c r="K228" s="83" t="e">
        <f>J228-CTX_90DSMR</f>
        <v>#REF!</v>
      </c>
      <c r="L228" s="83" t="e">
        <f t="shared" si="11"/>
        <v>#REF!</v>
      </c>
    </row>
    <row r="229" spans="1:12" x14ac:dyDescent="0.25">
      <c r="A229" s="82">
        <v>41775</v>
      </c>
      <c r="B229" s="83">
        <v>22.56</v>
      </c>
      <c r="C229" s="83">
        <v>22.58</v>
      </c>
      <c r="D229" s="83">
        <v>22.24</v>
      </c>
      <c r="E229" s="83">
        <v>22.32</v>
      </c>
      <c r="F229" s="84">
        <v>382500</v>
      </c>
      <c r="G229" s="83">
        <v>21.69</v>
      </c>
      <c r="H229" s="84">
        <f>EOD_T-A229</f>
        <v>319</v>
      </c>
      <c r="I229" s="83">
        <f t="shared" si="9"/>
        <v>-0.42999999999999972</v>
      </c>
      <c r="J229" s="83">
        <f t="shared" si="10"/>
        <v>-1.9439421338155503</v>
      </c>
      <c r="K229" s="83" t="e">
        <f>J229-CTX_90DSMR</f>
        <v>#REF!</v>
      </c>
      <c r="L229" s="83" t="e">
        <f t="shared" si="11"/>
        <v>#REF!</v>
      </c>
    </row>
    <row r="230" spans="1:12" x14ac:dyDescent="0.25">
      <c r="A230" s="82">
        <v>41774</v>
      </c>
      <c r="B230" s="83">
        <v>22.44</v>
      </c>
      <c r="C230" s="83">
        <v>22.76</v>
      </c>
      <c r="D230" s="83">
        <v>22.4</v>
      </c>
      <c r="E230" s="83">
        <v>22.76</v>
      </c>
      <c r="F230" s="84">
        <v>355000</v>
      </c>
      <c r="G230" s="83">
        <v>22.12</v>
      </c>
      <c r="H230" s="84">
        <f>EOD_T-A230</f>
        <v>320</v>
      </c>
      <c r="I230" s="83">
        <f t="shared" si="9"/>
        <v>0.16000000000000014</v>
      </c>
      <c r="J230" s="83">
        <f t="shared" si="10"/>
        <v>0.72859744990892594</v>
      </c>
      <c r="K230" s="83" t="e">
        <f>J230-CTX_90DSMR</f>
        <v>#REF!</v>
      </c>
      <c r="L230" s="83" t="e">
        <f t="shared" si="11"/>
        <v>#REF!</v>
      </c>
    </row>
    <row r="231" spans="1:12" x14ac:dyDescent="0.25">
      <c r="A231" s="82">
        <v>41773</v>
      </c>
      <c r="B231" s="83">
        <v>22.51</v>
      </c>
      <c r="C231" s="83">
        <v>22.7</v>
      </c>
      <c r="D231" s="83">
        <v>22.34</v>
      </c>
      <c r="E231" s="83">
        <v>22.6</v>
      </c>
      <c r="F231" s="84">
        <v>339600</v>
      </c>
      <c r="G231" s="83">
        <v>21.96</v>
      </c>
      <c r="H231" s="84">
        <f>EOD_T-A231</f>
        <v>321</v>
      </c>
      <c r="I231" s="83">
        <f t="shared" si="9"/>
        <v>0.15000000000000213</v>
      </c>
      <c r="J231" s="83">
        <f t="shared" si="10"/>
        <v>0.6877579092159658</v>
      </c>
      <c r="K231" s="83" t="e">
        <f>J231-CTX_90DSMR</f>
        <v>#REF!</v>
      </c>
      <c r="L231" s="83" t="e">
        <f t="shared" si="11"/>
        <v>#REF!</v>
      </c>
    </row>
    <row r="232" spans="1:12" x14ac:dyDescent="0.25">
      <c r="A232" s="82">
        <v>41772</v>
      </c>
      <c r="B232" s="83">
        <v>22.5</v>
      </c>
      <c r="C232" s="83">
        <v>22.54</v>
      </c>
      <c r="D232" s="83">
        <v>22.16</v>
      </c>
      <c r="E232" s="83">
        <v>22.44</v>
      </c>
      <c r="F232" s="84">
        <v>554900</v>
      </c>
      <c r="G232" s="83">
        <v>21.81</v>
      </c>
      <c r="H232" s="84">
        <f>EOD_T-A232</f>
        <v>322</v>
      </c>
      <c r="I232" s="83">
        <f t="shared" si="9"/>
        <v>7.0000000000000284E-2</v>
      </c>
      <c r="J232" s="83">
        <f t="shared" si="10"/>
        <v>0.32198712051518069</v>
      </c>
      <c r="K232" s="83" t="e">
        <f>J232-CTX_90DSMR</f>
        <v>#REF!</v>
      </c>
      <c r="L232" s="83" t="e">
        <f t="shared" si="11"/>
        <v>#REF!</v>
      </c>
    </row>
    <row r="233" spans="1:12" x14ac:dyDescent="0.25">
      <c r="A233" s="82">
        <v>41771</v>
      </c>
      <c r="B233" s="83">
        <v>22.5</v>
      </c>
      <c r="C233" s="83">
        <v>22.79</v>
      </c>
      <c r="D233" s="83">
        <v>22.13</v>
      </c>
      <c r="E233" s="83">
        <v>22.37</v>
      </c>
      <c r="F233" s="84">
        <v>496500</v>
      </c>
      <c r="G233" s="83">
        <v>21.74</v>
      </c>
      <c r="H233" s="84">
        <f>EOD_T-A233</f>
        <v>323</v>
      </c>
      <c r="I233" s="83">
        <f t="shared" si="9"/>
        <v>-0.10000000000000142</v>
      </c>
      <c r="J233" s="83">
        <f t="shared" si="10"/>
        <v>-0.45787545787546441</v>
      </c>
      <c r="K233" s="83" t="e">
        <f>J233-CTX_90DSMR</f>
        <v>#REF!</v>
      </c>
      <c r="L233" s="83" t="e">
        <f t="shared" si="11"/>
        <v>#REF!</v>
      </c>
    </row>
    <row r="234" spans="1:12" x14ac:dyDescent="0.25">
      <c r="A234" s="82">
        <v>41768</v>
      </c>
      <c r="B234" s="83">
        <v>22.49</v>
      </c>
      <c r="C234" s="83">
        <v>22.49</v>
      </c>
      <c r="D234" s="83">
        <v>22.3</v>
      </c>
      <c r="E234" s="83">
        <v>22.47</v>
      </c>
      <c r="F234" s="84">
        <v>503400</v>
      </c>
      <c r="G234" s="83">
        <v>21.84</v>
      </c>
      <c r="H234" s="84">
        <f>EOD_T-A234</f>
        <v>326</v>
      </c>
      <c r="I234" s="83">
        <f t="shared" si="9"/>
        <v>0.12000000000000099</v>
      </c>
      <c r="J234" s="83">
        <f t="shared" si="10"/>
        <v>0.55248618784530845</v>
      </c>
      <c r="K234" s="83" t="e">
        <f>J234-CTX_90DSMR</f>
        <v>#REF!</v>
      </c>
      <c r="L234" s="83" t="e">
        <f t="shared" si="11"/>
        <v>#REF!</v>
      </c>
    </row>
    <row r="235" spans="1:12" x14ac:dyDescent="0.25">
      <c r="A235" s="82">
        <v>41767</v>
      </c>
      <c r="B235" s="83">
        <v>21.94</v>
      </c>
      <c r="C235" s="83">
        <v>22.45</v>
      </c>
      <c r="D235" s="83">
        <v>21.65</v>
      </c>
      <c r="E235" s="83">
        <v>22.35</v>
      </c>
      <c r="F235" s="84">
        <v>754800</v>
      </c>
      <c r="G235" s="83">
        <v>21.72</v>
      </c>
      <c r="H235" s="84">
        <f>EOD_T-A235</f>
        <v>327</v>
      </c>
      <c r="I235" s="83">
        <f t="shared" si="9"/>
        <v>0.52999999999999758</v>
      </c>
      <c r="J235" s="83">
        <f t="shared" si="10"/>
        <v>2.5011798017932874</v>
      </c>
      <c r="K235" s="83" t="e">
        <f>J235-CTX_90DSMR</f>
        <v>#REF!</v>
      </c>
      <c r="L235" s="83" t="e">
        <f t="shared" si="11"/>
        <v>#REF!</v>
      </c>
    </row>
    <row r="236" spans="1:12" x14ac:dyDescent="0.25">
      <c r="A236" s="82">
        <v>41766</v>
      </c>
      <c r="B236" s="83">
        <v>21.64</v>
      </c>
      <c r="C236" s="83">
        <v>21.92</v>
      </c>
      <c r="D236" s="83">
        <v>21.58</v>
      </c>
      <c r="E236" s="83">
        <v>21.8</v>
      </c>
      <c r="F236" s="84">
        <v>488700</v>
      </c>
      <c r="G236" s="83">
        <v>21.19</v>
      </c>
      <c r="H236" s="84">
        <f>EOD_T-A236</f>
        <v>328</v>
      </c>
      <c r="I236" s="83">
        <f t="shared" si="9"/>
        <v>-8.9999999999999858E-2</v>
      </c>
      <c r="J236" s="83">
        <f t="shared" si="10"/>
        <v>-0.42293233082706694</v>
      </c>
      <c r="K236" s="83" t="e">
        <f>J236-CTX_90DSMR</f>
        <v>#REF!</v>
      </c>
      <c r="L236" s="83" t="e">
        <f t="shared" si="11"/>
        <v>#REF!</v>
      </c>
    </row>
    <row r="237" spans="1:12" x14ac:dyDescent="0.25">
      <c r="A237" s="82">
        <v>41765</v>
      </c>
      <c r="B237" s="83">
        <v>21.93</v>
      </c>
      <c r="C237" s="83">
        <v>22</v>
      </c>
      <c r="D237" s="83">
        <v>21.81</v>
      </c>
      <c r="E237" s="83">
        <v>21.9</v>
      </c>
      <c r="F237" s="84">
        <v>390600</v>
      </c>
      <c r="G237" s="83">
        <v>21.28</v>
      </c>
      <c r="H237" s="84">
        <f>EOD_T-A237</f>
        <v>329</v>
      </c>
      <c r="I237" s="83">
        <f t="shared" si="9"/>
        <v>1.0000000000001563E-2</v>
      </c>
      <c r="J237" s="83">
        <f t="shared" si="10"/>
        <v>4.7014574518107963E-2</v>
      </c>
      <c r="K237" s="83" t="e">
        <f>J237-CTX_90DSMR</f>
        <v>#REF!</v>
      </c>
      <c r="L237" s="83" t="e">
        <f t="shared" si="11"/>
        <v>#REF!</v>
      </c>
    </row>
    <row r="238" spans="1:12" x14ac:dyDescent="0.25">
      <c r="A238" s="82">
        <v>41764</v>
      </c>
      <c r="B238" s="83">
        <v>21.76</v>
      </c>
      <c r="C238" s="83">
        <v>22.01</v>
      </c>
      <c r="D238" s="83">
        <v>21.61</v>
      </c>
      <c r="E238" s="83">
        <v>21.88</v>
      </c>
      <c r="F238" s="84">
        <v>535500</v>
      </c>
      <c r="G238" s="83">
        <v>21.27</v>
      </c>
      <c r="H238" s="84">
        <f>EOD_T-A238</f>
        <v>330</v>
      </c>
      <c r="I238" s="83">
        <f t="shared" si="9"/>
        <v>0.14999999999999858</v>
      </c>
      <c r="J238" s="83">
        <f t="shared" si="10"/>
        <v>0.71022727272726593</v>
      </c>
      <c r="K238" s="83" t="e">
        <f>J238-CTX_90DSMR</f>
        <v>#REF!</v>
      </c>
      <c r="L238" s="83" t="e">
        <f t="shared" si="11"/>
        <v>#REF!</v>
      </c>
    </row>
    <row r="239" spans="1:12" x14ac:dyDescent="0.25">
      <c r="A239" s="82">
        <v>41761</v>
      </c>
      <c r="B239" s="83">
        <v>22.01</v>
      </c>
      <c r="C239" s="83">
        <v>22.02</v>
      </c>
      <c r="D239" s="83">
        <v>21.62</v>
      </c>
      <c r="E239" s="83">
        <v>21.73</v>
      </c>
      <c r="F239" s="84">
        <v>884700</v>
      </c>
      <c r="G239" s="83">
        <v>21.12</v>
      </c>
      <c r="H239" s="84">
        <f>EOD_T-A239</f>
        <v>333</v>
      </c>
      <c r="I239" s="83">
        <f t="shared" si="9"/>
        <v>-0.41999999999999815</v>
      </c>
      <c r="J239" s="83">
        <f t="shared" si="10"/>
        <v>-1.9498607242339747</v>
      </c>
      <c r="K239" s="83" t="e">
        <f>J239-CTX_90DSMR</f>
        <v>#REF!</v>
      </c>
      <c r="L239" s="83" t="e">
        <f t="shared" si="11"/>
        <v>#REF!</v>
      </c>
    </row>
    <row r="240" spans="1:12" x14ac:dyDescent="0.25">
      <c r="A240" s="82">
        <v>41760</v>
      </c>
      <c r="B240" s="83">
        <v>22.42</v>
      </c>
      <c r="C240" s="83">
        <v>22.54</v>
      </c>
      <c r="D240" s="83">
        <v>22.04</v>
      </c>
      <c r="E240" s="83">
        <v>22.16</v>
      </c>
      <c r="F240" s="84">
        <v>204700</v>
      </c>
      <c r="G240" s="83">
        <v>21.54</v>
      </c>
      <c r="H240" s="84">
        <f>EOD_T-A240</f>
        <v>334</v>
      </c>
      <c r="I240" s="83">
        <f t="shared" si="9"/>
        <v>-0.10000000000000142</v>
      </c>
      <c r="J240" s="83">
        <f t="shared" si="10"/>
        <v>-0.46210720887246493</v>
      </c>
      <c r="K240" s="83" t="e">
        <f>J240-CTX_90DSMR</f>
        <v>#REF!</v>
      </c>
      <c r="L240" s="83" t="e">
        <f t="shared" si="11"/>
        <v>#REF!</v>
      </c>
    </row>
    <row r="241" spans="1:12" x14ac:dyDescent="0.25">
      <c r="A241" s="82">
        <v>41759</v>
      </c>
      <c r="B241" s="83">
        <v>22.34</v>
      </c>
      <c r="C241" s="83">
        <v>22.46</v>
      </c>
      <c r="D241" s="83">
        <v>22</v>
      </c>
      <c r="E241" s="83">
        <v>22.27</v>
      </c>
      <c r="F241" s="84">
        <v>459000</v>
      </c>
      <c r="G241" s="83">
        <v>21.64</v>
      </c>
      <c r="H241" s="84">
        <f>EOD_T-A241</f>
        <v>335</v>
      </c>
      <c r="I241" s="83">
        <f t="shared" si="9"/>
        <v>0.17999999999999972</v>
      </c>
      <c r="J241" s="83">
        <f t="shared" si="10"/>
        <v>0.83876980428704417</v>
      </c>
      <c r="K241" s="83" t="e">
        <f>J241-CTX_90DSMR</f>
        <v>#REF!</v>
      </c>
      <c r="L241" s="83" t="e">
        <f t="shared" si="11"/>
        <v>#REF!</v>
      </c>
    </row>
    <row r="242" spans="1:12" x14ac:dyDescent="0.25">
      <c r="A242" s="82">
        <v>41758</v>
      </c>
      <c r="B242" s="83">
        <v>22.54</v>
      </c>
      <c r="C242" s="83">
        <v>22.65</v>
      </c>
      <c r="D242" s="83">
        <v>22.03</v>
      </c>
      <c r="E242" s="83">
        <v>22.08</v>
      </c>
      <c r="F242" s="84">
        <v>489900</v>
      </c>
      <c r="G242" s="83">
        <v>21.46</v>
      </c>
      <c r="H242" s="84">
        <f>EOD_T-A242</f>
        <v>336</v>
      </c>
      <c r="I242" s="83">
        <f t="shared" si="9"/>
        <v>-0.30000000000000071</v>
      </c>
      <c r="J242" s="83">
        <f t="shared" si="10"/>
        <v>-1.3786764705882384</v>
      </c>
      <c r="K242" s="83" t="e">
        <f>J242-CTX_90DSMR</f>
        <v>#REF!</v>
      </c>
      <c r="L242" s="83" t="e">
        <f t="shared" si="11"/>
        <v>#REF!</v>
      </c>
    </row>
    <row r="243" spans="1:12" x14ac:dyDescent="0.25">
      <c r="A243" s="82">
        <v>41757</v>
      </c>
      <c r="B243" s="83">
        <v>22.58</v>
      </c>
      <c r="C243" s="83">
        <v>22.6</v>
      </c>
      <c r="D243" s="83">
        <v>22.3</v>
      </c>
      <c r="E243" s="83">
        <v>22.39</v>
      </c>
      <c r="F243" s="84">
        <v>436000</v>
      </c>
      <c r="G243" s="83">
        <v>21.76</v>
      </c>
      <c r="H243" s="84">
        <f>EOD_T-A243</f>
        <v>337</v>
      </c>
      <c r="I243" s="83">
        <f t="shared" si="9"/>
        <v>-0.16000000000000014</v>
      </c>
      <c r="J243" s="83">
        <f t="shared" si="10"/>
        <v>-0.72992700729927062</v>
      </c>
      <c r="K243" s="83" t="e">
        <f>J243-CTX_90DSMR</f>
        <v>#REF!</v>
      </c>
      <c r="L243" s="83" t="e">
        <f t="shared" si="11"/>
        <v>#REF!</v>
      </c>
    </row>
    <row r="244" spans="1:12" x14ac:dyDescent="0.25">
      <c r="A244" s="82">
        <v>41754</v>
      </c>
      <c r="B244" s="83">
        <v>22.55</v>
      </c>
      <c r="C244" s="83">
        <v>22.55</v>
      </c>
      <c r="D244" s="83">
        <v>22.55</v>
      </c>
      <c r="E244" s="83">
        <v>22.55</v>
      </c>
      <c r="F244" s="84">
        <v>0</v>
      </c>
      <c r="G244" s="83">
        <v>21.92</v>
      </c>
      <c r="H244" s="84">
        <f>EOD_T-A244</f>
        <v>340</v>
      </c>
      <c r="I244" s="83">
        <f t="shared" si="9"/>
        <v>0</v>
      </c>
      <c r="J244" s="83">
        <f t="shared" si="10"/>
        <v>0</v>
      </c>
      <c r="K244" s="83" t="e">
        <f>J244-CTX_90DSMR</f>
        <v>#REF!</v>
      </c>
      <c r="L244" s="83" t="e">
        <f t="shared" si="11"/>
        <v>#REF!</v>
      </c>
    </row>
    <row r="245" spans="1:12" x14ac:dyDescent="0.25">
      <c r="A245" s="82">
        <v>41753</v>
      </c>
      <c r="B245" s="83">
        <v>22.77</v>
      </c>
      <c r="C245" s="83">
        <v>22.99</v>
      </c>
      <c r="D245" s="83">
        <v>22.45</v>
      </c>
      <c r="E245" s="83">
        <v>22.55</v>
      </c>
      <c r="F245" s="84">
        <v>378900</v>
      </c>
      <c r="G245" s="83">
        <v>21.92</v>
      </c>
      <c r="H245" s="84">
        <f>EOD_T-A245</f>
        <v>341</v>
      </c>
      <c r="I245" s="83">
        <f t="shared" si="9"/>
        <v>-0.14999999999999858</v>
      </c>
      <c r="J245" s="83">
        <f t="shared" si="10"/>
        <v>-0.67965564114181498</v>
      </c>
      <c r="K245" s="83" t="e">
        <f>J245-CTX_90DSMR</f>
        <v>#REF!</v>
      </c>
      <c r="L245" s="83" t="e">
        <f t="shared" si="11"/>
        <v>#REF!</v>
      </c>
    </row>
    <row r="246" spans="1:12" x14ac:dyDescent="0.25">
      <c r="A246" s="82">
        <v>41752</v>
      </c>
      <c r="B246" s="83">
        <v>22.42</v>
      </c>
      <c r="C246" s="83">
        <v>22.78</v>
      </c>
      <c r="D246" s="83">
        <v>22.22</v>
      </c>
      <c r="E246" s="83">
        <v>22.71</v>
      </c>
      <c r="F246" s="84">
        <v>500700</v>
      </c>
      <c r="G246" s="83">
        <v>22.07</v>
      </c>
      <c r="H246" s="84">
        <f>EOD_T-A246</f>
        <v>342</v>
      </c>
      <c r="I246" s="83">
        <f t="shared" si="9"/>
        <v>0.44000000000000128</v>
      </c>
      <c r="J246" s="83">
        <f t="shared" si="10"/>
        <v>2.0342117429496129</v>
      </c>
      <c r="K246" s="83" t="e">
        <f>J246-CTX_90DSMR</f>
        <v>#REF!</v>
      </c>
      <c r="L246" s="83" t="e">
        <f t="shared" si="11"/>
        <v>#REF!</v>
      </c>
    </row>
    <row r="247" spans="1:12" x14ac:dyDescent="0.25">
      <c r="A247" s="82">
        <v>41751</v>
      </c>
      <c r="B247" s="83">
        <v>21.72</v>
      </c>
      <c r="C247" s="83">
        <v>22.4</v>
      </c>
      <c r="D247" s="83">
        <v>21.59</v>
      </c>
      <c r="E247" s="83">
        <v>22.26</v>
      </c>
      <c r="F247" s="84">
        <v>583600</v>
      </c>
      <c r="G247" s="83">
        <v>21.63</v>
      </c>
      <c r="H247" s="84">
        <f>EOD_T-A247</f>
        <v>343</v>
      </c>
      <c r="I247" s="83">
        <f t="shared" si="9"/>
        <v>0.55000000000000071</v>
      </c>
      <c r="J247" s="83">
        <f t="shared" si="10"/>
        <v>2.6091081593927932</v>
      </c>
      <c r="K247" s="83" t="e">
        <f>J247-CTX_90DSMR</f>
        <v>#REF!</v>
      </c>
      <c r="L247" s="83" t="e">
        <f t="shared" si="11"/>
        <v>#REF!</v>
      </c>
    </row>
    <row r="248" spans="1:12" x14ac:dyDescent="0.25">
      <c r="A248" s="82">
        <v>41750</v>
      </c>
      <c r="B248" s="83">
        <v>21.69</v>
      </c>
      <c r="C248" s="83">
        <v>21.69</v>
      </c>
      <c r="D248" s="83">
        <v>21.69</v>
      </c>
      <c r="E248" s="83">
        <v>21.69</v>
      </c>
      <c r="F248" s="84">
        <v>0</v>
      </c>
      <c r="G248" s="83">
        <v>21.08</v>
      </c>
      <c r="H248" s="84">
        <f>EOD_T-A248</f>
        <v>344</v>
      </c>
      <c r="I248" s="83">
        <f t="shared" si="9"/>
        <v>0</v>
      </c>
      <c r="J248" s="83">
        <f t="shared" si="10"/>
        <v>0</v>
      </c>
      <c r="K248" s="83" t="e">
        <f>J248-CTX_90DSMR</f>
        <v>#REF!</v>
      </c>
      <c r="L248" s="83" t="e">
        <f t="shared" si="11"/>
        <v>#REF!</v>
      </c>
    </row>
    <row r="249" spans="1:12" x14ac:dyDescent="0.25">
      <c r="A249" s="82">
        <v>41747</v>
      </c>
      <c r="B249" s="83">
        <v>21.69</v>
      </c>
      <c r="C249" s="83">
        <v>21.69</v>
      </c>
      <c r="D249" s="83">
        <v>21.69</v>
      </c>
      <c r="E249" s="83">
        <v>21.69</v>
      </c>
      <c r="F249" s="84">
        <v>0</v>
      </c>
      <c r="G249" s="83">
        <v>21.08</v>
      </c>
      <c r="H249" s="84">
        <f>EOD_T-A249</f>
        <v>347</v>
      </c>
      <c r="I249" s="83">
        <f t="shared" si="9"/>
        <v>0</v>
      </c>
      <c r="J249" s="83">
        <f t="shared" si="10"/>
        <v>0</v>
      </c>
      <c r="K249" s="83" t="e">
        <f>J249-CTX_90DSMR</f>
        <v>#REF!</v>
      </c>
      <c r="L249" s="83" t="e">
        <f t="shared" si="11"/>
        <v>#REF!</v>
      </c>
    </row>
    <row r="250" spans="1:12" x14ac:dyDescent="0.25">
      <c r="A250" s="82">
        <v>41746</v>
      </c>
      <c r="B250" s="83">
        <v>21.67</v>
      </c>
      <c r="C250" s="83">
        <v>21.76</v>
      </c>
      <c r="D250" s="83">
        <v>21.53</v>
      </c>
      <c r="E250" s="83">
        <v>21.69</v>
      </c>
      <c r="F250" s="84">
        <v>543800</v>
      </c>
      <c r="G250" s="83">
        <v>21.08</v>
      </c>
      <c r="H250" s="84">
        <f>EOD_T-A250</f>
        <v>348</v>
      </c>
      <c r="I250" s="83">
        <f t="shared" si="9"/>
        <v>0.19999999999999929</v>
      </c>
      <c r="J250" s="83">
        <f t="shared" si="10"/>
        <v>0.95785440613026485</v>
      </c>
      <c r="K250" s="83" t="e">
        <f>J250-CTX_90DSMR</f>
        <v>#REF!</v>
      </c>
      <c r="L250" s="83" t="e">
        <f t="shared" si="11"/>
        <v>#REF!</v>
      </c>
    </row>
    <row r="251" spans="1:12" x14ac:dyDescent="0.25">
      <c r="A251" s="82">
        <v>41745</v>
      </c>
      <c r="B251" s="83">
        <v>21.28</v>
      </c>
      <c r="C251" s="83">
        <v>21.6</v>
      </c>
      <c r="D251" s="83">
        <v>21.26</v>
      </c>
      <c r="E251" s="83">
        <v>21.48</v>
      </c>
      <c r="F251" s="84">
        <v>439100</v>
      </c>
      <c r="G251" s="83">
        <v>20.88</v>
      </c>
      <c r="H251" s="84">
        <f>EOD_T-A251</f>
        <v>349</v>
      </c>
      <c r="I251" s="83">
        <f t="shared" si="9"/>
        <v>0.16000000000000014</v>
      </c>
      <c r="J251" s="83">
        <f t="shared" si="10"/>
        <v>0.77220077220077288</v>
      </c>
      <c r="K251" s="83" t="e">
        <f>J251-CTX_90DSMR</f>
        <v>#REF!</v>
      </c>
      <c r="L251" s="83" t="e">
        <f t="shared" si="11"/>
        <v>#REF!</v>
      </c>
    </row>
    <row r="252" spans="1:12" x14ac:dyDescent="0.25">
      <c r="A252" s="82">
        <v>41744</v>
      </c>
      <c r="B252" s="83">
        <v>21.25</v>
      </c>
      <c r="C252" s="83">
        <v>21.52</v>
      </c>
      <c r="D252" s="83">
        <v>21</v>
      </c>
      <c r="E252" s="83">
        <v>21.32</v>
      </c>
      <c r="F252" s="84">
        <v>330300</v>
      </c>
      <c r="G252" s="83">
        <v>20.72</v>
      </c>
      <c r="H252" s="84">
        <f>EOD_T-A252</f>
        <v>350</v>
      </c>
      <c r="I252" s="83">
        <f t="shared" si="9"/>
        <v>2.9999999999997584E-2</v>
      </c>
      <c r="J252" s="83">
        <f t="shared" si="10"/>
        <v>0.14499758337359878</v>
      </c>
      <c r="K252" s="83" t="e">
        <f>J252-CTX_90DSMR</f>
        <v>#REF!</v>
      </c>
      <c r="L252" s="83" t="e">
        <f t="shared" si="11"/>
        <v>#REF!</v>
      </c>
    </row>
    <row r="253" spans="1:12" x14ac:dyDescent="0.25">
      <c r="A253" s="82">
        <v>41743</v>
      </c>
      <c r="B253" s="83">
        <v>21.47</v>
      </c>
      <c r="C253" s="83">
        <v>21.76</v>
      </c>
      <c r="D253" s="83">
        <v>21.26</v>
      </c>
      <c r="E253" s="83">
        <v>21.29</v>
      </c>
      <c r="F253" s="84">
        <v>683500</v>
      </c>
      <c r="G253" s="83">
        <v>20.69</v>
      </c>
      <c r="H253" s="84">
        <f>EOD_T-A253</f>
        <v>351</v>
      </c>
      <c r="I253" s="83">
        <f t="shared" si="9"/>
        <v>-0.2099999999999973</v>
      </c>
      <c r="J253" s="83">
        <f t="shared" si="10"/>
        <v>-1.0047846889952023</v>
      </c>
      <c r="K253" s="83" t="e">
        <f>J253-CTX_90DSMR</f>
        <v>#REF!</v>
      </c>
      <c r="L253" s="83" t="e">
        <f t="shared" si="11"/>
        <v>#REF!</v>
      </c>
    </row>
    <row r="254" spans="1:12" x14ac:dyDescent="0.25">
      <c r="A254" s="82">
        <v>41740</v>
      </c>
      <c r="B254" s="83">
        <v>21.53</v>
      </c>
      <c r="C254" s="83">
        <v>21.59</v>
      </c>
      <c r="D254" s="83">
        <v>21.36</v>
      </c>
      <c r="E254" s="83">
        <v>21.5</v>
      </c>
      <c r="F254" s="84">
        <v>521100</v>
      </c>
      <c r="G254" s="83">
        <v>20.9</v>
      </c>
      <c r="H254" s="84">
        <f>EOD_T-A254</f>
        <v>354</v>
      </c>
      <c r="I254" s="83">
        <f t="shared" si="9"/>
        <v>-0.10000000000000142</v>
      </c>
      <c r="J254" s="83">
        <f t="shared" si="10"/>
        <v>-0.47619047619048299</v>
      </c>
      <c r="K254" s="83" t="e">
        <f>J254-CTX_90DSMR</f>
        <v>#REF!</v>
      </c>
      <c r="L254" s="83" t="e">
        <f t="shared" si="11"/>
        <v>#REF!</v>
      </c>
    </row>
    <row r="255" spans="1:12" x14ac:dyDescent="0.25">
      <c r="A255" s="82">
        <v>41739</v>
      </c>
      <c r="B255" s="83">
        <v>21.96</v>
      </c>
      <c r="C255" s="83">
        <v>21.97</v>
      </c>
      <c r="D255" s="83">
        <v>21.53</v>
      </c>
      <c r="E255" s="83">
        <v>21.61</v>
      </c>
      <c r="F255" s="84">
        <v>1264200</v>
      </c>
      <c r="G255" s="83">
        <v>21</v>
      </c>
      <c r="H255" s="84">
        <f>EOD_T-A255</f>
        <v>355</v>
      </c>
      <c r="I255" s="83">
        <f t="shared" si="9"/>
        <v>-0.19000000000000128</v>
      </c>
      <c r="J255" s="83">
        <f t="shared" si="10"/>
        <v>-0.89664936290703767</v>
      </c>
      <c r="K255" s="83" t="e">
        <f>J255-CTX_90DSMR</f>
        <v>#REF!</v>
      </c>
      <c r="L255" s="83" t="e">
        <f t="shared" si="11"/>
        <v>#REF!</v>
      </c>
    </row>
    <row r="256" spans="1:12" x14ac:dyDescent="0.25">
      <c r="A256" s="82">
        <v>41738</v>
      </c>
      <c r="B256" s="83">
        <v>21.95</v>
      </c>
      <c r="C256" s="83">
        <v>21.95</v>
      </c>
      <c r="D256" s="83">
        <v>21.75</v>
      </c>
      <c r="E256" s="83">
        <v>21.8</v>
      </c>
      <c r="F256" s="84">
        <v>1241600</v>
      </c>
      <c r="G256" s="83">
        <v>21.19</v>
      </c>
      <c r="H256" s="84">
        <f>EOD_T-A256</f>
        <v>356</v>
      </c>
      <c r="I256" s="83">
        <f t="shared" si="9"/>
        <v>-5.9999999999998721E-2</v>
      </c>
      <c r="J256" s="83">
        <f t="shared" si="10"/>
        <v>-0.28235294117646459</v>
      </c>
      <c r="K256" s="83" t="e">
        <f>J256-CTX_90DSMR</f>
        <v>#REF!</v>
      </c>
      <c r="L256" s="83" t="e">
        <f t="shared" si="11"/>
        <v>#REF!</v>
      </c>
    </row>
    <row r="257" spans="1:12" x14ac:dyDescent="0.25">
      <c r="A257" s="82">
        <v>41737</v>
      </c>
      <c r="B257" s="83">
        <v>21.85</v>
      </c>
      <c r="C257" s="83">
        <v>22.13</v>
      </c>
      <c r="D257" s="83">
        <v>21.75</v>
      </c>
      <c r="E257" s="83">
        <v>21.86</v>
      </c>
      <c r="F257" s="84">
        <v>884300</v>
      </c>
      <c r="G257" s="83">
        <v>21.25</v>
      </c>
      <c r="H257" s="84">
        <f>EOD_T-A257</f>
        <v>357</v>
      </c>
      <c r="I257" s="83">
        <f t="shared" si="9"/>
        <v>1.0000000000001563E-2</v>
      </c>
      <c r="J257" s="83">
        <f t="shared" si="10"/>
        <v>4.7080979284376483E-2</v>
      </c>
      <c r="K257" s="83" t="e">
        <f>J257-CTX_90DSMR</f>
        <v>#REF!</v>
      </c>
      <c r="L257" s="83" t="e">
        <f t="shared" si="11"/>
        <v>#REF!</v>
      </c>
    </row>
    <row r="258" spans="1:12" x14ac:dyDescent="0.25">
      <c r="A258" s="82">
        <v>41736</v>
      </c>
      <c r="B258" s="83">
        <v>21.68</v>
      </c>
      <c r="C258" s="83">
        <v>21.95</v>
      </c>
      <c r="D258" s="83">
        <v>21.64</v>
      </c>
      <c r="E258" s="83">
        <v>21.85</v>
      </c>
      <c r="F258" s="84">
        <v>360800</v>
      </c>
      <c r="G258" s="83">
        <v>21.24</v>
      </c>
      <c r="H258" s="84">
        <f>EOD_T-A258</f>
        <v>358</v>
      </c>
      <c r="I258" s="83">
        <f t="shared" si="9"/>
        <v>0.2099999999999973</v>
      </c>
      <c r="J258" s="83">
        <f t="shared" si="10"/>
        <v>0.99857346647644929</v>
      </c>
      <c r="K258" s="83" t="e">
        <f>J258-CTX_90DSMR</f>
        <v>#REF!</v>
      </c>
      <c r="L258" s="83" t="e">
        <f t="shared" si="11"/>
        <v>#REF!</v>
      </c>
    </row>
    <row r="259" spans="1:12" x14ac:dyDescent="0.25">
      <c r="A259" s="82">
        <v>41733</v>
      </c>
      <c r="B259" s="83">
        <v>21.35</v>
      </c>
      <c r="C259" s="83">
        <v>21.69</v>
      </c>
      <c r="D259" s="83">
        <v>21.35</v>
      </c>
      <c r="E259" s="83">
        <v>21.64</v>
      </c>
      <c r="F259" s="84">
        <v>334100</v>
      </c>
      <c r="G259" s="83">
        <v>21.03</v>
      </c>
      <c r="H259" s="84">
        <f>EOD_T-A259</f>
        <v>361</v>
      </c>
      <c r="I259" s="83">
        <f t="shared" si="9"/>
        <v>0.15000000000000213</v>
      </c>
      <c r="J259" s="83">
        <f t="shared" ref="J259:J322" si="12">I259/G260*100</f>
        <v>0.71839080459771143</v>
      </c>
      <c r="K259" s="83" t="e">
        <f>J259-CTX_90DSMR</f>
        <v>#REF!</v>
      </c>
      <c r="L259" s="83" t="e">
        <f t="shared" ref="L259:L322" si="13">K259*K259</f>
        <v>#REF!</v>
      </c>
    </row>
    <row r="260" spans="1:12" x14ac:dyDescent="0.25">
      <c r="A260" s="82">
        <v>41732</v>
      </c>
      <c r="B260" s="83">
        <v>21.56</v>
      </c>
      <c r="C260" s="83">
        <v>21.6</v>
      </c>
      <c r="D260" s="83">
        <v>21.36</v>
      </c>
      <c r="E260" s="83">
        <v>21.48</v>
      </c>
      <c r="F260" s="84">
        <v>299000</v>
      </c>
      <c r="G260" s="83">
        <v>20.88</v>
      </c>
      <c r="H260" s="84">
        <f>EOD_T-A260</f>
        <v>362</v>
      </c>
      <c r="I260" s="83">
        <f t="shared" si="9"/>
        <v>0.10999999999999943</v>
      </c>
      <c r="J260" s="83">
        <f t="shared" si="12"/>
        <v>0.52961001444390676</v>
      </c>
      <c r="K260" s="83" t="e">
        <f>J260-CTX_90DSMR</f>
        <v>#REF!</v>
      </c>
      <c r="L260" s="83" t="e">
        <f t="shared" si="13"/>
        <v>#REF!</v>
      </c>
    </row>
    <row r="261" spans="1:12" x14ac:dyDescent="0.25">
      <c r="A261" s="82">
        <v>41731</v>
      </c>
      <c r="B261" s="83">
        <v>21.63</v>
      </c>
      <c r="C261" s="83">
        <v>21.82</v>
      </c>
      <c r="D261" s="83">
        <v>21.32</v>
      </c>
      <c r="E261" s="83">
        <v>21.37</v>
      </c>
      <c r="F261" s="84">
        <v>693200</v>
      </c>
      <c r="G261" s="83">
        <v>20.77</v>
      </c>
      <c r="H261" s="84">
        <f>EOD_T-A261</f>
        <v>363</v>
      </c>
      <c r="I261" s="83">
        <f t="shared" si="9"/>
        <v>-0.10000000000000142</v>
      </c>
      <c r="J261" s="83">
        <f t="shared" si="12"/>
        <v>-0.47915668423575186</v>
      </c>
      <c r="K261" s="83" t="e">
        <f>J261-CTX_90DSMR</f>
        <v>#REF!</v>
      </c>
      <c r="L261" s="83" t="e">
        <f t="shared" si="13"/>
        <v>#REF!</v>
      </c>
    </row>
    <row r="262" spans="1:12" x14ac:dyDescent="0.25">
      <c r="A262" s="82">
        <v>41730</v>
      </c>
      <c r="B262" s="83">
        <v>21.94</v>
      </c>
      <c r="C262" s="83">
        <v>21.95</v>
      </c>
      <c r="D262" s="83">
        <v>21.45</v>
      </c>
      <c r="E262" s="83">
        <v>21.47</v>
      </c>
      <c r="F262" s="84">
        <v>603400</v>
      </c>
      <c r="G262" s="83">
        <v>20.87</v>
      </c>
      <c r="H262" s="84">
        <f>EOD_T-A262</f>
        <v>364</v>
      </c>
      <c r="I262" s="83">
        <f t="shared" si="9"/>
        <v>-0.59999999999999787</v>
      </c>
      <c r="J262" s="83">
        <f t="shared" si="12"/>
        <v>-2.7945971122496407</v>
      </c>
      <c r="K262" s="83" t="e">
        <f>J262-CTX_90DSMR</f>
        <v>#REF!</v>
      </c>
      <c r="L262" s="83" t="e">
        <f t="shared" si="13"/>
        <v>#REF!</v>
      </c>
    </row>
    <row r="263" spans="1:12" x14ac:dyDescent="0.25">
      <c r="A263" s="82">
        <v>41729</v>
      </c>
      <c r="B263" s="83">
        <v>21.92</v>
      </c>
      <c r="C263" s="83">
        <v>22.16</v>
      </c>
      <c r="D263" s="83">
        <v>21.86</v>
      </c>
      <c r="E263" s="83">
        <v>22.09</v>
      </c>
      <c r="F263" s="84">
        <v>580000</v>
      </c>
      <c r="G263" s="83">
        <v>21.47</v>
      </c>
      <c r="H263" s="84">
        <f>EOD_T-A263</f>
        <v>365</v>
      </c>
      <c r="I263" s="83">
        <f t="shared" si="9"/>
        <v>21.47</v>
      </c>
      <c r="J263" s="83" t="e">
        <f t="shared" si="12"/>
        <v>#DIV/0!</v>
      </c>
      <c r="K263" s="83" t="e">
        <f>J263-CTX_90DSMR</f>
        <v>#DIV/0!</v>
      </c>
      <c r="L263" s="83" t="e">
        <f t="shared" si="13"/>
        <v>#DIV/0!</v>
      </c>
    </row>
  </sheetData>
  <sortState ref="A4:G263">
    <sortCondition descending="1" ref="A2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263"/>
  <sheetViews>
    <sheetView zoomScale="85" zoomScaleNormal="85" workbookViewId="0">
      <selection activeCell="J11" sqref="J11"/>
    </sheetView>
  </sheetViews>
  <sheetFormatPr defaultRowHeight="15" x14ac:dyDescent="0.25"/>
  <cols>
    <col min="1" max="7" width="10.7109375" customWidth="1"/>
    <col min="12" max="12" width="12.7109375" bestFit="1" customWidth="1"/>
  </cols>
  <sheetData>
    <row r="1" spans="1:12" x14ac:dyDescent="0.25">
      <c r="A1" t="s">
        <v>760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42094</v>
      </c>
      <c r="B3" s="83">
        <v>10.25</v>
      </c>
      <c r="C3" s="83">
        <v>10.59</v>
      </c>
      <c r="D3" s="83">
        <v>10.199999999999999</v>
      </c>
      <c r="E3" s="83">
        <v>10.5</v>
      </c>
      <c r="F3" s="84">
        <v>241000</v>
      </c>
      <c r="G3" s="83">
        <v>10.5</v>
      </c>
      <c r="H3" s="84">
        <f>EOD_T-A3</f>
        <v>0</v>
      </c>
      <c r="I3" s="83">
        <f t="shared" ref="I3:I66" si="0">G3-G4</f>
        <v>0.30000000000000071</v>
      </c>
      <c r="J3" s="83">
        <f t="shared" ref="J3:J66" si="1">I3/G4*100</f>
        <v>2.9411764705882426</v>
      </c>
      <c r="K3" s="83" t="e">
        <f>J3-IRE_90DSMR</f>
        <v>#REF!</v>
      </c>
      <c r="L3" s="83" t="e">
        <f t="shared" ref="L3:L66" si="2">K3*K3</f>
        <v>#REF!</v>
      </c>
    </row>
    <row r="4" spans="1:12" x14ac:dyDescent="0.25">
      <c r="A4" s="82">
        <v>42093</v>
      </c>
      <c r="B4" s="83">
        <v>10.130000000000001</v>
      </c>
      <c r="C4" s="83">
        <v>10.3</v>
      </c>
      <c r="D4" s="83">
        <v>10.130000000000001</v>
      </c>
      <c r="E4" s="83">
        <v>10.199999999999999</v>
      </c>
      <c r="F4" s="84">
        <v>205100</v>
      </c>
      <c r="G4" s="83">
        <v>10.199999999999999</v>
      </c>
      <c r="H4" s="84">
        <f>EOD_T-A4</f>
        <v>1</v>
      </c>
      <c r="I4" s="83">
        <f t="shared" si="0"/>
        <v>-0.15000000000000036</v>
      </c>
      <c r="J4" s="83">
        <f t="shared" si="1"/>
        <v>-1.4492753623188441</v>
      </c>
      <c r="K4" s="83" t="e">
        <f>J4-IRE_90DSMR</f>
        <v>#REF!</v>
      </c>
      <c r="L4" s="83" t="e">
        <f t="shared" si="2"/>
        <v>#REF!</v>
      </c>
    </row>
    <row r="5" spans="1:12" x14ac:dyDescent="0.25">
      <c r="A5" s="82">
        <v>42090</v>
      </c>
      <c r="B5" s="83">
        <v>10.02</v>
      </c>
      <c r="C5" s="83">
        <v>10.37</v>
      </c>
      <c r="D5" s="83">
        <v>10.02</v>
      </c>
      <c r="E5" s="83">
        <v>10.35</v>
      </c>
      <c r="F5" s="84">
        <v>233100</v>
      </c>
      <c r="G5" s="83">
        <v>10.35</v>
      </c>
      <c r="H5" s="84">
        <f>EOD_T-A5</f>
        <v>4</v>
      </c>
      <c r="I5" s="83">
        <f t="shared" si="0"/>
        <v>0.25999999999999979</v>
      </c>
      <c r="J5" s="83">
        <f t="shared" si="1"/>
        <v>2.5768087215064397</v>
      </c>
      <c r="K5" s="83" t="e">
        <f>J5-IRE_90DSMR</f>
        <v>#REF!</v>
      </c>
      <c r="L5" s="83" t="e">
        <f t="shared" si="2"/>
        <v>#REF!</v>
      </c>
    </row>
    <row r="6" spans="1:12" x14ac:dyDescent="0.25">
      <c r="A6" s="82">
        <v>42089</v>
      </c>
      <c r="B6" s="83">
        <v>10.17</v>
      </c>
      <c r="C6" s="83">
        <v>10.27</v>
      </c>
      <c r="D6" s="83">
        <v>10.06</v>
      </c>
      <c r="E6" s="83">
        <v>10.09</v>
      </c>
      <c r="F6" s="84">
        <v>278900</v>
      </c>
      <c r="G6" s="83">
        <v>10.09</v>
      </c>
      <c r="H6" s="84">
        <f>EOD_T-A6</f>
        <v>5</v>
      </c>
      <c r="I6" s="83">
        <f t="shared" si="0"/>
        <v>-0.15000000000000036</v>
      </c>
      <c r="J6" s="83">
        <f t="shared" si="1"/>
        <v>-1.4648437500000036</v>
      </c>
      <c r="K6" s="83" t="e">
        <f>J6-IRE_90DSMR</f>
        <v>#REF!</v>
      </c>
      <c r="L6" s="83" t="e">
        <f t="shared" si="2"/>
        <v>#REF!</v>
      </c>
    </row>
    <row r="7" spans="1:12" x14ac:dyDescent="0.25">
      <c r="A7" s="82">
        <v>42088</v>
      </c>
      <c r="B7" s="83">
        <v>10.48</v>
      </c>
      <c r="C7" s="83">
        <v>10.54</v>
      </c>
      <c r="D7" s="83">
        <v>10.18</v>
      </c>
      <c r="E7" s="83">
        <v>10.24</v>
      </c>
      <c r="F7" s="84">
        <v>631200</v>
      </c>
      <c r="G7" s="83">
        <v>10.24</v>
      </c>
      <c r="H7" s="84">
        <f>EOD_T-A7</f>
        <v>6</v>
      </c>
      <c r="I7" s="83">
        <f t="shared" si="0"/>
        <v>-0.15000000000000036</v>
      </c>
      <c r="J7" s="83">
        <f t="shared" si="1"/>
        <v>-1.4436958614052007</v>
      </c>
      <c r="K7" s="83" t="e">
        <f>J7-IRE_90DSMR</f>
        <v>#REF!</v>
      </c>
      <c r="L7" s="83" t="e">
        <f t="shared" si="2"/>
        <v>#REF!</v>
      </c>
    </row>
    <row r="8" spans="1:12" x14ac:dyDescent="0.25">
      <c r="A8" s="82">
        <v>42087</v>
      </c>
      <c r="B8" s="83">
        <v>10.44</v>
      </c>
      <c r="C8" s="83">
        <v>10.53</v>
      </c>
      <c r="D8" s="83">
        <v>10.38</v>
      </c>
      <c r="E8" s="83">
        <v>10.39</v>
      </c>
      <c r="F8" s="84">
        <v>252700</v>
      </c>
      <c r="G8" s="83">
        <v>10.39</v>
      </c>
      <c r="H8" s="84">
        <f>EOD_T-A8</f>
        <v>7</v>
      </c>
      <c r="I8" s="83">
        <f t="shared" si="0"/>
        <v>-4.9999999999998934E-2</v>
      </c>
      <c r="J8" s="83">
        <f t="shared" si="1"/>
        <v>-0.47892720306512393</v>
      </c>
      <c r="K8" s="83" t="e">
        <f>J8-IRE_90DSMR</f>
        <v>#REF!</v>
      </c>
      <c r="L8" s="83" t="e">
        <f t="shared" si="2"/>
        <v>#REF!</v>
      </c>
    </row>
    <row r="9" spans="1:12" x14ac:dyDescent="0.25">
      <c r="A9" s="82">
        <v>42086</v>
      </c>
      <c r="B9" s="83">
        <v>10.5</v>
      </c>
      <c r="C9" s="83">
        <v>10.6</v>
      </c>
      <c r="D9" s="83">
        <v>10.41</v>
      </c>
      <c r="E9" s="83">
        <v>10.44</v>
      </c>
      <c r="F9" s="84">
        <v>275500</v>
      </c>
      <c r="G9" s="83">
        <v>10.44</v>
      </c>
      <c r="H9" s="84">
        <f>EOD_T-A9</f>
        <v>8</v>
      </c>
      <c r="I9" s="83">
        <f t="shared" si="0"/>
        <v>-0.13000000000000078</v>
      </c>
      <c r="J9" s="83">
        <f t="shared" si="1"/>
        <v>-1.2298959318826943</v>
      </c>
      <c r="K9" s="83" t="e">
        <f>J9-IRE_90DSMR</f>
        <v>#REF!</v>
      </c>
      <c r="L9" s="83" t="e">
        <f t="shared" si="2"/>
        <v>#REF!</v>
      </c>
    </row>
    <row r="10" spans="1:12" x14ac:dyDescent="0.25">
      <c r="A10" s="82">
        <v>42083</v>
      </c>
      <c r="B10" s="83">
        <v>10.37</v>
      </c>
      <c r="C10" s="83">
        <v>10.68</v>
      </c>
      <c r="D10" s="83">
        <v>10.37</v>
      </c>
      <c r="E10" s="83">
        <v>10.57</v>
      </c>
      <c r="F10" s="84">
        <v>291000</v>
      </c>
      <c r="G10" s="83">
        <v>10.57</v>
      </c>
      <c r="H10" s="84">
        <f>EOD_T-A10</f>
        <v>11</v>
      </c>
      <c r="I10" s="83">
        <f t="shared" si="0"/>
        <v>0.1899999999999995</v>
      </c>
      <c r="J10" s="83">
        <f t="shared" si="1"/>
        <v>1.8304431599229238</v>
      </c>
      <c r="K10" s="83" t="e">
        <f>J10-IRE_90DSMR</f>
        <v>#REF!</v>
      </c>
      <c r="L10" s="83" t="e">
        <f t="shared" si="2"/>
        <v>#REF!</v>
      </c>
    </row>
    <row r="11" spans="1:12" x14ac:dyDescent="0.25">
      <c r="A11" s="82">
        <v>42082</v>
      </c>
      <c r="B11" s="83">
        <v>10.5</v>
      </c>
      <c r="C11" s="83">
        <v>10.5</v>
      </c>
      <c r="D11" s="83">
        <v>10.34</v>
      </c>
      <c r="E11" s="83">
        <v>10.38</v>
      </c>
      <c r="F11" s="84">
        <v>514600</v>
      </c>
      <c r="G11" s="83">
        <v>10.38</v>
      </c>
      <c r="H11" s="84">
        <f>EOD_T-A11</f>
        <v>12</v>
      </c>
      <c r="I11" s="83">
        <f t="shared" si="0"/>
        <v>0.25</v>
      </c>
      <c r="J11" s="83">
        <f t="shared" si="1"/>
        <v>2.4679170779861792</v>
      </c>
      <c r="K11" s="83" t="e">
        <f>J11-IRE_90DSMR</f>
        <v>#REF!</v>
      </c>
      <c r="L11" s="83" t="e">
        <f t="shared" si="2"/>
        <v>#REF!</v>
      </c>
    </row>
    <row r="12" spans="1:12" x14ac:dyDescent="0.25">
      <c r="A12" s="82">
        <v>42080</v>
      </c>
      <c r="B12" s="83">
        <v>10.14</v>
      </c>
      <c r="C12" s="83">
        <v>10.32</v>
      </c>
      <c r="D12" s="83">
        <v>10.09</v>
      </c>
      <c r="E12" s="83">
        <v>10.130000000000001</v>
      </c>
      <c r="F12" s="84">
        <v>260100</v>
      </c>
      <c r="G12" s="83">
        <v>10.130000000000001</v>
      </c>
      <c r="H12" s="84">
        <f>EOD_T-A12</f>
        <v>14</v>
      </c>
      <c r="I12" s="83">
        <f t="shared" si="0"/>
        <v>3.0000000000001137E-2</v>
      </c>
      <c r="J12" s="83">
        <f t="shared" si="1"/>
        <v>0.29702970297030828</v>
      </c>
      <c r="K12" s="83" t="e">
        <f>J12-IRE_90DSMR</f>
        <v>#REF!</v>
      </c>
      <c r="L12" s="83" t="e">
        <f t="shared" si="2"/>
        <v>#REF!</v>
      </c>
    </row>
    <row r="13" spans="1:12" x14ac:dyDescent="0.25">
      <c r="A13" s="82">
        <v>42079</v>
      </c>
      <c r="B13" s="83">
        <v>10.16</v>
      </c>
      <c r="C13" s="83">
        <v>10.23</v>
      </c>
      <c r="D13" s="83">
        <v>10.039999999999999</v>
      </c>
      <c r="E13" s="83">
        <v>10.1</v>
      </c>
      <c r="F13" s="84">
        <v>267700</v>
      </c>
      <c r="G13" s="83">
        <v>10.1</v>
      </c>
      <c r="H13" s="84">
        <f>EOD_T-A13</f>
        <v>15</v>
      </c>
      <c r="I13" s="83">
        <f t="shared" si="0"/>
        <v>-0.11000000000000121</v>
      </c>
      <c r="J13" s="83">
        <f t="shared" si="1"/>
        <v>-1.0773751224290029</v>
      </c>
      <c r="K13" s="83" t="e">
        <f>J13-IRE_90DSMR</f>
        <v>#REF!</v>
      </c>
      <c r="L13" s="83" t="e">
        <f t="shared" si="2"/>
        <v>#REF!</v>
      </c>
    </row>
    <row r="14" spans="1:12" x14ac:dyDescent="0.25">
      <c r="A14" s="82">
        <v>42076</v>
      </c>
      <c r="B14" s="83">
        <v>10.09</v>
      </c>
      <c r="C14" s="83">
        <v>10.25</v>
      </c>
      <c r="D14" s="83">
        <v>9.98</v>
      </c>
      <c r="E14" s="83">
        <v>10.210000000000001</v>
      </c>
      <c r="F14" s="84">
        <v>565600</v>
      </c>
      <c r="G14" s="83">
        <v>10.210000000000001</v>
      </c>
      <c r="H14" s="84">
        <f>EOD_T-A14</f>
        <v>18</v>
      </c>
      <c r="I14" s="83">
        <f t="shared" si="0"/>
        <v>0.14000000000000057</v>
      </c>
      <c r="J14" s="83">
        <f t="shared" si="1"/>
        <v>1.3902681231380394</v>
      </c>
      <c r="K14" s="83" t="e">
        <f>J14-IRE_90DSMR</f>
        <v>#REF!</v>
      </c>
      <c r="L14" s="83" t="e">
        <f t="shared" si="2"/>
        <v>#REF!</v>
      </c>
    </row>
    <row r="15" spans="1:12" x14ac:dyDescent="0.25">
      <c r="A15" s="82">
        <v>42075</v>
      </c>
      <c r="B15" s="83">
        <v>9.73</v>
      </c>
      <c r="C15" s="83">
        <v>10.08</v>
      </c>
      <c r="D15" s="83">
        <v>9.73</v>
      </c>
      <c r="E15" s="83">
        <v>10.07</v>
      </c>
      <c r="F15" s="84">
        <v>378800</v>
      </c>
      <c r="G15" s="83">
        <v>10.07</v>
      </c>
      <c r="H15" s="84">
        <f>EOD_T-A15</f>
        <v>19</v>
      </c>
      <c r="I15" s="83">
        <f t="shared" si="0"/>
        <v>0.32000000000000028</v>
      </c>
      <c r="J15" s="83">
        <f t="shared" si="1"/>
        <v>3.2820512820512846</v>
      </c>
      <c r="K15" s="83" t="e">
        <f>J15-IRE_90DSMR</f>
        <v>#REF!</v>
      </c>
      <c r="L15" s="83" t="e">
        <f t="shared" si="2"/>
        <v>#REF!</v>
      </c>
    </row>
    <row r="16" spans="1:12" x14ac:dyDescent="0.25">
      <c r="A16" s="82">
        <v>42074</v>
      </c>
      <c r="B16" s="83">
        <v>9.64</v>
      </c>
      <c r="C16" s="83">
        <v>9.84</v>
      </c>
      <c r="D16" s="83">
        <v>9.3699999999999992</v>
      </c>
      <c r="E16" s="83">
        <v>9.75</v>
      </c>
      <c r="F16" s="84">
        <v>611100</v>
      </c>
      <c r="G16" s="83">
        <v>9.75</v>
      </c>
      <c r="H16" s="84">
        <f>EOD_T-A16</f>
        <v>20</v>
      </c>
      <c r="I16" s="83">
        <f t="shared" si="0"/>
        <v>0.10999999999999943</v>
      </c>
      <c r="J16" s="83">
        <f t="shared" si="1"/>
        <v>1.1410788381742678</v>
      </c>
      <c r="K16" s="83" t="e">
        <f>J16-IRE_90DSMR</f>
        <v>#REF!</v>
      </c>
      <c r="L16" s="83" t="e">
        <f t="shared" si="2"/>
        <v>#REF!</v>
      </c>
    </row>
    <row r="17" spans="1:12" x14ac:dyDescent="0.25">
      <c r="A17" s="82">
        <v>42073</v>
      </c>
      <c r="B17" s="83">
        <v>10.01</v>
      </c>
      <c r="C17" s="83">
        <v>10.130000000000001</v>
      </c>
      <c r="D17" s="83">
        <v>9.92</v>
      </c>
      <c r="E17" s="83">
        <v>9.94</v>
      </c>
      <c r="F17" s="84">
        <v>238700</v>
      </c>
      <c r="G17" s="83">
        <v>9.64</v>
      </c>
      <c r="H17" s="84">
        <f>EOD_T-A17</f>
        <v>21</v>
      </c>
      <c r="I17" s="83">
        <f t="shared" si="0"/>
        <v>-3.9999999999999147E-2</v>
      </c>
      <c r="J17" s="83">
        <f t="shared" si="1"/>
        <v>-0.41322314049585895</v>
      </c>
      <c r="K17" s="83" t="e">
        <f>J17-IRE_90DSMR</f>
        <v>#REF!</v>
      </c>
      <c r="L17" s="83" t="e">
        <f t="shared" si="2"/>
        <v>#REF!</v>
      </c>
    </row>
    <row r="18" spans="1:12" x14ac:dyDescent="0.25">
      <c r="A18" s="82">
        <v>42072</v>
      </c>
      <c r="B18" s="83">
        <v>9.99</v>
      </c>
      <c r="C18" s="83">
        <v>10.15</v>
      </c>
      <c r="D18" s="83">
        <v>9.93</v>
      </c>
      <c r="E18" s="83">
        <v>9.98</v>
      </c>
      <c r="F18" s="84">
        <v>334200</v>
      </c>
      <c r="G18" s="83">
        <v>9.68</v>
      </c>
      <c r="H18" s="84">
        <f>EOD_T-A18</f>
        <v>22</v>
      </c>
      <c r="I18" s="83">
        <f t="shared" si="0"/>
        <v>-5.0000000000000711E-2</v>
      </c>
      <c r="J18" s="83">
        <f t="shared" si="1"/>
        <v>-0.51387461459404637</v>
      </c>
      <c r="K18" s="83" t="e">
        <f>J18-IRE_90DSMR</f>
        <v>#REF!</v>
      </c>
      <c r="L18" s="83" t="e">
        <f t="shared" si="2"/>
        <v>#REF!</v>
      </c>
    </row>
    <row r="19" spans="1:12" x14ac:dyDescent="0.25">
      <c r="A19" s="82">
        <v>42069</v>
      </c>
      <c r="B19" s="83">
        <v>10.02</v>
      </c>
      <c r="C19" s="83">
        <v>10.119999999999999</v>
      </c>
      <c r="D19" s="83">
        <v>9.89</v>
      </c>
      <c r="E19" s="83">
        <v>10.029999999999999</v>
      </c>
      <c r="F19" s="84">
        <v>310000</v>
      </c>
      <c r="G19" s="83">
        <v>9.73</v>
      </c>
      <c r="H19" s="84">
        <f>EOD_T-A19</f>
        <v>25</v>
      </c>
      <c r="I19" s="83">
        <f t="shared" si="0"/>
        <v>6.0000000000000497E-2</v>
      </c>
      <c r="J19" s="83">
        <f t="shared" si="1"/>
        <v>0.62047569803516545</v>
      </c>
      <c r="K19" s="83" t="e">
        <f>J19-IRE_90DSMR</f>
        <v>#REF!</v>
      </c>
      <c r="L19" s="83" t="e">
        <f t="shared" si="2"/>
        <v>#REF!</v>
      </c>
    </row>
    <row r="20" spans="1:12" x14ac:dyDescent="0.25">
      <c r="A20" s="82">
        <v>42068</v>
      </c>
      <c r="B20" s="83">
        <v>9.84</v>
      </c>
      <c r="C20" s="83">
        <v>10.07</v>
      </c>
      <c r="D20" s="83">
        <v>9.83</v>
      </c>
      <c r="E20" s="83">
        <v>9.9700000000000006</v>
      </c>
      <c r="F20" s="84">
        <v>504500</v>
      </c>
      <c r="G20" s="83">
        <v>9.67</v>
      </c>
      <c r="H20" s="84">
        <f>EOD_T-A20</f>
        <v>26</v>
      </c>
      <c r="I20" s="83">
        <f t="shared" si="0"/>
        <v>0.15000000000000036</v>
      </c>
      <c r="J20" s="83">
        <f t="shared" si="1"/>
        <v>1.5756302521008441</v>
      </c>
      <c r="K20" s="83" t="e">
        <f>J20-IRE_90DSMR</f>
        <v>#REF!</v>
      </c>
      <c r="L20" s="83" t="e">
        <f t="shared" si="2"/>
        <v>#REF!</v>
      </c>
    </row>
    <row r="21" spans="1:12" x14ac:dyDescent="0.25">
      <c r="A21" s="82">
        <v>42067</v>
      </c>
      <c r="B21" s="83">
        <v>9.76</v>
      </c>
      <c r="C21" s="83">
        <v>9.92</v>
      </c>
      <c r="D21" s="83">
        <v>9.75</v>
      </c>
      <c r="E21" s="83">
        <v>9.82</v>
      </c>
      <c r="F21" s="84">
        <v>471200</v>
      </c>
      <c r="G21" s="83">
        <v>9.52</v>
      </c>
      <c r="H21" s="84">
        <f>EOD_T-A21</f>
        <v>27</v>
      </c>
      <c r="I21" s="83">
        <f t="shared" si="0"/>
        <v>5.9999999999998721E-2</v>
      </c>
      <c r="J21" s="83">
        <f t="shared" si="1"/>
        <v>0.63424947145876021</v>
      </c>
      <c r="K21" s="83" t="e">
        <f>J21-IRE_90DSMR</f>
        <v>#REF!</v>
      </c>
      <c r="L21" s="83" t="e">
        <f t="shared" si="2"/>
        <v>#REF!</v>
      </c>
    </row>
    <row r="22" spans="1:12" x14ac:dyDescent="0.25">
      <c r="A22" s="82">
        <v>42066</v>
      </c>
      <c r="B22" s="83">
        <v>9.77</v>
      </c>
      <c r="C22" s="83">
        <v>9.84</v>
      </c>
      <c r="D22" s="83">
        <v>9.6300000000000008</v>
      </c>
      <c r="E22" s="83">
        <v>9.75</v>
      </c>
      <c r="F22" s="84">
        <v>685400</v>
      </c>
      <c r="G22" s="83">
        <v>9.4600000000000009</v>
      </c>
      <c r="H22" s="84">
        <f>EOD_T-A22</f>
        <v>28</v>
      </c>
      <c r="I22" s="83">
        <f t="shared" si="0"/>
        <v>3.0000000000001137E-2</v>
      </c>
      <c r="J22" s="83">
        <f t="shared" si="1"/>
        <v>0.31813361611878194</v>
      </c>
      <c r="K22" s="83" t="e">
        <f>J22-IRE_90DSMR</f>
        <v>#REF!</v>
      </c>
      <c r="L22" s="83" t="e">
        <f t="shared" si="2"/>
        <v>#REF!</v>
      </c>
    </row>
    <row r="23" spans="1:12" x14ac:dyDescent="0.25">
      <c r="A23" s="82">
        <v>42065</v>
      </c>
      <c r="B23" s="83">
        <v>9.7899999999999991</v>
      </c>
      <c r="C23" s="83">
        <v>9.89</v>
      </c>
      <c r="D23" s="83">
        <v>9.69</v>
      </c>
      <c r="E23" s="83">
        <v>9.7200000000000006</v>
      </c>
      <c r="F23" s="84">
        <v>750000</v>
      </c>
      <c r="G23" s="83">
        <v>9.43</v>
      </c>
      <c r="H23" s="84">
        <f>EOD_T-A23</f>
        <v>29</v>
      </c>
      <c r="I23" s="83">
        <f t="shared" si="0"/>
        <v>-3.0000000000001137E-2</v>
      </c>
      <c r="J23" s="83">
        <f t="shared" si="1"/>
        <v>-0.31712473572939892</v>
      </c>
      <c r="K23" s="83" t="e">
        <f>J23-IRE_90DSMR</f>
        <v>#REF!</v>
      </c>
      <c r="L23" s="83" t="e">
        <f t="shared" si="2"/>
        <v>#REF!</v>
      </c>
    </row>
    <row r="24" spans="1:12" x14ac:dyDescent="0.25">
      <c r="A24" s="82">
        <v>42062</v>
      </c>
      <c r="B24" s="83">
        <v>9.89</v>
      </c>
      <c r="C24" s="83">
        <v>9.89</v>
      </c>
      <c r="D24" s="83">
        <v>9.73</v>
      </c>
      <c r="E24" s="83">
        <v>9.75</v>
      </c>
      <c r="F24" s="84">
        <v>1098800</v>
      </c>
      <c r="G24" s="83">
        <v>9.4600000000000009</v>
      </c>
      <c r="H24" s="84">
        <f>EOD_T-A24</f>
        <v>32</v>
      </c>
      <c r="I24" s="83">
        <f t="shared" si="0"/>
        <v>-9.9999999999999645E-2</v>
      </c>
      <c r="J24" s="83">
        <f t="shared" si="1"/>
        <v>-1.0460251046025069</v>
      </c>
      <c r="K24" s="83" t="e">
        <f>J24-IRE_90DSMR</f>
        <v>#REF!</v>
      </c>
      <c r="L24" s="83" t="e">
        <f t="shared" si="2"/>
        <v>#REF!</v>
      </c>
    </row>
    <row r="25" spans="1:12" x14ac:dyDescent="0.25">
      <c r="A25" s="82">
        <v>42061</v>
      </c>
      <c r="B25" s="83">
        <v>10.050000000000001</v>
      </c>
      <c r="C25" s="83">
        <v>10.09</v>
      </c>
      <c r="D25" s="83">
        <v>9.7899999999999991</v>
      </c>
      <c r="E25" s="83">
        <v>9.86</v>
      </c>
      <c r="F25" s="84">
        <v>1554800</v>
      </c>
      <c r="G25" s="83">
        <v>9.56</v>
      </c>
      <c r="H25" s="84">
        <f>EOD_T-A25</f>
        <v>33</v>
      </c>
      <c r="I25" s="83">
        <f t="shared" si="0"/>
        <v>-0.16999999999999993</v>
      </c>
      <c r="J25" s="83">
        <f t="shared" si="1"/>
        <v>-1.7471736896197319</v>
      </c>
      <c r="K25" s="83" t="e">
        <f>J25-IRE_90DSMR</f>
        <v>#REF!</v>
      </c>
      <c r="L25" s="83" t="e">
        <f t="shared" si="2"/>
        <v>#REF!</v>
      </c>
    </row>
    <row r="26" spans="1:12" x14ac:dyDescent="0.25">
      <c r="A26" s="82">
        <v>42060</v>
      </c>
      <c r="B26" s="83">
        <v>10.26</v>
      </c>
      <c r="C26" s="83">
        <v>10.5</v>
      </c>
      <c r="D26" s="83">
        <v>9.76</v>
      </c>
      <c r="E26" s="83">
        <v>10.029999999999999</v>
      </c>
      <c r="F26" s="84">
        <v>4309700</v>
      </c>
      <c r="G26" s="83">
        <v>9.73</v>
      </c>
      <c r="H26" s="84">
        <f>EOD_T-A26</f>
        <v>34</v>
      </c>
      <c r="I26" s="83">
        <f t="shared" si="0"/>
        <v>-0.58999999999999986</v>
      </c>
      <c r="J26" s="83">
        <f t="shared" si="1"/>
        <v>-5.7170542635658901</v>
      </c>
      <c r="K26" s="83" t="e">
        <f>J26-IRE_90DSMR</f>
        <v>#REF!</v>
      </c>
      <c r="L26" s="83" t="e">
        <f t="shared" si="2"/>
        <v>#REF!</v>
      </c>
    </row>
    <row r="27" spans="1:12" x14ac:dyDescent="0.25">
      <c r="A27" s="82">
        <v>42059</v>
      </c>
      <c r="B27" s="83">
        <v>10.97</v>
      </c>
      <c r="C27" s="83">
        <v>11.07</v>
      </c>
      <c r="D27" s="83">
        <v>10.56</v>
      </c>
      <c r="E27" s="83">
        <v>10.64</v>
      </c>
      <c r="F27" s="84">
        <v>513200</v>
      </c>
      <c r="G27" s="83">
        <v>10.32</v>
      </c>
      <c r="H27" s="84">
        <f>EOD_T-A27</f>
        <v>35</v>
      </c>
      <c r="I27" s="83">
        <f t="shared" si="0"/>
        <v>-0.3100000000000005</v>
      </c>
      <c r="J27" s="83">
        <f t="shared" si="1"/>
        <v>-2.9162746942615283</v>
      </c>
      <c r="K27" s="83" t="e">
        <f>J27-IRE_90DSMR</f>
        <v>#REF!</v>
      </c>
      <c r="L27" s="83" t="e">
        <f t="shared" si="2"/>
        <v>#REF!</v>
      </c>
    </row>
    <row r="28" spans="1:12" x14ac:dyDescent="0.25">
      <c r="A28" s="82">
        <v>42058</v>
      </c>
      <c r="B28" s="83">
        <v>11.02</v>
      </c>
      <c r="C28" s="83">
        <v>11.02</v>
      </c>
      <c r="D28" s="83">
        <v>10.85</v>
      </c>
      <c r="E28" s="83">
        <v>10.96</v>
      </c>
      <c r="F28" s="84">
        <v>311600</v>
      </c>
      <c r="G28" s="83">
        <v>10.63</v>
      </c>
      <c r="H28" s="84">
        <f>EOD_T-A28</f>
        <v>36</v>
      </c>
      <c r="I28" s="83">
        <f t="shared" si="0"/>
        <v>-3.9999999999999147E-2</v>
      </c>
      <c r="J28" s="83">
        <f t="shared" si="1"/>
        <v>-0.37488284910964526</v>
      </c>
      <c r="K28" s="83" t="e">
        <f>J28-IRE_90DSMR</f>
        <v>#REF!</v>
      </c>
      <c r="L28" s="83" t="e">
        <f t="shared" si="2"/>
        <v>#REF!</v>
      </c>
    </row>
    <row r="29" spans="1:12" x14ac:dyDescent="0.25">
      <c r="A29" s="82">
        <v>42055</v>
      </c>
      <c r="B29" s="83">
        <v>11.14</v>
      </c>
      <c r="C29" s="83">
        <v>11.25</v>
      </c>
      <c r="D29" s="83">
        <v>10.96</v>
      </c>
      <c r="E29" s="83">
        <v>11</v>
      </c>
      <c r="F29" s="84">
        <v>261600</v>
      </c>
      <c r="G29" s="83">
        <v>10.67</v>
      </c>
      <c r="H29" s="84">
        <f>EOD_T-A29</f>
        <v>39</v>
      </c>
      <c r="I29" s="83">
        <f t="shared" si="0"/>
        <v>-0.10999999999999943</v>
      </c>
      <c r="J29" s="83">
        <f t="shared" si="1"/>
        <v>-1.0204081632653008</v>
      </c>
      <c r="K29" s="83" t="e">
        <f>J29-IRE_90DSMR</f>
        <v>#REF!</v>
      </c>
      <c r="L29" s="83" t="e">
        <f t="shared" si="2"/>
        <v>#REF!</v>
      </c>
    </row>
    <row r="30" spans="1:12" x14ac:dyDescent="0.25">
      <c r="A30" s="82">
        <v>42054</v>
      </c>
      <c r="B30" s="83">
        <v>11.02</v>
      </c>
      <c r="C30" s="83">
        <v>11.25</v>
      </c>
      <c r="D30" s="83">
        <v>11.02</v>
      </c>
      <c r="E30" s="83">
        <v>11.11</v>
      </c>
      <c r="F30" s="84">
        <v>318700</v>
      </c>
      <c r="G30" s="83">
        <v>10.78</v>
      </c>
      <c r="H30" s="84">
        <f>EOD_T-A30</f>
        <v>40</v>
      </c>
      <c r="I30" s="83">
        <f t="shared" si="0"/>
        <v>9.9999999999997868E-3</v>
      </c>
      <c r="J30" s="83">
        <f t="shared" si="1"/>
        <v>9.2850510677806752E-2</v>
      </c>
      <c r="K30" s="83" t="e">
        <f>J30-IRE_90DSMR</f>
        <v>#REF!</v>
      </c>
      <c r="L30" s="83" t="e">
        <f t="shared" si="2"/>
        <v>#REF!</v>
      </c>
    </row>
    <row r="31" spans="1:12" x14ac:dyDescent="0.25">
      <c r="A31" s="82">
        <v>42053</v>
      </c>
      <c r="B31" s="83">
        <v>10.99</v>
      </c>
      <c r="C31" s="83">
        <v>11.21</v>
      </c>
      <c r="D31" s="83">
        <v>10.99</v>
      </c>
      <c r="E31" s="83">
        <v>11.1</v>
      </c>
      <c r="F31" s="84">
        <v>281200</v>
      </c>
      <c r="G31" s="83">
        <v>10.77</v>
      </c>
      <c r="H31" s="84">
        <f>EOD_T-A31</f>
        <v>41</v>
      </c>
      <c r="I31" s="83">
        <f t="shared" si="0"/>
        <v>0.11999999999999922</v>
      </c>
      <c r="J31" s="83">
        <f t="shared" si="1"/>
        <v>1.1267605633802742</v>
      </c>
      <c r="K31" s="83" t="e">
        <f>J31-IRE_90DSMR</f>
        <v>#REF!</v>
      </c>
      <c r="L31" s="83" t="e">
        <f t="shared" si="2"/>
        <v>#REF!</v>
      </c>
    </row>
    <row r="32" spans="1:12" x14ac:dyDescent="0.25">
      <c r="A32" s="82">
        <v>42052</v>
      </c>
      <c r="B32" s="83">
        <v>11.2</v>
      </c>
      <c r="C32" s="83">
        <v>11.21</v>
      </c>
      <c r="D32" s="83">
        <v>10.9</v>
      </c>
      <c r="E32" s="83">
        <v>10.98</v>
      </c>
      <c r="F32" s="84">
        <v>316200</v>
      </c>
      <c r="G32" s="83">
        <v>10.65</v>
      </c>
      <c r="H32" s="84">
        <f>EOD_T-A32</f>
        <v>42</v>
      </c>
      <c r="I32" s="83">
        <f t="shared" si="0"/>
        <v>-0.20999999999999908</v>
      </c>
      <c r="J32" s="83">
        <f t="shared" si="1"/>
        <v>-1.933701657458555</v>
      </c>
      <c r="K32" s="83" t="e">
        <f>J32-IRE_90DSMR</f>
        <v>#REF!</v>
      </c>
      <c r="L32" s="83" t="e">
        <f t="shared" si="2"/>
        <v>#REF!</v>
      </c>
    </row>
    <row r="33" spans="1:12" x14ac:dyDescent="0.25">
      <c r="A33" s="82">
        <v>42051</v>
      </c>
      <c r="B33" s="83">
        <v>11</v>
      </c>
      <c r="C33" s="83">
        <v>11.29</v>
      </c>
      <c r="D33" s="83">
        <v>10.9</v>
      </c>
      <c r="E33" s="83">
        <v>11.2</v>
      </c>
      <c r="F33" s="84">
        <v>364400</v>
      </c>
      <c r="G33" s="83">
        <v>10.86</v>
      </c>
      <c r="H33" s="84">
        <f>EOD_T-A33</f>
        <v>43</v>
      </c>
      <c r="I33" s="83">
        <f t="shared" si="0"/>
        <v>0.24000000000000021</v>
      </c>
      <c r="J33" s="83">
        <f t="shared" si="1"/>
        <v>2.2598870056497198</v>
      </c>
      <c r="K33" s="83" t="e">
        <f>J33-IRE_90DSMR</f>
        <v>#REF!</v>
      </c>
      <c r="L33" s="83" t="e">
        <f t="shared" si="2"/>
        <v>#REF!</v>
      </c>
    </row>
    <row r="34" spans="1:12" x14ac:dyDescent="0.25">
      <c r="A34" s="82">
        <v>42048</v>
      </c>
      <c r="B34" s="83">
        <v>10.73</v>
      </c>
      <c r="C34" s="83">
        <v>11.03</v>
      </c>
      <c r="D34" s="83">
        <v>10.7</v>
      </c>
      <c r="E34" s="83">
        <v>10.95</v>
      </c>
      <c r="F34" s="84">
        <v>372700</v>
      </c>
      <c r="G34" s="83">
        <v>10.62</v>
      </c>
      <c r="H34" s="84">
        <f>EOD_T-A34</f>
        <v>46</v>
      </c>
      <c r="I34" s="83">
        <f t="shared" si="0"/>
        <v>0.33999999999999986</v>
      </c>
      <c r="J34" s="83">
        <f t="shared" si="1"/>
        <v>3.3073929961089479</v>
      </c>
      <c r="K34" s="83" t="e">
        <f>J34-IRE_90DSMR</f>
        <v>#REF!</v>
      </c>
      <c r="L34" s="83" t="e">
        <f t="shared" si="2"/>
        <v>#REF!</v>
      </c>
    </row>
    <row r="35" spans="1:12" x14ac:dyDescent="0.25">
      <c r="A35" s="82">
        <v>42047</v>
      </c>
      <c r="B35" s="83">
        <v>10.65</v>
      </c>
      <c r="C35" s="83">
        <v>10.78</v>
      </c>
      <c r="D35" s="83">
        <v>10.59</v>
      </c>
      <c r="E35" s="83">
        <v>10.6</v>
      </c>
      <c r="F35" s="84">
        <v>388100</v>
      </c>
      <c r="G35" s="83">
        <v>10.28</v>
      </c>
      <c r="H35" s="84">
        <f>EOD_T-A35</f>
        <v>47</v>
      </c>
      <c r="I35" s="83">
        <f t="shared" si="0"/>
        <v>4.9999999999998934E-2</v>
      </c>
      <c r="J35" s="83">
        <f t="shared" si="1"/>
        <v>0.48875855327467188</v>
      </c>
      <c r="K35" s="83" t="e">
        <f>J35-IRE_90DSMR</f>
        <v>#REF!</v>
      </c>
      <c r="L35" s="83" t="e">
        <f t="shared" si="2"/>
        <v>#REF!</v>
      </c>
    </row>
    <row r="36" spans="1:12" x14ac:dyDescent="0.25">
      <c r="A36" s="82">
        <v>42046</v>
      </c>
      <c r="B36" s="83">
        <v>10.65</v>
      </c>
      <c r="C36" s="83">
        <v>10.72</v>
      </c>
      <c r="D36" s="83">
        <v>10.5</v>
      </c>
      <c r="E36" s="83">
        <v>10.55</v>
      </c>
      <c r="F36" s="84">
        <v>276600</v>
      </c>
      <c r="G36" s="83">
        <v>10.23</v>
      </c>
      <c r="H36" s="84">
        <f>EOD_T-A36</f>
        <v>48</v>
      </c>
      <c r="I36" s="83">
        <f t="shared" si="0"/>
        <v>-9.9999999999997868E-3</v>
      </c>
      <c r="J36" s="83">
        <f t="shared" si="1"/>
        <v>-9.7656249999997918E-2</v>
      </c>
      <c r="K36" s="83" t="e">
        <f>J36-IRE_90DSMR</f>
        <v>#REF!</v>
      </c>
      <c r="L36" s="83" t="e">
        <f t="shared" si="2"/>
        <v>#REF!</v>
      </c>
    </row>
    <row r="37" spans="1:12" x14ac:dyDescent="0.25">
      <c r="A37" s="82">
        <v>42045</v>
      </c>
      <c r="B37" s="83">
        <v>10.46</v>
      </c>
      <c r="C37" s="83">
        <v>10.63</v>
      </c>
      <c r="D37" s="83">
        <v>10.44</v>
      </c>
      <c r="E37" s="83">
        <v>10.56</v>
      </c>
      <c r="F37" s="84">
        <v>418900</v>
      </c>
      <c r="G37" s="83">
        <v>10.24</v>
      </c>
      <c r="H37" s="84">
        <f>EOD_T-A37</f>
        <v>49</v>
      </c>
      <c r="I37" s="83">
        <f t="shared" si="0"/>
        <v>9.9999999999999645E-2</v>
      </c>
      <c r="J37" s="83">
        <f t="shared" si="1"/>
        <v>0.98619329388559795</v>
      </c>
      <c r="K37" s="83" t="e">
        <f>J37-IRE_90DSMR</f>
        <v>#REF!</v>
      </c>
      <c r="L37" s="83" t="e">
        <f t="shared" si="2"/>
        <v>#REF!</v>
      </c>
    </row>
    <row r="38" spans="1:12" x14ac:dyDescent="0.25">
      <c r="A38" s="82">
        <v>42044</v>
      </c>
      <c r="B38" s="83">
        <v>10.56</v>
      </c>
      <c r="C38" s="83">
        <v>10.57</v>
      </c>
      <c r="D38" s="83">
        <v>10.38</v>
      </c>
      <c r="E38" s="83">
        <v>10.45</v>
      </c>
      <c r="F38" s="84">
        <v>349900</v>
      </c>
      <c r="G38" s="83">
        <v>10.14</v>
      </c>
      <c r="H38" s="84">
        <f>EOD_T-A38</f>
        <v>50</v>
      </c>
      <c r="I38" s="83">
        <f t="shared" si="0"/>
        <v>-0.10999999999999943</v>
      </c>
      <c r="J38" s="83">
        <f t="shared" si="1"/>
        <v>-1.0731707317073116</v>
      </c>
      <c r="K38" s="83" t="e">
        <f>J38-IRE_90DSMR</f>
        <v>#REF!</v>
      </c>
      <c r="L38" s="83" t="e">
        <f t="shared" si="2"/>
        <v>#REF!</v>
      </c>
    </row>
    <row r="39" spans="1:12" x14ac:dyDescent="0.25">
      <c r="A39" s="82">
        <v>42041</v>
      </c>
      <c r="B39" s="83">
        <v>10.58</v>
      </c>
      <c r="C39" s="83">
        <v>10.74</v>
      </c>
      <c r="D39" s="83">
        <v>10.53</v>
      </c>
      <c r="E39" s="83">
        <v>10.57</v>
      </c>
      <c r="F39" s="84">
        <v>207900</v>
      </c>
      <c r="G39" s="83">
        <v>10.25</v>
      </c>
      <c r="H39" s="84">
        <f>EOD_T-A39</f>
        <v>53</v>
      </c>
      <c r="I39" s="83">
        <f t="shared" si="0"/>
        <v>3.9999999999999147E-2</v>
      </c>
      <c r="J39" s="83">
        <f t="shared" si="1"/>
        <v>0.39177277179235204</v>
      </c>
      <c r="K39" s="83" t="e">
        <f>J39-IRE_90DSMR</f>
        <v>#REF!</v>
      </c>
      <c r="L39" s="83" t="e">
        <f t="shared" si="2"/>
        <v>#REF!</v>
      </c>
    </row>
    <row r="40" spans="1:12" x14ac:dyDescent="0.25">
      <c r="A40" s="82">
        <v>42040</v>
      </c>
      <c r="B40" s="83">
        <v>10.39</v>
      </c>
      <c r="C40" s="83">
        <v>10.71</v>
      </c>
      <c r="D40" s="83">
        <v>10.39</v>
      </c>
      <c r="E40" s="83">
        <v>10.53</v>
      </c>
      <c r="F40" s="84">
        <v>543400</v>
      </c>
      <c r="G40" s="83">
        <v>10.210000000000001</v>
      </c>
      <c r="H40" s="84">
        <f>EOD_T-A40</f>
        <v>54</v>
      </c>
      <c r="I40" s="83">
        <f t="shared" si="0"/>
        <v>0.22000000000000064</v>
      </c>
      <c r="J40" s="83">
        <f t="shared" si="1"/>
        <v>2.2022022022022085</v>
      </c>
      <c r="K40" s="83" t="e">
        <f>J40-IRE_90DSMR</f>
        <v>#REF!</v>
      </c>
      <c r="L40" s="83" t="e">
        <f t="shared" si="2"/>
        <v>#REF!</v>
      </c>
    </row>
    <row r="41" spans="1:12" x14ac:dyDescent="0.25">
      <c r="A41" s="82">
        <v>42039</v>
      </c>
      <c r="B41" s="83">
        <v>10.53</v>
      </c>
      <c r="C41" s="83">
        <v>10.67</v>
      </c>
      <c r="D41" s="83">
        <v>10.23</v>
      </c>
      <c r="E41" s="83">
        <v>10.3</v>
      </c>
      <c r="F41" s="84">
        <v>404400</v>
      </c>
      <c r="G41" s="83">
        <v>9.99</v>
      </c>
      <c r="H41" s="84">
        <f>EOD_T-A41</f>
        <v>55</v>
      </c>
      <c r="I41" s="83">
        <f t="shared" si="0"/>
        <v>-0.10999999999999943</v>
      </c>
      <c r="J41" s="83">
        <f t="shared" si="1"/>
        <v>-1.0891089108910834</v>
      </c>
      <c r="K41" s="83" t="e">
        <f>J41-IRE_90DSMR</f>
        <v>#REF!</v>
      </c>
      <c r="L41" s="83" t="e">
        <f t="shared" si="2"/>
        <v>#REF!</v>
      </c>
    </row>
    <row r="42" spans="1:12" x14ac:dyDescent="0.25">
      <c r="A42" s="82">
        <v>42038</v>
      </c>
      <c r="B42" s="83">
        <v>10.26</v>
      </c>
      <c r="C42" s="83">
        <v>10.48</v>
      </c>
      <c r="D42" s="83">
        <v>10.23</v>
      </c>
      <c r="E42" s="83">
        <v>10.41</v>
      </c>
      <c r="F42" s="84">
        <v>386200</v>
      </c>
      <c r="G42" s="83">
        <v>10.1</v>
      </c>
      <c r="H42" s="84">
        <f>EOD_T-A42</f>
        <v>56</v>
      </c>
      <c r="I42" s="83">
        <f t="shared" si="0"/>
        <v>0.16999999999999993</v>
      </c>
      <c r="J42" s="83">
        <f t="shared" si="1"/>
        <v>1.7119838872104727</v>
      </c>
      <c r="K42" s="83" t="e">
        <f>J42-IRE_90DSMR</f>
        <v>#REF!</v>
      </c>
      <c r="L42" s="83" t="e">
        <f t="shared" si="2"/>
        <v>#REF!</v>
      </c>
    </row>
    <row r="43" spans="1:12" x14ac:dyDescent="0.25">
      <c r="A43" s="82">
        <v>42037</v>
      </c>
      <c r="B43" s="83">
        <v>10.32</v>
      </c>
      <c r="C43" s="83">
        <v>10.34</v>
      </c>
      <c r="D43" s="83">
        <v>10.220000000000001</v>
      </c>
      <c r="E43" s="83">
        <v>10.24</v>
      </c>
      <c r="F43" s="84">
        <v>165000</v>
      </c>
      <c r="G43" s="83">
        <v>9.93</v>
      </c>
      <c r="H43" s="84">
        <f>EOD_T-A43</f>
        <v>57</v>
      </c>
      <c r="I43" s="83">
        <f t="shared" si="0"/>
        <v>-8.9999999999999858E-2</v>
      </c>
      <c r="J43" s="83">
        <f t="shared" si="1"/>
        <v>-0.89820359281436979</v>
      </c>
      <c r="K43" s="83" t="e">
        <f>J43-IRE_90DSMR</f>
        <v>#REF!</v>
      </c>
      <c r="L43" s="83" t="e">
        <f t="shared" si="2"/>
        <v>#REF!</v>
      </c>
    </row>
    <row r="44" spans="1:12" x14ac:dyDescent="0.25">
      <c r="A44" s="82">
        <v>42034</v>
      </c>
      <c r="B44" s="83">
        <v>10.48</v>
      </c>
      <c r="C44" s="83">
        <v>10.48</v>
      </c>
      <c r="D44" s="83">
        <v>10.33</v>
      </c>
      <c r="E44" s="83">
        <v>10.33</v>
      </c>
      <c r="F44" s="84">
        <v>258800</v>
      </c>
      <c r="G44" s="83">
        <v>10.02</v>
      </c>
      <c r="H44" s="84">
        <f>EOD_T-A44</f>
        <v>60</v>
      </c>
      <c r="I44" s="83">
        <f t="shared" si="0"/>
        <v>2.9999999999999361E-2</v>
      </c>
      <c r="J44" s="83">
        <f t="shared" si="1"/>
        <v>0.30030030030029387</v>
      </c>
      <c r="K44" s="83" t="e">
        <f>J44-IRE_90DSMR</f>
        <v>#REF!</v>
      </c>
      <c r="L44" s="83" t="e">
        <f t="shared" si="2"/>
        <v>#REF!</v>
      </c>
    </row>
    <row r="45" spans="1:12" x14ac:dyDescent="0.25">
      <c r="A45" s="82">
        <v>42033</v>
      </c>
      <c r="B45" s="83">
        <v>10.25</v>
      </c>
      <c r="C45" s="83">
        <v>10.41</v>
      </c>
      <c r="D45" s="83">
        <v>10.24</v>
      </c>
      <c r="E45" s="83">
        <v>10.3</v>
      </c>
      <c r="F45" s="84">
        <v>327200</v>
      </c>
      <c r="G45" s="83">
        <v>9.99</v>
      </c>
      <c r="H45" s="84">
        <f>EOD_T-A45</f>
        <v>61</v>
      </c>
      <c r="I45" s="83">
        <f t="shared" si="0"/>
        <v>9.9999999999997868E-3</v>
      </c>
      <c r="J45" s="83">
        <f t="shared" si="1"/>
        <v>0.10020040080160107</v>
      </c>
      <c r="K45" s="83" t="e">
        <f>J45-IRE_90DSMR</f>
        <v>#REF!</v>
      </c>
      <c r="L45" s="83" t="e">
        <f t="shared" si="2"/>
        <v>#REF!</v>
      </c>
    </row>
    <row r="46" spans="1:12" x14ac:dyDescent="0.25">
      <c r="A46" s="82">
        <v>42032</v>
      </c>
      <c r="B46" s="83">
        <v>10.23</v>
      </c>
      <c r="C46" s="83">
        <v>10.47</v>
      </c>
      <c r="D46" s="83">
        <v>10.19</v>
      </c>
      <c r="E46" s="83">
        <v>10.29</v>
      </c>
      <c r="F46" s="84">
        <v>315500</v>
      </c>
      <c r="G46" s="83">
        <v>9.98</v>
      </c>
      <c r="H46" s="84">
        <f>EOD_T-A46</f>
        <v>62</v>
      </c>
      <c r="I46" s="83">
        <f t="shared" si="0"/>
        <v>9.9999999999997868E-3</v>
      </c>
      <c r="J46" s="83">
        <f t="shared" si="1"/>
        <v>0.10030090270812222</v>
      </c>
      <c r="K46" s="83" t="e">
        <f>J46-IRE_90DSMR</f>
        <v>#REF!</v>
      </c>
      <c r="L46" s="83" t="e">
        <f t="shared" si="2"/>
        <v>#REF!</v>
      </c>
    </row>
    <row r="47" spans="1:12" x14ac:dyDescent="0.25">
      <c r="A47" s="82">
        <v>42031</v>
      </c>
      <c r="B47" s="83">
        <v>9.9</v>
      </c>
      <c r="C47" s="83">
        <v>10.37</v>
      </c>
      <c r="D47" s="83">
        <v>9.9</v>
      </c>
      <c r="E47" s="83">
        <v>10.28</v>
      </c>
      <c r="F47" s="84">
        <v>389300</v>
      </c>
      <c r="G47" s="83">
        <v>9.9700000000000006</v>
      </c>
      <c r="H47" s="84">
        <f>EOD_T-A47</f>
        <v>63</v>
      </c>
      <c r="I47" s="83">
        <f t="shared" si="0"/>
        <v>0.36000000000000121</v>
      </c>
      <c r="J47" s="83">
        <f t="shared" si="1"/>
        <v>3.7460978147762876</v>
      </c>
      <c r="K47" s="83" t="e">
        <f>J47-IRE_90DSMR</f>
        <v>#REF!</v>
      </c>
      <c r="L47" s="83" t="e">
        <f t="shared" si="2"/>
        <v>#REF!</v>
      </c>
    </row>
    <row r="48" spans="1:12" x14ac:dyDescent="0.25">
      <c r="A48" s="82">
        <v>42030</v>
      </c>
      <c r="B48" s="83">
        <v>9.91</v>
      </c>
      <c r="C48" s="83">
        <v>9.91</v>
      </c>
      <c r="D48" s="83">
        <v>9.91</v>
      </c>
      <c r="E48" s="83">
        <v>9.91</v>
      </c>
      <c r="F48" s="84">
        <v>0</v>
      </c>
      <c r="G48" s="83">
        <v>9.61</v>
      </c>
      <c r="H48" s="84">
        <f>EOD_T-A48</f>
        <v>64</v>
      </c>
      <c r="I48" s="83">
        <f t="shared" si="0"/>
        <v>0</v>
      </c>
      <c r="J48" s="83">
        <f t="shared" si="1"/>
        <v>0</v>
      </c>
      <c r="K48" s="83" t="e">
        <f>J48-IRE_90DSMR</f>
        <v>#REF!</v>
      </c>
      <c r="L48" s="83" t="e">
        <f t="shared" si="2"/>
        <v>#REF!</v>
      </c>
    </row>
    <row r="49" spans="1:12" x14ac:dyDescent="0.25">
      <c r="A49" s="82">
        <v>42027</v>
      </c>
      <c r="B49" s="83">
        <v>9.8699999999999992</v>
      </c>
      <c r="C49" s="83">
        <v>9.9499999999999993</v>
      </c>
      <c r="D49" s="83">
        <v>9.8000000000000007</v>
      </c>
      <c r="E49" s="83">
        <v>9.91</v>
      </c>
      <c r="F49" s="84">
        <v>273100</v>
      </c>
      <c r="G49" s="83">
        <v>9.61</v>
      </c>
      <c r="H49" s="84">
        <f>EOD_T-A49</f>
        <v>67</v>
      </c>
      <c r="I49" s="83">
        <f t="shared" si="0"/>
        <v>8.0000000000000071E-2</v>
      </c>
      <c r="J49" s="83">
        <f t="shared" si="1"/>
        <v>0.83945435466946561</v>
      </c>
      <c r="K49" s="83" t="e">
        <f>J49-IRE_90DSMR</f>
        <v>#REF!</v>
      </c>
      <c r="L49" s="83" t="e">
        <f t="shared" si="2"/>
        <v>#REF!</v>
      </c>
    </row>
    <row r="50" spans="1:12" x14ac:dyDescent="0.25">
      <c r="A50" s="82">
        <v>42026</v>
      </c>
      <c r="B50" s="83">
        <v>9.98</v>
      </c>
      <c r="C50" s="83">
        <v>10.029999999999999</v>
      </c>
      <c r="D50" s="83">
        <v>9.69</v>
      </c>
      <c r="E50" s="83">
        <v>9.83</v>
      </c>
      <c r="F50" s="84">
        <v>340400</v>
      </c>
      <c r="G50" s="83">
        <v>9.5299999999999994</v>
      </c>
      <c r="H50" s="84">
        <f>EOD_T-A50</f>
        <v>68</v>
      </c>
      <c r="I50" s="83">
        <f t="shared" si="0"/>
        <v>-0.13000000000000078</v>
      </c>
      <c r="J50" s="83">
        <f t="shared" si="1"/>
        <v>-1.3457556935817885</v>
      </c>
      <c r="K50" s="83" t="e">
        <f>J50-IRE_90DSMR</f>
        <v>#REF!</v>
      </c>
      <c r="L50" s="83" t="e">
        <f t="shared" si="2"/>
        <v>#REF!</v>
      </c>
    </row>
    <row r="51" spans="1:12" x14ac:dyDescent="0.25">
      <c r="A51" s="82">
        <v>42025</v>
      </c>
      <c r="B51" s="83">
        <v>9.8699999999999992</v>
      </c>
      <c r="C51" s="83">
        <v>10.02</v>
      </c>
      <c r="D51" s="83">
        <v>9.82</v>
      </c>
      <c r="E51" s="83">
        <v>9.9600000000000009</v>
      </c>
      <c r="F51" s="84">
        <v>211200</v>
      </c>
      <c r="G51" s="83">
        <v>9.66</v>
      </c>
      <c r="H51" s="84">
        <f>EOD_T-A51</f>
        <v>69</v>
      </c>
      <c r="I51" s="83">
        <f t="shared" si="0"/>
        <v>9.9999999999999645E-2</v>
      </c>
      <c r="J51" s="83">
        <f t="shared" si="1"/>
        <v>1.0460251046025069</v>
      </c>
      <c r="K51" s="83" t="e">
        <f>J51-IRE_90DSMR</f>
        <v>#REF!</v>
      </c>
      <c r="L51" s="83" t="e">
        <f t="shared" si="2"/>
        <v>#REF!</v>
      </c>
    </row>
    <row r="52" spans="1:12" x14ac:dyDescent="0.25">
      <c r="A52" s="82">
        <v>42024</v>
      </c>
      <c r="B52" s="83">
        <v>10.050000000000001</v>
      </c>
      <c r="C52" s="83">
        <v>10.09</v>
      </c>
      <c r="D52" s="83">
        <v>9.64</v>
      </c>
      <c r="E52" s="83">
        <v>9.86</v>
      </c>
      <c r="F52" s="84">
        <v>628700</v>
      </c>
      <c r="G52" s="83">
        <v>9.56</v>
      </c>
      <c r="H52" s="84">
        <f>EOD_T-A52</f>
        <v>70</v>
      </c>
      <c r="I52" s="83">
        <f t="shared" si="0"/>
        <v>-0.13999999999999879</v>
      </c>
      <c r="J52" s="83">
        <f t="shared" si="1"/>
        <v>-1.4432989690721525</v>
      </c>
      <c r="K52" s="83" t="e">
        <f>J52-IRE_90DSMR</f>
        <v>#REF!</v>
      </c>
      <c r="L52" s="83" t="e">
        <f t="shared" si="2"/>
        <v>#REF!</v>
      </c>
    </row>
    <row r="53" spans="1:12" x14ac:dyDescent="0.25">
      <c r="A53" s="82">
        <v>42023</v>
      </c>
      <c r="B53" s="83">
        <v>9.6199999999999992</v>
      </c>
      <c r="C53" s="83">
        <v>10.08</v>
      </c>
      <c r="D53" s="83">
        <v>9.6199999999999992</v>
      </c>
      <c r="E53" s="83">
        <v>10</v>
      </c>
      <c r="F53" s="84">
        <v>502600</v>
      </c>
      <c r="G53" s="83">
        <v>9.6999999999999993</v>
      </c>
      <c r="H53" s="84">
        <f>EOD_T-A53</f>
        <v>71</v>
      </c>
      <c r="I53" s="83">
        <f t="shared" si="0"/>
        <v>0.28999999999999915</v>
      </c>
      <c r="J53" s="83">
        <f t="shared" si="1"/>
        <v>3.081827842720501</v>
      </c>
      <c r="K53" s="83" t="e">
        <f>J53-IRE_90DSMR</f>
        <v>#REF!</v>
      </c>
      <c r="L53" s="83" t="e">
        <f t="shared" si="2"/>
        <v>#REF!</v>
      </c>
    </row>
    <row r="54" spans="1:12" x14ac:dyDescent="0.25">
      <c r="A54" s="82">
        <v>42020</v>
      </c>
      <c r="B54" s="83">
        <v>9.6999999999999993</v>
      </c>
      <c r="C54" s="83">
        <v>9.75</v>
      </c>
      <c r="D54" s="83">
        <v>9.6</v>
      </c>
      <c r="E54" s="83">
        <v>9.6999999999999993</v>
      </c>
      <c r="F54" s="84">
        <v>462700</v>
      </c>
      <c r="G54" s="83">
        <v>9.41</v>
      </c>
      <c r="H54" s="84">
        <f>EOD_T-A54</f>
        <v>74</v>
      </c>
      <c r="I54" s="83">
        <f t="shared" si="0"/>
        <v>-0.10999999999999943</v>
      </c>
      <c r="J54" s="83">
        <f t="shared" si="1"/>
        <v>-1.1554621848739437</v>
      </c>
      <c r="K54" s="83" t="e">
        <f>J54-IRE_90DSMR</f>
        <v>#REF!</v>
      </c>
      <c r="L54" s="83" t="e">
        <f t="shared" si="2"/>
        <v>#REF!</v>
      </c>
    </row>
    <row r="55" spans="1:12" x14ac:dyDescent="0.25">
      <c r="A55" s="82">
        <v>42019</v>
      </c>
      <c r="B55" s="83">
        <v>9.85</v>
      </c>
      <c r="C55" s="83">
        <v>9.91</v>
      </c>
      <c r="D55" s="83">
        <v>9.6999999999999993</v>
      </c>
      <c r="E55" s="83">
        <v>9.82</v>
      </c>
      <c r="F55" s="84">
        <v>372100</v>
      </c>
      <c r="G55" s="83">
        <v>9.52</v>
      </c>
      <c r="H55" s="84">
        <f>EOD_T-A55</f>
        <v>75</v>
      </c>
      <c r="I55" s="83">
        <f t="shared" si="0"/>
        <v>-0.11000000000000121</v>
      </c>
      <c r="J55" s="83">
        <f t="shared" si="1"/>
        <v>-1.1422637590862015</v>
      </c>
      <c r="K55" s="83" t="e">
        <f>J55-IRE_90DSMR</f>
        <v>#REF!</v>
      </c>
      <c r="L55" s="83" t="e">
        <f t="shared" si="2"/>
        <v>#REF!</v>
      </c>
    </row>
    <row r="56" spans="1:12" x14ac:dyDescent="0.25">
      <c r="A56" s="82">
        <v>42018</v>
      </c>
      <c r="B56" s="83">
        <v>9.98</v>
      </c>
      <c r="C56" s="83">
        <v>10.07</v>
      </c>
      <c r="D56" s="83">
        <v>9.77</v>
      </c>
      <c r="E56" s="83">
        <v>9.93</v>
      </c>
      <c r="F56" s="84">
        <v>470500</v>
      </c>
      <c r="G56" s="83">
        <v>9.6300000000000008</v>
      </c>
      <c r="H56" s="84">
        <f>EOD_T-A56</f>
        <v>76</v>
      </c>
      <c r="I56" s="83">
        <f t="shared" si="0"/>
        <v>-4.9999999999998934E-2</v>
      </c>
      <c r="J56" s="83">
        <f t="shared" si="1"/>
        <v>-0.51652892561982366</v>
      </c>
      <c r="K56" s="83" t="e">
        <f>J56-IRE_90DSMR</f>
        <v>#REF!</v>
      </c>
      <c r="L56" s="83" t="e">
        <f t="shared" si="2"/>
        <v>#REF!</v>
      </c>
    </row>
    <row r="57" spans="1:12" x14ac:dyDescent="0.25">
      <c r="A57" s="82">
        <v>42017</v>
      </c>
      <c r="B57" s="83">
        <v>10.5</v>
      </c>
      <c r="C57" s="83">
        <v>10.53</v>
      </c>
      <c r="D57" s="83">
        <v>9.8800000000000008</v>
      </c>
      <c r="E57" s="83">
        <v>9.98</v>
      </c>
      <c r="F57" s="84">
        <v>458200</v>
      </c>
      <c r="G57" s="83">
        <v>9.68</v>
      </c>
      <c r="H57" s="84">
        <f>EOD_T-A57</f>
        <v>77</v>
      </c>
      <c r="I57" s="83">
        <f t="shared" si="0"/>
        <v>-0.66000000000000014</v>
      </c>
      <c r="J57" s="83">
        <f t="shared" si="1"/>
        <v>-6.3829787234042561</v>
      </c>
      <c r="K57" s="83" t="e">
        <f>J57-IRE_90DSMR</f>
        <v>#REF!</v>
      </c>
      <c r="L57" s="83" t="e">
        <f t="shared" si="2"/>
        <v>#REF!</v>
      </c>
    </row>
    <row r="58" spans="1:12" x14ac:dyDescent="0.25">
      <c r="A58" s="82">
        <v>42016</v>
      </c>
      <c r="B58" s="83">
        <v>10.69</v>
      </c>
      <c r="C58" s="83">
        <v>10.76</v>
      </c>
      <c r="D58" s="83">
        <v>10.64</v>
      </c>
      <c r="E58" s="83">
        <v>10.66</v>
      </c>
      <c r="F58" s="84">
        <v>83900</v>
      </c>
      <c r="G58" s="83">
        <v>10.34</v>
      </c>
      <c r="H58" s="84">
        <f>EOD_T-A58</f>
        <v>78</v>
      </c>
      <c r="I58" s="83">
        <f t="shared" si="0"/>
        <v>-0.15000000000000036</v>
      </c>
      <c r="J58" s="83">
        <f t="shared" si="1"/>
        <v>-1.429933269780747</v>
      </c>
      <c r="K58" s="83" t="e">
        <f>J58-IRE_90DSMR</f>
        <v>#REF!</v>
      </c>
      <c r="L58" s="83" t="e">
        <f t="shared" si="2"/>
        <v>#REF!</v>
      </c>
    </row>
    <row r="59" spans="1:12" x14ac:dyDescent="0.25">
      <c r="A59" s="82">
        <v>42013</v>
      </c>
      <c r="B59" s="83">
        <v>10.69</v>
      </c>
      <c r="C59" s="83">
        <v>10.86</v>
      </c>
      <c r="D59" s="83">
        <v>10.57</v>
      </c>
      <c r="E59" s="83">
        <v>10.81</v>
      </c>
      <c r="F59" s="84">
        <v>188900</v>
      </c>
      <c r="G59" s="83">
        <v>10.49</v>
      </c>
      <c r="H59" s="84">
        <f>EOD_T-A59</f>
        <v>81</v>
      </c>
      <c r="I59" s="83">
        <f t="shared" si="0"/>
        <v>0.21000000000000085</v>
      </c>
      <c r="J59" s="83">
        <f t="shared" si="1"/>
        <v>2.0428015564202417</v>
      </c>
      <c r="K59" s="83" t="e">
        <f>J59-IRE_90DSMR</f>
        <v>#REF!</v>
      </c>
      <c r="L59" s="83" t="e">
        <f t="shared" si="2"/>
        <v>#REF!</v>
      </c>
    </row>
    <row r="60" spans="1:12" x14ac:dyDescent="0.25">
      <c r="A60" s="82">
        <v>42012</v>
      </c>
      <c r="B60" s="83">
        <v>10.52</v>
      </c>
      <c r="C60" s="83">
        <v>10.63</v>
      </c>
      <c r="D60" s="83">
        <v>10.37</v>
      </c>
      <c r="E60" s="83">
        <v>10.6</v>
      </c>
      <c r="F60" s="84">
        <v>173800</v>
      </c>
      <c r="G60" s="83">
        <v>10.28</v>
      </c>
      <c r="H60" s="84">
        <f>EOD_T-A60</f>
        <v>82</v>
      </c>
      <c r="I60" s="83">
        <f t="shared" si="0"/>
        <v>0.11999999999999922</v>
      </c>
      <c r="J60" s="83">
        <f t="shared" si="1"/>
        <v>1.1811023622047168</v>
      </c>
      <c r="K60" s="83" t="e">
        <f>J60-IRE_90DSMR</f>
        <v>#REF!</v>
      </c>
      <c r="L60" s="83" t="e">
        <f t="shared" si="2"/>
        <v>#REF!</v>
      </c>
    </row>
    <row r="61" spans="1:12" x14ac:dyDescent="0.25">
      <c r="A61" s="82">
        <v>42011</v>
      </c>
      <c r="B61" s="83">
        <v>10.35</v>
      </c>
      <c r="C61" s="83">
        <v>10.52</v>
      </c>
      <c r="D61" s="83">
        <v>10.29</v>
      </c>
      <c r="E61" s="83">
        <v>10.47</v>
      </c>
      <c r="F61" s="84">
        <v>363200</v>
      </c>
      <c r="G61" s="83">
        <v>10.16</v>
      </c>
      <c r="H61" s="84">
        <f>EOD_T-A61</f>
        <v>83</v>
      </c>
      <c r="I61" s="83">
        <f t="shared" si="0"/>
        <v>6.0000000000000497E-2</v>
      </c>
      <c r="J61" s="83">
        <f t="shared" si="1"/>
        <v>0.59405940594059903</v>
      </c>
      <c r="K61" s="83" t="e">
        <f>J61-IRE_90DSMR</f>
        <v>#REF!</v>
      </c>
      <c r="L61" s="83" t="e">
        <f t="shared" si="2"/>
        <v>#REF!</v>
      </c>
    </row>
    <row r="62" spans="1:12" x14ac:dyDescent="0.25">
      <c r="A62" s="82">
        <v>42010</v>
      </c>
      <c r="B62" s="83">
        <v>10.73</v>
      </c>
      <c r="C62" s="83">
        <v>10.78</v>
      </c>
      <c r="D62" s="83">
        <v>10.28</v>
      </c>
      <c r="E62" s="83">
        <v>10.41</v>
      </c>
      <c r="F62" s="84">
        <v>320600</v>
      </c>
      <c r="G62" s="83">
        <v>10.1</v>
      </c>
      <c r="H62" s="84">
        <f>EOD_T-A62</f>
        <v>84</v>
      </c>
      <c r="I62" s="83">
        <f t="shared" si="0"/>
        <v>-0.41999999999999993</v>
      </c>
      <c r="J62" s="83">
        <f t="shared" si="1"/>
        <v>-3.9923954372623567</v>
      </c>
      <c r="K62" s="83" t="e">
        <f>J62-IRE_90DSMR</f>
        <v>#REF!</v>
      </c>
      <c r="L62" s="83" t="e">
        <f t="shared" si="2"/>
        <v>#REF!</v>
      </c>
    </row>
    <row r="63" spans="1:12" x14ac:dyDescent="0.25">
      <c r="A63" s="82">
        <v>42009</v>
      </c>
      <c r="B63" s="83">
        <v>10.88</v>
      </c>
      <c r="C63" s="83">
        <v>11.13</v>
      </c>
      <c r="D63" s="83">
        <v>10.78</v>
      </c>
      <c r="E63" s="83">
        <v>10.85</v>
      </c>
      <c r="F63" s="84">
        <v>257000</v>
      </c>
      <c r="G63" s="83">
        <v>10.52</v>
      </c>
      <c r="H63" s="84">
        <f>EOD_T-A63</f>
        <v>85</v>
      </c>
      <c r="I63" s="83">
        <f t="shared" si="0"/>
        <v>-6.0000000000000497E-2</v>
      </c>
      <c r="J63" s="83">
        <f t="shared" si="1"/>
        <v>-0.56710775047259454</v>
      </c>
      <c r="K63" s="83" t="e">
        <f>J63-IRE_90DSMR</f>
        <v>#REF!</v>
      </c>
      <c r="L63" s="83" t="e">
        <f t="shared" si="2"/>
        <v>#REF!</v>
      </c>
    </row>
    <row r="64" spans="1:12" x14ac:dyDescent="0.25">
      <c r="A64" s="82">
        <v>42006</v>
      </c>
      <c r="B64" s="83">
        <v>10.75</v>
      </c>
      <c r="C64" s="83">
        <v>10.95</v>
      </c>
      <c r="D64" s="83">
        <v>10.69</v>
      </c>
      <c r="E64" s="83">
        <v>10.91</v>
      </c>
      <c r="F64" s="84">
        <v>129000</v>
      </c>
      <c r="G64" s="83">
        <v>10.58</v>
      </c>
      <c r="H64" s="84">
        <f>EOD_T-A64</f>
        <v>88</v>
      </c>
      <c r="I64" s="83">
        <f t="shared" si="0"/>
        <v>0.1899999999999995</v>
      </c>
      <c r="J64" s="83">
        <f t="shared" si="1"/>
        <v>1.8286814244465783</v>
      </c>
      <c r="K64" s="83" t="e">
        <f>J64-IRE_90DSMR</f>
        <v>#REF!</v>
      </c>
      <c r="L64" s="83" t="e">
        <f t="shared" si="2"/>
        <v>#REF!</v>
      </c>
    </row>
    <row r="65" spans="1:12" x14ac:dyDescent="0.25">
      <c r="A65" s="82">
        <v>42005</v>
      </c>
      <c r="B65" s="83">
        <v>10.71</v>
      </c>
      <c r="C65" s="83">
        <v>10.71</v>
      </c>
      <c r="D65" s="83">
        <v>10.71</v>
      </c>
      <c r="E65" s="83">
        <v>10.71</v>
      </c>
      <c r="F65" s="84">
        <v>0</v>
      </c>
      <c r="G65" s="83">
        <v>10.39</v>
      </c>
      <c r="H65" s="84">
        <f>EOD_T-A65</f>
        <v>89</v>
      </c>
      <c r="I65" s="83">
        <f t="shared" si="0"/>
        <v>0</v>
      </c>
      <c r="J65" s="83">
        <f t="shared" si="1"/>
        <v>0</v>
      </c>
      <c r="K65" s="83" t="e">
        <f>J65-IRE_90DSMR</f>
        <v>#REF!</v>
      </c>
      <c r="L65" s="83" t="e">
        <f t="shared" si="2"/>
        <v>#REF!</v>
      </c>
    </row>
    <row r="66" spans="1:12" x14ac:dyDescent="0.25">
      <c r="A66" s="82">
        <v>42004</v>
      </c>
      <c r="B66" s="83">
        <v>10.68</v>
      </c>
      <c r="C66" s="83">
        <v>10.72</v>
      </c>
      <c r="D66" s="83">
        <v>10.57</v>
      </c>
      <c r="E66" s="83">
        <v>10.71</v>
      </c>
      <c r="F66" s="84">
        <v>82900</v>
      </c>
      <c r="G66" s="83">
        <v>10.39</v>
      </c>
      <c r="H66" s="84">
        <f>EOD_T-A66</f>
        <v>90</v>
      </c>
      <c r="I66" s="83">
        <f t="shared" si="0"/>
        <v>0.17999999999999972</v>
      </c>
      <c r="J66" s="83">
        <f t="shared" si="1"/>
        <v>1.7629774730656189</v>
      </c>
      <c r="K66" s="83" t="e">
        <f>J66-IRE_90DSMR</f>
        <v>#REF!</v>
      </c>
      <c r="L66" s="83" t="e">
        <f t="shared" si="2"/>
        <v>#REF!</v>
      </c>
    </row>
    <row r="67" spans="1:12" x14ac:dyDescent="0.25">
      <c r="A67" s="82">
        <v>42003</v>
      </c>
      <c r="B67" s="83">
        <v>10.82</v>
      </c>
      <c r="C67" s="83">
        <v>10.86</v>
      </c>
      <c r="D67" s="83">
        <v>10.53</v>
      </c>
      <c r="E67" s="83">
        <v>10.53</v>
      </c>
      <c r="F67" s="84">
        <v>191800</v>
      </c>
      <c r="G67" s="83">
        <v>10.210000000000001</v>
      </c>
      <c r="H67" s="84">
        <f>EOD_T-A67</f>
        <v>91</v>
      </c>
      <c r="I67" s="83">
        <f t="shared" ref="I67:I130" si="3">G67-G68</f>
        <v>-0.27999999999999936</v>
      </c>
      <c r="J67" s="83">
        <f t="shared" ref="J67:J130" si="4">I67/G68*100</f>
        <v>-2.6692087702573817</v>
      </c>
      <c r="K67" s="83" t="e">
        <f>J67-IRE_90DSMR</f>
        <v>#REF!</v>
      </c>
      <c r="L67" s="83" t="e">
        <f t="shared" ref="L67:L130" si="5">K67*K67</f>
        <v>#REF!</v>
      </c>
    </row>
    <row r="68" spans="1:12" x14ac:dyDescent="0.25">
      <c r="A68" s="82">
        <v>42002</v>
      </c>
      <c r="B68" s="83">
        <v>10.42</v>
      </c>
      <c r="C68" s="83">
        <v>10.87</v>
      </c>
      <c r="D68" s="83">
        <v>10.42</v>
      </c>
      <c r="E68" s="83">
        <v>10.82</v>
      </c>
      <c r="F68" s="84">
        <v>121700</v>
      </c>
      <c r="G68" s="83">
        <v>10.49</v>
      </c>
      <c r="H68" s="84">
        <f>EOD_T-A68</f>
        <v>92</v>
      </c>
      <c r="I68" s="83">
        <f t="shared" si="3"/>
        <v>0.39000000000000057</v>
      </c>
      <c r="J68" s="83">
        <f t="shared" si="4"/>
        <v>3.861386138613867</v>
      </c>
      <c r="K68" s="83" t="e">
        <f>J68-IRE_90DSMR</f>
        <v>#REF!</v>
      </c>
      <c r="L68" s="83" t="e">
        <f t="shared" si="5"/>
        <v>#REF!</v>
      </c>
    </row>
    <row r="69" spans="1:12" x14ac:dyDescent="0.25">
      <c r="A69" s="82">
        <v>41999</v>
      </c>
      <c r="B69" s="83">
        <v>10.41</v>
      </c>
      <c r="C69" s="83">
        <v>10.41</v>
      </c>
      <c r="D69" s="83">
        <v>10.41</v>
      </c>
      <c r="E69" s="83">
        <v>10.41</v>
      </c>
      <c r="F69" s="84">
        <v>0</v>
      </c>
      <c r="G69" s="83">
        <v>10.1</v>
      </c>
      <c r="H69" s="84">
        <f>EOD_T-A69</f>
        <v>95</v>
      </c>
      <c r="I69" s="83">
        <f t="shared" si="3"/>
        <v>0</v>
      </c>
      <c r="J69" s="83">
        <f t="shared" si="4"/>
        <v>0</v>
      </c>
      <c r="K69" s="83" t="e">
        <f>J69-IRE_90DSMR</f>
        <v>#REF!</v>
      </c>
      <c r="L69" s="83" t="e">
        <f t="shared" si="5"/>
        <v>#REF!</v>
      </c>
    </row>
    <row r="70" spans="1:12" x14ac:dyDescent="0.25">
      <c r="A70" s="82">
        <v>41998</v>
      </c>
      <c r="B70" s="83">
        <v>10.41</v>
      </c>
      <c r="C70" s="83">
        <v>10.41</v>
      </c>
      <c r="D70" s="83">
        <v>10.41</v>
      </c>
      <c r="E70" s="83">
        <v>10.41</v>
      </c>
      <c r="F70" s="84">
        <v>0</v>
      </c>
      <c r="G70" s="83">
        <v>10.1</v>
      </c>
      <c r="H70" s="84">
        <f>EOD_T-A70</f>
        <v>96</v>
      </c>
      <c r="I70" s="83">
        <f t="shared" si="3"/>
        <v>0</v>
      </c>
      <c r="J70" s="83">
        <f t="shared" si="4"/>
        <v>0</v>
      </c>
      <c r="K70" s="83" t="e">
        <f>J70-IRE_90DSMR</f>
        <v>#REF!</v>
      </c>
      <c r="L70" s="83" t="e">
        <f t="shared" si="5"/>
        <v>#REF!</v>
      </c>
    </row>
    <row r="71" spans="1:12" x14ac:dyDescent="0.25">
      <c r="A71" s="82">
        <v>41997</v>
      </c>
      <c r="B71" s="83">
        <v>10.43</v>
      </c>
      <c r="C71" s="83">
        <v>10.5</v>
      </c>
      <c r="D71" s="83">
        <v>10.31</v>
      </c>
      <c r="E71" s="83">
        <v>10.41</v>
      </c>
      <c r="F71" s="84">
        <v>68300</v>
      </c>
      <c r="G71" s="83">
        <v>10.1</v>
      </c>
      <c r="H71" s="84">
        <f>EOD_T-A71</f>
        <v>97</v>
      </c>
      <c r="I71" s="83">
        <f t="shared" si="3"/>
        <v>3.9999999999999147E-2</v>
      </c>
      <c r="J71" s="83">
        <f t="shared" si="4"/>
        <v>0.39761431411529968</v>
      </c>
      <c r="K71" s="83" t="e">
        <f>J71-IRE_90DSMR</f>
        <v>#REF!</v>
      </c>
      <c r="L71" s="83" t="e">
        <f t="shared" si="5"/>
        <v>#REF!</v>
      </c>
    </row>
    <row r="72" spans="1:12" x14ac:dyDescent="0.25">
      <c r="A72" s="82">
        <v>41996</v>
      </c>
      <c r="B72" s="83">
        <v>10.45</v>
      </c>
      <c r="C72" s="83">
        <v>10.53</v>
      </c>
      <c r="D72" s="83">
        <v>10.37</v>
      </c>
      <c r="E72" s="83">
        <v>10.37</v>
      </c>
      <c r="F72" s="84">
        <v>142000</v>
      </c>
      <c r="G72" s="83">
        <v>10.06</v>
      </c>
      <c r="H72" s="84">
        <f>EOD_T-A72</f>
        <v>98</v>
      </c>
      <c r="I72" s="83">
        <f t="shared" si="3"/>
        <v>-5.9999999999998721E-2</v>
      </c>
      <c r="J72" s="83">
        <f t="shared" si="4"/>
        <v>-0.59288537549405851</v>
      </c>
      <c r="K72" s="83" t="e">
        <f>J72-IRE_90DSMR</f>
        <v>#REF!</v>
      </c>
      <c r="L72" s="83" t="e">
        <f t="shared" si="5"/>
        <v>#REF!</v>
      </c>
    </row>
    <row r="73" spans="1:12" x14ac:dyDescent="0.25">
      <c r="A73" s="82">
        <v>41995</v>
      </c>
      <c r="B73" s="83">
        <v>10.199999999999999</v>
      </c>
      <c r="C73" s="83">
        <v>10.43</v>
      </c>
      <c r="D73" s="83">
        <v>10.16</v>
      </c>
      <c r="E73" s="83">
        <v>10.43</v>
      </c>
      <c r="F73" s="84">
        <v>207400</v>
      </c>
      <c r="G73" s="83">
        <v>10.119999999999999</v>
      </c>
      <c r="H73" s="84">
        <f>EOD_T-A73</f>
        <v>99</v>
      </c>
      <c r="I73" s="83">
        <f t="shared" si="3"/>
        <v>0.30999999999999872</v>
      </c>
      <c r="J73" s="83">
        <f t="shared" si="4"/>
        <v>3.1600407747196608</v>
      </c>
      <c r="K73" s="83" t="e">
        <f>J73-IRE_90DSMR</f>
        <v>#REF!</v>
      </c>
      <c r="L73" s="83" t="e">
        <f t="shared" si="5"/>
        <v>#REF!</v>
      </c>
    </row>
    <row r="74" spans="1:12" x14ac:dyDescent="0.25">
      <c r="A74" s="82">
        <v>41992</v>
      </c>
      <c r="B74" s="83">
        <v>10.07</v>
      </c>
      <c r="C74" s="83">
        <v>10.199999999999999</v>
      </c>
      <c r="D74" s="83">
        <v>10.07</v>
      </c>
      <c r="E74" s="83">
        <v>10.11</v>
      </c>
      <c r="F74" s="84">
        <v>340000</v>
      </c>
      <c r="G74" s="83">
        <v>9.81</v>
      </c>
      <c r="H74" s="84">
        <f>EOD_T-A74</f>
        <v>102</v>
      </c>
      <c r="I74" s="83">
        <f t="shared" si="3"/>
        <v>0.16000000000000014</v>
      </c>
      <c r="J74" s="83">
        <f t="shared" si="4"/>
        <v>1.6580310880829028</v>
      </c>
      <c r="K74" s="83" t="e">
        <f>J74-IRE_90DSMR</f>
        <v>#REF!</v>
      </c>
      <c r="L74" s="83" t="e">
        <f t="shared" si="5"/>
        <v>#REF!</v>
      </c>
    </row>
    <row r="75" spans="1:12" x14ac:dyDescent="0.25">
      <c r="A75" s="82">
        <v>41991</v>
      </c>
      <c r="B75" s="83">
        <v>9.75</v>
      </c>
      <c r="C75" s="83">
        <v>10.02</v>
      </c>
      <c r="D75" s="83">
        <v>9.75</v>
      </c>
      <c r="E75" s="83">
        <v>9.9499999999999993</v>
      </c>
      <c r="F75" s="84">
        <v>478600</v>
      </c>
      <c r="G75" s="83">
        <v>9.65</v>
      </c>
      <c r="H75" s="84">
        <f>EOD_T-A75</f>
        <v>103</v>
      </c>
      <c r="I75" s="83">
        <f t="shared" si="3"/>
        <v>0.15000000000000036</v>
      </c>
      <c r="J75" s="83">
        <f t="shared" si="4"/>
        <v>1.5789473684210564</v>
      </c>
      <c r="K75" s="83" t="e">
        <f>J75-IRE_90DSMR</f>
        <v>#REF!</v>
      </c>
      <c r="L75" s="83" t="e">
        <f t="shared" si="5"/>
        <v>#REF!</v>
      </c>
    </row>
    <row r="76" spans="1:12" x14ac:dyDescent="0.25">
      <c r="A76" s="82">
        <v>41990</v>
      </c>
      <c r="B76" s="83">
        <v>9.77</v>
      </c>
      <c r="C76" s="83">
        <v>9.8800000000000008</v>
      </c>
      <c r="D76" s="83">
        <v>9.73</v>
      </c>
      <c r="E76" s="83">
        <v>9.7899999999999991</v>
      </c>
      <c r="F76" s="84">
        <v>230400</v>
      </c>
      <c r="G76" s="83">
        <v>9.5</v>
      </c>
      <c r="H76" s="84">
        <f>EOD_T-A76</f>
        <v>104</v>
      </c>
      <c r="I76" s="83">
        <f t="shared" si="3"/>
        <v>-9.9999999999997868E-3</v>
      </c>
      <c r="J76" s="83">
        <f t="shared" si="4"/>
        <v>-0.10515247108306822</v>
      </c>
      <c r="K76" s="83" t="e">
        <f>J76-IRE_90DSMR</f>
        <v>#REF!</v>
      </c>
      <c r="L76" s="83" t="e">
        <f t="shared" si="5"/>
        <v>#REF!</v>
      </c>
    </row>
    <row r="77" spans="1:12" x14ac:dyDescent="0.25">
      <c r="A77" s="82">
        <v>41989</v>
      </c>
      <c r="B77" s="83">
        <v>9.82</v>
      </c>
      <c r="C77" s="83">
        <v>9.84</v>
      </c>
      <c r="D77" s="83">
        <v>9.73</v>
      </c>
      <c r="E77" s="83">
        <v>9.8000000000000007</v>
      </c>
      <c r="F77" s="84">
        <v>337100</v>
      </c>
      <c r="G77" s="83">
        <v>9.51</v>
      </c>
      <c r="H77" s="84">
        <f>EOD_T-A77</f>
        <v>105</v>
      </c>
      <c r="I77" s="83">
        <f t="shared" si="3"/>
        <v>-7.0000000000000284E-2</v>
      </c>
      <c r="J77" s="83">
        <f t="shared" si="4"/>
        <v>-0.73068893528184009</v>
      </c>
      <c r="K77" s="83" t="e">
        <f>J77-IRE_90DSMR</f>
        <v>#REF!</v>
      </c>
      <c r="L77" s="83" t="e">
        <f t="shared" si="5"/>
        <v>#REF!</v>
      </c>
    </row>
    <row r="78" spans="1:12" x14ac:dyDescent="0.25">
      <c r="A78" s="82">
        <v>41988</v>
      </c>
      <c r="B78" s="83">
        <v>9.7899999999999991</v>
      </c>
      <c r="C78" s="83">
        <v>9.93</v>
      </c>
      <c r="D78" s="83">
        <v>9.6999999999999993</v>
      </c>
      <c r="E78" s="83">
        <v>9.8800000000000008</v>
      </c>
      <c r="F78" s="84">
        <v>358600</v>
      </c>
      <c r="G78" s="83">
        <v>9.58</v>
      </c>
      <c r="H78" s="84">
        <f>EOD_T-A78</f>
        <v>106</v>
      </c>
      <c r="I78" s="83">
        <f t="shared" si="3"/>
        <v>-1.9999999999999574E-2</v>
      </c>
      <c r="J78" s="83">
        <f t="shared" si="4"/>
        <v>-0.2083333333333289</v>
      </c>
      <c r="K78" s="83" t="e">
        <f>J78-IRE_90DSMR</f>
        <v>#REF!</v>
      </c>
      <c r="L78" s="83" t="e">
        <f t="shared" si="5"/>
        <v>#REF!</v>
      </c>
    </row>
    <row r="79" spans="1:12" x14ac:dyDescent="0.25">
      <c r="A79" s="82">
        <v>41985</v>
      </c>
      <c r="B79" s="83">
        <v>9.82</v>
      </c>
      <c r="C79" s="83">
        <v>9.99</v>
      </c>
      <c r="D79" s="83">
        <v>9.82</v>
      </c>
      <c r="E79" s="83">
        <v>9.9</v>
      </c>
      <c r="F79" s="84">
        <v>310600</v>
      </c>
      <c r="G79" s="83">
        <v>9.6</v>
      </c>
      <c r="H79" s="84">
        <f>EOD_T-A79</f>
        <v>109</v>
      </c>
      <c r="I79" s="83">
        <f t="shared" si="3"/>
        <v>0</v>
      </c>
      <c r="J79" s="83">
        <f t="shared" si="4"/>
        <v>0</v>
      </c>
      <c r="K79" s="83" t="e">
        <f>J79-IRE_90DSMR</f>
        <v>#REF!</v>
      </c>
      <c r="L79" s="83" t="e">
        <f t="shared" si="5"/>
        <v>#REF!</v>
      </c>
    </row>
    <row r="80" spans="1:12" x14ac:dyDescent="0.25">
      <c r="A80" s="82">
        <v>41984</v>
      </c>
      <c r="B80" s="83">
        <v>9.98</v>
      </c>
      <c r="C80" s="83">
        <v>9.98</v>
      </c>
      <c r="D80" s="83">
        <v>9.76</v>
      </c>
      <c r="E80" s="83">
        <v>9.9</v>
      </c>
      <c r="F80" s="84">
        <v>431200</v>
      </c>
      <c r="G80" s="83">
        <v>9.6</v>
      </c>
      <c r="H80" s="84">
        <f>EOD_T-A80</f>
        <v>110</v>
      </c>
      <c r="I80" s="83">
        <f t="shared" si="3"/>
        <v>-0.23000000000000043</v>
      </c>
      <c r="J80" s="83">
        <f t="shared" si="4"/>
        <v>-2.3397761953204519</v>
      </c>
      <c r="K80" s="83" t="e">
        <f>J80-IRE_90DSMR</f>
        <v>#REF!</v>
      </c>
      <c r="L80" s="83" t="e">
        <f t="shared" si="5"/>
        <v>#REF!</v>
      </c>
    </row>
    <row r="81" spans="1:12" x14ac:dyDescent="0.25">
      <c r="A81" s="82">
        <v>41983</v>
      </c>
      <c r="B81" s="83">
        <v>10.18</v>
      </c>
      <c r="C81" s="83">
        <v>10.18</v>
      </c>
      <c r="D81" s="83">
        <v>9.85</v>
      </c>
      <c r="E81" s="83">
        <v>10.130000000000001</v>
      </c>
      <c r="F81" s="84">
        <v>252900</v>
      </c>
      <c r="G81" s="83">
        <v>9.83</v>
      </c>
      <c r="H81" s="84">
        <f>EOD_T-A81</f>
        <v>111</v>
      </c>
      <c r="I81" s="83">
        <f t="shared" si="3"/>
        <v>-6.0000000000000497E-2</v>
      </c>
      <c r="J81" s="83">
        <f t="shared" si="4"/>
        <v>-0.60667340748231036</v>
      </c>
      <c r="K81" s="83" t="e">
        <f>J81-IRE_90DSMR</f>
        <v>#REF!</v>
      </c>
      <c r="L81" s="83" t="e">
        <f t="shared" si="5"/>
        <v>#REF!</v>
      </c>
    </row>
    <row r="82" spans="1:12" x14ac:dyDescent="0.25">
      <c r="A82" s="82">
        <v>41982</v>
      </c>
      <c r="B82" s="83">
        <v>10.37</v>
      </c>
      <c r="C82" s="83">
        <v>10.46</v>
      </c>
      <c r="D82" s="83">
        <v>10.199999999999999</v>
      </c>
      <c r="E82" s="83">
        <v>10.199999999999999</v>
      </c>
      <c r="F82" s="84">
        <v>384700</v>
      </c>
      <c r="G82" s="83">
        <v>9.89</v>
      </c>
      <c r="H82" s="84">
        <f>EOD_T-A82</f>
        <v>112</v>
      </c>
      <c r="I82" s="83">
        <f t="shared" si="3"/>
        <v>-0.21999999999999886</v>
      </c>
      <c r="J82" s="83">
        <f t="shared" si="4"/>
        <v>-2.1760633036597317</v>
      </c>
      <c r="K82" s="83" t="e">
        <f>J82-IRE_90DSMR</f>
        <v>#REF!</v>
      </c>
      <c r="L82" s="83" t="e">
        <f t="shared" si="5"/>
        <v>#REF!</v>
      </c>
    </row>
    <row r="83" spans="1:12" x14ac:dyDescent="0.25">
      <c r="A83" s="82">
        <v>41981</v>
      </c>
      <c r="B83" s="83">
        <v>10.31</v>
      </c>
      <c r="C83" s="83">
        <v>10.55</v>
      </c>
      <c r="D83" s="83">
        <v>10.31</v>
      </c>
      <c r="E83" s="83">
        <v>10.42</v>
      </c>
      <c r="F83" s="84">
        <v>319600</v>
      </c>
      <c r="G83" s="83">
        <v>10.11</v>
      </c>
      <c r="H83" s="84">
        <f>EOD_T-A83</f>
        <v>113</v>
      </c>
      <c r="I83" s="83">
        <f t="shared" si="3"/>
        <v>0.16999999999999993</v>
      </c>
      <c r="J83" s="83">
        <f t="shared" si="4"/>
        <v>1.7102615694164984</v>
      </c>
      <c r="K83" s="83" t="e">
        <f>J83-IRE_90DSMR</f>
        <v>#REF!</v>
      </c>
      <c r="L83" s="83" t="e">
        <f t="shared" si="5"/>
        <v>#REF!</v>
      </c>
    </row>
    <row r="84" spans="1:12" x14ac:dyDescent="0.25">
      <c r="A84" s="82">
        <v>41978</v>
      </c>
      <c r="B84" s="83">
        <v>10.210000000000001</v>
      </c>
      <c r="C84" s="83">
        <v>10.35</v>
      </c>
      <c r="D84" s="83">
        <v>10.15</v>
      </c>
      <c r="E84" s="83">
        <v>10.25</v>
      </c>
      <c r="F84" s="84">
        <v>146200</v>
      </c>
      <c r="G84" s="83">
        <v>9.94</v>
      </c>
      <c r="H84" s="84">
        <f>EOD_T-A84</f>
        <v>116</v>
      </c>
      <c r="I84" s="83">
        <f t="shared" si="3"/>
        <v>1.9999999999999574E-2</v>
      </c>
      <c r="J84" s="83">
        <f t="shared" si="4"/>
        <v>0.20161290322580216</v>
      </c>
      <c r="K84" s="83" t="e">
        <f>J84-IRE_90DSMR</f>
        <v>#REF!</v>
      </c>
      <c r="L84" s="83" t="e">
        <f t="shared" si="5"/>
        <v>#REF!</v>
      </c>
    </row>
    <row r="85" spans="1:12" x14ac:dyDescent="0.25">
      <c r="A85" s="82">
        <v>41977</v>
      </c>
      <c r="B85" s="83">
        <v>10.029999999999999</v>
      </c>
      <c r="C85" s="83">
        <v>10.24</v>
      </c>
      <c r="D85" s="83">
        <v>10.029999999999999</v>
      </c>
      <c r="E85" s="83">
        <v>10.23</v>
      </c>
      <c r="F85" s="84">
        <v>198400</v>
      </c>
      <c r="G85" s="83">
        <v>9.92</v>
      </c>
      <c r="H85" s="84">
        <f>EOD_T-A85</f>
        <v>117</v>
      </c>
      <c r="I85" s="83">
        <f t="shared" si="3"/>
        <v>0.19999999999999929</v>
      </c>
      <c r="J85" s="83">
        <f t="shared" si="4"/>
        <v>2.0576131687242727</v>
      </c>
      <c r="K85" s="83" t="e">
        <f>J85-IRE_90DSMR</f>
        <v>#REF!</v>
      </c>
      <c r="L85" s="83" t="e">
        <f t="shared" si="5"/>
        <v>#REF!</v>
      </c>
    </row>
    <row r="86" spans="1:12" x14ac:dyDescent="0.25">
      <c r="A86" s="82">
        <v>41976</v>
      </c>
      <c r="B86" s="83">
        <v>9.81</v>
      </c>
      <c r="C86" s="83">
        <v>10.02</v>
      </c>
      <c r="D86" s="83">
        <v>9.75</v>
      </c>
      <c r="E86" s="83">
        <v>10.02</v>
      </c>
      <c r="F86" s="84">
        <v>187800</v>
      </c>
      <c r="G86" s="83">
        <v>9.7200000000000006</v>
      </c>
      <c r="H86" s="84">
        <f>EOD_T-A86</f>
        <v>118</v>
      </c>
      <c r="I86" s="83">
        <f t="shared" si="3"/>
        <v>0.21000000000000085</v>
      </c>
      <c r="J86" s="83">
        <f t="shared" si="4"/>
        <v>2.2082018927444889</v>
      </c>
      <c r="K86" s="83" t="e">
        <f>J86-IRE_90DSMR</f>
        <v>#REF!</v>
      </c>
      <c r="L86" s="83" t="e">
        <f t="shared" si="5"/>
        <v>#REF!</v>
      </c>
    </row>
    <row r="87" spans="1:12" x14ac:dyDescent="0.25">
      <c r="A87" s="82">
        <v>41975</v>
      </c>
      <c r="B87" s="83">
        <v>9.7200000000000006</v>
      </c>
      <c r="C87" s="83">
        <v>9.82</v>
      </c>
      <c r="D87" s="83">
        <v>9.69</v>
      </c>
      <c r="E87" s="83">
        <v>9.8000000000000007</v>
      </c>
      <c r="F87" s="84">
        <v>350000</v>
      </c>
      <c r="G87" s="83">
        <v>9.51</v>
      </c>
      <c r="H87" s="84">
        <f>EOD_T-A87</f>
        <v>119</v>
      </c>
      <c r="I87" s="83">
        <f t="shared" si="3"/>
        <v>1.9999999999999574E-2</v>
      </c>
      <c r="J87" s="83">
        <f t="shared" si="4"/>
        <v>0.21074815595363092</v>
      </c>
      <c r="K87" s="83" t="e">
        <f>J87-IRE_90DSMR</f>
        <v>#REF!</v>
      </c>
      <c r="L87" s="83" t="e">
        <f t="shared" si="5"/>
        <v>#REF!</v>
      </c>
    </row>
    <row r="88" spans="1:12" x14ac:dyDescent="0.25">
      <c r="A88" s="82">
        <v>41974</v>
      </c>
      <c r="B88" s="83">
        <v>9.84</v>
      </c>
      <c r="C88" s="83">
        <v>9.94</v>
      </c>
      <c r="D88" s="83">
        <v>9.67</v>
      </c>
      <c r="E88" s="83">
        <v>9.7799999999999994</v>
      </c>
      <c r="F88" s="84">
        <v>302600</v>
      </c>
      <c r="G88" s="83">
        <v>9.49</v>
      </c>
      <c r="H88" s="84">
        <f>EOD_T-A88</f>
        <v>120</v>
      </c>
      <c r="I88" s="83">
        <f t="shared" si="3"/>
        <v>-8.9999999999999858E-2</v>
      </c>
      <c r="J88" s="83">
        <f t="shared" si="4"/>
        <v>-0.9394572025052178</v>
      </c>
      <c r="K88" s="83" t="e">
        <f>J88-IRE_90DSMR</f>
        <v>#REF!</v>
      </c>
      <c r="L88" s="83" t="e">
        <f t="shared" si="5"/>
        <v>#REF!</v>
      </c>
    </row>
    <row r="89" spans="1:12" x14ac:dyDescent="0.25">
      <c r="A89" s="82">
        <v>41971</v>
      </c>
      <c r="B89" s="83">
        <v>9.9</v>
      </c>
      <c r="C89" s="83">
        <v>9.91</v>
      </c>
      <c r="D89" s="83">
        <v>9.69</v>
      </c>
      <c r="E89" s="83">
        <v>9.8800000000000008</v>
      </c>
      <c r="F89" s="84">
        <v>342400</v>
      </c>
      <c r="G89" s="83">
        <v>9.58</v>
      </c>
      <c r="H89" s="84">
        <f>EOD_T-A89</f>
        <v>123</v>
      </c>
      <c r="I89" s="83">
        <f t="shared" si="3"/>
        <v>-3.9999999999999147E-2</v>
      </c>
      <c r="J89" s="83">
        <f t="shared" si="4"/>
        <v>-0.415800415800407</v>
      </c>
      <c r="K89" s="83" t="e">
        <f>J89-IRE_90DSMR</f>
        <v>#REF!</v>
      </c>
      <c r="L89" s="83" t="e">
        <f t="shared" si="5"/>
        <v>#REF!</v>
      </c>
    </row>
    <row r="90" spans="1:12" x14ac:dyDescent="0.25">
      <c r="A90" s="82">
        <v>41970</v>
      </c>
      <c r="B90" s="83">
        <v>10.07</v>
      </c>
      <c r="C90" s="83">
        <v>10.1</v>
      </c>
      <c r="D90" s="83">
        <v>9.9</v>
      </c>
      <c r="E90" s="83">
        <v>9.92</v>
      </c>
      <c r="F90" s="84">
        <v>178300</v>
      </c>
      <c r="G90" s="83">
        <v>9.6199999999999992</v>
      </c>
      <c r="H90" s="84">
        <f>EOD_T-A90</f>
        <v>124</v>
      </c>
      <c r="I90" s="83">
        <f t="shared" si="3"/>
        <v>-0.12000000000000099</v>
      </c>
      <c r="J90" s="83">
        <f t="shared" si="4"/>
        <v>-1.2320328542094556</v>
      </c>
      <c r="K90" s="83" t="e">
        <f>J90-IRE_90DSMR</f>
        <v>#REF!</v>
      </c>
      <c r="L90" s="83" t="e">
        <f t="shared" si="5"/>
        <v>#REF!</v>
      </c>
    </row>
    <row r="91" spans="1:12" x14ac:dyDescent="0.25">
      <c r="A91" s="82">
        <v>41969</v>
      </c>
      <c r="B91" s="83">
        <v>9.92</v>
      </c>
      <c r="C91" s="83">
        <v>10.19</v>
      </c>
      <c r="D91" s="83">
        <v>9.92</v>
      </c>
      <c r="E91" s="83">
        <v>10.039999999999999</v>
      </c>
      <c r="F91" s="84">
        <v>192900</v>
      </c>
      <c r="G91" s="83">
        <v>9.74</v>
      </c>
      <c r="H91" s="84">
        <f>EOD_T-A91</f>
        <v>125</v>
      </c>
      <c r="I91" s="83">
        <f t="shared" si="3"/>
        <v>0.16000000000000014</v>
      </c>
      <c r="J91" s="83">
        <f t="shared" si="4"/>
        <v>1.6701461377870579</v>
      </c>
      <c r="K91" s="83" t="e">
        <f>J91-IRE_90DSMR</f>
        <v>#REF!</v>
      </c>
      <c r="L91" s="83" t="e">
        <f t="shared" si="5"/>
        <v>#REF!</v>
      </c>
    </row>
    <row r="92" spans="1:12" x14ac:dyDescent="0.25">
      <c r="A92" s="82">
        <v>41968</v>
      </c>
      <c r="B92" s="83">
        <v>9.8000000000000007</v>
      </c>
      <c r="C92" s="83">
        <v>9.93</v>
      </c>
      <c r="D92" s="83">
        <v>9.67</v>
      </c>
      <c r="E92" s="83">
        <v>9.8800000000000008</v>
      </c>
      <c r="F92" s="84">
        <v>293700</v>
      </c>
      <c r="G92" s="83">
        <v>9.58</v>
      </c>
      <c r="H92" s="84">
        <f>EOD_T-A92</f>
        <v>126</v>
      </c>
      <c r="I92" s="83">
        <f t="shared" si="3"/>
        <v>-1.9999999999999574E-2</v>
      </c>
      <c r="J92" s="83">
        <f t="shared" si="4"/>
        <v>-0.2083333333333289</v>
      </c>
      <c r="K92" s="83" t="e">
        <f>J92-IRE_90DSMR</f>
        <v>#REF!</v>
      </c>
      <c r="L92" s="83" t="e">
        <f t="shared" si="5"/>
        <v>#REF!</v>
      </c>
    </row>
    <row r="93" spans="1:12" x14ac:dyDescent="0.25">
      <c r="A93" s="82">
        <v>41967</v>
      </c>
      <c r="B93" s="83">
        <v>10.039999999999999</v>
      </c>
      <c r="C93" s="83">
        <v>10.130000000000001</v>
      </c>
      <c r="D93" s="83">
        <v>9.8699999999999992</v>
      </c>
      <c r="E93" s="83">
        <v>9.9</v>
      </c>
      <c r="F93" s="84">
        <v>339300</v>
      </c>
      <c r="G93" s="83">
        <v>9.6</v>
      </c>
      <c r="H93" s="84">
        <f>EOD_T-A93</f>
        <v>127</v>
      </c>
      <c r="I93" s="83">
        <f t="shared" si="3"/>
        <v>-7.0000000000000284E-2</v>
      </c>
      <c r="J93" s="83">
        <f t="shared" si="4"/>
        <v>-0.72388831437435663</v>
      </c>
      <c r="K93" s="83" t="e">
        <f>J93-IRE_90DSMR</f>
        <v>#REF!</v>
      </c>
      <c r="L93" s="83" t="e">
        <f t="shared" si="5"/>
        <v>#REF!</v>
      </c>
    </row>
    <row r="94" spans="1:12" x14ac:dyDescent="0.25">
      <c r="A94" s="82">
        <v>41964</v>
      </c>
      <c r="B94" s="83">
        <v>9.9600000000000009</v>
      </c>
      <c r="C94" s="83">
        <v>10</v>
      </c>
      <c r="D94" s="83">
        <v>9.89</v>
      </c>
      <c r="E94" s="83">
        <v>9.9700000000000006</v>
      </c>
      <c r="F94" s="84">
        <v>111200</v>
      </c>
      <c r="G94" s="83">
        <v>9.67</v>
      </c>
      <c r="H94" s="84">
        <f>EOD_T-A94</f>
        <v>130</v>
      </c>
      <c r="I94" s="83">
        <f t="shared" si="3"/>
        <v>1.9999999999999574E-2</v>
      </c>
      <c r="J94" s="83">
        <f t="shared" si="4"/>
        <v>0.20725388601035827</v>
      </c>
      <c r="K94" s="83" t="e">
        <f>J94-IRE_90DSMR</f>
        <v>#REF!</v>
      </c>
      <c r="L94" s="83" t="e">
        <f t="shared" si="5"/>
        <v>#REF!</v>
      </c>
    </row>
    <row r="95" spans="1:12" x14ac:dyDescent="0.25">
      <c r="A95" s="82">
        <v>41963</v>
      </c>
      <c r="B95" s="83">
        <v>9.9499999999999993</v>
      </c>
      <c r="C95" s="83">
        <v>10.14</v>
      </c>
      <c r="D95" s="83">
        <v>9.9499999999999993</v>
      </c>
      <c r="E95" s="83">
        <v>9.9499999999999993</v>
      </c>
      <c r="F95" s="84">
        <v>275000</v>
      </c>
      <c r="G95" s="83">
        <v>9.65</v>
      </c>
      <c r="H95" s="84">
        <f>EOD_T-A95</f>
        <v>131</v>
      </c>
      <c r="I95" s="83">
        <f t="shared" si="3"/>
        <v>-6.0000000000000497E-2</v>
      </c>
      <c r="J95" s="83">
        <f t="shared" si="4"/>
        <v>-0.61791967044284757</v>
      </c>
      <c r="K95" s="83" t="e">
        <f>J95-IRE_90DSMR</f>
        <v>#REF!</v>
      </c>
      <c r="L95" s="83" t="e">
        <f t="shared" si="5"/>
        <v>#REF!</v>
      </c>
    </row>
    <row r="96" spans="1:12" x14ac:dyDescent="0.25">
      <c r="A96" s="82">
        <v>41962</v>
      </c>
      <c r="B96" s="83">
        <v>10.08</v>
      </c>
      <c r="C96" s="83">
        <v>10.16</v>
      </c>
      <c r="D96" s="83">
        <v>9.98</v>
      </c>
      <c r="E96" s="83">
        <v>10.01</v>
      </c>
      <c r="F96" s="84">
        <v>201200</v>
      </c>
      <c r="G96" s="83">
        <v>9.7100000000000009</v>
      </c>
      <c r="H96" s="84">
        <f>EOD_T-A96</f>
        <v>132</v>
      </c>
      <c r="I96" s="83">
        <f t="shared" si="3"/>
        <v>-8.9999999999999858E-2</v>
      </c>
      <c r="J96" s="83">
        <f t="shared" si="4"/>
        <v>-0.91836734693877409</v>
      </c>
      <c r="K96" s="83" t="e">
        <f>J96-IRE_90DSMR</f>
        <v>#REF!</v>
      </c>
      <c r="L96" s="83" t="e">
        <f t="shared" si="5"/>
        <v>#REF!</v>
      </c>
    </row>
    <row r="97" spans="1:12" x14ac:dyDescent="0.25">
      <c r="A97" s="82">
        <v>41961</v>
      </c>
      <c r="B97" s="83">
        <v>10.039999999999999</v>
      </c>
      <c r="C97" s="83">
        <v>10.11</v>
      </c>
      <c r="D97" s="83">
        <v>9.93</v>
      </c>
      <c r="E97" s="83">
        <v>10.1</v>
      </c>
      <c r="F97" s="84">
        <v>179000</v>
      </c>
      <c r="G97" s="83">
        <v>9.8000000000000007</v>
      </c>
      <c r="H97" s="84">
        <f>EOD_T-A97</f>
        <v>133</v>
      </c>
      <c r="I97" s="83">
        <f t="shared" si="3"/>
        <v>0.10000000000000142</v>
      </c>
      <c r="J97" s="83">
        <f t="shared" si="4"/>
        <v>1.0309278350515612</v>
      </c>
      <c r="K97" s="83" t="e">
        <f>J97-IRE_90DSMR</f>
        <v>#REF!</v>
      </c>
      <c r="L97" s="83" t="e">
        <f t="shared" si="5"/>
        <v>#REF!</v>
      </c>
    </row>
    <row r="98" spans="1:12" x14ac:dyDescent="0.25">
      <c r="A98" s="82">
        <v>41960</v>
      </c>
      <c r="B98" s="83">
        <v>10.08</v>
      </c>
      <c r="C98" s="83">
        <v>10.08</v>
      </c>
      <c r="D98" s="83">
        <v>9.8699999999999992</v>
      </c>
      <c r="E98" s="83">
        <v>10</v>
      </c>
      <c r="F98" s="84">
        <v>209700</v>
      </c>
      <c r="G98" s="83">
        <v>9.6999999999999993</v>
      </c>
      <c r="H98" s="84">
        <f>EOD_T-A98</f>
        <v>134</v>
      </c>
      <c r="I98" s="83">
        <f t="shared" si="3"/>
        <v>-5.0000000000000711E-2</v>
      </c>
      <c r="J98" s="83">
        <f t="shared" si="4"/>
        <v>-0.5128205128205201</v>
      </c>
      <c r="K98" s="83" t="e">
        <f>J98-IRE_90DSMR</f>
        <v>#REF!</v>
      </c>
      <c r="L98" s="83" t="e">
        <f t="shared" si="5"/>
        <v>#REF!</v>
      </c>
    </row>
    <row r="99" spans="1:12" x14ac:dyDescent="0.25">
      <c r="A99" s="82">
        <v>41957</v>
      </c>
      <c r="B99" s="83">
        <v>10.199999999999999</v>
      </c>
      <c r="C99" s="83">
        <v>10.199999999999999</v>
      </c>
      <c r="D99" s="83">
        <v>10.029999999999999</v>
      </c>
      <c r="E99" s="83">
        <v>10.050000000000001</v>
      </c>
      <c r="F99" s="84">
        <v>171800</v>
      </c>
      <c r="G99" s="83">
        <v>9.75</v>
      </c>
      <c r="H99" s="84">
        <f>EOD_T-A99</f>
        <v>137</v>
      </c>
      <c r="I99" s="83">
        <f t="shared" si="3"/>
        <v>-8.9999999999999858E-2</v>
      </c>
      <c r="J99" s="83">
        <f t="shared" si="4"/>
        <v>-0.91463414634146201</v>
      </c>
      <c r="K99" s="83" t="e">
        <f>J99-IRE_90DSMR</f>
        <v>#REF!</v>
      </c>
      <c r="L99" s="83" t="e">
        <f t="shared" si="5"/>
        <v>#REF!</v>
      </c>
    </row>
    <row r="100" spans="1:12" x14ac:dyDescent="0.25">
      <c r="A100" s="82">
        <v>41956</v>
      </c>
      <c r="B100" s="83">
        <v>10.32</v>
      </c>
      <c r="C100" s="83">
        <v>10.32</v>
      </c>
      <c r="D100" s="83">
        <v>10.11</v>
      </c>
      <c r="E100" s="83">
        <v>10.14</v>
      </c>
      <c r="F100" s="84">
        <v>149000</v>
      </c>
      <c r="G100" s="83">
        <v>9.84</v>
      </c>
      <c r="H100" s="84">
        <f>EOD_T-A100</f>
        <v>138</v>
      </c>
      <c r="I100" s="83">
        <f t="shared" si="3"/>
        <v>-5.0000000000000711E-2</v>
      </c>
      <c r="J100" s="83">
        <f t="shared" si="4"/>
        <v>-0.50556117290192826</v>
      </c>
      <c r="K100" s="83" t="e">
        <f>J100-IRE_90DSMR</f>
        <v>#REF!</v>
      </c>
      <c r="L100" s="83" t="e">
        <f t="shared" si="5"/>
        <v>#REF!</v>
      </c>
    </row>
    <row r="101" spans="1:12" x14ac:dyDescent="0.25">
      <c r="A101" s="82">
        <v>41955</v>
      </c>
      <c r="B101" s="83">
        <v>10.29</v>
      </c>
      <c r="C101" s="83">
        <v>10.32</v>
      </c>
      <c r="D101" s="83">
        <v>10.19</v>
      </c>
      <c r="E101" s="83">
        <v>10.199999999999999</v>
      </c>
      <c r="F101" s="84">
        <v>124300</v>
      </c>
      <c r="G101" s="83">
        <v>9.89</v>
      </c>
      <c r="H101" s="84">
        <f>EOD_T-A101</f>
        <v>139</v>
      </c>
      <c r="I101" s="83">
        <f t="shared" si="3"/>
        <v>-8.0000000000000071E-2</v>
      </c>
      <c r="J101" s="83">
        <f t="shared" si="4"/>
        <v>-0.80240722166499567</v>
      </c>
      <c r="K101" s="83" t="e">
        <f>J101-IRE_90DSMR</f>
        <v>#REF!</v>
      </c>
      <c r="L101" s="83" t="e">
        <f t="shared" si="5"/>
        <v>#REF!</v>
      </c>
    </row>
    <row r="102" spans="1:12" x14ac:dyDescent="0.25">
      <c r="A102" s="82">
        <v>41954</v>
      </c>
      <c r="B102" s="83">
        <v>10.3</v>
      </c>
      <c r="C102" s="83">
        <v>10.35</v>
      </c>
      <c r="D102" s="83">
        <v>10.25</v>
      </c>
      <c r="E102" s="83">
        <v>10.28</v>
      </c>
      <c r="F102" s="84">
        <v>235900</v>
      </c>
      <c r="G102" s="83">
        <v>9.9700000000000006</v>
      </c>
      <c r="H102" s="84">
        <f>EOD_T-A102</f>
        <v>140</v>
      </c>
      <c r="I102" s="83">
        <f t="shared" si="3"/>
        <v>3.0000000000001137E-2</v>
      </c>
      <c r="J102" s="83">
        <f t="shared" si="4"/>
        <v>0.3018108651911583</v>
      </c>
      <c r="K102" s="83" t="e">
        <f>J102-IRE_90DSMR</f>
        <v>#REF!</v>
      </c>
      <c r="L102" s="83" t="e">
        <f t="shared" si="5"/>
        <v>#REF!</v>
      </c>
    </row>
    <row r="103" spans="1:12" x14ac:dyDescent="0.25">
      <c r="A103" s="82">
        <v>41953</v>
      </c>
      <c r="B103" s="83">
        <v>10.16</v>
      </c>
      <c r="C103" s="83">
        <v>10.27</v>
      </c>
      <c r="D103" s="83">
        <v>10.11</v>
      </c>
      <c r="E103" s="83">
        <v>10.25</v>
      </c>
      <c r="F103" s="84">
        <v>200500</v>
      </c>
      <c r="G103" s="83">
        <v>9.94</v>
      </c>
      <c r="H103" s="84">
        <f>EOD_T-A103</f>
        <v>141</v>
      </c>
      <c r="I103" s="83">
        <f t="shared" si="3"/>
        <v>8.0000000000000071E-2</v>
      </c>
      <c r="J103" s="83">
        <f t="shared" si="4"/>
        <v>0.81135902636916901</v>
      </c>
      <c r="K103" s="83" t="e">
        <f>J103-IRE_90DSMR</f>
        <v>#REF!</v>
      </c>
      <c r="L103" s="83" t="e">
        <f t="shared" si="5"/>
        <v>#REF!</v>
      </c>
    </row>
    <row r="104" spans="1:12" x14ac:dyDescent="0.25">
      <c r="A104" s="82">
        <v>41950</v>
      </c>
      <c r="B104" s="83">
        <v>10.07</v>
      </c>
      <c r="C104" s="83">
        <v>10.210000000000001</v>
      </c>
      <c r="D104" s="83">
        <v>10.06</v>
      </c>
      <c r="E104" s="83">
        <v>10.17</v>
      </c>
      <c r="F104" s="84">
        <v>272100</v>
      </c>
      <c r="G104" s="83">
        <v>9.86</v>
      </c>
      <c r="H104" s="84">
        <f>EOD_T-A104</f>
        <v>144</v>
      </c>
      <c r="I104" s="83">
        <f t="shared" si="3"/>
        <v>0.21999999999999886</v>
      </c>
      <c r="J104" s="83">
        <f t="shared" si="4"/>
        <v>2.2821576763485356</v>
      </c>
      <c r="K104" s="83" t="e">
        <f>J104-IRE_90DSMR</f>
        <v>#REF!</v>
      </c>
      <c r="L104" s="83" t="e">
        <f t="shared" si="5"/>
        <v>#REF!</v>
      </c>
    </row>
    <row r="105" spans="1:12" x14ac:dyDescent="0.25">
      <c r="A105" s="82">
        <v>41949</v>
      </c>
      <c r="B105" s="83">
        <v>9.94</v>
      </c>
      <c r="C105" s="83">
        <v>10.039999999999999</v>
      </c>
      <c r="D105" s="83">
        <v>9.89</v>
      </c>
      <c r="E105" s="83">
        <v>9.94</v>
      </c>
      <c r="F105" s="84">
        <v>148300</v>
      </c>
      <c r="G105" s="83">
        <v>9.64</v>
      </c>
      <c r="H105" s="84">
        <f>EOD_T-A105</f>
        <v>145</v>
      </c>
      <c r="I105" s="83">
        <f t="shared" si="3"/>
        <v>5.0000000000000711E-2</v>
      </c>
      <c r="J105" s="83">
        <f t="shared" si="4"/>
        <v>0.52137643378520038</v>
      </c>
      <c r="K105" s="83" t="e">
        <f>J105-IRE_90DSMR</f>
        <v>#REF!</v>
      </c>
      <c r="L105" s="83" t="e">
        <f t="shared" si="5"/>
        <v>#REF!</v>
      </c>
    </row>
    <row r="106" spans="1:12" x14ac:dyDescent="0.25">
      <c r="A106" s="82">
        <v>41948</v>
      </c>
      <c r="B106" s="83">
        <v>9.98</v>
      </c>
      <c r="C106" s="83">
        <v>10.06</v>
      </c>
      <c r="D106" s="83">
        <v>9.81</v>
      </c>
      <c r="E106" s="83">
        <v>9.89</v>
      </c>
      <c r="F106" s="84">
        <v>231700</v>
      </c>
      <c r="G106" s="83">
        <v>9.59</v>
      </c>
      <c r="H106" s="84">
        <f>EOD_T-A106</f>
        <v>146</v>
      </c>
      <c r="I106" s="83">
        <f t="shared" si="3"/>
        <v>-2.9999999999999361E-2</v>
      </c>
      <c r="J106" s="83">
        <f t="shared" si="4"/>
        <v>-0.31185031185030521</v>
      </c>
      <c r="K106" s="83" t="e">
        <f>J106-IRE_90DSMR</f>
        <v>#REF!</v>
      </c>
      <c r="L106" s="83" t="e">
        <f t="shared" si="5"/>
        <v>#REF!</v>
      </c>
    </row>
    <row r="107" spans="1:12" x14ac:dyDescent="0.25">
      <c r="A107" s="82">
        <v>41947</v>
      </c>
      <c r="B107" s="83">
        <v>9.7100000000000009</v>
      </c>
      <c r="C107" s="83">
        <v>9.92</v>
      </c>
      <c r="D107" s="83">
        <v>9.65</v>
      </c>
      <c r="E107" s="83">
        <v>9.92</v>
      </c>
      <c r="F107" s="84">
        <v>199600</v>
      </c>
      <c r="G107" s="83">
        <v>9.6199999999999992</v>
      </c>
      <c r="H107" s="84">
        <f>EOD_T-A107</f>
        <v>147</v>
      </c>
      <c r="I107" s="83">
        <f t="shared" si="3"/>
        <v>0.22999999999999865</v>
      </c>
      <c r="J107" s="83">
        <f t="shared" si="4"/>
        <v>2.449414270500518</v>
      </c>
      <c r="K107" s="83" t="e">
        <f>J107-IRE_90DSMR</f>
        <v>#REF!</v>
      </c>
      <c r="L107" s="83" t="e">
        <f t="shared" si="5"/>
        <v>#REF!</v>
      </c>
    </row>
    <row r="108" spans="1:12" x14ac:dyDescent="0.25">
      <c r="A108" s="82">
        <v>41946</v>
      </c>
      <c r="B108" s="83">
        <v>9.9</v>
      </c>
      <c r="C108" s="83">
        <v>9.91</v>
      </c>
      <c r="D108" s="83">
        <v>9.6300000000000008</v>
      </c>
      <c r="E108" s="83">
        <v>9.68</v>
      </c>
      <c r="F108" s="84">
        <v>305000</v>
      </c>
      <c r="G108" s="83">
        <v>9.39</v>
      </c>
      <c r="H108" s="84">
        <f>EOD_T-A108</f>
        <v>148</v>
      </c>
      <c r="I108" s="83">
        <f t="shared" si="3"/>
        <v>-0.17999999999999972</v>
      </c>
      <c r="J108" s="83">
        <f t="shared" si="4"/>
        <v>-1.8808777429467054</v>
      </c>
      <c r="K108" s="83" t="e">
        <f>J108-IRE_90DSMR</f>
        <v>#REF!</v>
      </c>
      <c r="L108" s="83" t="e">
        <f t="shared" si="5"/>
        <v>#REF!</v>
      </c>
    </row>
    <row r="109" spans="1:12" x14ac:dyDescent="0.25">
      <c r="A109" s="82">
        <v>41943</v>
      </c>
      <c r="B109" s="83">
        <v>9.94</v>
      </c>
      <c r="C109" s="83">
        <v>10</v>
      </c>
      <c r="D109" s="83">
        <v>9.8699999999999992</v>
      </c>
      <c r="E109" s="83">
        <v>9.8699999999999992</v>
      </c>
      <c r="F109" s="84">
        <v>210000</v>
      </c>
      <c r="G109" s="83">
        <v>9.57</v>
      </c>
      <c r="H109" s="84">
        <f>EOD_T-A109</f>
        <v>151</v>
      </c>
      <c r="I109" s="83">
        <f t="shared" si="3"/>
        <v>-2.9999999999999361E-2</v>
      </c>
      <c r="J109" s="83">
        <f t="shared" si="4"/>
        <v>-0.31249999999999334</v>
      </c>
      <c r="K109" s="83" t="e">
        <f>J109-IRE_90DSMR</f>
        <v>#REF!</v>
      </c>
      <c r="L109" s="83" t="e">
        <f t="shared" si="5"/>
        <v>#REF!</v>
      </c>
    </row>
    <row r="110" spans="1:12" x14ac:dyDescent="0.25">
      <c r="A110" s="82">
        <v>41942</v>
      </c>
      <c r="B110" s="83">
        <v>9.94</v>
      </c>
      <c r="C110" s="83">
        <v>9.9600000000000009</v>
      </c>
      <c r="D110" s="83">
        <v>9.85</v>
      </c>
      <c r="E110" s="83">
        <v>9.9</v>
      </c>
      <c r="F110" s="84">
        <v>195600</v>
      </c>
      <c r="G110" s="83">
        <v>9.6</v>
      </c>
      <c r="H110" s="84">
        <f>EOD_T-A110</f>
        <v>152</v>
      </c>
      <c r="I110" s="83">
        <f t="shared" si="3"/>
        <v>9.9999999999997868E-3</v>
      </c>
      <c r="J110" s="83">
        <f t="shared" si="4"/>
        <v>0.10427528675703635</v>
      </c>
      <c r="K110" s="83" t="e">
        <f>J110-IRE_90DSMR</f>
        <v>#REF!</v>
      </c>
      <c r="L110" s="83" t="e">
        <f t="shared" si="5"/>
        <v>#REF!</v>
      </c>
    </row>
    <row r="111" spans="1:12" x14ac:dyDescent="0.25">
      <c r="A111" s="82">
        <v>41941</v>
      </c>
      <c r="B111" s="83">
        <v>10.09</v>
      </c>
      <c r="C111" s="83">
        <v>10.14</v>
      </c>
      <c r="D111" s="83">
        <v>9.8800000000000008</v>
      </c>
      <c r="E111" s="83">
        <v>9.89</v>
      </c>
      <c r="F111" s="84">
        <v>315900</v>
      </c>
      <c r="G111" s="83">
        <v>9.59</v>
      </c>
      <c r="H111" s="84">
        <f>EOD_T-A111</f>
        <v>153</v>
      </c>
      <c r="I111" s="83">
        <f t="shared" si="3"/>
        <v>-0.14000000000000057</v>
      </c>
      <c r="J111" s="83">
        <f t="shared" si="4"/>
        <v>-1.4388489208633151</v>
      </c>
      <c r="K111" s="83" t="e">
        <f>J111-IRE_90DSMR</f>
        <v>#REF!</v>
      </c>
      <c r="L111" s="83" t="e">
        <f t="shared" si="5"/>
        <v>#REF!</v>
      </c>
    </row>
    <row r="112" spans="1:12" x14ac:dyDescent="0.25">
      <c r="A112" s="82">
        <v>41940</v>
      </c>
      <c r="B112" s="83">
        <v>9.9600000000000009</v>
      </c>
      <c r="C112" s="83">
        <v>10.11</v>
      </c>
      <c r="D112" s="83">
        <v>9.9600000000000009</v>
      </c>
      <c r="E112" s="83">
        <v>10.029999999999999</v>
      </c>
      <c r="F112" s="84">
        <v>298700</v>
      </c>
      <c r="G112" s="83">
        <v>9.73</v>
      </c>
      <c r="H112" s="84">
        <f>EOD_T-A112</f>
        <v>154</v>
      </c>
      <c r="I112" s="83">
        <f t="shared" si="3"/>
        <v>7.0000000000000284E-2</v>
      </c>
      <c r="J112" s="83">
        <f t="shared" si="4"/>
        <v>0.72463768115942329</v>
      </c>
      <c r="K112" s="83" t="e">
        <f>J112-IRE_90DSMR</f>
        <v>#REF!</v>
      </c>
      <c r="L112" s="83" t="e">
        <f t="shared" si="5"/>
        <v>#REF!</v>
      </c>
    </row>
    <row r="113" spans="1:12" x14ac:dyDescent="0.25">
      <c r="A113" s="82">
        <v>41939</v>
      </c>
      <c r="B113" s="83">
        <v>9.83</v>
      </c>
      <c r="C113" s="83">
        <v>9.99</v>
      </c>
      <c r="D113" s="83">
        <v>9.7899999999999991</v>
      </c>
      <c r="E113" s="83">
        <v>9.9600000000000009</v>
      </c>
      <c r="F113" s="84">
        <v>224000</v>
      </c>
      <c r="G113" s="83">
        <v>9.66</v>
      </c>
      <c r="H113" s="84">
        <f>EOD_T-A113</f>
        <v>155</v>
      </c>
      <c r="I113" s="83">
        <f t="shared" si="3"/>
        <v>0.16999999999999993</v>
      </c>
      <c r="J113" s="83">
        <f t="shared" si="4"/>
        <v>1.7913593256059002</v>
      </c>
      <c r="K113" s="83" t="e">
        <f>J113-IRE_90DSMR</f>
        <v>#REF!</v>
      </c>
      <c r="L113" s="83" t="e">
        <f t="shared" si="5"/>
        <v>#REF!</v>
      </c>
    </row>
    <row r="114" spans="1:12" x14ac:dyDescent="0.25">
      <c r="A114" s="82">
        <v>41936</v>
      </c>
      <c r="B114" s="83">
        <v>9.8000000000000007</v>
      </c>
      <c r="C114" s="83">
        <v>9.84</v>
      </c>
      <c r="D114" s="83">
        <v>9.77</v>
      </c>
      <c r="E114" s="83">
        <v>9.7799999999999994</v>
      </c>
      <c r="F114" s="84">
        <v>180400</v>
      </c>
      <c r="G114" s="83">
        <v>9.49</v>
      </c>
      <c r="H114" s="84">
        <f>EOD_T-A114</f>
        <v>158</v>
      </c>
      <c r="I114" s="83">
        <f t="shared" si="3"/>
        <v>0</v>
      </c>
      <c r="J114" s="83">
        <f t="shared" si="4"/>
        <v>0</v>
      </c>
      <c r="K114" s="83" t="e">
        <f>J114-IRE_90DSMR</f>
        <v>#REF!</v>
      </c>
      <c r="L114" s="83" t="e">
        <f t="shared" si="5"/>
        <v>#REF!</v>
      </c>
    </row>
    <row r="115" spans="1:12" x14ac:dyDescent="0.25">
      <c r="A115" s="82">
        <v>41935</v>
      </c>
      <c r="B115" s="83">
        <v>9.77</v>
      </c>
      <c r="C115" s="83">
        <v>9.82</v>
      </c>
      <c r="D115" s="83">
        <v>9.6999999999999993</v>
      </c>
      <c r="E115" s="83">
        <v>9.7799999999999994</v>
      </c>
      <c r="F115" s="84">
        <v>246800</v>
      </c>
      <c r="G115" s="83">
        <v>9.49</v>
      </c>
      <c r="H115" s="84">
        <f>EOD_T-A115</f>
        <v>159</v>
      </c>
      <c r="I115" s="83">
        <f t="shared" si="3"/>
        <v>-1.9999999999999574E-2</v>
      </c>
      <c r="J115" s="83">
        <f t="shared" si="4"/>
        <v>-0.21030494216613643</v>
      </c>
      <c r="K115" s="83" t="e">
        <f>J115-IRE_90DSMR</f>
        <v>#REF!</v>
      </c>
      <c r="L115" s="83" t="e">
        <f t="shared" si="5"/>
        <v>#REF!</v>
      </c>
    </row>
    <row r="116" spans="1:12" x14ac:dyDescent="0.25">
      <c r="A116" s="82">
        <v>41934</v>
      </c>
      <c r="B116" s="83">
        <v>9.8800000000000008</v>
      </c>
      <c r="C116" s="83">
        <v>9.89</v>
      </c>
      <c r="D116" s="83">
        <v>9.75</v>
      </c>
      <c r="E116" s="83">
        <v>9.8000000000000007</v>
      </c>
      <c r="F116" s="84">
        <v>287400</v>
      </c>
      <c r="G116" s="83">
        <v>9.51</v>
      </c>
      <c r="H116" s="84">
        <f>EOD_T-A116</f>
        <v>160</v>
      </c>
      <c r="I116" s="83">
        <f t="shared" si="3"/>
        <v>0</v>
      </c>
      <c r="J116" s="83">
        <f t="shared" si="4"/>
        <v>0</v>
      </c>
      <c r="K116" s="83" t="e">
        <f>J116-IRE_90DSMR</f>
        <v>#REF!</v>
      </c>
      <c r="L116" s="83" t="e">
        <f t="shared" si="5"/>
        <v>#REF!</v>
      </c>
    </row>
    <row r="117" spans="1:12" x14ac:dyDescent="0.25">
      <c r="A117" s="82">
        <v>41933</v>
      </c>
      <c r="B117" s="83">
        <v>9.8699999999999992</v>
      </c>
      <c r="C117" s="83">
        <v>9.8699999999999992</v>
      </c>
      <c r="D117" s="83">
        <v>9.76</v>
      </c>
      <c r="E117" s="83">
        <v>9.8000000000000007</v>
      </c>
      <c r="F117" s="84">
        <v>254700</v>
      </c>
      <c r="G117" s="83">
        <v>9.51</v>
      </c>
      <c r="H117" s="84">
        <f>EOD_T-A117</f>
        <v>161</v>
      </c>
      <c r="I117" s="83">
        <f t="shared" si="3"/>
        <v>-1.9999999999999574E-2</v>
      </c>
      <c r="J117" s="83">
        <f t="shared" si="4"/>
        <v>-0.20986358866736174</v>
      </c>
      <c r="K117" s="83" t="e">
        <f>J117-IRE_90DSMR</f>
        <v>#REF!</v>
      </c>
      <c r="L117" s="83" t="e">
        <f t="shared" si="5"/>
        <v>#REF!</v>
      </c>
    </row>
    <row r="118" spans="1:12" x14ac:dyDescent="0.25">
      <c r="A118" s="82">
        <v>41932</v>
      </c>
      <c r="B118" s="83">
        <v>9.7200000000000006</v>
      </c>
      <c r="C118" s="83">
        <v>9.9</v>
      </c>
      <c r="D118" s="83">
        <v>9.69</v>
      </c>
      <c r="E118" s="83">
        <v>9.83</v>
      </c>
      <c r="F118" s="84">
        <v>267100</v>
      </c>
      <c r="G118" s="83">
        <v>9.5299999999999994</v>
      </c>
      <c r="H118" s="84">
        <f>EOD_T-A118</f>
        <v>162</v>
      </c>
      <c r="I118" s="83">
        <f t="shared" si="3"/>
        <v>0.21999999999999886</v>
      </c>
      <c r="J118" s="83">
        <f t="shared" si="4"/>
        <v>2.3630504833512229</v>
      </c>
      <c r="K118" s="83" t="e">
        <f>J118-IRE_90DSMR</f>
        <v>#REF!</v>
      </c>
      <c r="L118" s="83" t="e">
        <f t="shared" si="5"/>
        <v>#REF!</v>
      </c>
    </row>
    <row r="119" spans="1:12" x14ac:dyDescent="0.25">
      <c r="A119" s="82">
        <v>41929</v>
      </c>
      <c r="B119" s="83">
        <v>9.5299999999999994</v>
      </c>
      <c r="C119" s="83">
        <v>9.7100000000000009</v>
      </c>
      <c r="D119" s="83">
        <v>9.52</v>
      </c>
      <c r="E119" s="83">
        <v>9.6</v>
      </c>
      <c r="F119" s="84">
        <v>657300</v>
      </c>
      <c r="G119" s="83">
        <v>9.31</v>
      </c>
      <c r="H119" s="84">
        <f>EOD_T-A119</f>
        <v>165</v>
      </c>
      <c r="I119" s="83">
        <f t="shared" si="3"/>
        <v>8.0000000000000071E-2</v>
      </c>
      <c r="J119" s="83">
        <f t="shared" si="4"/>
        <v>0.86673889490790967</v>
      </c>
      <c r="K119" s="83" t="e">
        <f>J119-IRE_90DSMR</f>
        <v>#REF!</v>
      </c>
      <c r="L119" s="83" t="e">
        <f t="shared" si="5"/>
        <v>#REF!</v>
      </c>
    </row>
    <row r="120" spans="1:12" x14ac:dyDescent="0.25">
      <c r="A120" s="82">
        <v>41928</v>
      </c>
      <c r="B120" s="83">
        <v>9.64</v>
      </c>
      <c r="C120" s="83">
        <v>9.69</v>
      </c>
      <c r="D120" s="83">
        <v>9.4600000000000009</v>
      </c>
      <c r="E120" s="83">
        <v>9.52</v>
      </c>
      <c r="F120" s="84">
        <v>624500</v>
      </c>
      <c r="G120" s="83">
        <v>9.23</v>
      </c>
      <c r="H120" s="84">
        <f>EOD_T-A120</f>
        <v>166</v>
      </c>
      <c r="I120" s="83">
        <f t="shared" si="3"/>
        <v>-0.27999999999999936</v>
      </c>
      <c r="J120" s="83">
        <f t="shared" si="4"/>
        <v>-2.9442691903259663</v>
      </c>
      <c r="K120" s="83" t="e">
        <f>J120-IRE_90DSMR</f>
        <v>#REF!</v>
      </c>
      <c r="L120" s="83" t="e">
        <f t="shared" si="5"/>
        <v>#REF!</v>
      </c>
    </row>
    <row r="121" spans="1:12" x14ac:dyDescent="0.25">
      <c r="A121" s="82">
        <v>41927</v>
      </c>
      <c r="B121" s="83">
        <v>9.43</v>
      </c>
      <c r="C121" s="83">
        <v>9.89</v>
      </c>
      <c r="D121" s="83">
        <v>9.42</v>
      </c>
      <c r="E121" s="83">
        <v>9.8000000000000007</v>
      </c>
      <c r="F121" s="84">
        <v>481300</v>
      </c>
      <c r="G121" s="83">
        <v>9.51</v>
      </c>
      <c r="H121" s="84">
        <f>EOD_T-A121</f>
        <v>167</v>
      </c>
      <c r="I121" s="83">
        <f t="shared" si="3"/>
        <v>0.33000000000000007</v>
      </c>
      <c r="J121" s="83">
        <f t="shared" si="4"/>
        <v>3.5947712418300664</v>
      </c>
      <c r="K121" s="83" t="e">
        <f>J121-IRE_90DSMR</f>
        <v>#REF!</v>
      </c>
      <c r="L121" s="83" t="e">
        <f t="shared" si="5"/>
        <v>#REF!</v>
      </c>
    </row>
    <row r="122" spans="1:12" x14ac:dyDescent="0.25">
      <c r="A122" s="82">
        <v>41926</v>
      </c>
      <c r="B122" s="83">
        <v>9.3699999999999992</v>
      </c>
      <c r="C122" s="83">
        <v>9.5299999999999994</v>
      </c>
      <c r="D122" s="83">
        <v>9.35</v>
      </c>
      <c r="E122" s="83">
        <v>9.4600000000000009</v>
      </c>
      <c r="F122" s="84">
        <v>253300</v>
      </c>
      <c r="G122" s="83">
        <v>9.18</v>
      </c>
      <c r="H122" s="84">
        <f>EOD_T-A122</f>
        <v>168</v>
      </c>
      <c r="I122" s="83">
        <f t="shared" si="3"/>
        <v>-1.9999999999999574E-2</v>
      </c>
      <c r="J122" s="83">
        <f t="shared" si="4"/>
        <v>-0.21739130434782145</v>
      </c>
      <c r="K122" s="83" t="e">
        <f>J122-IRE_90DSMR</f>
        <v>#REF!</v>
      </c>
      <c r="L122" s="83" t="e">
        <f t="shared" si="5"/>
        <v>#REF!</v>
      </c>
    </row>
    <row r="123" spans="1:12" x14ac:dyDescent="0.25">
      <c r="A123" s="82">
        <v>41925</v>
      </c>
      <c r="B123" s="83">
        <v>9.5</v>
      </c>
      <c r="C123" s="83">
        <v>9.5399999999999991</v>
      </c>
      <c r="D123" s="83">
        <v>9.44</v>
      </c>
      <c r="E123" s="83">
        <v>9.49</v>
      </c>
      <c r="F123" s="84">
        <v>280800</v>
      </c>
      <c r="G123" s="83">
        <v>9.1999999999999993</v>
      </c>
      <c r="H123" s="84">
        <f>EOD_T-A123</f>
        <v>169</v>
      </c>
      <c r="I123" s="83">
        <f t="shared" si="3"/>
        <v>-0.12000000000000099</v>
      </c>
      <c r="J123" s="83">
        <f t="shared" si="4"/>
        <v>-1.28755364806868</v>
      </c>
      <c r="K123" s="83" t="e">
        <f>J123-IRE_90DSMR</f>
        <v>#REF!</v>
      </c>
      <c r="L123" s="83" t="e">
        <f t="shared" si="5"/>
        <v>#REF!</v>
      </c>
    </row>
    <row r="124" spans="1:12" x14ac:dyDescent="0.25">
      <c r="A124" s="82">
        <v>41922</v>
      </c>
      <c r="B124" s="83">
        <v>9.6</v>
      </c>
      <c r="C124" s="83">
        <v>9.69</v>
      </c>
      <c r="D124" s="83">
        <v>9.51</v>
      </c>
      <c r="E124" s="83">
        <v>9.61</v>
      </c>
      <c r="F124" s="84">
        <v>398100</v>
      </c>
      <c r="G124" s="83">
        <v>9.32</v>
      </c>
      <c r="H124" s="84">
        <f>EOD_T-A124</f>
        <v>172</v>
      </c>
      <c r="I124" s="83">
        <f t="shared" si="3"/>
        <v>-4.9999999999998934E-2</v>
      </c>
      <c r="J124" s="83">
        <f t="shared" si="4"/>
        <v>-0.53361792956242193</v>
      </c>
      <c r="K124" s="83" t="e">
        <f>J124-IRE_90DSMR</f>
        <v>#REF!</v>
      </c>
      <c r="L124" s="83" t="e">
        <f t="shared" si="5"/>
        <v>#REF!</v>
      </c>
    </row>
    <row r="125" spans="1:12" x14ac:dyDescent="0.25">
      <c r="A125" s="82">
        <v>41921</v>
      </c>
      <c r="B125" s="83">
        <v>9.6999999999999993</v>
      </c>
      <c r="C125" s="83">
        <v>9.73</v>
      </c>
      <c r="D125" s="83">
        <v>9.64</v>
      </c>
      <c r="E125" s="83">
        <v>9.66</v>
      </c>
      <c r="F125" s="84">
        <v>230000</v>
      </c>
      <c r="G125" s="83">
        <v>9.3699999999999992</v>
      </c>
      <c r="H125" s="84">
        <f>EOD_T-A125</f>
        <v>173</v>
      </c>
      <c r="I125" s="83">
        <f t="shared" si="3"/>
        <v>-3.0000000000001137E-2</v>
      </c>
      <c r="J125" s="83">
        <f t="shared" si="4"/>
        <v>-0.31914893617022483</v>
      </c>
      <c r="K125" s="83" t="e">
        <f>J125-IRE_90DSMR</f>
        <v>#REF!</v>
      </c>
      <c r="L125" s="83" t="e">
        <f t="shared" si="5"/>
        <v>#REF!</v>
      </c>
    </row>
    <row r="126" spans="1:12" x14ac:dyDescent="0.25">
      <c r="A126" s="82">
        <v>41920</v>
      </c>
      <c r="B126" s="83">
        <v>9.6</v>
      </c>
      <c r="C126" s="83">
        <v>9.7200000000000006</v>
      </c>
      <c r="D126" s="83">
        <v>9.6</v>
      </c>
      <c r="E126" s="83">
        <v>9.69</v>
      </c>
      <c r="F126" s="84">
        <v>297200</v>
      </c>
      <c r="G126" s="83">
        <v>9.4</v>
      </c>
      <c r="H126" s="84">
        <f>EOD_T-A126</f>
        <v>174</v>
      </c>
      <c r="I126" s="83">
        <f t="shared" si="3"/>
        <v>-6.0000000000000497E-2</v>
      </c>
      <c r="J126" s="83">
        <f t="shared" si="4"/>
        <v>-0.63424947145877897</v>
      </c>
      <c r="K126" s="83" t="e">
        <f>J126-IRE_90DSMR</f>
        <v>#REF!</v>
      </c>
      <c r="L126" s="83" t="e">
        <f t="shared" si="5"/>
        <v>#REF!</v>
      </c>
    </row>
    <row r="127" spans="1:12" x14ac:dyDescent="0.25">
      <c r="A127" s="82">
        <v>41919</v>
      </c>
      <c r="B127" s="83">
        <v>9.9</v>
      </c>
      <c r="C127" s="83">
        <v>9.92</v>
      </c>
      <c r="D127" s="83">
        <v>9.61</v>
      </c>
      <c r="E127" s="83">
        <v>9.75</v>
      </c>
      <c r="F127" s="84">
        <v>391800</v>
      </c>
      <c r="G127" s="83">
        <v>9.4600000000000009</v>
      </c>
      <c r="H127" s="84">
        <f>EOD_T-A127</f>
        <v>175</v>
      </c>
      <c r="I127" s="83">
        <f t="shared" si="3"/>
        <v>-0.13999999999999879</v>
      </c>
      <c r="J127" s="83">
        <f t="shared" si="4"/>
        <v>-1.4583333333333208</v>
      </c>
      <c r="K127" s="83" t="e">
        <f>J127-IRE_90DSMR</f>
        <v>#REF!</v>
      </c>
      <c r="L127" s="83" t="e">
        <f t="shared" si="5"/>
        <v>#REF!</v>
      </c>
    </row>
    <row r="128" spans="1:12" x14ac:dyDescent="0.25">
      <c r="A128" s="82">
        <v>41918</v>
      </c>
      <c r="B128" s="83">
        <v>9.84</v>
      </c>
      <c r="C128" s="83">
        <v>9.9499999999999993</v>
      </c>
      <c r="D128" s="83">
        <v>9.83</v>
      </c>
      <c r="E128" s="83">
        <v>9.9</v>
      </c>
      <c r="F128" s="84">
        <v>88500</v>
      </c>
      <c r="G128" s="83">
        <v>9.6</v>
      </c>
      <c r="H128" s="84">
        <f>EOD_T-A128</f>
        <v>176</v>
      </c>
      <c r="I128" s="83">
        <f t="shared" si="3"/>
        <v>6.0000000000000497E-2</v>
      </c>
      <c r="J128" s="83">
        <f t="shared" si="4"/>
        <v>0.62893081761006808</v>
      </c>
      <c r="K128" s="83" t="e">
        <f>J128-IRE_90DSMR</f>
        <v>#REF!</v>
      </c>
      <c r="L128" s="83" t="e">
        <f t="shared" si="5"/>
        <v>#REF!</v>
      </c>
    </row>
    <row r="129" spans="1:12" x14ac:dyDescent="0.25">
      <c r="A129" s="82">
        <v>41915</v>
      </c>
      <c r="B129" s="83">
        <v>9.8000000000000007</v>
      </c>
      <c r="C129" s="83">
        <v>9.86</v>
      </c>
      <c r="D129" s="83">
        <v>9.69</v>
      </c>
      <c r="E129" s="83">
        <v>9.84</v>
      </c>
      <c r="F129" s="84">
        <v>137800</v>
      </c>
      <c r="G129" s="83">
        <v>9.5399999999999991</v>
      </c>
      <c r="H129" s="84">
        <f>EOD_T-A129</f>
        <v>179</v>
      </c>
      <c r="I129" s="83">
        <f t="shared" si="3"/>
        <v>2.9999999999999361E-2</v>
      </c>
      <c r="J129" s="83">
        <f t="shared" si="4"/>
        <v>0.31545741324920462</v>
      </c>
      <c r="K129" s="83" t="e">
        <f>J129-IRE_90DSMR</f>
        <v>#REF!</v>
      </c>
      <c r="L129" s="83" t="e">
        <f t="shared" si="5"/>
        <v>#REF!</v>
      </c>
    </row>
    <row r="130" spans="1:12" x14ac:dyDescent="0.25">
      <c r="A130" s="82">
        <v>41914</v>
      </c>
      <c r="B130" s="83">
        <v>9.91</v>
      </c>
      <c r="C130" s="83">
        <v>9.9600000000000009</v>
      </c>
      <c r="D130" s="83">
        <v>9.7799999999999994</v>
      </c>
      <c r="E130" s="83">
        <v>9.8000000000000007</v>
      </c>
      <c r="F130" s="84">
        <v>285600</v>
      </c>
      <c r="G130" s="83">
        <v>9.51</v>
      </c>
      <c r="H130" s="84">
        <f>EOD_T-A130</f>
        <v>180</v>
      </c>
      <c r="I130" s="83">
        <f t="shared" si="3"/>
        <v>-0.1899999999999995</v>
      </c>
      <c r="J130" s="83">
        <f t="shared" si="4"/>
        <v>-1.9587628865979332</v>
      </c>
      <c r="K130" s="83" t="e">
        <f>J130-IRE_90DSMR</f>
        <v>#REF!</v>
      </c>
      <c r="L130" s="83" t="e">
        <f t="shared" si="5"/>
        <v>#REF!</v>
      </c>
    </row>
    <row r="131" spans="1:12" x14ac:dyDescent="0.25">
      <c r="A131" s="82">
        <v>41913</v>
      </c>
      <c r="B131" s="83">
        <v>9.9</v>
      </c>
      <c r="C131" s="83">
        <v>10</v>
      </c>
      <c r="D131" s="83">
        <v>9.86</v>
      </c>
      <c r="E131" s="83">
        <v>10</v>
      </c>
      <c r="F131" s="84">
        <v>345900</v>
      </c>
      <c r="G131" s="83">
        <v>9.6999999999999993</v>
      </c>
      <c r="H131" s="84">
        <f>EOD_T-A131</f>
        <v>181</v>
      </c>
      <c r="I131" s="83">
        <f t="shared" ref="I131:I194" si="6">G131-G132</f>
        <v>5.9999999999998721E-2</v>
      </c>
      <c r="J131" s="83">
        <f t="shared" ref="J131:J194" si="7">I131/G132*100</f>
        <v>0.62240663900413606</v>
      </c>
      <c r="K131" s="83" t="e">
        <f>J131-IRE_90DSMR</f>
        <v>#REF!</v>
      </c>
      <c r="L131" s="83" t="e">
        <f t="shared" ref="L131:L194" si="8">K131*K131</f>
        <v>#REF!</v>
      </c>
    </row>
    <row r="132" spans="1:12" x14ac:dyDescent="0.25">
      <c r="A132" s="82">
        <v>41912</v>
      </c>
      <c r="B132" s="83">
        <v>9.9</v>
      </c>
      <c r="C132" s="83">
        <v>9.99</v>
      </c>
      <c r="D132" s="83">
        <v>9.86</v>
      </c>
      <c r="E132" s="83">
        <v>9.94</v>
      </c>
      <c r="F132" s="84">
        <v>209600</v>
      </c>
      <c r="G132" s="83">
        <v>9.64</v>
      </c>
      <c r="H132" s="84">
        <f>EOD_T-A132</f>
        <v>182</v>
      </c>
      <c r="I132" s="83">
        <f t="shared" si="6"/>
        <v>3.0000000000001137E-2</v>
      </c>
      <c r="J132" s="83">
        <f t="shared" si="7"/>
        <v>0.31217481789803475</v>
      </c>
      <c r="K132" s="83" t="e">
        <f>J132-IRE_90DSMR</f>
        <v>#REF!</v>
      </c>
      <c r="L132" s="83" t="e">
        <f t="shared" si="8"/>
        <v>#REF!</v>
      </c>
    </row>
    <row r="133" spans="1:12" x14ac:dyDescent="0.25">
      <c r="A133" s="82">
        <v>41911</v>
      </c>
      <c r="B133" s="83">
        <v>9.91</v>
      </c>
      <c r="C133" s="83">
        <v>9.99</v>
      </c>
      <c r="D133" s="83">
        <v>9.9</v>
      </c>
      <c r="E133" s="83">
        <v>9.91</v>
      </c>
      <c r="F133" s="84">
        <v>169800</v>
      </c>
      <c r="G133" s="83">
        <v>9.61</v>
      </c>
      <c r="H133" s="84">
        <f>EOD_T-A133</f>
        <v>183</v>
      </c>
      <c r="I133" s="83">
        <f t="shared" si="6"/>
        <v>-8.9999999999999858E-2</v>
      </c>
      <c r="J133" s="83">
        <f t="shared" si="7"/>
        <v>-0.92783505154639034</v>
      </c>
      <c r="K133" s="83" t="e">
        <f>J133-IRE_90DSMR</f>
        <v>#REF!</v>
      </c>
      <c r="L133" s="83" t="e">
        <f t="shared" si="8"/>
        <v>#REF!</v>
      </c>
    </row>
    <row r="134" spans="1:12" x14ac:dyDescent="0.25">
      <c r="A134" s="82">
        <v>41908</v>
      </c>
      <c r="B134" s="83">
        <v>9.89</v>
      </c>
      <c r="C134" s="83">
        <v>10.07</v>
      </c>
      <c r="D134" s="83">
        <v>9.86</v>
      </c>
      <c r="E134" s="83">
        <v>10</v>
      </c>
      <c r="F134" s="84">
        <v>188200</v>
      </c>
      <c r="G134" s="83">
        <v>9.6999999999999993</v>
      </c>
      <c r="H134" s="84">
        <f>EOD_T-A134</f>
        <v>186</v>
      </c>
      <c r="I134" s="83">
        <f t="shared" si="6"/>
        <v>9.9999999999997868E-3</v>
      </c>
      <c r="J134" s="83">
        <f t="shared" si="7"/>
        <v>0.10319917440660255</v>
      </c>
      <c r="K134" s="83" t="e">
        <f>J134-IRE_90DSMR</f>
        <v>#REF!</v>
      </c>
      <c r="L134" s="83" t="e">
        <f t="shared" si="8"/>
        <v>#REF!</v>
      </c>
    </row>
    <row r="135" spans="1:12" x14ac:dyDescent="0.25">
      <c r="A135" s="82">
        <v>41907</v>
      </c>
      <c r="B135" s="83">
        <v>10.130000000000001</v>
      </c>
      <c r="C135" s="83">
        <v>10.15</v>
      </c>
      <c r="D135" s="83">
        <v>9.94</v>
      </c>
      <c r="E135" s="83">
        <v>9.99</v>
      </c>
      <c r="F135" s="84">
        <v>492100</v>
      </c>
      <c r="G135" s="83">
        <v>9.69</v>
      </c>
      <c r="H135" s="84">
        <f>EOD_T-A135</f>
        <v>187</v>
      </c>
      <c r="I135" s="83">
        <f t="shared" si="6"/>
        <v>-0.14000000000000057</v>
      </c>
      <c r="J135" s="83">
        <f t="shared" si="7"/>
        <v>-1.4242115971515825</v>
      </c>
      <c r="K135" s="83" t="e">
        <f>J135-IRE_90DSMR</f>
        <v>#REF!</v>
      </c>
      <c r="L135" s="83" t="e">
        <f t="shared" si="8"/>
        <v>#REF!</v>
      </c>
    </row>
    <row r="136" spans="1:12" x14ac:dyDescent="0.25">
      <c r="A136" s="82">
        <v>41906</v>
      </c>
      <c r="B136" s="83">
        <v>10.06</v>
      </c>
      <c r="C136" s="83">
        <v>10.17</v>
      </c>
      <c r="D136" s="83">
        <v>9.9499999999999993</v>
      </c>
      <c r="E136" s="83">
        <v>10.130000000000001</v>
      </c>
      <c r="F136" s="84">
        <v>199700</v>
      </c>
      <c r="G136" s="83">
        <v>9.83</v>
      </c>
      <c r="H136" s="84">
        <f>EOD_T-A136</f>
        <v>188</v>
      </c>
      <c r="I136" s="83">
        <f t="shared" si="6"/>
        <v>-8.9999999999999858E-2</v>
      </c>
      <c r="J136" s="83">
        <f t="shared" si="7"/>
        <v>-0.90725806451612756</v>
      </c>
      <c r="K136" s="83" t="e">
        <f>J136-IRE_90DSMR</f>
        <v>#REF!</v>
      </c>
      <c r="L136" s="83" t="e">
        <f t="shared" si="8"/>
        <v>#REF!</v>
      </c>
    </row>
    <row r="137" spans="1:12" x14ac:dyDescent="0.25">
      <c r="A137" s="82">
        <v>41905</v>
      </c>
      <c r="B137" s="83">
        <v>9.9700000000000006</v>
      </c>
      <c r="C137" s="83">
        <v>10.23</v>
      </c>
      <c r="D137" s="83">
        <v>9.91</v>
      </c>
      <c r="E137" s="83">
        <v>10.23</v>
      </c>
      <c r="F137" s="84">
        <v>280100</v>
      </c>
      <c r="G137" s="83">
        <v>9.92</v>
      </c>
      <c r="H137" s="84">
        <f>EOD_T-A137</f>
        <v>189</v>
      </c>
      <c r="I137" s="83">
        <f t="shared" si="6"/>
        <v>0.28999999999999915</v>
      </c>
      <c r="J137" s="83">
        <f t="shared" si="7"/>
        <v>3.0114226375908526</v>
      </c>
      <c r="K137" s="83" t="e">
        <f>J137-IRE_90DSMR</f>
        <v>#REF!</v>
      </c>
      <c r="L137" s="83" t="e">
        <f t="shared" si="8"/>
        <v>#REF!</v>
      </c>
    </row>
    <row r="138" spans="1:12" x14ac:dyDescent="0.25">
      <c r="A138" s="82">
        <v>41904</v>
      </c>
      <c r="B138" s="83">
        <v>9.9</v>
      </c>
      <c r="C138" s="83">
        <v>9.94</v>
      </c>
      <c r="D138" s="83">
        <v>9.86</v>
      </c>
      <c r="E138" s="83">
        <v>9.93</v>
      </c>
      <c r="F138" s="84">
        <v>217100</v>
      </c>
      <c r="G138" s="83">
        <v>9.6300000000000008</v>
      </c>
      <c r="H138" s="84">
        <f>EOD_T-A138</f>
        <v>190</v>
      </c>
      <c r="I138" s="83">
        <f t="shared" si="6"/>
        <v>2.000000000000135E-2</v>
      </c>
      <c r="J138" s="83">
        <f t="shared" si="7"/>
        <v>0.20811654526536266</v>
      </c>
      <c r="K138" s="83" t="e">
        <f>J138-IRE_90DSMR</f>
        <v>#REF!</v>
      </c>
      <c r="L138" s="83" t="e">
        <f t="shared" si="8"/>
        <v>#REF!</v>
      </c>
    </row>
    <row r="139" spans="1:12" x14ac:dyDescent="0.25">
      <c r="A139" s="82">
        <v>41901</v>
      </c>
      <c r="B139" s="83">
        <v>9.9</v>
      </c>
      <c r="C139" s="83">
        <v>9.98</v>
      </c>
      <c r="D139" s="83">
        <v>9.85</v>
      </c>
      <c r="E139" s="83">
        <v>9.91</v>
      </c>
      <c r="F139" s="84">
        <v>366900</v>
      </c>
      <c r="G139" s="83">
        <v>9.61</v>
      </c>
      <c r="H139" s="84">
        <f>EOD_T-A139</f>
        <v>193</v>
      </c>
      <c r="I139" s="83">
        <f t="shared" si="6"/>
        <v>4.9999999999998934E-2</v>
      </c>
      <c r="J139" s="83">
        <f t="shared" si="7"/>
        <v>0.52301255230124399</v>
      </c>
      <c r="K139" s="83" t="e">
        <f>J139-IRE_90DSMR</f>
        <v>#REF!</v>
      </c>
      <c r="L139" s="83" t="e">
        <f t="shared" si="8"/>
        <v>#REF!</v>
      </c>
    </row>
    <row r="140" spans="1:12" x14ac:dyDescent="0.25">
      <c r="A140" s="82">
        <v>41900</v>
      </c>
      <c r="B140" s="83">
        <v>9.83</v>
      </c>
      <c r="C140" s="83">
        <v>9.89</v>
      </c>
      <c r="D140" s="83">
        <v>9.76</v>
      </c>
      <c r="E140" s="83">
        <v>9.86</v>
      </c>
      <c r="F140" s="84">
        <v>229000</v>
      </c>
      <c r="G140" s="83">
        <v>9.56</v>
      </c>
      <c r="H140" s="84">
        <f>EOD_T-A140</f>
        <v>194</v>
      </c>
      <c r="I140" s="83">
        <f t="shared" si="6"/>
        <v>4.0000000000000924E-2</v>
      </c>
      <c r="J140" s="83">
        <f t="shared" si="7"/>
        <v>0.42016806722690048</v>
      </c>
      <c r="K140" s="83" t="e">
        <f>J140-IRE_90DSMR</f>
        <v>#REF!</v>
      </c>
      <c r="L140" s="83" t="e">
        <f t="shared" si="8"/>
        <v>#REF!</v>
      </c>
    </row>
    <row r="141" spans="1:12" x14ac:dyDescent="0.25">
      <c r="A141" s="82">
        <v>41899</v>
      </c>
      <c r="B141" s="83">
        <v>9.6999999999999993</v>
      </c>
      <c r="C141" s="83">
        <v>9.85</v>
      </c>
      <c r="D141" s="83">
        <v>9.65</v>
      </c>
      <c r="E141" s="83">
        <v>9.81</v>
      </c>
      <c r="F141" s="84">
        <v>234900</v>
      </c>
      <c r="G141" s="83">
        <v>9.52</v>
      </c>
      <c r="H141" s="84">
        <f>EOD_T-A141</f>
        <v>195</v>
      </c>
      <c r="I141" s="83">
        <f t="shared" si="6"/>
        <v>4.9999999999998934E-2</v>
      </c>
      <c r="J141" s="83">
        <f t="shared" si="7"/>
        <v>0.52798310454064346</v>
      </c>
      <c r="K141" s="83" t="e">
        <f>J141-IRE_90DSMR</f>
        <v>#REF!</v>
      </c>
      <c r="L141" s="83" t="e">
        <f t="shared" si="8"/>
        <v>#REF!</v>
      </c>
    </row>
    <row r="142" spans="1:12" x14ac:dyDescent="0.25">
      <c r="A142" s="82">
        <v>41898</v>
      </c>
      <c r="B142" s="83">
        <v>9.74</v>
      </c>
      <c r="C142" s="83">
        <v>9.8000000000000007</v>
      </c>
      <c r="D142" s="83">
        <v>9.6</v>
      </c>
      <c r="E142" s="83">
        <v>9.76</v>
      </c>
      <c r="F142" s="84">
        <v>289400</v>
      </c>
      <c r="G142" s="83">
        <v>9.4700000000000006</v>
      </c>
      <c r="H142" s="84">
        <f>EOD_T-A142</f>
        <v>196</v>
      </c>
      <c r="I142" s="83">
        <f t="shared" si="6"/>
        <v>-3.9999999999999147E-2</v>
      </c>
      <c r="J142" s="83">
        <f t="shared" si="7"/>
        <v>-0.42060988433227287</v>
      </c>
      <c r="K142" s="83" t="e">
        <f>J142-IRE_90DSMR</f>
        <v>#REF!</v>
      </c>
      <c r="L142" s="83" t="e">
        <f t="shared" si="8"/>
        <v>#REF!</v>
      </c>
    </row>
    <row r="143" spans="1:12" x14ac:dyDescent="0.25">
      <c r="A143" s="82">
        <v>41897</v>
      </c>
      <c r="B143" s="83">
        <v>9.7100000000000009</v>
      </c>
      <c r="C143" s="83">
        <v>9.85</v>
      </c>
      <c r="D143" s="83">
        <v>9.65</v>
      </c>
      <c r="E143" s="83">
        <v>9.8000000000000007</v>
      </c>
      <c r="F143" s="84">
        <v>219900</v>
      </c>
      <c r="G143" s="83">
        <v>9.51</v>
      </c>
      <c r="H143" s="84">
        <f>EOD_T-A143</f>
        <v>197</v>
      </c>
      <c r="I143" s="83">
        <f t="shared" si="6"/>
        <v>-5.0000000000000711E-2</v>
      </c>
      <c r="J143" s="83">
        <f t="shared" si="7"/>
        <v>-0.52301255230126265</v>
      </c>
      <c r="K143" s="83" t="e">
        <f>J143-IRE_90DSMR</f>
        <v>#REF!</v>
      </c>
      <c r="L143" s="83" t="e">
        <f t="shared" si="8"/>
        <v>#REF!</v>
      </c>
    </row>
    <row r="144" spans="1:12" x14ac:dyDescent="0.25">
      <c r="A144" s="82">
        <v>41894</v>
      </c>
      <c r="B144" s="83">
        <v>9.7799999999999994</v>
      </c>
      <c r="C144" s="83">
        <v>9.8699999999999992</v>
      </c>
      <c r="D144" s="83">
        <v>9.7100000000000009</v>
      </c>
      <c r="E144" s="83">
        <v>9.86</v>
      </c>
      <c r="F144" s="84">
        <v>466100</v>
      </c>
      <c r="G144" s="83">
        <v>9.56</v>
      </c>
      <c r="H144" s="84">
        <f>EOD_T-A144</f>
        <v>200</v>
      </c>
      <c r="I144" s="83">
        <f t="shared" si="6"/>
        <v>-1.9999999999999574E-2</v>
      </c>
      <c r="J144" s="83">
        <f t="shared" si="7"/>
        <v>-0.2087682672233776</v>
      </c>
      <c r="K144" s="83" t="e">
        <f>J144-IRE_90DSMR</f>
        <v>#REF!</v>
      </c>
      <c r="L144" s="83" t="e">
        <f t="shared" si="8"/>
        <v>#REF!</v>
      </c>
    </row>
    <row r="145" spans="1:12" x14ac:dyDescent="0.25">
      <c r="A145" s="82">
        <v>41893</v>
      </c>
      <c r="B145" s="83">
        <v>10.09</v>
      </c>
      <c r="C145" s="83">
        <v>10.09</v>
      </c>
      <c r="D145" s="83">
        <v>9.86</v>
      </c>
      <c r="E145" s="83">
        <v>9.8800000000000008</v>
      </c>
      <c r="F145" s="84">
        <v>274100</v>
      </c>
      <c r="G145" s="83">
        <v>9.58</v>
      </c>
      <c r="H145" s="84">
        <f>EOD_T-A145</f>
        <v>201</v>
      </c>
      <c r="I145" s="83">
        <f t="shared" si="6"/>
        <v>-0.13000000000000078</v>
      </c>
      <c r="J145" s="83">
        <f t="shared" si="7"/>
        <v>-1.3388259526261665</v>
      </c>
      <c r="K145" s="83" t="e">
        <f>J145-IRE_90DSMR</f>
        <v>#REF!</v>
      </c>
      <c r="L145" s="83" t="e">
        <f t="shared" si="8"/>
        <v>#REF!</v>
      </c>
    </row>
    <row r="146" spans="1:12" x14ac:dyDescent="0.25">
      <c r="A146" s="82">
        <v>41892</v>
      </c>
      <c r="B146" s="83">
        <v>10.220000000000001</v>
      </c>
      <c r="C146" s="83">
        <v>10.34</v>
      </c>
      <c r="D146" s="83">
        <v>10.17</v>
      </c>
      <c r="E146" s="83">
        <v>10.199999999999999</v>
      </c>
      <c r="F146" s="84">
        <v>313000</v>
      </c>
      <c r="G146" s="83">
        <v>9.7100000000000009</v>
      </c>
      <c r="H146" s="84">
        <f>EOD_T-A146</f>
        <v>202</v>
      </c>
      <c r="I146" s="83">
        <f t="shared" si="6"/>
        <v>-0.10999999999999943</v>
      </c>
      <c r="J146" s="83">
        <f t="shared" si="7"/>
        <v>-1.1201629327902183</v>
      </c>
      <c r="K146" s="83" t="e">
        <f>J146-IRE_90DSMR</f>
        <v>#REF!</v>
      </c>
      <c r="L146" s="83" t="e">
        <f t="shared" si="8"/>
        <v>#REF!</v>
      </c>
    </row>
    <row r="147" spans="1:12" x14ac:dyDescent="0.25">
      <c r="A147" s="82">
        <v>41891</v>
      </c>
      <c r="B147" s="83">
        <v>10.1</v>
      </c>
      <c r="C147" s="83">
        <v>10.31</v>
      </c>
      <c r="D147" s="83">
        <v>10.1</v>
      </c>
      <c r="E147" s="83">
        <v>10.31</v>
      </c>
      <c r="F147" s="84">
        <v>366800</v>
      </c>
      <c r="G147" s="83">
        <v>9.82</v>
      </c>
      <c r="H147" s="84">
        <f>EOD_T-A147</f>
        <v>203</v>
      </c>
      <c r="I147" s="83">
        <f t="shared" si="6"/>
        <v>0.20000000000000107</v>
      </c>
      <c r="J147" s="83">
        <f t="shared" si="7"/>
        <v>2.0790020790020902</v>
      </c>
      <c r="K147" s="83" t="e">
        <f>J147-IRE_90DSMR</f>
        <v>#REF!</v>
      </c>
      <c r="L147" s="83" t="e">
        <f t="shared" si="8"/>
        <v>#REF!</v>
      </c>
    </row>
    <row r="148" spans="1:12" x14ac:dyDescent="0.25">
      <c r="A148" s="82">
        <v>41890</v>
      </c>
      <c r="B148" s="83">
        <v>10.199999999999999</v>
      </c>
      <c r="C148" s="83">
        <v>10.199999999999999</v>
      </c>
      <c r="D148" s="83">
        <v>10</v>
      </c>
      <c r="E148" s="83">
        <v>10.1</v>
      </c>
      <c r="F148" s="84">
        <v>333500</v>
      </c>
      <c r="G148" s="83">
        <v>9.6199999999999992</v>
      </c>
      <c r="H148" s="84">
        <f>EOD_T-A148</f>
        <v>204</v>
      </c>
      <c r="I148" s="83">
        <f t="shared" si="6"/>
        <v>-6.0000000000000497E-2</v>
      </c>
      <c r="J148" s="83">
        <f t="shared" si="7"/>
        <v>-0.6198347107438068</v>
      </c>
      <c r="K148" s="83" t="e">
        <f>J148-IRE_90DSMR</f>
        <v>#REF!</v>
      </c>
      <c r="L148" s="83" t="e">
        <f t="shared" si="8"/>
        <v>#REF!</v>
      </c>
    </row>
    <row r="149" spans="1:12" x14ac:dyDescent="0.25">
      <c r="A149" s="82">
        <v>41887</v>
      </c>
      <c r="B149" s="83">
        <v>10.3</v>
      </c>
      <c r="C149" s="83">
        <v>10.32</v>
      </c>
      <c r="D149" s="83">
        <v>10.119999999999999</v>
      </c>
      <c r="E149" s="83">
        <v>10.17</v>
      </c>
      <c r="F149" s="84">
        <v>251900</v>
      </c>
      <c r="G149" s="83">
        <v>9.68</v>
      </c>
      <c r="H149" s="84">
        <f>EOD_T-A149</f>
        <v>207</v>
      </c>
      <c r="I149" s="83">
        <f t="shared" si="6"/>
        <v>-0.12000000000000099</v>
      </c>
      <c r="J149" s="83">
        <f t="shared" si="7"/>
        <v>-1.2244897959183774</v>
      </c>
      <c r="K149" s="83" t="e">
        <f>J149-IRE_90DSMR</f>
        <v>#REF!</v>
      </c>
      <c r="L149" s="83" t="e">
        <f t="shared" si="8"/>
        <v>#REF!</v>
      </c>
    </row>
    <row r="150" spans="1:12" x14ac:dyDescent="0.25">
      <c r="A150" s="82">
        <v>41886</v>
      </c>
      <c r="B150" s="83">
        <v>10.25</v>
      </c>
      <c r="C150" s="83">
        <v>10.36</v>
      </c>
      <c r="D150" s="83">
        <v>10.23</v>
      </c>
      <c r="E150" s="83">
        <v>10.29</v>
      </c>
      <c r="F150" s="84">
        <v>215200</v>
      </c>
      <c r="G150" s="83">
        <v>9.8000000000000007</v>
      </c>
      <c r="H150" s="84">
        <f>EOD_T-A150</f>
        <v>208</v>
      </c>
      <c r="I150" s="83">
        <f t="shared" si="6"/>
        <v>-2.9999999999999361E-2</v>
      </c>
      <c r="J150" s="83">
        <f t="shared" si="7"/>
        <v>-0.30518819938961711</v>
      </c>
      <c r="K150" s="83" t="e">
        <f>J150-IRE_90DSMR</f>
        <v>#REF!</v>
      </c>
      <c r="L150" s="83" t="e">
        <f t="shared" si="8"/>
        <v>#REF!</v>
      </c>
    </row>
    <row r="151" spans="1:12" x14ac:dyDescent="0.25">
      <c r="A151" s="82">
        <v>41885</v>
      </c>
      <c r="B151" s="83">
        <v>10.32</v>
      </c>
      <c r="C151" s="83">
        <v>10.42</v>
      </c>
      <c r="D151" s="83">
        <v>10.210000000000001</v>
      </c>
      <c r="E151" s="83">
        <v>10.32</v>
      </c>
      <c r="F151" s="84">
        <v>314900</v>
      </c>
      <c r="G151" s="83">
        <v>9.83</v>
      </c>
      <c r="H151" s="84">
        <f>EOD_T-A151</f>
        <v>209</v>
      </c>
      <c r="I151" s="83">
        <f t="shared" si="6"/>
        <v>0</v>
      </c>
      <c r="J151" s="83">
        <f t="shared" si="7"/>
        <v>0</v>
      </c>
      <c r="K151" s="83" t="e">
        <f>J151-IRE_90DSMR</f>
        <v>#REF!</v>
      </c>
      <c r="L151" s="83" t="e">
        <f t="shared" si="8"/>
        <v>#REF!</v>
      </c>
    </row>
    <row r="152" spans="1:12" x14ac:dyDescent="0.25">
      <c r="A152" s="82">
        <v>41884</v>
      </c>
      <c r="B152" s="83">
        <v>10.19</v>
      </c>
      <c r="C152" s="83">
        <v>10.32</v>
      </c>
      <c r="D152" s="83">
        <v>10.18</v>
      </c>
      <c r="E152" s="83">
        <v>10.32</v>
      </c>
      <c r="F152" s="84">
        <v>543800</v>
      </c>
      <c r="G152" s="83">
        <v>9.83</v>
      </c>
      <c r="H152" s="84">
        <f>EOD_T-A152</f>
        <v>210</v>
      </c>
      <c r="I152" s="83">
        <f t="shared" si="6"/>
        <v>6.0000000000000497E-2</v>
      </c>
      <c r="J152" s="83">
        <f t="shared" si="7"/>
        <v>0.61412487205732336</v>
      </c>
      <c r="K152" s="83" t="e">
        <f>J152-IRE_90DSMR</f>
        <v>#REF!</v>
      </c>
      <c r="L152" s="83" t="e">
        <f t="shared" si="8"/>
        <v>#REF!</v>
      </c>
    </row>
    <row r="153" spans="1:12" x14ac:dyDescent="0.25">
      <c r="A153" s="82">
        <v>41883</v>
      </c>
      <c r="B153" s="83">
        <v>10.27</v>
      </c>
      <c r="C153" s="83">
        <v>10.33</v>
      </c>
      <c r="D153" s="83">
        <v>10.199999999999999</v>
      </c>
      <c r="E153" s="83">
        <v>10.26</v>
      </c>
      <c r="F153" s="84">
        <v>491300</v>
      </c>
      <c r="G153" s="83">
        <v>9.77</v>
      </c>
      <c r="H153" s="84">
        <f>EOD_T-A153</f>
        <v>211</v>
      </c>
      <c r="I153" s="83">
        <f t="shared" si="6"/>
        <v>-9.9999999999997868E-3</v>
      </c>
      <c r="J153" s="83">
        <f t="shared" si="7"/>
        <v>-0.10224948875255406</v>
      </c>
      <c r="K153" s="83" t="e">
        <f>J153-IRE_90DSMR</f>
        <v>#REF!</v>
      </c>
      <c r="L153" s="83" t="e">
        <f t="shared" si="8"/>
        <v>#REF!</v>
      </c>
    </row>
    <row r="154" spans="1:12" x14ac:dyDescent="0.25">
      <c r="A154" s="82">
        <v>41880</v>
      </c>
      <c r="B154" s="83">
        <v>10.199999999999999</v>
      </c>
      <c r="C154" s="83">
        <v>10.48</v>
      </c>
      <c r="D154" s="83">
        <v>10.119999999999999</v>
      </c>
      <c r="E154" s="83">
        <v>10.27</v>
      </c>
      <c r="F154" s="84">
        <v>523900</v>
      </c>
      <c r="G154" s="83">
        <v>9.7799999999999994</v>
      </c>
      <c r="H154" s="84">
        <f>EOD_T-A154</f>
        <v>214</v>
      </c>
      <c r="I154" s="83">
        <f t="shared" si="6"/>
        <v>6.9999999999998508E-2</v>
      </c>
      <c r="J154" s="83">
        <f t="shared" si="7"/>
        <v>0.72090628218330077</v>
      </c>
      <c r="K154" s="83" t="e">
        <f>J154-IRE_90DSMR</f>
        <v>#REF!</v>
      </c>
      <c r="L154" s="83" t="e">
        <f t="shared" si="8"/>
        <v>#REF!</v>
      </c>
    </row>
    <row r="155" spans="1:12" x14ac:dyDescent="0.25">
      <c r="A155" s="82">
        <v>41879</v>
      </c>
      <c r="B155" s="83">
        <v>10.119999999999999</v>
      </c>
      <c r="C155" s="83">
        <v>10.34</v>
      </c>
      <c r="D155" s="83">
        <v>10.08</v>
      </c>
      <c r="E155" s="83">
        <v>10.199999999999999</v>
      </c>
      <c r="F155" s="84">
        <v>234400</v>
      </c>
      <c r="G155" s="83">
        <v>9.7100000000000009</v>
      </c>
      <c r="H155" s="84">
        <f>EOD_T-A155</f>
        <v>215</v>
      </c>
      <c r="I155" s="83">
        <f t="shared" si="6"/>
        <v>-2.9999999999999361E-2</v>
      </c>
      <c r="J155" s="83">
        <f t="shared" si="7"/>
        <v>-0.3080082135523548</v>
      </c>
      <c r="K155" s="83" t="e">
        <f>J155-IRE_90DSMR</f>
        <v>#REF!</v>
      </c>
      <c r="L155" s="83" t="e">
        <f t="shared" si="8"/>
        <v>#REF!</v>
      </c>
    </row>
    <row r="156" spans="1:12" x14ac:dyDescent="0.25">
      <c r="A156" s="82">
        <v>41878</v>
      </c>
      <c r="B156" s="83">
        <v>10.19</v>
      </c>
      <c r="C156" s="83">
        <v>10.24</v>
      </c>
      <c r="D156" s="83">
        <v>10.1</v>
      </c>
      <c r="E156" s="83">
        <v>10.23</v>
      </c>
      <c r="F156" s="84">
        <v>303600</v>
      </c>
      <c r="G156" s="83">
        <v>9.74</v>
      </c>
      <c r="H156" s="84">
        <f>EOD_T-A156</f>
        <v>216</v>
      </c>
      <c r="I156" s="83">
        <f t="shared" si="6"/>
        <v>8.9999999999999858E-2</v>
      </c>
      <c r="J156" s="83">
        <f t="shared" si="7"/>
        <v>0.93264248704663066</v>
      </c>
      <c r="K156" s="83" t="e">
        <f>J156-IRE_90DSMR</f>
        <v>#REF!</v>
      </c>
      <c r="L156" s="83" t="e">
        <f t="shared" si="8"/>
        <v>#REF!</v>
      </c>
    </row>
    <row r="157" spans="1:12" x14ac:dyDescent="0.25">
      <c r="A157" s="82">
        <v>41877</v>
      </c>
      <c r="B157" s="83">
        <v>10.15</v>
      </c>
      <c r="C157" s="83">
        <v>10.28</v>
      </c>
      <c r="D157" s="83">
        <v>10.1</v>
      </c>
      <c r="E157" s="83">
        <v>10.14</v>
      </c>
      <c r="F157" s="84">
        <v>534000</v>
      </c>
      <c r="G157" s="83">
        <v>9.65</v>
      </c>
      <c r="H157" s="84">
        <f>EOD_T-A157</f>
        <v>217</v>
      </c>
      <c r="I157" s="83">
        <f t="shared" si="6"/>
        <v>0</v>
      </c>
      <c r="J157" s="83">
        <f t="shared" si="7"/>
        <v>0</v>
      </c>
      <c r="K157" s="83" t="e">
        <f>J157-IRE_90DSMR</f>
        <v>#REF!</v>
      </c>
      <c r="L157" s="83" t="e">
        <f t="shared" si="8"/>
        <v>#REF!</v>
      </c>
    </row>
    <row r="158" spans="1:12" x14ac:dyDescent="0.25">
      <c r="A158" s="82">
        <v>41876</v>
      </c>
      <c r="B158" s="83">
        <v>9.99</v>
      </c>
      <c r="C158" s="83">
        <v>10.23</v>
      </c>
      <c r="D158" s="83">
        <v>9.99</v>
      </c>
      <c r="E158" s="83">
        <v>10.130000000000001</v>
      </c>
      <c r="F158" s="84">
        <v>499400</v>
      </c>
      <c r="G158" s="83">
        <v>9.65</v>
      </c>
      <c r="H158" s="84">
        <f>EOD_T-A158</f>
        <v>218</v>
      </c>
      <c r="I158" s="83">
        <f t="shared" si="6"/>
        <v>0.16000000000000014</v>
      </c>
      <c r="J158" s="83">
        <f t="shared" si="7"/>
        <v>1.6859852476290849</v>
      </c>
      <c r="K158" s="83" t="e">
        <f>J158-IRE_90DSMR</f>
        <v>#REF!</v>
      </c>
      <c r="L158" s="83" t="e">
        <f t="shared" si="8"/>
        <v>#REF!</v>
      </c>
    </row>
    <row r="159" spans="1:12" x14ac:dyDescent="0.25">
      <c r="A159" s="82">
        <v>41873</v>
      </c>
      <c r="B159" s="83">
        <v>9.89</v>
      </c>
      <c r="C159" s="83">
        <v>10.1</v>
      </c>
      <c r="D159" s="83">
        <v>9.89</v>
      </c>
      <c r="E159" s="83">
        <v>9.9700000000000006</v>
      </c>
      <c r="F159" s="84">
        <v>879300</v>
      </c>
      <c r="G159" s="83">
        <v>9.49</v>
      </c>
      <c r="H159" s="84">
        <f>EOD_T-A159</f>
        <v>221</v>
      </c>
      <c r="I159" s="83">
        <f t="shared" si="6"/>
        <v>0.16000000000000014</v>
      </c>
      <c r="J159" s="83">
        <f t="shared" si="7"/>
        <v>1.7148981779206873</v>
      </c>
      <c r="K159" s="83" t="e">
        <f>J159-IRE_90DSMR</f>
        <v>#REF!</v>
      </c>
      <c r="L159" s="83" t="e">
        <f t="shared" si="8"/>
        <v>#REF!</v>
      </c>
    </row>
    <row r="160" spans="1:12" x14ac:dyDescent="0.25">
      <c r="A160" s="82">
        <v>41872</v>
      </c>
      <c r="B160" s="83">
        <v>9.3000000000000007</v>
      </c>
      <c r="C160" s="83">
        <v>9.8699999999999992</v>
      </c>
      <c r="D160" s="83">
        <v>9.3000000000000007</v>
      </c>
      <c r="E160" s="83">
        <v>9.8000000000000007</v>
      </c>
      <c r="F160" s="84">
        <v>1499600</v>
      </c>
      <c r="G160" s="83">
        <v>9.33</v>
      </c>
      <c r="H160" s="84">
        <f>EOD_T-A160</f>
        <v>222</v>
      </c>
      <c r="I160" s="83">
        <f t="shared" si="6"/>
        <v>0.92999999999999972</v>
      </c>
      <c r="J160" s="83">
        <f t="shared" si="7"/>
        <v>11.071428571428568</v>
      </c>
      <c r="K160" s="83" t="e">
        <f>J160-IRE_90DSMR</f>
        <v>#REF!</v>
      </c>
      <c r="L160" s="83" t="e">
        <f t="shared" si="8"/>
        <v>#REF!</v>
      </c>
    </row>
    <row r="161" spans="1:12" x14ac:dyDescent="0.25">
      <c r="A161" s="82">
        <v>41871</v>
      </c>
      <c r="B161" s="83">
        <v>8.83</v>
      </c>
      <c r="C161" s="83">
        <v>8.86</v>
      </c>
      <c r="D161" s="83">
        <v>8.75</v>
      </c>
      <c r="E161" s="83">
        <v>8.82</v>
      </c>
      <c r="F161" s="84">
        <v>404300</v>
      </c>
      <c r="G161" s="83">
        <v>8.4</v>
      </c>
      <c r="H161" s="84">
        <f>EOD_T-A161</f>
        <v>223</v>
      </c>
      <c r="I161" s="83">
        <f t="shared" si="6"/>
        <v>5.0000000000000711E-2</v>
      </c>
      <c r="J161" s="83">
        <f t="shared" si="7"/>
        <v>0.59880239520958933</v>
      </c>
      <c r="K161" s="83" t="e">
        <f>J161-IRE_90DSMR</f>
        <v>#REF!</v>
      </c>
      <c r="L161" s="83" t="e">
        <f t="shared" si="8"/>
        <v>#REF!</v>
      </c>
    </row>
    <row r="162" spans="1:12" x14ac:dyDescent="0.25">
      <c r="A162" s="82">
        <v>41870</v>
      </c>
      <c r="B162" s="83">
        <v>8.8000000000000007</v>
      </c>
      <c r="C162" s="83">
        <v>8.86</v>
      </c>
      <c r="D162" s="83">
        <v>8.76</v>
      </c>
      <c r="E162" s="83">
        <v>8.77</v>
      </c>
      <c r="F162" s="84">
        <v>358800</v>
      </c>
      <c r="G162" s="83">
        <v>8.35</v>
      </c>
      <c r="H162" s="84">
        <f>EOD_T-A162</f>
        <v>224</v>
      </c>
      <c r="I162" s="83">
        <f t="shared" si="6"/>
        <v>-1.9999999999999574E-2</v>
      </c>
      <c r="J162" s="83">
        <f t="shared" si="7"/>
        <v>-0.23894862604539516</v>
      </c>
      <c r="K162" s="83" t="e">
        <f>J162-IRE_90DSMR</f>
        <v>#REF!</v>
      </c>
      <c r="L162" s="83" t="e">
        <f t="shared" si="8"/>
        <v>#REF!</v>
      </c>
    </row>
    <row r="163" spans="1:12" x14ac:dyDescent="0.25">
      <c r="A163" s="82">
        <v>41869</v>
      </c>
      <c r="B163" s="83">
        <v>8.76</v>
      </c>
      <c r="C163" s="83">
        <v>8.82</v>
      </c>
      <c r="D163" s="83">
        <v>8.7200000000000006</v>
      </c>
      <c r="E163" s="83">
        <v>8.7899999999999991</v>
      </c>
      <c r="F163" s="84">
        <v>208700</v>
      </c>
      <c r="G163" s="83">
        <v>8.3699999999999992</v>
      </c>
      <c r="H163" s="84">
        <f>EOD_T-A163</f>
        <v>225</v>
      </c>
      <c r="I163" s="83">
        <f t="shared" si="6"/>
        <v>9.9999999999997868E-3</v>
      </c>
      <c r="J163" s="83">
        <f t="shared" si="7"/>
        <v>0.11961722488038024</v>
      </c>
      <c r="K163" s="83" t="e">
        <f>J163-IRE_90DSMR</f>
        <v>#REF!</v>
      </c>
      <c r="L163" s="83" t="e">
        <f t="shared" si="8"/>
        <v>#REF!</v>
      </c>
    </row>
    <row r="164" spans="1:12" x14ac:dyDescent="0.25">
      <c r="A164" s="82">
        <v>41866</v>
      </c>
      <c r="B164" s="83">
        <v>8.86</v>
      </c>
      <c r="C164" s="83">
        <v>8.9499999999999993</v>
      </c>
      <c r="D164" s="83">
        <v>8.75</v>
      </c>
      <c r="E164" s="83">
        <v>8.7799999999999994</v>
      </c>
      <c r="F164" s="84">
        <v>319600</v>
      </c>
      <c r="G164" s="83">
        <v>8.36</v>
      </c>
      <c r="H164" s="84">
        <f>EOD_T-A164</f>
        <v>228</v>
      </c>
      <c r="I164" s="83">
        <f t="shared" si="6"/>
        <v>-3.0000000000001137E-2</v>
      </c>
      <c r="J164" s="83">
        <f t="shared" si="7"/>
        <v>-0.35756853396902422</v>
      </c>
      <c r="K164" s="83" t="e">
        <f>J164-IRE_90DSMR</f>
        <v>#REF!</v>
      </c>
      <c r="L164" s="83" t="e">
        <f t="shared" si="8"/>
        <v>#REF!</v>
      </c>
    </row>
    <row r="165" spans="1:12" x14ac:dyDescent="0.25">
      <c r="A165" s="82">
        <v>41865</v>
      </c>
      <c r="B165" s="83">
        <v>8.5500000000000007</v>
      </c>
      <c r="C165" s="83">
        <v>8.9</v>
      </c>
      <c r="D165" s="83">
        <v>8.5500000000000007</v>
      </c>
      <c r="E165" s="83">
        <v>8.81</v>
      </c>
      <c r="F165" s="84">
        <v>434400</v>
      </c>
      <c r="G165" s="83">
        <v>8.39</v>
      </c>
      <c r="H165" s="84">
        <f>EOD_T-A165</f>
        <v>229</v>
      </c>
      <c r="I165" s="83">
        <f t="shared" si="6"/>
        <v>0.25</v>
      </c>
      <c r="J165" s="83">
        <f t="shared" si="7"/>
        <v>3.071253071253071</v>
      </c>
      <c r="K165" s="83" t="e">
        <f>J165-IRE_90DSMR</f>
        <v>#REF!</v>
      </c>
      <c r="L165" s="83" t="e">
        <f t="shared" si="8"/>
        <v>#REF!</v>
      </c>
    </row>
    <row r="166" spans="1:12" x14ac:dyDescent="0.25">
      <c r="A166" s="82">
        <v>41864</v>
      </c>
      <c r="B166" s="83">
        <v>8.52</v>
      </c>
      <c r="C166" s="83">
        <v>8.57</v>
      </c>
      <c r="D166" s="83">
        <v>8.4499999999999993</v>
      </c>
      <c r="E166" s="83">
        <v>8.5500000000000007</v>
      </c>
      <c r="F166" s="84">
        <v>363000</v>
      </c>
      <c r="G166" s="83">
        <v>8.14</v>
      </c>
      <c r="H166" s="84">
        <f>EOD_T-A166</f>
        <v>230</v>
      </c>
      <c r="I166" s="83">
        <f t="shared" si="6"/>
        <v>-3.9999999999999147E-2</v>
      </c>
      <c r="J166" s="83">
        <f t="shared" si="7"/>
        <v>-0.48899755501221454</v>
      </c>
      <c r="K166" s="83" t="e">
        <f>J166-IRE_90DSMR</f>
        <v>#REF!</v>
      </c>
      <c r="L166" s="83" t="e">
        <f t="shared" si="8"/>
        <v>#REF!</v>
      </c>
    </row>
    <row r="167" spans="1:12" x14ac:dyDescent="0.25">
      <c r="A167" s="82">
        <v>41863</v>
      </c>
      <c r="B167" s="83">
        <v>8.44</v>
      </c>
      <c r="C167" s="83">
        <v>8.6</v>
      </c>
      <c r="D167" s="83">
        <v>8.44</v>
      </c>
      <c r="E167" s="83">
        <v>8.59</v>
      </c>
      <c r="F167" s="84">
        <v>201100</v>
      </c>
      <c r="G167" s="83">
        <v>8.18</v>
      </c>
      <c r="H167" s="84">
        <f>EOD_T-A167</f>
        <v>231</v>
      </c>
      <c r="I167" s="83">
        <f t="shared" si="6"/>
        <v>0.14000000000000057</v>
      </c>
      <c r="J167" s="83">
        <f t="shared" si="7"/>
        <v>1.7412935323383159</v>
      </c>
      <c r="K167" s="83" t="e">
        <f>J167-IRE_90DSMR</f>
        <v>#REF!</v>
      </c>
      <c r="L167" s="83" t="e">
        <f t="shared" si="8"/>
        <v>#REF!</v>
      </c>
    </row>
    <row r="168" spans="1:12" x14ac:dyDescent="0.25">
      <c r="A168" s="82">
        <v>41862</v>
      </c>
      <c r="B168" s="83">
        <v>8.4700000000000006</v>
      </c>
      <c r="C168" s="83">
        <v>8.48</v>
      </c>
      <c r="D168" s="83">
        <v>8.4</v>
      </c>
      <c r="E168" s="83">
        <v>8.44</v>
      </c>
      <c r="F168" s="84">
        <v>182600</v>
      </c>
      <c r="G168" s="83">
        <v>8.0399999999999991</v>
      </c>
      <c r="H168" s="84">
        <f>EOD_T-A168</f>
        <v>232</v>
      </c>
      <c r="I168" s="83">
        <f t="shared" si="6"/>
        <v>0</v>
      </c>
      <c r="J168" s="83">
        <f t="shared" si="7"/>
        <v>0</v>
      </c>
      <c r="K168" s="83" t="e">
        <f>J168-IRE_90DSMR</f>
        <v>#REF!</v>
      </c>
      <c r="L168" s="83" t="e">
        <f t="shared" si="8"/>
        <v>#REF!</v>
      </c>
    </row>
    <row r="169" spans="1:12" x14ac:dyDescent="0.25">
      <c r="A169" s="82">
        <v>41859</v>
      </c>
      <c r="B169" s="83">
        <v>8.4499999999999993</v>
      </c>
      <c r="C169" s="83">
        <v>8.56</v>
      </c>
      <c r="D169" s="83">
        <v>8.36</v>
      </c>
      <c r="E169" s="83">
        <v>8.44</v>
      </c>
      <c r="F169" s="84">
        <v>367500</v>
      </c>
      <c r="G169" s="83">
        <v>8.0399999999999991</v>
      </c>
      <c r="H169" s="84">
        <f>EOD_T-A169</f>
        <v>235</v>
      </c>
      <c r="I169" s="83">
        <f t="shared" si="6"/>
        <v>-0.12000000000000099</v>
      </c>
      <c r="J169" s="83">
        <f t="shared" si="7"/>
        <v>-1.4705882352941297</v>
      </c>
      <c r="K169" s="83" t="e">
        <f>J169-IRE_90DSMR</f>
        <v>#REF!</v>
      </c>
      <c r="L169" s="83" t="e">
        <f t="shared" si="8"/>
        <v>#REF!</v>
      </c>
    </row>
    <row r="170" spans="1:12" x14ac:dyDescent="0.25">
      <c r="A170" s="82">
        <v>41858</v>
      </c>
      <c r="B170" s="83">
        <v>8.56</v>
      </c>
      <c r="C170" s="83">
        <v>8.6</v>
      </c>
      <c r="D170" s="83">
        <v>8.4700000000000006</v>
      </c>
      <c r="E170" s="83">
        <v>8.57</v>
      </c>
      <c r="F170" s="84">
        <v>408600</v>
      </c>
      <c r="G170" s="83">
        <v>8.16</v>
      </c>
      <c r="H170" s="84">
        <f>EOD_T-A170</f>
        <v>236</v>
      </c>
      <c r="I170" s="83">
        <f t="shared" si="6"/>
        <v>-9.9999999999997868E-3</v>
      </c>
      <c r="J170" s="83">
        <f t="shared" si="7"/>
        <v>-0.12239902080783092</v>
      </c>
      <c r="K170" s="83" t="e">
        <f>J170-IRE_90DSMR</f>
        <v>#REF!</v>
      </c>
      <c r="L170" s="83" t="e">
        <f t="shared" si="8"/>
        <v>#REF!</v>
      </c>
    </row>
    <row r="171" spans="1:12" x14ac:dyDescent="0.25">
      <c r="A171" s="82">
        <v>41857</v>
      </c>
      <c r="B171" s="83">
        <v>8.6300000000000008</v>
      </c>
      <c r="C171" s="83">
        <v>8.68</v>
      </c>
      <c r="D171" s="83">
        <v>8.5500000000000007</v>
      </c>
      <c r="E171" s="83">
        <v>8.58</v>
      </c>
      <c r="F171" s="84">
        <v>283700</v>
      </c>
      <c r="G171" s="83">
        <v>8.17</v>
      </c>
      <c r="H171" s="84">
        <f>EOD_T-A171</f>
        <v>237</v>
      </c>
      <c r="I171" s="83">
        <f t="shared" si="6"/>
        <v>-6.0000000000000497E-2</v>
      </c>
      <c r="J171" s="83">
        <f t="shared" si="7"/>
        <v>-0.72904009720535223</v>
      </c>
      <c r="K171" s="83" t="e">
        <f>J171-IRE_90DSMR</f>
        <v>#REF!</v>
      </c>
      <c r="L171" s="83" t="e">
        <f t="shared" si="8"/>
        <v>#REF!</v>
      </c>
    </row>
    <row r="172" spans="1:12" x14ac:dyDescent="0.25">
      <c r="A172" s="82">
        <v>41856</v>
      </c>
      <c r="B172" s="83">
        <v>8.66</v>
      </c>
      <c r="C172" s="83">
        <v>8.6999999999999993</v>
      </c>
      <c r="D172" s="83">
        <v>8.6</v>
      </c>
      <c r="E172" s="83">
        <v>8.64</v>
      </c>
      <c r="F172" s="84">
        <v>356100</v>
      </c>
      <c r="G172" s="83">
        <v>8.23</v>
      </c>
      <c r="H172" s="84">
        <f>EOD_T-A172</f>
        <v>238</v>
      </c>
      <c r="I172" s="83">
        <f t="shared" si="6"/>
        <v>-2.9999999999999361E-2</v>
      </c>
      <c r="J172" s="83">
        <f t="shared" si="7"/>
        <v>-0.36319612590798256</v>
      </c>
      <c r="K172" s="83" t="e">
        <f>J172-IRE_90DSMR</f>
        <v>#REF!</v>
      </c>
      <c r="L172" s="83" t="e">
        <f t="shared" si="8"/>
        <v>#REF!</v>
      </c>
    </row>
    <row r="173" spans="1:12" x14ac:dyDescent="0.25">
      <c r="A173" s="82">
        <v>41855</v>
      </c>
      <c r="B173" s="83">
        <v>8.6999999999999993</v>
      </c>
      <c r="C173" s="83">
        <v>8.75</v>
      </c>
      <c r="D173" s="83">
        <v>8.6199999999999992</v>
      </c>
      <c r="E173" s="83">
        <v>8.68</v>
      </c>
      <c r="F173" s="84">
        <v>186300</v>
      </c>
      <c r="G173" s="83">
        <v>8.26</v>
      </c>
      <c r="H173" s="84">
        <f>EOD_T-A173</f>
        <v>239</v>
      </c>
      <c r="I173" s="83">
        <f t="shared" si="6"/>
        <v>-8.0000000000000071E-2</v>
      </c>
      <c r="J173" s="83">
        <f t="shared" si="7"/>
        <v>-0.95923261390887371</v>
      </c>
      <c r="K173" s="83" t="e">
        <f>J173-IRE_90DSMR</f>
        <v>#REF!</v>
      </c>
      <c r="L173" s="83" t="e">
        <f t="shared" si="8"/>
        <v>#REF!</v>
      </c>
    </row>
    <row r="174" spans="1:12" x14ac:dyDescent="0.25">
      <c r="A174" s="82">
        <v>41852</v>
      </c>
      <c r="B174" s="83">
        <v>8.75</v>
      </c>
      <c r="C174" s="83">
        <v>8.8000000000000007</v>
      </c>
      <c r="D174" s="83">
        <v>8.67</v>
      </c>
      <c r="E174" s="83">
        <v>8.76</v>
      </c>
      <c r="F174" s="84">
        <v>387500</v>
      </c>
      <c r="G174" s="83">
        <v>8.34</v>
      </c>
      <c r="H174" s="84">
        <f>EOD_T-A174</f>
        <v>242</v>
      </c>
      <c r="I174" s="83">
        <f t="shared" si="6"/>
        <v>0</v>
      </c>
      <c r="J174" s="83">
        <f t="shared" si="7"/>
        <v>0</v>
      </c>
      <c r="K174" s="83" t="e">
        <f>J174-IRE_90DSMR</f>
        <v>#REF!</v>
      </c>
      <c r="L174" s="83" t="e">
        <f t="shared" si="8"/>
        <v>#REF!</v>
      </c>
    </row>
    <row r="175" spans="1:12" x14ac:dyDescent="0.25">
      <c r="A175" s="82">
        <v>41851</v>
      </c>
      <c r="B175" s="83">
        <v>8.74</v>
      </c>
      <c r="C175" s="83">
        <v>8.8000000000000007</v>
      </c>
      <c r="D175" s="83">
        <v>8.6999999999999993</v>
      </c>
      <c r="E175" s="83">
        <v>8.76</v>
      </c>
      <c r="F175" s="84">
        <v>207200</v>
      </c>
      <c r="G175" s="83">
        <v>8.34</v>
      </c>
      <c r="H175" s="84">
        <f>EOD_T-A175</f>
        <v>243</v>
      </c>
      <c r="I175" s="83">
        <f t="shared" si="6"/>
        <v>3.9999999999999147E-2</v>
      </c>
      <c r="J175" s="83">
        <f t="shared" si="7"/>
        <v>0.48192771084336322</v>
      </c>
      <c r="K175" s="83" t="e">
        <f>J175-IRE_90DSMR</f>
        <v>#REF!</v>
      </c>
      <c r="L175" s="83" t="e">
        <f t="shared" si="8"/>
        <v>#REF!</v>
      </c>
    </row>
    <row r="176" spans="1:12" x14ac:dyDescent="0.25">
      <c r="A176" s="82">
        <v>41850</v>
      </c>
      <c r="B176" s="83">
        <v>8.77</v>
      </c>
      <c r="C176" s="83">
        <v>8.7899999999999991</v>
      </c>
      <c r="D176" s="83">
        <v>8.7200000000000006</v>
      </c>
      <c r="E176" s="83">
        <v>8.7200000000000006</v>
      </c>
      <c r="F176" s="84">
        <v>261100</v>
      </c>
      <c r="G176" s="83">
        <v>8.3000000000000007</v>
      </c>
      <c r="H176" s="84">
        <f>EOD_T-A176</f>
        <v>244</v>
      </c>
      <c r="I176" s="83">
        <f t="shared" si="6"/>
        <v>-4.9999999999998934E-2</v>
      </c>
      <c r="J176" s="83">
        <f t="shared" si="7"/>
        <v>-0.59880239520956813</v>
      </c>
      <c r="K176" s="83" t="e">
        <f>J176-IRE_90DSMR</f>
        <v>#REF!</v>
      </c>
      <c r="L176" s="83" t="e">
        <f t="shared" si="8"/>
        <v>#REF!</v>
      </c>
    </row>
    <row r="177" spans="1:12" x14ac:dyDescent="0.25">
      <c r="A177" s="82">
        <v>41849</v>
      </c>
      <c r="B177" s="83">
        <v>8.65</v>
      </c>
      <c r="C177" s="83">
        <v>8.8000000000000007</v>
      </c>
      <c r="D177" s="83">
        <v>8.65</v>
      </c>
      <c r="E177" s="83">
        <v>8.77</v>
      </c>
      <c r="F177" s="84">
        <v>269600</v>
      </c>
      <c r="G177" s="83">
        <v>8.35</v>
      </c>
      <c r="H177" s="84">
        <f>EOD_T-A177</f>
        <v>245</v>
      </c>
      <c r="I177" s="83">
        <f t="shared" si="6"/>
        <v>9.9999999999999645E-2</v>
      </c>
      <c r="J177" s="83">
        <f t="shared" si="7"/>
        <v>1.2121212121212077</v>
      </c>
      <c r="K177" s="83" t="e">
        <f>J177-IRE_90DSMR</f>
        <v>#REF!</v>
      </c>
      <c r="L177" s="83" t="e">
        <f t="shared" si="8"/>
        <v>#REF!</v>
      </c>
    </row>
    <row r="178" spans="1:12" x14ac:dyDescent="0.25">
      <c r="A178" s="82">
        <v>41848</v>
      </c>
      <c r="B178" s="83">
        <v>8.7200000000000006</v>
      </c>
      <c r="C178" s="83">
        <v>8.73</v>
      </c>
      <c r="D178" s="83">
        <v>8.6</v>
      </c>
      <c r="E178" s="83">
        <v>8.67</v>
      </c>
      <c r="F178" s="84">
        <v>308000</v>
      </c>
      <c r="G178" s="83">
        <v>8.25</v>
      </c>
      <c r="H178" s="84">
        <f>EOD_T-A178</f>
        <v>246</v>
      </c>
      <c r="I178" s="83">
        <f t="shared" si="6"/>
        <v>-3.9999999999999147E-2</v>
      </c>
      <c r="J178" s="83">
        <f t="shared" si="7"/>
        <v>-0.48250904704462183</v>
      </c>
      <c r="K178" s="83" t="e">
        <f>J178-IRE_90DSMR</f>
        <v>#REF!</v>
      </c>
      <c r="L178" s="83" t="e">
        <f t="shared" si="8"/>
        <v>#REF!</v>
      </c>
    </row>
    <row r="179" spans="1:12" x14ac:dyDescent="0.25">
      <c r="A179" s="82">
        <v>41845</v>
      </c>
      <c r="B179" s="83">
        <v>8.6999999999999993</v>
      </c>
      <c r="C179" s="83">
        <v>8.74</v>
      </c>
      <c r="D179" s="83">
        <v>8.69</v>
      </c>
      <c r="E179" s="83">
        <v>8.7100000000000009</v>
      </c>
      <c r="F179" s="84">
        <v>202700</v>
      </c>
      <c r="G179" s="83">
        <v>8.2899999999999991</v>
      </c>
      <c r="H179" s="84">
        <f>EOD_T-A179</f>
        <v>249</v>
      </c>
      <c r="I179" s="83">
        <f t="shared" si="6"/>
        <v>-3.0000000000001137E-2</v>
      </c>
      <c r="J179" s="83">
        <f t="shared" si="7"/>
        <v>-0.36057692307693673</v>
      </c>
      <c r="K179" s="83" t="e">
        <f>J179-IRE_90DSMR</f>
        <v>#REF!</v>
      </c>
      <c r="L179" s="83" t="e">
        <f t="shared" si="8"/>
        <v>#REF!</v>
      </c>
    </row>
    <row r="180" spans="1:12" x14ac:dyDescent="0.25">
      <c r="A180" s="82">
        <v>41844</v>
      </c>
      <c r="B180" s="83">
        <v>8.7200000000000006</v>
      </c>
      <c r="C180" s="83">
        <v>8.7799999999999994</v>
      </c>
      <c r="D180" s="83">
        <v>8.67</v>
      </c>
      <c r="E180" s="83">
        <v>8.74</v>
      </c>
      <c r="F180" s="84">
        <v>298300</v>
      </c>
      <c r="G180" s="83">
        <v>8.32</v>
      </c>
      <c r="H180" s="84">
        <f>EOD_T-A180</f>
        <v>250</v>
      </c>
      <c r="I180" s="83">
        <f t="shared" si="6"/>
        <v>9.9999999999997868E-3</v>
      </c>
      <c r="J180" s="83">
        <f t="shared" si="7"/>
        <v>0.12033694344163401</v>
      </c>
      <c r="K180" s="83" t="e">
        <f>J180-IRE_90DSMR</f>
        <v>#REF!</v>
      </c>
      <c r="L180" s="83" t="e">
        <f t="shared" si="8"/>
        <v>#REF!</v>
      </c>
    </row>
    <row r="181" spans="1:12" x14ac:dyDescent="0.25">
      <c r="A181" s="82">
        <v>41843</v>
      </c>
      <c r="B181" s="83">
        <v>8.65</v>
      </c>
      <c r="C181" s="83">
        <v>8.7899999999999991</v>
      </c>
      <c r="D181" s="83">
        <v>8.6199999999999992</v>
      </c>
      <c r="E181" s="83">
        <v>8.73</v>
      </c>
      <c r="F181" s="84">
        <v>353500</v>
      </c>
      <c r="G181" s="83">
        <v>8.31</v>
      </c>
      <c r="H181" s="84">
        <f>EOD_T-A181</f>
        <v>251</v>
      </c>
      <c r="I181" s="83">
        <f t="shared" si="6"/>
        <v>7.0000000000000284E-2</v>
      </c>
      <c r="J181" s="83">
        <f t="shared" si="7"/>
        <v>0.84951456310679951</v>
      </c>
      <c r="K181" s="83" t="e">
        <f>J181-IRE_90DSMR</f>
        <v>#REF!</v>
      </c>
      <c r="L181" s="83" t="e">
        <f t="shared" si="8"/>
        <v>#REF!</v>
      </c>
    </row>
    <row r="182" spans="1:12" x14ac:dyDescent="0.25">
      <c r="A182" s="82">
        <v>41842</v>
      </c>
      <c r="B182" s="83">
        <v>8.61</v>
      </c>
      <c r="C182" s="83">
        <v>8.69</v>
      </c>
      <c r="D182" s="83">
        <v>8.58</v>
      </c>
      <c r="E182" s="83">
        <v>8.65</v>
      </c>
      <c r="F182" s="84">
        <v>269000</v>
      </c>
      <c r="G182" s="83">
        <v>8.24</v>
      </c>
      <c r="H182" s="84">
        <f>EOD_T-A182</f>
        <v>252</v>
      </c>
      <c r="I182" s="83">
        <f t="shared" si="6"/>
        <v>1.9999999999999574E-2</v>
      </c>
      <c r="J182" s="83">
        <f t="shared" si="7"/>
        <v>0.24330900243308481</v>
      </c>
      <c r="K182" s="83" t="e">
        <f>J182-IRE_90DSMR</f>
        <v>#REF!</v>
      </c>
      <c r="L182" s="83" t="e">
        <f t="shared" si="8"/>
        <v>#REF!</v>
      </c>
    </row>
    <row r="183" spans="1:12" x14ac:dyDescent="0.25">
      <c r="A183" s="82">
        <v>41841</v>
      </c>
      <c r="B183" s="83">
        <v>8.6199999999999992</v>
      </c>
      <c r="C183" s="83">
        <v>8.69</v>
      </c>
      <c r="D183" s="83">
        <v>8.59</v>
      </c>
      <c r="E183" s="83">
        <v>8.6300000000000008</v>
      </c>
      <c r="F183" s="84">
        <v>285200</v>
      </c>
      <c r="G183" s="83">
        <v>8.2200000000000006</v>
      </c>
      <c r="H183" s="84">
        <f>EOD_T-A183</f>
        <v>253</v>
      </c>
      <c r="I183" s="83">
        <f t="shared" si="6"/>
        <v>9.9999999999997868E-3</v>
      </c>
      <c r="J183" s="83">
        <f t="shared" si="7"/>
        <v>0.12180267965894989</v>
      </c>
      <c r="K183" s="83" t="e">
        <f>J183-IRE_90DSMR</f>
        <v>#REF!</v>
      </c>
      <c r="L183" s="83" t="e">
        <f t="shared" si="8"/>
        <v>#REF!</v>
      </c>
    </row>
    <row r="184" spans="1:12" x14ac:dyDescent="0.25">
      <c r="A184" s="82">
        <v>41838</v>
      </c>
      <c r="B184" s="83">
        <v>8.56</v>
      </c>
      <c r="C184" s="83">
        <v>8.6199999999999992</v>
      </c>
      <c r="D184" s="83">
        <v>8.51</v>
      </c>
      <c r="E184" s="83">
        <v>8.6199999999999992</v>
      </c>
      <c r="F184" s="84">
        <v>234300</v>
      </c>
      <c r="G184" s="83">
        <v>8.2100000000000009</v>
      </c>
      <c r="H184" s="84">
        <f>EOD_T-A184</f>
        <v>256</v>
      </c>
      <c r="I184" s="83">
        <f t="shared" si="6"/>
        <v>2.000000000000135E-2</v>
      </c>
      <c r="J184" s="83">
        <f t="shared" si="7"/>
        <v>0.24420024420026068</v>
      </c>
      <c r="K184" s="83" t="e">
        <f>J184-IRE_90DSMR</f>
        <v>#REF!</v>
      </c>
      <c r="L184" s="83" t="e">
        <f t="shared" si="8"/>
        <v>#REF!</v>
      </c>
    </row>
    <row r="185" spans="1:12" x14ac:dyDescent="0.25">
      <c r="A185" s="82">
        <v>41837</v>
      </c>
      <c r="B185" s="83">
        <v>8.51</v>
      </c>
      <c r="C185" s="83">
        <v>8.6300000000000008</v>
      </c>
      <c r="D185" s="83">
        <v>8.51</v>
      </c>
      <c r="E185" s="83">
        <v>8.6</v>
      </c>
      <c r="F185" s="84">
        <v>449800</v>
      </c>
      <c r="G185" s="83">
        <v>8.19</v>
      </c>
      <c r="H185" s="84">
        <f>EOD_T-A185</f>
        <v>257</v>
      </c>
      <c r="I185" s="83">
        <f t="shared" si="6"/>
        <v>0.10999999999999943</v>
      </c>
      <c r="J185" s="83">
        <f t="shared" si="7"/>
        <v>1.3613861386138542</v>
      </c>
      <c r="K185" s="83" t="e">
        <f>J185-IRE_90DSMR</f>
        <v>#REF!</v>
      </c>
      <c r="L185" s="83" t="e">
        <f t="shared" si="8"/>
        <v>#REF!</v>
      </c>
    </row>
    <row r="186" spans="1:12" x14ac:dyDescent="0.25">
      <c r="A186" s="82">
        <v>41836</v>
      </c>
      <c r="B186" s="83">
        <v>8.4600000000000009</v>
      </c>
      <c r="C186" s="83">
        <v>8.5</v>
      </c>
      <c r="D186" s="83">
        <v>8.4</v>
      </c>
      <c r="E186" s="83">
        <v>8.49</v>
      </c>
      <c r="F186" s="84">
        <v>166100</v>
      </c>
      <c r="G186" s="83">
        <v>8.08</v>
      </c>
      <c r="H186" s="84">
        <f>EOD_T-A186</f>
        <v>258</v>
      </c>
      <c r="I186" s="83">
        <f t="shared" si="6"/>
        <v>2.9999999999999361E-2</v>
      </c>
      <c r="J186" s="83">
        <f t="shared" si="7"/>
        <v>0.37267080745340814</v>
      </c>
      <c r="K186" s="83" t="e">
        <f>J186-IRE_90DSMR</f>
        <v>#REF!</v>
      </c>
      <c r="L186" s="83" t="e">
        <f t="shared" si="8"/>
        <v>#REF!</v>
      </c>
    </row>
    <row r="187" spans="1:12" x14ac:dyDescent="0.25">
      <c r="A187" s="82">
        <v>41835</v>
      </c>
      <c r="B187" s="83">
        <v>8.5</v>
      </c>
      <c r="C187" s="83">
        <v>8.5</v>
      </c>
      <c r="D187" s="83">
        <v>8.41</v>
      </c>
      <c r="E187" s="83">
        <v>8.4499999999999993</v>
      </c>
      <c r="F187" s="84">
        <v>465000</v>
      </c>
      <c r="G187" s="83">
        <v>8.0500000000000007</v>
      </c>
      <c r="H187" s="84">
        <f>EOD_T-A187</f>
        <v>259</v>
      </c>
      <c r="I187" s="83">
        <f t="shared" si="6"/>
        <v>0</v>
      </c>
      <c r="J187" s="83">
        <f t="shared" si="7"/>
        <v>0</v>
      </c>
      <c r="K187" s="83" t="e">
        <f>J187-IRE_90DSMR</f>
        <v>#REF!</v>
      </c>
      <c r="L187" s="83" t="e">
        <f t="shared" si="8"/>
        <v>#REF!</v>
      </c>
    </row>
    <row r="188" spans="1:12" x14ac:dyDescent="0.25">
      <c r="A188" s="82">
        <v>41834</v>
      </c>
      <c r="B188" s="83">
        <v>8.4499999999999993</v>
      </c>
      <c r="C188" s="83">
        <v>8.48</v>
      </c>
      <c r="D188" s="83">
        <v>8.41</v>
      </c>
      <c r="E188" s="83">
        <v>8.4499999999999993</v>
      </c>
      <c r="F188" s="84">
        <v>296600</v>
      </c>
      <c r="G188" s="83">
        <v>8.0500000000000007</v>
      </c>
      <c r="H188" s="84">
        <f>EOD_T-A188</f>
        <v>260</v>
      </c>
      <c r="I188" s="83">
        <f t="shared" si="6"/>
        <v>1.0000000000001563E-2</v>
      </c>
      <c r="J188" s="83">
        <f t="shared" si="7"/>
        <v>0.12437810945275576</v>
      </c>
      <c r="K188" s="83" t="e">
        <f>J188-IRE_90DSMR</f>
        <v>#REF!</v>
      </c>
      <c r="L188" s="83" t="e">
        <f t="shared" si="8"/>
        <v>#REF!</v>
      </c>
    </row>
    <row r="189" spans="1:12" x14ac:dyDescent="0.25">
      <c r="A189" s="82">
        <v>41831</v>
      </c>
      <c r="B189" s="83">
        <v>8.2799999999999994</v>
      </c>
      <c r="C189" s="83">
        <v>8.4499999999999993</v>
      </c>
      <c r="D189" s="83">
        <v>8.2799999999999994</v>
      </c>
      <c r="E189" s="83">
        <v>8.44</v>
      </c>
      <c r="F189" s="84">
        <v>375300</v>
      </c>
      <c r="G189" s="83">
        <v>8.0399999999999991</v>
      </c>
      <c r="H189" s="84">
        <f>EOD_T-A189</f>
        <v>263</v>
      </c>
      <c r="I189" s="83">
        <f t="shared" si="6"/>
        <v>0.13999999999999879</v>
      </c>
      <c r="J189" s="83">
        <f t="shared" si="7"/>
        <v>1.7721518987341618</v>
      </c>
      <c r="K189" s="83" t="e">
        <f>J189-IRE_90DSMR</f>
        <v>#REF!</v>
      </c>
      <c r="L189" s="83" t="e">
        <f t="shared" si="8"/>
        <v>#REF!</v>
      </c>
    </row>
    <row r="190" spans="1:12" x14ac:dyDescent="0.25">
      <c r="A190" s="82">
        <v>41830</v>
      </c>
      <c r="B190" s="83">
        <v>8.3000000000000007</v>
      </c>
      <c r="C190" s="83">
        <v>8.34</v>
      </c>
      <c r="D190" s="83">
        <v>8.26</v>
      </c>
      <c r="E190" s="83">
        <v>8.3000000000000007</v>
      </c>
      <c r="F190" s="84">
        <v>529100</v>
      </c>
      <c r="G190" s="83">
        <v>7.9</v>
      </c>
      <c r="H190" s="84">
        <f>EOD_T-A190</f>
        <v>264</v>
      </c>
      <c r="I190" s="83">
        <f t="shared" si="6"/>
        <v>0</v>
      </c>
      <c r="J190" s="83">
        <f t="shared" si="7"/>
        <v>0</v>
      </c>
      <c r="K190" s="83" t="e">
        <f>J190-IRE_90DSMR</f>
        <v>#REF!</v>
      </c>
      <c r="L190" s="83" t="e">
        <f t="shared" si="8"/>
        <v>#REF!</v>
      </c>
    </row>
    <row r="191" spans="1:12" x14ac:dyDescent="0.25">
      <c r="A191" s="82">
        <v>41829</v>
      </c>
      <c r="B191" s="83">
        <v>8.26</v>
      </c>
      <c r="C191" s="83">
        <v>8.32</v>
      </c>
      <c r="D191" s="83">
        <v>8.25</v>
      </c>
      <c r="E191" s="83">
        <v>8.3000000000000007</v>
      </c>
      <c r="F191" s="84">
        <v>477300</v>
      </c>
      <c r="G191" s="83">
        <v>7.9</v>
      </c>
      <c r="H191" s="84">
        <f>EOD_T-A191</f>
        <v>265</v>
      </c>
      <c r="I191" s="83">
        <f t="shared" si="6"/>
        <v>0</v>
      </c>
      <c r="J191" s="83">
        <f t="shared" si="7"/>
        <v>0</v>
      </c>
      <c r="K191" s="83" t="e">
        <f>J191-IRE_90DSMR</f>
        <v>#REF!</v>
      </c>
      <c r="L191" s="83" t="e">
        <f t="shared" si="8"/>
        <v>#REF!</v>
      </c>
    </row>
    <row r="192" spans="1:12" x14ac:dyDescent="0.25">
      <c r="A192" s="82">
        <v>41828</v>
      </c>
      <c r="B192" s="83">
        <v>8.35</v>
      </c>
      <c r="C192" s="83">
        <v>8.35</v>
      </c>
      <c r="D192" s="83">
        <v>8.2899999999999991</v>
      </c>
      <c r="E192" s="83">
        <v>8.3000000000000007</v>
      </c>
      <c r="F192" s="84">
        <v>270100</v>
      </c>
      <c r="G192" s="83">
        <v>7.9</v>
      </c>
      <c r="H192" s="84">
        <f>EOD_T-A192</f>
        <v>266</v>
      </c>
      <c r="I192" s="83">
        <f t="shared" si="6"/>
        <v>-8.0000000000000071E-2</v>
      </c>
      <c r="J192" s="83">
        <f t="shared" si="7"/>
        <v>-1.0025062656641612</v>
      </c>
      <c r="K192" s="83" t="e">
        <f>J192-IRE_90DSMR</f>
        <v>#REF!</v>
      </c>
      <c r="L192" s="83" t="e">
        <f t="shared" si="8"/>
        <v>#REF!</v>
      </c>
    </row>
    <row r="193" spans="1:12" x14ac:dyDescent="0.25">
      <c r="A193" s="82">
        <v>41827</v>
      </c>
      <c r="B193" s="83">
        <v>8.23</v>
      </c>
      <c r="C193" s="83">
        <v>8.41</v>
      </c>
      <c r="D193" s="83">
        <v>8.23</v>
      </c>
      <c r="E193" s="83">
        <v>8.3800000000000008</v>
      </c>
      <c r="F193" s="84">
        <v>266600</v>
      </c>
      <c r="G193" s="83">
        <v>7.98</v>
      </c>
      <c r="H193" s="84">
        <f>EOD_T-A193</f>
        <v>267</v>
      </c>
      <c r="I193" s="83">
        <f t="shared" si="6"/>
        <v>5.0000000000000711E-2</v>
      </c>
      <c r="J193" s="83">
        <f t="shared" si="7"/>
        <v>0.63051702395965592</v>
      </c>
      <c r="K193" s="83" t="e">
        <f>J193-IRE_90DSMR</f>
        <v>#REF!</v>
      </c>
      <c r="L193" s="83" t="e">
        <f t="shared" si="8"/>
        <v>#REF!</v>
      </c>
    </row>
    <row r="194" spans="1:12" x14ac:dyDescent="0.25">
      <c r="A194" s="82">
        <v>41824</v>
      </c>
      <c r="B194" s="83">
        <v>8.27</v>
      </c>
      <c r="C194" s="83">
        <v>8.36</v>
      </c>
      <c r="D194" s="83">
        <v>8.27</v>
      </c>
      <c r="E194" s="83">
        <v>8.33</v>
      </c>
      <c r="F194" s="84">
        <v>588100</v>
      </c>
      <c r="G194" s="83">
        <v>7.93</v>
      </c>
      <c r="H194" s="84">
        <f>EOD_T-A194</f>
        <v>270</v>
      </c>
      <c r="I194" s="83">
        <f t="shared" si="6"/>
        <v>6.9999999999999396E-2</v>
      </c>
      <c r="J194" s="83">
        <f t="shared" si="7"/>
        <v>0.8905852417302722</v>
      </c>
      <c r="K194" s="83" t="e">
        <f>J194-IRE_90DSMR</f>
        <v>#REF!</v>
      </c>
      <c r="L194" s="83" t="e">
        <f t="shared" si="8"/>
        <v>#REF!</v>
      </c>
    </row>
    <row r="195" spans="1:12" x14ac:dyDescent="0.25">
      <c r="A195" s="82">
        <v>41823</v>
      </c>
      <c r="B195" s="83">
        <v>8.19</v>
      </c>
      <c r="C195" s="83">
        <v>8.2899999999999991</v>
      </c>
      <c r="D195" s="83">
        <v>8.17</v>
      </c>
      <c r="E195" s="83">
        <v>8.25</v>
      </c>
      <c r="F195" s="84">
        <v>239000</v>
      </c>
      <c r="G195" s="83">
        <v>7.86</v>
      </c>
      <c r="H195" s="84">
        <f>EOD_T-A195</f>
        <v>271</v>
      </c>
      <c r="I195" s="83">
        <f t="shared" ref="I195:I263" si="9">G195-G196</f>
        <v>6.0000000000000497E-2</v>
      </c>
      <c r="J195" s="83">
        <f t="shared" ref="J195:J258" si="10">I195/G196*100</f>
        <v>0.7692307692307756</v>
      </c>
      <c r="K195" s="83" t="e">
        <f>J195-IRE_90DSMR</f>
        <v>#REF!</v>
      </c>
      <c r="L195" s="83" t="e">
        <f t="shared" ref="L195:L258" si="11">K195*K195</f>
        <v>#REF!</v>
      </c>
    </row>
    <row r="196" spans="1:12" x14ac:dyDescent="0.25">
      <c r="A196" s="82">
        <v>41822</v>
      </c>
      <c r="B196" s="83">
        <v>8.18</v>
      </c>
      <c r="C196" s="83">
        <v>8.32</v>
      </c>
      <c r="D196" s="83">
        <v>8.18</v>
      </c>
      <c r="E196" s="83">
        <v>8.19</v>
      </c>
      <c r="F196" s="84">
        <v>404200</v>
      </c>
      <c r="G196" s="83">
        <v>7.8</v>
      </c>
      <c r="H196" s="84">
        <f>EOD_T-A196</f>
        <v>272</v>
      </c>
      <c r="I196" s="83">
        <f t="shared" si="9"/>
        <v>0</v>
      </c>
      <c r="J196" s="83">
        <f t="shared" si="10"/>
        <v>0</v>
      </c>
      <c r="K196" s="83" t="e">
        <f>J196-IRE_90DSMR</f>
        <v>#REF!</v>
      </c>
      <c r="L196" s="83" t="e">
        <f t="shared" si="11"/>
        <v>#REF!</v>
      </c>
    </row>
    <row r="197" spans="1:12" x14ac:dyDescent="0.25">
      <c r="A197" s="82">
        <v>41821</v>
      </c>
      <c r="B197" s="83">
        <v>8.17</v>
      </c>
      <c r="C197" s="83">
        <v>8.1999999999999993</v>
      </c>
      <c r="D197" s="83">
        <v>8.14</v>
      </c>
      <c r="E197" s="83">
        <v>8.19</v>
      </c>
      <c r="F197" s="84">
        <v>310200</v>
      </c>
      <c r="G197" s="83">
        <v>7.8</v>
      </c>
      <c r="H197" s="84">
        <f>EOD_T-A197</f>
        <v>273</v>
      </c>
      <c r="I197" s="83">
        <f t="shared" si="9"/>
        <v>0</v>
      </c>
      <c r="J197" s="83">
        <f t="shared" si="10"/>
        <v>0</v>
      </c>
      <c r="K197" s="83" t="e">
        <f>J197-IRE_90DSMR</f>
        <v>#REF!</v>
      </c>
      <c r="L197" s="83" t="e">
        <f t="shared" si="11"/>
        <v>#REF!</v>
      </c>
    </row>
    <row r="198" spans="1:12" x14ac:dyDescent="0.25">
      <c r="A198" s="82">
        <v>41820</v>
      </c>
      <c r="B198" s="83">
        <v>8.24</v>
      </c>
      <c r="C198" s="83">
        <v>8.26</v>
      </c>
      <c r="D198" s="83">
        <v>8.18</v>
      </c>
      <c r="E198" s="83">
        <v>8.19</v>
      </c>
      <c r="F198" s="84">
        <v>269700</v>
      </c>
      <c r="G198" s="83">
        <v>7.8</v>
      </c>
      <c r="H198" s="84">
        <f>EOD_T-A198</f>
        <v>274</v>
      </c>
      <c r="I198" s="83">
        <f t="shared" si="9"/>
        <v>-3.0000000000000249E-2</v>
      </c>
      <c r="J198" s="83">
        <f t="shared" si="10"/>
        <v>-0.38314176245211046</v>
      </c>
      <c r="K198" s="83" t="e">
        <f>J198-IRE_90DSMR</f>
        <v>#REF!</v>
      </c>
      <c r="L198" s="83" t="e">
        <f t="shared" si="11"/>
        <v>#REF!</v>
      </c>
    </row>
    <row r="199" spans="1:12" x14ac:dyDescent="0.25">
      <c r="A199" s="82">
        <v>41817</v>
      </c>
      <c r="B199" s="83">
        <v>8.35</v>
      </c>
      <c r="C199" s="83">
        <v>8.36</v>
      </c>
      <c r="D199" s="83">
        <v>8.1999999999999993</v>
      </c>
      <c r="E199" s="83">
        <v>8.2200000000000006</v>
      </c>
      <c r="F199" s="84">
        <v>419700</v>
      </c>
      <c r="G199" s="83">
        <v>7.83</v>
      </c>
      <c r="H199" s="84">
        <f>EOD_T-A199</f>
        <v>277</v>
      </c>
      <c r="I199" s="83">
        <f t="shared" si="9"/>
        <v>-0.12000000000000011</v>
      </c>
      <c r="J199" s="83">
        <f t="shared" si="10"/>
        <v>-1.5094339622641522</v>
      </c>
      <c r="K199" s="83" t="e">
        <f>J199-IRE_90DSMR</f>
        <v>#REF!</v>
      </c>
      <c r="L199" s="83" t="e">
        <f t="shared" si="11"/>
        <v>#REF!</v>
      </c>
    </row>
    <row r="200" spans="1:12" x14ac:dyDescent="0.25">
      <c r="A200" s="82">
        <v>41816</v>
      </c>
      <c r="B200" s="83">
        <v>8.24</v>
      </c>
      <c r="C200" s="83">
        <v>8.3699999999999992</v>
      </c>
      <c r="D200" s="83">
        <v>8.24</v>
      </c>
      <c r="E200" s="83">
        <v>8.35</v>
      </c>
      <c r="F200" s="84">
        <v>349200</v>
      </c>
      <c r="G200" s="83">
        <v>7.95</v>
      </c>
      <c r="H200" s="84">
        <f>EOD_T-A200</f>
        <v>278</v>
      </c>
      <c r="I200" s="83">
        <f t="shared" si="9"/>
        <v>0.10000000000000053</v>
      </c>
      <c r="J200" s="83">
        <f t="shared" si="10"/>
        <v>1.2738853503184782</v>
      </c>
      <c r="K200" s="83" t="e">
        <f>J200-IRE_90DSMR</f>
        <v>#REF!</v>
      </c>
      <c r="L200" s="83" t="e">
        <f t="shared" si="11"/>
        <v>#REF!</v>
      </c>
    </row>
    <row r="201" spans="1:12" x14ac:dyDescent="0.25">
      <c r="A201" s="82">
        <v>41815</v>
      </c>
      <c r="B201" s="83">
        <v>8.1300000000000008</v>
      </c>
      <c r="C201" s="83">
        <v>8.24</v>
      </c>
      <c r="D201" s="83">
        <v>8.09</v>
      </c>
      <c r="E201" s="83">
        <v>8.24</v>
      </c>
      <c r="F201" s="84">
        <v>410100</v>
      </c>
      <c r="G201" s="83">
        <v>7.85</v>
      </c>
      <c r="H201" s="84">
        <f>EOD_T-A201</f>
        <v>279</v>
      </c>
      <c r="I201" s="83">
        <f t="shared" si="9"/>
        <v>5.9999999999999609E-2</v>
      </c>
      <c r="J201" s="83">
        <f t="shared" si="10"/>
        <v>0.77021822849806942</v>
      </c>
      <c r="K201" s="83" t="e">
        <f>J201-IRE_90DSMR</f>
        <v>#REF!</v>
      </c>
      <c r="L201" s="83" t="e">
        <f t="shared" si="11"/>
        <v>#REF!</v>
      </c>
    </row>
    <row r="202" spans="1:12" x14ac:dyDescent="0.25">
      <c r="A202" s="82">
        <v>41814</v>
      </c>
      <c r="B202" s="83">
        <v>8.15</v>
      </c>
      <c r="C202" s="83">
        <v>8.19</v>
      </c>
      <c r="D202" s="83">
        <v>8.11</v>
      </c>
      <c r="E202" s="83">
        <v>8.18</v>
      </c>
      <c r="F202" s="84">
        <v>252900</v>
      </c>
      <c r="G202" s="83">
        <v>7.79</v>
      </c>
      <c r="H202" s="84">
        <f>EOD_T-A202</f>
        <v>280</v>
      </c>
      <c r="I202" s="83">
        <f t="shared" si="9"/>
        <v>9.9999999999997868E-3</v>
      </c>
      <c r="J202" s="83">
        <f t="shared" si="10"/>
        <v>0.12853470437017719</v>
      </c>
      <c r="K202" s="83" t="e">
        <f>J202-IRE_90DSMR</f>
        <v>#REF!</v>
      </c>
      <c r="L202" s="83" t="e">
        <f t="shared" si="11"/>
        <v>#REF!</v>
      </c>
    </row>
    <row r="203" spans="1:12" x14ac:dyDescent="0.25">
      <c r="A203" s="82">
        <v>41813</v>
      </c>
      <c r="B203" s="83">
        <v>8.14</v>
      </c>
      <c r="C203" s="83">
        <v>8.18</v>
      </c>
      <c r="D203" s="83">
        <v>8.11</v>
      </c>
      <c r="E203" s="83">
        <v>8.17</v>
      </c>
      <c r="F203" s="84">
        <v>209400</v>
      </c>
      <c r="G203" s="83">
        <v>7.78</v>
      </c>
      <c r="H203" s="84">
        <f>EOD_T-A203</f>
        <v>281</v>
      </c>
      <c r="I203" s="83">
        <f t="shared" si="9"/>
        <v>4.0000000000000036E-2</v>
      </c>
      <c r="J203" s="83">
        <f t="shared" si="10"/>
        <v>0.51679586563307534</v>
      </c>
      <c r="K203" s="83" t="e">
        <f>J203-IRE_90DSMR</f>
        <v>#REF!</v>
      </c>
      <c r="L203" s="83" t="e">
        <f t="shared" si="11"/>
        <v>#REF!</v>
      </c>
    </row>
    <row r="204" spans="1:12" x14ac:dyDescent="0.25">
      <c r="A204" s="82">
        <v>41810</v>
      </c>
      <c r="B204" s="83">
        <v>8.16</v>
      </c>
      <c r="C204" s="83">
        <v>8.18</v>
      </c>
      <c r="D204" s="83">
        <v>8.11</v>
      </c>
      <c r="E204" s="83">
        <v>8.1300000000000008</v>
      </c>
      <c r="F204" s="84">
        <v>468800</v>
      </c>
      <c r="G204" s="83">
        <v>7.74</v>
      </c>
      <c r="H204" s="84">
        <f>EOD_T-A204</f>
        <v>284</v>
      </c>
      <c r="I204" s="83">
        <f t="shared" si="9"/>
        <v>-4.0000000000000036E-2</v>
      </c>
      <c r="J204" s="83">
        <f t="shared" si="10"/>
        <v>-0.51413881748072032</v>
      </c>
      <c r="K204" s="83" t="e">
        <f>J204-IRE_90DSMR</f>
        <v>#REF!</v>
      </c>
      <c r="L204" s="83" t="e">
        <f t="shared" si="11"/>
        <v>#REF!</v>
      </c>
    </row>
    <row r="205" spans="1:12" x14ac:dyDescent="0.25">
      <c r="A205" s="82">
        <v>41809</v>
      </c>
      <c r="B205" s="83">
        <v>8.1300000000000008</v>
      </c>
      <c r="C205" s="83">
        <v>8.18</v>
      </c>
      <c r="D205" s="83">
        <v>8.1</v>
      </c>
      <c r="E205" s="83">
        <v>8.17</v>
      </c>
      <c r="F205" s="84">
        <v>586800</v>
      </c>
      <c r="G205" s="83">
        <v>7.78</v>
      </c>
      <c r="H205" s="84">
        <f>EOD_T-A205</f>
        <v>285</v>
      </c>
      <c r="I205" s="83">
        <f t="shared" si="9"/>
        <v>4.0000000000000036E-2</v>
      </c>
      <c r="J205" s="83">
        <f t="shared" si="10"/>
        <v>0.51679586563307534</v>
      </c>
      <c r="K205" s="83" t="e">
        <f>J205-IRE_90DSMR</f>
        <v>#REF!</v>
      </c>
      <c r="L205" s="83" t="e">
        <f t="shared" si="11"/>
        <v>#REF!</v>
      </c>
    </row>
    <row r="206" spans="1:12" x14ac:dyDescent="0.25">
      <c r="A206" s="82">
        <v>41808</v>
      </c>
      <c r="B206" s="83">
        <v>8.14</v>
      </c>
      <c r="C206" s="83">
        <v>8.2100000000000009</v>
      </c>
      <c r="D206" s="83">
        <v>8.1</v>
      </c>
      <c r="E206" s="83">
        <v>8.1300000000000008</v>
      </c>
      <c r="F206" s="84">
        <v>412500</v>
      </c>
      <c r="G206" s="83">
        <v>7.74</v>
      </c>
      <c r="H206" s="84">
        <f>EOD_T-A206</f>
        <v>286</v>
      </c>
      <c r="I206" s="83">
        <f t="shared" si="9"/>
        <v>9.9999999999997868E-3</v>
      </c>
      <c r="J206" s="83">
        <f t="shared" si="10"/>
        <v>0.12936610608020421</v>
      </c>
      <c r="K206" s="83" t="e">
        <f>J206-IRE_90DSMR</f>
        <v>#REF!</v>
      </c>
      <c r="L206" s="83" t="e">
        <f t="shared" si="11"/>
        <v>#REF!</v>
      </c>
    </row>
    <row r="207" spans="1:12" x14ac:dyDescent="0.25">
      <c r="A207" s="82">
        <v>41807</v>
      </c>
      <c r="B207" s="83">
        <v>8.1999999999999993</v>
      </c>
      <c r="C207" s="83">
        <v>8.2100000000000009</v>
      </c>
      <c r="D207" s="83">
        <v>8.11</v>
      </c>
      <c r="E207" s="83">
        <v>8.1199999999999992</v>
      </c>
      <c r="F207" s="84">
        <v>603000</v>
      </c>
      <c r="G207" s="83">
        <v>7.73</v>
      </c>
      <c r="H207" s="84">
        <f>EOD_T-A207</f>
        <v>287</v>
      </c>
      <c r="I207" s="83">
        <f t="shared" si="9"/>
        <v>-0.12999999999999989</v>
      </c>
      <c r="J207" s="83">
        <f t="shared" si="10"/>
        <v>-1.6539440203562326</v>
      </c>
      <c r="K207" s="83" t="e">
        <f>J207-IRE_90DSMR</f>
        <v>#REF!</v>
      </c>
      <c r="L207" s="83" t="e">
        <f t="shared" si="11"/>
        <v>#REF!</v>
      </c>
    </row>
    <row r="208" spans="1:12" x14ac:dyDescent="0.25">
      <c r="A208" s="82">
        <v>41806</v>
      </c>
      <c r="B208" s="83">
        <v>8.1300000000000008</v>
      </c>
      <c r="C208" s="83">
        <v>8.25</v>
      </c>
      <c r="D208" s="83">
        <v>8.06</v>
      </c>
      <c r="E208" s="83">
        <v>8.25</v>
      </c>
      <c r="F208" s="84">
        <v>396100</v>
      </c>
      <c r="G208" s="83">
        <v>7.86</v>
      </c>
      <c r="H208" s="84">
        <f>EOD_T-A208</f>
        <v>288</v>
      </c>
      <c r="I208" s="83">
        <f t="shared" si="9"/>
        <v>0.10000000000000053</v>
      </c>
      <c r="J208" s="83">
        <f t="shared" si="10"/>
        <v>1.28865979381444</v>
      </c>
      <c r="K208" s="83" t="e">
        <f>J208-IRE_90DSMR</f>
        <v>#REF!</v>
      </c>
      <c r="L208" s="83" t="e">
        <f t="shared" si="11"/>
        <v>#REF!</v>
      </c>
    </row>
    <row r="209" spans="1:12" x14ac:dyDescent="0.25">
      <c r="A209" s="82">
        <v>41803</v>
      </c>
      <c r="B209" s="83">
        <v>8.19</v>
      </c>
      <c r="C209" s="83">
        <v>8.1999999999999993</v>
      </c>
      <c r="D209" s="83">
        <v>8.08</v>
      </c>
      <c r="E209" s="83">
        <v>8.15</v>
      </c>
      <c r="F209" s="84">
        <v>441100</v>
      </c>
      <c r="G209" s="83">
        <v>7.76</v>
      </c>
      <c r="H209" s="84">
        <f>EOD_T-A209</f>
        <v>291</v>
      </c>
      <c r="I209" s="83">
        <f t="shared" si="9"/>
        <v>-7.0000000000000284E-2</v>
      </c>
      <c r="J209" s="83">
        <f t="shared" si="10"/>
        <v>-0.89399744572158724</v>
      </c>
      <c r="K209" s="83" t="e">
        <f>J209-IRE_90DSMR</f>
        <v>#REF!</v>
      </c>
      <c r="L209" s="83" t="e">
        <f t="shared" si="11"/>
        <v>#REF!</v>
      </c>
    </row>
    <row r="210" spans="1:12" x14ac:dyDescent="0.25">
      <c r="A210" s="82">
        <v>41802</v>
      </c>
      <c r="B210" s="83">
        <v>8.23</v>
      </c>
      <c r="C210" s="83">
        <v>8.2799999999999994</v>
      </c>
      <c r="D210" s="83">
        <v>8.2100000000000009</v>
      </c>
      <c r="E210" s="83">
        <v>8.2200000000000006</v>
      </c>
      <c r="F210" s="84">
        <v>909200</v>
      </c>
      <c r="G210" s="83">
        <v>7.83</v>
      </c>
      <c r="H210" s="84">
        <f>EOD_T-A210</f>
        <v>292</v>
      </c>
      <c r="I210" s="83">
        <f t="shared" si="9"/>
        <v>-5.9999999999999609E-2</v>
      </c>
      <c r="J210" s="83">
        <f t="shared" si="10"/>
        <v>-0.76045627376425362</v>
      </c>
      <c r="K210" s="83" t="e">
        <f>J210-IRE_90DSMR</f>
        <v>#REF!</v>
      </c>
      <c r="L210" s="83" t="e">
        <f t="shared" si="11"/>
        <v>#REF!</v>
      </c>
    </row>
    <row r="211" spans="1:12" x14ac:dyDescent="0.25">
      <c r="A211" s="82">
        <v>41801</v>
      </c>
      <c r="B211" s="83">
        <v>8.27</v>
      </c>
      <c r="C211" s="83">
        <v>8.36</v>
      </c>
      <c r="D211" s="83">
        <v>8.25</v>
      </c>
      <c r="E211" s="83">
        <v>8.2899999999999991</v>
      </c>
      <c r="F211" s="84">
        <v>410700</v>
      </c>
      <c r="G211" s="83">
        <v>7.89</v>
      </c>
      <c r="H211" s="84">
        <f>EOD_T-A211</f>
        <v>293</v>
      </c>
      <c r="I211" s="83">
        <f t="shared" si="9"/>
        <v>-5.0000000000000711E-2</v>
      </c>
      <c r="J211" s="83">
        <f t="shared" si="10"/>
        <v>-0.62972292191436663</v>
      </c>
      <c r="K211" s="83" t="e">
        <f>J211-IRE_90DSMR</f>
        <v>#REF!</v>
      </c>
      <c r="L211" s="83" t="e">
        <f t="shared" si="11"/>
        <v>#REF!</v>
      </c>
    </row>
    <row r="212" spans="1:12" x14ac:dyDescent="0.25">
      <c r="A212" s="82">
        <v>41800</v>
      </c>
      <c r="B212" s="83">
        <v>8.36</v>
      </c>
      <c r="C212" s="83">
        <v>8.3800000000000008</v>
      </c>
      <c r="D212" s="83">
        <v>8.2899999999999991</v>
      </c>
      <c r="E212" s="83">
        <v>8.34</v>
      </c>
      <c r="F212" s="84">
        <v>278800</v>
      </c>
      <c r="G212" s="83">
        <v>7.94</v>
      </c>
      <c r="H212" s="84">
        <f>EOD_T-A212</f>
        <v>294</v>
      </c>
      <c r="I212" s="83">
        <f t="shared" si="9"/>
        <v>0</v>
      </c>
      <c r="J212" s="83">
        <f t="shared" si="10"/>
        <v>0</v>
      </c>
      <c r="K212" s="83" t="e">
        <f>J212-IRE_90DSMR</f>
        <v>#REF!</v>
      </c>
      <c r="L212" s="83" t="e">
        <f t="shared" si="11"/>
        <v>#REF!</v>
      </c>
    </row>
    <row r="213" spans="1:12" x14ac:dyDescent="0.25">
      <c r="A213" s="82">
        <v>41799</v>
      </c>
      <c r="B213" s="83">
        <v>8.34</v>
      </c>
      <c r="C213" s="83">
        <v>8.34</v>
      </c>
      <c r="D213" s="83">
        <v>8.34</v>
      </c>
      <c r="E213" s="83">
        <v>8.34</v>
      </c>
      <c r="F213" s="84">
        <v>0</v>
      </c>
      <c r="G213" s="83">
        <v>7.94</v>
      </c>
      <c r="H213" s="84">
        <f>EOD_T-A213</f>
        <v>295</v>
      </c>
      <c r="I213" s="83">
        <f t="shared" si="9"/>
        <v>0</v>
      </c>
      <c r="J213" s="83">
        <f t="shared" si="10"/>
        <v>0</v>
      </c>
      <c r="K213" s="83" t="e">
        <f>J213-IRE_90DSMR</f>
        <v>#REF!</v>
      </c>
      <c r="L213" s="83" t="e">
        <f t="shared" si="11"/>
        <v>#REF!</v>
      </c>
    </row>
    <row r="214" spans="1:12" x14ac:dyDescent="0.25">
      <c r="A214" s="82">
        <v>41796</v>
      </c>
      <c r="B214" s="83">
        <v>8.26</v>
      </c>
      <c r="C214" s="83">
        <v>8.3699999999999992</v>
      </c>
      <c r="D214" s="83">
        <v>8.26</v>
      </c>
      <c r="E214" s="83">
        <v>8.34</v>
      </c>
      <c r="F214" s="84">
        <v>352500</v>
      </c>
      <c r="G214" s="83">
        <v>7.94</v>
      </c>
      <c r="H214" s="84">
        <f>EOD_T-A214</f>
        <v>298</v>
      </c>
      <c r="I214" s="83">
        <f t="shared" si="9"/>
        <v>7.0000000000000284E-2</v>
      </c>
      <c r="J214" s="83">
        <f t="shared" si="10"/>
        <v>0.88945362134689054</v>
      </c>
      <c r="K214" s="83" t="e">
        <f>J214-IRE_90DSMR</f>
        <v>#REF!</v>
      </c>
      <c r="L214" s="83" t="e">
        <f t="shared" si="11"/>
        <v>#REF!</v>
      </c>
    </row>
    <row r="215" spans="1:12" x14ac:dyDescent="0.25">
      <c r="A215" s="82">
        <v>41795</v>
      </c>
      <c r="B215" s="83">
        <v>8.3000000000000007</v>
      </c>
      <c r="C215" s="83">
        <v>8.31</v>
      </c>
      <c r="D215" s="83">
        <v>8.23</v>
      </c>
      <c r="E215" s="83">
        <v>8.27</v>
      </c>
      <c r="F215" s="84">
        <v>398700</v>
      </c>
      <c r="G215" s="83">
        <v>7.87</v>
      </c>
      <c r="H215" s="84">
        <f>EOD_T-A215</f>
        <v>299</v>
      </c>
      <c r="I215" s="83">
        <f t="shared" si="9"/>
        <v>-1.9999999999999574E-2</v>
      </c>
      <c r="J215" s="83">
        <f t="shared" si="10"/>
        <v>-0.25348542458808077</v>
      </c>
      <c r="K215" s="83" t="e">
        <f>J215-IRE_90DSMR</f>
        <v>#REF!</v>
      </c>
      <c r="L215" s="83" t="e">
        <f t="shared" si="11"/>
        <v>#REF!</v>
      </c>
    </row>
    <row r="216" spans="1:12" x14ac:dyDescent="0.25">
      <c r="A216" s="82">
        <v>41794</v>
      </c>
      <c r="B216" s="83">
        <v>8.3800000000000008</v>
      </c>
      <c r="C216" s="83">
        <v>8.3800000000000008</v>
      </c>
      <c r="D216" s="83">
        <v>8.27</v>
      </c>
      <c r="E216" s="83">
        <v>8.2899999999999991</v>
      </c>
      <c r="F216" s="84">
        <v>842100</v>
      </c>
      <c r="G216" s="83">
        <v>7.89</v>
      </c>
      <c r="H216" s="84">
        <f>EOD_T-A216</f>
        <v>300</v>
      </c>
      <c r="I216" s="83">
        <f t="shared" si="9"/>
        <v>-8.0000000000000071E-2</v>
      </c>
      <c r="J216" s="83">
        <f t="shared" si="10"/>
        <v>-1.0037641154328742</v>
      </c>
      <c r="K216" s="83" t="e">
        <f>J216-IRE_90DSMR</f>
        <v>#REF!</v>
      </c>
      <c r="L216" s="83" t="e">
        <f t="shared" si="11"/>
        <v>#REF!</v>
      </c>
    </row>
    <row r="217" spans="1:12" x14ac:dyDescent="0.25">
      <c r="A217" s="82">
        <v>41793</v>
      </c>
      <c r="B217" s="83">
        <v>8.3699999999999992</v>
      </c>
      <c r="C217" s="83">
        <v>8.41</v>
      </c>
      <c r="D217" s="83">
        <v>8.32</v>
      </c>
      <c r="E217" s="83">
        <v>8.3699999999999992</v>
      </c>
      <c r="F217" s="84">
        <v>954400</v>
      </c>
      <c r="G217" s="83">
        <v>7.97</v>
      </c>
      <c r="H217" s="84">
        <f>EOD_T-A217</f>
        <v>301</v>
      </c>
      <c r="I217" s="83">
        <f t="shared" si="9"/>
        <v>-4.9999999999999822E-2</v>
      </c>
      <c r="J217" s="83">
        <f t="shared" si="10"/>
        <v>-0.62344139650872599</v>
      </c>
      <c r="K217" s="83" t="e">
        <f>J217-IRE_90DSMR</f>
        <v>#REF!</v>
      </c>
      <c r="L217" s="83" t="e">
        <f t="shared" si="11"/>
        <v>#REF!</v>
      </c>
    </row>
    <row r="218" spans="1:12" x14ac:dyDescent="0.25">
      <c r="A218" s="82">
        <v>41792</v>
      </c>
      <c r="B218" s="83">
        <v>8.48</v>
      </c>
      <c r="C218" s="83">
        <v>8.52</v>
      </c>
      <c r="D218" s="83">
        <v>8.3800000000000008</v>
      </c>
      <c r="E218" s="83">
        <v>8.42</v>
      </c>
      <c r="F218" s="84">
        <v>468200</v>
      </c>
      <c r="G218" s="83">
        <v>8.02</v>
      </c>
      <c r="H218" s="84">
        <f>EOD_T-A218</f>
        <v>302</v>
      </c>
      <c r="I218" s="83">
        <f t="shared" si="9"/>
        <v>-5.0000000000000711E-2</v>
      </c>
      <c r="J218" s="83">
        <f t="shared" si="10"/>
        <v>-0.61957868649319348</v>
      </c>
      <c r="K218" s="83" t="e">
        <f>J218-IRE_90DSMR</f>
        <v>#REF!</v>
      </c>
      <c r="L218" s="83" t="e">
        <f t="shared" si="11"/>
        <v>#REF!</v>
      </c>
    </row>
    <row r="219" spans="1:12" x14ac:dyDescent="0.25">
      <c r="A219" s="82">
        <v>41789</v>
      </c>
      <c r="B219" s="83">
        <v>8.5500000000000007</v>
      </c>
      <c r="C219" s="83">
        <v>8.57</v>
      </c>
      <c r="D219" s="83">
        <v>8.48</v>
      </c>
      <c r="E219" s="83">
        <v>8.48</v>
      </c>
      <c r="F219" s="84">
        <v>1012100</v>
      </c>
      <c r="G219" s="83">
        <v>8.07</v>
      </c>
      <c r="H219" s="84">
        <f>EOD_T-A219</f>
        <v>305</v>
      </c>
      <c r="I219" s="83">
        <f t="shared" si="9"/>
        <v>-7.0000000000000284E-2</v>
      </c>
      <c r="J219" s="83">
        <f t="shared" si="10"/>
        <v>-0.8599508599508634</v>
      </c>
      <c r="K219" s="83" t="e">
        <f>J219-IRE_90DSMR</f>
        <v>#REF!</v>
      </c>
      <c r="L219" s="83" t="e">
        <f t="shared" si="11"/>
        <v>#REF!</v>
      </c>
    </row>
    <row r="220" spans="1:12" x14ac:dyDescent="0.25">
      <c r="A220" s="82">
        <v>41788</v>
      </c>
      <c r="B220" s="83">
        <v>8.59</v>
      </c>
      <c r="C220" s="83">
        <v>8.64</v>
      </c>
      <c r="D220" s="83">
        <v>8.5500000000000007</v>
      </c>
      <c r="E220" s="83">
        <v>8.5500000000000007</v>
      </c>
      <c r="F220" s="84">
        <v>526000</v>
      </c>
      <c r="G220" s="83">
        <v>8.14</v>
      </c>
      <c r="H220" s="84">
        <f>EOD_T-A220</f>
        <v>306</v>
      </c>
      <c r="I220" s="83">
        <f t="shared" si="9"/>
        <v>-4.9999999999998934E-2</v>
      </c>
      <c r="J220" s="83">
        <f t="shared" si="10"/>
        <v>-0.61050061050059745</v>
      </c>
      <c r="K220" s="83" t="e">
        <f>J220-IRE_90DSMR</f>
        <v>#REF!</v>
      </c>
      <c r="L220" s="83" t="e">
        <f t="shared" si="11"/>
        <v>#REF!</v>
      </c>
    </row>
    <row r="221" spans="1:12" x14ac:dyDescent="0.25">
      <c r="A221" s="82">
        <v>41787</v>
      </c>
      <c r="B221" s="83">
        <v>8.42</v>
      </c>
      <c r="C221" s="83">
        <v>8.65</v>
      </c>
      <c r="D221" s="83">
        <v>8.41</v>
      </c>
      <c r="E221" s="83">
        <v>8.6</v>
      </c>
      <c r="F221" s="84">
        <v>648500</v>
      </c>
      <c r="G221" s="83">
        <v>8.19</v>
      </c>
      <c r="H221" s="84">
        <f>EOD_T-A221</f>
        <v>307</v>
      </c>
      <c r="I221" s="83">
        <f t="shared" si="9"/>
        <v>0.17999999999999972</v>
      </c>
      <c r="J221" s="83">
        <f t="shared" si="10"/>
        <v>2.2471910112359517</v>
      </c>
      <c r="K221" s="83" t="e">
        <f>J221-IRE_90DSMR</f>
        <v>#REF!</v>
      </c>
      <c r="L221" s="83" t="e">
        <f t="shared" si="11"/>
        <v>#REF!</v>
      </c>
    </row>
    <row r="222" spans="1:12" x14ac:dyDescent="0.25">
      <c r="A222" s="82">
        <v>41786</v>
      </c>
      <c r="B222" s="83">
        <v>8.4</v>
      </c>
      <c r="C222" s="83">
        <v>8.44</v>
      </c>
      <c r="D222" s="83">
        <v>8.3800000000000008</v>
      </c>
      <c r="E222" s="83">
        <v>8.41</v>
      </c>
      <c r="F222" s="84">
        <v>587900</v>
      </c>
      <c r="G222" s="83">
        <v>8.01</v>
      </c>
      <c r="H222" s="84">
        <f>EOD_T-A222</f>
        <v>308</v>
      </c>
      <c r="I222" s="83">
        <f t="shared" si="9"/>
        <v>9.9999999999997868E-3</v>
      </c>
      <c r="J222" s="83">
        <f t="shared" si="10"/>
        <v>0.12499999999999734</v>
      </c>
      <c r="K222" s="83" t="e">
        <f>J222-IRE_90DSMR</f>
        <v>#REF!</v>
      </c>
      <c r="L222" s="83" t="e">
        <f t="shared" si="11"/>
        <v>#REF!</v>
      </c>
    </row>
    <row r="223" spans="1:12" x14ac:dyDescent="0.25">
      <c r="A223" s="82">
        <v>41785</v>
      </c>
      <c r="B223" s="83">
        <v>8.3800000000000008</v>
      </c>
      <c r="C223" s="83">
        <v>8.43</v>
      </c>
      <c r="D223" s="83">
        <v>8.36</v>
      </c>
      <c r="E223" s="83">
        <v>8.4</v>
      </c>
      <c r="F223" s="84">
        <v>489200</v>
      </c>
      <c r="G223" s="83">
        <v>8</v>
      </c>
      <c r="H223" s="84">
        <f>EOD_T-A223</f>
        <v>309</v>
      </c>
      <c r="I223" s="83">
        <f t="shared" si="9"/>
        <v>9.9999999999997868E-3</v>
      </c>
      <c r="J223" s="83">
        <f t="shared" si="10"/>
        <v>0.12515644555694352</v>
      </c>
      <c r="K223" s="83" t="e">
        <f>J223-IRE_90DSMR</f>
        <v>#REF!</v>
      </c>
      <c r="L223" s="83" t="e">
        <f t="shared" si="11"/>
        <v>#REF!</v>
      </c>
    </row>
    <row r="224" spans="1:12" x14ac:dyDescent="0.25">
      <c r="A224" s="82">
        <v>41782</v>
      </c>
      <c r="B224" s="83">
        <v>8.36</v>
      </c>
      <c r="C224" s="83">
        <v>8.41</v>
      </c>
      <c r="D224" s="83">
        <v>8.32</v>
      </c>
      <c r="E224" s="83">
        <v>8.39</v>
      </c>
      <c r="F224" s="84">
        <v>785300</v>
      </c>
      <c r="G224" s="83">
        <v>7.99</v>
      </c>
      <c r="H224" s="84">
        <f>EOD_T-A224</f>
        <v>312</v>
      </c>
      <c r="I224" s="83">
        <f t="shared" si="9"/>
        <v>2.0000000000000462E-2</v>
      </c>
      <c r="J224" s="83">
        <f t="shared" si="10"/>
        <v>0.25094102885822411</v>
      </c>
      <c r="K224" s="83" t="e">
        <f>J224-IRE_90DSMR</f>
        <v>#REF!</v>
      </c>
      <c r="L224" s="83" t="e">
        <f t="shared" si="11"/>
        <v>#REF!</v>
      </c>
    </row>
    <row r="225" spans="1:12" x14ac:dyDescent="0.25">
      <c r="A225" s="82">
        <v>41781</v>
      </c>
      <c r="B225" s="83">
        <v>8.2200000000000006</v>
      </c>
      <c r="C225" s="83">
        <v>8.39</v>
      </c>
      <c r="D225" s="83">
        <v>8.2200000000000006</v>
      </c>
      <c r="E225" s="83">
        <v>8.3699999999999992</v>
      </c>
      <c r="F225" s="84">
        <v>575000</v>
      </c>
      <c r="G225" s="83">
        <v>7.97</v>
      </c>
      <c r="H225" s="84">
        <f>EOD_T-A225</f>
        <v>313</v>
      </c>
      <c r="I225" s="83">
        <f t="shared" si="9"/>
        <v>0.10999999999999943</v>
      </c>
      <c r="J225" s="83">
        <f t="shared" si="10"/>
        <v>1.3994910941475753</v>
      </c>
      <c r="K225" s="83" t="e">
        <f>J225-IRE_90DSMR</f>
        <v>#REF!</v>
      </c>
      <c r="L225" s="83" t="e">
        <f t="shared" si="11"/>
        <v>#REF!</v>
      </c>
    </row>
    <row r="226" spans="1:12" x14ac:dyDescent="0.25">
      <c r="A226" s="82">
        <v>41780</v>
      </c>
      <c r="B226" s="83">
        <v>8.25</v>
      </c>
      <c r="C226" s="83">
        <v>8.2799999999999994</v>
      </c>
      <c r="D226" s="83">
        <v>8.16</v>
      </c>
      <c r="E226" s="83">
        <v>8.25</v>
      </c>
      <c r="F226" s="84">
        <v>993900</v>
      </c>
      <c r="G226" s="83">
        <v>7.86</v>
      </c>
      <c r="H226" s="84">
        <f>EOD_T-A226</f>
        <v>314</v>
      </c>
      <c r="I226" s="83">
        <f t="shared" si="9"/>
        <v>-8.9999999999999858E-2</v>
      </c>
      <c r="J226" s="83">
        <f t="shared" si="10"/>
        <v>-1.1320754716981114</v>
      </c>
      <c r="K226" s="83" t="e">
        <f>J226-IRE_90DSMR</f>
        <v>#REF!</v>
      </c>
      <c r="L226" s="83" t="e">
        <f t="shared" si="11"/>
        <v>#REF!</v>
      </c>
    </row>
    <row r="227" spans="1:12" x14ac:dyDescent="0.25">
      <c r="A227" s="82">
        <v>41779</v>
      </c>
      <c r="B227" s="83">
        <v>8.3699999999999992</v>
      </c>
      <c r="C227" s="83">
        <v>8.3800000000000008</v>
      </c>
      <c r="D227" s="83">
        <v>8.26</v>
      </c>
      <c r="E227" s="83">
        <v>8.35</v>
      </c>
      <c r="F227" s="84">
        <v>903700</v>
      </c>
      <c r="G227" s="83">
        <v>7.95</v>
      </c>
      <c r="H227" s="84">
        <f>EOD_T-A227</f>
        <v>315</v>
      </c>
      <c r="I227" s="83">
        <f t="shared" si="9"/>
        <v>-1.9999999999999574E-2</v>
      </c>
      <c r="J227" s="83">
        <f t="shared" si="10"/>
        <v>-0.25094102885821296</v>
      </c>
      <c r="K227" s="83" t="e">
        <f>J227-IRE_90DSMR</f>
        <v>#REF!</v>
      </c>
      <c r="L227" s="83" t="e">
        <f t="shared" si="11"/>
        <v>#REF!</v>
      </c>
    </row>
    <row r="228" spans="1:12" x14ac:dyDescent="0.25">
      <c r="A228" s="82">
        <v>41778</v>
      </c>
      <c r="B228" s="83">
        <v>8.48</v>
      </c>
      <c r="C228" s="83">
        <v>8.48</v>
      </c>
      <c r="D228" s="83">
        <v>8.33</v>
      </c>
      <c r="E228" s="83">
        <v>8.3699999999999992</v>
      </c>
      <c r="F228" s="84">
        <v>855700</v>
      </c>
      <c r="G228" s="83">
        <v>7.97</v>
      </c>
      <c r="H228" s="84">
        <f>EOD_T-A228</f>
        <v>316</v>
      </c>
      <c r="I228" s="83">
        <f t="shared" si="9"/>
        <v>-0.11000000000000032</v>
      </c>
      <c r="J228" s="83">
        <f t="shared" si="10"/>
        <v>-1.3613861386138653</v>
      </c>
      <c r="K228" s="83" t="e">
        <f>J228-IRE_90DSMR</f>
        <v>#REF!</v>
      </c>
      <c r="L228" s="83" t="e">
        <f t="shared" si="11"/>
        <v>#REF!</v>
      </c>
    </row>
    <row r="229" spans="1:12" x14ac:dyDescent="0.25">
      <c r="A229" s="82">
        <v>41775</v>
      </c>
      <c r="B229" s="83">
        <v>8.3699999999999992</v>
      </c>
      <c r="C229" s="83">
        <v>8.49</v>
      </c>
      <c r="D229" s="83">
        <v>8.36</v>
      </c>
      <c r="E229" s="83">
        <v>8.49</v>
      </c>
      <c r="F229" s="84">
        <v>532400</v>
      </c>
      <c r="G229" s="83">
        <v>8.08</v>
      </c>
      <c r="H229" s="84">
        <f>EOD_T-A229</f>
        <v>319</v>
      </c>
      <c r="I229" s="83">
        <f t="shared" si="9"/>
        <v>8.9999999999999858E-2</v>
      </c>
      <c r="J229" s="83">
        <f t="shared" si="10"/>
        <v>1.1264080100125138</v>
      </c>
      <c r="K229" s="83" t="e">
        <f>J229-IRE_90DSMR</f>
        <v>#REF!</v>
      </c>
      <c r="L229" s="83" t="e">
        <f t="shared" si="11"/>
        <v>#REF!</v>
      </c>
    </row>
    <row r="230" spans="1:12" x14ac:dyDescent="0.25">
      <c r="A230" s="82">
        <v>41774</v>
      </c>
      <c r="B230" s="83">
        <v>8.4</v>
      </c>
      <c r="C230" s="83">
        <v>8.41</v>
      </c>
      <c r="D230" s="83">
        <v>8.34</v>
      </c>
      <c r="E230" s="83">
        <v>8.39</v>
      </c>
      <c r="F230" s="84">
        <v>1103000</v>
      </c>
      <c r="G230" s="83">
        <v>7.99</v>
      </c>
      <c r="H230" s="84">
        <f>EOD_T-A230</f>
        <v>320</v>
      </c>
      <c r="I230" s="83">
        <f t="shared" si="9"/>
        <v>-3.9999999999999147E-2</v>
      </c>
      <c r="J230" s="83">
        <f t="shared" si="10"/>
        <v>-0.49813200498130944</v>
      </c>
      <c r="K230" s="83" t="e">
        <f>J230-IRE_90DSMR</f>
        <v>#REF!</v>
      </c>
      <c r="L230" s="83" t="e">
        <f t="shared" si="11"/>
        <v>#REF!</v>
      </c>
    </row>
    <row r="231" spans="1:12" x14ac:dyDescent="0.25">
      <c r="A231" s="82">
        <v>41773</v>
      </c>
      <c r="B231" s="83">
        <v>8.35</v>
      </c>
      <c r="C231" s="83">
        <v>8.4499999999999993</v>
      </c>
      <c r="D231" s="83">
        <v>8.32</v>
      </c>
      <c r="E231" s="83">
        <v>8.43</v>
      </c>
      <c r="F231" s="84">
        <v>415300</v>
      </c>
      <c r="G231" s="83">
        <v>8.0299999999999994</v>
      </c>
      <c r="H231" s="84">
        <f>EOD_T-A231</f>
        <v>321</v>
      </c>
      <c r="I231" s="83">
        <f t="shared" si="9"/>
        <v>0.10999999999999943</v>
      </c>
      <c r="J231" s="83">
        <f t="shared" si="10"/>
        <v>1.3888888888888817</v>
      </c>
      <c r="K231" s="83" t="e">
        <f>J231-IRE_90DSMR</f>
        <v>#REF!</v>
      </c>
      <c r="L231" s="83" t="e">
        <f t="shared" si="11"/>
        <v>#REF!</v>
      </c>
    </row>
    <row r="232" spans="1:12" x14ac:dyDescent="0.25">
      <c r="A232" s="82">
        <v>41772</v>
      </c>
      <c r="B232" s="83">
        <v>8.25</v>
      </c>
      <c r="C232" s="83">
        <v>8.33</v>
      </c>
      <c r="D232" s="83">
        <v>8.25</v>
      </c>
      <c r="E232" s="83">
        <v>8.32</v>
      </c>
      <c r="F232" s="84">
        <v>967600</v>
      </c>
      <c r="G232" s="83">
        <v>7.92</v>
      </c>
      <c r="H232" s="84">
        <f>EOD_T-A232</f>
        <v>322</v>
      </c>
      <c r="I232" s="83">
        <f t="shared" si="9"/>
        <v>8.9999999999999858E-2</v>
      </c>
      <c r="J232" s="83">
        <f t="shared" si="10"/>
        <v>1.14942528735632</v>
      </c>
      <c r="K232" s="83" t="e">
        <f>J232-IRE_90DSMR</f>
        <v>#REF!</v>
      </c>
      <c r="L232" s="83" t="e">
        <f t="shared" si="11"/>
        <v>#REF!</v>
      </c>
    </row>
    <row r="233" spans="1:12" x14ac:dyDescent="0.25">
      <c r="A233" s="82">
        <v>41771</v>
      </c>
      <c r="B233" s="83">
        <v>8.2200000000000006</v>
      </c>
      <c r="C233" s="83">
        <v>8.24</v>
      </c>
      <c r="D233" s="83">
        <v>8.19</v>
      </c>
      <c r="E233" s="83">
        <v>8.2200000000000006</v>
      </c>
      <c r="F233" s="84">
        <v>384800</v>
      </c>
      <c r="G233" s="83">
        <v>7.83</v>
      </c>
      <c r="H233" s="84">
        <f>EOD_T-A233</f>
        <v>323</v>
      </c>
      <c r="I233" s="83">
        <f t="shared" si="9"/>
        <v>2.0000000000000462E-2</v>
      </c>
      <c r="J233" s="83">
        <f t="shared" si="10"/>
        <v>0.25608194622279723</v>
      </c>
      <c r="K233" s="83" t="e">
        <f>J233-IRE_90DSMR</f>
        <v>#REF!</v>
      </c>
      <c r="L233" s="83" t="e">
        <f t="shared" si="11"/>
        <v>#REF!</v>
      </c>
    </row>
    <row r="234" spans="1:12" x14ac:dyDescent="0.25">
      <c r="A234" s="82">
        <v>41768</v>
      </c>
      <c r="B234" s="83">
        <v>8.24</v>
      </c>
      <c r="C234" s="83">
        <v>8.25</v>
      </c>
      <c r="D234" s="83">
        <v>8.19</v>
      </c>
      <c r="E234" s="83">
        <v>8.1999999999999993</v>
      </c>
      <c r="F234" s="84">
        <v>295200</v>
      </c>
      <c r="G234" s="83">
        <v>7.81</v>
      </c>
      <c r="H234" s="84">
        <f>EOD_T-A234</f>
        <v>326</v>
      </c>
      <c r="I234" s="83">
        <f t="shared" si="9"/>
        <v>-5.0000000000000711E-2</v>
      </c>
      <c r="J234" s="83">
        <f t="shared" si="10"/>
        <v>-0.63613231552163751</v>
      </c>
      <c r="K234" s="83" t="e">
        <f>J234-IRE_90DSMR</f>
        <v>#REF!</v>
      </c>
      <c r="L234" s="83" t="e">
        <f t="shared" si="11"/>
        <v>#REF!</v>
      </c>
    </row>
    <row r="235" spans="1:12" x14ac:dyDescent="0.25">
      <c r="A235" s="82">
        <v>41767</v>
      </c>
      <c r="B235" s="83">
        <v>8.2899999999999991</v>
      </c>
      <c r="C235" s="83">
        <v>8.34</v>
      </c>
      <c r="D235" s="83">
        <v>8.25</v>
      </c>
      <c r="E235" s="83">
        <v>8.25</v>
      </c>
      <c r="F235" s="84">
        <v>911600</v>
      </c>
      <c r="G235" s="83">
        <v>7.86</v>
      </c>
      <c r="H235" s="84">
        <f>EOD_T-A235</f>
        <v>327</v>
      </c>
      <c r="I235" s="83">
        <f t="shared" si="9"/>
        <v>-9.9999999999997868E-3</v>
      </c>
      <c r="J235" s="83">
        <f t="shared" si="10"/>
        <v>-0.12706480304955256</v>
      </c>
      <c r="K235" s="83" t="e">
        <f>J235-IRE_90DSMR</f>
        <v>#REF!</v>
      </c>
      <c r="L235" s="83" t="e">
        <f t="shared" si="11"/>
        <v>#REF!</v>
      </c>
    </row>
    <row r="236" spans="1:12" x14ac:dyDescent="0.25">
      <c r="A236" s="82">
        <v>41766</v>
      </c>
      <c r="B236" s="83">
        <v>8.25</v>
      </c>
      <c r="C236" s="83">
        <v>8.3699999999999992</v>
      </c>
      <c r="D236" s="83">
        <v>8.24</v>
      </c>
      <c r="E236" s="83">
        <v>8.27</v>
      </c>
      <c r="F236" s="84">
        <v>588600</v>
      </c>
      <c r="G236" s="83">
        <v>7.87</v>
      </c>
      <c r="H236" s="84">
        <f>EOD_T-A236</f>
        <v>328</v>
      </c>
      <c r="I236" s="83">
        <f t="shared" si="9"/>
        <v>-8.0000000000000071E-2</v>
      </c>
      <c r="J236" s="83">
        <f t="shared" si="10"/>
        <v>-1.0062893081761015</v>
      </c>
      <c r="K236" s="83" t="e">
        <f>J236-IRE_90DSMR</f>
        <v>#REF!</v>
      </c>
      <c r="L236" s="83" t="e">
        <f t="shared" si="11"/>
        <v>#REF!</v>
      </c>
    </row>
    <row r="237" spans="1:12" x14ac:dyDescent="0.25">
      <c r="A237" s="82">
        <v>41765</v>
      </c>
      <c r="B237" s="83">
        <v>8.33</v>
      </c>
      <c r="C237" s="83">
        <v>8.44</v>
      </c>
      <c r="D237" s="83">
        <v>8.2799999999999994</v>
      </c>
      <c r="E237" s="83">
        <v>8.35</v>
      </c>
      <c r="F237" s="84">
        <v>700400</v>
      </c>
      <c r="G237" s="83">
        <v>7.95</v>
      </c>
      <c r="H237" s="84">
        <f>EOD_T-A237</f>
        <v>329</v>
      </c>
      <c r="I237" s="83">
        <f t="shared" si="9"/>
        <v>4.0000000000000036E-2</v>
      </c>
      <c r="J237" s="83">
        <f t="shared" si="10"/>
        <v>0.505689001264223</v>
      </c>
      <c r="K237" s="83" t="e">
        <f>J237-IRE_90DSMR</f>
        <v>#REF!</v>
      </c>
      <c r="L237" s="83" t="e">
        <f t="shared" si="11"/>
        <v>#REF!</v>
      </c>
    </row>
    <row r="238" spans="1:12" x14ac:dyDescent="0.25">
      <c r="A238" s="82">
        <v>41764</v>
      </c>
      <c r="B238" s="83">
        <v>8.27</v>
      </c>
      <c r="C238" s="83">
        <v>8.33</v>
      </c>
      <c r="D238" s="83">
        <v>8.25</v>
      </c>
      <c r="E238" s="83">
        <v>8.31</v>
      </c>
      <c r="F238" s="84">
        <v>593300</v>
      </c>
      <c r="G238" s="83">
        <v>7.91</v>
      </c>
      <c r="H238" s="84">
        <f>EOD_T-A238</f>
        <v>330</v>
      </c>
      <c r="I238" s="83">
        <f t="shared" si="9"/>
        <v>4.9999999999999822E-2</v>
      </c>
      <c r="J238" s="83">
        <f t="shared" si="10"/>
        <v>0.63613231552162619</v>
      </c>
      <c r="K238" s="83" t="e">
        <f>J238-IRE_90DSMR</f>
        <v>#REF!</v>
      </c>
      <c r="L238" s="83" t="e">
        <f t="shared" si="11"/>
        <v>#REF!</v>
      </c>
    </row>
    <row r="239" spans="1:12" x14ac:dyDescent="0.25">
      <c r="A239" s="82">
        <v>41761</v>
      </c>
      <c r="B239" s="83">
        <v>8.24</v>
      </c>
      <c r="C239" s="83">
        <v>8.2899999999999991</v>
      </c>
      <c r="D239" s="83">
        <v>8.17</v>
      </c>
      <c r="E239" s="83">
        <v>8.25</v>
      </c>
      <c r="F239" s="84">
        <v>571300</v>
      </c>
      <c r="G239" s="83">
        <v>7.86</v>
      </c>
      <c r="H239" s="84">
        <f>EOD_T-A239</f>
        <v>333</v>
      </c>
      <c r="I239" s="83">
        <f t="shared" si="9"/>
        <v>-9.9999999999997868E-3</v>
      </c>
      <c r="J239" s="83">
        <f t="shared" si="10"/>
        <v>-0.12706480304955256</v>
      </c>
      <c r="K239" s="83" t="e">
        <f>J239-IRE_90DSMR</f>
        <v>#REF!</v>
      </c>
      <c r="L239" s="83" t="e">
        <f t="shared" si="11"/>
        <v>#REF!</v>
      </c>
    </row>
    <row r="240" spans="1:12" x14ac:dyDescent="0.25">
      <c r="A240" s="82">
        <v>41760</v>
      </c>
      <c r="B240" s="83">
        <v>8.31</v>
      </c>
      <c r="C240" s="83">
        <v>8.32</v>
      </c>
      <c r="D240" s="83">
        <v>8.19</v>
      </c>
      <c r="E240" s="83">
        <v>8.27</v>
      </c>
      <c r="F240" s="84">
        <v>962000</v>
      </c>
      <c r="G240" s="83">
        <v>7.87</v>
      </c>
      <c r="H240" s="84">
        <f>EOD_T-A240</f>
        <v>334</v>
      </c>
      <c r="I240" s="83">
        <f t="shared" si="9"/>
        <v>-9.9999999999997868E-3</v>
      </c>
      <c r="J240" s="83">
        <f t="shared" si="10"/>
        <v>-0.12690355329948969</v>
      </c>
      <c r="K240" s="83" t="e">
        <f>J240-IRE_90DSMR</f>
        <v>#REF!</v>
      </c>
      <c r="L240" s="83" t="e">
        <f t="shared" si="11"/>
        <v>#REF!</v>
      </c>
    </row>
    <row r="241" spans="1:12" x14ac:dyDescent="0.25">
      <c r="A241" s="82">
        <v>41759</v>
      </c>
      <c r="B241" s="83">
        <v>8.3000000000000007</v>
      </c>
      <c r="C241" s="83">
        <v>8.36</v>
      </c>
      <c r="D241" s="83">
        <v>8.2200000000000006</v>
      </c>
      <c r="E241" s="83">
        <v>8.2799999999999994</v>
      </c>
      <c r="F241" s="84">
        <v>560600</v>
      </c>
      <c r="G241" s="83">
        <v>7.88</v>
      </c>
      <c r="H241" s="84">
        <f>EOD_T-A241</f>
        <v>335</v>
      </c>
      <c r="I241" s="83">
        <f t="shared" si="9"/>
        <v>7.0000000000000284E-2</v>
      </c>
      <c r="J241" s="83">
        <f t="shared" si="10"/>
        <v>0.89628681177977321</v>
      </c>
      <c r="K241" s="83" t="e">
        <f>J241-IRE_90DSMR</f>
        <v>#REF!</v>
      </c>
      <c r="L241" s="83" t="e">
        <f t="shared" si="11"/>
        <v>#REF!</v>
      </c>
    </row>
    <row r="242" spans="1:12" x14ac:dyDescent="0.25">
      <c r="A242" s="82">
        <v>41758</v>
      </c>
      <c r="B242" s="83">
        <v>8.24</v>
      </c>
      <c r="C242" s="83">
        <v>8.31</v>
      </c>
      <c r="D242" s="83">
        <v>8.15</v>
      </c>
      <c r="E242" s="83">
        <v>8.1999999999999993</v>
      </c>
      <c r="F242" s="84">
        <v>602200</v>
      </c>
      <c r="G242" s="83">
        <v>7.81</v>
      </c>
      <c r="H242" s="84">
        <f>EOD_T-A242</f>
        <v>336</v>
      </c>
      <c r="I242" s="83">
        <f t="shared" si="9"/>
        <v>9.9999999999997868E-3</v>
      </c>
      <c r="J242" s="83">
        <f t="shared" si="10"/>
        <v>0.12820512820512547</v>
      </c>
      <c r="K242" s="83" t="e">
        <f>J242-IRE_90DSMR</f>
        <v>#REF!</v>
      </c>
      <c r="L242" s="83" t="e">
        <f t="shared" si="11"/>
        <v>#REF!</v>
      </c>
    </row>
    <row r="243" spans="1:12" x14ac:dyDescent="0.25">
      <c r="A243" s="82">
        <v>41757</v>
      </c>
      <c r="B243" s="83">
        <v>8.24</v>
      </c>
      <c r="C243" s="83">
        <v>8.2799999999999994</v>
      </c>
      <c r="D243" s="83">
        <v>8.16</v>
      </c>
      <c r="E243" s="83">
        <v>8.19</v>
      </c>
      <c r="F243" s="84">
        <v>288500</v>
      </c>
      <c r="G243" s="83">
        <v>7.8</v>
      </c>
      <c r="H243" s="84">
        <f>EOD_T-A243</f>
        <v>337</v>
      </c>
      <c r="I243" s="83">
        <f t="shared" si="9"/>
        <v>-6.0000000000000497E-2</v>
      </c>
      <c r="J243" s="83">
        <f t="shared" si="10"/>
        <v>-0.76335877862596047</v>
      </c>
      <c r="K243" s="83" t="e">
        <f>J243-IRE_90DSMR</f>
        <v>#REF!</v>
      </c>
      <c r="L243" s="83" t="e">
        <f t="shared" si="11"/>
        <v>#REF!</v>
      </c>
    </row>
    <row r="244" spans="1:12" x14ac:dyDescent="0.25">
      <c r="A244" s="82">
        <v>41754</v>
      </c>
      <c r="B244" s="83">
        <v>8.25</v>
      </c>
      <c r="C244" s="83">
        <v>8.25</v>
      </c>
      <c r="D244" s="83">
        <v>8.25</v>
      </c>
      <c r="E244" s="83">
        <v>8.25</v>
      </c>
      <c r="F244" s="84">
        <v>0</v>
      </c>
      <c r="G244" s="83">
        <v>7.86</v>
      </c>
      <c r="H244" s="84">
        <f>EOD_T-A244</f>
        <v>340</v>
      </c>
      <c r="I244" s="83">
        <f t="shared" si="9"/>
        <v>0</v>
      </c>
      <c r="J244" s="83">
        <f t="shared" si="10"/>
        <v>0</v>
      </c>
      <c r="K244" s="83" t="e">
        <f>J244-IRE_90DSMR</f>
        <v>#REF!</v>
      </c>
      <c r="L244" s="83" t="e">
        <f t="shared" si="11"/>
        <v>#REF!</v>
      </c>
    </row>
    <row r="245" spans="1:12" x14ac:dyDescent="0.25">
      <c r="A245" s="82">
        <v>41753</v>
      </c>
      <c r="B245" s="83">
        <v>8.1999999999999993</v>
      </c>
      <c r="C245" s="83">
        <v>8.2799999999999994</v>
      </c>
      <c r="D245" s="83">
        <v>8.18</v>
      </c>
      <c r="E245" s="83">
        <v>8.25</v>
      </c>
      <c r="F245" s="84">
        <v>406800</v>
      </c>
      <c r="G245" s="83">
        <v>7.86</v>
      </c>
      <c r="H245" s="84">
        <f>EOD_T-A245</f>
        <v>341</v>
      </c>
      <c r="I245" s="83">
        <f t="shared" si="9"/>
        <v>7.0000000000000284E-2</v>
      </c>
      <c r="J245" s="83">
        <f t="shared" si="10"/>
        <v>0.89858793324775721</v>
      </c>
      <c r="K245" s="83" t="e">
        <f>J245-IRE_90DSMR</f>
        <v>#REF!</v>
      </c>
      <c r="L245" s="83" t="e">
        <f t="shared" si="11"/>
        <v>#REF!</v>
      </c>
    </row>
    <row r="246" spans="1:12" x14ac:dyDescent="0.25">
      <c r="A246" s="82">
        <v>41752</v>
      </c>
      <c r="B246" s="83">
        <v>8.15</v>
      </c>
      <c r="C246" s="83">
        <v>8.27</v>
      </c>
      <c r="D246" s="83">
        <v>8.14</v>
      </c>
      <c r="E246" s="83">
        <v>8.18</v>
      </c>
      <c r="F246" s="84">
        <v>291200</v>
      </c>
      <c r="G246" s="83">
        <v>7.79</v>
      </c>
      <c r="H246" s="84">
        <f>EOD_T-A246</f>
        <v>342</v>
      </c>
      <c r="I246" s="83">
        <f t="shared" si="9"/>
        <v>4.9999999999999822E-2</v>
      </c>
      <c r="J246" s="83">
        <f t="shared" si="10"/>
        <v>0.64599483204134134</v>
      </c>
      <c r="K246" s="83" t="e">
        <f>J246-IRE_90DSMR</f>
        <v>#REF!</v>
      </c>
      <c r="L246" s="83" t="e">
        <f t="shared" si="11"/>
        <v>#REF!</v>
      </c>
    </row>
    <row r="247" spans="1:12" x14ac:dyDescent="0.25">
      <c r="A247" s="82">
        <v>41751</v>
      </c>
      <c r="B247" s="83">
        <v>8.2100000000000009</v>
      </c>
      <c r="C247" s="83">
        <v>8.23</v>
      </c>
      <c r="D247" s="83">
        <v>8.11</v>
      </c>
      <c r="E247" s="83">
        <v>8.1300000000000008</v>
      </c>
      <c r="F247" s="84">
        <v>367400</v>
      </c>
      <c r="G247" s="83">
        <v>7.74</v>
      </c>
      <c r="H247" s="84">
        <f>EOD_T-A247</f>
        <v>343</v>
      </c>
      <c r="I247" s="83">
        <f t="shared" si="9"/>
        <v>-2.9999999999999361E-2</v>
      </c>
      <c r="J247" s="83">
        <f t="shared" si="10"/>
        <v>-0.38610038610037789</v>
      </c>
      <c r="K247" s="83" t="e">
        <f>J247-IRE_90DSMR</f>
        <v>#REF!</v>
      </c>
      <c r="L247" s="83" t="e">
        <f t="shared" si="11"/>
        <v>#REF!</v>
      </c>
    </row>
    <row r="248" spans="1:12" x14ac:dyDescent="0.25">
      <c r="A248" s="82">
        <v>41750</v>
      </c>
      <c r="B248" s="83">
        <v>8.16</v>
      </c>
      <c r="C248" s="83">
        <v>8.16</v>
      </c>
      <c r="D248" s="83">
        <v>8.16</v>
      </c>
      <c r="E248" s="83">
        <v>8.16</v>
      </c>
      <c r="F248" s="84">
        <v>0</v>
      </c>
      <c r="G248" s="83">
        <v>7.77</v>
      </c>
      <c r="H248" s="84">
        <f>EOD_T-A248</f>
        <v>344</v>
      </c>
      <c r="I248" s="83">
        <f t="shared" si="9"/>
        <v>0</v>
      </c>
      <c r="J248" s="83">
        <f t="shared" si="10"/>
        <v>0</v>
      </c>
      <c r="K248" s="83" t="e">
        <f>J248-IRE_90DSMR</f>
        <v>#REF!</v>
      </c>
      <c r="L248" s="83" t="e">
        <f t="shared" si="11"/>
        <v>#REF!</v>
      </c>
    </row>
    <row r="249" spans="1:12" x14ac:dyDescent="0.25">
      <c r="A249" s="82">
        <v>41747</v>
      </c>
      <c r="B249" s="83">
        <v>8.16</v>
      </c>
      <c r="C249" s="83">
        <v>8.16</v>
      </c>
      <c r="D249" s="83">
        <v>8.16</v>
      </c>
      <c r="E249" s="83">
        <v>8.16</v>
      </c>
      <c r="F249" s="84">
        <v>0</v>
      </c>
      <c r="G249" s="83">
        <v>7.77</v>
      </c>
      <c r="H249" s="84">
        <f>EOD_T-A249</f>
        <v>347</v>
      </c>
      <c r="I249" s="83">
        <f t="shared" si="9"/>
        <v>0</v>
      </c>
      <c r="J249" s="83">
        <f t="shared" si="10"/>
        <v>0</v>
      </c>
      <c r="K249" s="83" t="e">
        <f>J249-IRE_90DSMR</f>
        <v>#REF!</v>
      </c>
      <c r="L249" s="83" t="e">
        <f t="shared" si="11"/>
        <v>#REF!</v>
      </c>
    </row>
    <row r="250" spans="1:12" x14ac:dyDescent="0.25">
      <c r="A250" s="82">
        <v>41746</v>
      </c>
      <c r="B250" s="83">
        <v>8.07</v>
      </c>
      <c r="C250" s="83">
        <v>8.1999999999999993</v>
      </c>
      <c r="D250" s="83">
        <v>8.07</v>
      </c>
      <c r="E250" s="83">
        <v>8.16</v>
      </c>
      <c r="F250" s="84">
        <v>568500</v>
      </c>
      <c r="G250" s="83">
        <v>7.77</v>
      </c>
      <c r="H250" s="84">
        <f>EOD_T-A250</f>
        <v>348</v>
      </c>
      <c r="I250" s="83">
        <f t="shared" si="9"/>
        <v>8.9999999999999858E-2</v>
      </c>
      <c r="J250" s="83">
        <f t="shared" si="10"/>
        <v>1.1718749999999982</v>
      </c>
      <c r="K250" s="83" t="e">
        <f>J250-IRE_90DSMR</f>
        <v>#REF!</v>
      </c>
      <c r="L250" s="83" t="e">
        <f t="shared" si="11"/>
        <v>#REF!</v>
      </c>
    </row>
    <row r="251" spans="1:12" x14ac:dyDescent="0.25">
      <c r="A251" s="82">
        <v>41745</v>
      </c>
      <c r="B251" s="83">
        <v>7.97</v>
      </c>
      <c r="C251" s="83">
        <v>8.1</v>
      </c>
      <c r="D251" s="83">
        <v>7.97</v>
      </c>
      <c r="E251" s="83">
        <v>8.07</v>
      </c>
      <c r="F251" s="84">
        <v>954000</v>
      </c>
      <c r="G251" s="83">
        <v>7.68</v>
      </c>
      <c r="H251" s="84">
        <f>EOD_T-A251</f>
        <v>349</v>
      </c>
      <c r="I251" s="83">
        <f t="shared" si="9"/>
        <v>0.12000000000000011</v>
      </c>
      <c r="J251" s="83">
        <f t="shared" si="10"/>
        <v>1.587301587301589</v>
      </c>
      <c r="K251" s="83" t="e">
        <f>J251-IRE_90DSMR</f>
        <v>#REF!</v>
      </c>
      <c r="L251" s="83" t="e">
        <f t="shared" si="11"/>
        <v>#REF!</v>
      </c>
    </row>
    <row r="252" spans="1:12" x14ac:dyDescent="0.25">
      <c r="A252" s="82">
        <v>41744</v>
      </c>
      <c r="B252" s="83">
        <v>8.0399999999999991</v>
      </c>
      <c r="C252" s="83">
        <v>8.15</v>
      </c>
      <c r="D252" s="83">
        <v>7.93</v>
      </c>
      <c r="E252" s="83">
        <v>7.94</v>
      </c>
      <c r="F252" s="84">
        <v>902300</v>
      </c>
      <c r="G252" s="83">
        <v>7.56</v>
      </c>
      <c r="H252" s="84">
        <f>EOD_T-A252</f>
        <v>350</v>
      </c>
      <c r="I252" s="83">
        <f t="shared" si="9"/>
        <v>-0.10000000000000053</v>
      </c>
      <c r="J252" s="83">
        <f t="shared" si="10"/>
        <v>-1.3054830287206336</v>
      </c>
      <c r="K252" s="83" t="e">
        <f>J252-IRE_90DSMR</f>
        <v>#REF!</v>
      </c>
      <c r="L252" s="83" t="e">
        <f t="shared" si="11"/>
        <v>#REF!</v>
      </c>
    </row>
    <row r="253" spans="1:12" x14ac:dyDescent="0.25">
      <c r="A253" s="82">
        <v>41743</v>
      </c>
      <c r="B253" s="83">
        <v>8.27</v>
      </c>
      <c r="C253" s="83">
        <v>8.27</v>
      </c>
      <c r="D253" s="83">
        <v>8.0500000000000007</v>
      </c>
      <c r="E253" s="83">
        <v>8.0500000000000007</v>
      </c>
      <c r="F253" s="84">
        <v>587900</v>
      </c>
      <c r="G253" s="83">
        <v>7.66</v>
      </c>
      <c r="H253" s="84">
        <f>EOD_T-A253</f>
        <v>351</v>
      </c>
      <c r="I253" s="83">
        <f t="shared" si="9"/>
        <v>-0.20000000000000018</v>
      </c>
      <c r="J253" s="83">
        <f t="shared" si="10"/>
        <v>-2.5445292620865163</v>
      </c>
      <c r="K253" s="83" t="e">
        <f>J253-IRE_90DSMR</f>
        <v>#REF!</v>
      </c>
      <c r="L253" s="83" t="e">
        <f t="shared" si="11"/>
        <v>#REF!</v>
      </c>
    </row>
    <row r="254" spans="1:12" x14ac:dyDescent="0.25">
      <c r="A254" s="82">
        <v>41740</v>
      </c>
      <c r="B254" s="83">
        <v>8.3699999999999992</v>
      </c>
      <c r="C254" s="83">
        <v>8.3699999999999992</v>
      </c>
      <c r="D254" s="83">
        <v>8.23</v>
      </c>
      <c r="E254" s="83">
        <v>8.26</v>
      </c>
      <c r="F254" s="84">
        <v>425100</v>
      </c>
      <c r="G254" s="83">
        <v>7.86</v>
      </c>
      <c r="H254" s="84">
        <f>EOD_T-A254</f>
        <v>354</v>
      </c>
      <c r="I254" s="83">
        <f t="shared" si="9"/>
        <v>-0.16999999999999904</v>
      </c>
      <c r="J254" s="83">
        <f t="shared" si="10"/>
        <v>-2.1170610211705987</v>
      </c>
      <c r="K254" s="83" t="e">
        <f>J254-IRE_90DSMR</f>
        <v>#REF!</v>
      </c>
      <c r="L254" s="83" t="e">
        <f t="shared" si="11"/>
        <v>#REF!</v>
      </c>
    </row>
    <row r="255" spans="1:12" x14ac:dyDescent="0.25">
      <c r="A255" s="82">
        <v>41739</v>
      </c>
      <c r="B255" s="83">
        <v>8.5</v>
      </c>
      <c r="C255" s="83">
        <v>8.5</v>
      </c>
      <c r="D255" s="83">
        <v>8.36</v>
      </c>
      <c r="E255" s="83">
        <v>8.43</v>
      </c>
      <c r="F255" s="84">
        <v>424100</v>
      </c>
      <c r="G255" s="83">
        <v>8.0299999999999994</v>
      </c>
      <c r="H255" s="84">
        <f>EOD_T-A255</f>
        <v>355</v>
      </c>
      <c r="I255" s="83">
        <f t="shared" si="9"/>
        <v>2.9999999999999361E-2</v>
      </c>
      <c r="J255" s="83">
        <f t="shared" si="10"/>
        <v>0.37499999999999201</v>
      </c>
      <c r="K255" s="83" t="e">
        <f>J255-IRE_90DSMR</f>
        <v>#REF!</v>
      </c>
      <c r="L255" s="83" t="e">
        <f t="shared" si="11"/>
        <v>#REF!</v>
      </c>
    </row>
    <row r="256" spans="1:12" x14ac:dyDescent="0.25">
      <c r="A256" s="82">
        <v>41738</v>
      </c>
      <c r="B256" s="83">
        <v>8.4700000000000006</v>
      </c>
      <c r="C256" s="83">
        <v>8.5</v>
      </c>
      <c r="D256" s="83">
        <v>8.36</v>
      </c>
      <c r="E256" s="83">
        <v>8.4</v>
      </c>
      <c r="F256" s="84">
        <v>512800</v>
      </c>
      <c r="G256" s="83">
        <v>8</v>
      </c>
      <c r="H256" s="84">
        <f>EOD_T-A256</f>
        <v>356</v>
      </c>
      <c r="I256" s="83">
        <f t="shared" si="9"/>
        <v>8.9999999999999858E-2</v>
      </c>
      <c r="J256" s="83">
        <f t="shared" si="10"/>
        <v>1.1378002528444988</v>
      </c>
      <c r="K256" s="83" t="e">
        <f>J256-IRE_90DSMR</f>
        <v>#REF!</v>
      </c>
      <c r="L256" s="83" t="e">
        <f t="shared" si="11"/>
        <v>#REF!</v>
      </c>
    </row>
    <row r="257" spans="1:12" x14ac:dyDescent="0.25">
      <c r="A257" s="82">
        <v>41737</v>
      </c>
      <c r="B257" s="83">
        <v>8.42</v>
      </c>
      <c r="C257" s="83">
        <v>8.4700000000000006</v>
      </c>
      <c r="D257" s="83">
        <v>8.31</v>
      </c>
      <c r="E257" s="83">
        <v>8.31</v>
      </c>
      <c r="F257" s="84">
        <v>548600</v>
      </c>
      <c r="G257" s="83">
        <v>7.91</v>
      </c>
      <c r="H257" s="84">
        <f>EOD_T-A257</f>
        <v>357</v>
      </c>
      <c r="I257" s="83">
        <f t="shared" si="9"/>
        <v>-0.14000000000000057</v>
      </c>
      <c r="J257" s="83">
        <f t="shared" si="10"/>
        <v>-1.7391304347826158</v>
      </c>
      <c r="K257" s="83" t="e">
        <f>J257-IRE_90DSMR</f>
        <v>#REF!</v>
      </c>
      <c r="L257" s="83" t="e">
        <f t="shared" si="11"/>
        <v>#REF!</v>
      </c>
    </row>
    <row r="258" spans="1:12" x14ac:dyDescent="0.25">
      <c r="A258" s="82">
        <v>41736</v>
      </c>
      <c r="B258" s="83">
        <v>8.44</v>
      </c>
      <c r="C258" s="83">
        <v>8.5</v>
      </c>
      <c r="D258" s="83">
        <v>8.41</v>
      </c>
      <c r="E258" s="83">
        <v>8.4600000000000009</v>
      </c>
      <c r="F258" s="84">
        <v>291400</v>
      </c>
      <c r="G258" s="83">
        <v>8.0500000000000007</v>
      </c>
      <c r="H258" s="84">
        <f>EOD_T-A258</f>
        <v>358</v>
      </c>
      <c r="I258" s="83">
        <f t="shared" si="9"/>
        <v>-9.9999999999997868E-3</v>
      </c>
      <c r="J258" s="83">
        <f t="shared" si="10"/>
        <v>-0.12406947890818594</v>
      </c>
      <c r="K258" s="83" t="e">
        <f>J258-IRE_90DSMR</f>
        <v>#REF!</v>
      </c>
      <c r="L258" s="83" t="e">
        <f t="shared" si="11"/>
        <v>#REF!</v>
      </c>
    </row>
    <row r="259" spans="1:12" x14ac:dyDescent="0.25">
      <c r="A259" s="82">
        <v>41733</v>
      </c>
      <c r="B259" s="83">
        <v>8.24</v>
      </c>
      <c r="C259" s="83">
        <v>8.49</v>
      </c>
      <c r="D259" s="83">
        <v>8.2100000000000009</v>
      </c>
      <c r="E259" s="83">
        <v>8.4700000000000006</v>
      </c>
      <c r="F259" s="84">
        <v>645600</v>
      </c>
      <c r="G259" s="83">
        <v>8.06</v>
      </c>
      <c r="H259" s="84">
        <f>EOD_T-A259</f>
        <v>361</v>
      </c>
      <c r="I259" s="83">
        <f t="shared" si="9"/>
        <v>0.20000000000000018</v>
      </c>
      <c r="J259" s="83">
        <f t="shared" ref="J259:J322" si="12">I259/G260*100</f>
        <v>2.5445292620865163</v>
      </c>
      <c r="K259" s="83" t="e">
        <f>J259-IRE_90DSMR</f>
        <v>#REF!</v>
      </c>
      <c r="L259" s="83" t="e">
        <f t="shared" ref="L259:L322" si="13">K259*K259</f>
        <v>#REF!</v>
      </c>
    </row>
    <row r="260" spans="1:12" x14ac:dyDescent="0.25">
      <c r="A260" s="82">
        <v>41732</v>
      </c>
      <c r="B260" s="83">
        <v>8.41</v>
      </c>
      <c r="C260" s="83">
        <v>8.42</v>
      </c>
      <c r="D260" s="83">
        <v>8.2100000000000009</v>
      </c>
      <c r="E260" s="83">
        <v>8.26</v>
      </c>
      <c r="F260" s="84">
        <v>603200</v>
      </c>
      <c r="G260" s="83">
        <v>7.86</v>
      </c>
      <c r="H260" s="84">
        <f>EOD_T-A260</f>
        <v>362</v>
      </c>
      <c r="I260" s="83">
        <f t="shared" si="9"/>
        <v>-0.13999999999999968</v>
      </c>
      <c r="J260" s="83">
        <f t="shared" si="12"/>
        <v>-1.749999999999996</v>
      </c>
      <c r="K260" s="83" t="e">
        <f>J260-IRE_90DSMR</f>
        <v>#REF!</v>
      </c>
      <c r="L260" s="83" t="e">
        <f t="shared" si="13"/>
        <v>#REF!</v>
      </c>
    </row>
    <row r="261" spans="1:12" x14ac:dyDescent="0.25">
      <c r="A261" s="82">
        <v>41731</v>
      </c>
      <c r="B261" s="83">
        <v>8.57</v>
      </c>
      <c r="C261" s="83">
        <v>8.61</v>
      </c>
      <c r="D261" s="83">
        <v>8.3800000000000008</v>
      </c>
      <c r="E261" s="83">
        <v>8.4</v>
      </c>
      <c r="F261" s="84">
        <v>837200</v>
      </c>
      <c r="G261" s="83">
        <v>8</v>
      </c>
      <c r="H261" s="84">
        <f>EOD_T-A261</f>
        <v>363</v>
      </c>
      <c r="I261" s="83">
        <f t="shared" si="9"/>
        <v>-0.22000000000000064</v>
      </c>
      <c r="J261" s="83">
        <f t="shared" si="12"/>
        <v>-2.6763990267639977</v>
      </c>
      <c r="K261" s="83" t="e">
        <f>J261-IRE_90DSMR</f>
        <v>#REF!</v>
      </c>
      <c r="L261" s="83" t="e">
        <f t="shared" si="13"/>
        <v>#REF!</v>
      </c>
    </row>
    <row r="262" spans="1:12" x14ac:dyDescent="0.25">
      <c r="A262" s="82">
        <v>41730</v>
      </c>
      <c r="B262" s="83">
        <v>8.52</v>
      </c>
      <c r="C262" s="83">
        <v>8.67</v>
      </c>
      <c r="D262" s="83">
        <v>8.51</v>
      </c>
      <c r="E262" s="83">
        <v>8.6300000000000008</v>
      </c>
      <c r="F262" s="84">
        <v>710300</v>
      </c>
      <c r="G262" s="83">
        <v>8.2200000000000006</v>
      </c>
      <c r="H262" s="84">
        <f>EOD_T-A262</f>
        <v>364</v>
      </c>
      <c r="I262" s="83">
        <f t="shared" si="9"/>
        <v>5.0000000000000711E-2</v>
      </c>
      <c r="J262" s="83">
        <f t="shared" si="12"/>
        <v>0.61199510403917634</v>
      </c>
      <c r="K262" s="83" t="e">
        <f>J262-IRE_90DSMR</f>
        <v>#REF!</v>
      </c>
      <c r="L262" s="83" t="e">
        <f t="shared" si="13"/>
        <v>#REF!</v>
      </c>
    </row>
    <row r="263" spans="1:12" x14ac:dyDescent="0.25">
      <c r="A263" s="82">
        <v>41729</v>
      </c>
      <c r="B263" s="83">
        <v>8.67</v>
      </c>
      <c r="C263" s="83">
        <v>8.67</v>
      </c>
      <c r="D263" s="83">
        <v>8.5299999999999994</v>
      </c>
      <c r="E263" s="83">
        <v>8.58</v>
      </c>
      <c r="F263" s="84">
        <v>356500</v>
      </c>
      <c r="G263" s="83">
        <v>8.17</v>
      </c>
      <c r="H263" s="84">
        <f>EOD_T-A263</f>
        <v>365</v>
      </c>
      <c r="I263" s="83">
        <f t="shared" si="9"/>
        <v>8.17</v>
      </c>
      <c r="J263" s="83" t="e">
        <f t="shared" si="12"/>
        <v>#DIV/0!</v>
      </c>
      <c r="K263" s="83" t="e">
        <f>J263-IRE_90DSMR</f>
        <v>#DIV/0!</v>
      </c>
      <c r="L263" s="83" t="e">
        <f t="shared" si="13"/>
        <v>#DIV/0!</v>
      </c>
    </row>
  </sheetData>
  <sortState ref="A4:G263">
    <sortCondition descending="1" ref="A2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261"/>
  <sheetViews>
    <sheetView zoomScale="85" zoomScaleNormal="85" workbookViewId="0">
      <selection activeCell="J11" sqref="J11"/>
    </sheetView>
  </sheetViews>
  <sheetFormatPr defaultRowHeight="15" x14ac:dyDescent="0.25"/>
  <cols>
    <col min="1" max="7" width="10.7109375" customWidth="1"/>
    <col min="12" max="12" width="12.7109375" bestFit="1" customWidth="1"/>
  </cols>
  <sheetData>
    <row r="1" spans="1:12" x14ac:dyDescent="0.25">
      <c r="A1" t="s">
        <v>761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42090</v>
      </c>
      <c r="B3" s="83">
        <v>18.350000000000001</v>
      </c>
      <c r="C3" s="83">
        <v>18.68</v>
      </c>
      <c r="D3" s="83">
        <v>18.350000000000001</v>
      </c>
      <c r="E3" s="83">
        <v>18.46</v>
      </c>
      <c r="F3" s="84">
        <v>421600</v>
      </c>
      <c r="G3" s="83">
        <v>18.46</v>
      </c>
      <c r="H3" s="84">
        <f>EOD_T-A3</f>
        <v>4</v>
      </c>
      <c r="I3" s="83">
        <f t="shared" ref="I3:I66" si="0">G3-G4</f>
        <v>6.0000000000002274E-2</v>
      </c>
      <c r="J3" s="83">
        <f t="shared" ref="J3:J66" si="1">I3/G4*100</f>
        <v>0.32608695652175151</v>
      </c>
      <c r="K3" s="83">
        <f>J3-JBH_90DSMR</f>
        <v>3.9737539616885031E-2</v>
      </c>
      <c r="L3" s="83">
        <f t="shared" ref="L3:L66" si="2">K3*K3</f>
        <v>1.5790720548035074E-3</v>
      </c>
    </row>
    <row r="4" spans="1:12" x14ac:dyDescent="0.25">
      <c r="A4" s="82">
        <v>42089</v>
      </c>
      <c r="B4" s="83">
        <v>18.2</v>
      </c>
      <c r="C4" s="83">
        <v>18.489999999999998</v>
      </c>
      <c r="D4" s="83">
        <v>18.2</v>
      </c>
      <c r="E4" s="83">
        <v>18.399999999999999</v>
      </c>
      <c r="F4" s="84">
        <v>654800</v>
      </c>
      <c r="G4" s="83">
        <v>18.399999999999999</v>
      </c>
      <c r="H4" s="84">
        <f>EOD_T-A4</f>
        <v>5</v>
      </c>
      <c r="I4" s="83">
        <f t="shared" si="0"/>
        <v>-0.33000000000000185</v>
      </c>
      <c r="J4" s="83">
        <f t="shared" si="1"/>
        <v>-1.7618793379605011</v>
      </c>
      <c r="K4" s="83">
        <f>J4-JBH_90DSMR</f>
        <v>-2.0482287548653675</v>
      </c>
      <c r="L4" s="83">
        <f t="shared" si="2"/>
        <v>4.1952410322573339</v>
      </c>
    </row>
    <row r="5" spans="1:12" x14ac:dyDescent="0.25">
      <c r="A5" s="82">
        <v>42088</v>
      </c>
      <c r="B5" s="83">
        <v>18.329999999999998</v>
      </c>
      <c r="C5" s="83">
        <v>18.829999999999998</v>
      </c>
      <c r="D5" s="83">
        <v>18.2</v>
      </c>
      <c r="E5" s="83">
        <v>18.73</v>
      </c>
      <c r="F5" s="84">
        <v>723500</v>
      </c>
      <c r="G5" s="83">
        <v>18.73</v>
      </c>
      <c r="H5" s="84">
        <f>EOD_T-A5</f>
        <v>6</v>
      </c>
      <c r="I5" s="83">
        <f t="shared" si="0"/>
        <v>0.23000000000000043</v>
      </c>
      <c r="J5" s="83">
        <f t="shared" si="1"/>
        <v>1.2432432432432454</v>
      </c>
      <c r="K5" s="83">
        <f>J5-JBH_90DSMR</f>
        <v>0.95689382633837894</v>
      </c>
      <c r="L5" s="83">
        <f t="shared" si="2"/>
        <v>0.91564579488450371</v>
      </c>
    </row>
    <row r="6" spans="1:12" x14ac:dyDescent="0.25">
      <c r="A6" s="82">
        <v>42087</v>
      </c>
      <c r="B6" s="83">
        <v>18.07</v>
      </c>
      <c r="C6" s="83">
        <v>18.5</v>
      </c>
      <c r="D6" s="83">
        <v>17.940000000000001</v>
      </c>
      <c r="E6" s="83">
        <v>18.5</v>
      </c>
      <c r="F6" s="84">
        <v>699100</v>
      </c>
      <c r="G6" s="83">
        <v>18.5</v>
      </c>
      <c r="H6" s="84">
        <f>EOD_T-A6</f>
        <v>7</v>
      </c>
      <c r="I6" s="83">
        <f t="shared" si="0"/>
        <v>0.26000000000000156</v>
      </c>
      <c r="J6" s="83">
        <f t="shared" si="1"/>
        <v>1.4254385964912368</v>
      </c>
      <c r="K6" s="83">
        <f>J6-JBH_90DSMR</f>
        <v>1.1390891795863705</v>
      </c>
      <c r="L6" s="83">
        <f t="shared" si="2"/>
        <v>1.2975241590507505</v>
      </c>
    </row>
    <row r="7" spans="1:12" x14ac:dyDescent="0.25">
      <c r="A7" s="82">
        <v>42086</v>
      </c>
      <c r="B7" s="83">
        <v>17.989999999999998</v>
      </c>
      <c r="C7" s="83">
        <v>18.27</v>
      </c>
      <c r="D7" s="83">
        <v>17.87</v>
      </c>
      <c r="E7" s="83">
        <v>18.239999999999998</v>
      </c>
      <c r="F7" s="84">
        <v>688500</v>
      </c>
      <c r="G7" s="83">
        <v>18.239999999999998</v>
      </c>
      <c r="H7" s="84">
        <f>EOD_T-A7</f>
        <v>8</v>
      </c>
      <c r="I7" s="83">
        <f t="shared" si="0"/>
        <v>0.22999999999999687</v>
      </c>
      <c r="J7" s="83">
        <f t="shared" si="1"/>
        <v>1.2770682953914319</v>
      </c>
      <c r="K7" s="83">
        <f>J7-JBH_90DSMR</f>
        <v>0.99071887848656537</v>
      </c>
      <c r="L7" s="83">
        <f t="shared" si="2"/>
        <v>0.98152389618967784</v>
      </c>
    </row>
    <row r="8" spans="1:12" x14ac:dyDescent="0.25">
      <c r="A8" s="82">
        <v>42083</v>
      </c>
      <c r="B8" s="83">
        <v>17.690000000000001</v>
      </c>
      <c r="C8" s="83">
        <v>18.010000000000002</v>
      </c>
      <c r="D8" s="83">
        <v>17.52</v>
      </c>
      <c r="E8" s="83">
        <v>18.010000000000002</v>
      </c>
      <c r="F8" s="84">
        <v>782900</v>
      </c>
      <c r="G8" s="83">
        <v>18.010000000000002</v>
      </c>
      <c r="H8" s="84">
        <f>EOD_T-A8</f>
        <v>11</v>
      </c>
      <c r="I8" s="83">
        <f t="shared" si="0"/>
        <v>0.20000000000000284</v>
      </c>
      <c r="J8" s="83">
        <f t="shared" si="1"/>
        <v>1.1229646266142777</v>
      </c>
      <c r="K8" s="83">
        <f>J8-JBH_90DSMR</f>
        <v>0.83661520970941117</v>
      </c>
      <c r="L8" s="83">
        <f t="shared" si="2"/>
        <v>0.69992500911712208</v>
      </c>
    </row>
    <row r="9" spans="1:12" x14ac:dyDescent="0.25">
      <c r="A9" s="82">
        <v>42082</v>
      </c>
      <c r="B9" s="83">
        <v>18</v>
      </c>
      <c r="C9" s="83">
        <v>18.02</v>
      </c>
      <c r="D9" s="83">
        <v>17.64</v>
      </c>
      <c r="E9" s="83">
        <v>17.809999999999999</v>
      </c>
      <c r="F9" s="84">
        <v>588700</v>
      </c>
      <c r="G9" s="83">
        <v>17.809999999999999</v>
      </c>
      <c r="H9" s="84">
        <f>EOD_T-A9</f>
        <v>12</v>
      </c>
      <c r="I9" s="83">
        <f t="shared" si="0"/>
        <v>-8.0000000000001847E-2</v>
      </c>
      <c r="J9" s="83">
        <f t="shared" si="1"/>
        <v>-0.44717719396311822</v>
      </c>
      <c r="K9" s="83">
        <f>J9-JBH_90DSMR</f>
        <v>-0.73352661086798476</v>
      </c>
      <c r="L9" s="83">
        <f t="shared" si="2"/>
        <v>0.53806128885147197</v>
      </c>
    </row>
    <row r="10" spans="1:12" x14ac:dyDescent="0.25">
      <c r="A10" s="82">
        <v>42080</v>
      </c>
      <c r="B10" s="83">
        <v>17.82</v>
      </c>
      <c r="C10" s="83">
        <v>17.940000000000001</v>
      </c>
      <c r="D10" s="83">
        <v>17.68</v>
      </c>
      <c r="E10" s="83">
        <v>17.89</v>
      </c>
      <c r="F10" s="84">
        <v>611600</v>
      </c>
      <c r="G10" s="83">
        <v>17.89</v>
      </c>
      <c r="H10" s="84">
        <f>EOD_T-A10</f>
        <v>14</v>
      </c>
      <c r="I10" s="83">
        <f t="shared" si="0"/>
        <v>0.15000000000000213</v>
      </c>
      <c r="J10" s="83">
        <f t="shared" si="1"/>
        <v>0.84554678692222185</v>
      </c>
      <c r="K10" s="83">
        <f>J10-JBH_90DSMR</f>
        <v>0.55919737001735537</v>
      </c>
      <c r="L10" s="83">
        <f t="shared" si="2"/>
        <v>0.31270169863432706</v>
      </c>
    </row>
    <row r="11" spans="1:12" x14ac:dyDescent="0.25">
      <c r="A11" s="82">
        <v>42079</v>
      </c>
      <c r="B11" s="83">
        <v>17.96</v>
      </c>
      <c r="C11" s="83">
        <v>17.96</v>
      </c>
      <c r="D11" s="83">
        <v>17.55</v>
      </c>
      <c r="E11" s="83">
        <v>17.739999999999998</v>
      </c>
      <c r="F11" s="84">
        <v>310000</v>
      </c>
      <c r="G11" s="83">
        <v>17.739999999999998</v>
      </c>
      <c r="H11" s="84">
        <f>EOD_T-A11</f>
        <v>15</v>
      </c>
      <c r="I11" s="83">
        <f t="shared" si="0"/>
        <v>-0.27000000000000313</v>
      </c>
      <c r="J11" s="83">
        <f t="shared" si="1"/>
        <v>-1.4991671293725881</v>
      </c>
      <c r="K11" s="83">
        <f>J11-JBH_90DSMR</f>
        <v>-1.7855165462774547</v>
      </c>
      <c r="L11" s="83">
        <f t="shared" si="2"/>
        <v>3.1880693370305702</v>
      </c>
    </row>
    <row r="12" spans="1:12" x14ac:dyDescent="0.25">
      <c r="A12" s="82">
        <v>42076</v>
      </c>
      <c r="B12" s="83">
        <v>17.87</v>
      </c>
      <c r="C12" s="83">
        <v>18.100000000000001</v>
      </c>
      <c r="D12" s="83">
        <v>17.71</v>
      </c>
      <c r="E12" s="83">
        <v>18.010000000000002</v>
      </c>
      <c r="F12" s="84">
        <v>439300</v>
      </c>
      <c r="G12" s="83">
        <v>18.010000000000002</v>
      </c>
      <c r="H12" s="84">
        <f>EOD_T-A12</f>
        <v>18</v>
      </c>
      <c r="I12" s="83">
        <f t="shared" si="0"/>
        <v>0.17000000000000171</v>
      </c>
      <c r="J12" s="83">
        <f t="shared" si="1"/>
        <v>0.95291479820628755</v>
      </c>
      <c r="K12" s="83">
        <f>J12-JBH_90DSMR</f>
        <v>0.66656538130142107</v>
      </c>
      <c r="L12" s="83">
        <f t="shared" si="2"/>
        <v>0.44430940754950887</v>
      </c>
    </row>
    <row r="13" spans="1:12" x14ac:dyDescent="0.25">
      <c r="A13" s="82">
        <v>42075</v>
      </c>
      <c r="B13" s="83">
        <v>17.3</v>
      </c>
      <c r="C13" s="83">
        <v>17.88</v>
      </c>
      <c r="D13" s="83">
        <v>17.29</v>
      </c>
      <c r="E13" s="83">
        <v>17.84</v>
      </c>
      <c r="F13" s="84">
        <v>512700</v>
      </c>
      <c r="G13" s="83">
        <v>17.84</v>
      </c>
      <c r="H13" s="84">
        <f>EOD_T-A13</f>
        <v>19</v>
      </c>
      <c r="I13" s="83">
        <f t="shared" si="0"/>
        <v>0.39000000000000057</v>
      </c>
      <c r="J13" s="83">
        <f t="shared" si="1"/>
        <v>2.2349570200573101</v>
      </c>
      <c r="K13" s="83">
        <f>J13-JBH_90DSMR</f>
        <v>1.9486076031524435</v>
      </c>
      <c r="L13" s="83">
        <f t="shared" si="2"/>
        <v>3.7970715910635109</v>
      </c>
    </row>
    <row r="14" spans="1:12" x14ac:dyDescent="0.25">
      <c r="A14" s="82">
        <v>42074</v>
      </c>
      <c r="B14" s="83">
        <v>17.36</v>
      </c>
      <c r="C14" s="83">
        <v>17.489999999999998</v>
      </c>
      <c r="D14" s="83">
        <v>17.100000000000001</v>
      </c>
      <c r="E14" s="83">
        <v>17.45</v>
      </c>
      <c r="F14" s="84">
        <v>462400</v>
      </c>
      <c r="G14" s="83">
        <v>17.45</v>
      </c>
      <c r="H14" s="84">
        <f>EOD_T-A14</f>
        <v>20</v>
      </c>
      <c r="I14" s="83">
        <f t="shared" si="0"/>
        <v>-0.12999999999999901</v>
      </c>
      <c r="J14" s="83">
        <f t="shared" si="1"/>
        <v>-0.73947667804322537</v>
      </c>
      <c r="K14" s="83">
        <f>J14-JBH_90DSMR</f>
        <v>-1.025826094948092</v>
      </c>
      <c r="L14" s="83">
        <f t="shared" si="2"/>
        <v>1.0523191770764517</v>
      </c>
    </row>
    <row r="15" spans="1:12" x14ac:dyDescent="0.25">
      <c r="A15" s="82">
        <v>42073</v>
      </c>
      <c r="B15" s="83">
        <v>17.649999999999999</v>
      </c>
      <c r="C15" s="83">
        <v>17.72</v>
      </c>
      <c r="D15" s="83">
        <v>17.440000000000001</v>
      </c>
      <c r="E15" s="83">
        <v>17.579999999999998</v>
      </c>
      <c r="F15" s="84">
        <v>753200</v>
      </c>
      <c r="G15" s="83">
        <v>17.579999999999998</v>
      </c>
      <c r="H15" s="84">
        <f>EOD_T-A15</f>
        <v>21</v>
      </c>
      <c r="I15" s="83">
        <f t="shared" si="0"/>
        <v>1.9999999999999574E-2</v>
      </c>
      <c r="J15" s="83">
        <f t="shared" si="1"/>
        <v>0.11389521640090874</v>
      </c>
      <c r="K15" s="83">
        <f>J15-JBH_90DSMR</f>
        <v>-0.17245420050395774</v>
      </c>
      <c r="L15" s="83">
        <f t="shared" si="2"/>
        <v>2.9740451271459259E-2</v>
      </c>
    </row>
    <row r="16" spans="1:12" x14ac:dyDescent="0.25">
      <c r="A16" s="82">
        <v>42072</v>
      </c>
      <c r="B16" s="83">
        <v>17.55</v>
      </c>
      <c r="C16" s="83">
        <v>17.66</v>
      </c>
      <c r="D16" s="83">
        <v>17.41</v>
      </c>
      <c r="E16" s="83">
        <v>17.559999999999999</v>
      </c>
      <c r="F16" s="84">
        <v>558200</v>
      </c>
      <c r="G16" s="83">
        <v>17.559999999999999</v>
      </c>
      <c r="H16" s="84">
        <f>EOD_T-A16</f>
        <v>22</v>
      </c>
      <c r="I16" s="83">
        <f t="shared" si="0"/>
        <v>-5.0000000000000711E-2</v>
      </c>
      <c r="J16" s="83">
        <f t="shared" si="1"/>
        <v>-0.28392958546280928</v>
      </c>
      <c r="K16" s="83">
        <f>J16-JBH_90DSMR</f>
        <v>-0.57027900236767581</v>
      </c>
      <c r="L16" s="83">
        <f t="shared" si="2"/>
        <v>0.32521814054147158</v>
      </c>
    </row>
    <row r="17" spans="1:12" x14ac:dyDescent="0.25">
      <c r="A17" s="82">
        <v>42069</v>
      </c>
      <c r="B17" s="83">
        <v>17.61</v>
      </c>
      <c r="C17" s="83">
        <v>17.690000000000001</v>
      </c>
      <c r="D17" s="83">
        <v>17.46</v>
      </c>
      <c r="E17" s="83">
        <v>17.61</v>
      </c>
      <c r="F17" s="84">
        <v>1546800</v>
      </c>
      <c r="G17" s="83">
        <v>17.61</v>
      </c>
      <c r="H17" s="84">
        <f>EOD_T-A17</f>
        <v>25</v>
      </c>
      <c r="I17" s="83">
        <f t="shared" si="0"/>
        <v>-1.0000000000001563E-2</v>
      </c>
      <c r="J17" s="83">
        <f t="shared" si="1"/>
        <v>-5.6753688989793202E-2</v>
      </c>
      <c r="K17" s="83">
        <f>J17-JBH_90DSMR</f>
        <v>-0.3431031058946597</v>
      </c>
      <c r="L17" s="83">
        <f t="shared" si="2"/>
        <v>0.11771974127456207</v>
      </c>
    </row>
    <row r="18" spans="1:12" x14ac:dyDescent="0.25">
      <c r="A18" s="82">
        <v>42068</v>
      </c>
      <c r="B18" s="83">
        <v>17.2</v>
      </c>
      <c r="C18" s="83">
        <v>17.62</v>
      </c>
      <c r="D18" s="83">
        <v>16.920000000000002</v>
      </c>
      <c r="E18" s="83">
        <v>17.62</v>
      </c>
      <c r="F18" s="84">
        <v>714600</v>
      </c>
      <c r="G18" s="83">
        <v>17.62</v>
      </c>
      <c r="H18" s="84">
        <f>EOD_T-A18</f>
        <v>26</v>
      </c>
      <c r="I18" s="83">
        <f t="shared" si="0"/>
        <v>0.30000000000000071</v>
      </c>
      <c r="J18" s="83">
        <f t="shared" si="1"/>
        <v>1.7321016166281795</v>
      </c>
      <c r="K18" s="83">
        <f>J18-JBH_90DSMR</f>
        <v>1.4457521997233131</v>
      </c>
      <c r="L18" s="83">
        <f t="shared" si="2"/>
        <v>2.0901994230047989</v>
      </c>
    </row>
    <row r="19" spans="1:12" x14ac:dyDescent="0.25">
      <c r="A19" s="82">
        <v>42067</v>
      </c>
      <c r="B19" s="83">
        <v>17.53</v>
      </c>
      <c r="C19" s="83">
        <v>17.670000000000002</v>
      </c>
      <c r="D19" s="83">
        <v>17.239999999999998</v>
      </c>
      <c r="E19" s="83">
        <v>17.32</v>
      </c>
      <c r="F19" s="84">
        <v>1646900</v>
      </c>
      <c r="G19" s="83">
        <v>17.32</v>
      </c>
      <c r="H19" s="84">
        <f>EOD_T-A19</f>
        <v>27</v>
      </c>
      <c r="I19" s="83">
        <f t="shared" si="0"/>
        <v>-0.21000000000000085</v>
      </c>
      <c r="J19" s="83">
        <f t="shared" si="1"/>
        <v>-1.197946377638339</v>
      </c>
      <c r="K19" s="83">
        <f>J19-JBH_90DSMR</f>
        <v>-1.4842957945432054</v>
      </c>
      <c r="L19" s="83">
        <f t="shared" si="2"/>
        <v>2.2031340056986455</v>
      </c>
    </row>
    <row r="20" spans="1:12" x14ac:dyDescent="0.25">
      <c r="A20" s="82">
        <v>42066</v>
      </c>
      <c r="B20" s="83">
        <v>17.600000000000001</v>
      </c>
      <c r="C20" s="83">
        <v>17.77</v>
      </c>
      <c r="D20" s="83">
        <v>17.350000000000001</v>
      </c>
      <c r="E20" s="83">
        <v>17.53</v>
      </c>
      <c r="F20" s="84">
        <v>857300</v>
      </c>
      <c r="G20" s="83">
        <v>17.53</v>
      </c>
      <c r="H20" s="84">
        <f>EOD_T-A20</f>
        <v>28</v>
      </c>
      <c r="I20" s="83">
        <f t="shared" si="0"/>
        <v>-9.9999999999980105E-3</v>
      </c>
      <c r="J20" s="83">
        <f t="shared" si="1"/>
        <v>-5.7012542759395733E-2</v>
      </c>
      <c r="K20" s="83">
        <f>J20-JBH_90DSMR</f>
        <v>-0.3433619596642622</v>
      </c>
      <c r="L20" s="83">
        <f t="shared" si="2"/>
        <v>0.11789743534448242</v>
      </c>
    </row>
    <row r="21" spans="1:12" x14ac:dyDescent="0.25">
      <c r="A21" s="82">
        <v>42065</v>
      </c>
      <c r="B21" s="83">
        <v>17.5</v>
      </c>
      <c r="C21" s="83">
        <v>17.579999999999998</v>
      </c>
      <c r="D21" s="83">
        <v>17.43</v>
      </c>
      <c r="E21" s="83">
        <v>17.54</v>
      </c>
      <c r="F21" s="84">
        <v>1136800</v>
      </c>
      <c r="G21" s="83">
        <v>17.54</v>
      </c>
      <c r="H21" s="84">
        <f>EOD_T-A21</f>
        <v>29</v>
      </c>
      <c r="I21" s="83">
        <f t="shared" si="0"/>
        <v>5.9999999999998721E-2</v>
      </c>
      <c r="J21" s="83">
        <f t="shared" si="1"/>
        <v>0.34324942791761281</v>
      </c>
      <c r="K21" s="83">
        <f>J21-JBH_90DSMR</f>
        <v>5.6900011012746332E-2</v>
      </c>
      <c r="L21" s="83">
        <f t="shared" si="2"/>
        <v>3.237611253250654E-3</v>
      </c>
    </row>
    <row r="22" spans="1:12" x14ac:dyDescent="0.25">
      <c r="A22" s="82">
        <v>42062</v>
      </c>
      <c r="B22" s="83">
        <v>17.57</v>
      </c>
      <c r="C22" s="83">
        <v>17.61</v>
      </c>
      <c r="D22" s="83">
        <v>17.420000000000002</v>
      </c>
      <c r="E22" s="83">
        <v>17.48</v>
      </c>
      <c r="F22" s="84">
        <v>584100</v>
      </c>
      <c r="G22" s="83">
        <v>17.48</v>
      </c>
      <c r="H22" s="84">
        <f>EOD_T-A22</f>
        <v>32</v>
      </c>
      <c r="I22" s="83">
        <f t="shared" si="0"/>
        <v>-1.9999999999999574E-2</v>
      </c>
      <c r="J22" s="83">
        <f t="shared" si="1"/>
        <v>-0.11428571428571184</v>
      </c>
      <c r="K22" s="83">
        <f>J22-JBH_90DSMR</f>
        <v>-0.40063513119057831</v>
      </c>
      <c r="L22" s="83">
        <f t="shared" si="2"/>
        <v>0.16050850834409189</v>
      </c>
    </row>
    <row r="23" spans="1:12" x14ac:dyDescent="0.25">
      <c r="A23" s="82">
        <v>42061</v>
      </c>
      <c r="B23" s="83">
        <v>17.57</v>
      </c>
      <c r="C23" s="83">
        <v>17.7</v>
      </c>
      <c r="D23" s="83">
        <v>17.38</v>
      </c>
      <c r="E23" s="83">
        <v>17.5</v>
      </c>
      <c r="F23" s="84">
        <v>620600</v>
      </c>
      <c r="G23" s="83">
        <v>17.5</v>
      </c>
      <c r="H23" s="84">
        <f>EOD_T-A23</f>
        <v>33</v>
      </c>
      <c r="I23" s="83">
        <f t="shared" si="0"/>
        <v>-5.9999999999998721E-2</v>
      </c>
      <c r="J23" s="83">
        <f t="shared" si="1"/>
        <v>-0.34168564920272626</v>
      </c>
      <c r="K23" s="83">
        <f>J23-JBH_90DSMR</f>
        <v>-0.62803506610759274</v>
      </c>
      <c r="L23" s="83">
        <f t="shared" si="2"/>
        <v>0.39442804426076838</v>
      </c>
    </row>
    <row r="24" spans="1:12" x14ac:dyDescent="0.25">
      <c r="A24" s="82">
        <v>42060</v>
      </c>
      <c r="B24" s="83">
        <v>17.5</v>
      </c>
      <c r="C24" s="83">
        <v>17.59</v>
      </c>
      <c r="D24" s="83">
        <v>17.350000000000001</v>
      </c>
      <c r="E24" s="83">
        <v>17.559999999999999</v>
      </c>
      <c r="F24" s="84">
        <v>745000</v>
      </c>
      <c r="G24" s="83">
        <v>17.559999999999999</v>
      </c>
      <c r="H24" s="84">
        <f>EOD_T-A24</f>
        <v>34</v>
      </c>
      <c r="I24" s="83">
        <f t="shared" si="0"/>
        <v>0.10999999999999943</v>
      </c>
      <c r="J24" s="83">
        <f t="shared" si="1"/>
        <v>0.63037249283667296</v>
      </c>
      <c r="K24" s="83">
        <f>J24-JBH_90DSMR</f>
        <v>0.34402307593180648</v>
      </c>
      <c r="L24" s="83">
        <f t="shared" si="2"/>
        <v>0.11835187677358149</v>
      </c>
    </row>
    <row r="25" spans="1:12" x14ac:dyDescent="0.25">
      <c r="A25" s="82">
        <v>42059</v>
      </c>
      <c r="B25" s="83">
        <v>17.38</v>
      </c>
      <c r="C25" s="83">
        <v>17.649999999999999</v>
      </c>
      <c r="D25" s="83">
        <v>17.260000000000002</v>
      </c>
      <c r="E25" s="83">
        <v>17.45</v>
      </c>
      <c r="F25" s="84">
        <v>636000</v>
      </c>
      <c r="G25" s="83">
        <v>17.45</v>
      </c>
      <c r="H25" s="84">
        <f>EOD_T-A25</f>
        <v>35</v>
      </c>
      <c r="I25" s="83">
        <f t="shared" si="0"/>
        <v>0.12000000000000099</v>
      </c>
      <c r="J25" s="83">
        <f t="shared" si="1"/>
        <v>0.69244085401039246</v>
      </c>
      <c r="K25" s="83">
        <f>J25-JBH_90DSMR</f>
        <v>0.40609143710552598</v>
      </c>
      <c r="L25" s="83">
        <f t="shared" si="2"/>
        <v>0.16491025529043135</v>
      </c>
    </row>
    <row r="26" spans="1:12" x14ac:dyDescent="0.25">
      <c r="A26" s="82">
        <v>42058</v>
      </c>
      <c r="B26" s="83">
        <v>17.27</v>
      </c>
      <c r="C26" s="83">
        <v>17.38</v>
      </c>
      <c r="D26" s="83">
        <v>17.190000000000001</v>
      </c>
      <c r="E26" s="83">
        <v>17.329999999999998</v>
      </c>
      <c r="F26" s="84">
        <v>554700</v>
      </c>
      <c r="G26" s="83">
        <v>17.329999999999998</v>
      </c>
      <c r="H26" s="84">
        <f>EOD_T-A26</f>
        <v>36</v>
      </c>
      <c r="I26" s="83">
        <f t="shared" si="0"/>
        <v>9.9999999999997868E-2</v>
      </c>
      <c r="J26" s="83">
        <f t="shared" si="1"/>
        <v>0.58038305281484537</v>
      </c>
      <c r="K26" s="83">
        <f>J26-JBH_90DSMR</f>
        <v>0.29403363590997889</v>
      </c>
      <c r="L26" s="83">
        <f t="shared" si="2"/>
        <v>8.6455779046442027E-2</v>
      </c>
    </row>
    <row r="27" spans="1:12" x14ac:dyDescent="0.25">
      <c r="A27" s="82">
        <v>42055</v>
      </c>
      <c r="B27" s="83">
        <v>17.29</v>
      </c>
      <c r="C27" s="83">
        <v>17.34</v>
      </c>
      <c r="D27" s="83">
        <v>17.07</v>
      </c>
      <c r="E27" s="83">
        <v>17.23</v>
      </c>
      <c r="F27" s="84">
        <v>406600</v>
      </c>
      <c r="G27" s="83">
        <v>17.23</v>
      </c>
      <c r="H27" s="84">
        <f>EOD_T-A27</f>
        <v>39</v>
      </c>
      <c r="I27" s="83">
        <f t="shared" si="0"/>
        <v>3.0000000000001137E-2</v>
      </c>
      <c r="J27" s="83">
        <f t="shared" si="1"/>
        <v>0.1744186046511694</v>
      </c>
      <c r="K27" s="83">
        <f>J27-JBH_90DSMR</f>
        <v>-0.11193081225369708</v>
      </c>
      <c r="L27" s="83">
        <f t="shared" si="2"/>
        <v>1.2528506731772384E-2</v>
      </c>
    </row>
    <row r="28" spans="1:12" x14ac:dyDescent="0.25">
      <c r="A28" s="82">
        <v>42054</v>
      </c>
      <c r="B28" s="83">
        <v>17.2</v>
      </c>
      <c r="C28" s="83">
        <v>17.34</v>
      </c>
      <c r="D28" s="83">
        <v>17.190000000000001</v>
      </c>
      <c r="E28" s="83">
        <v>17.2</v>
      </c>
      <c r="F28" s="84">
        <v>642400</v>
      </c>
      <c r="G28" s="83">
        <v>17.2</v>
      </c>
      <c r="H28" s="84">
        <f>EOD_T-A28</f>
        <v>40</v>
      </c>
      <c r="I28" s="83">
        <f t="shared" si="0"/>
        <v>0.12000000000000099</v>
      </c>
      <c r="J28" s="83">
        <f t="shared" si="1"/>
        <v>0.70257611241218387</v>
      </c>
      <c r="K28" s="83">
        <f>J28-JBH_90DSMR</f>
        <v>0.41622669550731739</v>
      </c>
      <c r="L28" s="83">
        <f t="shared" si="2"/>
        <v>0.17324466205294112</v>
      </c>
    </row>
    <row r="29" spans="1:12" x14ac:dyDescent="0.25">
      <c r="A29" s="82">
        <v>42053</v>
      </c>
      <c r="B29" s="83">
        <v>17.29</v>
      </c>
      <c r="C29" s="83">
        <v>17.29</v>
      </c>
      <c r="D29" s="83">
        <v>16.95</v>
      </c>
      <c r="E29" s="83">
        <v>17.079999999999998</v>
      </c>
      <c r="F29" s="84">
        <v>527400</v>
      </c>
      <c r="G29" s="83">
        <v>17.079999999999998</v>
      </c>
      <c r="H29" s="84">
        <f>EOD_T-A29</f>
        <v>41</v>
      </c>
      <c r="I29" s="83">
        <f t="shared" si="0"/>
        <v>6.9999999999996732E-2</v>
      </c>
      <c r="J29" s="83">
        <f t="shared" si="1"/>
        <v>0.41152263374483677</v>
      </c>
      <c r="K29" s="83">
        <f>J29-JBH_90DSMR</f>
        <v>0.12517321683997029</v>
      </c>
      <c r="L29" s="83">
        <f t="shared" si="2"/>
        <v>1.5668334214066222E-2</v>
      </c>
    </row>
    <row r="30" spans="1:12" x14ac:dyDescent="0.25">
      <c r="A30" s="82">
        <v>42052</v>
      </c>
      <c r="B30" s="83">
        <v>17.149999999999999</v>
      </c>
      <c r="C30" s="83">
        <v>17.329999999999998</v>
      </c>
      <c r="D30" s="83">
        <v>16.989999999999998</v>
      </c>
      <c r="E30" s="83">
        <v>17.010000000000002</v>
      </c>
      <c r="F30" s="84">
        <v>347200</v>
      </c>
      <c r="G30" s="83">
        <v>17.010000000000002</v>
      </c>
      <c r="H30" s="84">
        <f>EOD_T-A30</f>
        <v>42</v>
      </c>
      <c r="I30" s="83">
        <f t="shared" si="0"/>
        <v>-0.14999999999999858</v>
      </c>
      <c r="J30" s="83">
        <f t="shared" si="1"/>
        <v>-0.87412587412586584</v>
      </c>
      <c r="K30" s="83">
        <f>J30-JBH_90DSMR</f>
        <v>-1.1604752910307323</v>
      </c>
      <c r="L30" s="83">
        <f t="shared" si="2"/>
        <v>1.3467029010928628</v>
      </c>
    </row>
    <row r="31" spans="1:12" x14ac:dyDescent="0.25">
      <c r="A31" s="82">
        <v>42051</v>
      </c>
      <c r="B31" s="83">
        <v>17.350000000000001</v>
      </c>
      <c r="C31" s="83">
        <v>17.399999999999999</v>
      </c>
      <c r="D31" s="83">
        <v>16.850000000000001</v>
      </c>
      <c r="E31" s="83">
        <v>17.16</v>
      </c>
      <c r="F31" s="84">
        <v>786600</v>
      </c>
      <c r="G31" s="83">
        <v>17.16</v>
      </c>
      <c r="H31" s="84">
        <f>EOD_T-A31</f>
        <v>43</v>
      </c>
      <c r="I31" s="83">
        <f t="shared" si="0"/>
        <v>-0.17999999999999972</v>
      </c>
      <c r="J31" s="83">
        <f t="shared" si="1"/>
        <v>-1.0380622837370226</v>
      </c>
      <c r="K31" s="83">
        <f>J31-JBH_90DSMR</f>
        <v>-1.324411700641889</v>
      </c>
      <c r="L31" s="83">
        <f t="shared" si="2"/>
        <v>1.7540663527971405</v>
      </c>
    </row>
    <row r="32" spans="1:12" x14ac:dyDescent="0.25">
      <c r="A32" s="82">
        <v>42048</v>
      </c>
      <c r="B32" s="83">
        <v>17.16</v>
      </c>
      <c r="C32" s="83">
        <v>17.47</v>
      </c>
      <c r="D32" s="83">
        <v>17.100000000000001</v>
      </c>
      <c r="E32" s="83">
        <v>17.34</v>
      </c>
      <c r="F32" s="84">
        <v>569000</v>
      </c>
      <c r="G32" s="83">
        <v>17.34</v>
      </c>
      <c r="H32" s="84">
        <f>EOD_T-A32</f>
        <v>46</v>
      </c>
      <c r="I32" s="83">
        <f t="shared" si="0"/>
        <v>0.33999999999999986</v>
      </c>
      <c r="J32" s="83">
        <f t="shared" si="1"/>
        <v>1.9999999999999991</v>
      </c>
      <c r="K32" s="83">
        <f>J32-JBH_90DSMR</f>
        <v>1.7136505830951325</v>
      </c>
      <c r="L32" s="83">
        <f t="shared" si="2"/>
        <v>2.9365983209422879</v>
      </c>
    </row>
    <row r="33" spans="1:12" x14ac:dyDescent="0.25">
      <c r="A33" s="82">
        <v>42047</v>
      </c>
      <c r="B33" s="83">
        <v>17.2</v>
      </c>
      <c r="C33" s="83">
        <v>17.239999999999998</v>
      </c>
      <c r="D33" s="83">
        <v>16.95</v>
      </c>
      <c r="E33" s="83">
        <v>17</v>
      </c>
      <c r="F33" s="84">
        <v>730000</v>
      </c>
      <c r="G33" s="83">
        <v>17</v>
      </c>
      <c r="H33" s="84">
        <f>EOD_T-A33</f>
        <v>47</v>
      </c>
      <c r="I33" s="83">
        <f t="shared" si="0"/>
        <v>-0.21000000000000085</v>
      </c>
      <c r="J33" s="83">
        <f t="shared" si="1"/>
        <v>-1.220220801859389</v>
      </c>
      <c r="K33" s="83">
        <f>J33-JBH_90DSMR</f>
        <v>-1.5065702187642556</v>
      </c>
      <c r="L33" s="83">
        <f t="shared" si="2"/>
        <v>2.2697538240673767</v>
      </c>
    </row>
    <row r="34" spans="1:12" x14ac:dyDescent="0.25">
      <c r="A34" s="82">
        <v>42046</v>
      </c>
      <c r="B34" s="83">
        <v>17.309999999999999</v>
      </c>
      <c r="C34" s="83">
        <v>17.350000000000001</v>
      </c>
      <c r="D34" s="83">
        <v>17.09</v>
      </c>
      <c r="E34" s="83">
        <v>17.21</v>
      </c>
      <c r="F34" s="84">
        <v>785400</v>
      </c>
      <c r="G34" s="83">
        <v>17.21</v>
      </c>
      <c r="H34" s="84">
        <f>EOD_T-A34</f>
        <v>48</v>
      </c>
      <c r="I34" s="83">
        <f t="shared" si="0"/>
        <v>-0.16999999999999815</v>
      </c>
      <c r="J34" s="83">
        <f t="shared" si="1"/>
        <v>-0.97813578826236003</v>
      </c>
      <c r="K34" s="83">
        <f>J34-JBH_90DSMR</f>
        <v>-1.2644852051672264</v>
      </c>
      <c r="L34" s="83">
        <f t="shared" si="2"/>
        <v>1.5989228340868027</v>
      </c>
    </row>
    <row r="35" spans="1:12" x14ac:dyDescent="0.25">
      <c r="A35" s="82">
        <v>42045</v>
      </c>
      <c r="B35" s="83">
        <v>18</v>
      </c>
      <c r="C35" s="83">
        <v>18.07</v>
      </c>
      <c r="D35" s="83">
        <v>17.899999999999999</v>
      </c>
      <c r="E35" s="83">
        <v>17.97</v>
      </c>
      <c r="F35" s="84">
        <v>1294400</v>
      </c>
      <c r="G35" s="83">
        <v>17.38</v>
      </c>
      <c r="H35" s="84">
        <f>EOD_T-A35</f>
        <v>49</v>
      </c>
      <c r="I35" s="83">
        <f t="shared" si="0"/>
        <v>-1.9999999999999574E-2</v>
      </c>
      <c r="J35" s="83">
        <f t="shared" si="1"/>
        <v>-0.11494252873562975</v>
      </c>
      <c r="K35" s="83">
        <f>J35-JBH_90DSMR</f>
        <v>-0.40129194564049625</v>
      </c>
      <c r="L35" s="83">
        <f t="shared" si="2"/>
        <v>0.161035225635935</v>
      </c>
    </row>
    <row r="36" spans="1:12" x14ac:dyDescent="0.25">
      <c r="A36" s="82">
        <v>42044</v>
      </c>
      <c r="B36" s="83">
        <v>17.850000000000001</v>
      </c>
      <c r="C36" s="83">
        <v>17.989999999999998</v>
      </c>
      <c r="D36" s="83">
        <v>17.8</v>
      </c>
      <c r="E36" s="83">
        <v>17.989999999999998</v>
      </c>
      <c r="F36" s="84">
        <v>1218500</v>
      </c>
      <c r="G36" s="83">
        <v>17.399999999999999</v>
      </c>
      <c r="H36" s="84">
        <f>EOD_T-A36</f>
        <v>50</v>
      </c>
      <c r="I36" s="83">
        <f t="shared" si="0"/>
        <v>0.16999999999999815</v>
      </c>
      <c r="J36" s="83">
        <f t="shared" si="1"/>
        <v>0.98665118978524757</v>
      </c>
      <c r="K36" s="83">
        <f>J36-JBH_90DSMR</f>
        <v>0.70030177288038109</v>
      </c>
      <c r="L36" s="83">
        <f t="shared" si="2"/>
        <v>0.49042257309940485</v>
      </c>
    </row>
    <row r="37" spans="1:12" x14ac:dyDescent="0.25">
      <c r="A37" s="82">
        <v>42041</v>
      </c>
      <c r="B37" s="83">
        <v>17.600000000000001</v>
      </c>
      <c r="C37" s="83">
        <v>17.82</v>
      </c>
      <c r="D37" s="83">
        <v>17.489999999999998</v>
      </c>
      <c r="E37" s="83">
        <v>17.82</v>
      </c>
      <c r="F37" s="84">
        <v>1103300</v>
      </c>
      <c r="G37" s="83">
        <v>17.23</v>
      </c>
      <c r="H37" s="84">
        <f>EOD_T-A37</f>
        <v>53</v>
      </c>
      <c r="I37" s="83">
        <f t="shared" si="0"/>
        <v>0.21000000000000085</v>
      </c>
      <c r="J37" s="83">
        <f t="shared" si="1"/>
        <v>1.2338425381903693</v>
      </c>
      <c r="K37" s="83">
        <f>J37-JBH_90DSMR</f>
        <v>0.94749312128550278</v>
      </c>
      <c r="L37" s="83">
        <f t="shared" si="2"/>
        <v>0.89774321488334452</v>
      </c>
    </row>
    <row r="38" spans="1:12" x14ac:dyDescent="0.25">
      <c r="A38" s="82">
        <v>42040</v>
      </c>
      <c r="B38" s="83">
        <v>17.3</v>
      </c>
      <c r="C38" s="83">
        <v>17.62</v>
      </c>
      <c r="D38" s="83">
        <v>17.23</v>
      </c>
      <c r="E38" s="83">
        <v>17.600000000000001</v>
      </c>
      <c r="F38" s="84">
        <v>1267300</v>
      </c>
      <c r="G38" s="83">
        <v>17.02</v>
      </c>
      <c r="H38" s="84">
        <f>EOD_T-A38</f>
        <v>54</v>
      </c>
      <c r="I38" s="83">
        <f t="shared" si="0"/>
        <v>0.28999999999999915</v>
      </c>
      <c r="J38" s="83">
        <f t="shared" si="1"/>
        <v>1.7334130304841551</v>
      </c>
      <c r="K38" s="83">
        <f>J38-JBH_90DSMR</f>
        <v>1.4470636135792887</v>
      </c>
      <c r="L38" s="83">
        <f t="shared" si="2"/>
        <v>2.093993101745149</v>
      </c>
    </row>
    <row r="39" spans="1:12" x14ac:dyDescent="0.25">
      <c r="A39" s="82">
        <v>42039</v>
      </c>
      <c r="B39" s="83">
        <v>17</v>
      </c>
      <c r="C39" s="83">
        <v>17.37</v>
      </c>
      <c r="D39" s="83">
        <v>17</v>
      </c>
      <c r="E39" s="83">
        <v>17.3</v>
      </c>
      <c r="F39" s="84">
        <v>1439900</v>
      </c>
      <c r="G39" s="83">
        <v>16.73</v>
      </c>
      <c r="H39" s="84">
        <f>EOD_T-A39</f>
        <v>55</v>
      </c>
      <c r="I39" s="83">
        <f t="shared" si="0"/>
        <v>0.46000000000000085</v>
      </c>
      <c r="J39" s="83">
        <f t="shared" si="1"/>
        <v>2.8272894898586411</v>
      </c>
      <c r="K39" s="83">
        <f>J39-JBH_90DSMR</f>
        <v>2.5409400729537746</v>
      </c>
      <c r="L39" s="83">
        <f t="shared" si="2"/>
        <v>6.4563764543423332</v>
      </c>
    </row>
    <row r="40" spans="1:12" x14ac:dyDescent="0.25">
      <c r="A40" s="82">
        <v>42038</v>
      </c>
      <c r="B40" s="83">
        <v>17</v>
      </c>
      <c r="C40" s="83">
        <v>17.16</v>
      </c>
      <c r="D40" s="83">
        <v>16.68</v>
      </c>
      <c r="E40" s="83">
        <v>16.82</v>
      </c>
      <c r="F40" s="84">
        <v>1594700</v>
      </c>
      <c r="G40" s="83">
        <v>16.27</v>
      </c>
      <c r="H40" s="84">
        <f>EOD_T-A40</f>
        <v>56</v>
      </c>
      <c r="I40" s="83">
        <f t="shared" si="0"/>
        <v>-0.21999999999999886</v>
      </c>
      <c r="J40" s="83">
        <f t="shared" si="1"/>
        <v>-1.3341419041843474</v>
      </c>
      <c r="K40" s="83">
        <f>J40-JBH_90DSMR</f>
        <v>-1.6204913210892138</v>
      </c>
      <c r="L40" s="83">
        <f t="shared" si="2"/>
        <v>2.6259921217254654</v>
      </c>
    </row>
    <row r="41" spans="1:12" x14ac:dyDescent="0.25">
      <c r="A41" s="82">
        <v>42037</v>
      </c>
      <c r="B41" s="83">
        <v>17.010000000000002</v>
      </c>
      <c r="C41" s="83">
        <v>17.78</v>
      </c>
      <c r="D41" s="83">
        <v>16.55</v>
      </c>
      <c r="E41" s="83">
        <v>17.05</v>
      </c>
      <c r="F41" s="84">
        <v>2214100</v>
      </c>
      <c r="G41" s="83">
        <v>16.489999999999998</v>
      </c>
      <c r="H41" s="84">
        <f>EOD_T-A41</f>
        <v>57</v>
      </c>
      <c r="I41" s="83">
        <f t="shared" si="0"/>
        <v>0.28999999999999915</v>
      </c>
      <c r="J41" s="83">
        <f t="shared" si="1"/>
        <v>1.7901234567901183</v>
      </c>
      <c r="K41" s="83">
        <f>J41-JBH_90DSMR</f>
        <v>1.5037740398852519</v>
      </c>
      <c r="L41" s="83">
        <f t="shared" si="2"/>
        <v>2.2613363630328114</v>
      </c>
    </row>
    <row r="42" spans="1:12" x14ac:dyDescent="0.25">
      <c r="A42" s="82">
        <v>42034</v>
      </c>
      <c r="B42" s="83">
        <v>16.7</v>
      </c>
      <c r="C42" s="83">
        <v>16.88</v>
      </c>
      <c r="D42" s="83">
        <v>16.510000000000002</v>
      </c>
      <c r="E42" s="83">
        <v>16.75</v>
      </c>
      <c r="F42" s="84">
        <v>1218400</v>
      </c>
      <c r="G42" s="83">
        <v>16.2</v>
      </c>
      <c r="H42" s="84">
        <f>EOD_T-A42</f>
        <v>60</v>
      </c>
      <c r="I42" s="83">
        <f t="shared" si="0"/>
        <v>9.9999999999997868E-2</v>
      </c>
      <c r="J42" s="83">
        <f t="shared" si="1"/>
        <v>0.62111801242234699</v>
      </c>
      <c r="K42" s="83">
        <f>J42-JBH_90DSMR</f>
        <v>0.33476859551748051</v>
      </c>
      <c r="L42" s="83">
        <f t="shared" si="2"/>
        <v>0.11207001254474647</v>
      </c>
    </row>
    <row r="43" spans="1:12" x14ac:dyDescent="0.25">
      <c r="A43" s="82">
        <v>42033</v>
      </c>
      <c r="B43" s="83">
        <v>16.39</v>
      </c>
      <c r="C43" s="83">
        <v>16.73</v>
      </c>
      <c r="D43" s="83">
        <v>16.37</v>
      </c>
      <c r="E43" s="83">
        <v>16.649999999999999</v>
      </c>
      <c r="F43" s="84">
        <v>610300</v>
      </c>
      <c r="G43" s="83">
        <v>16.100000000000001</v>
      </c>
      <c r="H43" s="84">
        <f>EOD_T-A43</f>
        <v>61</v>
      </c>
      <c r="I43" s="83">
        <f t="shared" si="0"/>
        <v>0.24000000000000199</v>
      </c>
      <c r="J43" s="83">
        <f t="shared" si="1"/>
        <v>1.5132408575031653</v>
      </c>
      <c r="K43" s="83">
        <f>J43-JBH_90DSMR</f>
        <v>1.2268914405982989</v>
      </c>
      <c r="L43" s="83">
        <f t="shared" si="2"/>
        <v>1.5052626070133692</v>
      </c>
    </row>
    <row r="44" spans="1:12" x14ac:dyDescent="0.25">
      <c r="A44" s="82">
        <v>42032</v>
      </c>
      <c r="B44" s="83">
        <v>16.5</v>
      </c>
      <c r="C44" s="83">
        <v>16.62</v>
      </c>
      <c r="D44" s="83">
        <v>16.350000000000001</v>
      </c>
      <c r="E44" s="83">
        <v>16.399999999999999</v>
      </c>
      <c r="F44" s="84">
        <v>651600</v>
      </c>
      <c r="G44" s="83">
        <v>15.86</v>
      </c>
      <c r="H44" s="84">
        <f>EOD_T-A44</f>
        <v>62</v>
      </c>
      <c r="I44" s="83">
        <f t="shared" si="0"/>
        <v>-0.10000000000000142</v>
      </c>
      <c r="J44" s="83">
        <f t="shared" si="1"/>
        <v>-0.6265664160401091</v>
      </c>
      <c r="K44" s="83">
        <f>J44-JBH_90DSMR</f>
        <v>-0.91291583294497558</v>
      </c>
      <c r="L44" s="83">
        <f t="shared" si="2"/>
        <v>0.83341531804161861</v>
      </c>
    </row>
    <row r="45" spans="1:12" x14ac:dyDescent="0.25">
      <c r="A45" s="82">
        <v>42031</v>
      </c>
      <c r="B45" s="83">
        <v>16.350000000000001</v>
      </c>
      <c r="C45" s="83">
        <v>16.670000000000002</v>
      </c>
      <c r="D45" s="83">
        <v>16.350000000000001</v>
      </c>
      <c r="E45" s="83">
        <v>16.5</v>
      </c>
      <c r="F45" s="84">
        <v>1155800</v>
      </c>
      <c r="G45" s="83">
        <v>15.96</v>
      </c>
      <c r="H45" s="84">
        <f>EOD_T-A45</f>
        <v>63</v>
      </c>
      <c r="I45" s="83">
        <f t="shared" si="0"/>
        <v>0.18000000000000149</v>
      </c>
      <c r="J45" s="83">
        <f t="shared" si="1"/>
        <v>1.1406844106463974</v>
      </c>
      <c r="K45" s="83">
        <f>J45-JBH_90DSMR</f>
        <v>0.85433499374153088</v>
      </c>
      <c r="L45" s="83">
        <f t="shared" si="2"/>
        <v>0.72988828153134155</v>
      </c>
    </row>
    <row r="46" spans="1:12" x14ac:dyDescent="0.25">
      <c r="A46" s="82">
        <v>42030</v>
      </c>
      <c r="B46" s="83">
        <v>16.32</v>
      </c>
      <c r="C46" s="83">
        <v>16.32</v>
      </c>
      <c r="D46" s="83">
        <v>16.32</v>
      </c>
      <c r="E46" s="83">
        <v>16.32</v>
      </c>
      <c r="F46" s="84">
        <v>0</v>
      </c>
      <c r="G46" s="83">
        <v>15.78</v>
      </c>
      <c r="H46" s="84">
        <f>EOD_T-A46</f>
        <v>64</v>
      </c>
      <c r="I46" s="83">
        <f t="shared" si="0"/>
        <v>0</v>
      </c>
      <c r="J46" s="83">
        <f t="shared" si="1"/>
        <v>0</v>
      </c>
      <c r="K46" s="83">
        <f>J46-JBH_90DSMR</f>
        <v>-0.28634941690486648</v>
      </c>
      <c r="L46" s="83">
        <f t="shared" si="2"/>
        <v>8.1995988561757036E-2</v>
      </c>
    </row>
    <row r="47" spans="1:12" x14ac:dyDescent="0.25">
      <c r="A47" s="82">
        <v>42027</v>
      </c>
      <c r="B47" s="83">
        <v>16.149999999999999</v>
      </c>
      <c r="C47" s="83">
        <v>16.350000000000001</v>
      </c>
      <c r="D47" s="83">
        <v>16.03</v>
      </c>
      <c r="E47" s="83">
        <v>16.32</v>
      </c>
      <c r="F47" s="84">
        <v>601300</v>
      </c>
      <c r="G47" s="83">
        <v>15.78</v>
      </c>
      <c r="H47" s="84">
        <f>EOD_T-A47</f>
        <v>67</v>
      </c>
      <c r="I47" s="83">
        <f t="shared" si="0"/>
        <v>0.25</v>
      </c>
      <c r="J47" s="83">
        <f t="shared" si="1"/>
        <v>1.6097875080489377</v>
      </c>
      <c r="K47" s="83">
        <f>J47-JBH_90DSMR</f>
        <v>1.3234380911440713</v>
      </c>
      <c r="L47" s="83">
        <f t="shared" si="2"/>
        <v>1.7514883810910631</v>
      </c>
    </row>
    <row r="48" spans="1:12" x14ac:dyDescent="0.25">
      <c r="A48" s="82">
        <v>42026</v>
      </c>
      <c r="B48" s="83">
        <v>16.190000000000001</v>
      </c>
      <c r="C48" s="83">
        <v>16.329999999999998</v>
      </c>
      <c r="D48" s="83">
        <v>16.03</v>
      </c>
      <c r="E48" s="83">
        <v>16.059999999999999</v>
      </c>
      <c r="F48" s="84">
        <v>613900</v>
      </c>
      <c r="G48" s="83">
        <v>15.53</v>
      </c>
      <c r="H48" s="84">
        <f>EOD_T-A48</f>
        <v>68</v>
      </c>
      <c r="I48" s="83">
        <f t="shared" si="0"/>
        <v>-8.0000000000000071E-2</v>
      </c>
      <c r="J48" s="83">
        <f t="shared" si="1"/>
        <v>-0.51249199231262055</v>
      </c>
      <c r="K48" s="83">
        <f>J48-JBH_90DSMR</f>
        <v>-0.79884140921748703</v>
      </c>
      <c r="L48" s="83">
        <f t="shared" si="2"/>
        <v>0.63814759708058055</v>
      </c>
    </row>
    <row r="49" spans="1:12" x14ac:dyDescent="0.25">
      <c r="A49" s="82">
        <v>42025</v>
      </c>
      <c r="B49" s="83">
        <v>16.3</v>
      </c>
      <c r="C49" s="83">
        <v>16.36</v>
      </c>
      <c r="D49" s="83">
        <v>16.11</v>
      </c>
      <c r="E49" s="83">
        <v>16.14</v>
      </c>
      <c r="F49" s="84">
        <v>410200</v>
      </c>
      <c r="G49" s="83">
        <v>15.61</v>
      </c>
      <c r="H49" s="84">
        <f>EOD_T-A49</f>
        <v>69</v>
      </c>
      <c r="I49" s="83">
        <f t="shared" si="0"/>
        <v>-8.9999999999999858E-2</v>
      </c>
      <c r="J49" s="83">
        <f t="shared" si="1"/>
        <v>-0.5732484076433112</v>
      </c>
      <c r="K49" s="83">
        <f>J49-JBH_90DSMR</f>
        <v>-0.85959782454817768</v>
      </c>
      <c r="L49" s="83">
        <f t="shared" si="2"/>
        <v>0.73890841996795964</v>
      </c>
    </row>
    <row r="50" spans="1:12" x14ac:dyDescent="0.25">
      <c r="A50" s="82">
        <v>42024</v>
      </c>
      <c r="B50" s="83">
        <v>16.12</v>
      </c>
      <c r="C50" s="83">
        <v>16.41</v>
      </c>
      <c r="D50" s="83">
        <v>16.02</v>
      </c>
      <c r="E50" s="83">
        <v>16.23</v>
      </c>
      <c r="F50" s="84">
        <v>534800</v>
      </c>
      <c r="G50" s="83">
        <v>15.7</v>
      </c>
      <c r="H50" s="84">
        <f>EOD_T-A50</f>
        <v>70</v>
      </c>
      <c r="I50" s="83">
        <f t="shared" si="0"/>
        <v>8.0000000000000071E-2</v>
      </c>
      <c r="J50" s="83">
        <f t="shared" si="1"/>
        <v>0.51216389244558314</v>
      </c>
      <c r="K50" s="83">
        <f>J50-JBH_90DSMR</f>
        <v>0.22581447554071665</v>
      </c>
      <c r="L50" s="83">
        <f t="shared" si="2"/>
        <v>5.0992177363728922E-2</v>
      </c>
    </row>
    <row r="51" spans="1:12" x14ac:dyDescent="0.25">
      <c r="A51" s="82">
        <v>42023</v>
      </c>
      <c r="B51" s="83">
        <v>16.18</v>
      </c>
      <c r="C51" s="83">
        <v>16.23</v>
      </c>
      <c r="D51" s="83">
        <v>16.09</v>
      </c>
      <c r="E51" s="83">
        <v>16.149999999999999</v>
      </c>
      <c r="F51" s="84">
        <v>438100</v>
      </c>
      <c r="G51" s="83">
        <v>15.62</v>
      </c>
      <c r="H51" s="84">
        <f>EOD_T-A51</f>
        <v>71</v>
      </c>
      <c r="I51" s="83">
        <f t="shared" si="0"/>
        <v>0</v>
      </c>
      <c r="J51" s="83">
        <f t="shared" si="1"/>
        <v>0</v>
      </c>
      <c r="K51" s="83">
        <f>J51-JBH_90DSMR</f>
        <v>-0.28634941690486648</v>
      </c>
      <c r="L51" s="83">
        <f t="shared" si="2"/>
        <v>8.1995988561757036E-2</v>
      </c>
    </row>
    <row r="52" spans="1:12" x14ac:dyDescent="0.25">
      <c r="A52" s="82">
        <v>42020</v>
      </c>
      <c r="B52" s="83">
        <v>16.21</v>
      </c>
      <c r="C52" s="83">
        <v>16.23</v>
      </c>
      <c r="D52" s="83">
        <v>15.93</v>
      </c>
      <c r="E52" s="83">
        <v>16.149999999999999</v>
      </c>
      <c r="F52" s="84">
        <v>481000</v>
      </c>
      <c r="G52" s="83">
        <v>15.62</v>
      </c>
      <c r="H52" s="84">
        <f>EOD_T-A52</f>
        <v>74</v>
      </c>
      <c r="I52" s="83">
        <f t="shared" si="0"/>
        <v>-0.18000000000000149</v>
      </c>
      <c r="J52" s="83">
        <f t="shared" si="1"/>
        <v>-1.1392405063291233</v>
      </c>
      <c r="K52" s="83">
        <f>J52-JBH_90DSMR</f>
        <v>-1.4255899232339897</v>
      </c>
      <c r="L52" s="83">
        <f t="shared" si="2"/>
        <v>2.0323066292262926</v>
      </c>
    </row>
    <row r="53" spans="1:12" x14ac:dyDescent="0.25">
      <c r="A53" s="82">
        <v>42019</v>
      </c>
      <c r="B53" s="83">
        <v>16.3</v>
      </c>
      <c r="C53" s="83">
        <v>16.47</v>
      </c>
      <c r="D53" s="83">
        <v>16.21</v>
      </c>
      <c r="E53" s="83">
        <v>16.34</v>
      </c>
      <c r="F53" s="84">
        <v>704500</v>
      </c>
      <c r="G53" s="83">
        <v>15.8</v>
      </c>
      <c r="H53" s="84">
        <f>EOD_T-A53</f>
        <v>75</v>
      </c>
      <c r="I53" s="83">
        <f t="shared" si="0"/>
        <v>-0.16000000000000014</v>
      </c>
      <c r="J53" s="83">
        <f t="shared" si="1"/>
        <v>-1.0025062656641612</v>
      </c>
      <c r="K53" s="83">
        <f>J53-JBH_90DSMR</f>
        <v>-1.2888556825690278</v>
      </c>
      <c r="L53" s="83">
        <f t="shared" si="2"/>
        <v>1.6611489704904747</v>
      </c>
    </row>
    <row r="54" spans="1:12" x14ac:dyDescent="0.25">
      <c r="A54" s="82">
        <v>42018</v>
      </c>
      <c r="B54" s="83">
        <v>16.55</v>
      </c>
      <c r="C54" s="83">
        <v>16.55</v>
      </c>
      <c r="D54" s="83">
        <v>16.3</v>
      </c>
      <c r="E54" s="83">
        <v>16.5</v>
      </c>
      <c r="F54" s="84">
        <v>1136900</v>
      </c>
      <c r="G54" s="83">
        <v>15.96</v>
      </c>
      <c r="H54" s="84">
        <f>EOD_T-A54</f>
        <v>76</v>
      </c>
      <c r="I54" s="83">
        <f t="shared" si="0"/>
        <v>-2.9999999999999361E-2</v>
      </c>
      <c r="J54" s="83">
        <f t="shared" si="1"/>
        <v>-0.18761726078798849</v>
      </c>
      <c r="K54" s="83">
        <f>J54-JBH_90DSMR</f>
        <v>-0.47396667769285494</v>
      </c>
      <c r="L54" s="83">
        <f t="shared" si="2"/>
        <v>0.22464441156320264</v>
      </c>
    </row>
    <row r="55" spans="1:12" x14ac:dyDescent="0.25">
      <c r="A55" s="82">
        <v>42017</v>
      </c>
      <c r="B55" s="83">
        <v>16.25</v>
      </c>
      <c r="C55" s="83">
        <v>16.64</v>
      </c>
      <c r="D55" s="83">
        <v>16.170000000000002</v>
      </c>
      <c r="E55" s="83">
        <v>16.53</v>
      </c>
      <c r="F55" s="84">
        <v>1027500</v>
      </c>
      <c r="G55" s="83">
        <v>15.99</v>
      </c>
      <c r="H55" s="84">
        <f>EOD_T-A55</f>
        <v>77</v>
      </c>
      <c r="I55" s="83">
        <f t="shared" si="0"/>
        <v>0.26999999999999957</v>
      </c>
      <c r="J55" s="83">
        <f t="shared" si="1"/>
        <v>1.7175572519083944</v>
      </c>
      <c r="K55" s="83">
        <f>J55-JBH_90DSMR</f>
        <v>1.4312078350035278</v>
      </c>
      <c r="L55" s="83">
        <f t="shared" si="2"/>
        <v>2.0483558669754851</v>
      </c>
    </row>
    <row r="56" spans="1:12" x14ac:dyDescent="0.25">
      <c r="A56" s="82">
        <v>42016</v>
      </c>
      <c r="B56" s="83">
        <v>15.88</v>
      </c>
      <c r="C56" s="83">
        <v>16.29</v>
      </c>
      <c r="D56" s="83">
        <v>15.81</v>
      </c>
      <c r="E56" s="83">
        <v>16.25</v>
      </c>
      <c r="F56" s="84">
        <v>1322500</v>
      </c>
      <c r="G56" s="83">
        <v>15.72</v>
      </c>
      <c r="H56" s="84">
        <f>EOD_T-A56</f>
        <v>78</v>
      </c>
      <c r="I56" s="83">
        <f t="shared" si="0"/>
        <v>0.32000000000000028</v>
      </c>
      <c r="J56" s="83">
        <f t="shared" si="1"/>
        <v>2.0779220779220795</v>
      </c>
      <c r="K56" s="83">
        <f>J56-JBH_90DSMR</f>
        <v>1.7915726610172129</v>
      </c>
      <c r="L56" s="83">
        <f t="shared" si="2"/>
        <v>3.2097325997042971</v>
      </c>
    </row>
    <row r="57" spans="1:12" x14ac:dyDescent="0.25">
      <c r="A57" s="82">
        <v>42013</v>
      </c>
      <c r="B57" s="83">
        <v>15.95</v>
      </c>
      <c r="C57" s="83">
        <v>16</v>
      </c>
      <c r="D57" s="83">
        <v>15.77</v>
      </c>
      <c r="E57" s="83">
        <v>15.92</v>
      </c>
      <c r="F57" s="84">
        <v>606600</v>
      </c>
      <c r="G57" s="83">
        <v>15.4</v>
      </c>
      <c r="H57" s="84">
        <f>EOD_T-A57</f>
        <v>81</v>
      </c>
      <c r="I57" s="83">
        <f t="shared" si="0"/>
        <v>7.0000000000000284E-2</v>
      </c>
      <c r="J57" s="83">
        <f t="shared" si="1"/>
        <v>0.45662100456621191</v>
      </c>
      <c r="K57" s="83">
        <f>J57-JBH_90DSMR</f>
        <v>0.17027158766134542</v>
      </c>
      <c r="L57" s="83">
        <f t="shared" si="2"/>
        <v>2.8992413564715238E-2</v>
      </c>
    </row>
    <row r="58" spans="1:12" x14ac:dyDescent="0.25">
      <c r="A58" s="82">
        <v>42012</v>
      </c>
      <c r="B58" s="83">
        <v>15.95</v>
      </c>
      <c r="C58" s="83">
        <v>16</v>
      </c>
      <c r="D58" s="83">
        <v>15.73</v>
      </c>
      <c r="E58" s="83">
        <v>15.85</v>
      </c>
      <c r="F58" s="84">
        <v>506000</v>
      </c>
      <c r="G58" s="83">
        <v>15.33</v>
      </c>
      <c r="H58" s="84">
        <f>EOD_T-A58</f>
        <v>82</v>
      </c>
      <c r="I58" s="83">
        <f t="shared" si="0"/>
        <v>9.9999999999999645E-2</v>
      </c>
      <c r="J58" s="83">
        <f t="shared" si="1"/>
        <v>0.65659881812212506</v>
      </c>
      <c r="K58" s="83">
        <f>J58-JBH_90DSMR</f>
        <v>0.37024940121725858</v>
      </c>
      <c r="L58" s="83">
        <f t="shared" si="2"/>
        <v>0.13708461910173853</v>
      </c>
    </row>
    <row r="59" spans="1:12" x14ac:dyDescent="0.25">
      <c r="A59" s="82">
        <v>42011</v>
      </c>
      <c r="B59" s="83">
        <v>15.7</v>
      </c>
      <c r="C59" s="83">
        <v>15.85</v>
      </c>
      <c r="D59" s="83">
        <v>15.67</v>
      </c>
      <c r="E59" s="83">
        <v>15.75</v>
      </c>
      <c r="F59" s="84">
        <v>686400</v>
      </c>
      <c r="G59" s="83">
        <v>15.23</v>
      </c>
      <c r="H59" s="84">
        <f>EOD_T-A59</f>
        <v>83</v>
      </c>
      <c r="I59" s="83">
        <f t="shared" si="0"/>
        <v>9.9999999999997868E-3</v>
      </c>
      <c r="J59" s="83">
        <f t="shared" si="1"/>
        <v>6.5703022339026182E-2</v>
      </c>
      <c r="K59" s="83">
        <f>J59-JBH_90DSMR</f>
        <v>-0.22064639456584029</v>
      </c>
      <c r="L59" s="83">
        <f t="shared" si="2"/>
        <v>4.8684831434904471E-2</v>
      </c>
    </row>
    <row r="60" spans="1:12" x14ac:dyDescent="0.25">
      <c r="A60" s="82">
        <v>42010</v>
      </c>
      <c r="B60" s="83">
        <v>15.7</v>
      </c>
      <c r="C60" s="83">
        <v>15.99</v>
      </c>
      <c r="D60" s="83">
        <v>15.69</v>
      </c>
      <c r="E60" s="83">
        <v>15.74</v>
      </c>
      <c r="F60" s="84">
        <v>1104800</v>
      </c>
      <c r="G60" s="83">
        <v>15.22</v>
      </c>
      <c r="H60" s="84">
        <f>EOD_T-A60</f>
        <v>84</v>
      </c>
      <c r="I60" s="83">
        <f t="shared" si="0"/>
        <v>-0.11999999999999922</v>
      </c>
      <c r="J60" s="83">
        <f t="shared" si="1"/>
        <v>-0.78226857887874324</v>
      </c>
      <c r="K60" s="83">
        <f>J60-JBH_90DSMR</f>
        <v>-1.0686179957836097</v>
      </c>
      <c r="L60" s="83">
        <f t="shared" si="2"/>
        <v>1.1419444209125789</v>
      </c>
    </row>
    <row r="61" spans="1:12" x14ac:dyDescent="0.25">
      <c r="A61" s="82">
        <v>42009</v>
      </c>
      <c r="B61" s="83">
        <v>15.7</v>
      </c>
      <c r="C61" s="83">
        <v>15.87</v>
      </c>
      <c r="D61" s="83">
        <v>15.63</v>
      </c>
      <c r="E61" s="83">
        <v>15.86</v>
      </c>
      <c r="F61" s="84">
        <v>546600</v>
      </c>
      <c r="G61" s="83">
        <v>15.34</v>
      </c>
      <c r="H61" s="84">
        <f>EOD_T-A61</f>
        <v>85</v>
      </c>
      <c r="I61" s="83">
        <f t="shared" si="0"/>
        <v>0.16000000000000014</v>
      </c>
      <c r="J61" s="83">
        <f t="shared" si="1"/>
        <v>1.0540184453227941</v>
      </c>
      <c r="K61" s="83">
        <f>J61-JBH_90DSMR</f>
        <v>0.76766902841792761</v>
      </c>
      <c r="L61" s="83">
        <f t="shared" si="2"/>
        <v>0.58931573719212493</v>
      </c>
    </row>
    <row r="62" spans="1:12" x14ac:dyDescent="0.25">
      <c r="A62" s="82">
        <v>42006</v>
      </c>
      <c r="B62" s="83">
        <v>15.76</v>
      </c>
      <c r="C62" s="83">
        <v>15.8</v>
      </c>
      <c r="D62" s="83">
        <v>15.59</v>
      </c>
      <c r="E62" s="83">
        <v>15.7</v>
      </c>
      <c r="F62" s="84">
        <v>303800</v>
      </c>
      <c r="G62" s="83">
        <v>15.18</v>
      </c>
      <c r="H62" s="84">
        <f>EOD_T-A62</f>
        <v>88</v>
      </c>
      <c r="I62" s="83">
        <f t="shared" si="0"/>
        <v>-8.9999999999999858E-2</v>
      </c>
      <c r="J62" s="83">
        <f t="shared" si="1"/>
        <v>-0.58939096267190472</v>
      </c>
      <c r="K62" s="83">
        <f>J62-JBH_90DSMR</f>
        <v>-0.8757403795767712</v>
      </c>
      <c r="L62" s="83">
        <f t="shared" si="2"/>
        <v>0.76692121242126732</v>
      </c>
    </row>
    <row r="63" spans="1:12" x14ac:dyDescent="0.25">
      <c r="A63" s="82">
        <v>42005</v>
      </c>
      <c r="B63" s="83">
        <v>15.79</v>
      </c>
      <c r="C63" s="83">
        <v>15.79</v>
      </c>
      <c r="D63" s="83">
        <v>15.79</v>
      </c>
      <c r="E63" s="83">
        <v>15.79</v>
      </c>
      <c r="F63" s="84">
        <v>0</v>
      </c>
      <c r="G63" s="83">
        <v>15.27</v>
      </c>
      <c r="H63" s="84">
        <f>EOD_T-A63</f>
        <v>89</v>
      </c>
      <c r="I63" s="83">
        <f t="shared" si="0"/>
        <v>0</v>
      </c>
      <c r="J63" s="83">
        <f t="shared" si="1"/>
        <v>0</v>
      </c>
      <c r="K63" s="83">
        <f>J63-JBH_90DSMR</f>
        <v>-0.28634941690486648</v>
      </c>
      <c r="L63" s="83">
        <f t="shared" si="2"/>
        <v>8.1995988561757036E-2</v>
      </c>
    </row>
    <row r="64" spans="1:12" x14ac:dyDescent="0.25">
      <c r="A64" s="82">
        <v>42004</v>
      </c>
      <c r="B64" s="83">
        <v>15.93</v>
      </c>
      <c r="C64" s="83">
        <v>15.93</v>
      </c>
      <c r="D64" s="83">
        <v>15.74</v>
      </c>
      <c r="E64" s="83">
        <v>15.79</v>
      </c>
      <c r="F64" s="84">
        <v>116100</v>
      </c>
      <c r="G64" s="83">
        <v>15.27</v>
      </c>
      <c r="H64" s="84">
        <f>EOD_T-A64</f>
        <v>90</v>
      </c>
      <c r="I64" s="83">
        <f t="shared" si="0"/>
        <v>-9.9999999999997868E-3</v>
      </c>
      <c r="J64" s="83">
        <f t="shared" si="1"/>
        <v>-6.5445026178009083E-2</v>
      </c>
      <c r="K64" s="83">
        <f>J64-JBH_90DSMR</f>
        <v>-0.35179444308287555</v>
      </c>
      <c r="L64" s="83">
        <f t="shared" si="2"/>
        <v>0.12375933018399056</v>
      </c>
    </row>
    <row r="65" spans="1:12" x14ac:dyDescent="0.25">
      <c r="A65" s="82">
        <v>42003</v>
      </c>
      <c r="B65" s="83">
        <v>15.96</v>
      </c>
      <c r="C65" s="83">
        <v>15.96</v>
      </c>
      <c r="D65" s="83">
        <v>15.75</v>
      </c>
      <c r="E65" s="83">
        <v>15.8</v>
      </c>
      <c r="F65" s="84">
        <v>251400</v>
      </c>
      <c r="G65" s="83">
        <v>15.28</v>
      </c>
      <c r="H65" s="84">
        <f>EOD_T-A65</f>
        <v>91</v>
      </c>
      <c r="I65" s="83">
        <f t="shared" si="0"/>
        <v>-0.19000000000000128</v>
      </c>
      <c r="J65" s="83">
        <f t="shared" si="1"/>
        <v>-1.2281835811247659</v>
      </c>
      <c r="K65" s="83">
        <f>J65-JBH_90DSMR</f>
        <v>-1.5145329980296323</v>
      </c>
      <c r="L65" s="83">
        <f t="shared" si="2"/>
        <v>2.2938102021206261</v>
      </c>
    </row>
    <row r="66" spans="1:12" x14ac:dyDescent="0.25">
      <c r="A66" s="82">
        <v>42002</v>
      </c>
      <c r="B66" s="83">
        <v>15.73</v>
      </c>
      <c r="C66" s="83">
        <v>16</v>
      </c>
      <c r="D66" s="83">
        <v>15.66</v>
      </c>
      <c r="E66" s="83">
        <v>15.99</v>
      </c>
      <c r="F66" s="84">
        <v>628500</v>
      </c>
      <c r="G66" s="83">
        <v>15.47</v>
      </c>
      <c r="H66" s="84">
        <f>EOD_T-A66</f>
        <v>92</v>
      </c>
      <c r="I66" s="83">
        <f t="shared" si="0"/>
        <v>0.29000000000000092</v>
      </c>
      <c r="J66" s="83">
        <f t="shared" si="1"/>
        <v>1.9104084321475687</v>
      </c>
      <c r="K66" s="83">
        <f>J66-JBH_90DSMR</f>
        <v>1.6240590152427021</v>
      </c>
      <c r="L66" s="83">
        <f t="shared" si="2"/>
        <v>2.6375676849910952</v>
      </c>
    </row>
    <row r="67" spans="1:12" x14ac:dyDescent="0.25">
      <c r="A67" s="82">
        <v>41999</v>
      </c>
      <c r="B67" s="83">
        <v>15.7</v>
      </c>
      <c r="C67" s="83">
        <v>15.7</v>
      </c>
      <c r="D67" s="83">
        <v>15.7</v>
      </c>
      <c r="E67" s="83">
        <v>15.7</v>
      </c>
      <c r="F67" s="84">
        <v>0</v>
      </c>
      <c r="G67" s="83">
        <v>15.18</v>
      </c>
      <c r="H67" s="84">
        <f>EOD_T-A67</f>
        <v>95</v>
      </c>
      <c r="I67" s="83">
        <f t="shared" ref="I67:I130" si="3">G67-G68</f>
        <v>0</v>
      </c>
      <c r="J67" s="83">
        <f t="shared" ref="J67:J130" si="4">I67/G68*100</f>
        <v>0</v>
      </c>
      <c r="K67" s="83">
        <f>J67-JBH_90DSMR</f>
        <v>-0.28634941690486648</v>
      </c>
      <c r="L67" s="83">
        <f t="shared" ref="L67:L130" si="5">K67*K67</f>
        <v>8.1995988561757036E-2</v>
      </c>
    </row>
    <row r="68" spans="1:12" x14ac:dyDescent="0.25">
      <c r="A68" s="82">
        <v>41998</v>
      </c>
      <c r="B68" s="83">
        <v>15.7</v>
      </c>
      <c r="C68" s="83">
        <v>15.7</v>
      </c>
      <c r="D68" s="83">
        <v>15.7</v>
      </c>
      <c r="E68" s="83">
        <v>15.7</v>
      </c>
      <c r="F68" s="84">
        <v>0</v>
      </c>
      <c r="G68" s="83">
        <v>15.18</v>
      </c>
      <c r="H68" s="84">
        <f>EOD_T-A68</f>
        <v>96</v>
      </c>
      <c r="I68" s="83">
        <f t="shared" si="3"/>
        <v>0</v>
      </c>
      <c r="J68" s="83">
        <f t="shared" si="4"/>
        <v>0</v>
      </c>
      <c r="K68" s="83">
        <f>J68-JBH_90DSMR</f>
        <v>-0.28634941690486648</v>
      </c>
      <c r="L68" s="83">
        <f t="shared" si="5"/>
        <v>8.1995988561757036E-2</v>
      </c>
    </row>
    <row r="69" spans="1:12" x14ac:dyDescent="0.25">
      <c r="A69" s="82">
        <v>41997</v>
      </c>
      <c r="B69" s="83">
        <v>15.78</v>
      </c>
      <c r="C69" s="83">
        <v>15.78</v>
      </c>
      <c r="D69" s="83">
        <v>15.64</v>
      </c>
      <c r="E69" s="83">
        <v>15.7</v>
      </c>
      <c r="F69" s="84">
        <v>316100</v>
      </c>
      <c r="G69" s="83">
        <v>15.18</v>
      </c>
      <c r="H69" s="84">
        <f>EOD_T-A69</f>
        <v>97</v>
      </c>
      <c r="I69" s="83">
        <f t="shared" si="3"/>
        <v>-6.0000000000000497E-2</v>
      </c>
      <c r="J69" s="83">
        <f t="shared" si="4"/>
        <v>-0.3937007874015781</v>
      </c>
      <c r="K69" s="83">
        <f>J69-JBH_90DSMR</f>
        <v>-0.68005020430644458</v>
      </c>
      <c r="L69" s="83">
        <f t="shared" si="5"/>
        <v>0.46246828037723703</v>
      </c>
    </row>
    <row r="70" spans="1:12" x14ac:dyDescent="0.25">
      <c r="A70" s="82">
        <v>41996</v>
      </c>
      <c r="B70" s="83">
        <v>15.7</v>
      </c>
      <c r="C70" s="83">
        <v>15.78</v>
      </c>
      <c r="D70" s="83">
        <v>15.64</v>
      </c>
      <c r="E70" s="83">
        <v>15.76</v>
      </c>
      <c r="F70" s="84">
        <v>920800</v>
      </c>
      <c r="G70" s="83">
        <v>15.24</v>
      </c>
      <c r="H70" s="84">
        <f>EOD_T-A70</f>
        <v>98</v>
      </c>
      <c r="I70" s="83">
        <f t="shared" si="3"/>
        <v>6.0000000000000497E-2</v>
      </c>
      <c r="J70" s="83">
        <f t="shared" si="4"/>
        <v>0.3952569169960507</v>
      </c>
      <c r="K70" s="83">
        <f>J70-JBH_90DSMR</f>
        <v>0.10890750009118422</v>
      </c>
      <c r="L70" s="83">
        <f t="shared" si="5"/>
        <v>1.186084357611129E-2</v>
      </c>
    </row>
    <row r="71" spans="1:12" x14ac:dyDescent="0.25">
      <c r="A71" s="82">
        <v>41995</v>
      </c>
      <c r="B71" s="83">
        <v>15.78</v>
      </c>
      <c r="C71" s="83">
        <v>15.8</v>
      </c>
      <c r="D71" s="83">
        <v>15.51</v>
      </c>
      <c r="E71" s="83">
        <v>15.7</v>
      </c>
      <c r="F71" s="84">
        <v>969900</v>
      </c>
      <c r="G71" s="83">
        <v>15.18</v>
      </c>
      <c r="H71" s="84">
        <f>EOD_T-A71</f>
        <v>99</v>
      </c>
      <c r="I71" s="83">
        <f t="shared" si="3"/>
        <v>-5.0000000000000711E-2</v>
      </c>
      <c r="J71" s="83">
        <f t="shared" si="4"/>
        <v>-0.32829940906106836</v>
      </c>
      <c r="K71" s="83">
        <f>J71-JBH_90DSMR</f>
        <v>-0.61464882596593484</v>
      </c>
      <c r="L71" s="83">
        <f t="shared" si="5"/>
        <v>0.37779317926130207</v>
      </c>
    </row>
    <row r="72" spans="1:12" x14ac:dyDescent="0.25">
      <c r="A72" s="82">
        <v>41992</v>
      </c>
      <c r="B72" s="83">
        <v>15.68</v>
      </c>
      <c r="C72" s="83">
        <v>15.78</v>
      </c>
      <c r="D72" s="83">
        <v>15.47</v>
      </c>
      <c r="E72" s="83">
        <v>15.75</v>
      </c>
      <c r="F72" s="84">
        <v>672400</v>
      </c>
      <c r="G72" s="83">
        <v>15.23</v>
      </c>
      <c r="H72" s="84">
        <f>EOD_T-A72</f>
        <v>102</v>
      </c>
      <c r="I72" s="83">
        <f t="shared" si="3"/>
        <v>0.41000000000000014</v>
      </c>
      <c r="J72" s="83">
        <f t="shared" si="4"/>
        <v>2.7665317139001355</v>
      </c>
      <c r="K72" s="83">
        <f>J72-JBH_90DSMR</f>
        <v>2.4801822969952689</v>
      </c>
      <c r="L72" s="83">
        <f t="shared" si="5"/>
        <v>6.1513042263287288</v>
      </c>
    </row>
    <row r="73" spans="1:12" x14ac:dyDescent="0.25">
      <c r="A73" s="82">
        <v>41991</v>
      </c>
      <c r="B73" s="83">
        <v>15.19</v>
      </c>
      <c r="C73" s="83">
        <v>15.53</v>
      </c>
      <c r="D73" s="83">
        <v>15.19</v>
      </c>
      <c r="E73" s="83">
        <v>15.32</v>
      </c>
      <c r="F73" s="84">
        <v>678400</v>
      </c>
      <c r="G73" s="83">
        <v>14.82</v>
      </c>
      <c r="H73" s="84">
        <f>EOD_T-A73</f>
        <v>103</v>
      </c>
      <c r="I73" s="83">
        <f t="shared" si="3"/>
        <v>5.0000000000000711E-2</v>
      </c>
      <c r="J73" s="83">
        <f t="shared" si="4"/>
        <v>0.33852403520650448</v>
      </c>
      <c r="K73" s="83">
        <f>J73-JBH_90DSMR</f>
        <v>5.2174618301637998E-2</v>
      </c>
      <c r="L73" s="83">
        <f t="shared" si="5"/>
        <v>2.7221907949216187E-3</v>
      </c>
    </row>
    <row r="74" spans="1:12" x14ac:dyDescent="0.25">
      <c r="A74" s="82">
        <v>41990</v>
      </c>
      <c r="B74" s="83">
        <v>15.15</v>
      </c>
      <c r="C74" s="83">
        <v>15.39</v>
      </c>
      <c r="D74" s="83">
        <v>15.15</v>
      </c>
      <c r="E74" s="83">
        <v>15.27</v>
      </c>
      <c r="F74" s="84">
        <v>745800</v>
      </c>
      <c r="G74" s="83">
        <v>14.77</v>
      </c>
      <c r="H74" s="84">
        <f>EOD_T-A74</f>
        <v>104</v>
      </c>
      <c r="I74" s="83">
        <f t="shared" si="3"/>
        <v>7.0000000000000284E-2</v>
      </c>
      <c r="J74" s="83">
        <f t="shared" si="4"/>
        <v>0.47619047619047816</v>
      </c>
      <c r="K74" s="83">
        <f>J74-JBH_90DSMR</f>
        <v>0.18984105928561168</v>
      </c>
      <c r="L74" s="83">
        <f t="shared" si="5"/>
        <v>3.6039627790683128E-2</v>
      </c>
    </row>
    <row r="75" spans="1:12" x14ac:dyDescent="0.25">
      <c r="A75" s="82">
        <v>41989</v>
      </c>
      <c r="B75" s="83">
        <v>15.07</v>
      </c>
      <c r="C75" s="83">
        <v>15.24</v>
      </c>
      <c r="D75" s="83">
        <v>15.07</v>
      </c>
      <c r="E75" s="83">
        <v>15.2</v>
      </c>
      <c r="F75" s="84">
        <v>665700</v>
      </c>
      <c r="G75" s="83">
        <v>14.7</v>
      </c>
      <c r="H75" s="84">
        <f>EOD_T-A75</f>
        <v>105</v>
      </c>
      <c r="I75" s="83">
        <f t="shared" si="3"/>
        <v>-0.14000000000000057</v>
      </c>
      <c r="J75" s="83">
        <f t="shared" si="4"/>
        <v>-0.94339622641509813</v>
      </c>
      <c r="K75" s="83">
        <f>J75-JBH_90DSMR</f>
        <v>-1.2297456433199647</v>
      </c>
      <c r="L75" s="83">
        <f t="shared" si="5"/>
        <v>1.512274347264434</v>
      </c>
    </row>
    <row r="76" spans="1:12" x14ac:dyDescent="0.25">
      <c r="A76" s="82">
        <v>41988</v>
      </c>
      <c r="B76" s="83">
        <v>15.18</v>
      </c>
      <c r="C76" s="83">
        <v>15.34</v>
      </c>
      <c r="D76" s="83">
        <v>15.06</v>
      </c>
      <c r="E76" s="83">
        <v>15.34</v>
      </c>
      <c r="F76" s="84">
        <v>411000</v>
      </c>
      <c r="G76" s="83">
        <v>14.84</v>
      </c>
      <c r="H76" s="84">
        <f>EOD_T-A76</f>
        <v>106</v>
      </c>
      <c r="I76" s="83">
        <f t="shared" si="3"/>
        <v>-9.9999999999997868E-3</v>
      </c>
      <c r="J76" s="83">
        <f t="shared" si="4"/>
        <v>-6.7340067340065896E-2</v>
      </c>
      <c r="K76" s="83">
        <f>J76-JBH_90DSMR</f>
        <v>-0.35368948424493241</v>
      </c>
      <c r="L76" s="83">
        <f t="shared" si="5"/>
        <v>0.1250962512654463</v>
      </c>
    </row>
    <row r="77" spans="1:12" x14ac:dyDescent="0.25">
      <c r="A77" s="82">
        <v>41985</v>
      </c>
      <c r="B77" s="83">
        <v>15.3</v>
      </c>
      <c r="C77" s="83">
        <v>15.36</v>
      </c>
      <c r="D77" s="83">
        <v>15.25</v>
      </c>
      <c r="E77" s="83">
        <v>15.35</v>
      </c>
      <c r="F77" s="84">
        <v>1139800</v>
      </c>
      <c r="G77" s="83">
        <v>14.85</v>
      </c>
      <c r="H77" s="84">
        <f>EOD_T-A77</f>
        <v>109</v>
      </c>
      <c r="I77" s="83">
        <f t="shared" si="3"/>
        <v>0.11999999999999922</v>
      </c>
      <c r="J77" s="83">
        <f t="shared" si="4"/>
        <v>0.81466395112015766</v>
      </c>
      <c r="K77" s="83">
        <f>J77-JBH_90DSMR</f>
        <v>0.52831453421529118</v>
      </c>
      <c r="L77" s="83">
        <f t="shared" si="5"/>
        <v>0.27911624706312005</v>
      </c>
    </row>
    <row r="78" spans="1:12" x14ac:dyDescent="0.25">
      <c r="A78" s="82">
        <v>41984</v>
      </c>
      <c r="B78" s="83">
        <v>15.28</v>
      </c>
      <c r="C78" s="83">
        <v>15.47</v>
      </c>
      <c r="D78" s="83">
        <v>15.14</v>
      </c>
      <c r="E78" s="83">
        <v>15.23</v>
      </c>
      <c r="F78" s="84">
        <v>865400</v>
      </c>
      <c r="G78" s="83">
        <v>14.73</v>
      </c>
      <c r="H78" s="84">
        <f>EOD_T-A78</f>
        <v>110</v>
      </c>
      <c r="I78" s="83">
        <f t="shared" si="3"/>
        <v>-0.19999999999999929</v>
      </c>
      <c r="J78" s="83">
        <f t="shared" si="4"/>
        <v>-1.3395847287340878</v>
      </c>
      <c r="K78" s="83">
        <f>J78-JBH_90DSMR</f>
        <v>-1.6259341456389542</v>
      </c>
      <c r="L78" s="83">
        <f t="shared" si="5"/>
        <v>2.6436618459546759</v>
      </c>
    </row>
    <row r="79" spans="1:12" x14ac:dyDescent="0.25">
      <c r="A79" s="82">
        <v>41983</v>
      </c>
      <c r="B79" s="83">
        <v>15.31</v>
      </c>
      <c r="C79" s="83">
        <v>15.5</v>
      </c>
      <c r="D79" s="83">
        <v>15.12</v>
      </c>
      <c r="E79" s="83">
        <v>15.44</v>
      </c>
      <c r="F79" s="84">
        <v>868500</v>
      </c>
      <c r="G79" s="83">
        <v>14.93</v>
      </c>
      <c r="H79" s="84">
        <f>EOD_T-A79</f>
        <v>111</v>
      </c>
      <c r="I79" s="83">
        <f t="shared" si="3"/>
        <v>0.11999999999999922</v>
      </c>
      <c r="J79" s="83">
        <f t="shared" si="4"/>
        <v>0.8102633355840595</v>
      </c>
      <c r="K79" s="83">
        <f>J79-JBH_90DSMR</f>
        <v>0.52391391867919301</v>
      </c>
      <c r="L79" s="83">
        <f t="shared" si="5"/>
        <v>0.27448579418578806</v>
      </c>
    </row>
    <row r="80" spans="1:12" x14ac:dyDescent="0.25">
      <c r="A80" s="82">
        <v>41982</v>
      </c>
      <c r="B80" s="83">
        <v>15.6</v>
      </c>
      <c r="C80" s="83">
        <v>15.6</v>
      </c>
      <c r="D80" s="83">
        <v>15.26</v>
      </c>
      <c r="E80" s="83">
        <v>15.31</v>
      </c>
      <c r="F80" s="84">
        <v>979000</v>
      </c>
      <c r="G80" s="83">
        <v>14.81</v>
      </c>
      <c r="H80" s="84">
        <f>EOD_T-A80</f>
        <v>112</v>
      </c>
      <c r="I80" s="83">
        <f t="shared" si="3"/>
        <v>-0.26999999999999957</v>
      </c>
      <c r="J80" s="83">
        <f t="shared" si="4"/>
        <v>-1.7904509283819598</v>
      </c>
      <c r="K80" s="83">
        <f>J80-JBH_90DSMR</f>
        <v>-2.0768003452868262</v>
      </c>
      <c r="L80" s="83">
        <f t="shared" si="5"/>
        <v>4.3130996741834808</v>
      </c>
    </row>
    <row r="81" spans="1:12" x14ac:dyDescent="0.25">
      <c r="A81" s="82">
        <v>41981</v>
      </c>
      <c r="B81" s="83">
        <v>16.02</v>
      </c>
      <c r="C81" s="83">
        <v>16.03</v>
      </c>
      <c r="D81" s="83">
        <v>15.56</v>
      </c>
      <c r="E81" s="83">
        <v>15.59</v>
      </c>
      <c r="F81" s="84">
        <v>532400</v>
      </c>
      <c r="G81" s="83">
        <v>15.08</v>
      </c>
      <c r="H81" s="84">
        <f>EOD_T-A81</f>
        <v>113</v>
      </c>
      <c r="I81" s="83">
        <f t="shared" si="3"/>
        <v>-0.3100000000000005</v>
      </c>
      <c r="J81" s="83">
        <f t="shared" si="4"/>
        <v>-2.0142949967511403</v>
      </c>
      <c r="K81" s="83">
        <f>J81-JBH_90DSMR</f>
        <v>-2.3006444136560069</v>
      </c>
      <c r="L81" s="83">
        <f t="shared" si="5"/>
        <v>5.2929647180865915</v>
      </c>
    </row>
    <row r="82" spans="1:12" x14ac:dyDescent="0.25">
      <c r="A82" s="82">
        <v>41978</v>
      </c>
      <c r="B82" s="83">
        <v>16.3</v>
      </c>
      <c r="C82" s="83">
        <v>16.399999999999999</v>
      </c>
      <c r="D82" s="83">
        <v>15.86</v>
      </c>
      <c r="E82" s="83">
        <v>15.91</v>
      </c>
      <c r="F82" s="84">
        <v>621500</v>
      </c>
      <c r="G82" s="83">
        <v>15.39</v>
      </c>
      <c r="H82" s="84">
        <f>EOD_T-A82</f>
        <v>116</v>
      </c>
      <c r="I82" s="83">
        <f t="shared" si="3"/>
        <v>-0.34999999999999964</v>
      </c>
      <c r="J82" s="83">
        <f t="shared" si="4"/>
        <v>-2.2236340533672148</v>
      </c>
      <c r="K82" s="83">
        <f>J82-JBH_90DSMR</f>
        <v>-2.5099834702720814</v>
      </c>
      <c r="L82" s="83">
        <f t="shared" si="5"/>
        <v>6.3000170210390802</v>
      </c>
    </row>
    <row r="83" spans="1:12" x14ac:dyDescent="0.25">
      <c r="A83" s="82">
        <v>41977</v>
      </c>
      <c r="B83" s="83">
        <v>16.05</v>
      </c>
      <c r="C83" s="83">
        <v>16.37</v>
      </c>
      <c r="D83" s="83">
        <v>16.05</v>
      </c>
      <c r="E83" s="83">
        <v>16.27</v>
      </c>
      <c r="F83" s="84">
        <v>562500</v>
      </c>
      <c r="G83" s="83">
        <v>15.74</v>
      </c>
      <c r="H83" s="84">
        <f>EOD_T-A83</f>
        <v>117</v>
      </c>
      <c r="I83" s="83">
        <f t="shared" si="3"/>
        <v>0.22000000000000064</v>
      </c>
      <c r="J83" s="83">
        <f t="shared" si="4"/>
        <v>1.4175257731958804</v>
      </c>
      <c r="K83" s="83">
        <f>J83-JBH_90DSMR</f>
        <v>1.131176356291014</v>
      </c>
      <c r="L83" s="83">
        <f t="shared" si="5"/>
        <v>1.279559949031815</v>
      </c>
    </row>
    <row r="84" spans="1:12" x14ac:dyDescent="0.25">
      <c r="A84" s="82">
        <v>41976</v>
      </c>
      <c r="B84" s="83">
        <v>15.52</v>
      </c>
      <c r="C84" s="83">
        <v>16.100000000000001</v>
      </c>
      <c r="D84" s="83">
        <v>15.5</v>
      </c>
      <c r="E84" s="83">
        <v>16.05</v>
      </c>
      <c r="F84" s="84">
        <v>568800</v>
      </c>
      <c r="G84" s="83">
        <v>15.52</v>
      </c>
      <c r="H84" s="84">
        <f>EOD_T-A84</f>
        <v>118</v>
      </c>
      <c r="I84" s="83">
        <f t="shared" si="3"/>
        <v>0.4399999999999995</v>
      </c>
      <c r="J84" s="83">
        <f t="shared" si="4"/>
        <v>2.9177718832891211</v>
      </c>
      <c r="K84" s="83">
        <f>J84-JBH_90DSMR</f>
        <v>2.6314224663842545</v>
      </c>
      <c r="L84" s="83">
        <f t="shared" si="5"/>
        <v>6.9243841965917925</v>
      </c>
    </row>
    <row r="85" spans="1:12" x14ac:dyDescent="0.25">
      <c r="A85" s="82">
        <v>41975</v>
      </c>
      <c r="B85" s="83">
        <v>15.5</v>
      </c>
      <c r="C85" s="83">
        <v>15.85</v>
      </c>
      <c r="D85" s="83">
        <v>15.28</v>
      </c>
      <c r="E85" s="83">
        <v>15.59</v>
      </c>
      <c r="F85" s="84">
        <v>630400</v>
      </c>
      <c r="G85" s="83">
        <v>15.08</v>
      </c>
      <c r="H85" s="84">
        <f>EOD_T-A85</f>
        <v>119</v>
      </c>
      <c r="I85" s="83">
        <f t="shared" si="3"/>
        <v>0.11999999999999922</v>
      </c>
      <c r="J85" s="83">
        <f t="shared" si="4"/>
        <v>0.80213903743314974</v>
      </c>
      <c r="K85" s="83">
        <f>J85-JBH_90DSMR</f>
        <v>0.51578962052828325</v>
      </c>
      <c r="L85" s="83">
        <f t="shared" si="5"/>
        <v>0.26603893264471046</v>
      </c>
    </row>
    <row r="86" spans="1:12" x14ac:dyDescent="0.25">
      <c r="A86" s="82">
        <v>41974</v>
      </c>
      <c r="B86" s="83">
        <v>15.5</v>
      </c>
      <c r="C86" s="83">
        <v>15.61</v>
      </c>
      <c r="D86" s="83">
        <v>15.42</v>
      </c>
      <c r="E86" s="83">
        <v>15.47</v>
      </c>
      <c r="F86" s="84">
        <v>858600</v>
      </c>
      <c r="G86" s="83">
        <v>14.96</v>
      </c>
      <c r="H86" s="84">
        <f>EOD_T-A86</f>
        <v>120</v>
      </c>
      <c r="I86" s="83">
        <f t="shared" si="3"/>
        <v>0</v>
      </c>
      <c r="J86" s="83">
        <f t="shared" si="4"/>
        <v>0</v>
      </c>
      <c r="K86" s="83">
        <f>J86-JBH_90DSMR</f>
        <v>-0.28634941690486648</v>
      </c>
      <c r="L86" s="83">
        <f t="shared" si="5"/>
        <v>8.1995988561757036E-2</v>
      </c>
    </row>
    <row r="87" spans="1:12" x14ac:dyDescent="0.25">
      <c r="A87" s="82">
        <v>41971</v>
      </c>
      <c r="B87" s="83">
        <v>15.56</v>
      </c>
      <c r="C87" s="83">
        <v>15.57</v>
      </c>
      <c r="D87" s="83">
        <v>15.47</v>
      </c>
      <c r="E87" s="83">
        <v>15.47</v>
      </c>
      <c r="F87" s="84">
        <v>968900</v>
      </c>
      <c r="G87" s="83">
        <v>14.96</v>
      </c>
      <c r="H87" s="84">
        <f>EOD_T-A87</f>
        <v>123</v>
      </c>
      <c r="I87" s="83">
        <f t="shared" si="3"/>
        <v>-8.9999999999999858E-2</v>
      </c>
      <c r="J87" s="83">
        <f t="shared" si="4"/>
        <v>-0.59800664451827146</v>
      </c>
      <c r="K87" s="83">
        <f>J87-JBH_90DSMR</f>
        <v>-0.88435606142313794</v>
      </c>
      <c r="L87" s="83">
        <f t="shared" si="5"/>
        <v>0.78208564337584496</v>
      </c>
    </row>
    <row r="88" spans="1:12" x14ac:dyDescent="0.25">
      <c r="A88" s="82">
        <v>41970</v>
      </c>
      <c r="B88" s="83">
        <v>15.59</v>
      </c>
      <c r="C88" s="83">
        <v>15.69</v>
      </c>
      <c r="D88" s="83">
        <v>15.51</v>
      </c>
      <c r="E88" s="83">
        <v>15.56</v>
      </c>
      <c r="F88" s="84">
        <v>1153000</v>
      </c>
      <c r="G88" s="83">
        <v>15.05</v>
      </c>
      <c r="H88" s="84">
        <f>EOD_T-A88</f>
        <v>124</v>
      </c>
      <c r="I88" s="83">
        <f t="shared" si="3"/>
        <v>1.0000000000001563E-2</v>
      </c>
      <c r="J88" s="83">
        <f t="shared" si="4"/>
        <v>6.6489361702138053E-2</v>
      </c>
      <c r="K88" s="83">
        <f>J88-JBH_90DSMR</f>
        <v>-0.21986005520272844</v>
      </c>
      <c r="L88" s="83">
        <f t="shared" si="5"/>
        <v>4.8338443873746799E-2</v>
      </c>
    </row>
    <row r="89" spans="1:12" x14ac:dyDescent="0.25">
      <c r="A89" s="82">
        <v>41969</v>
      </c>
      <c r="B89" s="83">
        <v>15.5</v>
      </c>
      <c r="C89" s="83">
        <v>15.64</v>
      </c>
      <c r="D89" s="83">
        <v>15.48</v>
      </c>
      <c r="E89" s="83">
        <v>15.55</v>
      </c>
      <c r="F89" s="84">
        <v>917900</v>
      </c>
      <c r="G89" s="83">
        <v>15.04</v>
      </c>
      <c r="H89" s="84">
        <f>EOD_T-A89</f>
        <v>125</v>
      </c>
      <c r="I89" s="83">
        <f t="shared" si="3"/>
        <v>4.9999999999998934E-2</v>
      </c>
      <c r="J89" s="83">
        <f t="shared" si="4"/>
        <v>0.33355570380252791</v>
      </c>
      <c r="K89" s="83">
        <f>J89-JBH_90DSMR</f>
        <v>4.7206286897661431E-2</v>
      </c>
      <c r="L89" s="83">
        <f t="shared" si="5"/>
        <v>2.2284335226643213E-3</v>
      </c>
    </row>
    <row r="90" spans="1:12" x14ac:dyDescent="0.25">
      <c r="A90" s="82">
        <v>41968</v>
      </c>
      <c r="B90" s="83">
        <v>15.54</v>
      </c>
      <c r="C90" s="83">
        <v>15.69</v>
      </c>
      <c r="D90" s="83">
        <v>15.48</v>
      </c>
      <c r="E90" s="83">
        <v>15.5</v>
      </c>
      <c r="F90" s="84">
        <v>589500</v>
      </c>
      <c r="G90" s="83">
        <v>14.99</v>
      </c>
      <c r="H90" s="84">
        <f>EOD_T-A90</f>
        <v>126</v>
      </c>
      <c r="I90" s="83">
        <f t="shared" si="3"/>
        <v>-6.0000000000000497E-2</v>
      </c>
      <c r="J90" s="83">
        <f t="shared" si="4"/>
        <v>-0.39867109634551823</v>
      </c>
      <c r="K90" s="83">
        <f>J90-JBH_90DSMR</f>
        <v>-0.68502051325038471</v>
      </c>
      <c r="L90" s="83">
        <f t="shared" si="5"/>
        <v>0.4692531035738205</v>
      </c>
    </row>
    <row r="91" spans="1:12" x14ac:dyDescent="0.25">
      <c r="A91" s="82">
        <v>41967</v>
      </c>
      <c r="B91" s="83">
        <v>15.54</v>
      </c>
      <c r="C91" s="83">
        <v>15.74</v>
      </c>
      <c r="D91" s="83">
        <v>15.49</v>
      </c>
      <c r="E91" s="83">
        <v>15.56</v>
      </c>
      <c r="F91" s="84">
        <v>1417500</v>
      </c>
      <c r="G91" s="83">
        <v>15.05</v>
      </c>
      <c r="H91" s="84">
        <f>EOD_T-A91</f>
        <v>127</v>
      </c>
      <c r="I91" s="83">
        <f t="shared" si="3"/>
        <v>2.000000000000135E-2</v>
      </c>
      <c r="J91" s="83">
        <f t="shared" si="4"/>
        <v>0.13306719893547139</v>
      </c>
      <c r="K91" s="83">
        <f>J91-JBH_90DSMR</f>
        <v>-0.15328221796939509</v>
      </c>
      <c r="L91" s="83">
        <f t="shared" si="5"/>
        <v>2.3495438345617146E-2</v>
      </c>
    </row>
    <row r="92" spans="1:12" x14ac:dyDescent="0.25">
      <c r="A92" s="82">
        <v>41964</v>
      </c>
      <c r="B92" s="83">
        <v>15.44</v>
      </c>
      <c r="C92" s="83">
        <v>15.65</v>
      </c>
      <c r="D92" s="83">
        <v>15.43</v>
      </c>
      <c r="E92" s="83">
        <v>15.54</v>
      </c>
      <c r="F92" s="84">
        <v>449500</v>
      </c>
      <c r="G92" s="83">
        <v>15.03</v>
      </c>
      <c r="H92" s="84">
        <f>EOD_T-A92</f>
        <v>130</v>
      </c>
      <c r="I92" s="83">
        <f t="shared" si="3"/>
        <v>-2.000000000000135E-2</v>
      </c>
      <c r="J92" s="83">
        <f t="shared" si="4"/>
        <v>-0.13289036544851396</v>
      </c>
      <c r="K92" s="83">
        <f>J92-JBH_90DSMR</f>
        <v>-0.41923978235338044</v>
      </c>
      <c r="L92" s="83">
        <f t="shared" si="5"/>
        <v>0.17576199510770979</v>
      </c>
    </row>
    <row r="93" spans="1:12" x14ac:dyDescent="0.25">
      <c r="A93" s="82">
        <v>41963</v>
      </c>
      <c r="B93" s="83">
        <v>15.58</v>
      </c>
      <c r="C93" s="83">
        <v>15.58</v>
      </c>
      <c r="D93" s="83">
        <v>15.48</v>
      </c>
      <c r="E93" s="83">
        <v>15.56</v>
      </c>
      <c r="F93" s="84">
        <v>515400</v>
      </c>
      <c r="G93" s="83">
        <v>15.05</v>
      </c>
      <c r="H93" s="84">
        <f>EOD_T-A93</f>
        <v>131</v>
      </c>
      <c r="I93" s="83">
        <f t="shared" si="3"/>
        <v>-9.9999999999999645E-2</v>
      </c>
      <c r="J93" s="83">
        <f t="shared" si="4"/>
        <v>-0.66006600660065773</v>
      </c>
      <c r="K93" s="83">
        <f>J93-JBH_90DSMR</f>
        <v>-0.94641542350552421</v>
      </c>
      <c r="L93" s="83">
        <f t="shared" si="5"/>
        <v>0.89570215384914076</v>
      </c>
    </row>
    <row r="94" spans="1:12" x14ac:dyDescent="0.25">
      <c r="A94" s="82">
        <v>41962</v>
      </c>
      <c r="B94" s="83">
        <v>15.63</v>
      </c>
      <c r="C94" s="83">
        <v>15.7</v>
      </c>
      <c r="D94" s="83">
        <v>15.57</v>
      </c>
      <c r="E94" s="83">
        <v>15.66</v>
      </c>
      <c r="F94" s="84">
        <v>475700</v>
      </c>
      <c r="G94" s="83">
        <v>15.15</v>
      </c>
      <c r="H94" s="84">
        <f>EOD_T-A94</f>
        <v>132</v>
      </c>
      <c r="I94" s="83">
        <f t="shared" si="3"/>
        <v>0.13000000000000078</v>
      </c>
      <c r="J94" s="83">
        <f t="shared" si="4"/>
        <v>0.86551264980027143</v>
      </c>
      <c r="K94" s="83">
        <f>J94-JBH_90DSMR</f>
        <v>0.57916323289540494</v>
      </c>
      <c r="L94" s="83">
        <f t="shared" si="5"/>
        <v>0.33543005033785706</v>
      </c>
    </row>
    <row r="95" spans="1:12" x14ac:dyDescent="0.25">
      <c r="A95" s="82">
        <v>41961</v>
      </c>
      <c r="B95" s="83">
        <v>15.55</v>
      </c>
      <c r="C95" s="83">
        <v>15.63</v>
      </c>
      <c r="D95" s="83">
        <v>15.47</v>
      </c>
      <c r="E95" s="83">
        <v>15.53</v>
      </c>
      <c r="F95" s="84">
        <v>407400</v>
      </c>
      <c r="G95" s="83">
        <v>15.02</v>
      </c>
      <c r="H95" s="84">
        <f>EOD_T-A95</f>
        <v>133</v>
      </c>
      <c r="I95" s="83">
        <f t="shared" si="3"/>
        <v>9.9999999999997868E-3</v>
      </c>
      <c r="J95" s="83">
        <f t="shared" si="4"/>
        <v>6.6622251832110513E-2</v>
      </c>
      <c r="K95" s="83">
        <f>J95-JBH_90DSMR</f>
        <v>-0.21972716507275597</v>
      </c>
      <c r="L95" s="83">
        <f t="shared" si="5"/>
        <v>4.8280027070910149E-2</v>
      </c>
    </row>
    <row r="96" spans="1:12" x14ac:dyDescent="0.25">
      <c r="A96" s="82">
        <v>41960</v>
      </c>
      <c r="B96" s="83">
        <v>15.75</v>
      </c>
      <c r="C96" s="83">
        <v>15.8</v>
      </c>
      <c r="D96" s="83">
        <v>15.49</v>
      </c>
      <c r="E96" s="83">
        <v>15.52</v>
      </c>
      <c r="F96" s="84">
        <v>385900</v>
      </c>
      <c r="G96" s="83">
        <v>15.01</v>
      </c>
      <c r="H96" s="84">
        <f>EOD_T-A96</f>
        <v>134</v>
      </c>
      <c r="I96" s="83">
        <f t="shared" si="3"/>
        <v>-0.15000000000000036</v>
      </c>
      <c r="J96" s="83">
        <f t="shared" si="4"/>
        <v>-0.98944591029023976</v>
      </c>
      <c r="K96" s="83">
        <f>J96-JBH_90DSMR</f>
        <v>-1.2757953271951061</v>
      </c>
      <c r="L96" s="83">
        <f t="shared" si="5"/>
        <v>1.627653716892868</v>
      </c>
    </row>
    <row r="97" spans="1:12" x14ac:dyDescent="0.25">
      <c r="A97" s="82">
        <v>41957</v>
      </c>
      <c r="B97" s="83">
        <v>15.71</v>
      </c>
      <c r="C97" s="83">
        <v>15.85</v>
      </c>
      <c r="D97" s="83">
        <v>15.63</v>
      </c>
      <c r="E97" s="83">
        <v>15.67</v>
      </c>
      <c r="F97" s="84">
        <v>473500</v>
      </c>
      <c r="G97" s="83">
        <v>15.16</v>
      </c>
      <c r="H97" s="84">
        <f>EOD_T-A97</f>
        <v>137</v>
      </c>
      <c r="I97" s="83">
        <f t="shared" si="3"/>
        <v>7.0000000000000284E-2</v>
      </c>
      <c r="J97" s="83">
        <f t="shared" si="4"/>
        <v>0.46388336646786138</v>
      </c>
      <c r="K97" s="83">
        <f>J97-JBH_90DSMR</f>
        <v>0.1775339495629949</v>
      </c>
      <c r="L97" s="83">
        <f t="shared" si="5"/>
        <v>3.1518303247436014E-2</v>
      </c>
    </row>
    <row r="98" spans="1:12" x14ac:dyDescent="0.25">
      <c r="A98" s="82">
        <v>41956</v>
      </c>
      <c r="B98" s="83">
        <v>15.75</v>
      </c>
      <c r="C98" s="83">
        <v>15.87</v>
      </c>
      <c r="D98" s="83">
        <v>15.6</v>
      </c>
      <c r="E98" s="83">
        <v>15.6</v>
      </c>
      <c r="F98" s="84">
        <v>545600</v>
      </c>
      <c r="G98" s="83">
        <v>15.09</v>
      </c>
      <c r="H98" s="84">
        <f>EOD_T-A98</f>
        <v>138</v>
      </c>
      <c r="I98" s="83">
        <f t="shared" si="3"/>
        <v>-5.0000000000000711E-2</v>
      </c>
      <c r="J98" s="83">
        <f t="shared" si="4"/>
        <v>-0.33025099075297698</v>
      </c>
      <c r="K98" s="83">
        <f>J98-JBH_90DSMR</f>
        <v>-0.61660040765784352</v>
      </c>
      <c r="L98" s="83">
        <f t="shared" si="5"/>
        <v>0.38019606272381884</v>
      </c>
    </row>
    <row r="99" spans="1:12" x14ac:dyDescent="0.25">
      <c r="A99" s="82">
        <v>41955</v>
      </c>
      <c r="B99" s="83">
        <v>15.95</v>
      </c>
      <c r="C99" s="83">
        <v>15.95</v>
      </c>
      <c r="D99" s="83">
        <v>15.49</v>
      </c>
      <c r="E99" s="83">
        <v>15.65</v>
      </c>
      <c r="F99" s="84">
        <v>998900</v>
      </c>
      <c r="G99" s="83">
        <v>15.14</v>
      </c>
      <c r="H99" s="84">
        <f>EOD_T-A99</f>
        <v>139</v>
      </c>
      <c r="I99" s="83">
        <f t="shared" si="3"/>
        <v>-0.24000000000000021</v>
      </c>
      <c r="J99" s="83">
        <f t="shared" si="4"/>
        <v>-1.5604681404421339</v>
      </c>
      <c r="K99" s="83">
        <f>J99-JBH_90DSMR</f>
        <v>-1.8468175573470003</v>
      </c>
      <c r="L99" s="83">
        <f t="shared" si="5"/>
        <v>3.4107350901251405</v>
      </c>
    </row>
    <row r="100" spans="1:12" x14ac:dyDescent="0.25">
      <c r="A100" s="82">
        <v>41954</v>
      </c>
      <c r="B100" s="83">
        <v>16.2</v>
      </c>
      <c r="C100" s="83">
        <v>16.23</v>
      </c>
      <c r="D100" s="83">
        <v>15.9</v>
      </c>
      <c r="E100" s="83">
        <v>15.9</v>
      </c>
      <c r="F100" s="84">
        <v>607500</v>
      </c>
      <c r="G100" s="83">
        <v>15.38</v>
      </c>
      <c r="H100" s="84">
        <f>EOD_T-A100</f>
        <v>140</v>
      </c>
      <c r="I100" s="83">
        <f t="shared" si="3"/>
        <v>-0.17999999999999972</v>
      </c>
      <c r="J100" s="83">
        <f t="shared" si="4"/>
        <v>-1.1568123393316176</v>
      </c>
      <c r="K100" s="83">
        <f>J100-JBH_90DSMR</f>
        <v>-1.443161756236484</v>
      </c>
      <c r="L100" s="83">
        <f t="shared" si="5"/>
        <v>2.0827158546635731</v>
      </c>
    </row>
    <row r="101" spans="1:12" x14ac:dyDescent="0.25">
      <c r="A101" s="82">
        <v>41953</v>
      </c>
      <c r="B101" s="83">
        <v>16.239999999999998</v>
      </c>
      <c r="C101" s="83">
        <v>16.29</v>
      </c>
      <c r="D101" s="83">
        <v>16</v>
      </c>
      <c r="E101" s="83">
        <v>16.09</v>
      </c>
      <c r="F101" s="84">
        <v>617900</v>
      </c>
      <c r="G101" s="83">
        <v>15.56</v>
      </c>
      <c r="H101" s="84">
        <f>EOD_T-A101</f>
        <v>141</v>
      </c>
      <c r="I101" s="83">
        <f t="shared" si="3"/>
        <v>-8.0000000000000071E-2</v>
      </c>
      <c r="J101" s="83">
        <f t="shared" si="4"/>
        <v>-0.51150895140665009</v>
      </c>
      <c r="K101" s="83">
        <f>J101-JBH_90DSMR</f>
        <v>-0.79785836831151657</v>
      </c>
      <c r="L101" s="83">
        <f t="shared" si="5"/>
        <v>0.63657797588471565</v>
      </c>
    </row>
    <row r="102" spans="1:12" x14ac:dyDescent="0.25">
      <c r="A102" s="82">
        <v>41950</v>
      </c>
      <c r="B102" s="83">
        <v>16</v>
      </c>
      <c r="C102" s="83">
        <v>16.23</v>
      </c>
      <c r="D102" s="83">
        <v>15.91</v>
      </c>
      <c r="E102" s="83">
        <v>16.170000000000002</v>
      </c>
      <c r="F102" s="84">
        <v>831100</v>
      </c>
      <c r="G102" s="83">
        <v>15.64</v>
      </c>
      <c r="H102" s="84">
        <f>EOD_T-A102</f>
        <v>144</v>
      </c>
      <c r="I102" s="83">
        <f t="shared" si="3"/>
        <v>0.49000000000000021</v>
      </c>
      <c r="J102" s="83">
        <f t="shared" si="4"/>
        <v>3.2343234323432357</v>
      </c>
      <c r="K102" s="83">
        <f>J102-JBH_90DSMR</f>
        <v>2.9479740154383691</v>
      </c>
      <c r="L102" s="83">
        <f t="shared" si="5"/>
        <v>8.6905507956998225</v>
      </c>
    </row>
    <row r="103" spans="1:12" x14ac:dyDescent="0.25">
      <c r="A103" s="82">
        <v>41949</v>
      </c>
      <c r="B103" s="83">
        <v>15.85</v>
      </c>
      <c r="C103" s="83">
        <v>16.05</v>
      </c>
      <c r="D103" s="83">
        <v>15.63</v>
      </c>
      <c r="E103" s="83">
        <v>15.66</v>
      </c>
      <c r="F103" s="84">
        <v>619000</v>
      </c>
      <c r="G103" s="83">
        <v>15.15</v>
      </c>
      <c r="H103" s="84">
        <f>EOD_T-A103</f>
        <v>145</v>
      </c>
      <c r="I103" s="83">
        <f t="shared" si="3"/>
        <v>-3.9999999999999147E-2</v>
      </c>
      <c r="J103" s="83">
        <f t="shared" si="4"/>
        <v>-0.26333113890717019</v>
      </c>
      <c r="K103" s="83">
        <f>J103-JBH_90DSMR</f>
        <v>-0.54968055581203668</v>
      </c>
      <c r="L103" s="83">
        <f t="shared" si="5"/>
        <v>0.30214871343782956</v>
      </c>
    </row>
    <row r="104" spans="1:12" x14ac:dyDescent="0.25">
      <c r="A104" s="82">
        <v>41948</v>
      </c>
      <c r="B104" s="83">
        <v>15.75</v>
      </c>
      <c r="C104" s="83">
        <v>15.84</v>
      </c>
      <c r="D104" s="83">
        <v>15.66</v>
      </c>
      <c r="E104" s="83">
        <v>15.71</v>
      </c>
      <c r="F104" s="84">
        <v>784100</v>
      </c>
      <c r="G104" s="83">
        <v>15.19</v>
      </c>
      <c r="H104" s="84">
        <f>EOD_T-A104</f>
        <v>146</v>
      </c>
      <c r="I104" s="83">
        <f t="shared" si="3"/>
        <v>0.28999999999999915</v>
      </c>
      <c r="J104" s="83">
        <f t="shared" si="4"/>
        <v>1.9463087248322088</v>
      </c>
      <c r="K104" s="83">
        <f>J104-JBH_90DSMR</f>
        <v>1.6599593079273425</v>
      </c>
      <c r="L104" s="83">
        <f t="shared" si="5"/>
        <v>2.7554649039746217</v>
      </c>
    </row>
    <row r="105" spans="1:12" x14ac:dyDescent="0.25">
      <c r="A105" s="82">
        <v>41947</v>
      </c>
      <c r="B105" s="83">
        <v>15.32</v>
      </c>
      <c r="C105" s="83">
        <v>15.57</v>
      </c>
      <c r="D105" s="83">
        <v>15.32</v>
      </c>
      <c r="E105" s="83">
        <v>15.41</v>
      </c>
      <c r="F105" s="84">
        <v>445700</v>
      </c>
      <c r="G105" s="83">
        <v>14.9</v>
      </c>
      <c r="H105" s="84">
        <f>EOD_T-A105</f>
        <v>147</v>
      </c>
      <c r="I105" s="83">
        <f t="shared" si="3"/>
        <v>0.11000000000000121</v>
      </c>
      <c r="J105" s="83">
        <f t="shared" si="4"/>
        <v>0.74374577417174592</v>
      </c>
      <c r="K105" s="83">
        <f>J105-JBH_90DSMR</f>
        <v>0.45739635726687944</v>
      </c>
      <c r="L105" s="83">
        <f t="shared" si="5"/>
        <v>0.20921142764101081</v>
      </c>
    </row>
    <row r="106" spans="1:12" x14ac:dyDescent="0.25">
      <c r="A106" s="82">
        <v>41946</v>
      </c>
      <c r="B106" s="83">
        <v>15.59</v>
      </c>
      <c r="C106" s="83">
        <v>15.59</v>
      </c>
      <c r="D106" s="83">
        <v>15.25</v>
      </c>
      <c r="E106" s="83">
        <v>15.29</v>
      </c>
      <c r="F106" s="84">
        <v>1421500</v>
      </c>
      <c r="G106" s="83">
        <v>14.79</v>
      </c>
      <c r="H106" s="84">
        <f>EOD_T-A106</f>
        <v>148</v>
      </c>
      <c r="I106" s="83">
        <f t="shared" si="3"/>
        <v>-0.3100000000000005</v>
      </c>
      <c r="J106" s="83">
        <f t="shared" si="4"/>
        <v>-2.0529801324503345</v>
      </c>
      <c r="K106" s="83">
        <f>J106-JBH_90DSMR</f>
        <v>-2.3393295493552011</v>
      </c>
      <c r="L106" s="83">
        <f t="shared" si="5"/>
        <v>5.4724627404864084</v>
      </c>
    </row>
    <row r="107" spans="1:12" x14ac:dyDescent="0.25">
      <c r="A107" s="82">
        <v>41943</v>
      </c>
      <c r="B107" s="83">
        <v>15.68</v>
      </c>
      <c r="C107" s="83">
        <v>15.84</v>
      </c>
      <c r="D107" s="83">
        <v>15.6</v>
      </c>
      <c r="E107" s="83">
        <v>15.61</v>
      </c>
      <c r="F107" s="84">
        <v>1177000</v>
      </c>
      <c r="G107" s="83">
        <v>15.1</v>
      </c>
      <c r="H107" s="84">
        <f>EOD_T-A107</f>
        <v>151</v>
      </c>
      <c r="I107" s="83">
        <f t="shared" si="3"/>
        <v>-4.0000000000000924E-2</v>
      </c>
      <c r="J107" s="83">
        <f t="shared" si="4"/>
        <v>-0.26420079260238388</v>
      </c>
      <c r="K107" s="83">
        <f>J107-JBH_90DSMR</f>
        <v>-0.55055020950725031</v>
      </c>
      <c r="L107" s="83">
        <f t="shared" si="5"/>
        <v>0.30310553318847722</v>
      </c>
    </row>
    <row r="108" spans="1:12" x14ac:dyDescent="0.25">
      <c r="A108" s="82">
        <v>41942</v>
      </c>
      <c r="B108" s="83">
        <v>16.149999999999999</v>
      </c>
      <c r="C108" s="83">
        <v>16.3</v>
      </c>
      <c r="D108" s="83">
        <v>15.63</v>
      </c>
      <c r="E108" s="83">
        <v>15.65</v>
      </c>
      <c r="F108" s="84">
        <v>1596500</v>
      </c>
      <c r="G108" s="83">
        <v>15.14</v>
      </c>
      <c r="H108" s="84">
        <f>EOD_T-A108</f>
        <v>152</v>
      </c>
      <c r="I108" s="83">
        <f t="shared" si="3"/>
        <v>-0.42999999999999972</v>
      </c>
      <c r="J108" s="83">
        <f t="shared" si="4"/>
        <v>-2.7617212588310838</v>
      </c>
      <c r="K108" s="83">
        <f>J108-JBH_90DSMR</f>
        <v>-3.0480706757359504</v>
      </c>
      <c r="L108" s="83">
        <f t="shared" si="5"/>
        <v>9.2907348442814133</v>
      </c>
    </row>
    <row r="109" spans="1:12" x14ac:dyDescent="0.25">
      <c r="A109" s="82">
        <v>41941</v>
      </c>
      <c r="B109" s="83">
        <v>14.78</v>
      </c>
      <c r="C109" s="83">
        <v>16.48</v>
      </c>
      <c r="D109" s="83">
        <v>14.76</v>
      </c>
      <c r="E109" s="83">
        <v>16.100000000000001</v>
      </c>
      <c r="F109" s="84">
        <v>2430100</v>
      </c>
      <c r="G109" s="83">
        <v>15.57</v>
      </c>
      <c r="H109" s="84">
        <f>EOD_T-A109</f>
        <v>153</v>
      </c>
      <c r="I109" s="83">
        <f t="shared" si="3"/>
        <v>1.2800000000000011</v>
      </c>
      <c r="J109" s="83">
        <f t="shared" si="4"/>
        <v>8.9573128061581624</v>
      </c>
      <c r="K109" s="83">
        <f>J109-JBH_90DSMR</f>
        <v>8.6709633892532967</v>
      </c>
      <c r="L109" s="83">
        <f t="shared" si="5"/>
        <v>75.185606097771014</v>
      </c>
    </row>
    <row r="110" spans="1:12" x14ac:dyDescent="0.25">
      <c r="A110" s="82">
        <v>41940</v>
      </c>
      <c r="B110" s="83">
        <v>14.61</v>
      </c>
      <c r="C110" s="83">
        <v>14.77</v>
      </c>
      <c r="D110" s="83">
        <v>14.56</v>
      </c>
      <c r="E110" s="83">
        <v>14.77</v>
      </c>
      <c r="F110" s="84">
        <v>739800</v>
      </c>
      <c r="G110" s="83">
        <v>14.29</v>
      </c>
      <c r="H110" s="84">
        <f>EOD_T-A110</f>
        <v>154</v>
      </c>
      <c r="I110" s="83">
        <f t="shared" si="3"/>
        <v>4.9999999999998934E-2</v>
      </c>
      <c r="J110" s="83">
        <f t="shared" si="4"/>
        <v>0.35112359550561051</v>
      </c>
      <c r="K110" s="83">
        <f>J110-JBH_90DSMR</f>
        <v>6.4774178600744026E-2</v>
      </c>
      <c r="L110" s="83">
        <f t="shared" si="5"/>
        <v>4.1956942134010857E-3</v>
      </c>
    </row>
    <row r="111" spans="1:12" x14ac:dyDescent="0.25">
      <c r="A111" s="82">
        <v>41939</v>
      </c>
      <c r="B111" s="83">
        <v>14.88</v>
      </c>
      <c r="C111" s="83">
        <v>14.93</v>
      </c>
      <c r="D111" s="83">
        <v>14.66</v>
      </c>
      <c r="E111" s="83">
        <v>14.72</v>
      </c>
      <c r="F111" s="84">
        <v>385400</v>
      </c>
      <c r="G111" s="83">
        <v>14.24</v>
      </c>
      <c r="H111" s="84">
        <f>EOD_T-A111</f>
        <v>155</v>
      </c>
      <c r="I111" s="83">
        <f t="shared" si="3"/>
        <v>-0.10999999999999943</v>
      </c>
      <c r="J111" s="83">
        <f t="shared" si="4"/>
        <v>-0.76655052264807977</v>
      </c>
      <c r="K111" s="83">
        <f>J111-JBH_90DSMR</f>
        <v>-1.0528999395529461</v>
      </c>
      <c r="L111" s="83">
        <f t="shared" si="5"/>
        <v>1.1085982827105976</v>
      </c>
    </row>
    <row r="112" spans="1:12" x14ac:dyDescent="0.25">
      <c r="A112" s="82">
        <v>41936</v>
      </c>
      <c r="B112" s="83">
        <v>14.82</v>
      </c>
      <c r="C112" s="83">
        <v>14.94</v>
      </c>
      <c r="D112" s="83">
        <v>14.73</v>
      </c>
      <c r="E112" s="83">
        <v>14.84</v>
      </c>
      <c r="F112" s="84">
        <v>620800</v>
      </c>
      <c r="G112" s="83">
        <v>14.35</v>
      </c>
      <c r="H112" s="84">
        <f>EOD_T-A112</f>
        <v>158</v>
      </c>
      <c r="I112" s="83">
        <f t="shared" si="3"/>
        <v>0.12999999999999901</v>
      </c>
      <c r="J112" s="83">
        <f t="shared" si="4"/>
        <v>0.91420534458508429</v>
      </c>
      <c r="K112" s="83">
        <f>J112-JBH_90DSMR</f>
        <v>0.62785592768021781</v>
      </c>
      <c r="L112" s="83">
        <f t="shared" si="5"/>
        <v>0.39420306592318688</v>
      </c>
    </row>
    <row r="113" spans="1:12" x14ac:dyDescent="0.25">
      <c r="A113" s="82">
        <v>41935</v>
      </c>
      <c r="B113" s="83">
        <v>14.67</v>
      </c>
      <c r="C113" s="83">
        <v>14.79</v>
      </c>
      <c r="D113" s="83">
        <v>14.6</v>
      </c>
      <c r="E113" s="83">
        <v>14.7</v>
      </c>
      <c r="F113" s="84">
        <v>1520900</v>
      </c>
      <c r="G113" s="83">
        <v>14.22</v>
      </c>
      <c r="H113" s="84">
        <f>EOD_T-A113</f>
        <v>159</v>
      </c>
      <c r="I113" s="83">
        <f t="shared" si="3"/>
        <v>-4.9999999999998934E-2</v>
      </c>
      <c r="J113" s="83">
        <f t="shared" si="4"/>
        <v>-0.35038542396635552</v>
      </c>
      <c r="K113" s="83">
        <f>J113-JBH_90DSMR</f>
        <v>-0.63673484087122201</v>
      </c>
      <c r="L113" s="83">
        <f t="shared" si="5"/>
        <v>0.40543125757930043</v>
      </c>
    </row>
    <row r="114" spans="1:12" x14ac:dyDescent="0.25">
      <c r="A114" s="82">
        <v>41934</v>
      </c>
      <c r="B114" s="83">
        <v>14.71</v>
      </c>
      <c r="C114" s="83">
        <v>14.76</v>
      </c>
      <c r="D114" s="83">
        <v>14.52</v>
      </c>
      <c r="E114" s="83">
        <v>14.75</v>
      </c>
      <c r="F114" s="84">
        <v>606300</v>
      </c>
      <c r="G114" s="83">
        <v>14.27</v>
      </c>
      <c r="H114" s="84">
        <f>EOD_T-A114</f>
        <v>160</v>
      </c>
      <c r="I114" s="83">
        <f t="shared" si="3"/>
        <v>9.9999999999999645E-2</v>
      </c>
      <c r="J114" s="83">
        <f t="shared" si="4"/>
        <v>0.70571630204657476</v>
      </c>
      <c r="K114" s="83">
        <f>J114-JBH_90DSMR</f>
        <v>0.41936688514170828</v>
      </c>
      <c r="L114" s="83">
        <f t="shared" si="5"/>
        <v>0.17586858435345876</v>
      </c>
    </row>
    <row r="115" spans="1:12" x14ac:dyDescent="0.25">
      <c r="A115" s="82">
        <v>41933</v>
      </c>
      <c r="B115" s="83">
        <v>14.72</v>
      </c>
      <c r="C115" s="83">
        <v>14.76</v>
      </c>
      <c r="D115" s="83">
        <v>14.58</v>
      </c>
      <c r="E115" s="83">
        <v>14.65</v>
      </c>
      <c r="F115" s="84">
        <v>640300</v>
      </c>
      <c r="G115" s="83">
        <v>14.17</v>
      </c>
      <c r="H115" s="84">
        <f>EOD_T-A115</f>
        <v>161</v>
      </c>
      <c r="I115" s="83">
        <f t="shared" si="3"/>
        <v>-9.9999999999997868E-3</v>
      </c>
      <c r="J115" s="83">
        <f t="shared" si="4"/>
        <v>-7.0521861777149419E-2</v>
      </c>
      <c r="K115" s="83">
        <f>J115-JBH_90DSMR</f>
        <v>-0.3568712786820159</v>
      </c>
      <c r="L115" s="83">
        <f t="shared" si="5"/>
        <v>0.12735710954813706</v>
      </c>
    </row>
    <row r="116" spans="1:12" x14ac:dyDescent="0.25">
      <c r="A116" s="82">
        <v>41932</v>
      </c>
      <c r="B116" s="83">
        <v>14.75</v>
      </c>
      <c r="C116" s="83">
        <v>14.75</v>
      </c>
      <c r="D116" s="83">
        <v>14.65</v>
      </c>
      <c r="E116" s="83">
        <v>14.66</v>
      </c>
      <c r="F116" s="84">
        <v>508600</v>
      </c>
      <c r="G116" s="83">
        <v>14.18</v>
      </c>
      <c r="H116" s="84">
        <f>EOD_T-A116</f>
        <v>162</v>
      </c>
      <c r="I116" s="83">
        <f t="shared" si="3"/>
        <v>9.9999999999997868E-3</v>
      </c>
      <c r="J116" s="83">
        <f t="shared" si="4"/>
        <v>7.0571630204656219E-2</v>
      </c>
      <c r="K116" s="83">
        <f>J116-JBH_90DSMR</f>
        <v>-0.21577778670021025</v>
      </c>
      <c r="L116" s="83">
        <f t="shared" si="5"/>
        <v>4.656005323324143E-2</v>
      </c>
    </row>
    <row r="117" spans="1:12" x14ac:dyDescent="0.25">
      <c r="A117" s="82">
        <v>41929</v>
      </c>
      <c r="B117" s="83">
        <v>14.81</v>
      </c>
      <c r="C117" s="83">
        <v>14.82</v>
      </c>
      <c r="D117" s="83">
        <v>14.58</v>
      </c>
      <c r="E117" s="83">
        <v>14.65</v>
      </c>
      <c r="F117" s="84">
        <v>2567500</v>
      </c>
      <c r="G117" s="83">
        <v>14.17</v>
      </c>
      <c r="H117" s="84">
        <f>EOD_T-A117</f>
        <v>165</v>
      </c>
      <c r="I117" s="83">
        <f t="shared" si="3"/>
        <v>-0.13000000000000078</v>
      </c>
      <c r="J117" s="83">
        <f t="shared" si="4"/>
        <v>-0.90909090909091461</v>
      </c>
      <c r="K117" s="83">
        <f>J117-JBH_90DSMR</f>
        <v>-1.1954403259957811</v>
      </c>
      <c r="L117" s="83">
        <f t="shared" si="5"/>
        <v>1.4290775730168994</v>
      </c>
    </row>
    <row r="118" spans="1:12" x14ac:dyDescent="0.25">
      <c r="A118" s="82">
        <v>41928</v>
      </c>
      <c r="B118" s="83">
        <v>15.01</v>
      </c>
      <c r="C118" s="83">
        <v>15.01</v>
      </c>
      <c r="D118" s="83">
        <v>14.72</v>
      </c>
      <c r="E118" s="83">
        <v>14.79</v>
      </c>
      <c r="F118" s="84">
        <v>1329900</v>
      </c>
      <c r="G118" s="83">
        <v>14.3</v>
      </c>
      <c r="H118" s="84">
        <f>EOD_T-A118</f>
        <v>166</v>
      </c>
      <c r="I118" s="83">
        <f t="shared" si="3"/>
        <v>-0.25999999999999979</v>
      </c>
      <c r="J118" s="83">
        <f t="shared" si="4"/>
        <v>-1.7857142857142843</v>
      </c>
      <c r="K118" s="83">
        <f>J118-JBH_90DSMR</f>
        <v>-2.0720637026191508</v>
      </c>
      <c r="L118" s="83">
        <f t="shared" si="5"/>
        <v>4.2934479877117848</v>
      </c>
    </row>
    <row r="119" spans="1:12" x14ac:dyDescent="0.25">
      <c r="A119" s="82">
        <v>41927</v>
      </c>
      <c r="B119" s="83">
        <v>14.9</v>
      </c>
      <c r="C119" s="83">
        <v>15.08</v>
      </c>
      <c r="D119" s="83">
        <v>14.82</v>
      </c>
      <c r="E119" s="83">
        <v>15.05</v>
      </c>
      <c r="F119" s="84">
        <v>1037900</v>
      </c>
      <c r="G119" s="83">
        <v>14.56</v>
      </c>
      <c r="H119" s="84">
        <f>EOD_T-A119</f>
        <v>167</v>
      </c>
      <c r="I119" s="83">
        <f t="shared" si="3"/>
        <v>0.16999999999999993</v>
      </c>
      <c r="J119" s="83">
        <f t="shared" si="4"/>
        <v>1.1813759555246695</v>
      </c>
      <c r="K119" s="83">
        <f>J119-JBH_90DSMR</f>
        <v>0.89502653861980297</v>
      </c>
      <c r="L119" s="83">
        <f t="shared" si="5"/>
        <v>0.8010725048337457</v>
      </c>
    </row>
    <row r="120" spans="1:12" x14ac:dyDescent="0.25">
      <c r="A120" s="82">
        <v>41926</v>
      </c>
      <c r="B120" s="83">
        <v>14.48</v>
      </c>
      <c r="C120" s="83">
        <v>14.93</v>
      </c>
      <c r="D120" s="83">
        <v>14.35</v>
      </c>
      <c r="E120" s="83">
        <v>14.88</v>
      </c>
      <c r="F120" s="84">
        <v>1036200</v>
      </c>
      <c r="G120" s="83">
        <v>14.39</v>
      </c>
      <c r="H120" s="84">
        <f>EOD_T-A120</f>
        <v>168</v>
      </c>
      <c r="I120" s="83">
        <f t="shared" si="3"/>
        <v>0.3100000000000005</v>
      </c>
      <c r="J120" s="83">
        <f t="shared" si="4"/>
        <v>2.201704545454549</v>
      </c>
      <c r="K120" s="83">
        <f>J120-JBH_90DSMR</f>
        <v>1.9153551285496824</v>
      </c>
      <c r="L120" s="83">
        <f t="shared" si="5"/>
        <v>3.6685852684615701</v>
      </c>
    </row>
    <row r="121" spans="1:12" x14ac:dyDescent="0.25">
      <c r="A121" s="82">
        <v>41925</v>
      </c>
      <c r="B121" s="83">
        <v>14.61</v>
      </c>
      <c r="C121" s="83">
        <v>14.62</v>
      </c>
      <c r="D121" s="83">
        <v>14.5</v>
      </c>
      <c r="E121" s="83">
        <v>14.56</v>
      </c>
      <c r="F121" s="84">
        <v>560800</v>
      </c>
      <c r="G121" s="83">
        <v>14.08</v>
      </c>
      <c r="H121" s="84">
        <f>EOD_T-A121</f>
        <v>169</v>
      </c>
      <c r="I121" s="83">
        <f t="shared" si="3"/>
        <v>-0.20999999999999908</v>
      </c>
      <c r="J121" s="83">
        <f t="shared" si="4"/>
        <v>-1.4695591322603154</v>
      </c>
      <c r="K121" s="83">
        <f>J121-JBH_90DSMR</f>
        <v>-1.755908549165182</v>
      </c>
      <c r="L121" s="83">
        <f t="shared" si="5"/>
        <v>3.0832148330313744</v>
      </c>
    </row>
    <row r="122" spans="1:12" x14ac:dyDescent="0.25">
      <c r="A122" s="82">
        <v>41922</v>
      </c>
      <c r="B122" s="83">
        <v>15</v>
      </c>
      <c r="C122" s="83">
        <v>15.05</v>
      </c>
      <c r="D122" s="83">
        <v>14.76</v>
      </c>
      <c r="E122" s="83">
        <v>14.78</v>
      </c>
      <c r="F122" s="84">
        <v>842800</v>
      </c>
      <c r="G122" s="83">
        <v>14.29</v>
      </c>
      <c r="H122" s="84">
        <f>EOD_T-A122</f>
        <v>172</v>
      </c>
      <c r="I122" s="83">
        <f t="shared" si="3"/>
        <v>-0.36000000000000121</v>
      </c>
      <c r="J122" s="83">
        <f t="shared" si="4"/>
        <v>-2.4573378839590525</v>
      </c>
      <c r="K122" s="83">
        <f>J122-JBH_90DSMR</f>
        <v>-2.7436873008639191</v>
      </c>
      <c r="L122" s="83">
        <f t="shared" si="5"/>
        <v>7.5278200049219377</v>
      </c>
    </row>
    <row r="123" spans="1:12" x14ac:dyDescent="0.25">
      <c r="A123" s="82">
        <v>41921</v>
      </c>
      <c r="B123" s="83">
        <v>15.25</v>
      </c>
      <c r="C123" s="83">
        <v>15.29</v>
      </c>
      <c r="D123" s="83">
        <v>15.08</v>
      </c>
      <c r="E123" s="83">
        <v>15.15</v>
      </c>
      <c r="F123" s="84">
        <v>1025900</v>
      </c>
      <c r="G123" s="83">
        <v>14.65</v>
      </c>
      <c r="H123" s="84">
        <f>EOD_T-A123</f>
        <v>173</v>
      </c>
      <c r="I123" s="83">
        <f t="shared" si="3"/>
        <v>-2.9999999999999361E-2</v>
      </c>
      <c r="J123" s="83">
        <f t="shared" si="4"/>
        <v>-0.2043596730245188</v>
      </c>
      <c r="K123" s="83">
        <f>J123-JBH_90DSMR</f>
        <v>-0.49070908992938528</v>
      </c>
      <c r="L123" s="83">
        <f t="shared" si="5"/>
        <v>0.24079541093932552</v>
      </c>
    </row>
    <row r="124" spans="1:12" x14ac:dyDescent="0.25">
      <c r="A124" s="82">
        <v>41920</v>
      </c>
      <c r="B124" s="83">
        <v>15.05</v>
      </c>
      <c r="C124" s="83">
        <v>15.25</v>
      </c>
      <c r="D124" s="83">
        <v>15.04</v>
      </c>
      <c r="E124" s="83">
        <v>15.18</v>
      </c>
      <c r="F124" s="84">
        <v>538200</v>
      </c>
      <c r="G124" s="83">
        <v>14.68</v>
      </c>
      <c r="H124" s="84">
        <f>EOD_T-A124</f>
        <v>174</v>
      </c>
      <c r="I124" s="83">
        <f t="shared" si="3"/>
        <v>-9.9999999999997868E-3</v>
      </c>
      <c r="J124" s="83">
        <f t="shared" si="4"/>
        <v>-6.8073519400951576E-2</v>
      </c>
      <c r="K124" s="83">
        <f>J124-JBH_90DSMR</f>
        <v>-0.35442293630581806</v>
      </c>
      <c r="L124" s="83">
        <f t="shared" si="5"/>
        <v>0.12561561777963798</v>
      </c>
    </row>
    <row r="125" spans="1:12" x14ac:dyDescent="0.25">
      <c r="A125" s="82">
        <v>41919</v>
      </c>
      <c r="B125" s="83">
        <v>15.25</v>
      </c>
      <c r="C125" s="83">
        <v>15.25</v>
      </c>
      <c r="D125" s="83">
        <v>14.85</v>
      </c>
      <c r="E125" s="83">
        <v>15.19</v>
      </c>
      <c r="F125" s="84">
        <v>687100</v>
      </c>
      <c r="G125" s="83">
        <v>14.69</v>
      </c>
      <c r="H125" s="84">
        <f>EOD_T-A125</f>
        <v>175</v>
      </c>
      <c r="I125" s="83">
        <f t="shared" si="3"/>
        <v>-4.0000000000000924E-2</v>
      </c>
      <c r="J125" s="83">
        <f t="shared" si="4"/>
        <v>-0.27155465037339394</v>
      </c>
      <c r="K125" s="83">
        <f>J125-JBH_90DSMR</f>
        <v>-0.55790406727826047</v>
      </c>
      <c r="L125" s="83">
        <f t="shared" si="5"/>
        <v>0.31125694828562578</v>
      </c>
    </row>
    <row r="126" spans="1:12" x14ac:dyDescent="0.25">
      <c r="A126" s="82">
        <v>41918</v>
      </c>
      <c r="B126" s="83">
        <v>15.26</v>
      </c>
      <c r="C126" s="83">
        <v>15.3</v>
      </c>
      <c r="D126" s="83">
        <v>15.06</v>
      </c>
      <c r="E126" s="83">
        <v>15.23</v>
      </c>
      <c r="F126" s="84">
        <v>222500</v>
      </c>
      <c r="G126" s="83">
        <v>14.73</v>
      </c>
      <c r="H126" s="84">
        <f>EOD_T-A126</f>
        <v>176</v>
      </c>
      <c r="I126" s="83">
        <f t="shared" si="3"/>
        <v>-3.9999999999999147E-2</v>
      </c>
      <c r="J126" s="83">
        <f t="shared" si="4"/>
        <v>-0.27081922816519394</v>
      </c>
      <c r="K126" s="83">
        <f>J126-JBH_90DSMR</f>
        <v>-0.55716864507006036</v>
      </c>
      <c r="L126" s="83">
        <f t="shared" si="5"/>
        <v>0.3104368990492069</v>
      </c>
    </row>
    <row r="127" spans="1:12" x14ac:dyDescent="0.25">
      <c r="A127" s="82">
        <v>41915</v>
      </c>
      <c r="B127" s="83">
        <v>15.45</v>
      </c>
      <c r="C127" s="83">
        <v>15.52</v>
      </c>
      <c r="D127" s="83">
        <v>15.23</v>
      </c>
      <c r="E127" s="83">
        <v>15.27</v>
      </c>
      <c r="F127" s="84">
        <v>815000</v>
      </c>
      <c r="G127" s="83">
        <v>14.77</v>
      </c>
      <c r="H127" s="84">
        <f>EOD_T-A127</f>
        <v>179</v>
      </c>
      <c r="I127" s="83">
        <f t="shared" si="3"/>
        <v>-0.21000000000000085</v>
      </c>
      <c r="J127" s="83">
        <f t="shared" si="4"/>
        <v>-1.4018691588785104</v>
      </c>
      <c r="K127" s="83">
        <f>J127-JBH_90DSMR</f>
        <v>-1.688218575783377</v>
      </c>
      <c r="L127" s="83">
        <f t="shared" si="5"/>
        <v>2.850081959620054</v>
      </c>
    </row>
    <row r="128" spans="1:12" x14ac:dyDescent="0.25">
      <c r="A128" s="82">
        <v>41914</v>
      </c>
      <c r="B128" s="83">
        <v>15.3</v>
      </c>
      <c r="C128" s="83">
        <v>15.53</v>
      </c>
      <c r="D128" s="83">
        <v>15.25</v>
      </c>
      <c r="E128" s="83">
        <v>15.49</v>
      </c>
      <c r="F128" s="84">
        <v>644200</v>
      </c>
      <c r="G128" s="83">
        <v>14.98</v>
      </c>
      <c r="H128" s="84">
        <f>EOD_T-A128</f>
        <v>180</v>
      </c>
      <c r="I128" s="83">
        <f t="shared" si="3"/>
        <v>-2.9999999999999361E-2</v>
      </c>
      <c r="J128" s="83">
        <f t="shared" si="4"/>
        <v>-0.19986675549633154</v>
      </c>
      <c r="K128" s="83">
        <f>J128-JBH_90DSMR</f>
        <v>-0.48621617240119802</v>
      </c>
      <c r="L128" s="83">
        <f t="shared" si="5"/>
        <v>0.2364061663044715</v>
      </c>
    </row>
    <row r="129" spans="1:12" x14ac:dyDescent="0.25">
      <c r="A129" s="82">
        <v>41913</v>
      </c>
      <c r="B129" s="83">
        <v>15.25</v>
      </c>
      <c r="C129" s="83">
        <v>15.57</v>
      </c>
      <c r="D129" s="83">
        <v>15.16</v>
      </c>
      <c r="E129" s="83">
        <v>15.52</v>
      </c>
      <c r="F129" s="84">
        <v>552400</v>
      </c>
      <c r="G129" s="83">
        <v>15.01</v>
      </c>
      <c r="H129" s="84">
        <f>EOD_T-A129</f>
        <v>181</v>
      </c>
      <c r="I129" s="83">
        <f t="shared" si="3"/>
        <v>0.11999999999999922</v>
      </c>
      <c r="J129" s="83">
        <f t="shared" si="4"/>
        <v>0.80591000671591151</v>
      </c>
      <c r="K129" s="83">
        <f>J129-JBH_90DSMR</f>
        <v>0.51956058981104503</v>
      </c>
      <c r="L129" s="83">
        <f t="shared" si="5"/>
        <v>0.26994320648480097</v>
      </c>
    </row>
    <row r="130" spans="1:12" x14ac:dyDescent="0.25">
      <c r="A130" s="82">
        <v>41912</v>
      </c>
      <c r="B130" s="83">
        <v>15.3</v>
      </c>
      <c r="C130" s="83">
        <v>15.45</v>
      </c>
      <c r="D130" s="83">
        <v>15.03</v>
      </c>
      <c r="E130" s="83">
        <v>15.4</v>
      </c>
      <c r="F130" s="84">
        <v>831000</v>
      </c>
      <c r="G130" s="83">
        <v>14.89</v>
      </c>
      <c r="H130" s="84">
        <f>EOD_T-A130</f>
        <v>182</v>
      </c>
      <c r="I130" s="83">
        <f t="shared" si="3"/>
        <v>7.0000000000000284E-2</v>
      </c>
      <c r="J130" s="83">
        <f t="shared" si="4"/>
        <v>0.47233468286100061</v>
      </c>
      <c r="K130" s="83">
        <f>J130-JBH_90DSMR</f>
        <v>0.18598526595613413</v>
      </c>
      <c r="L130" s="83">
        <f t="shared" si="5"/>
        <v>3.4590519152773946E-2</v>
      </c>
    </row>
    <row r="131" spans="1:12" x14ac:dyDescent="0.25">
      <c r="A131" s="82">
        <v>41911</v>
      </c>
      <c r="B131" s="83">
        <v>15.51</v>
      </c>
      <c r="C131" s="83">
        <v>15.6</v>
      </c>
      <c r="D131" s="83">
        <v>15.29</v>
      </c>
      <c r="E131" s="83">
        <v>15.32</v>
      </c>
      <c r="F131" s="84">
        <v>551200</v>
      </c>
      <c r="G131" s="83">
        <v>14.82</v>
      </c>
      <c r="H131" s="84">
        <f>EOD_T-A131</f>
        <v>183</v>
      </c>
      <c r="I131" s="83">
        <f t="shared" ref="I131:I194" si="6">G131-G132</f>
        <v>-0.26999999999999957</v>
      </c>
      <c r="J131" s="83">
        <f t="shared" ref="J131:J194" si="7">I131/G132*100</f>
        <v>-1.7892644135188838</v>
      </c>
      <c r="K131" s="83">
        <f>J131-JBH_90DSMR</f>
        <v>-2.0756138304237504</v>
      </c>
      <c r="L131" s="83">
        <f t="shared" ref="L131:L194" si="8">K131*K131</f>
        <v>4.308172773046353</v>
      </c>
    </row>
    <row r="132" spans="1:12" x14ac:dyDescent="0.25">
      <c r="A132" s="82">
        <v>41908</v>
      </c>
      <c r="B132" s="83">
        <v>15.3</v>
      </c>
      <c r="C132" s="83">
        <v>15.63</v>
      </c>
      <c r="D132" s="83">
        <v>15.25</v>
      </c>
      <c r="E132" s="83">
        <v>15.6</v>
      </c>
      <c r="F132" s="84">
        <v>1020400</v>
      </c>
      <c r="G132" s="83">
        <v>15.09</v>
      </c>
      <c r="H132" s="84">
        <f>EOD_T-A132</f>
        <v>186</v>
      </c>
      <c r="I132" s="83">
        <f t="shared" si="6"/>
        <v>0.10999999999999943</v>
      </c>
      <c r="J132" s="83">
        <f t="shared" si="7"/>
        <v>0.73431241655540336</v>
      </c>
      <c r="K132" s="83">
        <f>J132-JBH_90DSMR</f>
        <v>0.44796299965053687</v>
      </c>
      <c r="L132" s="83">
        <f t="shared" si="8"/>
        <v>0.2006708490559069</v>
      </c>
    </row>
    <row r="133" spans="1:12" x14ac:dyDescent="0.25">
      <c r="A133" s="82">
        <v>41907</v>
      </c>
      <c r="B133" s="83">
        <v>16.149999999999999</v>
      </c>
      <c r="C133" s="83">
        <v>16.18</v>
      </c>
      <c r="D133" s="83">
        <v>15.42</v>
      </c>
      <c r="E133" s="83">
        <v>15.49</v>
      </c>
      <c r="F133" s="84">
        <v>1352000</v>
      </c>
      <c r="G133" s="83">
        <v>14.98</v>
      </c>
      <c r="H133" s="84">
        <f>EOD_T-A133</f>
        <v>187</v>
      </c>
      <c r="I133" s="83">
        <f t="shared" si="6"/>
        <v>-0.61999999999999922</v>
      </c>
      <c r="J133" s="83">
        <f t="shared" si="7"/>
        <v>-3.9743589743589691</v>
      </c>
      <c r="K133" s="83">
        <f>J133-JBH_90DSMR</f>
        <v>-4.2607083912638357</v>
      </c>
      <c r="L133" s="83">
        <f t="shared" si="8"/>
        <v>18.153635995386065</v>
      </c>
    </row>
    <row r="134" spans="1:12" x14ac:dyDescent="0.25">
      <c r="A134" s="82">
        <v>41906</v>
      </c>
      <c r="B134" s="83">
        <v>16.32</v>
      </c>
      <c r="C134" s="83">
        <v>16.399999999999999</v>
      </c>
      <c r="D134" s="83">
        <v>16.04</v>
      </c>
      <c r="E134" s="83">
        <v>16.13</v>
      </c>
      <c r="F134" s="84">
        <v>610900</v>
      </c>
      <c r="G134" s="83">
        <v>15.6</v>
      </c>
      <c r="H134" s="84">
        <f>EOD_T-A134</f>
        <v>188</v>
      </c>
      <c r="I134" s="83">
        <f t="shared" si="6"/>
        <v>-0.37000000000000099</v>
      </c>
      <c r="J134" s="83">
        <f t="shared" si="7"/>
        <v>-2.3168440826549839</v>
      </c>
      <c r="K134" s="83">
        <f>J134-JBH_90DSMR</f>
        <v>-2.6031934995598505</v>
      </c>
      <c r="L134" s="83">
        <f t="shared" si="8"/>
        <v>6.7766163961506614</v>
      </c>
    </row>
    <row r="135" spans="1:12" x14ac:dyDescent="0.25">
      <c r="A135" s="82">
        <v>41905</v>
      </c>
      <c r="B135" s="83">
        <v>16.37</v>
      </c>
      <c r="C135" s="83">
        <v>16.62</v>
      </c>
      <c r="D135" s="83">
        <v>16.34</v>
      </c>
      <c r="E135" s="83">
        <v>16.510000000000002</v>
      </c>
      <c r="F135" s="84">
        <v>602100</v>
      </c>
      <c r="G135" s="83">
        <v>15.97</v>
      </c>
      <c r="H135" s="84">
        <f>EOD_T-A135</f>
        <v>189</v>
      </c>
      <c r="I135" s="83">
        <f t="shared" si="6"/>
        <v>0.18000000000000149</v>
      </c>
      <c r="J135" s="83">
        <f t="shared" si="7"/>
        <v>1.1399620012666341</v>
      </c>
      <c r="K135" s="83">
        <f>J135-JBH_90DSMR</f>
        <v>0.85361258436176757</v>
      </c>
      <c r="L135" s="83">
        <f t="shared" si="8"/>
        <v>0.72865444418077574</v>
      </c>
    </row>
    <row r="136" spans="1:12" x14ac:dyDescent="0.25">
      <c r="A136" s="82">
        <v>41904</v>
      </c>
      <c r="B136" s="83">
        <v>16.59</v>
      </c>
      <c r="C136" s="83">
        <v>16.64</v>
      </c>
      <c r="D136" s="83">
        <v>16.32</v>
      </c>
      <c r="E136" s="83">
        <v>16.329999999999998</v>
      </c>
      <c r="F136" s="84">
        <v>620400</v>
      </c>
      <c r="G136" s="83">
        <v>15.79</v>
      </c>
      <c r="H136" s="84">
        <f>EOD_T-A136</f>
        <v>190</v>
      </c>
      <c r="I136" s="83">
        <f t="shared" si="6"/>
        <v>-0.28999999999999915</v>
      </c>
      <c r="J136" s="83">
        <f t="shared" si="7"/>
        <v>-1.8034825870646716</v>
      </c>
      <c r="K136" s="83">
        <f>J136-JBH_90DSMR</f>
        <v>-2.0898320039695379</v>
      </c>
      <c r="L136" s="83">
        <f t="shared" si="8"/>
        <v>4.3673978048153348</v>
      </c>
    </row>
    <row r="137" spans="1:12" x14ac:dyDescent="0.25">
      <c r="A137" s="82">
        <v>41901</v>
      </c>
      <c r="B137" s="83">
        <v>16.5</v>
      </c>
      <c r="C137" s="83">
        <v>16.73</v>
      </c>
      <c r="D137" s="83">
        <v>16.38</v>
      </c>
      <c r="E137" s="83">
        <v>16.63</v>
      </c>
      <c r="F137" s="84">
        <v>877200</v>
      </c>
      <c r="G137" s="83">
        <v>16.079999999999998</v>
      </c>
      <c r="H137" s="84">
        <f>EOD_T-A137</f>
        <v>193</v>
      </c>
      <c r="I137" s="83">
        <f t="shared" si="6"/>
        <v>9.9999999999997868E-2</v>
      </c>
      <c r="J137" s="83">
        <f t="shared" si="7"/>
        <v>0.62578222778471759</v>
      </c>
      <c r="K137" s="83">
        <f>J137-JBH_90DSMR</f>
        <v>0.33943281087985111</v>
      </c>
      <c r="L137" s="83">
        <f t="shared" si="8"/>
        <v>0.11521463310179678</v>
      </c>
    </row>
    <row r="138" spans="1:12" x14ac:dyDescent="0.25">
      <c r="A138" s="82">
        <v>41900</v>
      </c>
      <c r="B138" s="83">
        <v>16.739999999999998</v>
      </c>
      <c r="C138" s="83">
        <v>16.739999999999998</v>
      </c>
      <c r="D138" s="83">
        <v>16.21</v>
      </c>
      <c r="E138" s="83">
        <v>16.52</v>
      </c>
      <c r="F138" s="84">
        <v>1060200</v>
      </c>
      <c r="G138" s="83">
        <v>15.98</v>
      </c>
      <c r="H138" s="84">
        <f>EOD_T-A138</f>
        <v>194</v>
      </c>
      <c r="I138" s="83">
        <f t="shared" si="6"/>
        <v>-0.12000000000000099</v>
      </c>
      <c r="J138" s="83">
        <f t="shared" si="7"/>
        <v>-0.74534161490683848</v>
      </c>
      <c r="K138" s="83">
        <f>J138-JBH_90DSMR</f>
        <v>-1.031691031811705</v>
      </c>
      <c r="L138" s="83">
        <f t="shared" si="8"/>
        <v>1.0643863851207005</v>
      </c>
    </row>
    <row r="139" spans="1:12" x14ac:dyDescent="0.25">
      <c r="A139" s="82">
        <v>41899</v>
      </c>
      <c r="B139" s="83">
        <v>16.690000000000001</v>
      </c>
      <c r="C139" s="83">
        <v>16.78</v>
      </c>
      <c r="D139" s="83">
        <v>16.52</v>
      </c>
      <c r="E139" s="83">
        <v>16.649999999999999</v>
      </c>
      <c r="F139" s="84">
        <v>547000</v>
      </c>
      <c r="G139" s="83">
        <v>16.100000000000001</v>
      </c>
      <c r="H139" s="84">
        <f>EOD_T-A139</f>
        <v>195</v>
      </c>
      <c r="I139" s="83">
        <f t="shared" si="6"/>
        <v>0</v>
      </c>
      <c r="J139" s="83">
        <f t="shared" si="7"/>
        <v>0</v>
      </c>
      <c r="K139" s="83">
        <f>J139-JBH_90DSMR</f>
        <v>-0.28634941690486648</v>
      </c>
      <c r="L139" s="83">
        <f t="shared" si="8"/>
        <v>8.1995988561757036E-2</v>
      </c>
    </row>
    <row r="140" spans="1:12" x14ac:dyDescent="0.25">
      <c r="A140" s="82">
        <v>41898</v>
      </c>
      <c r="B140" s="83">
        <v>16.96</v>
      </c>
      <c r="C140" s="83">
        <v>17.03</v>
      </c>
      <c r="D140" s="83">
        <v>16.5</v>
      </c>
      <c r="E140" s="83">
        <v>16.649999999999999</v>
      </c>
      <c r="F140" s="84">
        <v>1052200</v>
      </c>
      <c r="G140" s="83">
        <v>16.100000000000001</v>
      </c>
      <c r="H140" s="84">
        <f>EOD_T-A140</f>
        <v>196</v>
      </c>
      <c r="I140" s="83">
        <f t="shared" si="6"/>
        <v>-0.33999999999999986</v>
      </c>
      <c r="J140" s="83">
        <f t="shared" si="7"/>
        <v>-2.0681265206812642</v>
      </c>
      <c r="K140" s="83">
        <f>J140-JBH_90DSMR</f>
        <v>-2.3544759375861308</v>
      </c>
      <c r="L140" s="83">
        <f t="shared" si="8"/>
        <v>5.5435569406720901</v>
      </c>
    </row>
    <row r="141" spans="1:12" x14ac:dyDescent="0.25">
      <c r="A141" s="82">
        <v>41897</v>
      </c>
      <c r="B141" s="83">
        <v>17</v>
      </c>
      <c r="C141" s="83">
        <v>17.03</v>
      </c>
      <c r="D141" s="83">
        <v>16.95</v>
      </c>
      <c r="E141" s="83">
        <v>17</v>
      </c>
      <c r="F141" s="84">
        <v>526500</v>
      </c>
      <c r="G141" s="83">
        <v>16.440000000000001</v>
      </c>
      <c r="H141" s="84">
        <f>EOD_T-A141</f>
        <v>197</v>
      </c>
      <c r="I141" s="83">
        <f t="shared" si="6"/>
        <v>-7.9999999999998295E-2</v>
      </c>
      <c r="J141" s="83">
        <f t="shared" si="7"/>
        <v>-0.48426150121064343</v>
      </c>
      <c r="K141" s="83">
        <f>J141-JBH_90DSMR</f>
        <v>-0.77061091811550986</v>
      </c>
      <c r="L141" s="83">
        <f t="shared" si="8"/>
        <v>0.59384118711882905</v>
      </c>
    </row>
    <row r="142" spans="1:12" x14ac:dyDescent="0.25">
      <c r="A142" s="82">
        <v>41894</v>
      </c>
      <c r="B142" s="83">
        <v>16.989999999999998</v>
      </c>
      <c r="C142" s="83">
        <v>17.09</v>
      </c>
      <c r="D142" s="83">
        <v>16.95</v>
      </c>
      <c r="E142" s="83">
        <v>17.079999999999998</v>
      </c>
      <c r="F142" s="84">
        <v>838500</v>
      </c>
      <c r="G142" s="83">
        <v>16.52</v>
      </c>
      <c r="H142" s="84">
        <f>EOD_T-A142</f>
        <v>200</v>
      </c>
      <c r="I142" s="83">
        <f t="shared" si="6"/>
        <v>3.9999999999999147E-2</v>
      </c>
      <c r="J142" s="83">
        <f t="shared" si="7"/>
        <v>0.24271844660193656</v>
      </c>
      <c r="K142" s="83">
        <f>J142-JBH_90DSMR</f>
        <v>-4.3630970302929922E-2</v>
      </c>
      <c r="L142" s="83">
        <f t="shared" si="8"/>
        <v>1.9036615695751527E-3</v>
      </c>
    </row>
    <row r="143" spans="1:12" x14ac:dyDescent="0.25">
      <c r="A143" s="82">
        <v>41893</v>
      </c>
      <c r="B143" s="83">
        <v>17.170000000000002</v>
      </c>
      <c r="C143" s="83">
        <v>17.190000000000001</v>
      </c>
      <c r="D143" s="83">
        <v>16.989999999999998</v>
      </c>
      <c r="E143" s="83">
        <v>17.04</v>
      </c>
      <c r="F143" s="84">
        <v>770800</v>
      </c>
      <c r="G143" s="83">
        <v>16.48</v>
      </c>
      <c r="H143" s="84">
        <f>EOD_T-A143</f>
        <v>201</v>
      </c>
      <c r="I143" s="83">
        <f t="shared" si="6"/>
        <v>-9.9999999999980105E-3</v>
      </c>
      <c r="J143" s="83">
        <f t="shared" si="7"/>
        <v>-6.0642813826549499E-2</v>
      </c>
      <c r="K143" s="83">
        <f>J143-JBH_90DSMR</f>
        <v>-0.346992230731416</v>
      </c>
      <c r="L143" s="83">
        <f t="shared" si="8"/>
        <v>0.12040360818796424</v>
      </c>
    </row>
    <row r="144" spans="1:12" x14ac:dyDescent="0.25">
      <c r="A144" s="82">
        <v>41892</v>
      </c>
      <c r="B144" s="83">
        <v>17.03</v>
      </c>
      <c r="C144" s="83">
        <v>17.11</v>
      </c>
      <c r="D144" s="83">
        <v>16.93</v>
      </c>
      <c r="E144" s="83">
        <v>17.05</v>
      </c>
      <c r="F144" s="84">
        <v>828300</v>
      </c>
      <c r="G144" s="83">
        <v>16.489999999999998</v>
      </c>
      <c r="H144" s="84">
        <f>EOD_T-A144</f>
        <v>202</v>
      </c>
      <c r="I144" s="83">
        <f t="shared" si="6"/>
        <v>-4.00000000000027E-2</v>
      </c>
      <c r="J144" s="83">
        <f t="shared" si="7"/>
        <v>-0.24198427102239986</v>
      </c>
      <c r="K144" s="83">
        <f>J144-JBH_90DSMR</f>
        <v>-0.52833368792726632</v>
      </c>
      <c r="L144" s="83">
        <f t="shared" si="8"/>
        <v>0.27913648579882605</v>
      </c>
    </row>
    <row r="145" spans="1:12" x14ac:dyDescent="0.25">
      <c r="A145" s="82">
        <v>41891</v>
      </c>
      <c r="B145" s="83">
        <v>17.059999999999999</v>
      </c>
      <c r="C145" s="83">
        <v>17.190000000000001</v>
      </c>
      <c r="D145" s="83">
        <v>17.010000000000002</v>
      </c>
      <c r="E145" s="83">
        <v>17.09</v>
      </c>
      <c r="F145" s="84">
        <v>535800</v>
      </c>
      <c r="G145" s="83">
        <v>16.53</v>
      </c>
      <c r="H145" s="84">
        <f>EOD_T-A145</f>
        <v>203</v>
      </c>
      <c r="I145" s="83">
        <f t="shared" si="6"/>
        <v>7.0000000000000284E-2</v>
      </c>
      <c r="J145" s="83">
        <f t="shared" si="7"/>
        <v>0.4252733900364537</v>
      </c>
      <c r="K145" s="83">
        <f>J145-JBH_90DSMR</f>
        <v>0.13892397313158722</v>
      </c>
      <c r="L145" s="83">
        <f t="shared" si="8"/>
        <v>1.9299870310665969E-2</v>
      </c>
    </row>
    <row r="146" spans="1:12" x14ac:dyDescent="0.25">
      <c r="A146" s="82">
        <v>41890</v>
      </c>
      <c r="B146" s="83">
        <v>17.2</v>
      </c>
      <c r="C146" s="83">
        <v>17.21</v>
      </c>
      <c r="D146" s="83">
        <v>17</v>
      </c>
      <c r="E146" s="83">
        <v>17.02</v>
      </c>
      <c r="F146" s="84">
        <v>470200</v>
      </c>
      <c r="G146" s="83">
        <v>16.46</v>
      </c>
      <c r="H146" s="84">
        <f>EOD_T-A146</f>
        <v>204</v>
      </c>
      <c r="I146" s="83">
        <f t="shared" si="6"/>
        <v>-7.9999999999998295E-2</v>
      </c>
      <c r="J146" s="83">
        <f t="shared" si="7"/>
        <v>-0.48367593712211793</v>
      </c>
      <c r="K146" s="83">
        <f>J146-JBH_90DSMR</f>
        <v>-0.77002535402698435</v>
      </c>
      <c r="L146" s="83">
        <f t="shared" si="8"/>
        <v>0.59293904584438262</v>
      </c>
    </row>
    <row r="147" spans="1:12" x14ac:dyDescent="0.25">
      <c r="A147" s="82">
        <v>41887</v>
      </c>
      <c r="B147" s="83">
        <v>17.29</v>
      </c>
      <c r="C147" s="83">
        <v>17.32</v>
      </c>
      <c r="D147" s="83">
        <v>17.03</v>
      </c>
      <c r="E147" s="83">
        <v>17.100000000000001</v>
      </c>
      <c r="F147" s="84">
        <v>826800</v>
      </c>
      <c r="G147" s="83">
        <v>16.54</v>
      </c>
      <c r="H147" s="84">
        <f>EOD_T-A147</f>
        <v>207</v>
      </c>
      <c r="I147" s="83">
        <f t="shared" si="6"/>
        <v>-0.10999999999999943</v>
      </c>
      <c r="J147" s="83">
        <f t="shared" si="7"/>
        <v>-0.66066066066065732</v>
      </c>
      <c r="K147" s="83">
        <f>J147-JBH_90DSMR</f>
        <v>-0.9470100775655238</v>
      </c>
      <c r="L147" s="83">
        <f t="shared" si="8"/>
        <v>0.89682808701065941</v>
      </c>
    </row>
    <row r="148" spans="1:12" x14ac:dyDescent="0.25">
      <c r="A148" s="82">
        <v>41886</v>
      </c>
      <c r="B148" s="83">
        <v>17.05</v>
      </c>
      <c r="C148" s="83">
        <v>17.29</v>
      </c>
      <c r="D148" s="83">
        <v>17.05</v>
      </c>
      <c r="E148" s="83">
        <v>17.22</v>
      </c>
      <c r="F148" s="84">
        <v>1416000</v>
      </c>
      <c r="G148" s="83">
        <v>16.649999999999999</v>
      </c>
      <c r="H148" s="84">
        <f>EOD_T-A148</f>
        <v>208</v>
      </c>
      <c r="I148" s="83">
        <f t="shared" si="6"/>
        <v>0.2099999999999973</v>
      </c>
      <c r="J148" s="83">
        <f t="shared" si="7"/>
        <v>1.2773722627737061</v>
      </c>
      <c r="K148" s="83">
        <f>J148-JBH_90DSMR</f>
        <v>0.9910228458688396</v>
      </c>
      <c r="L148" s="83">
        <f t="shared" si="8"/>
        <v>0.98212628103397381</v>
      </c>
    </row>
    <row r="149" spans="1:12" x14ac:dyDescent="0.25">
      <c r="A149" s="82">
        <v>41885</v>
      </c>
      <c r="B149" s="83">
        <v>16.88</v>
      </c>
      <c r="C149" s="83">
        <v>17.03</v>
      </c>
      <c r="D149" s="83">
        <v>16.8</v>
      </c>
      <c r="E149" s="83">
        <v>17</v>
      </c>
      <c r="F149" s="84">
        <v>696400</v>
      </c>
      <c r="G149" s="83">
        <v>16.440000000000001</v>
      </c>
      <c r="H149" s="84">
        <f>EOD_T-A149</f>
        <v>209</v>
      </c>
      <c r="I149" s="83">
        <f t="shared" si="6"/>
        <v>0.14000000000000057</v>
      </c>
      <c r="J149" s="83">
        <f t="shared" si="7"/>
        <v>0.85889570552147576</v>
      </c>
      <c r="K149" s="83">
        <f>J149-JBH_90DSMR</f>
        <v>0.57254628861660928</v>
      </c>
      <c r="L149" s="83">
        <f t="shared" si="8"/>
        <v>0.32780925260865368</v>
      </c>
    </row>
    <row r="150" spans="1:12" x14ac:dyDescent="0.25">
      <c r="A150" s="82">
        <v>41884</v>
      </c>
      <c r="B150" s="83">
        <v>16.86</v>
      </c>
      <c r="C150" s="83">
        <v>16.899999999999999</v>
      </c>
      <c r="D150" s="83">
        <v>16.809999999999999</v>
      </c>
      <c r="E150" s="83">
        <v>16.850000000000001</v>
      </c>
      <c r="F150" s="84">
        <v>719100</v>
      </c>
      <c r="G150" s="83">
        <v>16.3</v>
      </c>
      <c r="H150" s="84">
        <f>EOD_T-A150</f>
        <v>210</v>
      </c>
      <c r="I150" s="83">
        <f t="shared" si="6"/>
        <v>-2.9999999999997584E-2</v>
      </c>
      <c r="J150" s="83">
        <f t="shared" si="7"/>
        <v>-0.18371096142068333</v>
      </c>
      <c r="K150" s="83">
        <f>J150-JBH_90DSMR</f>
        <v>-0.47006037832554981</v>
      </c>
      <c r="L150" s="83">
        <f t="shared" si="8"/>
        <v>0.22095675927155903</v>
      </c>
    </row>
    <row r="151" spans="1:12" x14ac:dyDescent="0.25">
      <c r="A151" s="82">
        <v>41883</v>
      </c>
      <c r="B151" s="83">
        <v>16.82</v>
      </c>
      <c r="C151" s="83">
        <v>17.07</v>
      </c>
      <c r="D151" s="83">
        <v>16.8</v>
      </c>
      <c r="E151" s="83">
        <v>16.88</v>
      </c>
      <c r="F151" s="84">
        <v>860900</v>
      </c>
      <c r="G151" s="83">
        <v>16.329999999999998</v>
      </c>
      <c r="H151" s="84">
        <f>EOD_T-A151</f>
        <v>211</v>
      </c>
      <c r="I151" s="83">
        <f t="shared" si="6"/>
        <v>9.9999999999980105E-3</v>
      </c>
      <c r="J151" s="83">
        <f t="shared" si="7"/>
        <v>6.1274509803909381E-2</v>
      </c>
      <c r="K151" s="83">
        <f>J151-JBH_90DSMR</f>
        <v>-0.22507490710095709</v>
      </c>
      <c r="L151" s="83">
        <f t="shared" si="8"/>
        <v>5.0658713806504468E-2</v>
      </c>
    </row>
    <row r="152" spans="1:12" x14ac:dyDescent="0.25">
      <c r="A152" s="82">
        <v>41880</v>
      </c>
      <c r="B152" s="83">
        <v>16.97</v>
      </c>
      <c r="C152" s="83">
        <v>16.98</v>
      </c>
      <c r="D152" s="83">
        <v>16.68</v>
      </c>
      <c r="E152" s="83">
        <v>16.87</v>
      </c>
      <c r="F152" s="84">
        <v>404800</v>
      </c>
      <c r="G152" s="83">
        <v>16.32</v>
      </c>
      <c r="H152" s="84">
        <f>EOD_T-A152</f>
        <v>214</v>
      </c>
      <c r="I152" s="83">
        <f t="shared" si="6"/>
        <v>-1.9999999999999574E-2</v>
      </c>
      <c r="J152" s="83">
        <f t="shared" si="7"/>
        <v>-0.12239902080783092</v>
      </c>
      <c r="K152" s="83">
        <f>J152-JBH_90DSMR</f>
        <v>-0.40874843771269742</v>
      </c>
      <c r="L152" s="83">
        <f t="shared" si="8"/>
        <v>0.16707528533257088</v>
      </c>
    </row>
    <row r="153" spans="1:12" x14ac:dyDescent="0.25">
      <c r="A153" s="82">
        <v>41879</v>
      </c>
      <c r="B153" s="83">
        <v>16.64</v>
      </c>
      <c r="C153" s="83">
        <v>16.98</v>
      </c>
      <c r="D153" s="83">
        <v>16.64</v>
      </c>
      <c r="E153" s="83">
        <v>16.89</v>
      </c>
      <c r="F153" s="84">
        <v>899400</v>
      </c>
      <c r="G153" s="83">
        <v>16.34</v>
      </c>
      <c r="H153" s="84">
        <f>EOD_T-A153</f>
        <v>215</v>
      </c>
      <c r="I153" s="83">
        <f t="shared" si="6"/>
        <v>0.19999999999999929</v>
      </c>
      <c r="J153" s="83">
        <f t="shared" si="7"/>
        <v>1.2391573729863647</v>
      </c>
      <c r="K153" s="83">
        <f>J153-JBH_90DSMR</f>
        <v>0.95280795608149826</v>
      </c>
      <c r="L153" s="83">
        <f t="shared" si="8"/>
        <v>0.90784300117220229</v>
      </c>
    </row>
    <row r="154" spans="1:12" x14ac:dyDescent="0.25">
      <c r="A154" s="82">
        <v>41878</v>
      </c>
      <c r="B154" s="83">
        <v>17</v>
      </c>
      <c r="C154" s="83">
        <v>17</v>
      </c>
      <c r="D154" s="83">
        <v>16.600000000000001</v>
      </c>
      <c r="E154" s="83">
        <v>16.690000000000001</v>
      </c>
      <c r="F154" s="84">
        <v>1003500</v>
      </c>
      <c r="G154" s="83">
        <v>16.14</v>
      </c>
      <c r="H154" s="84">
        <f>EOD_T-A154</f>
        <v>216</v>
      </c>
      <c r="I154" s="83">
        <f t="shared" si="6"/>
        <v>-0.30000000000000071</v>
      </c>
      <c r="J154" s="83">
        <f t="shared" si="7"/>
        <v>-1.8248175182481792</v>
      </c>
      <c r="K154" s="83">
        <f>J154-JBH_90DSMR</f>
        <v>-2.1111669351530455</v>
      </c>
      <c r="L154" s="83">
        <f t="shared" si="8"/>
        <v>4.4570258280835038</v>
      </c>
    </row>
    <row r="155" spans="1:12" x14ac:dyDescent="0.25">
      <c r="A155" s="82">
        <v>41877</v>
      </c>
      <c r="B155" s="83">
        <v>17.14</v>
      </c>
      <c r="C155" s="83">
        <v>17.170000000000002</v>
      </c>
      <c r="D155" s="83">
        <v>16.98</v>
      </c>
      <c r="E155" s="83">
        <v>17</v>
      </c>
      <c r="F155" s="84">
        <v>770200</v>
      </c>
      <c r="G155" s="83">
        <v>16.440000000000001</v>
      </c>
      <c r="H155" s="84">
        <f>EOD_T-A155</f>
        <v>217</v>
      </c>
      <c r="I155" s="83">
        <f t="shared" si="6"/>
        <v>-7.9999999999998295E-2</v>
      </c>
      <c r="J155" s="83">
        <f t="shared" si="7"/>
        <v>-0.48426150121064343</v>
      </c>
      <c r="K155" s="83">
        <f>J155-JBH_90DSMR</f>
        <v>-0.77061091811550986</v>
      </c>
      <c r="L155" s="83">
        <f t="shared" si="8"/>
        <v>0.59384118711882905</v>
      </c>
    </row>
    <row r="156" spans="1:12" x14ac:dyDescent="0.25">
      <c r="A156" s="82">
        <v>41876</v>
      </c>
      <c r="B156" s="83">
        <v>17.010000000000002</v>
      </c>
      <c r="C156" s="83">
        <v>17.23</v>
      </c>
      <c r="D156" s="83">
        <v>16.95</v>
      </c>
      <c r="E156" s="83">
        <v>17.079999999999998</v>
      </c>
      <c r="F156" s="84">
        <v>597700</v>
      </c>
      <c r="G156" s="83">
        <v>16.52</v>
      </c>
      <c r="H156" s="84">
        <f>EOD_T-A156</f>
        <v>218</v>
      </c>
      <c r="I156" s="83">
        <f t="shared" si="6"/>
        <v>9.9999999999980105E-3</v>
      </c>
      <c r="J156" s="83">
        <f t="shared" si="7"/>
        <v>6.0569351907922529E-2</v>
      </c>
      <c r="K156" s="83">
        <f>J156-JBH_90DSMR</f>
        <v>-0.22578006499694395</v>
      </c>
      <c r="L156" s="83">
        <f t="shared" si="8"/>
        <v>5.0976637750024235E-2</v>
      </c>
    </row>
    <row r="157" spans="1:12" x14ac:dyDescent="0.25">
      <c r="A157" s="82">
        <v>41873</v>
      </c>
      <c r="B157" s="83">
        <v>16.850000000000001</v>
      </c>
      <c r="C157" s="83">
        <v>17.25</v>
      </c>
      <c r="D157" s="83">
        <v>16.809999999999999</v>
      </c>
      <c r="E157" s="83">
        <v>17.07</v>
      </c>
      <c r="F157" s="84">
        <v>707500</v>
      </c>
      <c r="G157" s="83">
        <v>16.510000000000002</v>
      </c>
      <c r="H157" s="84">
        <f>EOD_T-A157</f>
        <v>221</v>
      </c>
      <c r="I157" s="83">
        <f t="shared" si="6"/>
        <v>0.26000000000000156</v>
      </c>
      <c r="J157" s="83">
        <f t="shared" si="7"/>
        <v>1.6000000000000099</v>
      </c>
      <c r="K157" s="83">
        <f>J157-JBH_90DSMR</f>
        <v>1.3136505830951433</v>
      </c>
      <c r="L157" s="83">
        <f t="shared" si="8"/>
        <v>1.7256778544662099</v>
      </c>
    </row>
    <row r="158" spans="1:12" x14ac:dyDescent="0.25">
      <c r="A158" s="82">
        <v>41872</v>
      </c>
      <c r="B158" s="83">
        <v>16.8</v>
      </c>
      <c r="C158" s="83">
        <v>16.899999999999999</v>
      </c>
      <c r="D158" s="83">
        <v>16.48</v>
      </c>
      <c r="E158" s="83">
        <v>16.8</v>
      </c>
      <c r="F158" s="84">
        <v>1257500</v>
      </c>
      <c r="G158" s="83">
        <v>16.25</v>
      </c>
      <c r="H158" s="84">
        <f>EOD_T-A158</f>
        <v>222</v>
      </c>
      <c r="I158" s="83">
        <f t="shared" si="6"/>
        <v>7.9999999999998295E-2</v>
      </c>
      <c r="J158" s="83">
        <f t="shared" si="7"/>
        <v>0.49474335188619839</v>
      </c>
      <c r="K158" s="83">
        <f>J158-JBH_90DSMR</f>
        <v>0.20839393498133191</v>
      </c>
      <c r="L158" s="83">
        <f t="shared" si="8"/>
        <v>4.3428032137003587E-2</v>
      </c>
    </row>
    <row r="159" spans="1:12" x14ac:dyDescent="0.25">
      <c r="A159" s="82">
        <v>41871</v>
      </c>
      <c r="B159" s="83">
        <v>16.91</v>
      </c>
      <c r="C159" s="83">
        <v>16.93</v>
      </c>
      <c r="D159" s="83">
        <v>16.61</v>
      </c>
      <c r="E159" s="83">
        <v>16.72</v>
      </c>
      <c r="F159" s="84">
        <v>1007100</v>
      </c>
      <c r="G159" s="83">
        <v>16.170000000000002</v>
      </c>
      <c r="H159" s="84">
        <f>EOD_T-A159</f>
        <v>223</v>
      </c>
      <c r="I159" s="83">
        <f t="shared" si="6"/>
        <v>6.0000000000002274E-2</v>
      </c>
      <c r="J159" s="83">
        <f t="shared" si="7"/>
        <v>0.37243947858474413</v>
      </c>
      <c r="K159" s="83">
        <f>J159-JBH_90DSMR</f>
        <v>8.609006167987765E-2</v>
      </c>
      <c r="L159" s="83">
        <f t="shared" si="8"/>
        <v>7.411498720045138E-3</v>
      </c>
    </row>
    <row r="160" spans="1:12" x14ac:dyDescent="0.25">
      <c r="A160" s="82">
        <v>41870</v>
      </c>
      <c r="B160" s="83">
        <v>17.510000000000002</v>
      </c>
      <c r="C160" s="83">
        <v>17.55</v>
      </c>
      <c r="D160" s="83">
        <v>16.91</v>
      </c>
      <c r="E160" s="83">
        <v>17.07</v>
      </c>
      <c r="F160" s="84">
        <v>2193000</v>
      </c>
      <c r="G160" s="83">
        <v>16.11</v>
      </c>
      <c r="H160" s="84">
        <f>EOD_T-A160</f>
        <v>224</v>
      </c>
      <c r="I160" s="83">
        <f t="shared" si="6"/>
        <v>-0.39000000000000057</v>
      </c>
      <c r="J160" s="83">
        <f t="shared" si="7"/>
        <v>-2.3636363636363669</v>
      </c>
      <c r="K160" s="83">
        <f>J160-JBH_90DSMR</f>
        <v>-2.6499857805412335</v>
      </c>
      <c r="L160" s="83">
        <f t="shared" si="8"/>
        <v>7.0224246370707304</v>
      </c>
    </row>
    <row r="161" spans="1:12" x14ac:dyDescent="0.25">
      <c r="A161" s="82">
        <v>41869</v>
      </c>
      <c r="B161" s="83">
        <v>17.71</v>
      </c>
      <c r="C161" s="83">
        <v>17.73</v>
      </c>
      <c r="D161" s="83">
        <v>17.39</v>
      </c>
      <c r="E161" s="83">
        <v>17.48</v>
      </c>
      <c r="F161" s="84">
        <v>892800</v>
      </c>
      <c r="G161" s="83">
        <v>16.5</v>
      </c>
      <c r="H161" s="84">
        <f>EOD_T-A161</f>
        <v>225</v>
      </c>
      <c r="I161" s="83">
        <f t="shared" si="6"/>
        <v>-0.17000000000000171</v>
      </c>
      <c r="J161" s="83">
        <f t="shared" si="7"/>
        <v>-1.0197960407918518</v>
      </c>
      <c r="K161" s="83">
        <f>J161-JBH_90DSMR</f>
        <v>-1.3061454576967182</v>
      </c>
      <c r="L161" s="83">
        <f t="shared" si="8"/>
        <v>1.7060159566617694</v>
      </c>
    </row>
    <row r="162" spans="1:12" x14ac:dyDescent="0.25">
      <c r="A162" s="82">
        <v>41866</v>
      </c>
      <c r="B162" s="83">
        <v>17.690000000000001</v>
      </c>
      <c r="C162" s="83">
        <v>17.739999999999998</v>
      </c>
      <c r="D162" s="83">
        <v>17.61</v>
      </c>
      <c r="E162" s="83">
        <v>17.66</v>
      </c>
      <c r="F162" s="84">
        <v>693400</v>
      </c>
      <c r="G162" s="83">
        <v>16.670000000000002</v>
      </c>
      <c r="H162" s="84">
        <f>EOD_T-A162</f>
        <v>228</v>
      </c>
      <c r="I162" s="83">
        <f t="shared" si="6"/>
        <v>3.0000000000001137E-2</v>
      </c>
      <c r="J162" s="83">
        <f t="shared" si="7"/>
        <v>0.18028846153846836</v>
      </c>
      <c r="K162" s="83">
        <f>J162-JBH_90DSMR</f>
        <v>-0.10606095536639812</v>
      </c>
      <c r="L162" s="83">
        <f t="shared" si="8"/>
        <v>1.1248926253233094E-2</v>
      </c>
    </row>
    <row r="163" spans="1:12" x14ac:dyDescent="0.25">
      <c r="A163" s="82">
        <v>41865</v>
      </c>
      <c r="B163" s="83">
        <v>17.63</v>
      </c>
      <c r="C163" s="83">
        <v>17.73</v>
      </c>
      <c r="D163" s="83">
        <v>17.54</v>
      </c>
      <c r="E163" s="83">
        <v>17.63</v>
      </c>
      <c r="F163" s="84">
        <v>939300</v>
      </c>
      <c r="G163" s="83">
        <v>16.64</v>
      </c>
      <c r="H163" s="84">
        <f>EOD_T-A163</f>
        <v>229</v>
      </c>
      <c r="I163" s="83">
        <f t="shared" si="6"/>
        <v>0</v>
      </c>
      <c r="J163" s="83">
        <f t="shared" si="7"/>
        <v>0</v>
      </c>
      <c r="K163" s="83">
        <f>J163-JBH_90DSMR</f>
        <v>-0.28634941690486648</v>
      </c>
      <c r="L163" s="83">
        <f t="shared" si="8"/>
        <v>8.1995988561757036E-2</v>
      </c>
    </row>
    <row r="164" spans="1:12" x14ac:dyDescent="0.25">
      <c r="A164" s="82">
        <v>41864</v>
      </c>
      <c r="B164" s="83">
        <v>17.489999999999998</v>
      </c>
      <c r="C164" s="83">
        <v>17.68</v>
      </c>
      <c r="D164" s="83">
        <v>17.440000000000001</v>
      </c>
      <c r="E164" s="83">
        <v>17.63</v>
      </c>
      <c r="F164" s="84">
        <v>1458900</v>
      </c>
      <c r="G164" s="83">
        <v>16.64</v>
      </c>
      <c r="H164" s="84">
        <f>EOD_T-A164</f>
        <v>230</v>
      </c>
      <c r="I164" s="83">
        <f t="shared" si="6"/>
        <v>0.16000000000000014</v>
      </c>
      <c r="J164" s="83">
        <f t="shared" si="7"/>
        <v>0.97087378640776778</v>
      </c>
      <c r="K164" s="83">
        <f>J164-JBH_90DSMR</f>
        <v>0.6845243695029013</v>
      </c>
      <c r="L164" s="83">
        <f t="shared" si="8"/>
        <v>0.46857361244334456</v>
      </c>
    </row>
    <row r="165" spans="1:12" x14ac:dyDescent="0.25">
      <c r="A165" s="82">
        <v>41863</v>
      </c>
      <c r="B165" s="83">
        <v>17.920000000000002</v>
      </c>
      <c r="C165" s="83">
        <v>17.98</v>
      </c>
      <c r="D165" s="83">
        <v>17.38</v>
      </c>
      <c r="E165" s="83">
        <v>17.46</v>
      </c>
      <c r="F165" s="84">
        <v>3055100</v>
      </c>
      <c r="G165" s="83">
        <v>16.48</v>
      </c>
      <c r="H165" s="84">
        <f>EOD_T-A165</f>
        <v>231</v>
      </c>
      <c r="I165" s="83">
        <f t="shared" si="6"/>
        <v>-0.35999999999999943</v>
      </c>
      <c r="J165" s="83">
        <f t="shared" si="7"/>
        <v>-2.1377672209026097</v>
      </c>
      <c r="K165" s="83">
        <f>J165-JBH_90DSMR</f>
        <v>-2.4241166378074763</v>
      </c>
      <c r="L165" s="83">
        <f t="shared" si="8"/>
        <v>5.8763414736950237</v>
      </c>
    </row>
    <row r="166" spans="1:12" x14ac:dyDescent="0.25">
      <c r="A166" s="82">
        <v>41862</v>
      </c>
      <c r="B166" s="83">
        <v>18.399999999999999</v>
      </c>
      <c r="C166" s="83">
        <v>18.46</v>
      </c>
      <c r="D166" s="83">
        <v>17.600000000000001</v>
      </c>
      <c r="E166" s="83">
        <v>17.84</v>
      </c>
      <c r="F166" s="84">
        <v>3086800</v>
      </c>
      <c r="G166" s="83">
        <v>16.84</v>
      </c>
      <c r="H166" s="84">
        <f>EOD_T-A166</f>
        <v>232</v>
      </c>
      <c r="I166" s="83">
        <f t="shared" si="6"/>
        <v>-1.4400000000000013</v>
      </c>
      <c r="J166" s="83">
        <f t="shared" si="7"/>
        <v>-7.8774617067833761</v>
      </c>
      <c r="K166" s="83">
        <f>J166-JBH_90DSMR</f>
        <v>-8.1638111236882427</v>
      </c>
      <c r="L166" s="83">
        <f t="shared" si="8"/>
        <v>66.647812063255884</v>
      </c>
    </row>
    <row r="167" spans="1:12" x14ac:dyDescent="0.25">
      <c r="A167" s="82">
        <v>41859</v>
      </c>
      <c r="B167" s="83">
        <v>19.41</v>
      </c>
      <c r="C167" s="83">
        <v>19.5</v>
      </c>
      <c r="D167" s="83">
        <v>18.84</v>
      </c>
      <c r="E167" s="83">
        <v>19.37</v>
      </c>
      <c r="F167" s="84">
        <v>702000</v>
      </c>
      <c r="G167" s="83">
        <v>18.28</v>
      </c>
      <c r="H167" s="84">
        <f>EOD_T-A167</f>
        <v>235</v>
      </c>
      <c r="I167" s="83">
        <f t="shared" si="6"/>
        <v>-0.33999999999999986</v>
      </c>
      <c r="J167" s="83">
        <f t="shared" si="7"/>
        <v>-1.8259935553168627</v>
      </c>
      <c r="K167" s="83">
        <f>J167-JBH_90DSMR</f>
        <v>-2.1123429722217293</v>
      </c>
      <c r="L167" s="83">
        <f t="shared" si="8"/>
        <v>4.4619928322945297</v>
      </c>
    </row>
    <row r="168" spans="1:12" x14ac:dyDescent="0.25">
      <c r="A168" s="82">
        <v>41858</v>
      </c>
      <c r="B168" s="83">
        <v>19.97</v>
      </c>
      <c r="C168" s="83">
        <v>19.98</v>
      </c>
      <c r="D168" s="83">
        <v>19.649999999999999</v>
      </c>
      <c r="E168" s="83">
        <v>19.73</v>
      </c>
      <c r="F168" s="84">
        <v>717000</v>
      </c>
      <c r="G168" s="83">
        <v>18.62</v>
      </c>
      <c r="H168" s="84">
        <f>EOD_T-A168</f>
        <v>236</v>
      </c>
      <c r="I168" s="83">
        <f t="shared" si="6"/>
        <v>-0.23999999999999844</v>
      </c>
      <c r="J168" s="83">
        <f t="shared" si="7"/>
        <v>-1.2725344644750713</v>
      </c>
      <c r="K168" s="83">
        <f>J168-JBH_90DSMR</f>
        <v>-1.5588838813799377</v>
      </c>
      <c r="L168" s="83">
        <f t="shared" si="8"/>
        <v>2.4301189556261797</v>
      </c>
    </row>
    <row r="169" spans="1:12" x14ac:dyDescent="0.25">
      <c r="A169" s="82">
        <v>41857</v>
      </c>
      <c r="B169" s="83">
        <v>19.75</v>
      </c>
      <c r="C169" s="83">
        <v>20.05</v>
      </c>
      <c r="D169" s="83">
        <v>19.739999999999998</v>
      </c>
      <c r="E169" s="83">
        <v>19.98</v>
      </c>
      <c r="F169" s="84">
        <v>542900</v>
      </c>
      <c r="G169" s="83">
        <v>18.86</v>
      </c>
      <c r="H169" s="84">
        <f>EOD_T-A169</f>
        <v>237</v>
      </c>
      <c r="I169" s="83">
        <f t="shared" si="6"/>
        <v>0.21999999999999886</v>
      </c>
      <c r="J169" s="83">
        <f t="shared" si="7"/>
        <v>1.1802575107296076</v>
      </c>
      <c r="K169" s="83">
        <f>J169-JBH_90DSMR</f>
        <v>0.89390809382474112</v>
      </c>
      <c r="L169" s="83">
        <f t="shared" si="8"/>
        <v>0.79907168020538222</v>
      </c>
    </row>
    <row r="170" spans="1:12" x14ac:dyDescent="0.25">
      <c r="A170" s="82">
        <v>41856</v>
      </c>
      <c r="B170" s="83">
        <v>19.899999999999999</v>
      </c>
      <c r="C170" s="83">
        <v>19.98</v>
      </c>
      <c r="D170" s="83">
        <v>19.71</v>
      </c>
      <c r="E170" s="83">
        <v>19.75</v>
      </c>
      <c r="F170" s="84">
        <v>468500</v>
      </c>
      <c r="G170" s="83">
        <v>18.64</v>
      </c>
      <c r="H170" s="84">
        <f>EOD_T-A170</f>
        <v>238</v>
      </c>
      <c r="I170" s="83">
        <f t="shared" si="6"/>
        <v>0</v>
      </c>
      <c r="J170" s="83">
        <f t="shared" si="7"/>
        <v>0</v>
      </c>
      <c r="K170" s="83">
        <f>J170-JBH_90DSMR</f>
        <v>-0.28634941690486648</v>
      </c>
      <c r="L170" s="83">
        <f t="shared" si="8"/>
        <v>8.1995988561757036E-2</v>
      </c>
    </row>
    <row r="171" spans="1:12" x14ac:dyDescent="0.25">
      <c r="A171" s="82">
        <v>41855</v>
      </c>
      <c r="B171" s="83">
        <v>19.5</v>
      </c>
      <c r="C171" s="83">
        <v>19.79</v>
      </c>
      <c r="D171" s="83">
        <v>19.5</v>
      </c>
      <c r="E171" s="83">
        <v>19.75</v>
      </c>
      <c r="F171" s="84">
        <v>248600</v>
      </c>
      <c r="G171" s="83">
        <v>18.64</v>
      </c>
      <c r="H171" s="84">
        <f>EOD_T-A171</f>
        <v>239</v>
      </c>
      <c r="I171" s="83">
        <f t="shared" si="6"/>
        <v>0.14000000000000057</v>
      </c>
      <c r="J171" s="83">
        <f t="shared" si="7"/>
        <v>0.75675675675675991</v>
      </c>
      <c r="K171" s="83">
        <f>J171-JBH_90DSMR</f>
        <v>0.47040733985189342</v>
      </c>
      <c r="L171" s="83">
        <f t="shared" si="8"/>
        <v>0.22128306538653475</v>
      </c>
    </row>
    <row r="172" spans="1:12" x14ac:dyDescent="0.25">
      <c r="A172" s="82">
        <v>41852</v>
      </c>
      <c r="B172" s="83">
        <v>19.5</v>
      </c>
      <c r="C172" s="83">
        <v>19.64</v>
      </c>
      <c r="D172" s="83">
        <v>19.329999999999998</v>
      </c>
      <c r="E172" s="83">
        <v>19.600000000000001</v>
      </c>
      <c r="F172" s="84">
        <v>628200</v>
      </c>
      <c r="G172" s="83">
        <v>18.5</v>
      </c>
      <c r="H172" s="84">
        <f>EOD_T-A172</f>
        <v>242</v>
      </c>
      <c r="I172" s="83">
        <f t="shared" si="6"/>
        <v>-0.30000000000000071</v>
      </c>
      <c r="J172" s="83">
        <f t="shared" si="7"/>
        <v>-1.5957446808510676</v>
      </c>
      <c r="K172" s="83">
        <f>J172-JBH_90DSMR</f>
        <v>-1.8820940977559339</v>
      </c>
      <c r="L172" s="83">
        <f t="shared" si="8"/>
        <v>3.5422781928077232</v>
      </c>
    </row>
    <row r="173" spans="1:12" x14ac:dyDescent="0.25">
      <c r="A173" s="82">
        <v>41851</v>
      </c>
      <c r="B173" s="83">
        <v>19.72</v>
      </c>
      <c r="C173" s="83">
        <v>19.96</v>
      </c>
      <c r="D173" s="83">
        <v>19.68</v>
      </c>
      <c r="E173" s="83">
        <v>19.920000000000002</v>
      </c>
      <c r="F173" s="84">
        <v>394000</v>
      </c>
      <c r="G173" s="83">
        <v>18.8</v>
      </c>
      <c r="H173" s="84">
        <f>EOD_T-A173</f>
        <v>243</v>
      </c>
      <c r="I173" s="83">
        <f t="shared" si="6"/>
        <v>0.23000000000000043</v>
      </c>
      <c r="J173" s="83">
        <f t="shared" si="7"/>
        <v>1.2385568120624686</v>
      </c>
      <c r="K173" s="83">
        <f>J173-JBH_90DSMR</f>
        <v>0.95220739515760211</v>
      </c>
      <c r="L173" s="83">
        <f t="shared" si="8"/>
        <v>0.90669892339282576</v>
      </c>
    </row>
    <row r="174" spans="1:12" x14ac:dyDescent="0.25">
      <c r="A174" s="82">
        <v>41850</v>
      </c>
      <c r="B174" s="83">
        <v>19.57</v>
      </c>
      <c r="C174" s="83">
        <v>19.87</v>
      </c>
      <c r="D174" s="83">
        <v>19.5</v>
      </c>
      <c r="E174" s="83">
        <v>19.68</v>
      </c>
      <c r="F174" s="84">
        <v>619500</v>
      </c>
      <c r="G174" s="83">
        <v>18.57</v>
      </c>
      <c r="H174" s="84">
        <f>EOD_T-A174</f>
        <v>244</v>
      </c>
      <c r="I174" s="83">
        <f t="shared" si="6"/>
        <v>0.19999999999999929</v>
      </c>
      <c r="J174" s="83">
        <f t="shared" si="7"/>
        <v>1.0887316276537793</v>
      </c>
      <c r="K174" s="83">
        <f>J174-JBH_90DSMR</f>
        <v>0.80238221074891281</v>
      </c>
      <c r="L174" s="83">
        <f t="shared" si="8"/>
        <v>0.64381721212631271</v>
      </c>
    </row>
    <row r="175" spans="1:12" x14ac:dyDescent="0.25">
      <c r="A175" s="82">
        <v>41849</v>
      </c>
      <c r="B175" s="83">
        <v>19.28</v>
      </c>
      <c r="C175" s="83">
        <v>19.54</v>
      </c>
      <c r="D175" s="83">
        <v>19.21</v>
      </c>
      <c r="E175" s="83">
        <v>19.47</v>
      </c>
      <c r="F175" s="84">
        <v>290100</v>
      </c>
      <c r="G175" s="83">
        <v>18.37</v>
      </c>
      <c r="H175" s="84">
        <f>EOD_T-A175</f>
        <v>245</v>
      </c>
      <c r="I175" s="83">
        <f t="shared" si="6"/>
        <v>0.15000000000000213</v>
      </c>
      <c r="J175" s="83">
        <f t="shared" si="7"/>
        <v>0.82327113062569779</v>
      </c>
      <c r="K175" s="83">
        <f>J175-JBH_90DSMR</f>
        <v>0.53692171372083131</v>
      </c>
      <c r="L175" s="83">
        <f t="shared" si="8"/>
        <v>0.28828492666491434</v>
      </c>
    </row>
    <row r="176" spans="1:12" x14ac:dyDescent="0.25">
      <c r="A176" s="82">
        <v>41848</v>
      </c>
      <c r="B176" s="83">
        <v>19.38</v>
      </c>
      <c r="C176" s="83">
        <v>19.38</v>
      </c>
      <c r="D176" s="83">
        <v>19.21</v>
      </c>
      <c r="E176" s="83">
        <v>19.309999999999999</v>
      </c>
      <c r="F176" s="84">
        <v>161600</v>
      </c>
      <c r="G176" s="83">
        <v>18.22</v>
      </c>
      <c r="H176" s="84">
        <f>EOD_T-A176</f>
        <v>246</v>
      </c>
      <c r="I176" s="83">
        <f t="shared" si="6"/>
        <v>-0.10999999999999943</v>
      </c>
      <c r="J176" s="83">
        <f t="shared" si="7"/>
        <v>-0.60010911074740558</v>
      </c>
      <c r="K176" s="83">
        <f>J176-JBH_90DSMR</f>
        <v>-0.88645852765227207</v>
      </c>
      <c r="L176" s="83">
        <f t="shared" si="8"/>
        <v>0.78580872124743395</v>
      </c>
    </row>
    <row r="177" spans="1:12" x14ac:dyDescent="0.25">
      <c r="A177" s="82">
        <v>41845</v>
      </c>
      <c r="B177" s="83">
        <v>19.48</v>
      </c>
      <c r="C177" s="83">
        <v>19.48</v>
      </c>
      <c r="D177" s="83">
        <v>19.3</v>
      </c>
      <c r="E177" s="83">
        <v>19.420000000000002</v>
      </c>
      <c r="F177" s="84">
        <v>198100</v>
      </c>
      <c r="G177" s="83">
        <v>18.329999999999998</v>
      </c>
      <c r="H177" s="84">
        <f>EOD_T-A177</f>
        <v>249</v>
      </c>
      <c r="I177" s="83">
        <f t="shared" si="6"/>
        <v>6.9999999999996732E-2</v>
      </c>
      <c r="J177" s="83">
        <f t="shared" si="7"/>
        <v>0.38335158817084736</v>
      </c>
      <c r="K177" s="83">
        <f>J177-JBH_90DSMR</f>
        <v>9.7002171265980874E-2</v>
      </c>
      <c r="L177" s="83">
        <f t="shared" si="8"/>
        <v>9.4094212303146851E-3</v>
      </c>
    </row>
    <row r="178" spans="1:12" x14ac:dyDescent="0.25">
      <c r="A178" s="82">
        <v>41844</v>
      </c>
      <c r="B178" s="83">
        <v>19.22</v>
      </c>
      <c r="C178" s="83">
        <v>19.350000000000001</v>
      </c>
      <c r="D178" s="83">
        <v>19.100000000000001</v>
      </c>
      <c r="E178" s="83">
        <v>19.350000000000001</v>
      </c>
      <c r="F178" s="84">
        <v>477200</v>
      </c>
      <c r="G178" s="83">
        <v>18.260000000000002</v>
      </c>
      <c r="H178" s="84">
        <f>EOD_T-A178</f>
        <v>250</v>
      </c>
      <c r="I178" s="83">
        <f t="shared" si="6"/>
        <v>0.10000000000000142</v>
      </c>
      <c r="J178" s="83">
        <f t="shared" si="7"/>
        <v>0.55066079295154968</v>
      </c>
      <c r="K178" s="83">
        <f>J178-JBH_90DSMR</f>
        <v>0.2643113760466832</v>
      </c>
      <c r="L178" s="83">
        <f t="shared" si="8"/>
        <v>6.9860503507691171E-2</v>
      </c>
    </row>
    <row r="179" spans="1:12" x14ac:dyDescent="0.25">
      <c r="A179" s="82">
        <v>41843</v>
      </c>
      <c r="B179" s="83">
        <v>19.27</v>
      </c>
      <c r="C179" s="83">
        <v>19.489999999999998</v>
      </c>
      <c r="D179" s="83">
        <v>19.12</v>
      </c>
      <c r="E179" s="83">
        <v>19.239999999999998</v>
      </c>
      <c r="F179" s="84">
        <v>727600</v>
      </c>
      <c r="G179" s="83">
        <v>18.16</v>
      </c>
      <c r="H179" s="84">
        <f>EOD_T-A179</f>
        <v>251</v>
      </c>
      <c r="I179" s="83">
        <f t="shared" si="6"/>
        <v>0.19999999999999929</v>
      </c>
      <c r="J179" s="83">
        <f t="shared" si="7"/>
        <v>1.1135857461024459</v>
      </c>
      <c r="K179" s="83">
        <f>J179-JBH_90DSMR</f>
        <v>0.82723632919757939</v>
      </c>
      <c r="L179" s="83">
        <f t="shared" si="8"/>
        <v>0.68431994434428589</v>
      </c>
    </row>
    <row r="180" spans="1:12" x14ac:dyDescent="0.25">
      <c r="A180" s="82">
        <v>41842</v>
      </c>
      <c r="B180" s="83">
        <v>19.2</v>
      </c>
      <c r="C180" s="83">
        <v>19.45</v>
      </c>
      <c r="D180" s="83">
        <v>18.97</v>
      </c>
      <c r="E180" s="83">
        <v>19.03</v>
      </c>
      <c r="F180" s="84">
        <v>565300</v>
      </c>
      <c r="G180" s="83">
        <v>17.96</v>
      </c>
      <c r="H180" s="84">
        <f>EOD_T-A180</f>
        <v>252</v>
      </c>
      <c r="I180" s="83">
        <f t="shared" si="6"/>
        <v>-0.30000000000000071</v>
      </c>
      <c r="J180" s="83">
        <f t="shared" si="7"/>
        <v>-1.6429353778751408</v>
      </c>
      <c r="K180" s="83">
        <f>J180-JBH_90DSMR</f>
        <v>-1.9292847947800071</v>
      </c>
      <c r="L180" s="83">
        <f t="shared" si="8"/>
        <v>3.7221398193693345</v>
      </c>
    </row>
    <row r="181" spans="1:12" x14ac:dyDescent="0.25">
      <c r="A181" s="82">
        <v>41841</v>
      </c>
      <c r="B181" s="83">
        <v>19.52</v>
      </c>
      <c r="C181" s="83">
        <v>19.54</v>
      </c>
      <c r="D181" s="83">
        <v>19.309999999999999</v>
      </c>
      <c r="E181" s="83">
        <v>19.350000000000001</v>
      </c>
      <c r="F181" s="84">
        <v>340200</v>
      </c>
      <c r="G181" s="83">
        <v>18.260000000000002</v>
      </c>
      <c r="H181" s="84">
        <f>EOD_T-A181</f>
        <v>253</v>
      </c>
      <c r="I181" s="83">
        <f t="shared" si="6"/>
        <v>-8.9999999999999858E-2</v>
      </c>
      <c r="J181" s="83">
        <f t="shared" si="7"/>
        <v>-0.49046321525885478</v>
      </c>
      <c r="K181" s="83">
        <f>J181-JBH_90DSMR</f>
        <v>-0.77681263216372121</v>
      </c>
      <c r="L181" s="83">
        <f t="shared" si="8"/>
        <v>0.60343786548912881</v>
      </c>
    </row>
    <row r="182" spans="1:12" x14ac:dyDescent="0.25">
      <c r="A182" s="82">
        <v>41838</v>
      </c>
      <c r="B182" s="83">
        <v>19.3</v>
      </c>
      <c r="C182" s="83">
        <v>19.45</v>
      </c>
      <c r="D182" s="83">
        <v>19</v>
      </c>
      <c r="E182" s="83">
        <v>19.45</v>
      </c>
      <c r="F182" s="84">
        <v>591700</v>
      </c>
      <c r="G182" s="83">
        <v>18.350000000000001</v>
      </c>
      <c r="H182" s="84">
        <f>EOD_T-A182</f>
        <v>256</v>
      </c>
      <c r="I182" s="83">
        <f t="shared" si="6"/>
        <v>-4.9999999999997158E-2</v>
      </c>
      <c r="J182" s="83">
        <f t="shared" si="7"/>
        <v>-0.27173913043476716</v>
      </c>
      <c r="K182" s="83">
        <f>J182-JBH_90DSMR</f>
        <v>-0.55808854733963364</v>
      </c>
      <c r="L182" s="83">
        <f t="shared" si="8"/>
        <v>0.31146282667166253</v>
      </c>
    </row>
    <row r="183" spans="1:12" x14ac:dyDescent="0.25">
      <c r="A183" s="82">
        <v>41837</v>
      </c>
      <c r="B183" s="83">
        <v>19.3</v>
      </c>
      <c r="C183" s="83">
        <v>19.52</v>
      </c>
      <c r="D183" s="83">
        <v>19.27</v>
      </c>
      <c r="E183" s="83">
        <v>19.5</v>
      </c>
      <c r="F183" s="84">
        <v>594100</v>
      </c>
      <c r="G183" s="83">
        <v>18.399999999999999</v>
      </c>
      <c r="H183" s="84">
        <f>EOD_T-A183</f>
        <v>257</v>
      </c>
      <c r="I183" s="83">
        <f t="shared" si="6"/>
        <v>0.36999999999999744</v>
      </c>
      <c r="J183" s="83">
        <f t="shared" si="7"/>
        <v>2.0521353300055321</v>
      </c>
      <c r="K183" s="83">
        <f>J183-JBH_90DSMR</f>
        <v>1.7657859131006655</v>
      </c>
      <c r="L183" s="83">
        <f t="shared" si="8"/>
        <v>3.117999890904751</v>
      </c>
    </row>
    <row r="184" spans="1:12" x14ac:dyDescent="0.25">
      <c r="A184" s="82">
        <v>41836</v>
      </c>
      <c r="B184" s="83">
        <v>18.98</v>
      </c>
      <c r="C184" s="83">
        <v>19.18</v>
      </c>
      <c r="D184" s="83">
        <v>18.920000000000002</v>
      </c>
      <c r="E184" s="83">
        <v>19.11</v>
      </c>
      <c r="F184" s="84">
        <v>320400</v>
      </c>
      <c r="G184" s="83">
        <v>18.03</v>
      </c>
      <c r="H184" s="84">
        <f>EOD_T-A184</f>
        <v>258</v>
      </c>
      <c r="I184" s="83">
        <f t="shared" si="6"/>
        <v>8.0000000000001847E-2</v>
      </c>
      <c r="J184" s="83">
        <f t="shared" si="7"/>
        <v>0.44568245125349226</v>
      </c>
      <c r="K184" s="83">
        <f>J184-JBH_90DSMR</f>
        <v>0.15933303434862578</v>
      </c>
      <c r="L184" s="83">
        <f t="shared" si="8"/>
        <v>2.5387015834740363E-2</v>
      </c>
    </row>
    <row r="185" spans="1:12" x14ac:dyDescent="0.25">
      <c r="A185" s="82">
        <v>41835</v>
      </c>
      <c r="B185" s="83">
        <v>19.260000000000002</v>
      </c>
      <c r="C185" s="83">
        <v>19.29</v>
      </c>
      <c r="D185" s="83">
        <v>18.95</v>
      </c>
      <c r="E185" s="83">
        <v>19.02</v>
      </c>
      <c r="F185" s="84">
        <v>294600</v>
      </c>
      <c r="G185" s="83">
        <v>17.95</v>
      </c>
      <c r="H185" s="84">
        <f>EOD_T-A185</f>
        <v>259</v>
      </c>
      <c r="I185" s="83">
        <f t="shared" si="6"/>
        <v>-0.12000000000000099</v>
      </c>
      <c r="J185" s="83">
        <f t="shared" si="7"/>
        <v>-0.66408411732153294</v>
      </c>
      <c r="K185" s="83">
        <f>J185-JBH_90DSMR</f>
        <v>-0.95043353422639942</v>
      </c>
      <c r="L185" s="83">
        <f t="shared" si="8"/>
        <v>0.90332390298208431</v>
      </c>
    </row>
    <row r="186" spans="1:12" x14ac:dyDescent="0.25">
      <c r="A186" s="82">
        <v>41834</v>
      </c>
      <c r="B186" s="83">
        <v>19.170000000000002</v>
      </c>
      <c r="C186" s="83">
        <v>19.239999999999998</v>
      </c>
      <c r="D186" s="83">
        <v>19</v>
      </c>
      <c r="E186" s="83">
        <v>19.149999999999999</v>
      </c>
      <c r="F186" s="84">
        <v>319700</v>
      </c>
      <c r="G186" s="83">
        <v>18.07</v>
      </c>
      <c r="H186" s="84">
        <f>EOD_T-A186</f>
        <v>260</v>
      </c>
      <c r="I186" s="83">
        <f t="shared" si="6"/>
        <v>0.12000000000000099</v>
      </c>
      <c r="J186" s="83">
        <f t="shared" si="7"/>
        <v>0.6685236768802284</v>
      </c>
      <c r="K186" s="83">
        <f>J186-JBH_90DSMR</f>
        <v>0.38217425997536192</v>
      </c>
      <c r="L186" s="83">
        <f t="shared" si="8"/>
        <v>0.14605716498771551</v>
      </c>
    </row>
    <row r="187" spans="1:12" x14ac:dyDescent="0.25">
      <c r="A187" s="82">
        <v>41831</v>
      </c>
      <c r="B187" s="83">
        <v>18.87</v>
      </c>
      <c r="C187" s="83">
        <v>19.28</v>
      </c>
      <c r="D187" s="83">
        <v>18.850000000000001</v>
      </c>
      <c r="E187" s="83">
        <v>19.02</v>
      </c>
      <c r="F187" s="84">
        <v>592900</v>
      </c>
      <c r="G187" s="83">
        <v>17.95</v>
      </c>
      <c r="H187" s="84">
        <f>EOD_T-A187</f>
        <v>263</v>
      </c>
      <c r="I187" s="83">
        <f t="shared" si="6"/>
        <v>2.9999999999997584E-2</v>
      </c>
      <c r="J187" s="83">
        <f t="shared" si="7"/>
        <v>0.16741071428570078</v>
      </c>
      <c r="K187" s="83">
        <f>J187-JBH_90DSMR</f>
        <v>-0.1189387026191657</v>
      </c>
      <c r="L187" s="83">
        <f t="shared" si="8"/>
        <v>1.4146414980730333E-2</v>
      </c>
    </row>
    <row r="188" spans="1:12" x14ac:dyDescent="0.25">
      <c r="A188" s="82">
        <v>41830</v>
      </c>
      <c r="B188" s="83">
        <v>18.84</v>
      </c>
      <c r="C188" s="83">
        <v>19.190000000000001</v>
      </c>
      <c r="D188" s="83">
        <v>18.75</v>
      </c>
      <c r="E188" s="83">
        <v>18.989999999999998</v>
      </c>
      <c r="F188" s="84">
        <v>726700</v>
      </c>
      <c r="G188" s="83">
        <v>17.920000000000002</v>
      </c>
      <c r="H188" s="84">
        <f>EOD_T-A188</f>
        <v>264</v>
      </c>
      <c r="I188" s="83">
        <f t="shared" si="6"/>
        <v>0.2900000000000027</v>
      </c>
      <c r="J188" s="83">
        <f t="shared" si="7"/>
        <v>1.6449234259784613</v>
      </c>
      <c r="K188" s="83">
        <f>J188-JBH_90DSMR</f>
        <v>1.3585740090735947</v>
      </c>
      <c r="L188" s="83">
        <f t="shared" si="8"/>
        <v>1.8457233381302998</v>
      </c>
    </row>
    <row r="189" spans="1:12" x14ac:dyDescent="0.25">
      <c r="A189" s="82">
        <v>41829</v>
      </c>
      <c r="B189" s="83">
        <v>18.61</v>
      </c>
      <c r="C189" s="83">
        <v>18.72</v>
      </c>
      <c r="D189" s="83">
        <v>18.420000000000002</v>
      </c>
      <c r="E189" s="83">
        <v>18.68</v>
      </c>
      <c r="F189" s="84">
        <v>567000</v>
      </c>
      <c r="G189" s="83">
        <v>17.63</v>
      </c>
      <c r="H189" s="84">
        <f>EOD_T-A189</f>
        <v>265</v>
      </c>
      <c r="I189" s="83">
        <f t="shared" si="6"/>
        <v>5.9999999999998721E-2</v>
      </c>
      <c r="J189" s="83">
        <f t="shared" si="7"/>
        <v>0.34149117814455732</v>
      </c>
      <c r="K189" s="83">
        <f>J189-JBH_90DSMR</f>
        <v>5.5141761239690834E-2</v>
      </c>
      <c r="L189" s="83">
        <f t="shared" si="8"/>
        <v>3.0406138326150704E-3</v>
      </c>
    </row>
    <row r="190" spans="1:12" x14ac:dyDescent="0.25">
      <c r="A190" s="82">
        <v>41828</v>
      </c>
      <c r="B190" s="83">
        <v>18.82</v>
      </c>
      <c r="C190" s="83">
        <v>18.82</v>
      </c>
      <c r="D190" s="83">
        <v>18.600000000000001</v>
      </c>
      <c r="E190" s="83">
        <v>18.62</v>
      </c>
      <c r="F190" s="84">
        <v>630500</v>
      </c>
      <c r="G190" s="83">
        <v>17.57</v>
      </c>
      <c r="H190" s="84">
        <f>EOD_T-A190</f>
        <v>266</v>
      </c>
      <c r="I190" s="83">
        <f t="shared" si="6"/>
        <v>-0.21000000000000085</v>
      </c>
      <c r="J190" s="83">
        <f t="shared" si="7"/>
        <v>-1.181102362204729</v>
      </c>
      <c r="K190" s="83">
        <f>J190-JBH_90DSMR</f>
        <v>-1.4674517791095956</v>
      </c>
      <c r="L190" s="83">
        <f t="shared" si="8"/>
        <v>2.1534147240119172</v>
      </c>
    </row>
    <row r="191" spans="1:12" x14ac:dyDescent="0.25">
      <c r="A191" s="82">
        <v>41827</v>
      </c>
      <c r="B191" s="83">
        <v>18.649999999999999</v>
      </c>
      <c r="C191" s="83">
        <v>18.86</v>
      </c>
      <c r="D191" s="83">
        <v>18.559999999999999</v>
      </c>
      <c r="E191" s="83">
        <v>18.84</v>
      </c>
      <c r="F191" s="84">
        <v>292800</v>
      </c>
      <c r="G191" s="83">
        <v>17.78</v>
      </c>
      <c r="H191" s="84">
        <f>EOD_T-A191</f>
        <v>267</v>
      </c>
      <c r="I191" s="83">
        <f t="shared" si="6"/>
        <v>0.13000000000000256</v>
      </c>
      <c r="J191" s="83">
        <f t="shared" si="7"/>
        <v>0.73654390934845648</v>
      </c>
      <c r="K191" s="83">
        <f>J191-JBH_90DSMR</f>
        <v>0.45019449244359</v>
      </c>
      <c r="L191" s="83">
        <f t="shared" si="8"/>
        <v>0.20267508102654161</v>
      </c>
    </row>
    <row r="192" spans="1:12" x14ac:dyDescent="0.25">
      <c r="A192" s="82">
        <v>41824</v>
      </c>
      <c r="B192" s="83">
        <v>18.96</v>
      </c>
      <c r="C192" s="83">
        <v>19</v>
      </c>
      <c r="D192" s="83">
        <v>18.68</v>
      </c>
      <c r="E192" s="83">
        <v>18.7</v>
      </c>
      <c r="F192" s="84">
        <v>460700</v>
      </c>
      <c r="G192" s="83">
        <v>17.649999999999999</v>
      </c>
      <c r="H192" s="84">
        <f>EOD_T-A192</f>
        <v>270</v>
      </c>
      <c r="I192" s="83">
        <f t="shared" si="6"/>
        <v>-0.19000000000000128</v>
      </c>
      <c r="J192" s="83">
        <f t="shared" si="7"/>
        <v>-1.0650224215246709</v>
      </c>
      <c r="K192" s="83">
        <f>J192-JBH_90DSMR</f>
        <v>-1.3513718384295372</v>
      </c>
      <c r="L192" s="83">
        <f t="shared" si="8"/>
        <v>1.8262058457004273</v>
      </c>
    </row>
    <row r="193" spans="1:12" x14ac:dyDescent="0.25">
      <c r="A193" s="82">
        <v>41823</v>
      </c>
      <c r="B193" s="83">
        <v>18.559999999999999</v>
      </c>
      <c r="C193" s="83">
        <v>18.940000000000001</v>
      </c>
      <c r="D193" s="83">
        <v>18.559999999999999</v>
      </c>
      <c r="E193" s="83">
        <v>18.899999999999999</v>
      </c>
      <c r="F193" s="84">
        <v>461500</v>
      </c>
      <c r="G193" s="83">
        <v>17.84</v>
      </c>
      <c r="H193" s="84">
        <f>EOD_T-A193</f>
        <v>271</v>
      </c>
      <c r="I193" s="83">
        <f t="shared" si="6"/>
        <v>0.28000000000000114</v>
      </c>
      <c r="J193" s="83">
        <f t="shared" si="7"/>
        <v>1.5945330296127631</v>
      </c>
      <c r="K193" s="83">
        <f>J193-JBH_90DSMR</f>
        <v>1.3081836127078965</v>
      </c>
      <c r="L193" s="83">
        <f t="shared" si="8"/>
        <v>1.7113443645574837</v>
      </c>
    </row>
    <row r="194" spans="1:12" x14ac:dyDescent="0.25">
      <c r="A194" s="82">
        <v>41822</v>
      </c>
      <c r="B194" s="83">
        <v>18.52</v>
      </c>
      <c r="C194" s="83">
        <v>18.64</v>
      </c>
      <c r="D194" s="83">
        <v>18.38</v>
      </c>
      <c r="E194" s="83">
        <v>18.61</v>
      </c>
      <c r="F194" s="84">
        <v>678100</v>
      </c>
      <c r="G194" s="83">
        <v>17.559999999999999</v>
      </c>
      <c r="H194" s="84">
        <f>EOD_T-A194</f>
        <v>272</v>
      </c>
      <c r="I194" s="83">
        <f t="shared" si="6"/>
        <v>0.16000000000000014</v>
      </c>
      <c r="J194" s="83">
        <f t="shared" si="7"/>
        <v>0.91954022988505835</v>
      </c>
      <c r="K194" s="83">
        <f>J194-JBH_90DSMR</f>
        <v>0.63319081298019186</v>
      </c>
      <c r="L194" s="83">
        <f t="shared" si="8"/>
        <v>0.40093060564251631</v>
      </c>
    </row>
    <row r="195" spans="1:12" x14ac:dyDescent="0.25">
      <c r="A195" s="82">
        <v>41821</v>
      </c>
      <c r="B195" s="83">
        <v>18.309999999999999</v>
      </c>
      <c r="C195" s="83">
        <v>18.5</v>
      </c>
      <c r="D195" s="83">
        <v>18.18</v>
      </c>
      <c r="E195" s="83">
        <v>18.440000000000001</v>
      </c>
      <c r="F195" s="84">
        <v>793700</v>
      </c>
      <c r="G195" s="83">
        <v>17.399999999999999</v>
      </c>
      <c r="H195" s="84">
        <f>EOD_T-A195</f>
        <v>273</v>
      </c>
      <c r="I195" s="83">
        <f t="shared" ref="I195:I261" si="9">G195-G196</f>
        <v>0.12999999999999901</v>
      </c>
      <c r="J195" s="83">
        <f t="shared" ref="J195:J258" si="10">I195/G196*100</f>
        <v>0.75275043427909094</v>
      </c>
      <c r="K195" s="83">
        <f>J195-JBH_90DSMR</f>
        <v>0.46640101737422446</v>
      </c>
      <c r="L195" s="83">
        <f t="shared" ref="L195:L258" si="11">K195*K195</f>
        <v>0.21752990900771163</v>
      </c>
    </row>
    <row r="196" spans="1:12" x14ac:dyDescent="0.25">
      <c r="A196" s="82">
        <v>41820</v>
      </c>
      <c r="B196" s="83">
        <v>18.010000000000002</v>
      </c>
      <c r="C196" s="83">
        <v>18.309999999999999</v>
      </c>
      <c r="D196" s="83">
        <v>17.82</v>
      </c>
      <c r="E196" s="83">
        <v>18.3</v>
      </c>
      <c r="F196" s="84">
        <v>733300</v>
      </c>
      <c r="G196" s="83">
        <v>17.27</v>
      </c>
      <c r="H196" s="84">
        <f>EOD_T-A196</f>
        <v>274</v>
      </c>
      <c r="I196" s="83">
        <f t="shared" si="9"/>
        <v>0.14000000000000057</v>
      </c>
      <c r="J196" s="83">
        <f t="shared" si="10"/>
        <v>0.81727962638645979</v>
      </c>
      <c r="K196" s="83">
        <f>J196-JBH_90DSMR</f>
        <v>0.53093020948159331</v>
      </c>
      <c r="L196" s="83">
        <f t="shared" si="11"/>
        <v>0.28188688734016853</v>
      </c>
    </row>
    <row r="197" spans="1:12" x14ac:dyDescent="0.25">
      <c r="A197" s="82">
        <v>41817</v>
      </c>
      <c r="B197" s="83">
        <v>18.07</v>
      </c>
      <c r="C197" s="83">
        <v>18.23</v>
      </c>
      <c r="D197" s="83">
        <v>18.05</v>
      </c>
      <c r="E197" s="83">
        <v>18.149999999999999</v>
      </c>
      <c r="F197" s="84">
        <v>492300</v>
      </c>
      <c r="G197" s="83">
        <v>17.13</v>
      </c>
      <c r="H197" s="84">
        <f>EOD_T-A197</f>
        <v>277</v>
      </c>
      <c r="I197" s="83">
        <f t="shared" si="9"/>
        <v>5.0000000000000711E-2</v>
      </c>
      <c r="J197" s="83">
        <f t="shared" si="10"/>
        <v>0.2927400468384117</v>
      </c>
      <c r="K197" s="83">
        <f>J197-JBH_90DSMR</f>
        <v>6.3906299335452221E-3</v>
      </c>
      <c r="L197" s="83">
        <f t="shared" si="11"/>
        <v>4.084015094752421E-5</v>
      </c>
    </row>
    <row r="198" spans="1:12" x14ac:dyDescent="0.25">
      <c r="A198" s="82">
        <v>41816</v>
      </c>
      <c r="B198" s="83">
        <v>17.899999999999999</v>
      </c>
      <c r="C198" s="83">
        <v>18.23</v>
      </c>
      <c r="D198" s="83">
        <v>17.899999999999999</v>
      </c>
      <c r="E198" s="83">
        <v>18.100000000000001</v>
      </c>
      <c r="F198" s="84">
        <v>678000</v>
      </c>
      <c r="G198" s="83">
        <v>17.079999999999998</v>
      </c>
      <c r="H198" s="84">
        <f>EOD_T-A198</f>
        <v>278</v>
      </c>
      <c r="I198" s="83">
        <f t="shared" si="9"/>
        <v>6.9999999999996732E-2</v>
      </c>
      <c r="J198" s="83">
        <f t="shared" si="10"/>
        <v>0.41152263374483677</v>
      </c>
      <c r="K198" s="83">
        <f>J198-JBH_90DSMR</f>
        <v>0.12517321683997029</v>
      </c>
      <c r="L198" s="83">
        <f t="shared" si="11"/>
        <v>1.5668334214066222E-2</v>
      </c>
    </row>
    <row r="199" spans="1:12" x14ac:dyDescent="0.25">
      <c r="A199" s="82">
        <v>41815</v>
      </c>
      <c r="B199" s="83">
        <v>17.920000000000002</v>
      </c>
      <c r="C199" s="83">
        <v>18.079999999999998</v>
      </c>
      <c r="D199" s="83">
        <v>17.78</v>
      </c>
      <c r="E199" s="83">
        <v>18.02</v>
      </c>
      <c r="F199" s="84">
        <v>656300</v>
      </c>
      <c r="G199" s="83">
        <v>17.010000000000002</v>
      </c>
      <c r="H199" s="84">
        <f>EOD_T-A199</f>
        <v>279</v>
      </c>
      <c r="I199" s="83">
        <f t="shared" si="9"/>
        <v>3.0000000000001137E-2</v>
      </c>
      <c r="J199" s="83">
        <f t="shared" si="10"/>
        <v>0.17667844522968867</v>
      </c>
      <c r="K199" s="83">
        <f>J199-JBH_90DSMR</f>
        <v>-0.10967097167517781</v>
      </c>
      <c r="L199" s="83">
        <f t="shared" si="11"/>
        <v>1.2027722028177654E-2</v>
      </c>
    </row>
    <row r="200" spans="1:12" x14ac:dyDescent="0.25">
      <c r="A200" s="82">
        <v>41814</v>
      </c>
      <c r="B200" s="83">
        <v>18.2</v>
      </c>
      <c r="C200" s="83">
        <v>18.23</v>
      </c>
      <c r="D200" s="83">
        <v>17.91</v>
      </c>
      <c r="E200" s="83">
        <v>17.989999999999998</v>
      </c>
      <c r="F200" s="84">
        <v>738000</v>
      </c>
      <c r="G200" s="83">
        <v>16.98</v>
      </c>
      <c r="H200" s="84">
        <f>EOD_T-A200</f>
        <v>280</v>
      </c>
      <c r="I200" s="83">
        <f t="shared" si="9"/>
        <v>-0.23999999999999844</v>
      </c>
      <c r="J200" s="83">
        <f t="shared" si="10"/>
        <v>-1.3937282229965067</v>
      </c>
      <c r="K200" s="83">
        <f>J200-JBH_90DSMR</f>
        <v>-1.680077639901373</v>
      </c>
      <c r="L200" s="83">
        <f t="shared" si="11"/>
        <v>2.8226608760965677</v>
      </c>
    </row>
    <row r="201" spans="1:12" x14ac:dyDescent="0.25">
      <c r="A201" s="82">
        <v>41813</v>
      </c>
      <c r="B201" s="83">
        <v>18.100000000000001</v>
      </c>
      <c r="C201" s="83">
        <v>18.41</v>
      </c>
      <c r="D201" s="83">
        <v>18.100000000000001</v>
      </c>
      <c r="E201" s="83">
        <v>18.25</v>
      </c>
      <c r="F201" s="84">
        <v>585700</v>
      </c>
      <c r="G201" s="83">
        <v>17.22</v>
      </c>
      <c r="H201" s="84">
        <f>EOD_T-A201</f>
        <v>281</v>
      </c>
      <c r="I201" s="83">
        <f t="shared" si="9"/>
        <v>0.14000000000000057</v>
      </c>
      <c r="J201" s="83">
        <f t="shared" si="10"/>
        <v>0.81967213114754434</v>
      </c>
      <c r="K201" s="83">
        <f>J201-JBH_90DSMR</f>
        <v>0.53332271424267785</v>
      </c>
      <c r="L201" s="83">
        <f t="shared" si="11"/>
        <v>0.28443311752717704</v>
      </c>
    </row>
    <row r="202" spans="1:12" x14ac:dyDescent="0.25">
      <c r="A202" s="82">
        <v>41810</v>
      </c>
      <c r="B202" s="83">
        <v>18.7</v>
      </c>
      <c r="C202" s="83">
        <v>18.8</v>
      </c>
      <c r="D202" s="83">
        <v>17.899999999999999</v>
      </c>
      <c r="E202" s="83">
        <v>18.100000000000001</v>
      </c>
      <c r="F202" s="84">
        <v>1677500</v>
      </c>
      <c r="G202" s="83">
        <v>17.079999999999998</v>
      </c>
      <c r="H202" s="84">
        <f>EOD_T-A202</f>
        <v>284</v>
      </c>
      <c r="I202" s="83">
        <f t="shared" si="9"/>
        <v>-0.82000000000000028</v>
      </c>
      <c r="J202" s="83">
        <f t="shared" si="10"/>
        <v>-4.5810055865921813</v>
      </c>
      <c r="K202" s="83">
        <f>J202-JBH_90DSMR</f>
        <v>-4.8673550034970479</v>
      </c>
      <c r="L202" s="83">
        <f t="shared" si="11"/>
        <v>23.691144730067748</v>
      </c>
    </row>
    <row r="203" spans="1:12" x14ac:dyDescent="0.25">
      <c r="A203" s="82">
        <v>41809</v>
      </c>
      <c r="B203" s="83">
        <v>19.579999999999998</v>
      </c>
      <c r="C203" s="83">
        <v>19.739999999999998</v>
      </c>
      <c r="D203" s="83">
        <v>18.84</v>
      </c>
      <c r="E203" s="83">
        <v>18.97</v>
      </c>
      <c r="F203" s="84">
        <v>1327500</v>
      </c>
      <c r="G203" s="83">
        <v>17.899999999999999</v>
      </c>
      <c r="H203" s="84">
        <f>EOD_T-A203</f>
        <v>285</v>
      </c>
      <c r="I203" s="83">
        <f t="shared" si="9"/>
        <v>0.21999999999999886</v>
      </c>
      <c r="J203" s="83">
        <f t="shared" si="10"/>
        <v>1.2443438914027085</v>
      </c>
      <c r="K203" s="83">
        <f>J203-JBH_90DSMR</f>
        <v>0.95799447449784203</v>
      </c>
      <c r="L203" s="83">
        <f t="shared" si="11"/>
        <v>0.91775341316839654</v>
      </c>
    </row>
    <row r="204" spans="1:12" x14ac:dyDescent="0.25">
      <c r="A204" s="82">
        <v>41808</v>
      </c>
      <c r="B204" s="83">
        <v>18.62</v>
      </c>
      <c r="C204" s="83">
        <v>19.07</v>
      </c>
      <c r="D204" s="83">
        <v>18.62</v>
      </c>
      <c r="E204" s="83">
        <v>18.73</v>
      </c>
      <c r="F204" s="84">
        <v>1090400</v>
      </c>
      <c r="G204" s="83">
        <v>17.68</v>
      </c>
      <c r="H204" s="84">
        <f>EOD_T-A204</f>
        <v>286</v>
      </c>
      <c r="I204" s="83">
        <f t="shared" si="9"/>
        <v>0.33999999999999986</v>
      </c>
      <c r="J204" s="83">
        <f t="shared" si="10"/>
        <v>1.9607843137254894</v>
      </c>
      <c r="K204" s="83">
        <f>J204-JBH_90DSMR</f>
        <v>1.6744348968206229</v>
      </c>
      <c r="L204" s="83">
        <f t="shared" si="11"/>
        <v>2.8037322236906901</v>
      </c>
    </row>
    <row r="205" spans="1:12" x14ac:dyDescent="0.25">
      <c r="A205" s="82">
        <v>41807</v>
      </c>
      <c r="B205" s="83">
        <v>18.04</v>
      </c>
      <c r="C205" s="83">
        <v>18.39</v>
      </c>
      <c r="D205" s="83">
        <v>17.97</v>
      </c>
      <c r="E205" s="83">
        <v>18.37</v>
      </c>
      <c r="F205" s="84">
        <v>751300</v>
      </c>
      <c r="G205" s="83">
        <v>17.34</v>
      </c>
      <c r="H205" s="84">
        <f>EOD_T-A205</f>
        <v>287</v>
      </c>
      <c r="I205" s="83">
        <f t="shared" si="9"/>
        <v>0.26999999999999957</v>
      </c>
      <c r="J205" s="83">
        <f t="shared" si="10"/>
        <v>1.5817223198594001</v>
      </c>
      <c r="K205" s="83">
        <f>J205-JBH_90DSMR</f>
        <v>1.2953729029545338</v>
      </c>
      <c r="L205" s="83">
        <f t="shared" si="11"/>
        <v>1.6779909577088561</v>
      </c>
    </row>
    <row r="206" spans="1:12" x14ac:dyDescent="0.25">
      <c r="A206" s="82">
        <v>41806</v>
      </c>
      <c r="B206" s="83">
        <v>17.920000000000002</v>
      </c>
      <c r="C206" s="83">
        <v>18.190000000000001</v>
      </c>
      <c r="D206" s="83">
        <v>17.809999999999999</v>
      </c>
      <c r="E206" s="83">
        <v>18.09</v>
      </c>
      <c r="F206" s="84">
        <v>529300</v>
      </c>
      <c r="G206" s="83">
        <v>17.07</v>
      </c>
      <c r="H206" s="84">
        <f>EOD_T-A206</f>
        <v>288</v>
      </c>
      <c r="I206" s="83">
        <f t="shared" si="9"/>
        <v>7.0000000000000284E-2</v>
      </c>
      <c r="J206" s="83">
        <f t="shared" si="10"/>
        <v>0.41176470588235464</v>
      </c>
      <c r="K206" s="83">
        <f>J206-JBH_90DSMR</f>
        <v>0.12541528897748816</v>
      </c>
      <c r="L206" s="83">
        <f t="shared" si="11"/>
        <v>1.5728994709306863E-2</v>
      </c>
    </row>
    <row r="207" spans="1:12" x14ac:dyDescent="0.25">
      <c r="A207" s="82">
        <v>41803</v>
      </c>
      <c r="B207" s="83">
        <v>17.850000000000001</v>
      </c>
      <c r="C207" s="83">
        <v>18.100000000000001</v>
      </c>
      <c r="D207" s="83">
        <v>17.66</v>
      </c>
      <c r="E207" s="83">
        <v>18.010000000000002</v>
      </c>
      <c r="F207" s="84">
        <v>996400</v>
      </c>
      <c r="G207" s="83">
        <v>17</v>
      </c>
      <c r="H207" s="84">
        <f>EOD_T-A207</f>
        <v>291</v>
      </c>
      <c r="I207" s="83">
        <f t="shared" si="9"/>
        <v>0.14999999999999858</v>
      </c>
      <c r="J207" s="83">
        <f t="shared" si="10"/>
        <v>0.8902077151335227</v>
      </c>
      <c r="K207" s="83">
        <f>J207-JBH_90DSMR</f>
        <v>0.60385829822865622</v>
      </c>
      <c r="L207" s="83">
        <f t="shared" si="11"/>
        <v>0.3646448443396087</v>
      </c>
    </row>
    <row r="208" spans="1:12" x14ac:dyDescent="0.25">
      <c r="A208" s="82">
        <v>41802</v>
      </c>
      <c r="B208" s="83">
        <v>17.68</v>
      </c>
      <c r="C208" s="83">
        <v>17.88</v>
      </c>
      <c r="D208" s="83">
        <v>17.559999999999999</v>
      </c>
      <c r="E208" s="83">
        <v>17.86</v>
      </c>
      <c r="F208" s="84">
        <v>693200</v>
      </c>
      <c r="G208" s="83">
        <v>16.850000000000001</v>
      </c>
      <c r="H208" s="84">
        <f>EOD_T-A208</f>
        <v>292</v>
      </c>
      <c r="I208" s="83">
        <f t="shared" si="9"/>
        <v>0.10000000000000142</v>
      </c>
      <c r="J208" s="83">
        <f t="shared" si="10"/>
        <v>0.59701492537314282</v>
      </c>
      <c r="K208" s="83">
        <f>J208-JBH_90DSMR</f>
        <v>0.31066550846827634</v>
      </c>
      <c r="L208" s="83">
        <f t="shared" si="11"/>
        <v>9.6513058151852682E-2</v>
      </c>
    </row>
    <row r="209" spans="1:12" x14ac:dyDescent="0.25">
      <c r="A209" s="82">
        <v>41801</v>
      </c>
      <c r="B209" s="83">
        <v>17.739999999999998</v>
      </c>
      <c r="C209" s="83">
        <v>17.850000000000001</v>
      </c>
      <c r="D209" s="83">
        <v>17.62</v>
      </c>
      <c r="E209" s="83">
        <v>17.75</v>
      </c>
      <c r="F209" s="84">
        <v>670200</v>
      </c>
      <c r="G209" s="83">
        <v>16.75</v>
      </c>
      <c r="H209" s="84">
        <f>EOD_T-A209</f>
        <v>293</v>
      </c>
      <c r="I209" s="83">
        <f t="shared" si="9"/>
        <v>-8.9999999999999858E-2</v>
      </c>
      <c r="J209" s="83">
        <f t="shared" si="10"/>
        <v>-0.53444180522565243</v>
      </c>
      <c r="K209" s="83">
        <f>J209-JBH_90DSMR</f>
        <v>-0.82079122213051892</v>
      </c>
      <c r="L209" s="83">
        <f t="shared" si="11"/>
        <v>0.67369823032651088</v>
      </c>
    </row>
    <row r="210" spans="1:12" x14ac:dyDescent="0.25">
      <c r="A210" s="82">
        <v>41800</v>
      </c>
      <c r="B210" s="83">
        <v>18.170000000000002</v>
      </c>
      <c r="C210" s="83">
        <v>18.2</v>
      </c>
      <c r="D210" s="83">
        <v>17.739999999999998</v>
      </c>
      <c r="E210" s="83">
        <v>17.850000000000001</v>
      </c>
      <c r="F210" s="84">
        <v>809600</v>
      </c>
      <c r="G210" s="83">
        <v>16.84</v>
      </c>
      <c r="H210" s="84">
        <f>EOD_T-A210</f>
        <v>294</v>
      </c>
      <c r="I210" s="83">
        <f t="shared" si="9"/>
        <v>-0.10999999999999943</v>
      </c>
      <c r="J210" s="83">
        <f t="shared" si="10"/>
        <v>-0.64896755162241559</v>
      </c>
      <c r="K210" s="83">
        <f>J210-JBH_90DSMR</f>
        <v>-0.93531696852728208</v>
      </c>
      <c r="L210" s="83">
        <f t="shared" si="11"/>
        <v>0.87481783161506477</v>
      </c>
    </row>
    <row r="211" spans="1:12" x14ac:dyDescent="0.25">
      <c r="A211" s="82">
        <v>41799</v>
      </c>
      <c r="B211" s="83">
        <v>17.96</v>
      </c>
      <c r="C211" s="83">
        <v>17.96</v>
      </c>
      <c r="D211" s="83">
        <v>17.96</v>
      </c>
      <c r="E211" s="83">
        <v>17.96</v>
      </c>
      <c r="F211" s="84">
        <v>0</v>
      </c>
      <c r="G211" s="83">
        <v>16.95</v>
      </c>
      <c r="H211" s="84">
        <f>EOD_T-A211</f>
        <v>295</v>
      </c>
      <c r="I211" s="83">
        <f t="shared" si="9"/>
        <v>0</v>
      </c>
      <c r="J211" s="83">
        <f t="shared" si="10"/>
        <v>0</v>
      </c>
      <c r="K211" s="83">
        <f>J211-JBH_90DSMR</f>
        <v>-0.28634941690486648</v>
      </c>
      <c r="L211" s="83">
        <f t="shared" si="11"/>
        <v>8.1995988561757036E-2</v>
      </c>
    </row>
    <row r="212" spans="1:12" x14ac:dyDescent="0.25">
      <c r="A212" s="82">
        <v>41796</v>
      </c>
      <c r="B212" s="83">
        <v>18</v>
      </c>
      <c r="C212" s="83">
        <v>18.07</v>
      </c>
      <c r="D212" s="83">
        <v>17.899999999999999</v>
      </c>
      <c r="E212" s="83">
        <v>17.96</v>
      </c>
      <c r="F212" s="84">
        <v>671100</v>
      </c>
      <c r="G212" s="83">
        <v>16.95</v>
      </c>
      <c r="H212" s="84">
        <f>EOD_T-A212</f>
        <v>298</v>
      </c>
      <c r="I212" s="83">
        <f t="shared" si="9"/>
        <v>-6.0000000000002274E-2</v>
      </c>
      <c r="J212" s="83">
        <f t="shared" si="10"/>
        <v>-0.35273368606703276</v>
      </c>
      <c r="K212" s="83">
        <f>J212-JBH_90DSMR</f>
        <v>-0.6390831029718993</v>
      </c>
      <c r="L212" s="83">
        <f t="shared" si="11"/>
        <v>0.40842721250419123</v>
      </c>
    </row>
    <row r="213" spans="1:12" x14ac:dyDescent="0.25">
      <c r="A213" s="82">
        <v>41795</v>
      </c>
      <c r="B213" s="83">
        <v>17.850000000000001</v>
      </c>
      <c r="C213" s="83">
        <v>18.14</v>
      </c>
      <c r="D213" s="83">
        <v>17.78</v>
      </c>
      <c r="E213" s="83">
        <v>18.03</v>
      </c>
      <c r="F213" s="84">
        <v>757900</v>
      </c>
      <c r="G213" s="83">
        <v>17.010000000000002</v>
      </c>
      <c r="H213" s="84">
        <f>EOD_T-A213</f>
        <v>299</v>
      </c>
      <c r="I213" s="83">
        <f t="shared" si="9"/>
        <v>0.17000000000000171</v>
      </c>
      <c r="J213" s="83">
        <f t="shared" si="10"/>
        <v>1.0095011876484661</v>
      </c>
      <c r="K213" s="83">
        <f>J213-JBH_90DSMR</f>
        <v>0.7231517707435996</v>
      </c>
      <c r="L213" s="83">
        <f t="shared" si="11"/>
        <v>0.52294848352960366</v>
      </c>
    </row>
    <row r="214" spans="1:12" x14ac:dyDescent="0.25">
      <c r="A214" s="82">
        <v>41794</v>
      </c>
      <c r="B214" s="83">
        <v>17.71</v>
      </c>
      <c r="C214" s="83">
        <v>17.98</v>
      </c>
      <c r="D214" s="83">
        <v>17.71</v>
      </c>
      <c r="E214" s="83">
        <v>17.84</v>
      </c>
      <c r="F214" s="84">
        <v>1009000</v>
      </c>
      <c r="G214" s="83">
        <v>16.84</v>
      </c>
      <c r="H214" s="84">
        <f>EOD_T-A214</f>
        <v>300</v>
      </c>
      <c r="I214" s="83">
        <f t="shared" si="9"/>
        <v>0.21000000000000085</v>
      </c>
      <c r="J214" s="83">
        <f t="shared" si="10"/>
        <v>1.2627781118460666</v>
      </c>
      <c r="K214" s="83">
        <f>J214-JBH_90DSMR</f>
        <v>0.9764286949412001</v>
      </c>
      <c r="L214" s="83">
        <f t="shared" si="11"/>
        <v>0.95341299630457521</v>
      </c>
    </row>
    <row r="215" spans="1:12" x14ac:dyDescent="0.25">
      <c r="A215" s="82">
        <v>41793</v>
      </c>
      <c r="B215" s="83">
        <v>17.97</v>
      </c>
      <c r="C215" s="83">
        <v>17.98</v>
      </c>
      <c r="D215" s="83">
        <v>17.57</v>
      </c>
      <c r="E215" s="83">
        <v>17.62</v>
      </c>
      <c r="F215" s="84">
        <v>1223800</v>
      </c>
      <c r="G215" s="83">
        <v>16.63</v>
      </c>
      <c r="H215" s="84">
        <f>EOD_T-A215</f>
        <v>301</v>
      </c>
      <c r="I215" s="83">
        <f t="shared" si="9"/>
        <v>-0.30000000000000071</v>
      </c>
      <c r="J215" s="83">
        <f t="shared" si="10"/>
        <v>-1.7720023626698211</v>
      </c>
      <c r="K215" s="83">
        <f>J215-JBH_90DSMR</f>
        <v>-2.0583517795746875</v>
      </c>
      <c r="L215" s="83">
        <f t="shared" si="11"/>
        <v>4.2368120484782832</v>
      </c>
    </row>
    <row r="216" spans="1:12" x14ac:dyDescent="0.25">
      <c r="A216" s="82">
        <v>41792</v>
      </c>
      <c r="B216" s="83">
        <v>18.16</v>
      </c>
      <c r="C216" s="83">
        <v>18.25</v>
      </c>
      <c r="D216" s="83">
        <v>17.920000000000002</v>
      </c>
      <c r="E216" s="83">
        <v>17.940000000000001</v>
      </c>
      <c r="F216" s="84">
        <v>1106900</v>
      </c>
      <c r="G216" s="83">
        <v>16.93</v>
      </c>
      <c r="H216" s="84">
        <f>EOD_T-A216</f>
        <v>302</v>
      </c>
      <c r="I216" s="83">
        <f t="shared" si="9"/>
        <v>-0.19000000000000128</v>
      </c>
      <c r="J216" s="83">
        <f t="shared" si="10"/>
        <v>-1.109813084112157</v>
      </c>
      <c r="K216" s="83">
        <f>J216-JBH_90DSMR</f>
        <v>-1.3961625010170233</v>
      </c>
      <c r="L216" s="83">
        <f t="shared" si="11"/>
        <v>1.9492697292461096</v>
      </c>
    </row>
    <row r="217" spans="1:12" x14ac:dyDescent="0.25">
      <c r="A217" s="82">
        <v>41789</v>
      </c>
      <c r="B217" s="83">
        <v>18.059999999999999</v>
      </c>
      <c r="C217" s="83">
        <v>18.260000000000002</v>
      </c>
      <c r="D217" s="83">
        <v>18.05</v>
      </c>
      <c r="E217" s="83">
        <v>18.14</v>
      </c>
      <c r="F217" s="84">
        <v>829800</v>
      </c>
      <c r="G217" s="83">
        <v>17.12</v>
      </c>
      <c r="H217" s="84">
        <f>EOD_T-A217</f>
        <v>305</v>
      </c>
      <c r="I217" s="83">
        <f t="shared" si="9"/>
        <v>8.9999999999999858E-2</v>
      </c>
      <c r="J217" s="83">
        <f t="shared" si="10"/>
        <v>0.52847915443335203</v>
      </c>
      <c r="K217" s="83">
        <f>J217-JBH_90DSMR</f>
        <v>0.24212973752848554</v>
      </c>
      <c r="L217" s="83">
        <f t="shared" si="11"/>
        <v>5.8626809795613299E-2</v>
      </c>
    </row>
    <row r="218" spans="1:12" x14ac:dyDescent="0.25">
      <c r="A218" s="82">
        <v>41788</v>
      </c>
      <c r="B218" s="83">
        <v>18.11</v>
      </c>
      <c r="C218" s="83">
        <v>18.2</v>
      </c>
      <c r="D218" s="83">
        <v>17.88</v>
      </c>
      <c r="E218" s="83">
        <v>18.05</v>
      </c>
      <c r="F218" s="84">
        <v>1033400</v>
      </c>
      <c r="G218" s="83">
        <v>17.03</v>
      </c>
      <c r="H218" s="84">
        <f>EOD_T-A218</f>
        <v>306</v>
      </c>
      <c r="I218" s="83">
        <f t="shared" si="9"/>
        <v>-0.14999999999999858</v>
      </c>
      <c r="J218" s="83">
        <f t="shared" si="10"/>
        <v>-0.87310826542490449</v>
      </c>
      <c r="K218" s="83">
        <f>J218-JBH_90DSMR</f>
        <v>-1.1594576823297711</v>
      </c>
      <c r="L218" s="83">
        <f t="shared" si="11"/>
        <v>1.3443421171135244</v>
      </c>
    </row>
    <row r="219" spans="1:12" x14ac:dyDescent="0.25">
      <c r="A219" s="82">
        <v>41787</v>
      </c>
      <c r="B219" s="83">
        <v>18.170000000000002</v>
      </c>
      <c r="C219" s="83">
        <v>18.29</v>
      </c>
      <c r="D219" s="83">
        <v>18.07</v>
      </c>
      <c r="E219" s="83">
        <v>18.21</v>
      </c>
      <c r="F219" s="84">
        <v>983200</v>
      </c>
      <c r="G219" s="83">
        <v>17.18</v>
      </c>
      <c r="H219" s="84">
        <f>EOD_T-A219</f>
        <v>307</v>
      </c>
      <c r="I219" s="83">
        <f t="shared" si="9"/>
        <v>3.0000000000001137E-2</v>
      </c>
      <c r="J219" s="83">
        <f t="shared" si="10"/>
        <v>0.17492711370263056</v>
      </c>
      <c r="K219" s="83">
        <f>J219-JBH_90DSMR</f>
        <v>-0.11142230320223592</v>
      </c>
      <c r="L219" s="83">
        <f t="shared" si="11"/>
        <v>1.2414929650890994E-2</v>
      </c>
    </row>
    <row r="220" spans="1:12" x14ac:dyDescent="0.25">
      <c r="A220" s="82">
        <v>41786</v>
      </c>
      <c r="B220" s="83">
        <v>18.5</v>
      </c>
      <c r="C220" s="83">
        <v>18.53</v>
      </c>
      <c r="D220" s="83">
        <v>18.07</v>
      </c>
      <c r="E220" s="83">
        <v>18.170000000000002</v>
      </c>
      <c r="F220" s="84">
        <v>1004500</v>
      </c>
      <c r="G220" s="83">
        <v>17.149999999999999</v>
      </c>
      <c r="H220" s="84">
        <f>EOD_T-A220</f>
        <v>308</v>
      </c>
      <c r="I220" s="83">
        <f t="shared" si="9"/>
        <v>-0.25</v>
      </c>
      <c r="J220" s="83">
        <f t="shared" si="10"/>
        <v>-1.4367816091954024</v>
      </c>
      <c r="K220" s="83">
        <f>J220-JBH_90DSMR</f>
        <v>-1.723131026100269</v>
      </c>
      <c r="L220" s="83">
        <f t="shared" si="11"/>
        <v>2.9691805331093661</v>
      </c>
    </row>
    <row r="221" spans="1:12" x14ac:dyDescent="0.25">
      <c r="A221" s="82">
        <v>41785</v>
      </c>
      <c r="B221" s="83">
        <v>18.190000000000001</v>
      </c>
      <c r="C221" s="83">
        <v>18.489999999999998</v>
      </c>
      <c r="D221" s="83">
        <v>18.170000000000002</v>
      </c>
      <c r="E221" s="83">
        <v>18.440000000000001</v>
      </c>
      <c r="F221" s="84">
        <v>755000</v>
      </c>
      <c r="G221" s="83">
        <v>17.399999999999999</v>
      </c>
      <c r="H221" s="84">
        <f>EOD_T-A221</f>
        <v>309</v>
      </c>
      <c r="I221" s="83">
        <f t="shared" si="9"/>
        <v>0.27999999999999758</v>
      </c>
      <c r="J221" s="83">
        <f t="shared" si="10"/>
        <v>1.6355140186915746</v>
      </c>
      <c r="K221" s="83">
        <f>J221-JBH_90DSMR</f>
        <v>1.3491646017867081</v>
      </c>
      <c r="L221" s="83">
        <f t="shared" si="11"/>
        <v>1.8202451227142864</v>
      </c>
    </row>
    <row r="222" spans="1:12" x14ac:dyDescent="0.25">
      <c r="A222" s="82">
        <v>41782</v>
      </c>
      <c r="B222" s="83">
        <v>18.3</v>
      </c>
      <c r="C222" s="83">
        <v>18.399999999999999</v>
      </c>
      <c r="D222" s="83">
        <v>18.079999999999998</v>
      </c>
      <c r="E222" s="83">
        <v>18.14</v>
      </c>
      <c r="F222" s="84">
        <v>1414700</v>
      </c>
      <c r="G222" s="83">
        <v>17.12</v>
      </c>
      <c r="H222" s="84">
        <f>EOD_T-A222</f>
        <v>312</v>
      </c>
      <c r="I222" s="83">
        <f t="shared" si="9"/>
        <v>-0.23999999999999844</v>
      </c>
      <c r="J222" s="83">
        <f t="shared" si="10"/>
        <v>-1.3824884792626639</v>
      </c>
      <c r="K222" s="83">
        <f>J222-JBH_90DSMR</f>
        <v>-1.6688378961675303</v>
      </c>
      <c r="L222" s="83">
        <f t="shared" si="11"/>
        <v>2.7850199236848687</v>
      </c>
    </row>
    <row r="223" spans="1:12" x14ac:dyDescent="0.25">
      <c r="A223" s="82">
        <v>41781</v>
      </c>
      <c r="B223" s="83">
        <v>18.57</v>
      </c>
      <c r="C223" s="83">
        <v>18.579999999999998</v>
      </c>
      <c r="D223" s="83">
        <v>18.260000000000002</v>
      </c>
      <c r="E223" s="83">
        <v>18.399999999999999</v>
      </c>
      <c r="F223" s="84">
        <v>1058000</v>
      </c>
      <c r="G223" s="83">
        <v>17.36</v>
      </c>
      <c r="H223" s="84">
        <f>EOD_T-A223</f>
        <v>313</v>
      </c>
      <c r="I223" s="83">
        <f t="shared" si="9"/>
        <v>-0.23000000000000043</v>
      </c>
      <c r="J223" s="83">
        <f t="shared" si="10"/>
        <v>-1.3075611142694736</v>
      </c>
      <c r="K223" s="83">
        <f>J223-JBH_90DSMR</f>
        <v>-1.5939105311743402</v>
      </c>
      <c r="L223" s="83">
        <f t="shared" si="11"/>
        <v>2.5405507813884673</v>
      </c>
    </row>
    <row r="224" spans="1:12" x14ac:dyDescent="0.25">
      <c r="A224" s="82">
        <v>41780</v>
      </c>
      <c r="B224" s="83">
        <v>18.899999999999999</v>
      </c>
      <c r="C224" s="83">
        <v>18.920000000000002</v>
      </c>
      <c r="D224" s="83">
        <v>18.559999999999999</v>
      </c>
      <c r="E224" s="83">
        <v>18.64</v>
      </c>
      <c r="F224" s="84">
        <v>1013000</v>
      </c>
      <c r="G224" s="83">
        <v>17.59</v>
      </c>
      <c r="H224" s="84">
        <f>EOD_T-A224</f>
        <v>314</v>
      </c>
      <c r="I224" s="83">
        <f t="shared" si="9"/>
        <v>-0.5</v>
      </c>
      <c r="J224" s="83">
        <f t="shared" si="10"/>
        <v>-2.7639579878385847</v>
      </c>
      <c r="K224" s="83">
        <f>J224-JBH_90DSMR</f>
        <v>-3.0503074047434513</v>
      </c>
      <c r="L224" s="83">
        <f t="shared" si="11"/>
        <v>9.3043752634327284</v>
      </c>
    </row>
    <row r="225" spans="1:12" x14ac:dyDescent="0.25">
      <c r="A225" s="82">
        <v>41779</v>
      </c>
      <c r="B225" s="83">
        <v>19.5</v>
      </c>
      <c r="C225" s="83">
        <v>19.5</v>
      </c>
      <c r="D225" s="83">
        <v>19.079999999999998</v>
      </c>
      <c r="E225" s="83">
        <v>19.170000000000002</v>
      </c>
      <c r="F225" s="84">
        <v>666800</v>
      </c>
      <c r="G225" s="83">
        <v>18.09</v>
      </c>
      <c r="H225" s="84">
        <f>EOD_T-A225</f>
        <v>315</v>
      </c>
      <c r="I225" s="83">
        <f t="shared" si="9"/>
        <v>-0.26000000000000156</v>
      </c>
      <c r="J225" s="83">
        <f t="shared" si="10"/>
        <v>-1.4168937329700357</v>
      </c>
      <c r="K225" s="83">
        <f>J225-JBH_90DSMR</f>
        <v>-1.7032431498749023</v>
      </c>
      <c r="L225" s="83">
        <f t="shared" si="11"/>
        <v>2.9010372275957792</v>
      </c>
    </row>
    <row r="226" spans="1:12" x14ac:dyDescent="0.25">
      <c r="A226" s="82">
        <v>41778</v>
      </c>
      <c r="B226" s="83">
        <v>19.77</v>
      </c>
      <c r="C226" s="83">
        <v>19.79</v>
      </c>
      <c r="D226" s="83">
        <v>19.440000000000001</v>
      </c>
      <c r="E226" s="83">
        <v>19.45</v>
      </c>
      <c r="F226" s="84">
        <v>580900</v>
      </c>
      <c r="G226" s="83">
        <v>18.350000000000001</v>
      </c>
      <c r="H226" s="84">
        <f>EOD_T-A226</f>
        <v>316</v>
      </c>
      <c r="I226" s="83">
        <f t="shared" si="9"/>
        <v>-0.30999999999999872</v>
      </c>
      <c r="J226" s="83">
        <f t="shared" si="10"/>
        <v>-1.6613076098606576</v>
      </c>
      <c r="K226" s="83">
        <f>J226-JBH_90DSMR</f>
        <v>-1.947657026765524</v>
      </c>
      <c r="L226" s="83">
        <f t="shared" si="11"/>
        <v>3.7933678939091209</v>
      </c>
    </row>
    <row r="227" spans="1:12" x14ac:dyDescent="0.25">
      <c r="A227" s="82">
        <v>41775</v>
      </c>
      <c r="B227" s="83">
        <v>19.579999999999998</v>
      </c>
      <c r="C227" s="83">
        <v>19.84</v>
      </c>
      <c r="D227" s="83">
        <v>19.41</v>
      </c>
      <c r="E227" s="83">
        <v>19.77</v>
      </c>
      <c r="F227" s="84">
        <v>401600</v>
      </c>
      <c r="G227" s="83">
        <v>18.66</v>
      </c>
      <c r="H227" s="84">
        <f>EOD_T-A227</f>
        <v>319</v>
      </c>
      <c r="I227" s="83">
        <f t="shared" si="9"/>
        <v>5.0000000000000711E-2</v>
      </c>
      <c r="J227" s="83">
        <f t="shared" si="10"/>
        <v>0.26867275658248641</v>
      </c>
      <c r="K227" s="83">
        <f>J227-JBH_90DSMR</f>
        <v>-1.7676660322380078E-2</v>
      </c>
      <c r="L227" s="83">
        <f t="shared" si="11"/>
        <v>3.1246432015280616E-4</v>
      </c>
    </row>
    <row r="228" spans="1:12" x14ac:dyDescent="0.25">
      <c r="A228" s="82">
        <v>41774</v>
      </c>
      <c r="B228" s="83">
        <v>19.8</v>
      </c>
      <c r="C228" s="83">
        <v>19.829999999999998</v>
      </c>
      <c r="D228" s="83">
        <v>19.5</v>
      </c>
      <c r="E228" s="83">
        <v>19.72</v>
      </c>
      <c r="F228" s="84">
        <v>504000</v>
      </c>
      <c r="G228" s="83">
        <v>18.61</v>
      </c>
      <c r="H228" s="84">
        <f>EOD_T-A228</f>
        <v>320</v>
      </c>
      <c r="I228" s="83">
        <f t="shared" si="9"/>
        <v>-0.32000000000000028</v>
      </c>
      <c r="J228" s="83">
        <f t="shared" si="10"/>
        <v>-1.690438457474909</v>
      </c>
      <c r="K228" s="83">
        <f>J228-JBH_90DSMR</f>
        <v>-1.9767878743797755</v>
      </c>
      <c r="L228" s="83">
        <f t="shared" si="11"/>
        <v>3.9076903002949113</v>
      </c>
    </row>
    <row r="229" spans="1:12" x14ac:dyDescent="0.25">
      <c r="A229" s="82">
        <v>41773</v>
      </c>
      <c r="B229" s="83">
        <v>19.510000000000002</v>
      </c>
      <c r="C229" s="83">
        <v>20.059999999999999</v>
      </c>
      <c r="D229" s="83">
        <v>19.48</v>
      </c>
      <c r="E229" s="83">
        <v>20.059999999999999</v>
      </c>
      <c r="F229" s="84">
        <v>682400</v>
      </c>
      <c r="G229" s="83">
        <v>18.93</v>
      </c>
      <c r="H229" s="84">
        <f>EOD_T-A229</f>
        <v>321</v>
      </c>
      <c r="I229" s="83">
        <f t="shared" si="9"/>
        <v>0.57999999999999829</v>
      </c>
      <c r="J229" s="83">
        <f t="shared" si="10"/>
        <v>3.1607629427792818</v>
      </c>
      <c r="K229" s="83">
        <f>J229-JBH_90DSMR</f>
        <v>2.8744135258744152</v>
      </c>
      <c r="L229" s="83">
        <f t="shared" si="11"/>
        <v>8.262253117729788</v>
      </c>
    </row>
    <row r="230" spans="1:12" x14ac:dyDescent="0.25">
      <c r="A230" s="82">
        <v>41772</v>
      </c>
      <c r="B230" s="83">
        <v>19.36</v>
      </c>
      <c r="C230" s="83">
        <v>19.61</v>
      </c>
      <c r="D230" s="83">
        <v>19.27</v>
      </c>
      <c r="E230" s="83">
        <v>19.440000000000001</v>
      </c>
      <c r="F230" s="84">
        <v>624700</v>
      </c>
      <c r="G230" s="83">
        <v>18.350000000000001</v>
      </c>
      <c r="H230" s="84">
        <f>EOD_T-A230</f>
        <v>322</v>
      </c>
      <c r="I230" s="83">
        <f t="shared" si="9"/>
        <v>0.14000000000000057</v>
      </c>
      <c r="J230" s="83">
        <f t="shared" si="10"/>
        <v>0.76880834706205681</v>
      </c>
      <c r="K230" s="83">
        <f>J230-JBH_90DSMR</f>
        <v>0.48245893015719032</v>
      </c>
      <c r="L230" s="83">
        <f t="shared" si="11"/>
        <v>0.23276661928842066</v>
      </c>
    </row>
    <row r="231" spans="1:12" x14ac:dyDescent="0.25">
      <c r="A231" s="82">
        <v>41771</v>
      </c>
      <c r="B231" s="83">
        <v>19.47</v>
      </c>
      <c r="C231" s="83">
        <v>19.809999999999999</v>
      </c>
      <c r="D231" s="83">
        <v>19.170000000000002</v>
      </c>
      <c r="E231" s="83">
        <v>19.3</v>
      </c>
      <c r="F231" s="84">
        <v>802800</v>
      </c>
      <c r="G231" s="83">
        <v>18.21</v>
      </c>
      <c r="H231" s="84">
        <f>EOD_T-A231</f>
        <v>323</v>
      </c>
      <c r="I231" s="83">
        <f t="shared" si="9"/>
        <v>-0.16000000000000014</v>
      </c>
      <c r="J231" s="83">
        <f t="shared" si="10"/>
        <v>-0.87098530212302749</v>
      </c>
      <c r="K231" s="83">
        <f>J231-JBH_90DSMR</f>
        <v>-1.157334719027894</v>
      </c>
      <c r="L231" s="83">
        <f t="shared" si="11"/>
        <v>1.3394236518673743</v>
      </c>
    </row>
    <row r="232" spans="1:12" x14ac:dyDescent="0.25">
      <c r="A232" s="82">
        <v>41768</v>
      </c>
      <c r="B232" s="83">
        <v>19.16</v>
      </c>
      <c r="C232" s="83">
        <v>19.649999999999999</v>
      </c>
      <c r="D232" s="83">
        <v>19.010000000000002</v>
      </c>
      <c r="E232" s="83">
        <v>19.47</v>
      </c>
      <c r="F232" s="84">
        <v>909000</v>
      </c>
      <c r="G232" s="83">
        <v>18.37</v>
      </c>
      <c r="H232" s="84">
        <f>EOD_T-A232</f>
        <v>326</v>
      </c>
      <c r="I232" s="83">
        <f t="shared" si="9"/>
        <v>0.5</v>
      </c>
      <c r="J232" s="83">
        <f t="shared" si="10"/>
        <v>2.7979854504756574</v>
      </c>
      <c r="K232" s="83">
        <f>J232-JBH_90DSMR</f>
        <v>2.5116360335707908</v>
      </c>
      <c r="L232" s="83">
        <f t="shared" si="11"/>
        <v>6.3083155651312142</v>
      </c>
    </row>
    <row r="233" spans="1:12" x14ac:dyDescent="0.25">
      <c r="A233" s="82">
        <v>41767</v>
      </c>
      <c r="B233" s="83">
        <v>19.260000000000002</v>
      </c>
      <c r="C233" s="83">
        <v>19.260000000000002</v>
      </c>
      <c r="D233" s="83">
        <v>18.88</v>
      </c>
      <c r="E233" s="83">
        <v>18.940000000000001</v>
      </c>
      <c r="F233" s="84">
        <v>280200</v>
      </c>
      <c r="G233" s="83">
        <v>17.87</v>
      </c>
      <c r="H233" s="84">
        <f>EOD_T-A233</f>
        <v>327</v>
      </c>
      <c r="I233" s="83">
        <f t="shared" si="9"/>
        <v>-0.23000000000000043</v>
      </c>
      <c r="J233" s="83">
        <f t="shared" si="10"/>
        <v>-1.2707182320442012</v>
      </c>
      <c r="K233" s="83">
        <f>J233-JBH_90DSMR</f>
        <v>-1.5570676489490678</v>
      </c>
      <c r="L233" s="83">
        <f t="shared" si="11"/>
        <v>2.4244596634037774</v>
      </c>
    </row>
    <row r="234" spans="1:12" x14ac:dyDescent="0.25">
      <c r="A234" s="82">
        <v>41766</v>
      </c>
      <c r="B234" s="83">
        <v>18.920000000000002</v>
      </c>
      <c r="C234" s="83">
        <v>19.32</v>
      </c>
      <c r="D234" s="83">
        <v>18.91</v>
      </c>
      <c r="E234" s="83">
        <v>19.18</v>
      </c>
      <c r="F234" s="84">
        <v>483300</v>
      </c>
      <c r="G234" s="83">
        <v>18.100000000000001</v>
      </c>
      <c r="H234" s="84">
        <f>EOD_T-A234</f>
        <v>328</v>
      </c>
      <c r="I234" s="83">
        <f t="shared" si="9"/>
        <v>0.16000000000000014</v>
      </c>
      <c r="J234" s="83">
        <f t="shared" si="10"/>
        <v>0.89186176142697948</v>
      </c>
      <c r="K234" s="83">
        <f>J234-JBH_90DSMR</f>
        <v>0.605512344522113</v>
      </c>
      <c r="L234" s="83">
        <f t="shared" si="11"/>
        <v>0.36664519936866607</v>
      </c>
    </row>
    <row r="235" spans="1:12" x14ac:dyDescent="0.25">
      <c r="A235" s="82">
        <v>41765</v>
      </c>
      <c r="B235" s="83">
        <v>19</v>
      </c>
      <c r="C235" s="83">
        <v>19.21</v>
      </c>
      <c r="D235" s="83">
        <v>18.89</v>
      </c>
      <c r="E235" s="83">
        <v>19.010000000000002</v>
      </c>
      <c r="F235" s="84">
        <v>256500</v>
      </c>
      <c r="G235" s="83">
        <v>17.940000000000001</v>
      </c>
      <c r="H235" s="84">
        <f>EOD_T-A235</f>
        <v>329</v>
      </c>
      <c r="I235" s="83">
        <f t="shared" si="9"/>
        <v>0.20000000000000284</v>
      </c>
      <c r="J235" s="83">
        <f t="shared" si="10"/>
        <v>1.1273957158962957</v>
      </c>
      <c r="K235" s="83">
        <f>J235-JBH_90DSMR</f>
        <v>0.84104629899142924</v>
      </c>
      <c r="L235" s="83">
        <f t="shared" si="11"/>
        <v>0.70735887704718059</v>
      </c>
    </row>
    <row r="236" spans="1:12" x14ac:dyDescent="0.25">
      <c r="A236" s="82">
        <v>41764</v>
      </c>
      <c r="B236" s="83">
        <v>18.84</v>
      </c>
      <c r="C236" s="83">
        <v>18.97</v>
      </c>
      <c r="D236" s="83">
        <v>18.61</v>
      </c>
      <c r="E236" s="83">
        <v>18.8</v>
      </c>
      <c r="F236" s="84">
        <v>325600</v>
      </c>
      <c r="G236" s="83">
        <v>17.739999999999998</v>
      </c>
      <c r="H236" s="84">
        <f>EOD_T-A236</f>
        <v>330</v>
      </c>
      <c r="I236" s="83">
        <f t="shared" si="9"/>
        <v>-0.10000000000000142</v>
      </c>
      <c r="J236" s="83">
        <f t="shared" si="10"/>
        <v>-0.5605381165919362</v>
      </c>
      <c r="K236" s="83">
        <f>J236-JBH_90DSMR</f>
        <v>-0.84688753349680268</v>
      </c>
      <c r="L236" s="83">
        <f t="shared" si="11"/>
        <v>0.71721849439229812</v>
      </c>
    </row>
    <row r="237" spans="1:12" x14ac:dyDescent="0.25">
      <c r="A237" s="82">
        <v>41761</v>
      </c>
      <c r="B237" s="83">
        <v>18.82</v>
      </c>
      <c r="C237" s="83">
        <v>19</v>
      </c>
      <c r="D237" s="83">
        <v>18.68</v>
      </c>
      <c r="E237" s="83">
        <v>18.899999999999999</v>
      </c>
      <c r="F237" s="84">
        <v>464200</v>
      </c>
      <c r="G237" s="83">
        <v>17.84</v>
      </c>
      <c r="H237" s="84">
        <f>EOD_T-A237</f>
        <v>333</v>
      </c>
      <c r="I237" s="83">
        <f t="shared" si="9"/>
        <v>3.9999999999999147E-2</v>
      </c>
      <c r="J237" s="83">
        <f t="shared" si="10"/>
        <v>0.22471910112359073</v>
      </c>
      <c r="K237" s="83">
        <f>J237-JBH_90DSMR</f>
        <v>-6.1630315781275757E-2</v>
      </c>
      <c r="L237" s="83">
        <f t="shared" si="11"/>
        <v>3.7982958232997675E-3</v>
      </c>
    </row>
    <row r="238" spans="1:12" x14ac:dyDescent="0.25">
      <c r="A238" s="82">
        <v>41760</v>
      </c>
      <c r="B238" s="83">
        <v>19.3</v>
      </c>
      <c r="C238" s="83">
        <v>19.34</v>
      </c>
      <c r="D238" s="83">
        <v>18.7</v>
      </c>
      <c r="E238" s="83">
        <v>18.86</v>
      </c>
      <c r="F238" s="84">
        <v>727600</v>
      </c>
      <c r="G238" s="83">
        <v>17.8</v>
      </c>
      <c r="H238" s="84">
        <f>EOD_T-A238</f>
        <v>334</v>
      </c>
      <c r="I238" s="83">
        <f t="shared" si="9"/>
        <v>-0.41000000000000014</v>
      </c>
      <c r="J238" s="83">
        <f t="shared" si="10"/>
        <v>-2.2515101592531583</v>
      </c>
      <c r="K238" s="83">
        <f>J238-JBH_90DSMR</f>
        <v>-2.5378595761580249</v>
      </c>
      <c r="L238" s="83">
        <f t="shared" si="11"/>
        <v>6.4407312282969897</v>
      </c>
    </row>
    <row r="239" spans="1:12" x14ac:dyDescent="0.25">
      <c r="A239" s="82">
        <v>41759</v>
      </c>
      <c r="B239" s="83">
        <v>19.52</v>
      </c>
      <c r="C239" s="83">
        <v>19.559999999999999</v>
      </c>
      <c r="D239" s="83">
        <v>18.8</v>
      </c>
      <c r="E239" s="83">
        <v>19.3</v>
      </c>
      <c r="F239" s="84">
        <v>828900</v>
      </c>
      <c r="G239" s="83">
        <v>18.21</v>
      </c>
      <c r="H239" s="84">
        <f>EOD_T-A239</f>
        <v>335</v>
      </c>
      <c r="I239" s="83">
        <f t="shared" si="9"/>
        <v>-9.9999999999997868E-2</v>
      </c>
      <c r="J239" s="83">
        <f t="shared" si="10"/>
        <v>-0.54614964500271912</v>
      </c>
      <c r="K239" s="83">
        <f>J239-JBH_90DSMR</f>
        <v>-0.8324990619075856</v>
      </c>
      <c r="L239" s="83">
        <f t="shared" si="11"/>
        <v>0.69305468807701009</v>
      </c>
    </row>
    <row r="240" spans="1:12" x14ac:dyDescent="0.25">
      <c r="A240" s="82">
        <v>41758</v>
      </c>
      <c r="B240" s="83">
        <v>20.350000000000001</v>
      </c>
      <c r="C240" s="83">
        <v>20.350000000000001</v>
      </c>
      <c r="D240" s="83">
        <v>19.329999999999998</v>
      </c>
      <c r="E240" s="83">
        <v>19.399999999999999</v>
      </c>
      <c r="F240" s="84">
        <v>1024700</v>
      </c>
      <c r="G240" s="83">
        <v>18.309999999999999</v>
      </c>
      <c r="H240" s="84">
        <f>EOD_T-A240</f>
        <v>336</v>
      </c>
      <c r="I240" s="83">
        <f t="shared" si="9"/>
        <v>-0.85000000000000142</v>
      </c>
      <c r="J240" s="83">
        <f t="shared" si="10"/>
        <v>-4.4363256784968756</v>
      </c>
      <c r="K240" s="83">
        <f>J240-JBH_90DSMR</f>
        <v>-4.7226750954017422</v>
      </c>
      <c r="L240" s="83">
        <f t="shared" si="11"/>
        <v>22.303660056727857</v>
      </c>
    </row>
    <row r="241" spans="1:12" x14ac:dyDescent="0.25">
      <c r="A241" s="82">
        <v>41757</v>
      </c>
      <c r="B241" s="83">
        <v>20.22</v>
      </c>
      <c r="C241" s="83">
        <v>20.5</v>
      </c>
      <c r="D241" s="83">
        <v>20.12</v>
      </c>
      <c r="E241" s="83">
        <v>20.3</v>
      </c>
      <c r="F241" s="84">
        <v>557200</v>
      </c>
      <c r="G241" s="83">
        <v>19.16</v>
      </c>
      <c r="H241" s="84">
        <f>EOD_T-A241</f>
        <v>337</v>
      </c>
      <c r="I241" s="83">
        <f t="shared" si="9"/>
        <v>1.9999999999999574E-2</v>
      </c>
      <c r="J241" s="83">
        <f t="shared" si="10"/>
        <v>0.10449320794148158</v>
      </c>
      <c r="K241" s="83">
        <f>J241-JBH_90DSMR</f>
        <v>-0.18185620896338489</v>
      </c>
      <c r="L241" s="83">
        <f t="shared" si="11"/>
        <v>3.3071680738534309E-2</v>
      </c>
    </row>
    <row r="242" spans="1:12" x14ac:dyDescent="0.25">
      <c r="A242" s="82">
        <v>41754</v>
      </c>
      <c r="B242" s="83">
        <v>20.28</v>
      </c>
      <c r="C242" s="83">
        <v>20.28</v>
      </c>
      <c r="D242" s="83">
        <v>20.28</v>
      </c>
      <c r="E242" s="83">
        <v>20.28</v>
      </c>
      <c r="F242" s="84">
        <v>0</v>
      </c>
      <c r="G242" s="83">
        <v>19.14</v>
      </c>
      <c r="H242" s="84">
        <f>EOD_T-A242</f>
        <v>340</v>
      </c>
      <c r="I242" s="83">
        <f t="shared" si="9"/>
        <v>0</v>
      </c>
      <c r="J242" s="83">
        <f t="shared" si="10"/>
        <v>0</v>
      </c>
      <c r="K242" s="83">
        <f>J242-JBH_90DSMR</f>
        <v>-0.28634941690486648</v>
      </c>
      <c r="L242" s="83">
        <f t="shared" si="11"/>
        <v>8.1995988561757036E-2</v>
      </c>
    </row>
    <row r="243" spans="1:12" x14ac:dyDescent="0.25">
      <c r="A243" s="82">
        <v>41753</v>
      </c>
      <c r="B243" s="83">
        <v>20.6</v>
      </c>
      <c r="C243" s="83">
        <v>20.6</v>
      </c>
      <c r="D243" s="83">
        <v>20.21</v>
      </c>
      <c r="E243" s="83">
        <v>20.28</v>
      </c>
      <c r="F243" s="84">
        <v>687600</v>
      </c>
      <c r="G243" s="83">
        <v>19.14</v>
      </c>
      <c r="H243" s="84">
        <f>EOD_T-A243</f>
        <v>341</v>
      </c>
      <c r="I243" s="83">
        <f t="shared" si="9"/>
        <v>-0.33999999999999986</v>
      </c>
      <c r="J243" s="83">
        <f t="shared" si="10"/>
        <v>-1.7453798767967137</v>
      </c>
      <c r="K243" s="83">
        <f>J243-JBH_90DSMR</f>
        <v>-2.0317292937015803</v>
      </c>
      <c r="L243" s="83">
        <f t="shared" si="11"/>
        <v>4.1279239228851221</v>
      </c>
    </row>
    <row r="244" spans="1:12" x14ac:dyDescent="0.25">
      <c r="A244" s="82">
        <v>41752</v>
      </c>
      <c r="B244" s="83">
        <v>20.8</v>
      </c>
      <c r="C244" s="83">
        <v>21.1</v>
      </c>
      <c r="D244" s="83">
        <v>20.25</v>
      </c>
      <c r="E244" s="83">
        <v>20.64</v>
      </c>
      <c r="F244" s="84">
        <v>746500</v>
      </c>
      <c r="G244" s="83">
        <v>19.48</v>
      </c>
      <c r="H244" s="84">
        <f>EOD_T-A244</f>
        <v>342</v>
      </c>
      <c r="I244" s="83">
        <f t="shared" si="9"/>
        <v>-0.14999999999999858</v>
      </c>
      <c r="J244" s="83">
        <f t="shared" si="10"/>
        <v>-0.7641365257259225</v>
      </c>
      <c r="K244" s="83">
        <f>J244-JBH_90DSMR</f>
        <v>-1.0504859426307891</v>
      </c>
      <c r="L244" s="83">
        <f t="shared" si="11"/>
        <v>1.1035207156648976</v>
      </c>
    </row>
    <row r="245" spans="1:12" x14ac:dyDescent="0.25">
      <c r="A245" s="82">
        <v>41751</v>
      </c>
      <c r="B245" s="83">
        <v>20.84</v>
      </c>
      <c r="C245" s="83">
        <v>20.96</v>
      </c>
      <c r="D245" s="83">
        <v>20.68</v>
      </c>
      <c r="E245" s="83">
        <v>20.8</v>
      </c>
      <c r="F245" s="84">
        <v>348900</v>
      </c>
      <c r="G245" s="83">
        <v>19.63</v>
      </c>
      <c r="H245" s="84">
        <f>EOD_T-A245</f>
        <v>343</v>
      </c>
      <c r="I245" s="83">
        <f t="shared" si="9"/>
        <v>-0.14000000000000057</v>
      </c>
      <c r="J245" s="83">
        <f t="shared" si="10"/>
        <v>-0.70814365199797957</v>
      </c>
      <c r="K245" s="83">
        <f>J245-JBH_90DSMR</f>
        <v>-0.99449306890284606</v>
      </c>
      <c r="L245" s="83">
        <f t="shared" si="11"/>
        <v>0.98901646409580091</v>
      </c>
    </row>
    <row r="246" spans="1:12" x14ac:dyDescent="0.25">
      <c r="A246" s="82">
        <v>41750</v>
      </c>
      <c r="B246" s="83">
        <v>20.95</v>
      </c>
      <c r="C246" s="83">
        <v>20.95</v>
      </c>
      <c r="D246" s="83">
        <v>20.95</v>
      </c>
      <c r="E246" s="83">
        <v>20.95</v>
      </c>
      <c r="F246" s="84">
        <v>0</v>
      </c>
      <c r="G246" s="83">
        <v>19.77</v>
      </c>
      <c r="H246" s="84">
        <f>EOD_T-A246</f>
        <v>344</v>
      </c>
      <c r="I246" s="83">
        <f t="shared" si="9"/>
        <v>0</v>
      </c>
      <c r="J246" s="83">
        <f t="shared" si="10"/>
        <v>0</v>
      </c>
      <c r="K246" s="83">
        <f>J246-JBH_90DSMR</f>
        <v>-0.28634941690486648</v>
      </c>
      <c r="L246" s="83">
        <f t="shared" si="11"/>
        <v>8.1995988561757036E-2</v>
      </c>
    </row>
    <row r="247" spans="1:12" x14ac:dyDescent="0.25">
      <c r="A247" s="82">
        <v>41747</v>
      </c>
      <c r="B247" s="83">
        <v>20.95</v>
      </c>
      <c r="C247" s="83">
        <v>20.95</v>
      </c>
      <c r="D247" s="83">
        <v>20.95</v>
      </c>
      <c r="E247" s="83">
        <v>20.95</v>
      </c>
      <c r="F247" s="84">
        <v>0</v>
      </c>
      <c r="G247" s="83">
        <v>19.77</v>
      </c>
      <c r="H247" s="84">
        <f>EOD_T-A247</f>
        <v>347</v>
      </c>
      <c r="I247" s="83">
        <f t="shared" si="9"/>
        <v>0</v>
      </c>
      <c r="J247" s="83">
        <f t="shared" si="10"/>
        <v>0</v>
      </c>
      <c r="K247" s="83">
        <f>J247-JBH_90DSMR</f>
        <v>-0.28634941690486648</v>
      </c>
      <c r="L247" s="83">
        <f t="shared" si="11"/>
        <v>8.1995988561757036E-2</v>
      </c>
    </row>
    <row r="248" spans="1:12" x14ac:dyDescent="0.25">
      <c r="A248" s="82">
        <v>41746</v>
      </c>
      <c r="B248" s="83">
        <v>21.08</v>
      </c>
      <c r="C248" s="83">
        <v>21.1</v>
      </c>
      <c r="D248" s="83">
        <v>20.66</v>
      </c>
      <c r="E248" s="83">
        <v>20.95</v>
      </c>
      <c r="F248" s="84">
        <v>535000</v>
      </c>
      <c r="G248" s="83">
        <v>19.77</v>
      </c>
      <c r="H248" s="84">
        <f>EOD_T-A248</f>
        <v>348</v>
      </c>
      <c r="I248" s="83">
        <f t="shared" si="9"/>
        <v>-0.10000000000000142</v>
      </c>
      <c r="J248" s="83">
        <f t="shared" si="10"/>
        <v>-0.50327126321087778</v>
      </c>
      <c r="K248" s="83">
        <f>J248-JBH_90DSMR</f>
        <v>-0.78962068011574427</v>
      </c>
      <c r="L248" s="83">
        <f t="shared" si="11"/>
        <v>0.62350081846645056</v>
      </c>
    </row>
    <row r="249" spans="1:12" x14ac:dyDescent="0.25">
      <c r="A249" s="82">
        <v>41745</v>
      </c>
      <c r="B249" s="83">
        <v>20.69</v>
      </c>
      <c r="C249" s="83">
        <v>21.4</v>
      </c>
      <c r="D249" s="83">
        <v>20.69</v>
      </c>
      <c r="E249" s="83">
        <v>21.06</v>
      </c>
      <c r="F249" s="84">
        <v>1515100</v>
      </c>
      <c r="G249" s="83">
        <v>19.87</v>
      </c>
      <c r="H249" s="84">
        <f>EOD_T-A249</f>
        <v>349</v>
      </c>
      <c r="I249" s="83">
        <f t="shared" si="9"/>
        <v>0.33999999999999986</v>
      </c>
      <c r="J249" s="83">
        <f t="shared" si="10"/>
        <v>1.7409114183307723</v>
      </c>
      <c r="K249" s="83">
        <f>J249-JBH_90DSMR</f>
        <v>1.4545620014259057</v>
      </c>
      <c r="L249" s="83">
        <f t="shared" si="11"/>
        <v>2.1157506159921367</v>
      </c>
    </row>
    <row r="250" spans="1:12" x14ac:dyDescent="0.25">
      <c r="A250" s="82">
        <v>41744</v>
      </c>
      <c r="B250" s="83">
        <v>20.6</v>
      </c>
      <c r="C250" s="83">
        <v>21.45</v>
      </c>
      <c r="D250" s="83">
        <v>20.52</v>
      </c>
      <c r="E250" s="83">
        <v>20.69</v>
      </c>
      <c r="F250" s="84">
        <v>1442600</v>
      </c>
      <c r="G250" s="83">
        <v>19.53</v>
      </c>
      <c r="H250" s="84">
        <f>EOD_T-A250</f>
        <v>350</v>
      </c>
      <c r="I250" s="83">
        <f t="shared" si="9"/>
        <v>0.24000000000000199</v>
      </c>
      <c r="J250" s="83">
        <f t="shared" si="10"/>
        <v>1.2441679626749715</v>
      </c>
      <c r="K250" s="83">
        <f>J250-JBH_90DSMR</f>
        <v>0.95781854577010506</v>
      </c>
      <c r="L250" s="83">
        <f t="shared" si="11"/>
        <v>0.91741636662115889</v>
      </c>
    </row>
    <row r="251" spans="1:12" x14ac:dyDescent="0.25">
      <c r="A251" s="82">
        <v>41743</v>
      </c>
      <c r="B251" s="83">
        <v>20.5</v>
      </c>
      <c r="C251" s="83">
        <v>20.56</v>
      </c>
      <c r="D251" s="83">
        <v>20.27</v>
      </c>
      <c r="E251" s="83">
        <v>20.440000000000001</v>
      </c>
      <c r="F251" s="84">
        <v>671600</v>
      </c>
      <c r="G251" s="83">
        <v>19.29</v>
      </c>
      <c r="H251" s="84">
        <f>EOD_T-A251</f>
        <v>351</v>
      </c>
      <c r="I251" s="83">
        <f t="shared" si="9"/>
        <v>-0.19000000000000128</v>
      </c>
      <c r="J251" s="83">
        <f t="shared" si="10"/>
        <v>-0.97535934291581761</v>
      </c>
      <c r="K251" s="83">
        <f>J251-JBH_90DSMR</f>
        <v>-1.2617087598206842</v>
      </c>
      <c r="L251" s="83">
        <f t="shared" si="11"/>
        <v>1.591908994608249</v>
      </c>
    </row>
    <row r="252" spans="1:12" x14ac:dyDescent="0.25">
      <c r="A252" s="82">
        <v>41740</v>
      </c>
      <c r="B252" s="83">
        <v>20</v>
      </c>
      <c r="C252" s="83">
        <v>20.64</v>
      </c>
      <c r="D252" s="83">
        <v>19.93</v>
      </c>
      <c r="E252" s="83">
        <v>20.64</v>
      </c>
      <c r="F252" s="84">
        <v>1251900</v>
      </c>
      <c r="G252" s="83">
        <v>19.48</v>
      </c>
      <c r="H252" s="84">
        <f>EOD_T-A252</f>
        <v>354</v>
      </c>
      <c r="I252" s="83">
        <f t="shared" si="9"/>
        <v>1.0000000000001563E-2</v>
      </c>
      <c r="J252" s="83">
        <f t="shared" si="10"/>
        <v>5.1361068310228887E-2</v>
      </c>
      <c r="K252" s="83">
        <f>J252-JBH_90DSMR</f>
        <v>-0.2349883485946376</v>
      </c>
      <c r="L252" s="83">
        <f t="shared" si="11"/>
        <v>5.521952397523492E-2</v>
      </c>
    </row>
    <row r="253" spans="1:12" x14ac:dyDescent="0.25">
      <c r="A253" s="82">
        <v>41739</v>
      </c>
      <c r="B253" s="83">
        <v>20</v>
      </c>
      <c r="C253" s="83">
        <v>20.67</v>
      </c>
      <c r="D253" s="83">
        <v>19.989999999999998</v>
      </c>
      <c r="E253" s="83">
        <v>20.63</v>
      </c>
      <c r="F253" s="84">
        <v>1235700</v>
      </c>
      <c r="G253" s="83">
        <v>19.47</v>
      </c>
      <c r="H253" s="84">
        <f>EOD_T-A253</f>
        <v>355</v>
      </c>
      <c r="I253" s="83">
        <f t="shared" si="9"/>
        <v>0.77999999999999758</v>
      </c>
      <c r="J253" s="83">
        <f t="shared" si="10"/>
        <v>4.1733547351524747</v>
      </c>
      <c r="K253" s="83">
        <f>J253-JBH_90DSMR</f>
        <v>3.8870053182476081</v>
      </c>
      <c r="L253" s="83">
        <f t="shared" si="11"/>
        <v>15.108810344085189</v>
      </c>
    </row>
    <row r="254" spans="1:12" x14ac:dyDescent="0.25">
      <c r="A254" s="82">
        <v>41738</v>
      </c>
      <c r="B254" s="83">
        <v>19.64</v>
      </c>
      <c r="C254" s="83">
        <v>19.93</v>
      </c>
      <c r="D254" s="83">
        <v>19.61</v>
      </c>
      <c r="E254" s="83">
        <v>19.809999999999999</v>
      </c>
      <c r="F254" s="84">
        <v>1104400</v>
      </c>
      <c r="G254" s="83">
        <v>18.690000000000001</v>
      </c>
      <c r="H254" s="84">
        <f>EOD_T-A254</f>
        <v>356</v>
      </c>
      <c r="I254" s="83">
        <f t="shared" si="9"/>
        <v>0.51000000000000156</v>
      </c>
      <c r="J254" s="83">
        <f t="shared" si="10"/>
        <v>2.8052805280528137</v>
      </c>
      <c r="K254" s="83">
        <f>J254-JBH_90DSMR</f>
        <v>2.5189311111479471</v>
      </c>
      <c r="L254" s="83">
        <f t="shared" si="11"/>
        <v>6.3450139427090315</v>
      </c>
    </row>
    <row r="255" spans="1:12" x14ac:dyDescent="0.25">
      <c r="A255" s="82">
        <v>41737</v>
      </c>
      <c r="B255" s="83">
        <v>19.399999999999999</v>
      </c>
      <c r="C255" s="83">
        <v>19.399999999999999</v>
      </c>
      <c r="D255" s="83">
        <v>19.09</v>
      </c>
      <c r="E255" s="83">
        <v>19.260000000000002</v>
      </c>
      <c r="F255" s="84">
        <v>553300</v>
      </c>
      <c r="G255" s="83">
        <v>18.18</v>
      </c>
      <c r="H255" s="84">
        <f>EOD_T-A255</f>
        <v>357</v>
      </c>
      <c r="I255" s="83">
        <f t="shared" si="9"/>
        <v>-0.24000000000000199</v>
      </c>
      <c r="J255" s="83">
        <f t="shared" si="10"/>
        <v>-1.3029315960912158</v>
      </c>
      <c r="K255" s="83">
        <f>J255-JBH_90DSMR</f>
        <v>-1.5892810129960822</v>
      </c>
      <c r="L255" s="83">
        <f t="shared" si="11"/>
        <v>2.5258141382698529</v>
      </c>
    </row>
    <row r="256" spans="1:12" x14ac:dyDescent="0.25">
      <c r="A256" s="82">
        <v>41736</v>
      </c>
      <c r="B256" s="83">
        <v>19.489999999999998</v>
      </c>
      <c r="C256" s="83">
        <v>19.57</v>
      </c>
      <c r="D256" s="83">
        <v>19.239999999999998</v>
      </c>
      <c r="E256" s="83">
        <v>19.52</v>
      </c>
      <c r="F256" s="84">
        <v>878200</v>
      </c>
      <c r="G256" s="83">
        <v>18.420000000000002</v>
      </c>
      <c r="H256" s="84">
        <f>EOD_T-A256</f>
        <v>358</v>
      </c>
      <c r="I256" s="83">
        <f t="shared" si="9"/>
        <v>-0.16999999999999815</v>
      </c>
      <c r="J256" s="83">
        <f t="shared" si="10"/>
        <v>-0.91447014523936609</v>
      </c>
      <c r="K256" s="83">
        <f>J256-JBH_90DSMR</f>
        <v>-1.2008195621442326</v>
      </c>
      <c r="L256" s="83">
        <f t="shared" si="11"/>
        <v>1.4419676208282663</v>
      </c>
    </row>
    <row r="257" spans="1:12" x14ac:dyDescent="0.25">
      <c r="A257" s="82">
        <v>41733</v>
      </c>
      <c r="B257" s="83">
        <v>19.2</v>
      </c>
      <c r="C257" s="83">
        <v>19.75</v>
      </c>
      <c r="D257" s="83">
        <v>19.2</v>
      </c>
      <c r="E257" s="83">
        <v>19.7</v>
      </c>
      <c r="F257" s="84">
        <v>1203400</v>
      </c>
      <c r="G257" s="83">
        <v>18.59</v>
      </c>
      <c r="H257" s="84">
        <f>EOD_T-A257</f>
        <v>361</v>
      </c>
      <c r="I257" s="83">
        <f t="shared" si="9"/>
        <v>0.53000000000000114</v>
      </c>
      <c r="J257" s="83">
        <f t="shared" si="10"/>
        <v>2.9346622369878248</v>
      </c>
      <c r="K257" s="83">
        <f>J257-JBH_90DSMR</f>
        <v>2.6483128200829582</v>
      </c>
      <c r="L257" s="83">
        <f t="shared" si="11"/>
        <v>7.0135607930157509</v>
      </c>
    </row>
    <row r="258" spans="1:12" x14ac:dyDescent="0.25">
      <c r="A258" s="82">
        <v>41732</v>
      </c>
      <c r="B258" s="83">
        <v>19.14</v>
      </c>
      <c r="C258" s="83">
        <v>19.3</v>
      </c>
      <c r="D258" s="83">
        <v>18.989999999999998</v>
      </c>
      <c r="E258" s="83">
        <v>19.14</v>
      </c>
      <c r="F258" s="84">
        <v>749300</v>
      </c>
      <c r="G258" s="83">
        <v>18.059999999999999</v>
      </c>
      <c r="H258" s="84">
        <f>EOD_T-A258</f>
        <v>362</v>
      </c>
      <c r="I258" s="83">
        <f t="shared" si="9"/>
        <v>9.9999999999997868E-2</v>
      </c>
      <c r="J258" s="83">
        <f t="shared" si="10"/>
        <v>0.55679287305121306</v>
      </c>
      <c r="K258" s="83">
        <f>J258-JBH_90DSMR</f>
        <v>0.27044345614634657</v>
      </c>
      <c r="L258" s="83">
        <f t="shared" si="11"/>
        <v>7.3139662972380878E-2</v>
      </c>
    </row>
    <row r="259" spans="1:12" x14ac:dyDescent="0.25">
      <c r="A259" s="82">
        <v>41731</v>
      </c>
      <c r="B259" s="83">
        <v>18.899999999999999</v>
      </c>
      <c r="C259" s="83">
        <v>19.190000000000001</v>
      </c>
      <c r="D259" s="83">
        <v>18.68</v>
      </c>
      <c r="E259" s="83">
        <v>19.03</v>
      </c>
      <c r="F259" s="84">
        <v>636900</v>
      </c>
      <c r="G259" s="83">
        <v>17.96</v>
      </c>
      <c r="H259" s="84">
        <f>EOD_T-A259</f>
        <v>363</v>
      </c>
      <c r="I259" s="83">
        <f t="shared" si="9"/>
        <v>0.42999999999999972</v>
      </c>
      <c r="J259" s="83">
        <f t="shared" ref="J259:J322" si="12">I259/G260*100</f>
        <v>2.4529378208784922</v>
      </c>
      <c r="K259" s="83">
        <f>J259-JBH_90DSMR</f>
        <v>2.1665884039736256</v>
      </c>
      <c r="L259" s="83">
        <f t="shared" ref="L259:L322" si="13">K259*K259</f>
        <v>4.6941053122329821</v>
      </c>
    </row>
    <row r="260" spans="1:12" x14ac:dyDescent="0.25">
      <c r="A260" s="82">
        <v>41730</v>
      </c>
      <c r="B260" s="83">
        <v>18.649999999999999</v>
      </c>
      <c r="C260" s="83">
        <v>18.89</v>
      </c>
      <c r="D260" s="83">
        <v>18.52</v>
      </c>
      <c r="E260" s="83">
        <v>18.579999999999998</v>
      </c>
      <c r="F260" s="84">
        <v>562100</v>
      </c>
      <c r="G260" s="83">
        <v>17.53</v>
      </c>
      <c r="H260" s="84">
        <f>EOD_T-A260</f>
        <v>364</v>
      </c>
      <c r="I260" s="83">
        <f t="shared" si="9"/>
        <v>-0.16000000000000014</v>
      </c>
      <c r="J260" s="83">
        <f t="shared" si="12"/>
        <v>-0.90446579988694253</v>
      </c>
      <c r="K260" s="83">
        <f>J260-JBH_90DSMR</f>
        <v>-1.1908152167918091</v>
      </c>
      <c r="L260" s="83">
        <f t="shared" si="13"/>
        <v>1.4180408805429234</v>
      </c>
    </row>
    <row r="261" spans="1:12" x14ac:dyDescent="0.25">
      <c r="A261" s="82">
        <v>41729</v>
      </c>
      <c r="B261" s="83">
        <v>18.66</v>
      </c>
      <c r="C261" s="83">
        <v>18.89</v>
      </c>
      <c r="D261" s="83">
        <v>18.66</v>
      </c>
      <c r="E261" s="83">
        <v>18.75</v>
      </c>
      <c r="F261" s="84">
        <v>455400</v>
      </c>
      <c r="G261" s="83">
        <v>17.690000000000001</v>
      </c>
      <c r="H261" s="84">
        <f>EOD_T-A261</f>
        <v>365</v>
      </c>
      <c r="I261" s="83">
        <f t="shared" si="9"/>
        <v>17.690000000000001</v>
      </c>
      <c r="J261" s="83" t="e">
        <f t="shared" si="12"/>
        <v>#DIV/0!</v>
      </c>
      <c r="K261" s="83" t="e">
        <f>J261-JBH_90DSMR</f>
        <v>#DIV/0!</v>
      </c>
      <c r="L261" s="83" t="e">
        <f t="shared" si="13"/>
        <v>#DIV/0!</v>
      </c>
    </row>
  </sheetData>
  <sortState ref="A4:G261">
    <sortCondition descending="1" ref="A2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262"/>
  <sheetViews>
    <sheetView zoomScale="85" zoomScaleNormal="85" workbookViewId="0">
      <selection activeCell="J11" sqref="J11"/>
    </sheetView>
  </sheetViews>
  <sheetFormatPr defaultRowHeight="15" x14ac:dyDescent="0.25"/>
  <cols>
    <col min="1" max="7" width="10.7109375" customWidth="1"/>
    <col min="12" max="12" width="12.7109375" bestFit="1" customWidth="1"/>
  </cols>
  <sheetData>
    <row r="1" spans="1:12" x14ac:dyDescent="0.25">
      <c r="A1" t="s">
        <v>762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42093</v>
      </c>
      <c r="B3" s="83">
        <v>76.64</v>
      </c>
      <c r="C3" s="83">
        <v>76.790000000000006</v>
      </c>
      <c r="D3" s="83">
        <v>75.61</v>
      </c>
      <c r="E3" s="83">
        <v>76.42</v>
      </c>
      <c r="F3" s="84">
        <v>870200</v>
      </c>
      <c r="G3" s="83">
        <v>76.42</v>
      </c>
      <c r="H3" s="84">
        <f>EOD_T-A3</f>
        <v>1</v>
      </c>
      <c r="I3" s="83">
        <f t="shared" ref="I3:I66" si="0">G3-G4</f>
        <v>-0.87000000000000455</v>
      </c>
      <c r="J3" s="83">
        <f t="shared" ref="J3:J66" si="1">I3/G4*100</f>
        <v>-1.125630741363701</v>
      </c>
      <c r="K3" s="83">
        <f>J3-MQG_90DSMR</f>
        <v>-1.5708558501274117</v>
      </c>
      <c r="L3" s="83">
        <f t="shared" ref="L3:L66" si="2">K3*K3</f>
        <v>2.4675881018795134</v>
      </c>
    </row>
    <row r="4" spans="1:12" x14ac:dyDescent="0.25">
      <c r="A4" s="82">
        <v>42090</v>
      </c>
      <c r="B4" s="83">
        <v>77.010000000000005</v>
      </c>
      <c r="C4" s="83">
        <v>77.739999999999995</v>
      </c>
      <c r="D4" s="83">
        <v>77.010000000000005</v>
      </c>
      <c r="E4" s="83">
        <v>77.290000000000006</v>
      </c>
      <c r="F4" s="84">
        <v>3434600</v>
      </c>
      <c r="G4" s="83">
        <v>77.290000000000006</v>
      </c>
      <c r="H4" s="84">
        <f>EOD_T-A4</f>
        <v>4</v>
      </c>
      <c r="I4" s="83">
        <f t="shared" si="0"/>
        <v>0</v>
      </c>
      <c r="J4" s="83">
        <f t="shared" si="1"/>
        <v>0</v>
      </c>
      <c r="K4" s="83">
        <f>J4-MQG_90DSMR</f>
        <v>-0.44522510876371069</v>
      </c>
      <c r="L4" s="83">
        <f t="shared" si="2"/>
        <v>0.198225397473658</v>
      </c>
    </row>
    <row r="5" spans="1:12" x14ac:dyDescent="0.25">
      <c r="A5" s="82">
        <v>42089</v>
      </c>
      <c r="B5" s="83">
        <v>77.91</v>
      </c>
      <c r="C5" s="83">
        <v>78.040000000000006</v>
      </c>
      <c r="D5" s="83">
        <v>77.209999999999994</v>
      </c>
      <c r="E5" s="83">
        <v>77.290000000000006</v>
      </c>
      <c r="F5" s="84">
        <v>758700</v>
      </c>
      <c r="G5" s="83">
        <v>77.290000000000006</v>
      </c>
      <c r="H5" s="84">
        <f>EOD_T-A5</f>
        <v>5</v>
      </c>
      <c r="I5" s="83">
        <f t="shared" si="0"/>
        <v>-1.039999999999992</v>
      </c>
      <c r="J5" s="83">
        <f t="shared" si="1"/>
        <v>-1.3277160730243738</v>
      </c>
      <c r="K5" s="83">
        <f>J5-MQG_90DSMR</f>
        <v>-1.7729411817880845</v>
      </c>
      <c r="L5" s="83">
        <f t="shared" si="2"/>
        <v>3.1433204340801297</v>
      </c>
    </row>
    <row r="6" spans="1:12" x14ac:dyDescent="0.25">
      <c r="A6" s="82">
        <v>42088</v>
      </c>
      <c r="B6" s="83">
        <v>78.459999999999994</v>
      </c>
      <c r="C6" s="83">
        <v>78.819999999999993</v>
      </c>
      <c r="D6" s="83">
        <v>78.150000000000006</v>
      </c>
      <c r="E6" s="83">
        <v>78.33</v>
      </c>
      <c r="F6" s="84">
        <v>790600</v>
      </c>
      <c r="G6" s="83">
        <v>78.33</v>
      </c>
      <c r="H6" s="84">
        <f>EOD_T-A6</f>
        <v>6</v>
      </c>
      <c r="I6" s="83">
        <f t="shared" si="0"/>
        <v>-0.17000000000000171</v>
      </c>
      <c r="J6" s="83">
        <f t="shared" si="1"/>
        <v>-0.2165605095541423</v>
      </c>
      <c r="K6" s="83">
        <f>J6-MQG_90DSMR</f>
        <v>-0.66178561831785299</v>
      </c>
      <c r="L6" s="83">
        <f t="shared" si="2"/>
        <v>0.43796020461234297</v>
      </c>
    </row>
    <row r="7" spans="1:12" x14ac:dyDescent="0.25">
      <c r="A7" s="82">
        <v>42087</v>
      </c>
      <c r="B7" s="83">
        <v>78.260000000000005</v>
      </c>
      <c r="C7" s="83">
        <v>78.739999999999995</v>
      </c>
      <c r="D7" s="83">
        <v>77.900000000000006</v>
      </c>
      <c r="E7" s="83">
        <v>78.5</v>
      </c>
      <c r="F7" s="84">
        <v>724800</v>
      </c>
      <c r="G7" s="83">
        <v>78.5</v>
      </c>
      <c r="H7" s="84">
        <f>EOD_T-A7</f>
        <v>7</v>
      </c>
      <c r="I7" s="83">
        <f t="shared" si="0"/>
        <v>0.20999999999999375</v>
      </c>
      <c r="J7" s="83">
        <f t="shared" si="1"/>
        <v>0.26823349086728032</v>
      </c>
      <c r="K7" s="83">
        <f>J7-MQG_90DSMR</f>
        <v>-0.17699161789643036</v>
      </c>
      <c r="L7" s="83">
        <f t="shared" si="2"/>
        <v>3.132603280559601E-2</v>
      </c>
    </row>
    <row r="8" spans="1:12" x14ac:dyDescent="0.25">
      <c r="A8" s="82">
        <v>42086</v>
      </c>
      <c r="B8" s="83">
        <v>78.040000000000006</v>
      </c>
      <c r="C8" s="83">
        <v>78.69</v>
      </c>
      <c r="D8" s="83">
        <v>77.98</v>
      </c>
      <c r="E8" s="83">
        <v>78.290000000000006</v>
      </c>
      <c r="F8" s="84">
        <v>726400</v>
      </c>
      <c r="G8" s="83">
        <v>78.290000000000006</v>
      </c>
      <c r="H8" s="84">
        <f>EOD_T-A8</f>
        <v>8</v>
      </c>
      <c r="I8" s="83">
        <f t="shared" si="0"/>
        <v>0.39000000000000057</v>
      </c>
      <c r="J8" s="83">
        <f t="shared" si="1"/>
        <v>0.50064184852374916</v>
      </c>
      <c r="K8" s="83">
        <f>J8-MQG_90DSMR</f>
        <v>5.5416739760038469E-2</v>
      </c>
      <c r="L8" s="83">
        <f t="shared" si="2"/>
        <v>3.0710150456318285E-3</v>
      </c>
    </row>
    <row r="9" spans="1:12" x14ac:dyDescent="0.25">
      <c r="A9" s="82">
        <v>42083</v>
      </c>
      <c r="B9" s="83">
        <v>76</v>
      </c>
      <c r="C9" s="83">
        <v>77.959999999999994</v>
      </c>
      <c r="D9" s="83">
        <v>75.930000000000007</v>
      </c>
      <c r="E9" s="83">
        <v>77.900000000000006</v>
      </c>
      <c r="F9" s="84">
        <v>1566100</v>
      </c>
      <c r="G9" s="83">
        <v>77.900000000000006</v>
      </c>
      <c r="H9" s="84">
        <f>EOD_T-A9</f>
        <v>11</v>
      </c>
      <c r="I9" s="83">
        <f t="shared" si="0"/>
        <v>1.210000000000008</v>
      </c>
      <c r="J9" s="83">
        <f t="shared" si="1"/>
        <v>1.5777806754466137</v>
      </c>
      <c r="K9" s="83">
        <f>J9-MQG_90DSMR</f>
        <v>1.132555566682903</v>
      </c>
      <c r="L9" s="83">
        <f t="shared" si="2"/>
        <v>1.2826821116244316</v>
      </c>
    </row>
    <row r="10" spans="1:12" x14ac:dyDescent="0.25">
      <c r="A10" s="82">
        <v>42082</v>
      </c>
      <c r="B10" s="83">
        <v>75.25</v>
      </c>
      <c r="C10" s="83">
        <v>76.73</v>
      </c>
      <c r="D10" s="83">
        <v>75.25</v>
      </c>
      <c r="E10" s="83">
        <v>76.69</v>
      </c>
      <c r="F10" s="84">
        <v>1252300</v>
      </c>
      <c r="G10" s="83">
        <v>76.69</v>
      </c>
      <c r="H10" s="84">
        <f>EOD_T-A10</f>
        <v>12</v>
      </c>
      <c r="I10" s="83">
        <f t="shared" si="0"/>
        <v>0.90999999999999659</v>
      </c>
      <c r="J10" s="83">
        <f t="shared" si="1"/>
        <v>1.2008445500131917</v>
      </c>
      <c r="K10" s="83">
        <f>J10-MQG_90DSMR</f>
        <v>0.75561944124948099</v>
      </c>
      <c r="L10" s="83">
        <f t="shared" si="2"/>
        <v>0.57096073999417785</v>
      </c>
    </row>
    <row r="11" spans="1:12" x14ac:dyDescent="0.25">
      <c r="A11" s="82">
        <v>42080</v>
      </c>
      <c r="B11" s="83">
        <v>76.3</v>
      </c>
      <c r="C11" s="83">
        <v>76.69</v>
      </c>
      <c r="D11" s="83">
        <v>75.680000000000007</v>
      </c>
      <c r="E11" s="83">
        <v>75.78</v>
      </c>
      <c r="F11" s="84">
        <v>1085100</v>
      </c>
      <c r="G11" s="83">
        <v>75.78</v>
      </c>
      <c r="H11" s="84">
        <f>EOD_T-A11</f>
        <v>14</v>
      </c>
      <c r="I11" s="83">
        <f t="shared" si="0"/>
        <v>0.32999999999999829</v>
      </c>
      <c r="J11" s="83">
        <f t="shared" si="1"/>
        <v>0.43737574552683672</v>
      </c>
      <c r="K11" s="83">
        <f>J11-MQG_90DSMR</f>
        <v>-7.849363236873963E-3</v>
      </c>
      <c r="L11" s="83">
        <f t="shared" si="2"/>
        <v>6.1612503224388503E-5</v>
      </c>
    </row>
    <row r="12" spans="1:12" x14ac:dyDescent="0.25">
      <c r="A12" s="82">
        <v>42079</v>
      </c>
      <c r="B12" s="83">
        <v>74.5</v>
      </c>
      <c r="C12" s="83">
        <v>75.81</v>
      </c>
      <c r="D12" s="83">
        <v>74.5</v>
      </c>
      <c r="E12" s="83">
        <v>75.45</v>
      </c>
      <c r="F12" s="84">
        <v>731400</v>
      </c>
      <c r="G12" s="83">
        <v>75.45</v>
      </c>
      <c r="H12" s="84">
        <f>EOD_T-A12</f>
        <v>15</v>
      </c>
      <c r="I12" s="83">
        <f t="shared" si="0"/>
        <v>6.0000000000002274E-2</v>
      </c>
      <c r="J12" s="83">
        <f t="shared" si="1"/>
        <v>7.9586152009553351E-2</v>
      </c>
      <c r="K12" s="83">
        <f>J12-MQG_90DSMR</f>
        <v>-0.36563895675415736</v>
      </c>
      <c r="L12" s="83">
        <f t="shared" si="2"/>
        <v>0.13369184669626855</v>
      </c>
    </row>
    <row r="13" spans="1:12" x14ac:dyDescent="0.25">
      <c r="A13" s="82">
        <v>42076</v>
      </c>
      <c r="B13" s="83">
        <v>77.38</v>
      </c>
      <c r="C13" s="83">
        <v>77.38</v>
      </c>
      <c r="D13" s="83">
        <v>75.06</v>
      </c>
      <c r="E13" s="83">
        <v>75.39</v>
      </c>
      <c r="F13" s="84">
        <v>1132600</v>
      </c>
      <c r="G13" s="83">
        <v>75.39</v>
      </c>
      <c r="H13" s="84">
        <f>EOD_T-A13</f>
        <v>18</v>
      </c>
      <c r="I13" s="83">
        <f t="shared" si="0"/>
        <v>-1.2099999999999937</v>
      </c>
      <c r="J13" s="83">
        <f t="shared" si="1"/>
        <v>-1.57963446475195</v>
      </c>
      <c r="K13" s="83">
        <f>J13-MQG_90DSMR</f>
        <v>-2.0248595735156609</v>
      </c>
      <c r="L13" s="83">
        <f t="shared" si="2"/>
        <v>4.1000562924580244</v>
      </c>
    </row>
    <row r="14" spans="1:12" x14ac:dyDescent="0.25">
      <c r="A14" s="82">
        <v>42075</v>
      </c>
      <c r="B14" s="83">
        <v>74.5</v>
      </c>
      <c r="C14" s="83">
        <v>76.849999999999994</v>
      </c>
      <c r="D14" s="83">
        <v>74.180000000000007</v>
      </c>
      <c r="E14" s="83">
        <v>76.599999999999994</v>
      </c>
      <c r="F14" s="84">
        <v>1418900</v>
      </c>
      <c r="G14" s="83">
        <v>76.599999999999994</v>
      </c>
      <c r="H14" s="84">
        <f>EOD_T-A14</f>
        <v>19</v>
      </c>
      <c r="I14" s="83">
        <f t="shared" si="0"/>
        <v>2.519999999999996</v>
      </c>
      <c r="J14" s="83">
        <f t="shared" si="1"/>
        <v>3.4017278617710534</v>
      </c>
      <c r="K14" s="83">
        <f>J14-MQG_90DSMR</f>
        <v>2.9565027530073427</v>
      </c>
      <c r="L14" s="83">
        <f t="shared" si="2"/>
        <v>8.7409085285399968</v>
      </c>
    </row>
    <row r="15" spans="1:12" x14ac:dyDescent="0.25">
      <c r="A15" s="82">
        <v>42074</v>
      </c>
      <c r="B15" s="83">
        <v>73.42</v>
      </c>
      <c r="C15" s="83">
        <v>74.09</v>
      </c>
      <c r="D15" s="83">
        <v>72.790000000000006</v>
      </c>
      <c r="E15" s="83">
        <v>74.08</v>
      </c>
      <c r="F15" s="84">
        <v>777500</v>
      </c>
      <c r="G15" s="83">
        <v>74.08</v>
      </c>
      <c r="H15" s="84">
        <f>EOD_T-A15</f>
        <v>20</v>
      </c>
      <c r="I15" s="83">
        <f t="shared" si="0"/>
        <v>-0.17000000000000171</v>
      </c>
      <c r="J15" s="83">
        <f t="shared" si="1"/>
        <v>-0.22895622895623127</v>
      </c>
      <c r="K15" s="83">
        <f>J15-MQG_90DSMR</f>
        <v>-0.67418133771994193</v>
      </c>
      <c r="L15" s="83">
        <f t="shared" si="2"/>
        <v>0.45452047612985041</v>
      </c>
    </row>
    <row r="16" spans="1:12" x14ac:dyDescent="0.25">
      <c r="A16" s="82">
        <v>42073</v>
      </c>
      <c r="B16" s="83">
        <v>73.7</v>
      </c>
      <c r="C16" s="83">
        <v>74.510000000000005</v>
      </c>
      <c r="D16" s="83">
        <v>73.69</v>
      </c>
      <c r="E16" s="83">
        <v>74.25</v>
      </c>
      <c r="F16" s="84">
        <v>1035300</v>
      </c>
      <c r="G16" s="83">
        <v>74.25</v>
      </c>
      <c r="H16" s="84">
        <f>EOD_T-A16</f>
        <v>21</v>
      </c>
      <c r="I16" s="83">
        <f t="shared" si="0"/>
        <v>0.54999999999999716</v>
      </c>
      <c r="J16" s="83">
        <f t="shared" si="1"/>
        <v>0.74626865671641396</v>
      </c>
      <c r="K16" s="83">
        <f>J16-MQG_90DSMR</f>
        <v>0.30104354795270327</v>
      </c>
      <c r="L16" s="83">
        <f t="shared" si="2"/>
        <v>9.0627217763951551E-2</v>
      </c>
    </row>
    <row r="17" spans="1:12" x14ac:dyDescent="0.25">
      <c r="A17" s="82">
        <v>42072</v>
      </c>
      <c r="B17" s="83">
        <v>73.75</v>
      </c>
      <c r="C17" s="83">
        <v>74.5</v>
      </c>
      <c r="D17" s="83">
        <v>73.56</v>
      </c>
      <c r="E17" s="83">
        <v>73.7</v>
      </c>
      <c r="F17" s="84">
        <v>742300</v>
      </c>
      <c r="G17" s="83">
        <v>73.7</v>
      </c>
      <c r="H17" s="84">
        <f>EOD_T-A17</f>
        <v>22</v>
      </c>
      <c r="I17" s="83">
        <f t="shared" si="0"/>
        <v>-1.6700000000000017</v>
      </c>
      <c r="J17" s="83">
        <f t="shared" si="1"/>
        <v>-2.2157357038609549</v>
      </c>
      <c r="K17" s="83">
        <f>J17-MQG_90DSMR</f>
        <v>-2.6609608126246656</v>
      </c>
      <c r="L17" s="83">
        <f t="shared" si="2"/>
        <v>7.08071244632412</v>
      </c>
    </row>
    <row r="18" spans="1:12" x14ac:dyDescent="0.25">
      <c r="A18" s="82">
        <v>42069</v>
      </c>
      <c r="B18" s="83">
        <v>74.849999999999994</v>
      </c>
      <c r="C18" s="83">
        <v>75.81</v>
      </c>
      <c r="D18" s="83">
        <v>74.81</v>
      </c>
      <c r="E18" s="83">
        <v>75.37</v>
      </c>
      <c r="F18" s="84">
        <v>982400</v>
      </c>
      <c r="G18" s="83">
        <v>75.37</v>
      </c>
      <c r="H18" s="84">
        <f>EOD_T-A18</f>
        <v>25</v>
      </c>
      <c r="I18" s="83">
        <f t="shared" si="0"/>
        <v>0.87000000000000455</v>
      </c>
      <c r="J18" s="83">
        <f t="shared" si="1"/>
        <v>1.1677852348993349</v>
      </c>
      <c r="K18" s="83">
        <f>J18-MQG_90DSMR</f>
        <v>0.72256012613562426</v>
      </c>
      <c r="L18" s="83">
        <f t="shared" si="2"/>
        <v>0.52209313588112927</v>
      </c>
    </row>
    <row r="19" spans="1:12" x14ac:dyDescent="0.25">
      <c r="A19" s="82">
        <v>42068</v>
      </c>
      <c r="B19" s="83">
        <v>73.52</v>
      </c>
      <c r="C19" s="83">
        <v>74.760000000000005</v>
      </c>
      <c r="D19" s="83">
        <v>73.39</v>
      </c>
      <c r="E19" s="83">
        <v>74.5</v>
      </c>
      <c r="F19" s="84">
        <v>1952100</v>
      </c>
      <c r="G19" s="83">
        <v>74.5</v>
      </c>
      <c r="H19" s="84">
        <f>EOD_T-A19</f>
        <v>26</v>
      </c>
      <c r="I19" s="83">
        <f t="shared" si="0"/>
        <v>0.98000000000000398</v>
      </c>
      <c r="J19" s="83">
        <f t="shared" si="1"/>
        <v>1.3329706202393961</v>
      </c>
      <c r="K19" s="83">
        <f>J19-MQG_90DSMR</f>
        <v>0.88774551147568537</v>
      </c>
      <c r="L19" s="83">
        <f t="shared" si="2"/>
        <v>0.78809209314522621</v>
      </c>
    </row>
    <row r="20" spans="1:12" x14ac:dyDescent="0.25">
      <c r="A20" s="82">
        <v>42067</v>
      </c>
      <c r="B20" s="83">
        <v>73.52</v>
      </c>
      <c r="C20" s="83">
        <v>73.52</v>
      </c>
      <c r="D20" s="83">
        <v>73.52</v>
      </c>
      <c r="E20" s="83">
        <v>73.52</v>
      </c>
      <c r="F20" s="84">
        <v>0</v>
      </c>
      <c r="G20" s="83">
        <v>73.52</v>
      </c>
      <c r="H20" s="84">
        <f>EOD_T-A20</f>
        <v>27</v>
      </c>
      <c r="I20" s="83">
        <f t="shared" si="0"/>
        <v>0</v>
      </c>
      <c r="J20" s="83">
        <f t="shared" si="1"/>
        <v>0</v>
      </c>
      <c r="K20" s="83">
        <f>J20-MQG_90DSMR</f>
        <v>-0.44522510876371069</v>
      </c>
      <c r="L20" s="83">
        <f t="shared" si="2"/>
        <v>0.198225397473658</v>
      </c>
    </row>
    <row r="21" spans="1:12" x14ac:dyDescent="0.25">
      <c r="A21" s="82">
        <v>42066</v>
      </c>
      <c r="B21" s="83">
        <v>75.099999999999994</v>
      </c>
      <c r="C21" s="83">
        <v>75.63</v>
      </c>
      <c r="D21" s="83">
        <v>72.400000000000006</v>
      </c>
      <c r="E21" s="83">
        <v>73.52</v>
      </c>
      <c r="F21" s="84">
        <v>1341600</v>
      </c>
      <c r="G21" s="83">
        <v>73.52</v>
      </c>
      <c r="H21" s="84">
        <f>EOD_T-A21</f>
        <v>28</v>
      </c>
      <c r="I21" s="83">
        <f t="shared" si="0"/>
        <v>-1.4699999999999989</v>
      </c>
      <c r="J21" s="83">
        <f t="shared" si="1"/>
        <v>-1.960261368182423</v>
      </c>
      <c r="K21" s="83">
        <f>J21-MQG_90DSMR</f>
        <v>-2.4054864769461339</v>
      </c>
      <c r="L21" s="83">
        <f t="shared" si="2"/>
        <v>5.7863651907707236</v>
      </c>
    </row>
    <row r="22" spans="1:12" x14ac:dyDescent="0.25">
      <c r="A22" s="82">
        <v>42065</v>
      </c>
      <c r="B22" s="83">
        <v>73</v>
      </c>
      <c r="C22" s="83">
        <v>75.069999999999993</v>
      </c>
      <c r="D22" s="83">
        <v>72.83</v>
      </c>
      <c r="E22" s="83">
        <v>74.989999999999995</v>
      </c>
      <c r="F22" s="84">
        <v>1370000</v>
      </c>
      <c r="G22" s="83">
        <v>74.989999999999995</v>
      </c>
      <c r="H22" s="84">
        <f>EOD_T-A22</f>
        <v>29</v>
      </c>
      <c r="I22" s="83">
        <f t="shared" si="0"/>
        <v>2.1299999999999955</v>
      </c>
      <c r="J22" s="83">
        <f t="shared" si="1"/>
        <v>2.9234147680483056</v>
      </c>
      <c r="K22" s="83">
        <f>J22-MQG_90DSMR</f>
        <v>2.4781896592845949</v>
      </c>
      <c r="L22" s="83">
        <f t="shared" si="2"/>
        <v>6.1414239873850969</v>
      </c>
    </row>
    <row r="23" spans="1:12" x14ac:dyDescent="0.25">
      <c r="A23" s="82">
        <v>42062</v>
      </c>
      <c r="B23" s="83">
        <v>72.180000000000007</v>
      </c>
      <c r="C23" s="83">
        <v>72.95</v>
      </c>
      <c r="D23" s="83">
        <v>71.400000000000006</v>
      </c>
      <c r="E23" s="83">
        <v>72.86</v>
      </c>
      <c r="F23" s="84">
        <v>2882600</v>
      </c>
      <c r="G23" s="83">
        <v>72.86</v>
      </c>
      <c r="H23" s="84">
        <f>EOD_T-A23</f>
        <v>32</v>
      </c>
      <c r="I23" s="83">
        <f t="shared" si="0"/>
        <v>1.0499999999999972</v>
      </c>
      <c r="J23" s="83">
        <f t="shared" si="1"/>
        <v>1.462191895279205</v>
      </c>
      <c r="K23" s="83">
        <f>J23-MQG_90DSMR</f>
        <v>1.0169667865154943</v>
      </c>
      <c r="L23" s="83">
        <f t="shared" si="2"/>
        <v>1.034221444875651</v>
      </c>
    </row>
    <row r="24" spans="1:12" x14ac:dyDescent="0.25">
      <c r="A24" s="82">
        <v>42061</v>
      </c>
      <c r="B24" s="83">
        <v>71.989999999999995</v>
      </c>
      <c r="C24" s="83">
        <v>72.39</v>
      </c>
      <c r="D24" s="83">
        <v>71.400000000000006</v>
      </c>
      <c r="E24" s="83">
        <v>71.81</v>
      </c>
      <c r="F24" s="84">
        <v>774200</v>
      </c>
      <c r="G24" s="83">
        <v>71.81</v>
      </c>
      <c r="H24" s="84">
        <f>EOD_T-A24</f>
        <v>33</v>
      </c>
      <c r="I24" s="83">
        <f t="shared" si="0"/>
        <v>-0.42000000000000171</v>
      </c>
      <c r="J24" s="83">
        <f t="shared" si="1"/>
        <v>-0.58147584106327244</v>
      </c>
      <c r="K24" s="83">
        <f>J24-MQG_90DSMR</f>
        <v>-1.0267009498269832</v>
      </c>
      <c r="L24" s="83">
        <f t="shared" si="2"/>
        <v>1.0541148403756295</v>
      </c>
    </row>
    <row r="25" spans="1:12" x14ac:dyDescent="0.25">
      <c r="A25" s="82">
        <v>42060</v>
      </c>
      <c r="B25" s="83">
        <v>71.73</v>
      </c>
      <c r="C25" s="83">
        <v>72.86</v>
      </c>
      <c r="D25" s="83">
        <v>71.48</v>
      </c>
      <c r="E25" s="83">
        <v>72.23</v>
      </c>
      <c r="F25" s="84">
        <v>1391200</v>
      </c>
      <c r="G25" s="83">
        <v>72.23</v>
      </c>
      <c r="H25" s="84">
        <f>EOD_T-A25</f>
        <v>34</v>
      </c>
      <c r="I25" s="83">
        <f t="shared" si="0"/>
        <v>0.76000000000000512</v>
      </c>
      <c r="J25" s="83">
        <f t="shared" si="1"/>
        <v>1.0633832377221284</v>
      </c>
      <c r="K25" s="83">
        <f>J25-MQG_90DSMR</f>
        <v>0.61815812895841771</v>
      </c>
      <c r="L25" s="83">
        <f t="shared" si="2"/>
        <v>0.38211947239737176</v>
      </c>
    </row>
    <row r="26" spans="1:12" x14ac:dyDescent="0.25">
      <c r="A26" s="82">
        <v>42059</v>
      </c>
      <c r="B26" s="83">
        <v>71.5</v>
      </c>
      <c r="C26" s="83">
        <v>72.150000000000006</v>
      </c>
      <c r="D26" s="83">
        <v>70.91</v>
      </c>
      <c r="E26" s="83">
        <v>71.47</v>
      </c>
      <c r="F26" s="84">
        <v>1041700</v>
      </c>
      <c r="G26" s="83">
        <v>71.47</v>
      </c>
      <c r="H26" s="84">
        <f>EOD_T-A26</f>
        <v>35</v>
      </c>
      <c r="I26" s="83">
        <f t="shared" si="0"/>
        <v>1.0000000000005116E-2</v>
      </c>
      <c r="J26" s="83">
        <f t="shared" si="1"/>
        <v>1.399384270921511E-2</v>
      </c>
      <c r="K26" s="83">
        <f>J26-MQG_90DSMR</f>
        <v>-0.43123126605449558</v>
      </c>
      <c r="L26" s="83">
        <f t="shared" si="2"/>
        <v>0.18596040482296314</v>
      </c>
    </row>
    <row r="27" spans="1:12" x14ac:dyDescent="0.25">
      <c r="A27" s="82">
        <v>42058</v>
      </c>
      <c r="B27" s="83">
        <v>71.36</v>
      </c>
      <c r="C27" s="83">
        <v>72.3</v>
      </c>
      <c r="D27" s="83">
        <v>70.680000000000007</v>
      </c>
      <c r="E27" s="83">
        <v>71.459999999999994</v>
      </c>
      <c r="F27" s="84">
        <v>713600</v>
      </c>
      <c r="G27" s="83">
        <v>71.459999999999994</v>
      </c>
      <c r="H27" s="84">
        <f>EOD_T-A27</f>
        <v>36</v>
      </c>
      <c r="I27" s="83">
        <f t="shared" si="0"/>
        <v>0.25999999999999091</v>
      </c>
      <c r="J27" s="83">
        <f t="shared" si="1"/>
        <v>0.36516853932582993</v>
      </c>
      <c r="K27" s="83">
        <f>J27-MQG_90DSMR</f>
        <v>-8.0056569437880754E-2</v>
      </c>
      <c r="L27" s="83">
        <f t="shared" si="2"/>
        <v>6.4090543101622231E-3</v>
      </c>
    </row>
    <row r="28" spans="1:12" x14ac:dyDescent="0.25">
      <c r="A28" s="82">
        <v>42055</v>
      </c>
      <c r="B28" s="83">
        <v>70.709999999999994</v>
      </c>
      <c r="C28" s="83">
        <v>71.709999999999994</v>
      </c>
      <c r="D28" s="83">
        <v>70.349999999999994</v>
      </c>
      <c r="E28" s="83">
        <v>71.2</v>
      </c>
      <c r="F28" s="84">
        <v>742800</v>
      </c>
      <c r="G28" s="83">
        <v>71.2</v>
      </c>
      <c r="H28" s="84">
        <f>EOD_T-A28</f>
        <v>39</v>
      </c>
      <c r="I28" s="83">
        <f t="shared" si="0"/>
        <v>-0.34999999999999432</v>
      </c>
      <c r="J28" s="83">
        <f t="shared" si="1"/>
        <v>-0.48916841369670772</v>
      </c>
      <c r="K28" s="83">
        <f>J28-MQG_90DSMR</f>
        <v>-0.9343935224604184</v>
      </c>
      <c r="L28" s="83">
        <f t="shared" si="2"/>
        <v>0.87309125481598848</v>
      </c>
    </row>
    <row r="29" spans="1:12" x14ac:dyDescent="0.25">
      <c r="A29" s="82">
        <v>42054</v>
      </c>
      <c r="B29" s="83">
        <v>71.95</v>
      </c>
      <c r="C29" s="83">
        <v>72.95</v>
      </c>
      <c r="D29" s="83">
        <v>71.33</v>
      </c>
      <c r="E29" s="83">
        <v>71.55</v>
      </c>
      <c r="F29" s="84">
        <v>1603000</v>
      </c>
      <c r="G29" s="83">
        <v>71.55</v>
      </c>
      <c r="H29" s="84">
        <f>EOD_T-A29</f>
        <v>40</v>
      </c>
      <c r="I29" s="83">
        <f t="shared" si="0"/>
        <v>-0.14000000000000057</v>
      </c>
      <c r="J29" s="83">
        <f t="shared" si="1"/>
        <v>-0.19528525596317559</v>
      </c>
      <c r="K29" s="83">
        <f>J29-MQG_90DSMR</f>
        <v>-0.64051036472688627</v>
      </c>
      <c r="L29" s="83">
        <f t="shared" si="2"/>
        <v>0.41025352732256887</v>
      </c>
    </row>
    <row r="30" spans="1:12" x14ac:dyDescent="0.25">
      <c r="A30" s="82">
        <v>42053</v>
      </c>
      <c r="B30" s="83">
        <v>71.3</v>
      </c>
      <c r="C30" s="83">
        <v>71.760000000000005</v>
      </c>
      <c r="D30" s="83">
        <v>70.7</v>
      </c>
      <c r="E30" s="83">
        <v>71.69</v>
      </c>
      <c r="F30" s="84">
        <v>1579300</v>
      </c>
      <c r="G30" s="83">
        <v>71.69</v>
      </c>
      <c r="H30" s="84">
        <f>EOD_T-A30</f>
        <v>41</v>
      </c>
      <c r="I30" s="83">
        <f t="shared" si="0"/>
        <v>0.78999999999999204</v>
      </c>
      <c r="J30" s="83">
        <f t="shared" si="1"/>
        <v>1.1142454160789732</v>
      </c>
      <c r="K30" s="83">
        <f>J30-MQG_90DSMR</f>
        <v>0.66902030731526252</v>
      </c>
      <c r="L30" s="83">
        <f t="shared" si="2"/>
        <v>0.44758817160020831</v>
      </c>
    </row>
    <row r="31" spans="1:12" x14ac:dyDescent="0.25">
      <c r="A31" s="82">
        <v>42052</v>
      </c>
      <c r="B31" s="83">
        <v>69</v>
      </c>
      <c r="C31" s="83">
        <v>71.099999999999994</v>
      </c>
      <c r="D31" s="83">
        <v>68.959999999999994</v>
      </c>
      <c r="E31" s="83">
        <v>70.900000000000006</v>
      </c>
      <c r="F31" s="84">
        <v>1618300</v>
      </c>
      <c r="G31" s="83">
        <v>70.900000000000006</v>
      </c>
      <c r="H31" s="84">
        <f>EOD_T-A31</f>
        <v>42</v>
      </c>
      <c r="I31" s="83">
        <f t="shared" si="0"/>
        <v>2.4200000000000017</v>
      </c>
      <c r="J31" s="83">
        <f t="shared" si="1"/>
        <v>3.5338785046728995</v>
      </c>
      <c r="K31" s="83">
        <f>J31-MQG_90DSMR</f>
        <v>3.0886533959091889</v>
      </c>
      <c r="L31" s="83">
        <f t="shared" si="2"/>
        <v>9.5397798000613641</v>
      </c>
    </row>
    <row r="32" spans="1:12" x14ac:dyDescent="0.25">
      <c r="A32" s="82">
        <v>42051</v>
      </c>
      <c r="B32" s="83">
        <v>67.69</v>
      </c>
      <c r="C32" s="83">
        <v>68.569999999999993</v>
      </c>
      <c r="D32" s="83">
        <v>67.05</v>
      </c>
      <c r="E32" s="83">
        <v>68.48</v>
      </c>
      <c r="F32" s="84">
        <v>890200</v>
      </c>
      <c r="G32" s="83">
        <v>68.48</v>
      </c>
      <c r="H32" s="84">
        <f>EOD_T-A32</f>
        <v>43</v>
      </c>
      <c r="I32" s="83">
        <f t="shared" si="0"/>
        <v>0.35000000000000853</v>
      </c>
      <c r="J32" s="83">
        <f t="shared" si="1"/>
        <v>0.51372376339352488</v>
      </c>
      <c r="K32" s="83">
        <f>J32-MQG_90DSMR</f>
        <v>6.8498654629814193E-2</v>
      </c>
      <c r="L32" s="83">
        <f t="shared" si="2"/>
        <v>4.6920656860945653E-3</v>
      </c>
    </row>
    <row r="33" spans="1:12" x14ac:dyDescent="0.25">
      <c r="A33" s="82">
        <v>42048</v>
      </c>
      <c r="B33" s="83">
        <v>67.36</v>
      </c>
      <c r="C33" s="83">
        <v>68.56</v>
      </c>
      <c r="D33" s="83">
        <v>67.2</v>
      </c>
      <c r="E33" s="83">
        <v>68.13</v>
      </c>
      <c r="F33" s="84">
        <v>1262100</v>
      </c>
      <c r="G33" s="83">
        <v>68.13</v>
      </c>
      <c r="H33" s="84">
        <f>EOD_T-A33</f>
        <v>46</v>
      </c>
      <c r="I33" s="83">
        <f t="shared" si="0"/>
        <v>2.2999999999999972</v>
      </c>
      <c r="J33" s="83">
        <f t="shared" si="1"/>
        <v>3.4938477897615026</v>
      </c>
      <c r="K33" s="83">
        <f>J33-MQG_90DSMR</f>
        <v>3.0486226809977919</v>
      </c>
      <c r="L33" s="83">
        <f t="shared" si="2"/>
        <v>9.2941002510941644</v>
      </c>
    </row>
    <row r="34" spans="1:12" x14ac:dyDescent="0.25">
      <c r="A34" s="82">
        <v>42047</v>
      </c>
      <c r="B34" s="83">
        <v>67.44</v>
      </c>
      <c r="C34" s="83">
        <v>67.599999999999994</v>
      </c>
      <c r="D34" s="83">
        <v>65.77</v>
      </c>
      <c r="E34" s="83">
        <v>65.83</v>
      </c>
      <c r="F34" s="84">
        <v>1342400</v>
      </c>
      <c r="G34" s="83">
        <v>65.83</v>
      </c>
      <c r="H34" s="84">
        <f>EOD_T-A34</f>
        <v>47</v>
      </c>
      <c r="I34" s="83">
        <f t="shared" si="0"/>
        <v>-1.5799999999999983</v>
      </c>
      <c r="J34" s="83">
        <f t="shared" si="1"/>
        <v>-2.3438658952677618</v>
      </c>
      <c r="K34" s="83">
        <f>J34-MQG_90DSMR</f>
        <v>-2.7890910040314725</v>
      </c>
      <c r="L34" s="83">
        <f t="shared" si="2"/>
        <v>7.7790286287692876</v>
      </c>
    </row>
    <row r="35" spans="1:12" x14ac:dyDescent="0.25">
      <c r="A35" s="82">
        <v>42046</v>
      </c>
      <c r="B35" s="83">
        <v>68.069999999999993</v>
      </c>
      <c r="C35" s="83">
        <v>69.19</v>
      </c>
      <c r="D35" s="83">
        <v>66.900000000000006</v>
      </c>
      <c r="E35" s="83">
        <v>67.41</v>
      </c>
      <c r="F35" s="84">
        <v>845000</v>
      </c>
      <c r="G35" s="83">
        <v>67.41</v>
      </c>
      <c r="H35" s="84">
        <f>EOD_T-A35</f>
        <v>48</v>
      </c>
      <c r="I35" s="83">
        <f t="shared" si="0"/>
        <v>-9.0000000000003411E-2</v>
      </c>
      <c r="J35" s="83">
        <f t="shared" si="1"/>
        <v>-0.13333333333333838</v>
      </c>
      <c r="K35" s="83">
        <f>J35-MQG_90DSMR</f>
        <v>-0.5785584420970491</v>
      </c>
      <c r="L35" s="83">
        <f t="shared" si="2"/>
        <v>0.33472987092176454</v>
      </c>
    </row>
    <row r="36" spans="1:12" x14ac:dyDescent="0.25">
      <c r="A36" s="82">
        <v>42045</v>
      </c>
      <c r="B36" s="83">
        <v>67.3</v>
      </c>
      <c r="C36" s="83">
        <v>67.5</v>
      </c>
      <c r="D36" s="83">
        <v>66.31</v>
      </c>
      <c r="E36" s="83">
        <v>67.5</v>
      </c>
      <c r="F36" s="84">
        <v>1481400</v>
      </c>
      <c r="G36" s="83">
        <v>67.5</v>
      </c>
      <c r="H36" s="84">
        <f>EOD_T-A36</f>
        <v>49</v>
      </c>
      <c r="I36" s="83">
        <f t="shared" si="0"/>
        <v>0.26000000000000512</v>
      </c>
      <c r="J36" s="83">
        <f t="shared" si="1"/>
        <v>0.38667459845330926</v>
      </c>
      <c r="K36" s="83">
        <f>J36-MQG_90DSMR</f>
        <v>-5.8550510310401427E-2</v>
      </c>
      <c r="L36" s="83">
        <f t="shared" si="2"/>
        <v>3.428162257608424E-3</v>
      </c>
    </row>
    <row r="37" spans="1:12" x14ac:dyDescent="0.25">
      <c r="A37" s="82">
        <v>42044</v>
      </c>
      <c r="B37" s="83">
        <v>66.27</v>
      </c>
      <c r="C37" s="83">
        <v>67.239999999999995</v>
      </c>
      <c r="D37" s="83">
        <v>66.260000000000005</v>
      </c>
      <c r="E37" s="83">
        <v>67.239999999999995</v>
      </c>
      <c r="F37" s="84">
        <v>688500</v>
      </c>
      <c r="G37" s="83">
        <v>67.239999999999995</v>
      </c>
      <c r="H37" s="84">
        <f>EOD_T-A37</f>
        <v>50</v>
      </c>
      <c r="I37" s="83">
        <f t="shared" si="0"/>
        <v>0.64000000000000057</v>
      </c>
      <c r="J37" s="83">
        <f t="shared" si="1"/>
        <v>0.96096096096096195</v>
      </c>
      <c r="K37" s="83">
        <f>J37-MQG_90DSMR</f>
        <v>0.51573585219725127</v>
      </c>
      <c r="L37" s="83">
        <f t="shared" si="2"/>
        <v>0.26598346924162503</v>
      </c>
    </row>
    <row r="38" spans="1:12" x14ac:dyDescent="0.25">
      <c r="A38" s="82">
        <v>42041</v>
      </c>
      <c r="B38" s="83">
        <v>66</v>
      </c>
      <c r="C38" s="83">
        <v>67</v>
      </c>
      <c r="D38" s="83">
        <v>65.58</v>
      </c>
      <c r="E38" s="83">
        <v>66.599999999999994</v>
      </c>
      <c r="F38" s="84">
        <v>1345300</v>
      </c>
      <c r="G38" s="83">
        <v>66.599999999999994</v>
      </c>
      <c r="H38" s="84">
        <f>EOD_T-A38</f>
        <v>53</v>
      </c>
      <c r="I38" s="83">
        <f t="shared" si="0"/>
        <v>1.1699999999999875</v>
      </c>
      <c r="J38" s="83">
        <f t="shared" si="1"/>
        <v>1.788170563961466</v>
      </c>
      <c r="K38" s="83">
        <f>J38-MQG_90DSMR</f>
        <v>1.3429454551977553</v>
      </c>
      <c r="L38" s="83">
        <f t="shared" si="2"/>
        <v>1.8035024956363062</v>
      </c>
    </row>
    <row r="39" spans="1:12" x14ac:dyDescent="0.25">
      <c r="A39" s="82">
        <v>42040</v>
      </c>
      <c r="B39" s="83">
        <v>64.19</v>
      </c>
      <c r="C39" s="83">
        <v>65.59</v>
      </c>
      <c r="D39" s="83">
        <v>64.19</v>
      </c>
      <c r="E39" s="83">
        <v>65.430000000000007</v>
      </c>
      <c r="F39" s="84">
        <v>1201600</v>
      </c>
      <c r="G39" s="83">
        <v>65.430000000000007</v>
      </c>
      <c r="H39" s="84">
        <f>EOD_T-A39</f>
        <v>54</v>
      </c>
      <c r="I39" s="83">
        <f t="shared" si="0"/>
        <v>0.68000000000000682</v>
      </c>
      <c r="J39" s="83">
        <f t="shared" si="1"/>
        <v>1.0501930501930608</v>
      </c>
      <c r="K39" s="83">
        <f>J39-MQG_90DSMR</f>
        <v>0.60496794142935006</v>
      </c>
      <c r="L39" s="83">
        <f t="shared" si="2"/>
        <v>0.36598621015726551</v>
      </c>
    </row>
    <row r="40" spans="1:12" x14ac:dyDescent="0.25">
      <c r="A40" s="82">
        <v>42039</v>
      </c>
      <c r="B40" s="83">
        <v>65</v>
      </c>
      <c r="C40" s="83">
        <v>65.28</v>
      </c>
      <c r="D40" s="83">
        <v>64.41</v>
      </c>
      <c r="E40" s="83">
        <v>64.75</v>
      </c>
      <c r="F40" s="84">
        <v>1177800</v>
      </c>
      <c r="G40" s="83">
        <v>64.75</v>
      </c>
      <c r="H40" s="84">
        <f>EOD_T-A40</f>
        <v>55</v>
      </c>
      <c r="I40" s="83">
        <f t="shared" si="0"/>
        <v>0.88000000000000256</v>
      </c>
      <c r="J40" s="83">
        <f t="shared" si="1"/>
        <v>1.3777986535149562</v>
      </c>
      <c r="K40" s="83">
        <f>J40-MQG_90DSMR</f>
        <v>0.93257354475124554</v>
      </c>
      <c r="L40" s="83">
        <f t="shared" si="2"/>
        <v>0.86969341636990338</v>
      </c>
    </row>
    <row r="41" spans="1:12" x14ac:dyDescent="0.25">
      <c r="A41" s="82">
        <v>42038</v>
      </c>
      <c r="B41" s="83">
        <v>62.95</v>
      </c>
      <c r="C41" s="83">
        <v>64.040000000000006</v>
      </c>
      <c r="D41" s="83">
        <v>62.62</v>
      </c>
      <c r="E41" s="83">
        <v>63.87</v>
      </c>
      <c r="F41" s="84">
        <v>1653800</v>
      </c>
      <c r="G41" s="83">
        <v>63.87</v>
      </c>
      <c r="H41" s="84">
        <f>EOD_T-A41</f>
        <v>56</v>
      </c>
      <c r="I41" s="83">
        <f t="shared" si="0"/>
        <v>1.4499999999999957</v>
      </c>
      <c r="J41" s="83">
        <f t="shared" si="1"/>
        <v>2.3229734059596217</v>
      </c>
      <c r="K41" s="83">
        <f>J41-MQG_90DSMR</f>
        <v>1.877748297195911</v>
      </c>
      <c r="L41" s="83">
        <f t="shared" si="2"/>
        <v>3.5259386676221434</v>
      </c>
    </row>
    <row r="42" spans="1:12" x14ac:dyDescent="0.25">
      <c r="A42" s="82">
        <v>42037</v>
      </c>
      <c r="B42" s="83">
        <v>62</v>
      </c>
      <c r="C42" s="83">
        <v>62.68</v>
      </c>
      <c r="D42" s="83">
        <v>61.95</v>
      </c>
      <c r="E42" s="83">
        <v>62.42</v>
      </c>
      <c r="F42" s="84">
        <v>879200</v>
      </c>
      <c r="G42" s="83">
        <v>62.42</v>
      </c>
      <c r="H42" s="84">
        <f>EOD_T-A42</f>
        <v>57</v>
      </c>
      <c r="I42" s="83">
        <f t="shared" si="0"/>
        <v>0.27000000000000313</v>
      </c>
      <c r="J42" s="83">
        <f t="shared" si="1"/>
        <v>0.43443282381335985</v>
      </c>
      <c r="K42" s="83">
        <f>J42-MQG_90DSMR</f>
        <v>-1.0792284950350839E-2</v>
      </c>
      <c r="L42" s="83">
        <f t="shared" si="2"/>
        <v>1.1647341444956921E-4</v>
      </c>
    </row>
    <row r="43" spans="1:12" x14ac:dyDescent="0.25">
      <c r="A43" s="82">
        <v>42034</v>
      </c>
      <c r="B43" s="83">
        <v>62</v>
      </c>
      <c r="C43" s="83">
        <v>62.66</v>
      </c>
      <c r="D43" s="83">
        <v>61.99</v>
      </c>
      <c r="E43" s="83">
        <v>62.15</v>
      </c>
      <c r="F43" s="84">
        <v>2412100</v>
      </c>
      <c r="G43" s="83">
        <v>62.15</v>
      </c>
      <c r="H43" s="84">
        <f>EOD_T-A43</f>
        <v>60</v>
      </c>
      <c r="I43" s="83">
        <f t="shared" si="0"/>
        <v>0.39999999999999858</v>
      </c>
      <c r="J43" s="83">
        <f t="shared" si="1"/>
        <v>0.6477732793522244</v>
      </c>
      <c r="K43" s="83">
        <f>J43-MQG_90DSMR</f>
        <v>0.20254817058851371</v>
      </c>
      <c r="L43" s="83">
        <f t="shared" si="2"/>
        <v>4.102576140875365E-2</v>
      </c>
    </row>
    <row r="44" spans="1:12" x14ac:dyDescent="0.25">
      <c r="A44" s="82">
        <v>42033</v>
      </c>
      <c r="B44" s="83">
        <v>61.12</v>
      </c>
      <c r="C44" s="83">
        <v>61.9</v>
      </c>
      <c r="D44" s="83">
        <v>61.04</v>
      </c>
      <c r="E44" s="83">
        <v>61.75</v>
      </c>
      <c r="F44" s="84">
        <v>1400300</v>
      </c>
      <c r="G44" s="83">
        <v>61.75</v>
      </c>
      <c r="H44" s="84">
        <f>EOD_T-A44</f>
        <v>61</v>
      </c>
      <c r="I44" s="83">
        <f t="shared" si="0"/>
        <v>0.20000000000000284</v>
      </c>
      <c r="J44" s="83">
        <f t="shared" si="1"/>
        <v>0.32493907392364396</v>
      </c>
      <c r="K44" s="83">
        <f>J44-MQG_90DSMR</f>
        <v>-0.12028603484006672</v>
      </c>
      <c r="L44" s="83">
        <f t="shared" si="2"/>
        <v>1.4468730177545746E-2</v>
      </c>
    </row>
    <row r="45" spans="1:12" x14ac:dyDescent="0.25">
      <c r="A45" s="82">
        <v>42032</v>
      </c>
      <c r="B45" s="83">
        <v>61</v>
      </c>
      <c r="C45" s="83">
        <v>61.69</v>
      </c>
      <c r="D45" s="83">
        <v>60.86</v>
      </c>
      <c r="E45" s="83">
        <v>61.55</v>
      </c>
      <c r="F45" s="84">
        <v>650200</v>
      </c>
      <c r="G45" s="83">
        <v>61.55</v>
      </c>
      <c r="H45" s="84">
        <f>EOD_T-A45</f>
        <v>62</v>
      </c>
      <c r="I45" s="83">
        <f t="shared" si="0"/>
        <v>0.25999999999999801</v>
      </c>
      <c r="J45" s="83">
        <f t="shared" si="1"/>
        <v>0.42421275901451794</v>
      </c>
      <c r="K45" s="83">
        <f>J45-MQG_90DSMR</f>
        <v>-2.1012349749192749E-2</v>
      </c>
      <c r="L45" s="83">
        <f t="shared" si="2"/>
        <v>4.4151884198240059E-4</v>
      </c>
    </row>
    <row r="46" spans="1:12" x14ac:dyDescent="0.25">
      <c r="A46" s="82">
        <v>42031</v>
      </c>
      <c r="B46" s="83">
        <v>61.42</v>
      </c>
      <c r="C46" s="83">
        <v>61.44</v>
      </c>
      <c r="D46" s="83">
        <v>60.94</v>
      </c>
      <c r="E46" s="83">
        <v>61.29</v>
      </c>
      <c r="F46" s="84">
        <v>1016900</v>
      </c>
      <c r="G46" s="83">
        <v>61.29</v>
      </c>
      <c r="H46" s="84">
        <f>EOD_T-A46</f>
        <v>63</v>
      </c>
      <c r="I46" s="83">
        <f t="shared" si="0"/>
        <v>0.25999999999999801</v>
      </c>
      <c r="J46" s="83">
        <f t="shared" si="1"/>
        <v>0.42601999016876624</v>
      </c>
      <c r="K46" s="83">
        <f>J46-MQG_90DSMR</f>
        <v>-1.9205118594944448E-2</v>
      </c>
      <c r="L46" s="83">
        <f t="shared" si="2"/>
        <v>3.6883658024588101E-4</v>
      </c>
    </row>
    <row r="47" spans="1:12" x14ac:dyDescent="0.25">
      <c r="A47" s="82">
        <v>42030</v>
      </c>
      <c r="B47" s="83">
        <v>61.03</v>
      </c>
      <c r="C47" s="83">
        <v>61.03</v>
      </c>
      <c r="D47" s="83">
        <v>61.03</v>
      </c>
      <c r="E47" s="83">
        <v>61.03</v>
      </c>
      <c r="F47" s="84">
        <v>0</v>
      </c>
      <c r="G47" s="83">
        <v>61.03</v>
      </c>
      <c r="H47" s="84">
        <f>EOD_T-A47</f>
        <v>64</v>
      </c>
      <c r="I47" s="83">
        <f t="shared" si="0"/>
        <v>0</v>
      </c>
      <c r="J47" s="83">
        <f t="shared" si="1"/>
        <v>0</v>
      </c>
      <c r="K47" s="83">
        <f>J47-MQG_90DSMR</f>
        <v>-0.44522510876371069</v>
      </c>
      <c r="L47" s="83">
        <f t="shared" si="2"/>
        <v>0.198225397473658</v>
      </c>
    </row>
    <row r="48" spans="1:12" x14ac:dyDescent="0.25">
      <c r="A48" s="82">
        <v>42027</v>
      </c>
      <c r="B48" s="83">
        <v>60.3</v>
      </c>
      <c r="C48" s="83">
        <v>61.32</v>
      </c>
      <c r="D48" s="83">
        <v>60.15</v>
      </c>
      <c r="E48" s="83">
        <v>61.03</v>
      </c>
      <c r="F48" s="84">
        <v>1715400</v>
      </c>
      <c r="G48" s="83">
        <v>61.03</v>
      </c>
      <c r="H48" s="84">
        <f>EOD_T-A48</f>
        <v>67</v>
      </c>
      <c r="I48" s="83">
        <f t="shared" si="0"/>
        <v>1.5300000000000011</v>
      </c>
      <c r="J48" s="83">
        <f t="shared" si="1"/>
        <v>2.5714285714285734</v>
      </c>
      <c r="K48" s="83">
        <f>J48-MQG_90DSMR</f>
        <v>2.1262034626648627</v>
      </c>
      <c r="L48" s="83">
        <f t="shared" si="2"/>
        <v>4.5207411646480526</v>
      </c>
    </row>
    <row r="49" spans="1:12" x14ac:dyDescent="0.25">
      <c r="A49" s="82">
        <v>42026</v>
      </c>
      <c r="B49" s="83">
        <v>59.91</v>
      </c>
      <c r="C49" s="83">
        <v>60.01</v>
      </c>
      <c r="D49" s="83">
        <v>59.35</v>
      </c>
      <c r="E49" s="83">
        <v>59.5</v>
      </c>
      <c r="F49" s="84">
        <v>1048300</v>
      </c>
      <c r="G49" s="83">
        <v>59.5</v>
      </c>
      <c r="H49" s="84">
        <f>EOD_T-A49</f>
        <v>68</v>
      </c>
      <c r="I49" s="83">
        <f t="shared" si="0"/>
        <v>-0.25</v>
      </c>
      <c r="J49" s="83">
        <f t="shared" si="1"/>
        <v>-0.41841004184100417</v>
      </c>
      <c r="K49" s="83">
        <f>J49-MQG_90DSMR</f>
        <v>-0.86363515060471485</v>
      </c>
      <c r="L49" s="83">
        <f t="shared" si="2"/>
        <v>0.74586567336002851</v>
      </c>
    </row>
    <row r="50" spans="1:12" x14ac:dyDescent="0.25">
      <c r="A50" s="82">
        <v>42025</v>
      </c>
      <c r="B50" s="83">
        <v>60.2</v>
      </c>
      <c r="C50" s="83">
        <v>60.46</v>
      </c>
      <c r="D50" s="83">
        <v>59.5</v>
      </c>
      <c r="E50" s="83">
        <v>59.75</v>
      </c>
      <c r="F50" s="84">
        <v>1250800</v>
      </c>
      <c r="G50" s="83">
        <v>59.75</v>
      </c>
      <c r="H50" s="84">
        <f>EOD_T-A50</f>
        <v>69</v>
      </c>
      <c r="I50" s="83">
        <f t="shared" si="0"/>
        <v>-4.9999999999997158E-2</v>
      </c>
      <c r="J50" s="83">
        <f t="shared" si="1"/>
        <v>-8.3612040133774518E-2</v>
      </c>
      <c r="K50" s="83">
        <f>J50-MQG_90DSMR</f>
        <v>-0.52883714889748523</v>
      </c>
      <c r="L50" s="83">
        <f t="shared" si="2"/>
        <v>0.27966873005402099</v>
      </c>
    </row>
    <row r="51" spans="1:12" x14ac:dyDescent="0.25">
      <c r="A51" s="82">
        <v>42024</v>
      </c>
      <c r="B51" s="83">
        <v>58.7</v>
      </c>
      <c r="C51" s="83">
        <v>60.25</v>
      </c>
      <c r="D51" s="83">
        <v>58.7</v>
      </c>
      <c r="E51" s="83">
        <v>59.8</v>
      </c>
      <c r="F51" s="84">
        <v>2497200</v>
      </c>
      <c r="G51" s="83">
        <v>59.8</v>
      </c>
      <c r="H51" s="84">
        <f>EOD_T-A51</f>
        <v>70</v>
      </c>
      <c r="I51" s="83">
        <f t="shared" si="0"/>
        <v>1.5499999999999972</v>
      </c>
      <c r="J51" s="83">
        <f t="shared" si="1"/>
        <v>2.6609442060085788</v>
      </c>
      <c r="K51" s="83">
        <f>J51-MQG_90DSMR</f>
        <v>2.2157190972448682</v>
      </c>
      <c r="L51" s="83">
        <f t="shared" si="2"/>
        <v>4.9094111178956137</v>
      </c>
    </row>
    <row r="52" spans="1:12" x14ac:dyDescent="0.25">
      <c r="A52" s="82">
        <v>42023</v>
      </c>
      <c r="B52" s="83">
        <v>58.98</v>
      </c>
      <c r="C52" s="83">
        <v>59.02</v>
      </c>
      <c r="D52" s="83">
        <v>57.81</v>
      </c>
      <c r="E52" s="83">
        <v>58.25</v>
      </c>
      <c r="F52" s="84">
        <v>2817400</v>
      </c>
      <c r="G52" s="83">
        <v>58.25</v>
      </c>
      <c r="H52" s="84">
        <f>EOD_T-A52</f>
        <v>71</v>
      </c>
      <c r="I52" s="83">
        <f t="shared" si="0"/>
        <v>2.9600000000000009</v>
      </c>
      <c r="J52" s="83">
        <f t="shared" si="1"/>
        <v>5.3535901609694356</v>
      </c>
      <c r="K52" s="83">
        <f>J52-MQG_90DSMR</f>
        <v>4.9083650522057249</v>
      </c>
      <c r="L52" s="83">
        <f t="shared" si="2"/>
        <v>24.092047485714509</v>
      </c>
    </row>
    <row r="53" spans="1:12" x14ac:dyDescent="0.25">
      <c r="A53" s="82">
        <v>42020</v>
      </c>
      <c r="B53" s="83">
        <v>55.5</v>
      </c>
      <c r="C53" s="83">
        <v>55.62</v>
      </c>
      <c r="D53" s="83">
        <v>54.81</v>
      </c>
      <c r="E53" s="83">
        <v>55.29</v>
      </c>
      <c r="F53" s="84">
        <v>1478700</v>
      </c>
      <c r="G53" s="83">
        <v>55.29</v>
      </c>
      <c r="H53" s="84">
        <f>EOD_T-A53</f>
        <v>74</v>
      </c>
      <c r="I53" s="83">
        <f t="shared" si="0"/>
        <v>-0.56000000000000227</v>
      </c>
      <c r="J53" s="83">
        <f t="shared" si="1"/>
        <v>-1.0026857654431554</v>
      </c>
      <c r="K53" s="83">
        <f>J53-MQG_90DSMR</f>
        <v>-1.447910874206866</v>
      </c>
      <c r="L53" s="83">
        <f t="shared" si="2"/>
        <v>2.0964458996464912</v>
      </c>
    </row>
    <row r="54" spans="1:12" x14ac:dyDescent="0.25">
      <c r="A54" s="82">
        <v>42019</v>
      </c>
      <c r="B54" s="83">
        <v>55.61</v>
      </c>
      <c r="C54" s="83">
        <v>55.91</v>
      </c>
      <c r="D54" s="83">
        <v>55.04</v>
      </c>
      <c r="E54" s="83">
        <v>55.85</v>
      </c>
      <c r="F54" s="84">
        <v>1464300</v>
      </c>
      <c r="G54" s="83">
        <v>55.85</v>
      </c>
      <c r="H54" s="84">
        <f>EOD_T-A54</f>
        <v>75</v>
      </c>
      <c r="I54" s="83">
        <f t="shared" si="0"/>
        <v>-7.0000000000000284E-2</v>
      </c>
      <c r="J54" s="83">
        <f t="shared" si="1"/>
        <v>-0.12517882689556559</v>
      </c>
      <c r="K54" s="83">
        <f>J54-MQG_90DSMR</f>
        <v>-0.57040393565927627</v>
      </c>
      <c r="L54" s="83">
        <f t="shared" si="2"/>
        <v>0.32536064981559176</v>
      </c>
    </row>
    <row r="55" spans="1:12" x14ac:dyDescent="0.25">
      <c r="A55" s="82">
        <v>42018</v>
      </c>
      <c r="B55" s="83">
        <v>56.89</v>
      </c>
      <c r="C55" s="83">
        <v>56.9</v>
      </c>
      <c r="D55" s="83">
        <v>55.85</v>
      </c>
      <c r="E55" s="83">
        <v>55.92</v>
      </c>
      <c r="F55" s="84">
        <v>1410900</v>
      </c>
      <c r="G55" s="83">
        <v>55.92</v>
      </c>
      <c r="H55" s="84">
        <f>EOD_T-A55</f>
        <v>76</v>
      </c>
      <c r="I55" s="83">
        <f t="shared" si="0"/>
        <v>-1.0700000000000003</v>
      </c>
      <c r="J55" s="83">
        <f t="shared" si="1"/>
        <v>-1.8775223723460261</v>
      </c>
      <c r="K55" s="83">
        <f>J55-MQG_90DSMR</f>
        <v>-2.3227474811097366</v>
      </c>
      <c r="L55" s="83">
        <f t="shared" si="2"/>
        <v>5.3951558610016264</v>
      </c>
    </row>
    <row r="56" spans="1:12" x14ac:dyDescent="0.25">
      <c r="A56" s="82">
        <v>42017</v>
      </c>
      <c r="B56" s="83">
        <v>56.88</v>
      </c>
      <c r="C56" s="83">
        <v>57.13</v>
      </c>
      <c r="D56" s="83">
        <v>56.47</v>
      </c>
      <c r="E56" s="83">
        <v>56.99</v>
      </c>
      <c r="F56" s="84">
        <v>856900</v>
      </c>
      <c r="G56" s="83">
        <v>56.99</v>
      </c>
      <c r="H56" s="84">
        <f>EOD_T-A56</f>
        <v>77</v>
      </c>
      <c r="I56" s="83">
        <f t="shared" si="0"/>
        <v>-0.21000000000000085</v>
      </c>
      <c r="J56" s="83">
        <f t="shared" si="1"/>
        <v>-0.36713286713286858</v>
      </c>
      <c r="K56" s="83">
        <f>J56-MQG_90DSMR</f>
        <v>-0.81235797589657932</v>
      </c>
      <c r="L56" s="83">
        <f t="shared" si="2"/>
        <v>0.65992548100278736</v>
      </c>
    </row>
    <row r="57" spans="1:12" x14ac:dyDescent="0.25">
      <c r="A57" s="82">
        <v>42016</v>
      </c>
      <c r="B57" s="83">
        <v>57.15</v>
      </c>
      <c r="C57" s="83">
        <v>57.68</v>
      </c>
      <c r="D57" s="83">
        <v>57.03</v>
      </c>
      <c r="E57" s="83">
        <v>57.2</v>
      </c>
      <c r="F57" s="84">
        <v>534400</v>
      </c>
      <c r="G57" s="83">
        <v>57.2</v>
      </c>
      <c r="H57" s="84">
        <f>EOD_T-A57</f>
        <v>78</v>
      </c>
      <c r="I57" s="83">
        <f t="shared" si="0"/>
        <v>-0.73999999999999488</v>
      </c>
      <c r="J57" s="83">
        <f t="shared" si="1"/>
        <v>-1.2771832930617792</v>
      </c>
      <c r="K57" s="83">
        <f>J57-MQG_90DSMR</f>
        <v>-1.7224084018254899</v>
      </c>
      <c r="L57" s="83">
        <f t="shared" si="2"/>
        <v>2.9666907026790383</v>
      </c>
    </row>
    <row r="58" spans="1:12" x14ac:dyDescent="0.25">
      <c r="A58" s="82">
        <v>42013</v>
      </c>
      <c r="B58" s="83">
        <v>58.25</v>
      </c>
      <c r="C58" s="83">
        <v>58.54</v>
      </c>
      <c r="D58" s="83">
        <v>57.68</v>
      </c>
      <c r="E58" s="83">
        <v>57.94</v>
      </c>
      <c r="F58" s="84">
        <v>981700</v>
      </c>
      <c r="G58" s="83">
        <v>57.94</v>
      </c>
      <c r="H58" s="84">
        <f>EOD_T-A58</f>
        <v>81</v>
      </c>
      <c r="I58" s="83">
        <f t="shared" si="0"/>
        <v>5.9999999999995168E-2</v>
      </c>
      <c r="J58" s="83">
        <f t="shared" si="1"/>
        <v>0.10366275051830541</v>
      </c>
      <c r="K58" s="83">
        <f>J58-MQG_90DSMR</f>
        <v>-0.34156235824540526</v>
      </c>
      <c r="L58" s="83">
        <f t="shared" si="2"/>
        <v>0.11666484457016256</v>
      </c>
    </row>
    <row r="59" spans="1:12" x14ac:dyDescent="0.25">
      <c r="A59" s="82">
        <v>42012</v>
      </c>
      <c r="B59" s="83">
        <v>57.61</v>
      </c>
      <c r="C59" s="83">
        <v>57.88</v>
      </c>
      <c r="D59" s="83">
        <v>57.11</v>
      </c>
      <c r="E59" s="83">
        <v>57.88</v>
      </c>
      <c r="F59" s="84">
        <v>811900</v>
      </c>
      <c r="G59" s="83">
        <v>57.88</v>
      </c>
      <c r="H59" s="84">
        <f>EOD_T-A59</f>
        <v>82</v>
      </c>
      <c r="I59" s="83">
        <f t="shared" si="0"/>
        <v>0.46000000000000085</v>
      </c>
      <c r="J59" s="83">
        <f t="shared" si="1"/>
        <v>0.80111459421804398</v>
      </c>
      <c r="K59" s="83">
        <f>J59-MQG_90DSMR</f>
        <v>0.3558894854543333</v>
      </c>
      <c r="L59" s="83">
        <f t="shared" si="2"/>
        <v>0.12665732585695011</v>
      </c>
    </row>
    <row r="60" spans="1:12" x14ac:dyDescent="0.25">
      <c r="A60" s="82">
        <v>42011</v>
      </c>
      <c r="B60" s="83">
        <v>56.78</v>
      </c>
      <c r="C60" s="83">
        <v>57.52</v>
      </c>
      <c r="D60" s="83">
        <v>55.98</v>
      </c>
      <c r="E60" s="83">
        <v>57.42</v>
      </c>
      <c r="F60" s="84">
        <v>970800</v>
      </c>
      <c r="G60" s="83">
        <v>57.42</v>
      </c>
      <c r="H60" s="84">
        <f>EOD_T-A60</f>
        <v>83</v>
      </c>
      <c r="I60" s="83">
        <f t="shared" si="0"/>
        <v>0.34000000000000341</v>
      </c>
      <c r="J60" s="83">
        <f t="shared" si="1"/>
        <v>0.59565522074282318</v>
      </c>
      <c r="K60" s="83">
        <f>J60-MQG_90DSMR</f>
        <v>0.15043011197911249</v>
      </c>
      <c r="L60" s="83">
        <f t="shared" si="2"/>
        <v>2.2629218590048322E-2</v>
      </c>
    </row>
    <row r="61" spans="1:12" x14ac:dyDescent="0.25">
      <c r="A61" s="82">
        <v>42010</v>
      </c>
      <c r="B61" s="83">
        <v>57.54</v>
      </c>
      <c r="C61" s="83">
        <v>58.04</v>
      </c>
      <c r="D61" s="83">
        <v>56.82</v>
      </c>
      <c r="E61" s="83">
        <v>57.08</v>
      </c>
      <c r="F61" s="84">
        <v>1141300</v>
      </c>
      <c r="G61" s="83">
        <v>57.08</v>
      </c>
      <c r="H61" s="84">
        <f>EOD_T-A61</f>
        <v>84</v>
      </c>
      <c r="I61" s="83">
        <f t="shared" si="0"/>
        <v>-1.3400000000000034</v>
      </c>
      <c r="J61" s="83">
        <f t="shared" si="1"/>
        <v>-2.2937350222526591</v>
      </c>
      <c r="K61" s="83">
        <f>J61-MQG_90DSMR</f>
        <v>-2.7389601310163698</v>
      </c>
      <c r="L61" s="83">
        <f t="shared" si="2"/>
        <v>7.5019025992972095</v>
      </c>
    </row>
    <row r="62" spans="1:12" x14ac:dyDescent="0.25">
      <c r="A62" s="82">
        <v>42009</v>
      </c>
      <c r="B62" s="83">
        <v>58.34</v>
      </c>
      <c r="C62" s="83">
        <v>58.78</v>
      </c>
      <c r="D62" s="83">
        <v>58.15</v>
      </c>
      <c r="E62" s="83">
        <v>58.42</v>
      </c>
      <c r="F62" s="84">
        <v>312700</v>
      </c>
      <c r="G62" s="83">
        <v>58.42</v>
      </c>
      <c r="H62" s="84">
        <f>EOD_T-A62</f>
        <v>85</v>
      </c>
      <c r="I62" s="83">
        <f t="shared" si="0"/>
        <v>-0.11999999999999744</v>
      </c>
      <c r="J62" s="83">
        <f t="shared" si="1"/>
        <v>-0.20498804236419108</v>
      </c>
      <c r="K62" s="83">
        <f>J62-MQG_90DSMR</f>
        <v>-0.65021315112790179</v>
      </c>
      <c r="L62" s="83">
        <f t="shared" si="2"/>
        <v>0.42277714189967563</v>
      </c>
    </row>
    <row r="63" spans="1:12" x14ac:dyDescent="0.25">
      <c r="A63" s="82">
        <v>42006</v>
      </c>
      <c r="B63" s="83">
        <v>57.91</v>
      </c>
      <c r="C63" s="83">
        <v>58.74</v>
      </c>
      <c r="D63" s="83">
        <v>57.48</v>
      </c>
      <c r="E63" s="83">
        <v>58.54</v>
      </c>
      <c r="F63" s="84">
        <v>470700</v>
      </c>
      <c r="G63" s="83">
        <v>58.54</v>
      </c>
      <c r="H63" s="84">
        <f>EOD_T-A63</f>
        <v>88</v>
      </c>
      <c r="I63" s="83">
        <f t="shared" si="0"/>
        <v>0.25</v>
      </c>
      <c r="J63" s="83">
        <f t="shared" si="1"/>
        <v>0.42889003259564251</v>
      </c>
      <c r="K63" s="83">
        <f>J63-MQG_90DSMR</f>
        <v>-1.6335076168068174E-2</v>
      </c>
      <c r="L63" s="83">
        <f t="shared" si="2"/>
        <v>2.6683471341658885E-4</v>
      </c>
    </row>
    <row r="64" spans="1:12" x14ac:dyDescent="0.25">
      <c r="A64" s="82">
        <v>42005</v>
      </c>
      <c r="B64" s="83">
        <v>58.29</v>
      </c>
      <c r="C64" s="83">
        <v>58.29</v>
      </c>
      <c r="D64" s="83">
        <v>58.29</v>
      </c>
      <c r="E64" s="83">
        <v>58.29</v>
      </c>
      <c r="F64" s="84">
        <v>0</v>
      </c>
      <c r="G64" s="83">
        <v>58.29</v>
      </c>
      <c r="H64" s="84">
        <f>EOD_T-A64</f>
        <v>89</v>
      </c>
      <c r="I64" s="83">
        <f t="shared" si="0"/>
        <v>0</v>
      </c>
      <c r="J64" s="83">
        <f t="shared" si="1"/>
        <v>0</v>
      </c>
      <c r="K64" s="83">
        <f>J64-MQG_90DSMR</f>
        <v>-0.44522510876371069</v>
      </c>
      <c r="L64" s="83">
        <f t="shared" si="2"/>
        <v>0.198225397473658</v>
      </c>
    </row>
    <row r="65" spans="1:12" x14ac:dyDescent="0.25">
      <c r="A65" s="82">
        <v>42004</v>
      </c>
      <c r="B65" s="83">
        <v>58.35</v>
      </c>
      <c r="C65" s="83">
        <v>58.53</v>
      </c>
      <c r="D65" s="83">
        <v>58.18</v>
      </c>
      <c r="E65" s="83">
        <v>58.29</v>
      </c>
      <c r="F65" s="84">
        <v>359000</v>
      </c>
      <c r="G65" s="83">
        <v>58.29</v>
      </c>
      <c r="H65" s="84">
        <f>EOD_T-A65</f>
        <v>90</v>
      </c>
      <c r="I65" s="83">
        <f t="shared" si="0"/>
        <v>0.14000000000000057</v>
      </c>
      <c r="J65" s="83">
        <f t="shared" si="1"/>
        <v>0.24075666380051688</v>
      </c>
      <c r="K65" s="83">
        <f>J65-MQG_90DSMR</f>
        <v>-0.2044684449631938</v>
      </c>
      <c r="L65" s="83">
        <f t="shared" si="2"/>
        <v>4.1807344985666614E-2</v>
      </c>
    </row>
    <row r="66" spans="1:12" x14ac:dyDescent="0.25">
      <c r="A66" s="82">
        <v>42003</v>
      </c>
      <c r="B66" s="83">
        <v>58.68</v>
      </c>
      <c r="C66" s="83">
        <v>58.81</v>
      </c>
      <c r="D66" s="83">
        <v>58.04</v>
      </c>
      <c r="E66" s="83">
        <v>58.15</v>
      </c>
      <c r="F66" s="84">
        <v>504000</v>
      </c>
      <c r="G66" s="83">
        <v>58.15</v>
      </c>
      <c r="H66" s="84">
        <f>EOD_T-A66</f>
        <v>91</v>
      </c>
      <c r="I66" s="83">
        <f t="shared" si="0"/>
        <v>-0.53000000000000114</v>
      </c>
      <c r="J66" s="83">
        <f t="shared" si="1"/>
        <v>-0.9032038173142487</v>
      </c>
      <c r="K66" s="83">
        <f>J66-MQG_90DSMR</f>
        <v>-1.3484289260779594</v>
      </c>
      <c r="L66" s="83">
        <f t="shared" si="2"/>
        <v>1.818260568683759</v>
      </c>
    </row>
    <row r="67" spans="1:12" x14ac:dyDescent="0.25">
      <c r="A67" s="82">
        <v>42002</v>
      </c>
      <c r="B67" s="83">
        <v>58.5</v>
      </c>
      <c r="C67" s="83">
        <v>58.82</v>
      </c>
      <c r="D67" s="83">
        <v>58.21</v>
      </c>
      <c r="E67" s="83">
        <v>58.68</v>
      </c>
      <c r="F67" s="84">
        <v>603100</v>
      </c>
      <c r="G67" s="83">
        <v>58.68</v>
      </c>
      <c r="H67" s="84">
        <f>EOD_T-A67</f>
        <v>92</v>
      </c>
      <c r="I67" s="83">
        <f t="shared" ref="I67:I130" si="3">G67-G68</f>
        <v>0.32999999999999829</v>
      </c>
      <c r="J67" s="83">
        <f t="shared" ref="J67:J130" si="4">I67/G68*100</f>
        <v>0.56555269922878881</v>
      </c>
      <c r="K67" s="83">
        <f>J67-MQG_90DSMR</f>
        <v>0.12032759046507813</v>
      </c>
      <c r="L67" s="83">
        <f t="shared" ref="L67:L130" si="5">K67*K67</f>
        <v>1.447872902713156E-2</v>
      </c>
    </row>
    <row r="68" spans="1:12" x14ac:dyDescent="0.25">
      <c r="A68" s="82">
        <v>41999</v>
      </c>
      <c r="B68" s="83">
        <v>58.35</v>
      </c>
      <c r="C68" s="83">
        <v>58.35</v>
      </c>
      <c r="D68" s="83">
        <v>58.35</v>
      </c>
      <c r="E68" s="83">
        <v>58.35</v>
      </c>
      <c r="F68" s="84">
        <v>0</v>
      </c>
      <c r="G68" s="83">
        <v>58.35</v>
      </c>
      <c r="H68" s="84">
        <f>EOD_T-A68</f>
        <v>95</v>
      </c>
      <c r="I68" s="83">
        <f t="shared" si="3"/>
        <v>0</v>
      </c>
      <c r="J68" s="83">
        <f t="shared" si="4"/>
        <v>0</v>
      </c>
      <c r="K68" s="83">
        <f>J68-MQG_90DSMR</f>
        <v>-0.44522510876371069</v>
      </c>
      <c r="L68" s="83">
        <f t="shared" si="5"/>
        <v>0.198225397473658</v>
      </c>
    </row>
    <row r="69" spans="1:12" x14ac:dyDescent="0.25">
      <c r="A69" s="82">
        <v>41998</v>
      </c>
      <c r="B69" s="83">
        <v>58.35</v>
      </c>
      <c r="C69" s="83">
        <v>58.35</v>
      </c>
      <c r="D69" s="83">
        <v>58.35</v>
      </c>
      <c r="E69" s="83">
        <v>58.35</v>
      </c>
      <c r="F69" s="84">
        <v>0</v>
      </c>
      <c r="G69" s="83">
        <v>58.35</v>
      </c>
      <c r="H69" s="84">
        <f>EOD_T-A69</f>
        <v>96</v>
      </c>
      <c r="I69" s="83">
        <f t="shared" si="3"/>
        <v>0</v>
      </c>
      <c r="J69" s="83">
        <f t="shared" si="4"/>
        <v>0</v>
      </c>
      <c r="K69" s="83">
        <f>J69-MQG_90DSMR</f>
        <v>-0.44522510876371069</v>
      </c>
      <c r="L69" s="83">
        <f t="shared" si="5"/>
        <v>0.198225397473658</v>
      </c>
    </row>
    <row r="70" spans="1:12" x14ac:dyDescent="0.25">
      <c r="A70" s="82">
        <v>41997</v>
      </c>
      <c r="B70" s="83">
        <v>58.67</v>
      </c>
      <c r="C70" s="83">
        <v>58.67</v>
      </c>
      <c r="D70" s="83">
        <v>58.21</v>
      </c>
      <c r="E70" s="83">
        <v>58.35</v>
      </c>
      <c r="F70" s="84">
        <v>350200</v>
      </c>
      <c r="G70" s="83">
        <v>58.35</v>
      </c>
      <c r="H70" s="84">
        <f>EOD_T-A70</f>
        <v>97</v>
      </c>
      <c r="I70" s="83">
        <f t="shared" si="3"/>
        <v>7.9999999999998295E-2</v>
      </c>
      <c r="J70" s="83">
        <f t="shared" si="4"/>
        <v>0.13729191693838733</v>
      </c>
      <c r="K70" s="83">
        <f>J70-MQG_90DSMR</f>
        <v>-0.30793319182532336</v>
      </c>
      <c r="L70" s="83">
        <f t="shared" si="5"/>
        <v>9.4822850627731395E-2</v>
      </c>
    </row>
    <row r="71" spans="1:12" x14ac:dyDescent="0.25">
      <c r="A71" s="82">
        <v>41996</v>
      </c>
      <c r="B71" s="83">
        <v>58.51</v>
      </c>
      <c r="C71" s="83">
        <v>58.63</v>
      </c>
      <c r="D71" s="83">
        <v>58.12</v>
      </c>
      <c r="E71" s="83">
        <v>58.27</v>
      </c>
      <c r="F71" s="84">
        <v>784100</v>
      </c>
      <c r="G71" s="83">
        <v>58.27</v>
      </c>
      <c r="H71" s="84">
        <f>EOD_T-A71</f>
        <v>98</v>
      </c>
      <c r="I71" s="83">
        <f t="shared" si="3"/>
        <v>-7.9999999999998295E-2</v>
      </c>
      <c r="J71" s="83">
        <f t="shared" si="4"/>
        <v>-0.13710368466152237</v>
      </c>
      <c r="K71" s="83">
        <f>J71-MQG_90DSMR</f>
        <v>-0.58232879342523303</v>
      </c>
      <c r="L71" s="83">
        <f t="shared" si="5"/>
        <v>0.33910682365208772</v>
      </c>
    </row>
    <row r="72" spans="1:12" x14ac:dyDescent="0.25">
      <c r="A72" s="82">
        <v>41995</v>
      </c>
      <c r="B72" s="83">
        <v>58.1</v>
      </c>
      <c r="C72" s="83">
        <v>58.58</v>
      </c>
      <c r="D72" s="83">
        <v>58.06</v>
      </c>
      <c r="E72" s="83">
        <v>58.35</v>
      </c>
      <c r="F72" s="84">
        <v>1288900</v>
      </c>
      <c r="G72" s="83">
        <v>58.35</v>
      </c>
      <c r="H72" s="84">
        <f>EOD_T-A72</f>
        <v>99</v>
      </c>
      <c r="I72" s="83">
        <f t="shared" si="3"/>
        <v>0.53000000000000114</v>
      </c>
      <c r="J72" s="83">
        <f t="shared" si="4"/>
        <v>0.91663784157731076</v>
      </c>
      <c r="K72" s="83">
        <f>J72-MQG_90DSMR</f>
        <v>0.47141273281360008</v>
      </c>
      <c r="L72" s="83">
        <f t="shared" si="5"/>
        <v>0.22222996465878669</v>
      </c>
    </row>
    <row r="73" spans="1:12" x14ac:dyDescent="0.25">
      <c r="A73" s="82">
        <v>41992</v>
      </c>
      <c r="B73" s="83">
        <v>57.16</v>
      </c>
      <c r="C73" s="83">
        <v>57.82</v>
      </c>
      <c r="D73" s="83">
        <v>56.44</v>
      </c>
      <c r="E73" s="83">
        <v>57.82</v>
      </c>
      <c r="F73" s="84">
        <v>2710500</v>
      </c>
      <c r="G73" s="83">
        <v>57.82</v>
      </c>
      <c r="H73" s="84">
        <f>EOD_T-A73</f>
        <v>102</v>
      </c>
      <c r="I73" s="83">
        <f t="shared" si="3"/>
        <v>1.8599999999999994</v>
      </c>
      <c r="J73" s="83">
        <f t="shared" si="4"/>
        <v>3.3238027162258743</v>
      </c>
      <c r="K73" s="83">
        <f>J73-MQG_90DSMR</f>
        <v>2.8785776074621636</v>
      </c>
      <c r="L73" s="83">
        <f t="shared" si="5"/>
        <v>8.2862090421825947</v>
      </c>
    </row>
    <row r="74" spans="1:12" x14ac:dyDescent="0.25">
      <c r="A74" s="82">
        <v>41991</v>
      </c>
      <c r="B74" s="83">
        <v>55.8</v>
      </c>
      <c r="C74" s="83">
        <v>56.96</v>
      </c>
      <c r="D74" s="83">
        <v>55.75</v>
      </c>
      <c r="E74" s="83">
        <v>55.96</v>
      </c>
      <c r="F74" s="84">
        <v>1987000</v>
      </c>
      <c r="G74" s="83">
        <v>55.96</v>
      </c>
      <c r="H74" s="84">
        <f>EOD_T-A74</f>
        <v>103</v>
      </c>
      <c r="I74" s="83">
        <f t="shared" si="3"/>
        <v>0.17999999999999972</v>
      </c>
      <c r="J74" s="83">
        <f t="shared" si="4"/>
        <v>0.32269630692004253</v>
      </c>
      <c r="K74" s="83">
        <f>J74-MQG_90DSMR</f>
        <v>-0.12252880184366816</v>
      </c>
      <c r="L74" s="83">
        <f t="shared" si="5"/>
        <v>1.5013307281244897E-2</v>
      </c>
    </row>
    <row r="75" spans="1:12" x14ac:dyDescent="0.25">
      <c r="A75" s="82">
        <v>41990</v>
      </c>
      <c r="B75" s="83">
        <v>56.23</v>
      </c>
      <c r="C75" s="83">
        <v>56.67</v>
      </c>
      <c r="D75" s="83">
        <v>55.59</v>
      </c>
      <c r="E75" s="83">
        <v>55.78</v>
      </c>
      <c r="F75" s="84">
        <v>1695600</v>
      </c>
      <c r="G75" s="83">
        <v>55.78</v>
      </c>
      <c r="H75" s="84">
        <f>EOD_T-A75</f>
        <v>104</v>
      </c>
      <c r="I75" s="83">
        <f t="shared" si="3"/>
        <v>-0.62999999999999545</v>
      </c>
      <c r="J75" s="83">
        <f t="shared" si="4"/>
        <v>-1.1168232582875297</v>
      </c>
      <c r="K75" s="83">
        <f>J75-MQG_90DSMR</f>
        <v>-1.5620483670512404</v>
      </c>
      <c r="L75" s="83">
        <f t="shared" si="5"/>
        <v>2.4399951010074465</v>
      </c>
    </row>
    <row r="76" spans="1:12" x14ac:dyDescent="0.25">
      <c r="A76" s="82">
        <v>41989</v>
      </c>
      <c r="B76" s="83">
        <v>57.31</v>
      </c>
      <c r="C76" s="83">
        <v>57.41</v>
      </c>
      <c r="D76" s="83">
        <v>56.15</v>
      </c>
      <c r="E76" s="83">
        <v>56.41</v>
      </c>
      <c r="F76" s="84">
        <v>1773100</v>
      </c>
      <c r="G76" s="83">
        <v>56.41</v>
      </c>
      <c r="H76" s="84">
        <f>EOD_T-A76</f>
        <v>105</v>
      </c>
      <c r="I76" s="83">
        <f t="shared" si="3"/>
        <v>-1.1900000000000048</v>
      </c>
      <c r="J76" s="83">
        <f t="shared" si="4"/>
        <v>-2.0659722222222303</v>
      </c>
      <c r="K76" s="83">
        <f>J76-MQG_90DSMR</f>
        <v>-2.511197330985941</v>
      </c>
      <c r="L76" s="83">
        <f t="shared" si="5"/>
        <v>6.3061120351509139</v>
      </c>
    </row>
    <row r="77" spans="1:12" x14ac:dyDescent="0.25">
      <c r="A77" s="82">
        <v>41988</v>
      </c>
      <c r="B77" s="83">
        <v>57.13</v>
      </c>
      <c r="C77" s="83">
        <v>57.82</v>
      </c>
      <c r="D77" s="83">
        <v>56.79</v>
      </c>
      <c r="E77" s="83">
        <v>57.6</v>
      </c>
      <c r="F77" s="84">
        <v>933500</v>
      </c>
      <c r="G77" s="83">
        <v>57.6</v>
      </c>
      <c r="H77" s="84">
        <f>EOD_T-A77</f>
        <v>106</v>
      </c>
      <c r="I77" s="83">
        <f t="shared" si="3"/>
        <v>-0.69999999999999574</v>
      </c>
      <c r="J77" s="83">
        <f t="shared" si="4"/>
        <v>-1.2006861063464764</v>
      </c>
      <c r="K77" s="83">
        <f>J77-MQG_90DSMR</f>
        <v>-1.6459112151101871</v>
      </c>
      <c r="L77" s="83">
        <f t="shared" si="5"/>
        <v>2.7090237280254925</v>
      </c>
    </row>
    <row r="78" spans="1:12" x14ac:dyDescent="0.25">
      <c r="A78" s="82">
        <v>41985</v>
      </c>
      <c r="B78" s="83">
        <v>57.9</v>
      </c>
      <c r="C78" s="83">
        <v>58.75</v>
      </c>
      <c r="D78" s="83">
        <v>57.9</v>
      </c>
      <c r="E78" s="83">
        <v>58.3</v>
      </c>
      <c r="F78" s="84">
        <v>1127700</v>
      </c>
      <c r="G78" s="83">
        <v>58.3</v>
      </c>
      <c r="H78" s="84">
        <f>EOD_T-A78</f>
        <v>109</v>
      </c>
      <c r="I78" s="83">
        <f t="shared" si="3"/>
        <v>-0.46000000000000085</v>
      </c>
      <c r="J78" s="83">
        <f t="shared" si="4"/>
        <v>-0.7828454731109612</v>
      </c>
      <c r="K78" s="83">
        <f>J78-MQG_90DSMR</f>
        <v>-1.2280705818746718</v>
      </c>
      <c r="L78" s="83">
        <f t="shared" si="5"/>
        <v>1.5081573540659949</v>
      </c>
    </row>
    <row r="79" spans="1:12" x14ac:dyDescent="0.25">
      <c r="A79" s="82">
        <v>41984</v>
      </c>
      <c r="B79" s="83">
        <v>58.07</v>
      </c>
      <c r="C79" s="83">
        <v>59.03</v>
      </c>
      <c r="D79" s="83">
        <v>57.95</v>
      </c>
      <c r="E79" s="83">
        <v>58.76</v>
      </c>
      <c r="F79" s="84">
        <v>1237100</v>
      </c>
      <c r="G79" s="83">
        <v>58.76</v>
      </c>
      <c r="H79" s="84">
        <f>EOD_T-A79</f>
        <v>110</v>
      </c>
      <c r="I79" s="83">
        <f t="shared" si="3"/>
        <v>-0.92999999999999972</v>
      </c>
      <c r="J79" s="83">
        <f t="shared" si="4"/>
        <v>-1.5580499246104871</v>
      </c>
      <c r="K79" s="83">
        <f>J79-MQG_90DSMR</f>
        <v>-2.003275033374198</v>
      </c>
      <c r="L79" s="83">
        <f t="shared" si="5"/>
        <v>4.0131108593403937</v>
      </c>
    </row>
    <row r="80" spans="1:12" x14ac:dyDescent="0.25">
      <c r="A80" s="82">
        <v>41983</v>
      </c>
      <c r="B80" s="83">
        <v>60</v>
      </c>
      <c r="C80" s="83">
        <v>60.2</v>
      </c>
      <c r="D80" s="83">
        <v>59.32</v>
      </c>
      <c r="E80" s="83">
        <v>59.69</v>
      </c>
      <c r="F80" s="84">
        <v>964100</v>
      </c>
      <c r="G80" s="83">
        <v>59.69</v>
      </c>
      <c r="H80" s="84">
        <f>EOD_T-A80</f>
        <v>111</v>
      </c>
      <c r="I80" s="83">
        <f t="shared" si="3"/>
        <v>-0.96999999999999886</v>
      </c>
      <c r="J80" s="83">
        <f t="shared" si="4"/>
        <v>-1.5990768216287488</v>
      </c>
      <c r="K80" s="83">
        <f>J80-MQG_90DSMR</f>
        <v>-2.0443019303924594</v>
      </c>
      <c r="L80" s="83">
        <f t="shared" si="5"/>
        <v>4.179170382606336</v>
      </c>
    </row>
    <row r="81" spans="1:12" x14ac:dyDescent="0.25">
      <c r="A81" s="82">
        <v>41982</v>
      </c>
      <c r="B81" s="83">
        <v>60.32</v>
      </c>
      <c r="C81" s="83">
        <v>60.96</v>
      </c>
      <c r="D81" s="83">
        <v>60.2</v>
      </c>
      <c r="E81" s="83">
        <v>60.66</v>
      </c>
      <c r="F81" s="84">
        <v>814100</v>
      </c>
      <c r="G81" s="83">
        <v>60.66</v>
      </c>
      <c r="H81" s="84">
        <f>EOD_T-A81</f>
        <v>112</v>
      </c>
      <c r="I81" s="83">
        <f t="shared" si="3"/>
        <v>-0.40000000000000568</v>
      </c>
      <c r="J81" s="83">
        <f t="shared" si="4"/>
        <v>-0.65509335080249864</v>
      </c>
      <c r="K81" s="83">
        <f>J81-MQG_90DSMR</f>
        <v>-1.1003184595662092</v>
      </c>
      <c r="L81" s="83">
        <f t="shared" si="5"/>
        <v>1.2107007124621556</v>
      </c>
    </row>
    <row r="82" spans="1:12" x14ac:dyDescent="0.25">
      <c r="A82" s="82">
        <v>41981</v>
      </c>
      <c r="B82" s="83">
        <v>60.87</v>
      </c>
      <c r="C82" s="83">
        <v>61.4</v>
      </c>
      <c r="D82" s="83">
        <v>60.8</v>
      </c>
      <c r="E82" s="83">
        <v>61.06</v>
      </c>
      <c r="F82" s="84">
        <v>1049900</v>
      </c>
      <c r="G82" s="83">
        <v>61.06</v>
      </c>
      <c r="H82" s="84">
        <f>EOD_T-A82</f>
        <v>113</v>
      </c>
      <c r="I82" s="83">
        <f t="shared" si="3"/>
        <v>0.66000000000000369</v>
      </c>
      <c r="J82" s="83">
        <f t="shared" si="4"/>
        <v>1.0927152317880857</v>
      </c>
      <c r="K82" s="83">
        <f>J82-MQG_90DSMR</f>
        <v>0.64749012302437503</v>
      </c>
      <c r="L82" s="83">
        <f t="shared" si="5"/>
        <v>0.41924345941412033</v>
      </c>
    </row>
    <row r="83" spans="1:12" x14ac:dyDescent="0.25">
      <c r="A83" s="82">
        <v>41978</v>
      </c>
      <c r="B83" s="83">
        <v>59.88</v>
      </c>
      <c r="C83" s="83">
        <v>60.9</v>
      </c>
      <c r="D83" s="83">
        <v>59.84</v>
      </c>
      <c r="E83" s="83">
        <v>60.4</v>
      </c>
      <c r="F83" s="84">
        <v>850100</v>
      </c>
      <c r="G83" s="83">
        <v>60.4</v>
      </c>
      <c r="H83" s="84">
        <f>EOD_T-A83</f>
        <v>116</v>
      </c>
      <c r="I83" s="83">
        <f t="shared" si="3"/>
        <v>1.9999999999996021E-2</v>
      </c>
      <c r="J83" s="83">
        <f t="shared" si="4"/>
        <v>3.3123550844643954E-2</v>
      </c>
      <c r="K83" s="83">
        <f>J83-MQG_90DSMR</f>
        <v>-0.41210155791906672</v>
      </c>
      <c r="L83" s="83">
        <f t="shared" si="5"/>
        <v>0.16982769403932191</v>
      </c>
    </row>
    <row r="84" spans="1:12" x14ac:dyDescent="0.25">
      <c r="A84" s="82">
        <v>41977</v>
      </c>
      <c r="B84" s="83">
        <v>60</v>
      </c>
      <c r="C84" s="83">
        <v>60.64</v>
      </c>
      <c r="D84" s="83">
        <v>59.95</v>
      </c>
      <c r="E84" s="83">
        <v>60.38</v>
      </c>
      <c r="F84" s="84">
        <v>951200</v>
      </c>
      <c r="G84" s="83">
        <v>60.38</v>
      </c>
      <c r="H84" s="84">
        <f>EOD_T-A84</f>
        <v>117</v>
      </c>
      <c r="I84" s="83">
        <f t="shared" si="3"/>
        <v>0.51000000000000512</v>
      </c>
      <c r="J84" s="83">
        <f t="shared" si="4"/>
        <v>0.85184566560882768</v>
      </c>
      <c r="K84" s="83">
        <f>J84-MQG_90DSMR</f>
        <v>0.406620556845117</v>
      </c>
      <c r="L84" s="83">
        <f t="shared" si="5"/>
        <v>0.16534027724903302</v>
      </c>
    </row>
    <row r="85" spans="1:12" x14ac:dyDescent="0.25">
      <c r="A85" s="82">
        <v>41976</v>
      </c>
      <c r="B85" s="83">
        <v>58</v>
      </c>
      <c r="C85" s="83">
        <v>59.88</v>
      </c>
      <c r="D85" s="83">
        <v>58</v>
      </c>
      <c r="E85" s="83">
        <v>59.87</v>
      </c>
      <c r="F85" s="84">
        <v>1502300</v>
      </c>
      <c r="G85" s="83">
        <v>59.87</v>
      </c>
      <c r="H85" s="84">
        <f>EOD_T-A85</f>
        <v>118</v>
      </c>
      <c r="I85" s="83">
        <f t="shared" si="3"/>
        <v>1.5</v>
      </c>
      <c r="J85" s="83">
        <f t="shared" si="4"/>
        <v>2.569813260236423</v>
      </c>
      <c r="K85" s="83">
        <f>J85-MQG_90DSMR</f>
        <v>2.1245881514727123</v>
      </c>
      <c r="L85" s="83">
        <f t="shared" si="5"/>
        <v>4.5138748133782363</v>
      </c>
    </row>
    <row r="86" spans="1:12" x14ac:dyDescent="0.25">
      <c r="A86" s="82">
        <v>41975</v>
      </c>
      <c r="B86" s="83">
        <v>57.99</v>
      </c>
      <c r="C86" s="83">
        <v>58.44</v>
      </c>
      <c r="D86" s="83">
        <v>57.47</v>
      </c>
      <c r="E86" s="83">
        <v>58.37</v>
      </c>
      <c r="F86" s="84">
        <v>952700</v>
      </c>
      <c r="G86" s="83">
        <v>58.37</v>
      </c>
      <c r="H86" s="84">
        <f>EOD_T-A86</f>
        <v>119</v>
      </c>
      <c r="I86" s="83">
        <f t="shared" si="3"/>
        <v>0.40999999999999659</v>
      </c>
      <c r="J86" s="83">
        <f t="shared" si="4"/>
        <v>0.70738440303657113</v>
      </c>
      <c r="K86" s="83">
        <f>J86-MQG_90DSMR</f>
        <v>0.26215929427286044</v>
      </c>
      <c r="L86" s="83">
        <f t="shared" si="5"/>
        <v>6.8727495573644243E-2</v>
      </c>
    </row>
    <row r="87" spans="1:12" x14ac:dyDescent="0.25">
      <c r="A87" s="82">
        <v>41974</v>
      </c>
      <c r="B87" s="83">
        <v>59.39</v>
      </c>
      <c r="C87" s="83">
        <v>59.39</v>
      </c>
      <c r="D87" s="83">
        <v>57.73</v>
      </c>
      <c r="E87" s="83">
        <v>57.96</v>
      </c>
      <c r="F87" s="84">
        <v>873300</v>
      </c>
      <c r="G87" s="83">
        <v>57.96</v>
      </c>
      <c r="H87" s="84">
        <f>EOD_T-A87</f>
        <v>120</v>
      </c>
      <c r="I87" s="83">
        <f t="shared" si="3"/>
        <v>-0.46999999999999886</v>
      </c>
      <c r="J87" s="83">
        <f t="shared" si="4"/>
        <v>-0.8043813109703899</v>
      </c>
      <c r="K87" s="83">
        <f>J87-MQG_90DSMR</f>
        <v>-1.2496064197341006</v>
      </c>
      <c r="L87" s="83">
        <f t="shared" si="5"/>
        <v>1.5615162042406772</v>
      </c>
    </row>
    <row r="88" spans="1:12" x14ac:dyDescent="0.25">
      <c r="A88" s="82">
        <v>41971</v>
      </c>
      <c r="B88" s="83">
        <v>58.99</v>
      </c>
      <c r="C88" s="83">
        <v>58.99</v>
      </c>
      <c r="D88" s="83">
        <v>58.19</v>
      </c>
      <c r="E88" s="83">
        <v>58.43</v>
      </c>
      <c r="F88" s="84">
        <v>1250500</v>
      </c>
      <c r="G88" s="83">
        <v>58.43</v>
      </c>
      <c r="H88" s="84">
        <f>EOD_T-A88</f>
        <v>123</v>
      </c>
      <c r="I88" s="83">
        <f t="shared" si="3"/>
        <v>-0.77000000000000313</v>
      </c>
      <c r="J88" s="83">
        <f t="shared" si="4"/>
        <v>-1.300675675675681</v>
      </c>
      <c r="K88" s="83">
        <f>J88-MQG_90DSMR</f>
        <v>-1.7459007844393917</v>
      </c>
      <c r="L88" s="83">
        <f t="shared" si="5"/>
        <v>3.0481695491060834</v>
      </c>
    </row>
    <row r="89" spans="1:12" x14ac:dyDescent="0.25">
      <c r="A89" s="82">
        <v>41970</v>
      </c>
      <c r="B89" s="83">
        <v>59.47</v>
      </c>
      <c r="C89" s="83">
        <v>59.8</v>
      </c>
      <c r="D89" s="83">
        <v>58.98</v>
      </c>
      <c r="E89" s="83">
        <v>59.2</v>
      </c>
      <c r="F89" s="84">
        <v>1046500</v>
      </c>
      <c r="G89" s="83">
        <v>59.2</v>
      </c>
      <c r="H89" s="84">
        <f>EOD_T-A89</f>
        <v>124</v>
      </c>
      <c r="I89" s="83">
        <f t="shared" si="3"/>
        <v>-0.45999999999999375</v>
      </c>
      <c r="J89" s="83">
        <f t="shared" si="4"/>
        <v>-0.77103586992959061</v>
      </c>
      <c r="K89" s="83">
        <f>J89-MQG_90DSMR</f>
        <v>-1.2162609786933012</v>
      </c>
      <c r="L89" s="83">
        <f t="shared" si="5"/>
        <v>1.4792907682919869</v>
      </c>
    </row>
    <row r="90" spans="1:12" x14ac:dyDescent="0.25">
      <c r="A90" s="82">
        <v>41969</v>
      </c>
      <c r="B90" s="83">
        <v>58.55</v>
      </c>
      <c r="C90" s="83">
        <v>59.66</v>
      </c>
      <c r="D90" s="83">
        <v>58.55</v>
      </c>
      <c r="E90" s="83">
        <v>59.66</v>
      </c>
      <c r="F90" s="84">
        <v>915400</v>
      </c>
      <c r="G90" s="83">
        <v>59.66</v>
      </c>
      <c r="H90" s="84">
        <f>EOD_T-A90</f>
        <v>125</v>
      </c>
      <c r="I90" s="83">
        <f t="shared" si="3"/>
        <v>1.1099999999999994</v>
      </c>
      <c r="J90" s="83">
        <f t="shared" si="4"/>
        <v>1.8958155422715621</v>
      </c>
      <c r="K90" s="83">
        <f>J90-MQG_90DSMR</f>
        <v>1.4505904335078514</v>
      </c>
      <c r="L90" s="83">
        <f t="shared" si="5"/>
        <v>2.1042126057844963</v>
      </c>
    </row>
    <row r="91" spans="1:12" x14ac:dyDescent="0.25">
      <c r="A91" s="82">
        <v>41968</v>
      </c>
      <c r="B91" s="83">
        <v>58.35</v>
      </c>
      <c r="C91" s="83">
        <v>58.76</v>
      </c>
      <c r="D91" s="83">
        <v>58.12</v>
      </c>
      <c r="E91" s="83">
        <v>58.55</v>
      </c>
      <c r="F91" s="84">
        <v>650200</v>
      </c>
      <c r="G91" s="83">
        <v>58.55</v>
      </c>
      <c r="H91" s="84">
        <f>EOD_T-A91</f>
        <v>126</v>
      </c>
      <c r="I91" s="83">
        <f t="shared" si="3"/>
        <v>1.9999999999996021E-2</v>
      </c>
      <c r="J91" s="83">
        <f t="shared" si="4"/>
        <v>3.4170510849130399E-2</v>
      </c>
      <c r="K91" s="83">
        <f>J91-MQG_90DSMR</f>
        <v>-0.41105459791458027</v>
      </c>
      <c r="L91" s="83">
        <f t="shared" si="5"/>
        <v>0.16896588246671726</v>
      </c>
    </row>
    <row r="92" spans="1:12" x14ac:dyDescent="0.25">
      <c r="A92" s="82">
        <v>41967</v>
      </c>
      <c r="B92" s="83">
        <v>58.9</v>
      </c>
      <c r="C92" s="83">
        <v>59.18</v>
      </c>
      <c r="D92" s="83">
        <v>58.46</v>
      </c>
      <c r="E92" s="83">
        <v>58.53</v>
      </c>
      <c r="F92" s="84">
        <v>701400</v>
      </c>
      <c r="G92" s="83">
        <v>58.53</v>
      </c>
      <c r="H92" s="84">
        <f>EOD_T-A92</f>
        <v>127</v>
      </c>
      <c r="I92" s="83">
        <f t="shared" si="3"/>
        <v>7.9999999999998295E-2</v>
      </c>
      <c r="J92" s="83">
        <f t="shared" si="4"/>
        <v>0.13686911890504413</v>
      </c>
      <c r="K92" s="83">
        <f>J92-MQG_90DSMR</f>
        <v>-0.30835598985866652</v>
      </c>
      <c r="L92" s="83">
        <f t="shared" si="5"/>
        <v>9.5083416481718058E-2</v>
      </c>
    </row>
    <row r="93" spans="1:12" x14ac:dyDescent="0.25">
      <c r="A93" s="82">
        <v>41964</v>
      </c>
      <c r="B93" s="83">
        <v>58.65</v>
      </c>
      <c r="C93" s="83">
        <v>58.86</v>
      </c>
      <c r="D93" s="83">
        <v>58.1</v>
      </c>
      <c r="E93" s="83">
        <v>58.45</v>
      </c>
      <c r="F93" s="84">
        <v>907000</v>
      </c>
      <c r="G93" s="83">
        <v>58.45</v>
      </c>
      <c r="H93" s="84">
        <f>EOD_T-A93</f>
        <v>130</v>
      </c>
      <c r="I93" s="83">
        <f t="shared" si="3"/>
        <v>-0.34999999999999432</v>
      </c>
      <c r="J93" s="83">
        <f t="shared" si="4"/>
        <v>-0.59523809523808557</v>
      </c>
      <c r="K93" s="83">
        <f>J93-MQG_90DSMR</f>
        <v>-1.0404632040017963</v>
      </c>
      <c r="L93" s="83">
        <f t="shared" si="5"/>
        <v>1.0825636788816835</v>
      </c>
    </row>
    <row r="94" spans="1:12" x14ac:dyDescent="0.25">
      <c r="A94" s="82">
        <v>41963</v>
      </c>
      <c r="B94" s="83">
        <v>58.94</v>
      </c>
      <c r="C94" s="83">
        <v>59.2</v>
      </c>
      <c r="D94" s="83">
        <v>58.65</v>
      </c>
      <c r="E94" s="83">
        <v>58.8</v>
      </c>
      <c r="F94" s="84">
        <v>786100</v>
      </c>
      <c r="G94" s="83">
        <v>58.8</v>
      </c>
      <c r="H94" s="84">
        <f>EOD_T-A94</f>
        <v>131</v>
      </c>
      <c r="I94" s="83">
        <f t="shared" si="3"/>
        <v>-0.40000000000000568</v>
      </c>
      <c r="J94" s="83">
        <f t="shared" si="4"/>
        <v>-0.67567567567568521</v>
      </c>
      <c r="K94" s="83">
        <f>J94-MQG_90DSMR</f>
        <v>-1.1209007844393959</v>
      </c>
      <c r="L94" s="83">
        <f t="shared" si="5"/>
        <v>1.256418568556853</v>
      </c>
    </row>
    <row r="95" spans="1:12" x14ac:dyDescent="0.25">
      <c r="A95" s="82">
        <v>41962</v>
      </c>
      <c r="B95" s="83">
        <v>59.42</v>
      </c>
      <c r="C95" s="83">
        <v>59.74</v>
      </c>
      <c r="D95" s="83">
        <v>59.13</v>
      </c>
      <c r="E95" s="83">
        <v>59.2</v>
      </c>
      <c r="F95" s="84">
        <v>654100</v>
      </c>
      <c r="G95" s="83">
        <v>59.2</v>
      </c>
      <c r="H95" s="84">
        <f>EOD_T-A95</f>
        <v>132</v>
      </c>
      <c r="I95" s="83">
        <f t="shared" si="3"/>
        <v>-0.18999999999999773</v>
      </c>
      <c r="J95" s="83">
        <f t="shared" si="4"/>
        <v>-0.31991917831284344</v>
      </c>
      <c r="K95" s="83">
        <f>J95-MQG_90DSMR</f>
        <v>-0.76514428707655413</v>
      </c>
      <c r="L95" s="83">
        <f t="shared" si="5"/>
        <v>0.58544578004588832</v>
      </c>
    </row>
    <row r="96" spans="1:12" x14ac:dyDescent="0.25">
      <c r="A96" s="82">
        <v>41961</v>
      </c>
      <c r="B96" s="83">
        <v>59.5</v>
      </c>
      <c r="C96" s="83">
        <v>59.7</v>
      </c>
      <c r="D96" s="83">
        <v>59.11</v>
      </c>
      <c r="E96" s="83">
        <v>59.39</v>
      </c>
      <c r="F96" s="84">
        <v>951500</v>
      </c>
      <c r="G96" s="83">
        <v>59.39</v>
      </c>
      <c r="H96" s="84">
        <f>EOD_T-A96</f>
        <v>133</v>
      </c>
      <c r="I96" s="83">
        <f t="shared" si="3"/>
        <v>-0.33999999999999631</v>
      </c>
      <c r="J96" s="83">
        <f t="shared" si="4"/>
        <v>-0.56922819353757959</v>
      </c>
      <c r="K96" s="83">
        <f>J96-MQG_90DSMR</f>
        <v>-1.0144533023012903</v>
      </c>
      <c r="L96" s="83">
        <f t="shared" si="5"/>
        <v>1.029115502549993</v>
      </c>
    </row>
    <row r="97" spans="1:12" x14ac:dyDescent="0.25">
      <c r="A97" s="82">
        <v>41960</v>
      </c>
      <c r="B97" s="83">
        <v>60.3</v>
      </c>
      <c r="C97" s="83">
        <v>60.37</v>
      </c>
      <c r="D97" s="83">
        <v>59.56</v>
      </c>
      <c r="E97" s="83">
        <v>59.73</v>
      </c>
      <c r="F97" s="84">
        <v>662300</v>
      </c>
      <c r="G97" s="83">
        <v>59.73</v>
      </c>
      <c r="H97" s="84">
        <f>EOD_T-A97</f>
        <v>134</v>
      </c>
      <c r="I97" s="83">
        <f t="shared" si="3"/>
        <v>-0.61000000000000654</v>
      </c>
      <c r="J97" s="83">
        <f t="shared" si="4"/>
        <v>-1.0109380178985856</v>
      </c>
      <c r="K97" s="83">
        <f>J97-MQG_90DSMR</f>
        <v>-1.4561631266622963</v>
      </c>
      <c r="L97" s="83">
        <f t="shared" si="5"/>
        <v>2.1204110514509149</v>
      </c>
    </row>
    <row r="98" spans="1:12" x14ac:dyDescent="0.25">
      <c r="A98" s="82">
        <v>41957</v>
      </c>
      <c r="B98" s="83">
        <v>59.95</v>
      </c>
      <c r="C98" s="83">
        <v>60.49</v>
      </c>
      <c r="D98" s="83">
        <v>59.93</v>
      </c>
      <c r="E98" s="83">
        <v>60.34</v>
      </c>
      <c r="F98" s="84">
        <v>605200</v>
      </c>
      <c r="G98" s="83">
        <v>60.34</v>
      </c>
      <c r="H98" s="84">
        <f>EOD_T-A98</f>
        <v>137</v>
      </c>
      <c r="I98" s="83">
        <f t="shared" si="3"/>
        <v>0.34000000000000341</v>
      </c>
      <c r="J98" s="83">
        <f t="shared" si="4"/>
        <v>0.56666666666667231</v>
      </c>
      <c r="K98" s="83">
        <f>J98-MQG_90DSMR</f>
        <v>0.12144155790296163</v>
      </c>
      <c r="L98" s="83">
        <f t="shared" si="5"/>
        <v>1.4748051985898382E-2</v>
      </c>
    </row>
    <row r="99" spans="1:12" x14ac:dyDescent="0.25">
      <c r="A99" s="82">
        <v>41956</v>
      </c>
      <c r="B99" s="83">
        <v>60.24</v>
      </c>
      <c r="C99" s="83">
        <v>60.3</v>
      </c>
      <c r="D99" s="83">
        <v>59.43</v>
      </c>
      <c r="E99" s="83">
        <v>60</v>
      </c>
      <c r="F99" s="84">
        <v>900700</v>
      </c>
      <c r="G99" s="83">
        <v>60</v>
      </c>
      <c r="H99" s="84">
        <f>EOD_T-A99</f>
        <v>138</v>
      </c>
      <c r="I99" s="83">
        <f t="shared" si="3"/>
        <v>-4.9999999999997158E-2</v>
      </c>
      <c r="J99" s="83">
        <f t="shared" si="4"/>
        <v>-8.3263946711069375E-2</v>
      </c>
      <c r="K99" s="83">
        <f>J99-MQG_90DSMR</f>
        <v>-0.52848905547478009</v>
      </c>
      <c r="L99" s="83">
        <f t="shared" si="5"/>
        <v>0.2793006817566252</v>
      </c>
    </row>
    <row r="100" spans="1:12" x14ac:dyDescent="0.25">
      <c r="A100" s="82">
        <v>41955</v>
      </c>
      <c r="B100" s="83">
        <v>60.3</v>
      </c>
      <c r="C100" s="83">
        <v>60.69</v>
      </c>
      <c r="D100" s="83">
        <v>59.92</v>
      </c>
      <c r="E100" s="83">
        <v>60.05</v>
      </c>
      <c r="F100" s="84">
        <v>1628700</v>
      </c>
      <c r="G100" s="83">
        <v>60.05</v>
      </c>
      <c r="H100" s="84">
        <f>EOD_T-A100</f>
        <v>139</v>
      </c>
      <c r="I100" s="83">
        <f t="shared" si="3"/>
        <v>-0.28000000000000114</v>
      </c>
      <c r="J100" s="83">
        <f t="shared" si="4"/>
        <v>-0.46411403944969526</v>
      </c>
      <c r="K100" s="83">
        <f>J100-MQG_90DSMR</f>
        <v>-0.90933914821340589</v>
      </c>
      <c r="L100" s="83">
        <f t="shared" si="5"/>
        <v>0.82689768647348261</v>
      </c>
    </row>
    <row r="101" spans="1:12" x14ac:dyDescent="0.25">
      <c r="A101" s="82">
        <v>41954</v>
      </c>
      <c r="B101" s="83">
        <v>61.84</v>
      </c>
      <c r="C101" s="83">
        <v>62.02</v>
      </c>
      <c r="D101" s="83">
        <v>61.7</v>
      </c>
      <c r="E101" s="83">
        <v>61.85</v>
      </c>
      <c r="F101" s="84">
        <v>696400</v>
      </c>
      <c r="G101" s="83">
        <v>60.33</v>
      </c>
      <c r="H101" s="84">
        <f>EOD_T-A101</f>
        <v>140</v>
      </c>
      <c r="I101" s="83">
        <f t="shared" si="3"/>
        <v>4.9999999999997158E-2</v>
      </c>
      <c r="J101" s="83">
        <f t="shared" si="4"/>
        <v>8.2946250829457793E-2</v>
      </c>
      <c r="K101" s="83">
        <f>J101-MQG_90DSMR</f>
        <v>-0.36227885793425291</v>
      </c>
      <c r="L101" s="83">
        <f t="shared" si="5"/>
        <v>0.13124597090614659</v>
      </c>
    </row>
    <row r="102" spans="1:12" x14ac:dyDescent="0.25">
      <c r="A102" s="82">
        <v>41953</v>
      </c>
      <c r="B102" s="83">
        <v>62.02</v>
      </c>
      <c r="C102" s="83">
        <v>62.23</v>
      </c>
      <c r="D102" s="83">
        <v>61.45</v>
      </c>
      <c r="E102" s="83">
        <v>61.8</v>
      </c>
      <c r="F102" s="84">
        <v>737800</v>
      </c>
      <c r="G102" s="83">
        <v>60.28</v>
      </c>
      <c r="H102" s="84">
        <f>EOD_T-A102</f>
        <v>141</v>
      </c>
      <c r="I102" s="83">
        <f t="shared" si="3"/>
        <v>-0.53999999999999915</v>
      </c>
      <c r="J102" s="83">
        <f t="shared" si="4"/>
        <v>-0.8878658336073646</v>
      </c>
      <c r="K102" s="83">
        <f>J102-MQG_90DSMR</f>
        <v>-1.3330909423710753</v>
      </c>
      <c r="L102" s="83">
        <f t="shared" si="5"/>
        <v>1.7771314606318016</v>
      </c>
    </row>
    <row r="103" spans="1:12" x14ac:dyDescent="0.25">
      <c r="A103" s="82">
        <v>41950</v>
      </c>
      <c r="B103" s="83">
        <v>62.4</v>
      </c>
      <c r="C103" s="83">
        <v>62.49</v>
      </c>
      <c r="D103" s="83">
        <v>62.02</v>
      </c>
      <c r="E103" s="83">
        <v>62.36</v>
      </c>
      <c r="F103" s="84">
        <v>997500</v>
      </c>
      <c r="G103" s="83">
        <v>60.82</v>
      </c>
      <c r="H103" s="84">
        <f>EOD_T-A103</f>
        <v>144</v>
      </c>
      <c r="I103" s="83">
        <f t="shared" si="3"/>
        <v>0.35000000000000142</v>
      </c>
      <c r="J103" s="83">
        <f t="shared" si="4"/>
        <v>0.57879940466347179</v>
      </c>
      <c r="K103" s="83">
        <f>J103-MQG_90DSMR</f>
        <v>0.13357429589976111</v>
      </c>
      <c r="L103" s="83">
        <f t="shared" si="5"/>
        <v>1.7842092525116936E-2</v>
      </c>
    </row>
    <row r="104" spans="1:12" x14ac:dyDescent="0.25">
      <c r="A104" s="82">
        <v>41949</v>
      </c>
      <c r="B104" s="83">
        <v>62</v>
      </c>
      <c r="C104" s="83">
        <v>62.16</v>
      </c>
      <c r="D104" s="83">
        <v>61.52</v>
      </c>
      <c r="E104" s="83">
        <v>62</v>
      </c>
      <c r="F104" s="84">
        <v>1037200</v>
      </c>
      <c r="G104" s="83">
        <v>60.47</v>
      </c>
      <c r="H104" s="84">
        <f>EOD_T-A104</f>
        <v>145</v>
      </c>
      <c r="I104" s="83">
        <f t="shared" si="3"/>
        <v>0.24000000000000199</v>
      </c>
      <c r="J104" s="83">
        <f t="shared" si="4"/>
        <v>0.39847252199900712</v>
      </c>
      <c r="K104" s="83">
        <f>J104-MQG_90DSMR</f>
        <v>-4.6752586764703563E-2</v>
      </c>
      <c r="L104" s="83">
        <f t="shared" si="5"/>
        <v>2.1858043691911347E-3</v>
      </c>
    </row>
    <row r="105" spans="1:12" x14ac:dyDescent="0.25">
      <c r="A105" s="82">
        <v>41948</v>
      </c>
      <c r="B105" s="83">
        <v>61.18</v>
      </c>
      <c r="C105" s="83">
        <v>61.75</v>
      </c>
      <c r="D105" s="83">
        <v>61.04</v>
      </c>
      <c r="E105" s="83">
        <v>61.75</v>
      </c>
      <c r="F105" s="84">
        <v>932600</v>
      </c>
      <c r="G105" s="83">
        <v>60.23</v>
      </c>
      <c r="H105" s="84">
        <f>EOD_T-A105</f>
        <v>146</v>
      </c>
      <c r="I105" s="83">
        <f t="shared" si="3"/>
        <v>9.9999999999994316E-2</v>
      </c>
      <c r="J105" s="83">
        <f t="shared" si="4"/>
        <v>0.16630633627140248</v>
      </c>
      <c r="K105" s="83">
        <f>J105-MQG_90DSMR</f>
        <v>-0.27891877249230823</v>
      </c>
      <c r="L105" s="83">
        <f t="shared" si="5"/>
        <v>7.7795681648616E-2</v>
      </c>
    </row>
    <row r="106" spans="1:12" x14ac:dyDescent="0.25">
      <c r="A106" s="82">
        <v>41947</v>
      </c>
      <c r="B106" s="83">
        <v>60.53</v>
      </c>
      <c r="C106" s="83">
        <v>61.74</v>
      </c>
      <c r="D106" s="83">
        <v>60.53</v>
      </c>
      <c r="E106" s="83">
        <v>61.65</v>
      </c>
      <c r="F106" s="84">
        <v>772800</v>
      </c>
      <c r="G106" s="83">
        <v>60.13</v>
      </c>
      <c r="H106" s="84">
        <f>EOD_T-A106</f>
        <v>147</v>
      </c>
      <c r="I106" s="83">
        <f t="shared" si="3"/>
        <v>0.78000000000000114</v>
      </c>
      <c r="J106" s="83">
        <f t="shared" si="4"/>
        <v>1.3142375737152503</v>
      </c>
      <c r="K106" s="83">
        <f>J106-MQG_90DSMR</f>
        <v>0.86901246495153961</v>
      </c>
      <c r="L106" s="83">
        <f t="shared" si="5"/>
        <v>0.75518266424115088</v>
      </c>
    </row>
    <row r="107" spans="1:12" x14ac:dyDescent="0.25">
      <c r="A107" s="82">
        <v>41946</v>
      </c>
      <c r="B107" s="83">
        <v>61.35</v>
      </c>
      <c r="C107" s="83">
        <v>61.85</v>
      </c>
      <c r="D107" s="83">
        <v>60.62</v>
      </c>
      <c r="E107" s="83">
        <v>60.85</v>
      </c>
      <c r="F107" s="84">
        <v>917300</v>
      </c>
      <c r="G107" s="83">
        <v>59.35</v>
      </c>
      <c r="H107" s="84">
        <f>EOD_T-A107</f>
        <v>148</v>
      </c>
      <c r="I107" s="83">
        <f t="shared" si="3"/>
        <v>-0.30999999999999517</v>
      </c>
      <c r="J107" s="83">
        <f t="shared" si="4"/>
        <v>-0.51961112973515788</v>
      </c>
      <c r="K107" s="83">
        <f>J107-MQG_90DSMR</f>
        <v>-0.96483623849886857</v>
      </c>
      <c r="L107" s="83">
        <f t="shared" si="5"/>
        <v>0.93090896712064564</v>
      </c>
    </row>
    <row r="108" spans="1:12" x14ac:dyDescent="0.25">
      <c r="A108" s="82">
        <v>41943</v>
      </c>
      <c r="B108" s="83">
        <v>60.7</v>
      </c>
      <c r="C108" s="83">
        <v>61.62</v>
      </c>
      <c r="D108" s="83">
        <v>60.7</v>
      </c>
      <c r="E108" s="83">
        <v>61.17</v>
      </c>
      <c r="F108" s="84">
        <v>2746500</v>
      </c>
      <c r="G108" s="83">
        <v>59.66</v>
      </c>
      <c r="H108" s="84">
        <f>EOD_T-A108</f>
        <v>151</v>
      </c>
      <c r="I108" s="83">
        <f t="shared" si="3"/>
        <v>1.279999999999994</v>
      </c>
      <c r="J108" s="83">
        <f t="shared" si="4"/>
        <v>2.1925316889345563</v>
      </c>
      <c r="K108" s="83">
        <f>J108-MQG_90DSMR</f>
        <v>1.7473065801708456</v>
      </c>
      <c r="L108" s="83">
        <f t="shared" si="5"/>
        <v>3.0530802851083356</v>
      </c>
    </row>
    <row r="109" spans="1:12" x14ac:dyDescent="0.25">
      <c r="A109" s="82">
        <v>41942</v>
      </c>
      <c r="B109" s="83">
        <v>60.1</v>
      </c>
      <c r="C109" s="83">
        <v>60.15</v>
      </c>
      <c r="D109" s="83">
        <v>59.6</v>
      </c>
      <c r="E109" s="83">
        <v>59.85</v>
      </c>
      <c r="F109" s="84">
        <v>747600</v>
      </c>
      <c r="G109" s="83">
        <v>58.38</v>
      </c>
      <c r="H109" s="84">
        <f>EOD_T-A109</f>
        <v>152</v>
      </c>
      <c r="I109" s="83">
        <f t="shared" si="3"/>
        <v>0.25</v>
      </c>
      <c r="J109" s="83">
        <f t="shared" si="4"/>
        <v>0.43007053156717701</v>
      </c>
      <c r="K109" s="83">
        <f>J109-MQG_90DSMR</f>
        <v>-1.5154577196533681E-2</v>
      </c>
      <c r="L109" s="83">
        <f t="shared" si="5"/>
        <v>2.2966121000569863E-4</v>
      </c>
    </row>
    <row r="110" spans="1:12" x14ac:dyDescent="0.25">
      <c r="A110" s="82">
        <v>41941</v>
      </c>
      <c r="B110" s="83">
        <v>60.22</v>
      </c>
      <c r="C110" s="83">
        <v>60.25</v>
      </c>
      <c r="D110" s="83">
        <v>59.39</v>
      </c>
      <c r="E110" s="83">
        <v>59.6</v>
      </c>
      <c r="F110" s="84">
        <v>1117000</v>
      </c>
      <c r="G110" s="83">
        <v>58.13</v>
      </c>
      <c r="H110" s="84">
        <f>EOD_T-A110</f>
        <v>153</v>
      </c>
      <c r="I110" s="83">
        <f t="shared" si="3"/>
        <v>-0.46000000000000085</v>
      </c>
      <c r="J110" s="83">
        <f t="shared" si="4"/>
        <v>-0.78511691414917362</v>
      </c>
      <c r="K110" s="83">
        <f>J110-MQG_90DSMR</f>
        <v>-1.2303420229128843</v>
      </c>
      <c r="L110" s="83">
        <f t="shared" si="5"/>
        <v>1.5137414933453683</v>
      </c>
    </row>
    <row r="111" spans="1:12" x14ac:dyDescent="0.25">
      <c r="A111" s="82">
        <v>41940</v>
      </c>
      <c r="B111" s="83">
        <v>60.07</v>
      </c>
      <c r="C111" s="83">
        <v>60.3</v>
      </c>
      <c r="D111" s="83">
        <v>59.92</v>
      </c>
      <c r="E111" s="83">
        <v>60.07</v>
      </c>
      <c r="F111" s="84">
        <v>775400</v>
      </c>
      <c r="G111" s="83">
        <v>58.59</v>
      </c>
      <c r="H111" s="84">
        <f>EOD_T-A111</f>
        <v>154</v>
      </c>
      <c r="I111" s="83">
        <f t="shared" si="3"/>
        <v>-0.22999999999999687</v>
      </c>
      <c r="J111" s="83">
        <f t="shared" si="4"/>
        <v>-0.39102346140767913</v>
      </c>
      <c r="K111" s="83">
        <f>J111-MQG_90DSMR</f>
        <v>-0.83624857017138976</v>
      </c>
      <c r="L111" s="83">
        <f t="shared" si="5"/>
        <v>0.69931167111369374</v>
      </c>
    </row>
    <row r="112" spans="1:12" x14ac:dyDescent="0.25">
      <c r="A112" s="82">
        <v>41939</v>
      </c>
      <c r="B112" s="83">
        <v>60</v>
      </c>
      <c r="C112" s="83">
        <v>60.5</v>
      </c>
      <c r="D112" s="83">
        <v>59.93</v>
      </c>
      <c r="E112" s="83">
        <v>60.3</v>
      </c>
      <c r="F112" s="84">
        <v>913700</v>
      </c>
      <c r="G112" s="83">
        <v>58.82</v>
      </c>
      <c r="H112" s="84">
        <f>EOD_T-A112</f>
        <v>155</v>
      </c>
      <c r="I112" s="83">
        <f t="shared" si="3"/>
        <v>0.53999999999999915</v>
      </c>
      <c r="J112" s="83">
        <f t="shared" si="4"/>
        <v>0.92656142759093874</v>
      </c>
      <c r="K112" s="83">
        <f>J112-MQG_90DSMR</f>
        <v>0.48133631882722805</v>
      </c>
      <c r="L112" s="83">
        <f t="shared" si="5"/>
        <v>0.23168465182214693</v>
      </c>
    </row>
    <row r="113" spans="1:12" x14ac:dyDescent="0.25">
      <c r="A113" s="82">
        <v>41936</v>
      </c>
      <c r="B113" s="83">
        <v>59.8</v>
      </c>
      <c r="C113" s="83">
        <v>59.98</v>
      </c>
      <c r="D113" s="83">
        <v>59.63</v>
      </c>
      <c r="E113" s="83">
        <v>59.75</v>
      </c>
      <c r="F113" s="84">
        <v>638800</v>
      </c>
      <c r="G113" s="83">
        <v>58.28</v>
      </c>
      <c r="H113" s="84">
        <f>EOD_T-A113</f>
        <v>158</v>
      </c>
      <c r="I113" s="83">
        <f t="shared" si="3"/>
        <v>0.21999999999999886</v>
      </c>
      <c r="J113" s="83">
        <f t="shared" si="4"/>
        <v>0.37891836031691156</v>
      </c>
      <c r="K113" s="83">
        <f>J113-MQG_90DSMR</f>
        <v>-6.6306748446799124E-2</v>
      </c>
      <c r="L113" s="83">
        <f t="shared" si="5"/>
        <v>4.3965848895870978E-3</v>
      </c>
    </row>
    <row r="114" spans="1:12" x14ac:dyDescent="0.25">
      <c r="A114" s="82">
        <v>41935</v>
      </c>
      <c r="B114" s="83">
        <v>59.03</v>
      </c>
      <c r="C114" s="83">
        <v>59.53</v>
      </c>
      <c r="D114" s="83">
        <v>58.89</v>
      </c>
      <c r="E114" s="83">
        <v>59.53</v>
      </c>
      <c r="F114" s="84">
        <v>1002800</v>
      </c>
      <c r="G114" s="83">
        <v>58.06</v>
      </c>
      <c r="H114" s="84">
        <f>EOD_T-A114</f>
        <v>159</v>
      </c>
      <c r="I114" s="83">
        <f t="shared" si="3"/>
        <v>0.31000000000000227</v>
      </c>
      <c r="J114" s="83">
        <f t="shared" si="4"/>
        <v>0.53679653679654071</v>
      </c>
      <c r="K114" s="83">
        <f>J114-MQG_90DSMR</f>
        <v>9.1571428032830027E-2</v>
      </c>
      <c r="L114" s="83">
        <f t="shared" si="5"/>
        <v>8.3853264319717694E-3</v>
      </c>
    </row>
    <row r="115" spans="1:12" x14ac:dyDescent="0.25">
      <c r="A115" s="82">
        <v>41934</v>
      </c>
      <c r="B115" s="83">
        <v>58.99</v>
      </c>
      <c r="C115" s="83">
        <v>59.36</v>
      </c>
      <c r="D115" s="83">
        <v>58.83</v>
      </c>
      <c r="E115" s="83">
        <v>59.21</v>
      </c>
      <c r="F115" s="84">
        <v>1310200</v>
      </c>
      <c r="G115" s="83">
        <v>57.75</v>
      </c>
      <c r="H115" s="84">
        <f>EOD_T-A115</f>
        <v>160</v>
      </c>
      <c r="I115" s="83">
        <f t="shared" si="3"/>
        <v>0.78000000000000114</v>
      </c>
      <c r="J115" s="83">
        <f t="shared" si="4"/>
        <v>1.369141653501845</v>
      </c>
      <c r="K115" s="83">
        <f>J115-MQG_90DSMR</f>
        <v>0.92391654473813434</v>
      </c>
      <c r="L115" s="83">
        <f t="shared" si="5"/>
        <v>0.85362178164085301</v>
      </c>
    </row>
    <row r="116" spans="1:12" x14ac:dyDescent="0.25">
      <c r="A116" s="82">
        <v>41933</v>
      </c>
      <c r="B116" s="83">
        <v>58.7</v>
      </c>
      <c r="C116" s="83">
        <v>58.87</v>
      </c>
      <c r="D116" s="83">
        <v>58.3</v>
      </c>
      <c r="E116" s="83">
        <v>58.41</v>
      </c>
      <c r="F116" s="84">
        <v>756300</v>
      </c>
      <c r="G116" s="83">
        <v>56.97</v>
      </c>
      <c r="H116" s="84">
        <f>EOD_T-A116</f>
        <v>161</v>
      </c>
      <c r="I116" s="83">
        <f t="shared" si="3"/>
        <v>0</v>
      </c>
      <c r="J116" s="83">
        <f t="shared" si="4"/>
        <v>0</v>
      </c>
      <c r="K116" s="83">
        <f>J116-MQG_90DSMR</f>
        <v>-0.44522510876371069</v>
      </c>
      <c r="L116" s="83">
        <f t="shared" si="5"/>
        <v>0.198225397473658</v>
      </c>
    </row>
    <row r="117" spans="1:12" x14ac:dyDescent="0.25">
      <c r="A117" s="82">
        <v>41932</v>
      </c>
      <c r="B117" s="83">
        <v>58.1</v>
      </c>
      <c r="C117" s="83">
        <v>58.72</v>
      </c>
      <c r="D117" s="83">
        <v>58.05</v>
      </c>
      <c r="E117" s="83">
        <v>58.41</v>
      </c>
      <c r="F117" s="84">
        <v>894700</v>
      </c>
      <c r="G117" s="83">
        <v>56.97</v>
      </c>
      <c r="H117" s="84">
        <f>EOD_T-A117</f>
        <v>162</v>
      </c>
      <c r="I117" s="83">
        <f t="shared" si="3"/>
        <v>0.89999999999999858</v>
      </c>
      <c r="J117" s="83">
        <f t="shared" si="4"/>
        <v>1.6051364365971081</v>
      </c>
      <c r="K117" s="83">
        <f>J117-MQG_90DSMR</f>
        <v>1.1599113278333975</v>
      </c>
      <c r="L117" s="83">
        <f t="shared" si="5"/>
        <v>1.3453942884362353</v>
      </c>
    </row>
    <row r="118" spans="1:12" x14ac:dyDescent="0.25">
      <c r="A118" s="82">
        <v>41929</v>
      </c>
      <c r="B118" s="83">
        <v>57</v>
      </c>
      <c r="C118" s="83">
        <v>57.8</v>
      </c>
      <c r="D118" s="83">
        <v>56.94</v>
      </c>
      <c r="E118" s="83">
        <v>57.49</v>
      </c>
      <c r="F118" s="84">
        <v>1452800</v>
      </c>
      <c r="G118" s="83">
        <v>56.07</v>
      </c>
      <c r="H118" s="84">
        <f>EOD_T-A118</f>
        <v>165</v>
      </c>
      <c r="I118" s="83">
        <f t="shared" si="3"/>
        <v>0.75999999999999801</v>
      </c>
      <c r="J118" s="83">
        <f t="shared" si="4"/>
        <v>1.374073404447655</v>
      </c>
      <c r="K118" s="83">
        <f>J118-MQG_90DSMR</f>
        <v>0.92884829568394434</v>
      </c>
      <c r="L118" s="83">
        <f t="shared" si="5"/>
        <v>0.86275915639496814</v>
      </c>
    </row>
    <row r="119" spans="1:12" x14ac:dyDescent="0.25">
      <c r="A119" s="82">
        <v>41928</v>
      </c>
      <c r="B119" s="83">
        <v>56.37</v>
      </c>
      <c r="C119" s="83">
        <v>56.76</v>
      </c>
      <c r="D119" s="83">
        <v>55.64</v>
      </c>
      <c r="E119" s="83">
        <v>56.71</v>
      </c>
      <c r="F119" s="84">
        <v>1089100</v>
      </c>
      <c r="G119" s="83">
        <v>55.31</v>
      </c>
      <c r="H119" s="84">
        <f>EOD_T-A119</f>
        <v>166</v>
      </c>
      <c r="I119" s="83">
        <f t="shared" si="3"/>
        <v>-3.9999999999999147E-2</v>
      </c>
      <c r="J119" s="83">
        <f t="shared" si="4"/>
        <v>-7.2267389340558527E-2</v>
      </c>
      <c r="K119" s="83">
        <f>J119-MQG_90DSMR</f>
        <v>-0.51749249810426923</v>
      </c>
      <c r="L119" s="83">
        <f t="shared" si="5"/>
        <v>0.26779848559419711</v>
      </c>
    </row>
    <row r="120" spans="1:12" x14ac:dyDescent="0.25">
      <c r="A120" s="82">
        <v>41927</v>
      </c>
      <c r="B120" s="83">
        <v>56.29</v>
      </c>
      <c r="C120" s="83">
        <v>56.95</v>
      </c>
      <c r="D120" s="83">
        <v>56.25</v>
      </c>
      <c r="E120" s="83">
        <v>56.75</v>
      </c>
      <c r="F120" s="84">
        <v>717600</v>
      </c>
      <c r="G120" s="83">
        <v>55.35</v>
      </c>
      <c r="H120" s="84">
        <f>EOD_T-A120</f>
        <v>167</v>
      </c>
      <c r="I120" s="83">
        <f t="shared" si="3"/>
        <v>0.45000000000000284</v>
      </c>
      <c r="J120" s="83">
        <f t="shared" si="4"/>
        <v>0.81967213114754622</v>
      </c>
      <c r="K120" s="83">
        <f>J120-MQG_90DSMR</f>
        <v>0.37444702238383554</v>
      </c>
      <c r="L120" s="83">
        <f t="shared" si="5"/>
        <v>0.14021057257212063</v>
      </c>
    </row>
    <row r="121" spans="1:12" x14ac:dyDescent="0.25">
      <c r="A121" s="82">
        <v>41926</v>
      </c>
      <c r="B121" s="83">
        <v>55.21</v>
      </c>
      <c r="C121" s="83">
        <v>56.46</v>
      </c>
      <c r="D121" s="83">
        <v>55.17</v>
      </c>
      <c r="E121" s="83">
        <v>56.29</v>
      </c>
      <c r="F121" s="84">
        <v>1236500</v>
      </c>
      <c r="G121" s="83">
        <v>54.9</v>
      </c>
      <c r="H121" s="84">
        <f>EOD_T-A121</f>
        <v>168</v>
      </c>
      <c r="I121" s="83">
        <f t="shared" si="3"/>
        <v>0.40999999999999659</v>
      </c>
      <c r="J121" s="83">
        <f t="shared" si="4"/>
        <v>0.75243163883280706</v>
      </c>
      <c r="K121" s="83">
        <f>J121-MQG_90DSMR</f>
        <v>0.30720653006909637</v>
      </c>
      <c r="L121" s="83">
        <f t="shared" si="5"/>
        <v>9.4375852117094608E-2</v>
      </c>
    </row>
    <row r="122" spans="1:12" x14ac:dyDescent="0.25">
      <c r="A122" s="82">
        <v>41925</v>
      </c>
      <c r="B122" s="83">
        <v>55.17</v>
      </c>
      <c r="C122" s="83">
        <v>56</v>
      </c>
      <c r="D122" s="83">
        <v>54.65</v>
      </c>
      <c r="E122" s="83">
        <v>55.87</v>
      </c>
      <c r="F122" s="84">
        <v>1003000</v>
      </c>
      <c r="G122" s="83">
        <v>54.49</v>
      </c>
      <c r="H122" s="84">
        <f>EOD_T-A122</f>
        <v>169</v>
      </c>
      <c r="I122" s="83">
        <f t="shared" si="3"/>
        <v>3.0000000000001137E-2</v>
      </c>
      <c r="J122" s="83">
        <f t="shared" si="4"/>
        <v>5.5086301872936352E-2</v>
      </c>
      <c r="K122" s="83">
        <f>J122-MQG_90DSMR</f>
        <v>-0.39013880689077435</v>
      </c>
      <c r="L122" s="83">
        <f t="shared" si="5"/>
        <v>0.15220828864215691</v>
      </c>
    </row>
    <row r="123" spans="1:12" x14ac:dyDescent="0.25">
      <c r="A123" s="82">
        <v>41922</v>
      </c>
      <c r="B123" s="83">
        <v>55.91</v>
      </c>
      <c r="C123" s="83">
        <v>56.18</v>
      </c>
      <c r="D123" s="83">
        <v>55.58</v>
      </c>
      <c r="E123" s="83">
        <v>55.83</v>
      </c>
      <c r="F123" s="84">
        <v>1271000</v>
      </c>
      <c r="G123" s="83">
        <v>54.46</v>
      </c>
      <c r="H123" s="84">
        <f>EOD_T-A123</f>
        <v>172</v>
      </c>
      <c r="I123" s="83">
        <f t="shared" si="3"/>
        <v>-1.2199999999999989</v>
      </c>
      <c r="J123" s="83">
        <f t="shared" si="4"/>
        <v>-2.1910919540229865</v>
      </c>
      <c r="K123" s="83">
        <f>J123-MQG_90DSMR</f>
        <v>-2.6363170627866972</v>
      </c>
      <c r="L123" s="83">
        <f t="shared" si="5"/>
        <v>6.9501676555402785</v>
      </c>
    </row>
    <row r="124" spans="1:12" x14ac:dyDescent="0.25">
      <c r="A124" s="82">
        <v>41921</v>
      </c>
      <c r="B124" s="83">
        <v>56.56</v>
      </c>
      <c r="C124" s="83">
        <v>57.19</v>
      </c>
      <c r="D124" s="83">
        <v>56.42</v>
      </c>
      <c r="E124" s="83">
        <v>57.09</v>
      </c>
      <c r="F124" s="84">
        <v>1036900</v>
      </c>
      <c r="G124" s="83">
        <v>55.68</v>
      </c>
      <c r="H124" s="84">
        <f>EOD_T-A124</f>
        <v>173</v>
      </c>
      <c r="I124" s="83">
        <f t="shared" si="3"/>
        <v>0.88000000000000256</v>
      </c>
      <c r="J124" s="83">
        <f t="shared" si="4"/>
        <v>1.6058394160583991</v>
      </c>
      <c r="K124" s="83">
        <f>J124-MQG_90DSMR</f>
        <v>1.1606143072946884</v>
      </c>
      <c r="L124" s="83">
        <f t="shared" si="5"/>
        <v>1.3470255702971294</v>
      </c>
    </row>
    <row r="125" spans="1:12" x14ac:dyDescent="0.25">
      <c r="A125" s="82">
        <v>41920</v>
      </c>
      <c r="B125" s="83">
        <v>56.22</v>
      </c>
      <c r="C125" s="83">
        <v>56.61</v>
      </c>
      <c r="D125" s="83">
        <v>55.91</v>
      </c>
      <c r="E125" s="83">
        <v>56.18</v>
      </c>
      <c r="F125" s="84">
        <v>953600</v>
      </c>
      <c r="G125" s="83">
        <v>54.8</v>
      </c>
      <c r="H125" s="84">
        <f>EOD_T-A125</f>
        <v>174</v>
      </c>
      <c r="I125" s="83">
        <f t="shared" si="3"/>
        <v>-0.80000000000000426</v>
      </c>
      <c r="J125" s="83">
        <f t="shared" si="4"/>
        <v>-1.4388489208633171</v>
      </c>
      <c r="K125" s="83">
        <f>J125-MQG_90DSMR</f>
        <v>-1.8840740296270277</v>
      </c>
      <c r="L125" s="83">
        <f t="shared" si="5"/>
        <v>3.5497349491150261</v>
      </c>
    </row>
    <row r="126" spans="1:12" x14ac:dyDescent="0.25">
      <c r="A126" s="82">
        <v>41919</v>
      </c>
      <c r="B126" s="83">
        <v>57.46</v>
      </c>
      <c r="C126" s="83">
        <v>57.55</v>
      </c>
      <c r="D126" s="83">
        <v>56.19</v>
      </c>
      <c r="E126" s="83">
        <v>57</v>
      </c>
      <c r="F126" s="84">
        <v>1063600</v>
      </c>
      <c r="G126" s="83">
        <v>55.6</v>
      </c>
      <c r="H126" s="84">
        <f>EOD_T-A126</f>
        <v>175</v>
      </c>
      <c r="I126" s="83">
        <f t="shared" si="3"/>
        <v>-0.29999999999999716</v>
      </c>
      <c r="J126" s="83">
        <f t="shared" si="4"/>
        <v>-0.53667262969588048</v>
      </c>
      <c r="K126" s="83">
        <f>J126-MQG_90DSMR</f>
        <v>-0.98189773845959116</v>
      </c>
      <c r="L126" s="83">
        <f t="shared" si="5"/>
        <v>0.96412316879205973</v>
      </c>
    </row>
    <row r="127" spans="1:12" x14ac:dyDescent="0.25">
      <c r="A127" s="82">
        <v>41918</v>
      </c>
      <c r="B127" s="83">
        <v>57.22</v>
      </c>
      <c r="C127" s="83">
        <v>57.47</v>
      </c>
      <c r="D127" s="83">
        <v>56.81</v>
      </c>
      <c r="E127" s="83">
        <v>57.31</v>
      </c>
      <c r="F127" s="84">
        <v>338100</v>
      </c>
      <c r="G127" s="83">
        <v>55.9</v>
      </c>
      <c r="H127" s="84">
        <f>EOD_T-A127</f>
        <v>176</v>
      </c>
      <c r="I127" s="83">
        <f t="shared" si="3"/>
        <v>8.9999999999996305E-2</v>
      </c>
      <c r="J127" s="83">
        <f t="shared" si="4"/>
        <v>0.16126142268410015</v>
      </c>
      <c r="K127" s="83">
        <f>J127-MQG_90DSMR</f>
        <v>-0.28396368607961053</v>
      </c>
      <c r="L127" s="83">
        <f t="shared" si="5"/>
        <v>8.0635375011919599E-2</v>
      </c>
    </row>
    <row r="128" spans="1:12" x14ac:dyDescent="0.25">
      <c r="A128" s="82">
        <v>41915</v>
      </c>
      <c r="B128" s="83">
        <v>56.85</v>
      </c>
      <c r="C128" s="83">
        <v>57.31</v>
      </c>
      <c r="D128" s="83">
        <v>56.72</v>
      </c>
      <c r="E128" s="83">
        <v>57.22</v>
      </c>
      <c r="F128" s="84">
        <v>664400</v>
      </c>
      <c r="G128" s="83">
        <v>55.81</v>
      </c>
      <c r="H128" s="84">
        <f>EOD_T-A128</f>
        <v>179</v>
      </c>
      <c r="I128" s="83">
        <f t="shared" si="3"/>
        <v>0.19000000000000483</v>
      </c>
      <c r="J128" s="83">
        <f t="shared" si="4"/>
        <v>0.3416037396620008</v>
      </c>
      <c r="K128" s="83">
        <f>J128-MQG_90DSMR</f>
        <v>-0.10362136910170988</v>
      </c>
      <c r="L128" s="83">
        <f t="shared" si="5"/>
        <v>1.0737388134512795E-2</v>
      </c>
    </row>
    <row r="129" spans="1:12" x14ac:dyDescent="0.25">
      <c r="A129" s="82">
        <v>41914</v>
      </c>
      <c r="B129" s="83">
        <v>56.7</v>
      </c>
      <c r="C129" s="83">
        <v>57.39</v>
      </c>
      <c r="D129" s="83">
        <v>56.7</v>
      </c>
      <c r="E129" s="83">
        <v>57.02</v>
      </c>
      <c r="F129" s="84">
        <v>1101200</v>
      </c>
      <c r="G129" s="83">
        <v>55.62</v>
      </c>
      <c r="H129" s="84">
        <f>EOD_T-A129</f>
        <v>180</v>
      </c>
      <c r="I129" s="83">
        <f t="shared" si="3"/>
        <v>-0.59000000000000341</v>
      </c>
      <c r="J129" s="83">
        <f t="shared" si="4"/>
        <v>-1.0496352962106448</v>
      </c>
      <c r="K129" s="83">
        <f>J129-MQG_90DSMR</f>
        <v>-1.4948604049743555</v>
      </c>
      <c r="L129" s="83">
        <f t="shared" si="5"/>
        <v>2.2346076303600939</v>
      </c>
    </row>
    <row r="130" spans="1:12" x14ac:dyDescent="0.25">
      <c r="A130" s="82">
        <v>41913</v>
      </c>
      <c r="B130" s="83">
        <v>57</v>
      </c>
      <c r="C130" s="83">
        <v>57.84</v>
      </c>
      <c r="D130" s="83">
        <v>56.75</v>
      </c>
      <c r="E130" s="83">
        <v>57.63</v>
      </c>
      <c r="F130" s="84">
        <v>860500</v>
      </c>
      <c r="G130" s="83">
        <v>56.21</v>
      </c>
      <c r="H130" s="84">
        <f>EOD_T-A130</f>
        <v>181</v>
      </c>
      <c r="I130" s="83">
        <f t="shared" si="3"/>
        <v>3.9999999999999147E-2</v>
      </c>
      <c r="J130" s="83">
        <f t="shared" si="4"/>
        <v>7.1212390956024829E-2</v>
      </c>
      <c r="K130" s="83">
        <f>J130-MQG_90DSMR</f>
        <v>-0.37401271780768586</v>
      </c>
      <c r="L130" s="83">
        <f t="shared" si="5"/>
        <v>0.13988551308189165</v>
      </c>
    </row>
    <row r="131" spans="1:12" x14ac:dyDescent="0.25">
      <c r="A131" s="82">
        <v>41912</v>
      </c>
      <c r="B131" s="83">
        <v>57.25</v>
      </c>
      <c r="C131" s="83">
        <v>57.59</v>
      </c>
      <c r="D131" s="83">
        <v>57.06</v>
      </c>
      <c r="E131" s="83">
        <v>57.59</v>
      </c>
      <c r="F131" s="84">
        <v>1020900</v>
      </c>
      <c r="G131" s="83">
        <v>56.17</v>
      </c>
      <c r="H131" s="84">
        <f>EOD_T-A131</f>
        <v>182</v>
      </c>
      <c r="I131" s="83">
        <f t="shared" ref="I131:I194" si="6">G131-G132</f>
        <v>0.23000000000000398</v>
      </c>
      <c r="J131" s="83">
        <f t="shared" ref="J131:J194" si="7">I131/G132*100</f>
        <v>0.41115480872363958</v>
      </c>
      <c r="K131" s="83">
        <f>J131-MQG_90DSMR</f>
        <v>-3.4070300040071111E-2</v>
      </c>
      <c r="L131" s="83">
        <f t="shared" ref="L131:L194" si="8">K131*K131</f>
        <v>1.1607853448204696E-3</v>
      </c>
    </row>
    <row r="132" spans="1:12" x14ac:dyDescent="0.25">
      <c r="A132" s="82">
        <v>41911</v>
      </c>
      <c r="B132" s="83">
        <v>57.5</v>
      </c>
      <c r="C132" s="83">
        <v>57.82</v>
      </c>
      <c r="D132" s="83">
        <v>57.11</v>
      </c>
      <c r="E132" s="83">
        <v>57.35</v>
      </c>
      <c r="F132" s="84">
        <v>633400</v>
      </c>
      <c r="G132" s="83">
        <v>55.94</v>
      </c>
      <c r="H132" s="84">
        <f>EOD_T-A132</f>
        <v>183</v>
      </c>
      <c r="I132" s="83">
        <f t="shared" si="6"/>
        <v>-0.42999999999999972</v>
      </c>
      <c r="J132" s="83">
        <f t="shared" si="7"/>
        <v>-0.76281710129501457</v>
      </c>
      <c r="K132" s="83">
        <f>J132-MQG_90DSMR</f>
        <v>-1.2080422100587254</v>
      </c>
      <c r="L132" s="83">
        <f t="shared" si="8"/>
        <v>1.4593659812835695</v>
      </c>
    </row>
    <row r="133" spans="1:12" x14ac:dyDescent="0.25">
      <c r="A133" s="82">
        <v>41908</v>
      </c>
      <c r="B133" s="83">
        <v>58</v>
      </c>
      <c r="C133" s="83">
        <v>58</v>
      </c>
      <c r="D133" s="83">
        <v>57.59</v>
      </c>
      <c r="E133" s="83">
        <v>57.79</v>
      </c>
      <c r="F133" s="84">
        <v>1976700</v>
      </c>
      <c r="G133" s="83">
        <v>56.37</v>
      </c>
      <c r="H133" s="84">
        <f>EOD_T-A133</f>
        <v>186</v>
      </c>
      <c r="I133" s="83">
        <f t="shared" si="6"/>
        <v>-0.80000000000000426</v>
      </c>
      <c r="J133" s="83">
        <f t="shared" si="7"/>
        <v>-1.3993353157250379</v>
      </c>
      <c r="K133" s="83">
        <f>J133-MQG_90DSMR</f>
        <v>-1.8445604244887486</v>
      </c>
      <c r="L133" s="83">
        <f t="shared" si="8"/>
        <v>3.4024031595901123</v>
      </c>
    </row>
    <row r="134" spans="1:12" x14ac:dyDescent="0.25">
      <c r="A134" s="82">
        <v>41907</v>
      </c>
      <c r="B134" s="83">
        <v>58.92</v>
      </c>
      <c r="C134" s="83">
        <v>59.14</v>
      </c>
      <c r="D134" s="83">
        <v>58.52</v>
      </c>
      <c r="E134" s="83">
        <v>58.61</v>
      </c>
      <c r="F134" s="84">
        <v>997300</v>
      </c>
      <c r="G134" s="83">
        <v>57.17</v>
      </c>
      <c r="H134" s="84">
        <f>EOD_T-A134</f>
        <v>187</v>
      </c>
      <c r="I134" s="83">
        <f t="shared" si="6"/>
        <v>-9.9999999999980105E-3</v>
      </c>
      <c r="J134" s="83">
        <f t="shared" si="7"/>
        <v>-1.7488632388943704E-2</v>
      </c>
      <c r="K134" s="83">
        <f>J134-MQG_90DSMR</f>
        <v>-0.4627137411526544</v>
      </c>
      <c r="L134" s="83">
        <f t="shared" si="8"/>
        <v>0.21410400625148565</v>
      </c>
    </row>
    <row r="135" spans="1:12" x14ac:dyDescent="0.25">
      <c r="A135" s="82">
        <v>41906</v>
      </c>
      <c r="B135" s="83">
        <v>58.5</v>
      </c>
      <c r="C135" s="83">
        <v>58.79</v>
      </c>
      <c r="D135" s="83">
        <v>58.32</v>
      </c>
      <c r="E135" s="83">
        <v>58.62</v>
      </c>
      <c r="F135" s="84">
        <v>1032300</v>
      </c>
      <c r="G135" s="83">
        <v>57.18</v>
      </c>
      <c r="H135" s="84">
        <f>EOD_T-A135</f>
        <v>188</v>
      </c>
      <c r="I135" s="83">
        <f t="shared" si="6"/>
        <v>-7.9999999999998295E-2</v>
      </c>
      <c r="J135" s="83">
        <f t="shared" si="7"/>
        <v>-0.13971358714634702</v>
      </c>
      <c r="K135" s="83">
        <f>J135-MQG_90DSMR</f>
        <v>-0.58493869591005776</v>
      </c>
      <c r="L135" s="83">
        <f t="shared" si="8"/>
        <v>0.34215327797295902</v>
      </c>
    </row>
    <row r="136" spans="1:12" x14ac:dyDescent="0.25">
      <c r="A136" s="82">
        <v>41905</v>
      </c>
      <c r="B136" s="83">
        <v>57.58</v>
      </c>
      <c r="C136" s="83">
        <v>58.82</v>
      </c>
      <c r="D136" s="83">
        <v>57.58</v>
      </c>
      <c r="E136" s="83">
        <v>58.71</v>
      </c>
      <c r="F136" s="84">
        <v>1062700</v>
      </c>
      <c r="G136" s="83">
        <v>57.26</v>
      </c>
      <c r="H136" s="84">
        <f>EOD_T-A136</f>
        <v>189</v>
      </c>
      <c r="I136" s="83">
        <f t="shared" si="6"/>
        <v>0.78999999999999915</v>
      </c>
      <c r="J136" s="83">
        <f t="shared" si="7"/>
        <v>1.3989729059677691</v>
      </c>
      <c r="K136" s="83">
        <f>J136-MQG_90DSMR</f>
        <v>0.95374779720405845</v>
      </c>
      <c r="L136" s="83">
        <f t="shared" si="8"/>
        <v>0.90963486067159383</v>
      </c>
    </row>
    <row r="137" spans="1:12" x14ac:dyDescent="0.25">
      <c r="A137" s="82">
        <v>41904</v>
      </c>
      <c r="B137" s="83">
        <v>58.45</v>
      </c>
      <c r="C137" s="83">
        <v>58.45</v>
      </c>
      <c r="D137" s="83">
        <v>57.56</v>
      </c>
      <c r="E137" s="83">
        <v>57.9</v>
      </c>
      <c r="F137" s="84">
        <v>968800</v>
      </c>
      <c r="G137" s="83">
        <v>56.47</v>
      </c>
      <c r="H137" s="84">
        <f>EOD_T-A137</f>
        <v>190</v>
      </c>
      <c r="I137" s="83">
        <f t="shared" si="6"/>
        <v>-0.50999999999999801</v>
      </c>
      <c r="J137" s="83">
        <f t="shared" si="7"/>
        <v>-0.89505089505089153</v>
      </c>
      <c r="K137" s="83">
        <f>J137-MQG_90DSMR</f>
        <v>-1.3402760038146022</v>
      </c>
      <c r="L137" s="83">
        <f t="shared" si="8"/>
        <v>1.7963397664012397</v>
      </c>
    </row>
    <row r="138" spans="1:12" x14ac:dyDescent="0.25">
      <c r="A138" s="82">
        <v>41901</v>
      </c>
      <c r="B138" s="83">
        <v>58.7</v>
      </c>
      <c r="C138" s="83">
        <v>58.99</v>
      </c>
      <c r="D138" s="83">
        <v>57.85</v>
      </c>
      <c r="E138" s="83">
        <v>58.42</v>
      </c>
      <c r="F138" s="84">
        <v>1847100</v>
      </c>
      <c r="G138" s="83">
        <v>56.98</v>
      </c>
      <c r="H138" s="84">
        <f>EOD_T-A138</f>
        <v>193</v>
      </c>
      <c r="I138" s="83">
        <f t="shared" si="6"/>
        <v>-0.31000000000000227</v>
      </c>
      <c r="J138" s="83">
        <f t="shared" si="7"/>
        <v>-0.5411066503752876</v>
      </c>
      <c r="K138" s="83">
        <f>J138-MQG_90DSMR</f>
        <v>-0.98633175913899829</v>
      </c>
      <c r="L138" s="83">
        <f t="shared" si="8"/>
        <v>0.97285033908623098</v>
      </c>
    </row>
    <row r="139" spans="1:12" x14ac:dyDescent="0.25">
      <c r="A139" s="82">
        <v>41900</v>
      </c>
      <c r="B139" s="83">
        <v>58.85</v>
      </c>
      <c r="C139" s="83">
        <v>59.09</v>
      </c>
      <c r="D139" s="83">
        <v>58.23</v>
      </c>
      <c r="E139" s="83">
        <v>58.74</v>
      </c>
      <c r="F139" s="84">
        <v>1337400</v>
      </c>
      <c r="G139" s="83">
        <v>57.29</v>
      </c>
      <c r="H139" s="84">
        <f>EOD_T-A139</f>
        <v>194</v>
      </c>
      <c r="I139" s="83">
        <f t="shared" si="6"/>
        <v>-0.17000000000000171</v>
      </c>
      <c r="J139" s="83">
        <f t="shared" si="7"/>
        <v>-0.29585798816568343</v>
      </c>
      <c r="K139" s="83">
        <f>J139-MQG_90DSMR</f>
        <v>-0.74108309692939411</v>
      </c>
      <c r="L139" s="83">
        <f t="shared" si="8"/>
        <v>0.54920415655446175</v>
      </c>
    </row>
    <row r="140" spans="1:12" x14ac:dyDescent="0.25">
      <c r="A140" s="82">
        <v>41899</v>
      </c>
      <c r="B140" s="83">
        <v>58.95</v>
      </c>
      <c r="C140" s="83">
        <v>59</v>
      </c>
      <c r="D140" s="83">
        <v>58.75</v>
      </c>
      <c r="E140" s="83">
        <v>58.91</v>
      </c>
      <c r="F140" s="84">
        <v>1704800</v>
      </c>
      <c r="G140" s="83">
        <v>57.46</v>
      </c>
      <c r="H140" s="84">
        <f>EOD_T-A140</f>
        <v>195</v>
      </c>
      <c r="I140" s="83">
        <f t="shared" si="6"/>
        <v>0.23000000000000398</v>
      </c>
      <c r="J140" s="83">
        <f t="shared" si="7"/>
        <v>0.40188712213874539</v>
      </c>
      <c r="K140" s="83">
        <f>J140-MQG_90DSMR</f>
        <v>-4.3337986624965297E-2</v>
      </c>
      <c r="L140" s="83">
        <f t="shared" si="8"/>
        <v>1.8781810847056709E-3</v>
      </c>
    </row>
    <row r="141" spans="1:12" x14ac:dyDescent="0.25">
      <c r="A141" s="82">
        <v>41898</v>
      </c>
      <c r="B141" s="83">
        <v>59.12</v>
      </c>
      <c r="C141" s="83">
        <v>59.14</v>
      </c>
      <c r="D141" s="83">
        <v>58.53</v>
      </c>
      <c r="E141" s="83">
        <v>58.67</v>
      </c>
      <c r="F141" s="84">
        <v>1027400</v>
      </c>
      <c r="G141" s="83">
        <v>57.23</v>
      </c>
      <c r="H141" s="84">
        <f>EOD_T-A141</f>
        <v>196</v>
      </c>
      <c r="I141" s="83">
        <f t="shared" si="6"/>
        <v>0.11999999999999744</v>
      </c>
      <c r="J141" s="83">
        <f t="shared" si="7"/>
        <v>0.21012081947119149</v>
      </c>
      <c r="K141" s="83">
        <f>J141-MQG_90DSMR</f>
        <v>-0.2351042892925192</v>
      </c>
      <c r="L141" s="83">
        <f t="shared" si="8"/>
        <v>5.5274026843740554E-2</v>
      </c>
    </row>
    <row r="142" spans="1:12" x14ac:dyDescent="0.25">
      <c r="A142" s="82">
        <v>41897</v>
      </c>
      <c r="B142" s="83">
        <v>57.83</v>
      </c>
      <c r="C142" s="83">
        <v>59.07</v>
      </c>
      <c r="D142" s="83">
        <v>57.79</v>
      </c>
      <c r="E142" s="83">
        <v>58.55</v>
      </c>
      <c r="F142" s="84">
        <v>1206500</v>
      </c>
      <c r="G142" s="83">
        <v>57.11</v>
      </c>
      <c r="H142" s="84">
        <f>EOD_T-A142</f>
        <v>197</v>
      </c>
      <c r="I142" s="83">
        <f t="shared" si="6"/>
        <v>0.58999999999999631</v>
      </c>
      <c r="J142" s="83">
        <f t="shared" si="7"/>
        <v>1.0438782731776297</v>
      </c>
      <c r="K142" s="83">
        <f>J142-MQG_90DSMR</f>
        <v>0.59865316441391903</v>
      </c>
      <c r="L142" s="83">
        <f t="shared" si="8"/>
        <v>0.35838561126279878</v>
      </c>
    </row>
    <row r="143" spans="1:12" x14ac:dyDescent="0.25">
      <c r="A143" s="82">
        <v>41894</v>
      </c>
      <c r="B143" s="83">
        <v>58.17</v>
      </c>
      <c r="C143" s="83">
        <v>58.39</v>
      </c>
      <c r="D143" s="83">
        <v>57.66</v>
      </c>
      <c r="E143" s="83">
        <v>57.95</v>
      </c>
      <c r="F143" s="84">
        <v>755700</v>
      </c>
      <c r="G143" s="83">
        <v>56.52</v>
      </c>
      <c r="H143" s="84">
        <f>EOD_T-A143</f>
        <v>200</v>
      </c>
      <c r="I143" s="83">
        <f t="shared" si="6"/>
        <v>-0.42999999999999972</v>
      </c>
      <c r="J143" s="83">
        <f t="shared" si="7"/>
        <v>-0.75504828797190471</v>
      </c>
      <c r="K143" s="83">
        <f>J143-MQG_90DSMR</f>
        <v>-1.2002733967356154</v>
      </c>
      <c r="L143" s="83">
        <f t="shared" si="8"/>
        <v>1.4406562269112519</v>
      </c>
    </row>
    <row r="144" spans="1:12" x14ac:dyDescent="0.25">
      <c r="A144" s="82">
        <v>41893</v>
      </c>
      <c r="B144" s="83">
        <v>58.09</v>
      </c>
      <c r="C144" s="83">
        <v>58.47</v>
      </c>
      <c r="D144" s="83">
        <v>57.8</v>
      </c>
      <c r="E144" s="83">
        <v>58.39</v>
      </c>
      <c r="F144" s="84">
        <v>1196100</v>
      </c>
      <c r="G144" s="83">
        <v>56.95</v>
      </c>
      <c r="H144" s="84">
        <f>EOD_T-A144</f>
        <v>201</v>
      </c>
      <c r="I144" s="83">
        <f t="shared" si="6"/>
        <v>0.74000000000000199</v>
      </c>
      <c r="J144" s="83">
        <f t="shared" si="7"/>
        <v>1.3164917274506351</v>
      </c>
      <c r="K144" s="83">
        <f>J144-MQG_90DSMR</f>
        <v>0.87126661868692445</v>
      </c>
      <c r="L144" s="83">
        <f t="shared" si="8"/>
        <v>0.75910552083814664</v>
      </c>
    </row>
    <row r="145" spans="1:12" x14ac:dyDescent="0.25">
      <c r="A145" s="82">
        <v>41892</v>
      </c>
      <c r="B145" s="83">
        <v>57.87</v>
      </c>
      <c r="C145" s="83">
        <v>57.94</v>
      </c>
      <c r="D145" s="83">
        <v>57.25</v>
      </c>
      <c r="E145" s="83">
        <v>57.63</v>
      </c>
      <c r="F145" s="84">
        <v>839000</v>
      </c>
      <c r="G145" s="83">
        <v>56.21</v>
      </c>
      <c r="H145" s="84">
        <f>EOD_T-A145</f>
        <v>202</v>
      </c>
      <c r="I145" s="83">
        <f t="shared" si="6"/>
        <v>-0.39000000000000057</v>
      </c>
      <c r="J145" s="83">
        <f t="shared" si="7"/>
        <v>-0.68904593639576073</v>
      </c>
      <c r="K145" s="83">
        <f>J145-MQG_90DSMR</f>
        <v>-1.1342710451594713</v>
      </c>
      <c r="L145" s="83">
        <f t="shared" si="8"/>
        <v>1.2865708038871595</v>
      </c>
    </row>
    <row r="146" spans="1:12" x14ac:dyDescent="0.25">
      <c r="A146" s="82">
        <v>41891</v>
      </c>
      <c r="B146" s="83">
        <v>57.01</v>
      </c>
      <c r="C146" s="83">
        <v>58.03</v>
      </c>
      <c r="D146" s="83">
        <v>57.01</v>
      </c>
      <c r="E146" s="83">
        <v>58.03</v>
      </c>
      <c r="F146" s="84">
        <v>825600</v>
      </c>
      <c r="G146" s="83">
        <v>56.6</v>
      </c>
      <c r="H146" s="84">
        <f>EOD_T-A146</f>
        <v>203</v>
      </c>
      <c r="I146" s="83">
        <f t="shared" si="6"/>
        <v>0.73000000000000398</v>
      </c>
      <c r="J146" s="83">
        <f t="shared" si="7"/>
        <v>1.3066046178629032</v>
      </c>
      <c r="K146" s="83">
        <f>J146-MQG_90DSMR</f>
        <v>0.86137950909919248</v>
      </c>
      <c r="L146" s="83">
        <f t="shared" si="8"/>
        <v>0.74197465869596579</v>
      </c>
    </row>
    <row r="147" spans="1:12" x14ac:dyDescent="0.25">
      <c r="A147" s="82">
        <v>41890</v>
      </c>
      <c r="B147" s="83">
        <v>57.71</v>
      </c>
      <c r="C147" s="83">
        <v>57.77</v>
      </c>
      <c r="D147" s="83">
        <v>57.02</v>
      </c>
      <c r="E147" s="83">
        <v>57.28</v>
      </c>
      <c r="F147" s="84">
        <v>571100</v>
      </c>
      <c r="G147" s="83">
        <v>55.87</v>
      </c>
      <c r="H147" s="84">
        <f>EOD_T-A147</f>
        <v>204</v>
      </c>
      <c r="I147" s="83">
        <f t="shared" si="6"/>
        <v>-0.46000000000000085</v>
      </c>
      <c r="J147" s="83">
        <f t="shared" si="7"/>
        <v>-0.81661636783241764</v>
      </c>
      <c r="K147" s="83">
        <f>J147-MQG_90DSMR</f>
        <v>-1.2618414765961283</v>
      </c>
      <c r="L147" s="83">
        <f t="shared" si="8"/>
        <v>1.5922439120582974</v>
      </c>
    </row>
    <row r="148" spans="1:12" x14ac:dyDescent="0.25">
      <c r="A148" s="82">
        <v>41887</v>
      </c>
      <c r="B148" s="83">
        <v>58.3</v>
      </c>
      <c r="C148" s="83">
        <v>58.31</v>
      </c>
      <c r="D148" s="83">
        <v>57.56</v>
      </c>
      <c r="E148" s="83">
        <v>57.75</v>
      </c>
      <c r="F148" s="84">
        <v>676500</v>
      </c>
      <c r="G148" s="83">
        <v>56.33</v>
      </c>
      <c r="H148" s="84">
        <f>EOD_T-A148</f>
        <v>207</v>
      </c>
      <c r="I148" s="83">
        <f t="shared" si="6"/>
        <v>-0.38000000000000256</v>
      </c>
      <c r="J148" s="83">
        <f t="shared" si="7"/>
        <v>-0.67007582436960422</v>
      </c>
      <c r="K148" s="83">
        <f>J148-MQG_90DSMR</f>
        <v>-1.115300933133315</v>
      </c>
      <c r="L148" s="83">
        <f t="shared" si="8"/>
        <v>1.2438961714480432</v>
      </c>
    </row>
    <row r="149" spans="1:12" x14ac:dyDescent="0.25">
      <c r="A149" s="82">
        <v>41886</v>
      </c>
      <c r="B149" s="83">
        <v>58.53</v>
      </c>
      <c r="C149" s="83">
        <v>58.76</v>
      </c>
      <c r="D149" s="83">
        <v>57.93</v>
      </c>
      <c r="E149" s="83">
        <v>58.14</v>
      </c>
      <c r="F149" s="84">
        <v>665700</v>
      </c>
      <c r="G149" s="83">
        <v>56.71</v>
      </c>
      <c r="H149" s="84">
        <f>EOD_T-A149</f>
        <v>208</v>
      </c>
      <c r="I149" s="83">
        <f t="shared" si="6"/>
        <v>-0.69999999999999574</v>
      </c>
      <c r="J149" s="83">
        <f t="shared" si="7"/>
        <v>-1.2192997735586062</v>
      </c>
      <c r="K149" s="83">
        <f>J149-MQG_90DSMR</f>
        <v>-1.6645248823223169</v>
      </c>
      <c r="L149" s="83">
        <f t="shared" si="8"/>
        <v>2.770643083870123</v>
      </c>
    </row>
    <row r="150" spans="1:12" x14ac:dyDescent="0.25">
      <c r="A150" s="82">
        <v>41885</v>
      </c>
      <c r="B150" s="83">
        <v>58.1</v>
      </c>
      <c r="C150" s="83">
        <v>59.18</v>
      </c>
      <c r="D150" s="83">
        <v>58.02</v>
      </c>
      <c r="E150" s="83">
        <v>58.86</v>
      </c>
      <c r="F150" s="84">
        <v>1040100</v>
      </c>
      <c r="G150" s="83">
        <v>57.41</v>
      </c>
      <c r="H150" s="84">
        <f>EOD_T-A150</f>
        <v>209</v>
      </c>
      <c r="I150" s="83">
        <f t="shared" si="6"/>
        <v>0.6699999999999946</v>
      </c>
      <c r="J150" s="83">
        <f t="shared" si="7"/>
        <v>1.1808248149453553</v>
      </c>
      <c r="K150" s="83">
        <f>J150-MQG_90DSMR</f>
        <v>0.73559970618164461</v>
      </c>
      <c r="L150" s="83">
        <f t="shared" si="8"/>
        <v>0.54110692773452185</v>
      </c>
    </row>
    <row r="151" spans="1:12" x14ac:dyDescent="0.25">
      <c r="A151" s="82">
        <v>41884</v>
      </c>
      <c r="B151" s="83">
        <v>58.26</v>
      </c>
      <c r="C151" s="83">
        <v>58.28</v>
      </c>
      <c r="D151" s="83">
        <v>57.75</v>
      </c>
      <c r="E151" s="83">
        <v>58.17</v>
      </c>
      <c r="F151" s="84">
        <v>655100</v>
      </c>
      <c r="G151" s="83">
        <v>56.74</v>
      </c>
      <c r="H151" s="84">
        <f>EOD_T-A151</f>
        <v>210</v>
      </c>
      <c r="I151" s="83">
        <f t="shared" si="6"/>
        <v>-8.9999999999996305E-2</v>
      </c>
      <c r="J151" s="83">
        <f t="shared" si="7"/>
        <v>-0.15836705965158596</v>
      </c>
      <c r="K151" s="83">
        <f>J151-MQG_90DSMR</f>
        <v>-0.60359216841529661</v>
      </c>
      <c r="L151" s="83">
        <f t="shared" si="8"/>
        <v>0.36432350577227979</v>
      </c>
    </row>
    <row r="152" spans="1:12" x14ac:dyDescent="0.25">
      <c r="A152" s="82">
        <v>41883</v>
      </c>
      <c r="B152" s="83">
        <v>58.49</v>
      </c>
      <c r="C152" s="83">
        <v>58.61</v>
      </c>
      <c r="D152" s="83">
        <v>58.1</v>
      </c>
      <c r="E152" s="83">
        <v>58.26</v>
      </c>
      <c r="F152" s="84">
        <v>434700</v>
      </c>
      <c r="G152" s="83">
        <v>56.83</v>
      </c>
      <c r="H152" s="84">
        <f>EOD_T-A152</f>
        <v>211</v>
      </c>
      <c r="I152" s="83">
        <f t="shared" si="6"/>
        <v>-3.0000000000001137E-2</v>
      </c>
      <c r="J152" s="83">
        <f t="shared" si="7"/>
        <v>-5.2761167780515539E-2</v>
      </c>
      <c r="K152" s="83">
        <f>J152-MQG_90DSMR</f>
        <v>-0.49798627654422623</v>
      </c>
      <c r="L152" s="83">
        <f t="shared" si="8"/>
        <v>0.24799033162638257</v>
      </c>
    </row>
    <row r="153" spans="1:12" x14ac:dyDescent="0.25">
      <c r="A153" s="82">
        <v>41880</v>
      </c>
      <c r="B153" s="83">
        <v>58.19</v>
      </c>
      <c r="C153" s="83">
        <v>58.39</v>
      </c>
      <c r="D153" s="83">
        <v>57.79</v>
      </c>
      <c r="E153" s="83">
        <v>58.3</v>
      </c>
      <c r="F153" s="84">
        <v>1811100</v>
      </c>
      <c r="G153" s="83">
        <v>56.86</v>
      </c>
      <c r="H153" s="84">
        <f>EOD_T-A153</f>
        <v>214</v>
      </c>
      <c r="I153" s="83">
        <f t="shared" si="6"/>
        <v>9.9999999999980105E-3</v>
      </c>
      <c r="J153" s="83">
        <f t="shared" si="7"/>
        <v>1.7590149516267389E-2</v>
      </c>
      <c r="K153" s="83">
        <f>J153-MQG_90DSMR</f>
        <v>-0.42763495924744332</v>
      </c>
      <c r="L153" s="83">
        <f t="shared" si="8"/>
        <v>0.18287165837056252</v>
      </c>
    </row>
    <row r="154" spans="1:12" x14ac:dyDescent="0.25">
      <c r="A154" s="82">
        <v>41879</v>
      </c>
      <c r="B154" s="83">
        <v>58.52</v>
      </c>
      <c r="C154" s="83">
        <v>58.54</v>
      </c>
      <c r="D154" s="83">
        <v>58.09</v>
      </c>
      <c r="E154" s="83">
        <v>58.29</v>
      </c>
      <c r="F154" s="84">
        <v>849300</v>
      </c>
      <c r="G154" s="83">
        <v>56.85</v>
      </c>
      <c r="H154" s="84">
        <f>EOD_T-A154</f>
        <v>215</v>
      </c>
      <c r="I154" s="83">
        <f t="shared" si="6"/>
        <v>-0.25999999999999801</v>
      </c>
      <c r="J154" s="83">
        <f t="shared" si="7"/>
        <v>-0.45526177552092106</v>
      </c>
      <c r="K154" s="83">
        <f>J154-MQG_90DSMR</f>
        <v>-0.90048688428463175</v>
      </c>
      <c r="L154" s="83">
        <f t="shared" si="8"/>
        <v>0.81087662876864375</v>
      </c>
    </row>
    <row r="155" spans="1:12" x14ac:dyDescent="0.25">
      <c r="A155" s="82">
        <v>41878</v>
      </c>
      <c r="B155" s="83">
        <v>58.4</v>
      </c>
      <c r="C155" s="83">
        <v>58.74</v>
      </c>
      <c r="D155" s="83">
        <v>58.26</v>
      </c>
      <c r="E155" s="83">
        <v>58.55</v>
      </c>
      <c r="F155" s="84">
        <v>570100</v>
      </c>
      <c r="G155" s="83">
        <v>57.11</v>
      </c>
      <c r="H155" s="84">
        <f>EOD_T-A155</f>
        <v>216</v>
      </c>
      <c r="I155" s="83">
        <f t="shared" si="6"/>
        <v>0.35000000000000142</v>
      </c>
      <c r="J155" s="83">
        <f t="shared" si="7"/>
        <v>0.61663143058492154</v>
      </c>
      <c r="K155" s="83">
        <f>J155-MQG_90DSMR</f>
        <v>0.17140632182121085</v>
      </c>
      <c r="L155" s="83">
        <f t="shared" si="8"/>
        <v>2.9380127160276503E-2</v>
      </c>
    </row>
    <row r="156" spans="1:12" x14ac:dyDescent="0.25">
      <c r="A156" s="82">
        <v>41877</v>
      </c>
      <c r="B156" s="83">
        <v>58.35</v>
      </c>
      <c r="C156" s="83">
        <v>58.51</v>
      </c>
      <c r="D156" s="83">
        <v>58.12</v>
      </c>
      <c r="E156" s="83">
        <v>58.19</v>
      </c>
      <c r="F156" s="84">
        <v>828600</v>
      </c>
      <c r="G156" s="83">
        <v>56.76</v>
      </c>
      <c r="H156" s="84">
        <f>EOD_T-A156</f>
        <v>217</v>
      </c>
      <c r="I156" s="83">
        <f t="shared" si="6"/>
        <v>0.12999999999999545</v>
      </c>
      <c r="J156" s="83">
        <f t="shared" si="7"/>
        <v>0.22956030372593225</v>
      </c>
      <c r="K156" s="83">
        <f>J156-MQG_90DSMR</f>
        <v>-0.21566480503777843</v>
      </c>
      <c r="L156" s="83">
        <f t="shared" si="8"/>
        <v>4.6511308131982981E-2</v>
      </c>
    </row>
    <row r="157" spans="1:12" x14ac:dyDescent="0.25">
      <c r="A157" s="82">
        <v>41876</v>
      </c>
      <c r="B157" s="83">
        <v>58.48</v>
      </c>
      <c r="C157" s="83">
        <v>58.72</v>
      </c>
      <c r="D157" s="83">
        <v>57.93</v>
      </c>
      <c r="E157" s="83">
        <v>58.06</v>
      </c>
      <c r="F157" s="84">
        <v>986800</v>
      </c>
      <c r="G157" s="83">
        <v>56.63</v>
      </c>
      <c r="H157" s="84">
        <f>EOD_T-A157</f>
        <v>218</v>
      </c>
      <c r="I157" s="83">
        <f t="shared" si="6"/>
        <v>-0.30999999999999517</v>
      </c>
      <c r="J157" s="83">
        <f t="shared" si="7"/>
        <v>-0.54443273621354971</v>
      </c>
      <c r="K157" s="83">
        <f>J157-MQG_90DSMR</f>
        <v>-0.98965784497726039</v>
      </c>
      <c r="L157" s="83">
        <f t="shared" si="8"/>
        <v>0.97942265012503515</v>
      </c>
    </row>
    <row r="158" spans="1:12" x14ac:dyDescent="0.25">
      <c r="A158" s="82">
        <v>41873</v>
      </c>
      <c r="B158" s="83">
        <v>58.65</v>
      </c>
      <c r="C158" s="83">
        <v>58.88</v>
      </c>
      <c r="D158" s="83">
        <v>58.33</v>
      </c>
      <c r="E158" s="83">
        <v>58.38</v>
      </c>
      <c r="F158" s="84">
        <v>660300</v>
      </c>
      <c r="G158" s="83">
        <v>56.94</v>
      </c>
      <c r="H158" s="84">
        <f>EOD_T-A158</f>
        <v>221</v>
      </c>
      <c r="I158" s="83">
        <f t="shared" si="6"/>
        <v>-5.0000000000004263E-2</v>
      </c>
      <c r="J158" s="83">
        <f t="shared" si="7"/>
        <v>-8.7734690296550732E-2</v>
      </c>
      <c r="K158" s="83">
        <f>J158-MQG_90DSMR</f>
        <v>-0.53295979906026147</v>
      </c>
      <c r="L158" s="83">
        <f t="shared" si="8"/>
        <v>0.2840461474143543</v>
      </c>
    </row>
    <row r="159" spans="1:12" x14ac:dyDescent="0.25">
      <c r="A159" s="82">
        <v>41872</v>
      </c>
      <c r="B159" s="83">
        <v>59.2</v>
      </c>
      <c r="C159" s="83">
        <v>59.21</v>
      </c>
      <c r="D159" s="83">
        <v>58.35</v>
      </c>
      <c r="E159" s="83">
        <v>58.43</v>
      </c>
      <c r="F159" s="84">
        <v>1223700</v>
      </c>
      <c r="G159" s="83">
        <v>56.99</v>
      </c>
      <c r="H159" s="84">
        <f>EOD_T-A159</f>
        <v>222</v>
      </c>
      <c r="I159" s="83">
        <f t="shared" si="6"/>
        <v>-0.21999999999999886</v>
      </c>
      <c r="J159" s="83">
        <f t="shared" si="7"/>
        <v>-0.38454815591679575</v>
      </c>
      <c r="K159" s="83">
        <f>J159-MQG_90DSMR</f>
        <v>-0.82977326468050649</v>
      </c>
      <c r="L159" s="83">
        <f t="shared" si="8"/>
        <v>0.68852367077854593</v>
      </c>
    </row>
    <row r="160" spans="1:12" x14ac:dyDescent="0.25">
      <c r="A160" s="82">
        <v>41871</v>
      </c>
      <c r="B160" s="83">
        <v>58.65</v>
      </c>
      <c r="C160" s="83">
        <v>58.88</v>
      </c>
      <c r="D160" s="83">
        <v>58.49</v>
      </c>
      <c r="E160" s="83">
        <v>58.65</v>
      </c>
      <c r="F160" s="84">
        <v>773800</v>
      </c>
      <c r="G160" s="83">
        <v>57.21</v>
      </c>
      <c r="H160" s="84">
        <f>EOD_T-A160</f>
        <v>223</v>
      </c>
      <c r="I160" s="83">
        <f t="shared" si="6"/>
        <v>0.39000000000000057</v>
      </c>
      <c r="J160" s="83">
        <f t="shared" si="7"/>
        <v>0.68637803590285207</v>
      </c>
      <c r="K160" s="83">
        <f>J160-MQG_90DSMR</f>
        <v>0.24115292713914138</v>
      </c>
      <c r="L160" s="83">
        <f t="shared" si="8"/>
        <v>5.815473426777603E-2</v>
      </c>
    </row>
    <row r="161" spans="1:12" x14ac:dyDescent="0.25">
      <c r="A161" s="82">
        <v>41870</v>
      </c>
      <c r="B161" s="83">
        <v>57.94</v>
      </c>
      <c r="C161" s="83">
        <v>58.44</v>
      </c>
      <c r="D161" s="83">
        <v>57.91</v>
      </c>
      <c r="E161" s="83">
        <v>58.25</v>
      </c>
      <c r="F161" s="84">
        <v>1108800</v>
      </c>
      <c r="G161" s="83">
        <v>56.82</v>
      </c>
      <c r="H161" s="84">
        <f>EOD_T-A161</f>
        <v>224</v>
      </c>
      <c r="I161" s="83">
        <f t="shared" si="6"/>
        <v>0.89000000000000057</v>
      </c>
      <c r="J161" s="83">
        <f t="shared" si="7"/>
        <v>1.5912748077954595</v>
      </c>
      <c r="K161" s="83">
        <f>J161-MQG_90DSMR</f>
        <v>1.1460496990317488</v>
      </c>
      <c r="L161" s="83">
        <f t="shared" si="8"/>
        <v>1.313429912650762</v>
      </c>
    </row>
    <row r="162" spans="1:12" x14ac:dyDescent="0.25">
      <c r="A162" s="82">
        <v>41869</v>
      </c>
      <c r="B162" s="83">
        <v>56.96</v>
      </c>
      <c r="C162" s="83">
        <v>57.48</v>
      </c>
      <c r="D162" s="83">
        <v>56.84</v>
      </c>
      <c r="E162" s="83">
        <v>57.34</v>
      </c>
      <c r="F162" s="84">
        <v>612700</v>
      </c>
      <c r="G162" s="83">
        <v>55.93</v>
      </c>
      <c r="H162" s="84">
        <f>EOD_T-A162</f>
        <v>225</v>
      </c>
      <c r="I162" s="83">
        <f t="shared" si="6"/>
        <v>0.29999999999999716</v>
      </c>
      <c r="J162" s="83">
        <f t="shared" si="7"/>
        <v>0.53927736832643736</v>
      </c>
      <c r="K162" s="83">
        <f>J162-MQG_90DSMR</f>
        <v>9.405225956272667E-2</v>
      </c>
      <c r="L162" s="83">
        <f t="shared" si="8"/>
        <v>8.8458275288545111E-3</v>
      </c>
    </row>
    <row r="163" spans="1:12" x14ac:dyDescent="0.25">
      <c r="A163" s="82">
        <v>41866</v>
      </c>
      <c r="B163" s="83">
        <v>57</v>
      </c>
      <c r="C163" s="83">
        <v>57.28</v>
      </c>
      <c r="D163" s="83">
        <v>56.82</v>
      </c>
      <c r="E163" s="83">
        <v>57.03</v>
      </c>
      <c r="F163" s="84">
        <v>1159900</v>
      </c>
      <c r="G163" s="83">
        <v>55.63</v>
      </c>
      <c r="H163" s="84">
        <f>EOD_T-A163</f>
        <v>228</v>
      </c>
      <c r="I163" s="83">
        <f t="shared" si="6"/>
        <v>-7.0000000000000284E-2</v>
      </c>
      <c r="J163" s="83">
        <f t="shared" si="7"/>
        <v>-0.12567324955116746</v>
      </c>
      <c r="K163" s="83">
        <f>J163-MQG_90DSMR</f>
        <v>-0.57089835831487812</v>
      </c>
      <c r="L163" s="83">
        <f t="shared" si="8"/>
        <v>0.32592493552662294</v>
      </c>
    </row>
    <row r="164" spans="1:12" x14ac:dyDescent="0.25">
      <c r="A164" s="82">
        <v>41865</v>
      </c>
      <c r="B164" s="83">
        <v>56.93</v>
      </c>
      <c r="C164" s="83">
        <v>57.12</v>
      </c>
      <c r="D164" s="83">
        <v>56.47</v>
      </c>
      <c r="E164" s="83">
        <v>57.11</v>
      </c>
      <c r="F164" s="84">
        <v>1566700</v>
      </c>
      <c r="G164" s="83">
        <v>55.7</v>
      </c>
      <c r="H164" s="84">
        <f>EOD_T-A164</f>
        <v>229</v>
      </c>
      <c r="I164" s="83">
        <f t="shared" si="6"/>
        <v>0.56000000000000227</v>
      </c>
      <c r="J164" s="83">
        <f t="shared" si="7"/>
        <v>1.0155966630395399</v>
      </c>
      <c r="K164" s="83">
        <f>J164-MQG_90DSMR</f>
        <v>0.5703715542758292</v>
      </c>
      <c r="L164" s="83">
        <f t="shared" si="8"/>
        <v>0.3253237099270252</v>
      </c>
    </row>
    <row r="165" spans="1:12" x14ac:dyDescent="0.25">
      <c r="A165" s="82">
        <v>41864</v>
      </c>
      <c r="B165" s="83">
        <v>56.32</v>
      </c>
      <c r="C165" s="83">
        <v>56.64</v>
      </c>
      <c r="D165" s="83">
        <v>56.11</v>
      </c>
      <c r="E165" s="83">
        <v>56.53</v>
      </c>
      <c r="F165" s="84">
        <v>915300</v>
      </c>
      <c r="G165" s="83">
        <v>55.14</v>
      </c>
      <c r="H165" s="84">
        <f>EOD_T-A165</f>
        <v>230</v>
      </c>
      <c r="I165" s="83">
        <f t="shared" si="6"/>
        <v>-0.11999999999999744</v>
      </c>
      <c r="J165" s="83">
        <f t="shared" si="7"/>
        <v>-0.21715526601519625</v>
      </c>
      <c r="K165" s="83">
        <f>J165-MQG_90DSMR</f>
        <v>-0.66238037477890699</v>
      </c>
      <c r="L165" s="83">
        <f t="shared" si="8"/>
        <v>0.43874776089224526</v>
      </c>
    </row>
    <row r="166" spans="1:12" x14ac:dyDescent="0.25">
      <c r="A166" s="82">
        <v>41863</v>
      </c>
      <c r="B166" s="83">
        <v>56.26</v>
      </c>
      <c r="C166" s="83">
        <v>57.42</v>
      </c>
      <c r="D166" s="83">
        <v>56.26</v>
      </c>
      <c r="E166" s="83">
        <v>56.66</v>
      </c>
      <c r="F166" s="84">
        <v>1211600</v>
      </c>
      <c r="G166" s="83">
        <v>55.26</v>
      </c>
      <c r="H166" s="84">
        <f>EOD_T-A166</f>
        <v>231</v>
      </c>
      <c r="I166" s="83">
        <f t="shared" si="6"/>
        <v>0.39000000000000057</v>
      </c>
      <c r="J166" s="83">
        <f t="shared" si="7"/>
        <v>0.71077091306725093</v>
      </c>
      <c r="K166" s="83">
        <f>J166-MQG_90DSMR</f>
        <v>0.26554580430354024</v>
      </c>
      <c r="L166" s="83">
        <f t="shared" si="8"/>
        <v>7.0514574183214093E-2</v>
      </c>
    </row>
    <row r="167" spans="1:12" x14ac:dyDescent="0.25">
      <c r="A167" s="82">
        <v>41862</v>
      </c>
      <c r="B167" s="83">
        <v>56.2</v>
      </c>
      <c r="C167" s="83">
        <v>56.82</v>
      </c>
      <c r="D167" s="83">
        <v>55.98</v>
      </c>
      <c r="E167" s="83">
        <v>56.26</v>
      </c>
      <c r="F167" s="84">
        <v>1240100</v>
      </c>
      <c r="G167" s="83">
        <v>54.87</v>
      </c>
      <c r="H167" s="84">
        <f>EOD_T-A167</f>
        <v>232</v>
      </c>
      <c r="I167" s="83">
        <f t="shared" si="6"/>
        <v>0.58999999999999631</v>
      </c>
      <c r="J167" s="83">
        <f t="shared" si="7"/>
        <v>1.0869565217391237</v>
      </c>
      <c r="K167" s="83">
        <f>J167-MQG_90DSMR</f>
        <v>0.64173141297541303</v>
      </c>
      <c r="L167" s="83">
        <f t="shared" si="8"/>
        <v>0.4118192063994201</v>
      </c>
    </row>
    <row r="168" spans="1:12" x14ac:dyDescent="0.25">
      <c r="A168" s="82">
        <v>41859</v>
      </c>
      <c r="B168" s="83">
        <v>55.82</v>
      </c>
      <c r="C168" s="83">
        <v>56.23</v>
      </c>
      <c r="D168" s="83">
        <v>55.3</v>
      </c>
      <c r="E168" s="83">
        <v>55.65</v>
      </c>
      <c r="F168" s="84">
        <v>1418400</v>
      </c>
      <c r="G168" s="83">
        <v>54.28</v>
      </c>
      <c r="H168" s="84">
        <f>EOD_T-A168</f>
        <v>235</v>
      </c>
      <c r="I168" s="83">
        <f t="shared" si="6"/>
        <v>-0.85000000000000142</v>
      </c>
      <c r="J168" s="83">
        <f t="shared" si="7"/>
        <v>-1.5418102666424838</v>
      </c>
      <c r="K168" s="83">
        <f>J168-MQG_90DSMR</f>
        <v>-1.9870353754061945</v>
      </c>
      <c r="L168" s="83">
        <f t="shared" si="8"/>
        <v>3.9483095831156363</v>
      </c>
    </row>
    <row r="169" spans="1:12" x14ac:dyDescent="0.25">
      <c r="A169" s="82">
        <v>41858</v>
      </c>
      <c r="B169" s="83">
        <v>56.8</v>
      </c>
      <c r="C169" s="83">
        <v>56.89</v>
      </c>
      <c r="D169" s="83">
        <v>56.23</v>
      </c>
      <c r="E169" s="83">
        <v>56.52</v>
      </c>
      <c r="F169" s="84">
        <v>1116700</v>
      </c>
      <c r="G169" s="83">
        <v>55.13</v>
      </c>
      <c r="H169" s="84">
        <f>EOD_T-A169</f>
        <v>236</v>
      </c>
      <c r="I169" s="83">
        <f t="shared" si="6"/>
        <v>-0.39000000000000057</v>
      </c>
      <c r="J169" s="83">
        <f t="shared" si="7"/>
        <v>-0.70244956772334388</v>
      </c>
      <c r="K169" s="83">
        <f>J169-MQG_90DSMR</f>
        <v>-1.1476746764870547</v>
      </c>
      <c r="L169" s="83">
        <f t="shared" si="8"/>
        <v>1.3171571630496657</v>
      </c>
    </row>
    <row r="170" spans="1:12" x14ac:dyDescent="0.25">
      <c r="A170" s="82">
        <v>41857</v>
      </c>
      <c r="B170" s="83">
        <v>57</v>
      </c>
      <c r="C170" s="83">
        <v>57.01</v>
      </c>
      <c r="D170" s="83">
        <v>56.71</v>
      </c>
      <c r="E170" s="83">
        <v>56.92</v>
      </c>
      <c r="F170" s="84">
        <v>911400</v>
      </c>
      <c r="G170" s="83">
        <v>55.52</v>
      </c>
      <c r="H170" s="84">
        <f>EOD_T-A170</f>
        <v>237</v>
      </c>
      <c r="I170" s="83">
        <f t="shared" si="6"/>
        <v>-0.45999999999999375</v>
      </c>
      <c r="J170" s="83">
        <f t="shared" si="7"/>
        <v>-0.82172204358698431</v>
      </c>
      <c r="K170" s="83">
        <f>J170-MQG_90DSMR</f>
        <v>-1.266947152350695</v>
      </c>
      <c r="L170" s="83">
        <f t="shared" si="8"/>
        <v>1.6051550868495352</v>
      </c>
    </row>
    <row r="171" spans="1:12" x14ac:dyDescent="0.25">
      <c r="A171" s="82">
        <v>41856</v>
      </c>
      <c r="B171" s="83">
        <v>57.64</v>
      </c>
      <c r="C171" s="83">
        <v>57.83</v>
      </c>
      <c r="D171" s="83">
        <v>57.19</v>
      </c>
      <c r="E171" s="83">
        <v>57.39</v>
      </c>
      <c r="F171" s="84">
        <v>842000</v>
      </c>
      <c r="G171" s="83">
        <v>55.98</v>
      </c>
      <c r="H171" s="84">
        <f>EOD_T-A171</f>
        <v>238</v>
      </c>
      <c r="I171" s="83">
        <f t="shared" si="6"/>
        <v>-0.41000000000000369</v>
      </c>
      <c r="J171" s="83">
        <f t="shared" si="7"/>
        <v>-0.72707926937400902</v>
      </c>
      <c r="K171" s="83">
        <f>J171-MQG_90DSMR</f>
        <v>-1.1723043781377198</v>
      </c>
      <c r="L171" s="83">
        <f t="shared" si="8"/>
        <v>1.374297555000866</v>
      </c>
    </row>
    <row r="172" spans="1:12" x14ac:dyDescent="0.25">
      <c r="A172" s="82">
        <v>41855</v>
      </c>
      <c r="B172" s="83">
        <v>57.55</v>
      </c>
      <c r="C172" s="83">
        <v>57.99</v>
      </c>
      <c r="D172" s="83">
        <v>57.41</v>
      </c>
      <c r="E172" s="83">
        <v>57.81</v>
      </c>
      <c r="F172" s="84">
        <v>887300</v>
      </c>
      <c r="G172" s="83">
        <v>56.39</v>
      </c>
      <c r="H172" s="84">
        <f>EOD_T-A172</f>
        <v>239</v>
      </c>
      <c r="I172" s="83">
        <f t="shared" si="6"/>
        <v>0.10000000000000142</v>
      </c>
      <c r="J172" s="83">
        <f t="shared" si="7"/>
        <v>0.17765144785930256</v>
      </c>
      <c r="K172" s="83">
        <f>J172-MQG_90DSMR</f>
        <v>-0.26757366090440815</v>
      </c>
      <c r="L172" s="83">
        <f t="shared" si="8"/>
        <v>7.1595664009787202E-2</v>
      </c>
    </row>
    <row r="173" spans="1:12" x14ac:dyDescent="0.25">
      <c r="A173" s="82">
        <v>41852</v>
      </c>
      <c r="B173" s="83">
        <v>57.59</v>
      </c>
      <c r="C173" s="83">
        <v>57.93</v>
      </c>
      <c r="D173" s="83">
        <v>57.43</v>
      </c>
      <c r="E173" s="83">
        <v>57.71</v>
      </c>
      <c r="F173" s="84">
        <v>921900</v>
      </c>
      <c r="G173" s="83">
        <v>56.29</v>
      </c>
      <c r="H173" s="84">
        <f>EOD_T-A173</f>
        <v>242</v>
      </c>
      <c r="I173" s="83">
        <f t="shared" si="6"/>
        <v>-0.78999999999999915</v>
      </c>
      <c r="J173" s="83">
        <f t="shared" si="7"/>
        <v>-1.3840224246671324</v>
      </c>
      <c r="K173" s="83">
        <f>J173-MQG_90DSMR</f>
        <v>-1.8292475334308431</v>
      </c>
      <c r="L173" s="83">
        <f t="shared" si="8"/>
        <v>3.3461465385628237</v>
      </c>
    </row>
    <row r="174" spans="1:12" x14ac:dyDescent="0.25">
      <c r="A174" s="82">
        <v>41851</v>
      </c>
      <c r="B174" s="83">
        <v>58.08</v>
      </c>
      <c r="C174" s="83">
        <v>58.53</v>
      </c>
      <c r="D174" s="83">
        <v>57.98</v>
      </c>
      <c r="E174" s="83">
        <v>58.52</v>
      </c>
      <c r="F174" s="84">
        <v>1067000</v>
      </c>
      <c r="G174" s="83">
        <v>57.08</v>
      </c>
      <c r="H174" s="84">
        <f>EOD_T-A174</f>
        <v>243</v>
      </c>
      <c r="I174" s="83">
        <f t="shared" si="6"/>
        <v>0.28000000000000114</v>
      </c>
      <c r="J174" s="83">
        <f t="shared" si="7"/>
        <v>0.49295774647887525</v>
      </c>
      <c r="K174" s="83">
        <f>J174-MQG_90DSMR</f>
        <v>4.7732637715164561E-2</v>
      </c>
      <c r="L174" s="83">
        <f t="shared" si="8"/>
        <v>2.2784047032471501E-3</v>
      </c>
    </row>
    <row r="175" spans="1:12" x14ac:dyDescent="0.25">
      <c r="A175" s="82">
        <v>41850</v>
      </c>
      <c r="B175" s="83">
        <v>57.8</v>
      </c>
      <c r="C175" s="83">
        <v>58.44</v>
      </c>
      <c r="D175" s="83">
        <v>57.77</v>
      </c>
      <c r="E175" s="83">
        <v>58.23</v>
      </c>
      <c r="F175" s="84">
        <v>1240300</v>
      </c>
      <c r="G175" s="83">
        <v>56.8</v>
      </c>
      <c r="H175" s="84">
        <f>EOD_T-A175</f>
        <v>244</v>
      </c>
      <c r="I175" s="83">
        <f t="shared" si="6"/>
        <v>0.18999999999999773</v>
      </c>
      <c r="J175" s="83">
        <f t="shared" si="7"/>
        <v>0.33562974739444923</v>
      </c>
      <c r="K175" s="83">
        <f>J175-MQG_90DSMR</f>
        <v>-0.10959536136926146</v>
      </c>
      <c r="L175" s="83">
        <f t="shared" si="8"/>
        <v>1.2011143233659007E-2</v>
      </c>
    </row>
    <row r="176" spans="1:12" x14ac:dyDescent="0.25">
      <c r="A176" s="82">
        <v>41849</v>
      </c>
      <c r="B176" s="83">
        <v>57.1</v>
      </c>
      <c r="C176" s="83">
        <v>58.19</v>
      </c>
      <c r="D176" s="83">
        <v>57.1</v>
      </c>
      <c r="E176" s="83">
        <v>58.04</v>
      </c>
      <c r="F176" s="84">
        <v>1447700</v>
      </c>
      <c r="G176" s="83">
        <v>56.61</v>
      </c>
      <c r="H176" s="84">
        <f>EOD_T-A176</f>
        <v>245</v>
      </c>
      <c r="I176" s="83">
        <f t="shared" si="6"/>
        <v>0.25999999999999801</v>
      </c>
      <c r="J176" s="83">
        <f t="shared" si="7"/>
        <v>0.46140195208517831</v>
      </c>
      <c r="K176" s="83">
        <f>J176-MQG_90DSMR</f>
        <v>1.6176843321467627E-2</v>
      </c>
      <c r="L176" s="83">
        <f t="shared" si="8"/>
        <v>2.6169025984731177E-4</v>
      </c>
    </row>
    <row r="177" spans="1:12" x14ac:dyDescent="0.25">
      <c r="A177" s="82">
        <v>41848</v>
      </c>
      <c r="B177" s="83">
        <v>57.71</v>
      </c>
      <c r="C177" s="83">
        <v>58.05</v>
      </c>
      <c r="D177" s="83">
        <v>57.59</v>
      </c>
      <c r="E177" s="83">
        <v>57.77</v>
      </c>
      <c r="F177" s="84">
        <v>2032200</v>
      </c>
      <c r="G177" s="83">
        <v>56.35</v>
      </c>
      <c r="H177" s="84">
        <f>EOD_T-A177</f>
        <v>246</v>
      </c>
      <c r="I177" s="83">
        <f t="shared" si="6"/>
        <v>-0.82999999999999829</v>
      </c>
      <c r="J177" s="83">
        <f t="shared" si="7"/>
        <v>-1.4515564882826133</v>
      </c>
      <c r="K177" s="83">
        <f>J177-MQG_90DSMR</f>
        <v>-1.896781597046324</v>
      </c>
      <c r="L177" s="83">
        <f t="shared" si="8"/>
        <v>3.5977804268936033</v>
      </c>
    </row>
    <row r="178" spans="1:12" x14ac:dyDescent="0.25">
      <c r="A178" s="82">
        <v>41845</v>
      </c>
      <c r="B178" s="83">
        <v>58.95</v>
      </c>
      <c r="C178" s="83">
        <v>59.44</v>
      </c>
      <c r="D178" s="83">
        <v>58.38</v>
      </c>
      <c r="E178" s="83">
        <v>58.62</v>
      </c>
      <c r="F178" s="84">
        <v>3185700</v>
      </c>
      <c r="G178" s="83">
        <v>57.18</v>
      </c>
      <c r="H178" s="84">
        <f>EOD_T-A178</f>
        <v>249</v>
      </c>
      <c r="I178" s="83">
        <f t="shared" si="6"/>
        <v>-0.85999999999999943</v>
      </c>
      <c r="J178" s="83">
        <f t="shared" si="7"/>
        <v>-1.481736733287387</v>
      </c>
      <c r="K178" s="83">
        <f>J178-MQG_90DSMR</f>
        <v>-1.9269618420510977</v>
      </c>
      <c r="L178" s="83">
        <f t="shared" si="8"/>
        <v>3.7131819407209594</v>
      </c>
    </row>
    <row r="179" spans="1:12" x14ac:dyDescent="0.25">
      <c r="A179" s="82">
        <v>41844</v>
      </c>
      <c r="B179" s="83">
        <v>59.81</v>
      </c>
      <c r="C179" s="83">
        <v>60.46</v>
      </c>
      <c r="D179" s="83">
        <v>59.38</v>
      </c>
      <c r="E179" s="83">
        <v>59.51</v>
      </c>
      <c r="F179" s="84">
        <v>2118600</v>
      </c>
      <c r="G179" s="83">
        <v>58.04</v>
      </c>
      <c r="H179" s="84">
        <f>EOD_T-A179</f>
        <v>250</v>
      </c>
      <c r="I179" s="83">
        <f t="shared" si="6"/>
        <v>-1.7199999999999989</v>
      </c>
      <c r="J179" s="83">
        <f t="shared" si="7"/>
        <v>-2.8781793842034791</v>
      </c>
      <c r="K179" s="83">
        <f>J179-MQG_90DSMR</f>
        <v>-3.3234044929671898</v>
      </c>
      <c r="L179" s="83">
        <f t="shared" si="8"/>
        <v>11.045017423874503</v>
      </c>
    </row>
    <row r="180" spans="1:12" x14ac:dyDescent="0.25">
      <c r="A180" s="82">
        <v>41843</v>
      </c>
      <c r="B180" s="83">
        <v>60.73</v>
      </c>
      <c r="C180" s="83">
        <v>61.27</v>
      </c>
      <c r="D180" s="83">
        <v>60.73</v>
      </c>
      <c r="E180" s="83">
        <v>61.27</v>
      </c>
      <c r="F180" s="84">
        <v>1034500</v>
      </c>
      <c r="G180" s="83">
        <v>59.76</v>
      </c>
      <c r="H180" s="84">
        <f>EOD_T-A180</f>
        <v>251</v>
      </c>
      <c r="I180" s="83">
        <f t="shared" si="6"/>
        <v>0.60000000000000142</v>
      </c>
      <c r="J180" s="83">
        <f t="shared" si="7"/>
        <v>1.0141987829614629</v>
      </c>
      <c r="K180" s="83">
        <f>J180-MQG_90DSMR</f>
        <v>0.56897367419775224</v>
      </c>
      <c r="L180" s="83">
        <f t="shared" si="8"/>
        <v>0.32373104193008989</v>
      </c>
    </row>
    <row r="181" spans="1:12" x14ac:dyDescent="0.25">
      <c r="A181" s="82">
        <v>41842</v>
      </c>
      <c r="B181" s="83">
        <v>60.01</v>
      </c>
      <c r="C181" s="83">
        <v>60.65</v>
      </c>
      <c r="D181" s="83">
        <v>59.97</v>
      </c>
      <c r="E181" s="83">
        <v>60.65</v>
      </c>
      <c r="F181" s="84">
        <v>806200</v>
      </c>
      <c r="G181" s="83">
        <v>59.16</v>
      </c>
      <c r="H181" s="84">
        <f>EOD_T-A181</f>
        <v>252</v>
      </c>
      <c r="I181" s="83">
        <f t="shared" si="6"/>
        <v>0.36999999999999744</v>
      </c>
      <c r="J181" s="83">
        <f t="shared" si="7"/>
        <v>0.62935873447864843</v>
      </c>
      <c r="K181" s="83">
        <f>J181-MQG_90DSMR</f>
        <v>0.18413362571493774</v>
      </c>
      <c r="L181" s="83">
        <f t="shared" si="8"/>
        <v>3.3905192118928784E-2</v>
      </c>
    </row>
    <row r="182" spans="1:12" x14ac:dyDescent="0.25">
      <c r="A182" s="82">
        <v>41841</v>
      </c>
      <c r="B182" s="83">
        <v>60.26</v>
      </c>
      <c r="C182" s="83">
        <v>60.46</v>
      </c>
      <c r="D182" s="83">
        <v>59.94</v>
      </c>
      <c r="E182" s="83">
        <v>60.27</v>
      </c>
      <c r="F182" s="84">
        <v>692300</v>
      </c>
      <c r="G182" s="83">
        <v>58.79</v>
      </c>
      <c r="H182" s="84">
        <f>EOD_T-A182</f>
        <v>253</v>
      </c>
      <c r="I182" s="83">
        <f t="shared" si="6"/>
        <v>0.26999999999999602</v>
      </c>
      <c r="J182" s="83">
        <f t="shared" si="7"/>
        <v>0.46138072453861245</v>
      </c>
      <c r="K182" s="83">
        <f>J182-MQG_90DSMR</f>
        <v>1.6155615774901766E-2</v>
      </c>
      <c r="L182" s="83">
        <f t="shared" si="8"/>
        <v>2.6100392106625478E-4</v>
      </c>
    </row>
    <row r="183" spans="1:12" x14ac:dyDescent="0.25">
      <c r="A183" s="82">
        <v>41838</v>
      </c>
      <c r="B183" s="83">
        <v>59.4</v>
      </c>
      <c r="C183" s="83">
        <v>60</v>
      </c>
      <c r="D183" s="83">
        <v>59.11</v>
      </c>
      <c r="E183" s="83">
        <v>60</v>
      </c>
      <c r="F183" s="84">
        <v>747900</v>
      </c>
      <c r="G183" s="83">
        <v>58.52</v>
      </c>
      <c r="H183" s="84">
        <f>EOD_T-A183</f>
        <v>256</v>
      </c>
      <c r="I183" s="83">
        <f t="shared" si="6"/>
        <v>0.27000000000000313</v>
      </c>
      <c r="J183" s="83">
        <f t="shared" si="7"/>
        <v>0.46351931330472645</v>
      </c>
      <c r="K183" s="83">
        <f>J183-MQG_90DSMR</f>
        <v>1.8294204541015768E-2</v>
      </c>
      <c r="L183" s="83">
        <f t="shared" si="8"/>
        <v>3.3467791978852195E-4</v>
      </c>
    </row>
    <row r="184" spans="1:12" x14ac:dyDescent="0.25">
      <c r="A184" s="82">
        <v>41837</v>
      </c>
      <c r="B184" s="83">
        <v>60.02</v>
      </c>
      <c r="C184" s="83">
        <v>60.02</v>
      </c>
      <c r="D184" s="83">
        <v>59.54</v>
      </c>
      <c r="E184" s="83">
        <v>59.72</v>
      </c>
      <c r="F184" s="84">
        <v>1177900</v>
      </c>
      <c r="G184" s="83">
        <v>58.25</v>
      </c>
      <c r="H184" s="84">
        <f>EOD_T-A184</f>
        <v>257</v>
      </c>
      <c r="I184" s="83">
        <f t="shared" si="6"/>
        <v>-0.27000000000000313</v>
      </c>
      <c r="J184" s="83">
        <f t="shared" si="7"/>
        <v>-0.46138072453862461</v>
      </c>
      <c r="K184" s="83">
        <f>J184-MQG_90DSMR</f>
        <v>-0.90660583330233524</v>
      </c>
      <c r="L184" s="83">
        <f t="shared" si="8"/>
        <v>0.82193413697782169</v>
      </c>
    </row>
    <row r="185" spans="1:12" x14ac:dyDescent="0.25">
      <c r="A185" s="82">
        <v>41836</v>
      </c>
      <c r="B185" s="83">
        <v>59.7</v>
      </c>
      <c r="C185" s="83">
        <v>60.17</v>
      </c>
      <c r="D185" s="83">
        <v>59.67</v>
      </c>
      <c r="E185" s="83">
        <v>60</v>
      </c>
      <c r="F185" s="84">
        <v>1560200</v>
      </c>
      <c r="G185" s="83">
        <v>58.52</v>
      </c>
      <c r="H185" s="84">
        <f>EOD_T-A185</f>
        <v>258</v>
      </c>
      <c r="I185" s="83">
        <f t="shared" si="6"/>
        <v>0.96000000000000085</v>
      </c>
      <c r="J185" s="83">
        <f t="shared" si="7"/>
        <v>1.6678248783877705</v>
      </c>
      <c r="K185" s="83">
        <f>J185-MQG_90DSMR</f>
        <v>1.2225997696240598</v>
      </c>
      <c r="L185" s="83">
        <f t="shared" si="8"/>
        <v>1.494750196684804</v>
      </c>
    </row>
    <row r="186" spans="1:12" x14ac:dyDescent="0.25">
      <c r="A186" s="82">
        <v>41835</v>
      </c>
      <c r="B186" s="83">
        <v>59.4</v>
      </c>
      <c r="C186" s="83">
        <v>59.4</v>
      </c>
      <c r="D186" s="83">
        <v>58.81</v>
      </c>
      <c r="E186" s="83">
        <v>59.01</v>
      </c>
      <c r="F186" s="84">
        <v>685900</v>
      </c>
      <c r="G186" s="83">
        <v>57.56</v>
      </c>
      <c r="H186" s="84">
        <f>EOD_T-A186</f>
        <v>259</v>
      </c>
      <c r="I186" s="83">
        <f t="shared" si="6"/>
        <v>-0.26999999999999602</v>
      </c>
      <c r="J186" s="83">
        <f t="shared" si="7"/>
        <v>-0.46688569946393915</v>
      </c>
      <c r="K186" s="83">
        <f>J186-MQG_90DSMR</f>
        <v>-0.91211080822764989</v>
      </c>
      <c r="L186" s="83">
        <f t="shared" si="8"/>
        <v>0.83194612648569677</v>
      </c>
    </row>
    <row r="187" spans="1:12" x14ac:dyDescent="0.25">
      <c r="A187" s="82">
        <v>41834</v>
      </c>
      <c r="B187" s="83">
        <v>59.37</v>
      </c>
      <c r="C187" s="83">
        <v>59.67</v>
      </c>
      <c r="D187" s="83">
        <v>59.18</v>
      </c>
      <c r="E187" s="83">
        <v>59.29</v>
      </c>
      <c r="F187" s="84">
        <v>700400</v>
      </c>
      <c r="G187" s="83">
        <v>57.83</v>
      </c>
      <c r="H187" s="84">
        <f>EOD_T-A187</f>
        <v>260</v>
      </c>
      <c r="I187" s="83">
        <f t="shared" si="6"/>
        <v>3.0000000000001137E-2</v>
      </c>
      <c r="J187" s="83">
        <f t="shared" si="7"/>
        <v>5.1903114186853179E-2</v>
      </c>
      <c r="K187" s="83">
        <f>J187-MQG_90DSMR</f>
        <v>-0.39332199457685751</v>
      </c>
      <c r="L187" s="83">
        <f t="shared" si="8"/>
        <v>0.15470219141791752</v>
      </c>
    </row>
    <row r="188" spans="1:12" x14ac:dyDescent="0.25">
      <c r="A188" s="82">
        <v>41831</v>
      </c>
      <c r="B188" s="83">
        <v>58.69</v>
      </c>
      <c r="C188" s="83">
        <v>59.45</v>
      </c>
      <c r="D188" s="83">
        <v>58.53</v>
      </c>
      <c r="E188" s="83">
        <v>59.26</v>
      </c>
      <c r="F188" s="84">
        <v>636700</v>
      </c>
      <c r="G188" s="83">
        <v>57.8</v>
      </c>
      <c r="H188" s="84">
        <f>EOD_T-A188</f>
        <v>263</v>
      </c>
      <c r="I188" s="83">
        <f t="shared" si="6"/>
        <v>0.22999999999999687</v>
      </c>
      <c r="J188" s="83">
        <f t="shared" si="7"/>
        <v>0.39951363557407832</v>
      </c>
      <c r="K188" s="83">
        <f>J188-MQG_90DSMR</f>
        <v>-4.5711473189632368E-2</v>
      </c>
      <c r="L188" s="83">
        <f t="shared" si="8"/>
        <v>2.0895387811664789E-3</v>
      </c>
    </row>
    <row r="189" spans="1:12" x14ac:dyDescent="0.25">
      <c r="A189" s="82">
        <v>41830</v>
      </c>
      <c r="B189" s="83">
        <v>59.5</v>
      </c>
      <c r="C189" s="83">
        <v>59.5</v>
      </c>
      <c r="D189" s="83">
        <v>58.9</v>
      </c>
      <c r="E189" s="83">
        <v>59.02</v>
      </c>
      <c r="F189" s="84">
        <v>423700</v>
      </c>
      <c r="G189" s="83">
        <v>57.57</v>
      </c>
      <c r="H189" s="84">
        <f>EOD_T-A189</f>
        <v>264</v>
      </c>
      <c r="I189" s="83">
        <f t="shared" si="6"/>
        <v>-0.14000000000000057</v>
      </c>
      <c r="J189" s="83">
        <f t="shared" si="7"/>
        <v>-0.2425922717033453</v>
      </c>
      <c r="K189" s="83">
        <f>J189-MQG_90DSMR</f>
        <v>-0.68781738046705598</v>
      </c>
      <c r="L189" s="83">
        <f t="shared" si="8"/>
        <v>0.47309274887256286</v>
      </c>
    </row>
    <row r="190" spans="1:12" x14ac:dyDescent="0.25">
      <c r="A190" s="82">
        <v>41829</v>
      </c>
      <c r="B190" s="83">
        <v>59.46</v>
      </c>
      <c r="C190" s="83">
        <v>59.54</v>
      </c>
      <c r="D190" s="83">
        <v>58.9</v>
      </c>
      <c r="E190" s="83">
        <v>59.17</v>
      </c>
      <c r="F190" s="84">
        <v>768200</v>
      </c>
      <c r="G190" s="83">
        <v>57.71</v>
      </c>
      <c r="H190" s="84">
        <f>EOD_T-A190</f>
        <v>265</v>
      </c>
      <c r="I190" s="83">
        <f t="shared" si="6"/>
        <v>-0.54999999999999716</v>
      </c>
      <c r="J190" s="83">
        <f t="shared" si="7"/>
        <v>-0.94404394095433763</v>
      </c>
      <c r="K190" s="83">
        <f>J190-MQG_90DSMR</f>
        <v>-1.3892690497180484</v>
      </c>
      <c r="L190" s="83">
        <f t="shared" si="8"/>
        <v>1.9300684925044893</v>
      </c>
    </row>
    <row r="191" spans="1:12" x14ac:dyDescent="0.25">
      <c r="A191" s="82">
        <v>41828</v>
      </c>
      <c r="B191" s="83">
        <v>60.45</v>
      </c>
      <c r="C191" s="83">
        <v>60.45</v>
      </c>
      <c r="D191" s="83">
        <v>59.72</v>
      </c>
      <c r="E191" s="83">
        <v>59.73</v>
      </c>
      <c r="F191" s="84">
        <v>612700</v>
      </c>
      <c r="G191" s="83">
        <v>58.26</v>
      </c>
      <c r="H191" s="84">
        <f>EOD_T-A191</f>
        <v>266</v>
      </c>
      <c r="I191" s="83">
        <f t="shared" si="6"/>
        <v>-0.45000000000000284</v>
      </c>
      <c r="J191" s="83">
        <f t="shared" si="7"/>
        <v>-0.76647930505876816</v>
      </c>
      <c r="K191" s="83">
        <f>J191-MQG_90DSMR</f>
        <v>-1.2117044138224788</v>
      </c>
      <c r="L191" s="83">
        <f t="shared" si="8"/>
        <v>1.468227586476877</v>
      </c>
    </row>
    <row r="192" spans="1:12" x14ac:dyDescent="0.25">
      <c r="A192" s="82">
        <v>41827</v>
      </c>
      <c r="B192" s="83">
        <v>60.52</v>
      </c>
      <c r="C192" s="83">
        <v>60.6</v>
      </c>
      <c r="D192" s="83">
        <v>60.05</v>
      </c>
      <c r="E192" s="83">
        <v>60.19</v>
      </c>
      <c r="F192" s="84">
        <v>483200</v>
      </c>
      <c r="G192" s="83">
        <v>58.71</v>
      </c>
      <c r="H192" s="84">
        <f>EOD_T-A192</f>
        <v>267</v>
      </c>
      <c r="I192" s="83">
        <f t="shared" si="6"/>
        <v>-0.24000000000000199</v>
      </c>
      <c r="J192" s="83">
        <f t="shared" si="7"/>
        <v>-0.4071246819338456</v>
      </c>
      <c r="K192" s="83">
        <f>J192-MQG_90DSMR</f>
        <v>-0.85234979069755634</v>
      </c>
      <c r="L192" s="83">
        <f t="shared" si="8"/>
        <v>0.72650016570216813</v>
      </c>
    </row>
    <row r="193" spans="1:12" x14ac:dyDescent="0.25">
      <c r="A193" s="82">
        <v>41824</v>
      </c>
      <c r="B193" s="83">
        <v>60.7</v>
      </c>
      <c r="C193" s="83">
        <v>60.88</v>
      </c>
      <c r="D193" s="83">
        <v>60.43</v>
      </c>
      <c r="E193" s="83">
        <v>60.44</v>
      </c>
      <c r="F193" s="84">
        <v>482200</v>
      </c>
      <c r="G193" s="83">
        <v>58.95</v>
      </c>
      <c r="H193" s="84">
        <f>EOD_T-A193</f>
        <v>270</v>
      </c>
      <c r="I193" s="83">
        <f t="shared" si="6"/>
        <v>4.0000000000006253E-2</v>
      </c>
      <c r="J193" s="83">
        <f t="shared" si="7"/>
        <v>6.7900186725524114E-2</v>
      </c>
      <c r="K193" s="83">
        <f>J193-MQG_90DSMR</f>
        <v>-0.37732492203818657</v>
      </c>
      <c r="L193" s="83">
        <f t="shared" si="8"/>
        <v>0.14237409679112356</v>
      </c>
    </row>
    <row r="194" spans="1:12" x14ac:dyDescent="0.25">
      <c r="A194" s="82">
        <v>41823</v>
      </c>
      <c r="B194" s="83">
        <v>60.65</v>
      </c>
      <c r="C194" s="83">
        <v>60.66</v>
      </c>
      <c r="D194" s="83">
        <v>60.33</v>
      </c>
      <c r="E194" s="83">
        <v>60.4</v>
      </c>
      <c r="F194" s="84">
        <v>581700</v>
      </c>
      <c r="G194" s="83">
        <v>58.91</v>
      </c>
      <c r="H194" s="84">
        <f>EOD_T-A194</f>
        <v>271</v>
      </c>
      <c r="I194" s="83">
        <f t="shared" si="6"/>
        <v>0.38999999999999346</v>
      </c>
      <c r="J194" s="83">
        <f t="shared" si="7"/>
        <v>0.66643882433354995</v>
      </c>
      <c r="K194" s="83">
        <f>J194-MQG_90DSMR</f>
        <v>0.22121371556983926</v>
      </c>
      <c r="L194" s="83">
        <f t="shared" si="8"/>
        <v>4.8935507956213743E-2</v>
      </c>
    </row>
    <row r="195" spans="1:12" x14ac:dyDescent="0.25">
      <c r="A195" s="82">
        <v>41822</v>
      </c>
      <c r="B195" s="83">
        <v>59.93</v>
      </c>
      <c r="C195" s="83">
        <v>60.04</v>
      </c>
      <c r="D195" s="83">
        <v>59.49</v>
      </c>
      <c r="E195" s="83">
        <v>60</v>
      </c>
      <c r="F195" s="84">
        <v>854000</v>
      </c>
      <c r="G195" s="83">
        <v>58.52</v>
      </c>
      <c r="H195" s="84">
        <f>EOD_T-A195</f>
        <v>272</v>
      </c>
      <c r="I195" s="83">
        <f t="shared" ref="I195:I262" si="9">G195-G196</f>
        <v>0.98000000000000398</v>
      </c>
      <c r="J195" s="83">
        <f t="shared" ref="J195:J258" si="10">I195/G196*100</f>
        <v>1.7031630170316372</v>
      </c>
      <c r="K195" s="83">
        <f>J195-MQG_90DSMR</f>
        <v>1.2579379082679265</v>
      </c>
      <c r="L195" s="83">
        <f t="shared" ref="L195:L258" si="11">K195*K195</f>
        <v>1.5824077810574864</v>
      </c>
    </row>
    <row r="196" spans="1:12" x14ac:dyDescent="0.25">
      <c r="A196" s="82">
        <v>41821</v>
      </c>
      <c r="B196" s="83">
        <v>59.8</v>
      </c>
      <c r="C196" s="83">
        <v>60.05</v>
      </c>
      <c r="D196" s="83">
        <v>58.83</v>
      </c>
      <c r="E196" s="83">
        <v>58.99</v>
      </c>
      <c r="F196" s="84">
        <v>999400</v>
      </c>
      <c r="G196" s="83">
        <v>57.54</v>
      </c>
      <c r="H196" s="84">
        <f>EOD_T-A196</f>
        <v>273</v>
      </c>
      <c r="I196" s="83">
        <f t="shared" si="9"/>
        <v>-0.61999999999999744</v>
      </c>
      <c r="J196" s="83">
        <f t="shared" si="10"/>
        <v>-1.0660247592847274</v>
      </c>
      <c r="K196" s="83">
        <f>J196-MQG_90DSMR</f>
        <v>-1.5112498680484381</v>
      </c>
      <c r="L196" s="83">
        <f t="shared" si="11"/>
        <v>2.2838761636764215</v>
      </c>
    </row>
    <row r="197" spans="1:12" x14ac:dyDescent="0.25">
      <c r="A197" s="82">
        <v>41820</v>
      </c>
      <c r="B197" s="83">
        <v>60.59</v>
      </c>
      <c r="C197" s="83">
        <v>60.59</v>
      </c>
      <c r="D197" s="83">
        <v>59.62</v>
      </c>
      <c r="E197" s="83">
        <v>59.63</v>
      </c>
      <c r="F197" s="84">
        <v>924100</v>
      </c>
      <c r="G197" s="83">
        <v>58.16</v>
      </c>
      <c r="H197" s="84">
        <f>EOD_T-A197</f>
        <v>274</v>
      </c>
      <c r="I197" s="83">
        <f t="shared" si="9"/>
        <v>-0.81000000000000227</v>
      </c>
      <c r="J197" s="83">
        <f t="shared" si="10"/>
        <v>-1.3735797863320371</v>
      </c>
      <c r="K197" s="83">
        <f>J197-MQG_90DSMR</f>
        <v>-1.8188048950957478</v>
      </c>
      <c r="L197" s="83">
        <f t="shared" si="11"/>
        <v>3.3080512464242542</v>
      </c>
    </row>
    <row r="198" spans="1:12" x14ac:dyDescent="0.25">
      <c r="A198" s="82">
        <v>41817</v>
      </c>
      <c r="B198" s="83">
        <v>60.76</v>
      </c>
      <c r="C198" s="83">
        <v>60.94</v>
      </c>
      <c r="D198" s="83">
        <v>60.13</v>
      </c>
      <c r="E198" s="83">
        <v>60.46</v>
      </c>
      <c r="F198" s="84">
        <v>2876900</v>
      </c>
      <c r="G198" s="83">
        <v>58.97</v>
      </c>
      <c r="H198" s="84">
        <f>EOD_T-A198</f>
        <v>277</v>
      </c>
      <c r="I198" s="83">
        <f t="shared" si="9"/>
        <v>0.10000000000000142</v>
      </c>
      <c r="J198" s="83">
        <f t="shared" si="10"/>
        <v>0.16986580601325196</v>
      </c>
      <c r="K198" s="83">
        <f>J198-MQG_90DSMR</f>
        <v>-0.27535930275045872</v>
      </c>
      <c r="L198" s="83">
        <f t="shared" si="11"/>
        <v>7.5822745611218781E-2</v>
      </c>
    </row>
    <row r="199" spans="1:12" x14ac:dyDescent="0.25">
      <c r="A199" s="82">
        <v>41816</v>
      </c>
      <c r="B199" s="83">
        <v>59.92</v>
      </c>
      <c r="C199" s="83">
        <v>60.39</v>
      </c>
      <c r="D199" s="83">
        <v>59.9</v>
      </c>
      <c r="E199" s="83">
        <v>60.36</v>
      </c>
      <c r="F199" s="84">
        <v>807300</v>
      </c>
      <c r="G199" s="83">
        <v>58.87</v>
      </c>
      <c r="H199" s="84">
        <f>EOD_T-A199</f>
        <v>278</v>
      </c>
      <c r="I199" s="83">
        <f t="shared" si="9"/>
        <v>0.53999999999999915</v>
      </c>
      <c r="J199" s="83">
        <f t="shared" si="10"/>
        <v>0.92576718669638114</v>
      </c>
      <c r="K199" s="83">
        <f>J199-MQG_90DSMR</f>
        <v>0.48054207793267045</v>
      </c>
      <c r="L199" s="83">
        <f t="shared" si="11"/>
        <v>0.23092068866384871</v>
      </c>
    </row>
    <row r="200" spans="1:12" x14ac:dyDescent="0.25">
      <c r="A200" s="82">
        <v>41815</v>
      </c>
      <c r="B200" s="83">
        <v>60</v>
      </c>
      <c r="C200" s="83">
        <v>60.1</v>
      </c>
      <c r="D200" s="83">
        <v>59.61</v>
      </c>
      <c r="E200" s="83">
        <v>59.8</v>
      </c>
      <c r="F200" s="84">
        <v>1010900</v>
      </c>
      <c r="G200" s="83">
        <v>58.33</v>
      </c>
      <c r="H200" s="84">
        <f>EOD_T-A200</f>
        <v>279</v>
      </c>
      <c r="I200" s="83">
        <f t="shared" si="9"/>
        <v>-0.39000000000000057</v>
      </c>
      <c r="J200" s="83">
        <f t="shared" si="10"/>
        <v>-0.66416893732970128</v>
      </c>
      <c r="K200" s="83">
        <f>J200-MQG_90DSMR</f>
        <v>-1.109394046093412</v>
      </c>
      <c r="L200" s="83">
        <f t="shared" si="11"/>
        <v>1.2307551495075115</v>
      </c>
    </row>
    <row r="201" spans="1:12" x14ac:dyDescent="0.25">
      <c r="A201" s="82">
        <v>41814</v>
      </c>
      <c r="B201" s="83">
        <v>60.2</v>
      </c>
      <c r="C201" s="83">
        <v>60.6</v>
      </c>
      <c r="D201" s="83">
        <v>60.07</v>
      </c>
      <c r="E201" s="83">
        <v>60.2</v>
      </c>
      <c r="F201" s="84">
        <v>778600</v>
      </c>
      <c r="G201" s="83">
        <v>58.72</v>
      </c>
      <c r="H201" s="84">
        <f>EOD_T-A201</f>
        <v>280</v>
      </c>
      <c r="I201" s="83">
        <f t="shared" si="9"/>
        <v>-0.5</v>
      </c>
      <c r="J201" s="83">
        <f t="shared" si="10"/>
        <v>-0.84430935494765291</v>
      </c>
      <c r="K201" s="83">
        <f>J201-MQG_90DSMR</f>
        <v>-1.2895344637113637</v>
      </c>
      <c r="L201" s="83">
        <f t="shared" si="11"/>
        <v>1.6628991330993543</v>
      </c>
    </row>
    <row r="202" spans="1:12" x14ac:dyDescent="0.25">
      <c r="A202" s="82">
        <v>41813</v>
      </c>
      <c r="B202" s="83">
        <v>60.56</v>
      </c>
      <c r="C202" s="83">
        <v>61.16</v>
      </c>
      <c r="D202" s="83">
        <v>60.18</v>
      </c>
      <c r="E202" s="83">
        <v>60.71</v>
      </c>
      <c r="F202" s="84">
        <v>929700</v>
      </c>
      <c r="G202" s="83">
        <v>59.22</v>
      </c>
      <c r="H202" s="84">
        <f>EOD_T-A202</f>
        <v>281</v>
      </c>
      <c r="I202" s="83">
        <f t="shared" si="9"/>
        <v>0.21000000000000085</v>
      </c>
      <c r="J202" s="83">
        <f t="shared" si="10"/>
        <v>0.3558718861209979</v>
      </c>
      <c r="K202" s="83">
        <f>J202-MQG_90DSMR</f>
        <v>-8.9353222642712782E-2</v>
      </c>
      <c r="L202" s="83">
        <f t="shared" si="11"/>
        <v>7.9839983966382005E-3</v>
      </c>
    </row>
    <row r="203" spans="1:12" x14ac:dyDescent="0.25">
      <c r="A203" s="82">
        <v>41810</v>
      </c>
      <c r="B203" s="83">
        <v>60.88</v>
      </c>
      <c r="C203" s="83">
        <v>61.1</v>
      </c>
      <c r="D203" s="83">
        <v>60.5</v>
      </c>
      <c r="E203" s="83">
        <v>60.5</v>
      </c>
      <c r="F203" s="84">
        <v>1226800</v>
      </c>
      <c r="G203" s="83">
        <v>59.01</v>
      </c>
      <c r="H203" s="84">
        <f>EOD_T-A203</f>
        <v>284</v>
      </c>
      <c r="I203" s="83">
        <f t="shared" si="9"/>
        <v>-0.52000000000000313</v>
      </c>
      <c r="J203" s="83">
        <f t="shared" si="10"/>
        <v>-0.87350915504788018</v>
      </c>
      <c r="K203" s="83">
        <f>J203-MQG_90DSMR</f>
        <v>-1.3187342638115909</v>
      </c>
      <c r="L203" s="83">
        <f t="shared" si="11"/>
        <v>1.7390600585506986</v>
      </c>
    </row>
    <row r="204" spans="1:12" x14ac:dyDescent="0.25">
      <c r="A204" s="82">
        <v>41809</v>
      </c>
      <c r="B204" s="83">
        <v>60.6</v>
      </c>
      <c r="C204" s="83">
        <v>61.19</v>
      </c>
      <c r="D204" s="83">
        <v>60.21</v>
      </c>
      <c r="E204" s="83">
        <v>61.03</v>
      </c>
      <c r="F204" s="84">
        <v>1366800</v>
      </c>
      <c r="G204" s="83">
        <v>59.53</v>
      </c>
      <c r="H204" s="84">
        <f>EOD_T-A204</f>
        <v>285</v>
      </c>
      <c r="I204" s="83">
        <f t="shared" si="9"/>
        <v>0.93999999999999773</v>
      </c>
      <c r="J204" s="83">
        <f t="shared" si="10"/>
        <v>1.6043693463048261</v>
      </c>
      <c r="K204" s="83">
        <f>J204-MQG_90DSMR</f>
        <v>1.1591442375411154</v>
      </c>
      <c r="L204" s="83">
        <f t="shared" si="11"/>
        <v>1.3436153634247738</v>
      </c>
    </row>
    <row r="205" spans="1:12" x14ac:dyDescent="0.25">
      <c r="A205" s="82">
        <v>41808</v>
      </c>
      <c r="B205" s="83">
        <v>60</v>
      </c>
      <c r="C205" s="83">
        <v>60.21</v>
      </c>
      <c r="D205" s="83">
        <v>59.79</v>
      </c>
      <c r="E205" s="83">
        <v>60.07</v>
      </c>
      <c r="F205" s="84">
        <v>686300</v>
      </c>
      <c r="G205" s="83">
        <v>58.59</v>
      </c>
      <c r="H205" s="84">
        <f>EOD_T-A205</f>
        <v>286</v>
      </c>
      <c r="I205" s="83">
        <f t="shared" si="9"/>
        <v>8.00000000000054E-2</v>
      </c>
      <c r="J205" s="83">
        <f t="shared" si="10"/>
        <v>0.13672876431380174</v>
      </c>
      <c r="K205" s="83">
        <f>J205-MQG_90DSMR</f>
        <v>-0.30849634444990892</v>
      </c>
      <c r="L205" s="83">
        <f t="shared" si="11"/>
        <v>9.5169994538956845E-2</v>
      </c>
    </row>
    <row r="206" spans="1:12" x14ac:dyDescent="0.25">
      <c r="A206" s="82">
        <v>41807</v>
      </c>
      <c r="B206" s="83">
        <v>59.57</v>
      </c>
      <c r="C206" s="83">
        <v>60.29</v>
      </c>
      <c r="D206" s="83">
        <v>59.57</v>
      </c>
      <c r="E206" s="83">
        <v>59.99</v>
      </c>
      <c r="F206" s="84">
        <v>521000</v>
      </c>
      <c r="G206" s="83">
        <v>58.51</v>
      </c>
      <c r="H206" s="84">
        <f>EOD_T-A206</f>
        <v>287</v>
      </c>
      <c r="I206" s="83">
        <f t="shared" si="9"/>
        <v>0.10000000000000142</v>
      </c>
      <c r="J206" s="83">
        <f t="shared" si="10"/>
        <v>0.17120356103407197</v>
      </c>
      <c r="K206" s="83">
        <f>J206-MQG_90DSMR</f>
        <v>-0.27402154772963871</v>
      </c>
      <c r="L206" s="83">
        <f t="shared" si="11"/>
        <v>7.5087808620146662E-2</v>
      </c>
    </row>
    <row r="207" spans="1:12" x14ac:dyDescent="0.25">
      <c r="A207" s="82">
        <v>41806</v>
      </c>
      <c r="B207" s="83">
        <v>59.9</v>
      </c>
      <c r="C207" s="83">
        <v>59.96</v>
      </c>
      <c r="D207" s="83">
        <v>59.62</v>
      </c>
      <c r="E207" s="83">
        <v>59.88</v>
      </c>
      <c r="F207" s="84">
        <v>756900</v>
      </c>
      <c r="G207" s="83">
        <v>58.41</v>
      </c>
      <c r="H207" s="84">
        <f>EOD_T-A207</f>
        <v>288</v>
      </c>
      <c r="I207" s="83">
        <f t="shared" si="9"/>
        <v>-9.0000000000003411E-2</v>
      </c>
      <c r="J207" s="83">
        <f t="shared" si="10"/>
        <v>-0.15384615384615968</v>
      </c>
      <c r="K207" s="83">
        <f>J207-MQG_90DSMR</f>
        <v>-0.59907126260987043</v>
      </c>
      <c r="L207" s="83">
        <f t="shared" si="11"/>
        <v>0.35888637768498433</v>
      </c>
    </row>
    <row r="208" spans="1:12" x14ac:dyDescent="0.25">
      <c r="A208" s="82">
        <v>41803</v>
      </c>
      <c r="B208" s="83">
        <v>60.03</v>
      </c>
      <c r="C208" s="83">
        <v>60.2</v>
      </c>
      <c r="D208" s="83">
        <v>59.7</v>
      </c>
      <c r="E208" s="83">
        <v>59.98</v>
      </c>
      <c r="F208" s="84">
        <v>1163000</v>
      </c>
      <c r="G208" s="83">
        <v>58.5</v>
      </c>
      <c r="H208" s="84">
        <f>EOD_T-A208</f>
        <v>291</v>
      </c>
      <c r="I208" s="83">
        <f t="shared" si="9"/>
        <v>-0.46000000000000085</v>
      </c>
      <c r="J208" s="83">
        <f t="shared" si="10"/>
        <v>-0.78018995929443835</v>
      </c>
      <c r="K208" s="83">
        <f>J208-MQG_90DSMR</f>
        <v>-1.225415068058149</v>
      </c>
      <c r="L208" s="83">
        <f t="shared" si="11"/>
        <v>1.5016420890239581</v>
      </c>
    </row>
    <row r="209" spans="1:12" x14ac:dyDescent="0.25">
      <c r="A209" s="82">
        <v>41802</v>
      </c>
      <c r="B209" s="83">
        <v>60.4</v>
      </c>
      <c r="C209" s="83">
        <v>60.74</v>
      </c>
      <c r="D209" s="83">
        <v>60.24</v>
      </c>
      <c r="E209" s="83">
        <v>60.45</v>
      </c>
      <c r="F209" s="84">
        <v>612300</v>
      </c>
      <c r="G209" s="83">
        <v>58.96</v>
      </c>
      <c r="H209" s="84">
        <f>EOD_T-A209</f>
        <v>292</v>
      </c>
      <c r="I209" s="83">
        <f t="shared" si="9"/>
        <v>-0.22999999999999687</v>
      </c>
      <c r="J209" s="83">
        <f t="shared" si="10"/>
        <v>-0.38857915188375886</v>
      </c>
      <c r="K209" s="83">
        <f>J209-MQG_90DSMR</f>
        <v>-0.8338042606474696</v>
      </c>
      <c r="L209" s="83">
        <f t="shared" si="11"/>
        <v>0.69522954507387347</v>
      </c>
    </row>
    <row r="210" spans="1:12" x14ac:dyDescent="0.25">
      <c r="A210" s="82">
        <v>41801</v>
      </c>
      <c r="B210" s="83">
        <v>60.25</v>
      </c>
      <c r="C210" s="83">
        <v>60.71</v>
      </c>
      <c r="D210" s="83">
        <v>60.22</v>
      </c>
      <c r="E210" s="83">
        <v>60.68</v>
      </c>
      <c r="F210" s="84">
        <v>628200</v>
      </c>
      <c r="G210" s="83">
        <v>59.19</v>
      </c>
      <c r="H210" s="84">
        <f>EOD_T-A210</f>
        <v>293</v>
      </c>
      <c r="I210" s="83">
        <f t="shared" si="9"/>
        <v>0.17999999999999972</v>
      </c>
      <c r="J210" s="83">
        <f t="shared" si="10"/>
        <v>0.30503304524656788</v>
      </c>
      <c r="K210" s="83">
        <f>J210-MQG_90DSMR</f>
        <v>-0.14019206351714281</v>
      </c>
      <c r="L210" s="83">
        <f t="shared" si="11"/>
        <v>1.9653814673194603E-2</v>
      </c>
    </row>
    <row r="211" spans="1:12" x14ac:dyDescent="0.25">
      <c r="A211" s="82">
        <v>41800</v>
      </c>
      <c r="B211" s="83">
        <v>60.55</v>
      </c>
      <c r="C211" s="83">
        <v>60.79</v>
      </c>
      <c r="D211" s="83">
        <v>60.33</v>
      </c>
      <c r="E211" s="83">
        <v>60.5</v>
      </c>
      <c r="F211" s="84">
        <v>732100</v>
      </c>
      <c r="G211" s="83">
        <v>59.01</v>
      </c>
      <c r="H211" s="84">
        <f>EOD_T-A211</f>
        <v>294</v>
      </c>
      <c r="I211" s="83">
        <f t="shared" si="9"/>
        <v>0.39000000000000057</v>
      </c>
      <c r="J211" s="83">
        <f t="shared" si="10"/>
        <v>0.66530194472876247</v>
      </c>
      <c r="K211" s="83">
        <f>J211-MQG_90DSMR</f>
        <v>0.22007683596505179</v>
      </c>
      <c r="L211" s="83">
        <f t="shared" si="11"/>
        <v>4.8433813728388314E-2</v>
      </c>
    </row>
    <row r="212" spans="1:12" x14ac:dyDescent="0.25">
      <c r="A212" s="82">
        <v>41799</v>
      </c>
      <c r="B212" s="83">
        <v>60.1</v>
      </c>
      <c r="C212" s="83">
        <v>60.1</v>
      </c>
      <c r="D212" s="83">
        <v>60.1</v>
      </c>
      <c r="E212" s="83">
        <v>60.1</v>
      </c>
      <c r="F212" s="84">
        <v>0</v>
      </c>
      <c r="G212" s="83">
        <v>58.62</v>
      </c>
      <c r="H212" s="84">
        <f>EOD_T-A212</f>
        <v>295</v>
      </c>
      <c r="I212" s="83">
        <f t="shared" si="9"/>
        <v>0</v>
      </c>
      <c r="J212" s="83">
        <f t="shared" si="10"/>
        <v>0</v>
      </c>
      <c r="K212" s="83">
        <f>J212-MQG_90DSMR</f>
        <v>-0.44522510876371069</v>
      </c>
      <c r="L212" s="83">
        <f t="shared" si="11"/>
        <v>0.198225397473658</v>
      </c>
    </row>
    <row r="213" spans="1:12" x14ac:dyDescent="0.25">
      <c r="A213" s="82">
        <v>41796</v>
      </c>
      <c r="B213" s="83">
        <v>59.87</v>
      </c>
      <c r="C213" s="83">
        <v>60.59</v>
      </c>
      <c r="D213" s="83">
        <v>59.4</v>
      </c>
      <c r="E213" s="83">
        <v>60.1</v>
      </c>
      <c r="F213" s="84">
        <v>1227400</v>
      </c>
      <c r="G213" s="83">
        <v>58.62</v>
      </c>
      <c r="H213" s="84">
        <f>EOD_T-A213</f>
        <v>298</v>
      </c>
      <c r="I213" s="83">
        <f t="shared" si="9"/>
        <v>0.97999999999999687</v>
      </c>
      <c r="J213" s="83">
        <f t="shared" si="10"/>
        <v>1.7002081887578018</v>
      </c>
      <c r="K213" s="83">
        <f>J213-MQG_90DSMR</f>
        <v>1.2549830799940911</v>
      </c>
      <c r="L213" s="83">
        <f t="shared" si="11"/>
        <v>1.5749825310714551</v>
      </c>
    </row>
    <row r="214" spans="1:12" x14ac:dyDescent="0.25">
      <c r="A214" s="82">
        <v>41795</v>
      </c>
      <c r="B214" s="83">
        <v>59.15</v>
      </c>
      <c r="C214" s="83">
        <v>59.29</v>
      </c>
      <c r="D214" s="83">
        <v>59.01</v>
      </c>
      <c r="E214" s="83">
        <v>59.1</v>
      </c>
      <c r="F214" s="84">
        <v>847800</v>
      </c>
      <c r="G214" s="83">
        <v>57.64</v>
      </c>
      <c r="H214" s="84">
        <f>EOD_T-A214</f>
        <v>299</v>
      </c>
      <c r="I214" s="83">
        <f t="shared" si="9"/>
        <v>-8.9999999999996305E-2</v>
      </c>
      <c r="J214" s="83">
        <f t="shared" si="10"/>
        <v>-0.15589814654425135</v>
      </c>
      <c r="K214" s="83">
        <f>J214-MQG_90DSMR</f>
        <v>-0.60112325530796207</v>
      </c>
      <c r="L214" s="83">
        <f t="shared" si="11"/>
        <v>0.36134916807204137</v>
      </c>
    </row>
    <row r="215" spans="1:12" x14ac:dyDescent="0.25">
      <c r="A215" s="82">
        <v>41794</v>
      </c>
      <c r="B215" s="83">
        <v>59.2</v>
      </c>
      <c r="C215" s="83">
        <v>59.49</v>
      </c>
      <c r="D215" s="83">
        <v>59.01</v>
      </c>
      <c r="E215" s="83">
        <v>59.19</v>
      </c>
      <c r="F215" s="84">
        <v>1226800</v>
      </c>
      <c r="G215" s="83">
        <v>57.73</v>
      </c>
      <c r="H215" s="84">
        <f>EOD_T-A215</f>
        <v>300</v>
      </c>
      <c r="I215" s="83">
        <f t="shared" si="9"/>
        <v>-7.0000000000000284E-2</v>
      </c>
      <c r="J215" s="83">
        <f t="shared" si="10"/>
        <v>-0.12110726643598665</v>
      </c>
      <c r="K215" s="83">
        <f>J215-MQG_90DSMR</f>
        <v>-0.56633237519969737</v>
      </c>
      <c r="L215" s="83">
        <f t="shared" si="11"/>
        <v>0.3207323591993308</v>
      </c>
    </row>
    <row r="216" spans="1:12" x14ac:dyDescent="0.25">
      <c r="A216" s="82">
        <v>41793</v>
      </c>
      <c r="B216" s="83">
        <v>59.81</v>
      </c>
      <c r="C216" s="83">
        <v>60.14</v>
      </c>
      <c r="D216" s="83">
        <v>59.16</v>
      </c>
      <c r="E216" s="83">
        <v>59.26</v>
      </c>
      <c r="F216" s="84">
        <v>1234000</v>
      </c>
      <c r="G216" s="83">
        <v>57.8</v>
      </c>
      <c r="H216" s="84">
        <f>EOD_T-A216</f>
        <v>301</v>
      </c>
      <c r="I216" s="83">
        <f t="shared" si="9"/>
        <v>-0.92000000000000171</v>
      </c>
      <c r="J216" s="83">
        <f t="shared" si="10"/>
        <v>-1.5667574931880139</v>
      </c>
      <c r="K216" s="83">
        <f>J216-MQG_90DSMR</f>
        <v>-2.0119826019517246</v>
      </c>
      <c r="L216" s="83">
        <f t="shared" si="11"/>
        <v>4.048073990556432</v>
      </c>
    </row>
    <row r="217" spans="1:12" x14ac:dyDescent="0.25">
      <c r="A217" s="82">
        <v>41792</v>
      </c>
      <c r="B217" s="83">
        <v>60.03</v>
      </c>
      <c r="C217" s="83">
        <v>60.28</v>
      </c>
      <c r="D217" s="83">
        <v>60</v>
      </c>
      <c r="E217" s="83">
        <v>60.2</v>
      </c>
      <c r="F217" s="84">
        <v>1062500</v>
      </c>
      <c r="G217" s="83">
        <v>58.72</v>
      </c>
      <c r="H217" s="84">
        <f>EOD_T-A217</f>
        <v>302</v>
      </c>
      <c r="I217" s="83">
        <f t="shared" si="9"/>
        <v>0.17000000000000171</v>
      </c>
      <c r="J217" s="83">
        <f t="shared" si="10"/>
        <v>0.29035012809564764</v>
      </c>
      <c r="K217" s="83">
        <f>J217-MQG_90DSMR</f>
        <v>-0.15487498066806304</v>
      </c>
      <c r="L217" s="83">
        <f t="shared" si="11"/>
        <v>2.3986259636932902E-2</v>
      </c>
    </row>
    <row r="218" spans="1:12" x14ac:dyDescent="0.25">
      <c r="A218" s="82">
        <v>41789</v>
      </c>
      <c r="B218" s="83">
        <v>60.55</v>
      </c>
      <c r="C218" s="83">
        <v>60.55</v>
      </c>
      <c r="D218" s="83">
        <v>59.95</v>
      </c>
      <c r="E218" s="83">
        <v>60.03</v>
      </c>
      <c r="F218" s="84">
        <v>2172100</v>
      </c>
      <c r="G218" s="83">
        <v>58.55</v>
      </c>
      <c r="H218" s="84">
        <f>EOD_T-A218</f>
        <v>305</v>
      </c>
      <c r="I218" s="83">
        <f t="shared" si="9"/>
        <v>-0.29000000000000625</v>
      </c>
      <c r="J218" s="83">
        <f t="shared" si="10"/>
        <v>-0.49286199864039132</v>
      </c>
      <c r="K218" s="83">
        <f>J218-MQG_90DSMR</f>
        <v>-0.93808710740410195</v>
      </c>
      <c r="L218" s="83">
        <f t="shared" si="11"/>
        <v>0.88000742107779506</v>
      </c>
    </row>
    <row r="219" spans="1:12" x14ac:dyDescent="0.25">
      <c r="A219" s="82">
        <v>41788</v>
      </c>
      <c r="B219" s="83">
        <v>60.46</v>
      </c>
      <c r="C219" s="83">
        <v>60.53</v>
      </c>
      <c r="D219" s="83">
        <v>60.19</v>
      </c>
      <c r="E219" s="83">
        <v>60.33</v>
      </c>
      <c r="F219" s="84">
        <v>861700</v>
      </c>
      <c r="G219" s="83">
        <v>58.84</v>
      </c>
      <c r="H219" s="84">
        <f>EOD_T-A219</f>
        <v>306</v>
      </c>
      <c r="I219" s="83">
        <f t="shared" si="9"/>
        <v>-0.11999999999999744</v>
      </c>
      <c r="J219" s="83">
        <f t="shared" si="10"/>
        <v>-0.20352781546810964</v>
      </c>
      <c r="K219" s="83">
        <f>J219-MQG_90DSMR</f>
        <v>-0.64875292423182029</v>
      </c>
      <c r="L219" s="83">
        <f t="shared" si="11"/>
        <v>0.42088035669933799</v>
      </c>
    </row>
    <row r="220" spans="1:12" x14ac:dyDescent="0.25">
      <c r="A220" s="82">
        <v>41787</v>
      </c>
      <c r="B220" s="83">
        <v>60.3</v>
      </c>
      <c r="C220" s="83">
        <v>60.57</v>
      </c>
      <c r="D220" s="83">
        <v>60.3</v>
      </c>
      <c r="E220" s="83">
        <v>60.45</v>
      </c>
      <c r="F220" s="84">
        <v>693400</v>
      </c>
      <c r="G220" s="83">
        <v>58.96</v>
      </c>
      <c r="H220" s="84">
        <f>EOD_T-A220</f>
        <v>307</v>
      </c>
      <c r="I220" s="83">
        <f t="shared" si="9"/>
        <v>0.21000000000000085</v>
      </c>
      <c r="J220" s="83">
        <f t="shared" si="10"/>
        <v>0.35744680851063976</v>
      </c>
      <c r="K220" s="83">
        <f>J220-MQG_90DSMR</f>
        <v>-8.7778300253070929E-2</v>
      </c>
      <c r="L220" s="83">
        <f t="shared" si="11"/>
        <v>7.7050299953182718E-3</v>
      </c>
    </row>
    <row r="221" spans="1:12" x14ac:dyDescent="0.25">
      <c r="A221" s="82">
        <v>41786</v>
      </c>
      <c r="B221" s="83">
        <v>60.1</v>
      </c>
      <c r="C221" s="83">
        <v>60.35</v>
      </c>
      <c r="D221" s="83">
        <v>59.76</v>
      </c>
      <c r="E221" s="83">
        <v>60.23</v>
      </c>
      <c r="F221" s="84">
        <v>752600</v>
      </c>
      <c r="G221" s="83">
        <v>58.75</v>
      </c>
      <c r="H221" s="84">
        <f>EOD_T-A221</f>
        <v>308</v>
      </c>
      <c r="I221" s="83">
        <f t="shared" si="9"/>
        <v>-3.0000000000001137E-2</v>
      </c>
      <c r="J221" s="83">
        <f t="shared" si="10"/>
        <v>-5.1037767948283665E-2</v>
      </c>
      <c r="K221" s="83">
        <f>J221-MQG_90DSMR</f>
        <v>-0.49626287671199437</v>
      </c>
      <c r="L221" s="83">
        <f t="shared" si="11"/>
        <v>0.24627684280246412</v>
      </c>
    </row>
    <row r="222" spans="1:12" x14ac:dyDescent="0.25">
      <c r="A222" s="82">
        <v>41785</v>
      </c>
      <c r="B222" s="83">
        <v>59.7</v>
      </c>
      <c r="C222" s="83">
        <v>60.3</v>
      </c>
      <c r="D222" s="83">
        <v>59.62</v>
      </c>
      <c r="E222" s="83">
        <v>60.26</v>
      </c>
      <c r="F222" s="84">
        <v>840200</v>
      </c>
      <c r="G222" s="83">
        <v>58.78</v>
      </c>
      <c r="H222" s="84">
        <f>EOD_T-A222</f>
        <v>309</v>
      </c>
      <c r="I222" s="83">
        <f t="shared" si="9"/>
        <v>0.93999999999999773</v>
      </c>
      <c r="J222" s="83">
        <f t="shared" si="10"/>
        <v>1.6251728907330527</v>
      </c>
      <c r="K222" s="83">
        <f>J222-MQG_90DSMR</f>
        <v>1.179947781969342</v>
      </c>
      <c r="L222" s="83">
        <f t="shared" si="11"/>
        <v>1.39227676817437</v>
      </c>
    </row>
    <row r="223" spans="1:12" x14ac:dyDescent="0.25">
      <c r="A223" s="82">
        <v>41782</v>
      </c>
      <c r="B223" s="83">
        <v>59.3</v>
      </c>
      <c r="C223" s="83">
        <v>59.55</v>
      </c>
      <c r="D223" s="83">
        <v>59.04</v>
      </c>
      <c r="E223" s="83">
        <v>59.3</v>
      </c>
      <c r="F223" s="84">
        <v>710600</v>
      </c>
      <c r="G223" s="83">
        <v>57.84</v>
      </c>
      <c r="H223" s="84">
        <f>EOD_T-A223</f>
        <v>312</v>
      </c>
      <c r="I223" s="83">
        <f t="shared" si="9"/>
        <v>-0.14999999999999858</v>
      </c>
      <c r="J223" s="83">
        <f t="shared" si="10"/>
        <v>-0.2586652871184662</v>
      </c>
      <c r="K223" s="83">
        <f>J223-MQG_90DSMR</f>
        <v>-0.70389039588217694</v>
      </c>
      <c r="L223" s="83">
        <f t="shared" si="11"/>
        <v>0.49546168941516777</v>
      </c>
    </row>
    <row r="224" spans="1:12" x14ac:dyDescent="0.25">
      <c r="A224" s="82">
        <v>41781</v>
      </c>
      <c r="B224" s="83">
        <v>58.58</v>
      </c>
      <c r="C224" s="83">
        <v>59.55</v>
      </c>
      <c r="D224" s="83">
        <v>58.53</v>
      </c>
      <c r="E224" s="83">
        <v>59.45</v>
      </c>
      <c r="F224" s="84">
        <v>1100300</v>
      </c>
      <c r="G224" s="83">
        <v>57.99</v>
      </c>
      <c r="H224" s="84">
        <f>EOD_T-A224</f>
        <v>313</v>
      </c>
      <c r="I224" s="83">
        <f t="shared" si="9"/>
        <v>1.0100000000000051</v>
      </c>
      <c r="J224" s="83">
        <f t="shared" si="10"/>
        <v>1.7725517725517816</v>
      </c>
      <c r="K224" s="83">
        <f>J224-MQG_90DSMR</f>
        <v>1.327326663788071</v>
      </c>
      <c r="L224" s="83">
        <f t="shared" si="11"/>
        <v>1.7617960724027708</v>
      </c>
    </row>
    <row r="225" spans="1:12" x14ac:dyDescent="0.25">
      <c r="A225" s="82">
        <v>41780</v>
      </c>
      <c r="B225" s="83">
        <v>58.1</v>
      </c>
      <c r="C225" s="83">
        <v>58.45</v>
      </c>
      <c r="D225" s="83">
        <v>58.1</v>
      </c>
      <c r="E225" s="83">
        <v>58.42</v>
      </c>
      <c r="F225" s="84">
        <v>1135100</v>
      </c>
      <c r="G225" s="83">
        <v>56.98</v>
      </c>
      <c r="H225" s="84">
        <f>EOD_T-A225</f>
        <v>314</v>
      </c>
      <c r="I225" s="83">
        <f t="shared" si="9"/>
        <v>-0.27000000000000313</v>
      </c>
      <c r="J225" s="83">
        <f t="shared" si="10"/>
        <v>-0.47161572052402295</v>
      </c>
      <c r="K225" s="83">
        <f>J225-MQG_90DSMR</f>
        <v>-0.91684082928773369</v>
      </c>
      <c r="L225" s="83">
        <f t="shared" si="11"/>
        <v>0.84059710624901929</v>
      </c>
    </row>
    <row r="226" spans="1:12" x14ac:dyDescent="0.25">
      <c r="A226" s="82">
        <v>41779</v>
      </c>
      <c r="B226" s="83">
        <v>58.81</v>
      </c>
      <c r="C226" s="83">
        <v>58.89</v>
      </c>
      <c r="D226" s="83">
        <v>58.24</v>
      </c>
      <c r="E226" s="83">
        <v>58.7</v>
      </c>
      <c r="F226" s="84">
        <v>1259400</v>
      </c>
      <c r="G226" s="83">
        <v>57.25</v>
      </c>
      <c r="H226" s="84">
        <f>EOD_T-A226</f>
        <v>315</v>
      </c>
      <c r="I226" s="83">
        <f t="shared" si="9"/>
        <v>7.0000000000000284E-2</v>
      </c>
      <c r="J226" s="83">
        <f t="shared" si="10"/>
        <v>0.12242042672263079</v>
      </c>
      <c r="K226" s="83">
        <f>J226-MQG_90DSMR</f>
        <v>-0.32280468204107993</v>
      </c>
      <c r="L226" s="83">
        <f t="shared" si="11"/>
        <v>0.1042028627476427</v>
      </c>
    </row>
    <row r="227" spans="1:12" x14ac:dyDescent="0.25">
      <c r="A227" s="82">
        <v>41778</v>
      </c>
      <c r="B227" s="83">
        <v>58.88</v>
      </c>
      <c r="C227" s="83">
        <v>59.03</v>
      </c>
      <c r="D227" s="83">
        <v>58.6</v>
      </c>
      <c r="E227" s="83">
        <v>58.62</v>
      </c>
      <c r="F227" s="84">
        <v>784700</v>
      </c>
      <c r="G227" s="83">
        <v>57.18</v>
      </c>
      <c r="H227" s="84">
        <f>EOD_T-A227</f>
        <v>316</v>
      </c>
      <c r="I227" s="83">
        <f t="shared" si="9"/>
        <v>-0.25</v>
      </c>
      <c r="J227" s="83">
        <f t="shared" si="10"/>
        <v>-0.4353125544140693</v>
      </c>
      <c r="K227" s="83">
        <f>J227-MQG_90DSMR</f>
        <v>-0.88053766317777993</v>
      </c>
      <c r="L227" s="83">
        <f t="shared" si="11"/>
        <v>0.77534657627458536</v>
      </c>
    </row>
    <row r="228" spans="1:12" x14ac:dyDescent="0.25">
      <c r="A228" s="82">
        <v>41775</v>
      </c>
      <c r="B228" s="83">
        <v>58.99</v>
      </c>
      <c r="C228" s="83">
        <v>59</v>
      </c>
      <c r="D228" s="83">
        <v>58.78</v>
      </c>
      <c r="E228" s="83">
        <v>58.88</v>
      </c>
      <c r="F228" s="84">
        <v>702300</v>
      </c>
      <c r="G228" s="83">
        <v>57.43</v>
      </c>
      <c r="H228" s="84">
        <f>EOD_T-A228</f>
        <v>319</v>
      </c>
      <c r="I228" s="83">
        <f t="shared" si="9"/>
        <v>-0.28999999999999915</v>
      </c>
      <c r="J228" s="83">
        <f t="shared" si="10"/>
        <v>-0.50242550242550099</v>
      </c>
      <c r="K228" s="83">
        <f>J228-MQG_90DSMR</f>
        <v>-0.94765061118921168</v>
      </c>
      <c r="L228" s="83">
        <f t="shared" si="11"/>
        <v>0.89804168088728642</v>
      </c>
    </row>
    <row r="229" spans="1:12" x14ac:dyDescent="0.25">
      <c r="A229" s="82">
        <v>41774</v>
      </c>
      <c r="B229" s="83">
        <v>59.02</v>
      </c>
      <c r="C229" s="83">
        <v>59.34</v>
      </c>
      <c r="D229" s="83">
        <v>58.74</v>
      </c>
      <c r="E229" s="83">
        <v>59.18</v>
      </c>
      <c r="F229" s="84">
        <v>1220000</v>
      </c>
      <c r="G229" s="83">
        <v>57.72</v>
      </c>
      <c r="H229" s="84">
        <f>EOD_T-A229</f>
        <v>320</v>
      </c>
      <c r="I229" s="83">
        <f t="shared" si="9"/>
        <v>1.9999999999996021E-2</v>
      </c>
      <c r="J229" s="83">
        <f t="shared" si="10"/>
        <v>3.4662045060651681E-2</v>
      </c>
      <c r="K229" s="83">
        <f>J229-MQG_90DSMR</f>
        <v>-0.41056306370305901</v>
      </c>
      <c r="L229" s="83">
        <f t="shared" si="11"/>
        <v>0.16856202927724209</v>
      </c>
    </row>
    <row r="230" spans="1:12" x14ac:dyDescent="0.25">
      <c r="A230" s="82">
        <v>41773</v>
      </c>
      <c r="B230" s="83">
        <v>58.5</v>
      </c>
      <c r="C230" s="83">
        <v>59.58</v>
      </c>
      <c r="D230" s="83">
        <v>58.5</v>
      </c>
      <c r="E230" s="83">
        <v>59.16</v>
      </c>
      <c r="F230" s="84">
        <v>4523900</v>
      </c>
      <c r="G230" s="83">
        <v>57.7</v>
      </c>
      <c r="H230" s="84">
        <f>EOD_T-A230</f>
        <v>321</v>
      </c>
      <c r="I230" s="83">
        <f t="shared" si="9"/>
        <v>1.0100000000000051</v>
      </c>
      <c r="J230" s="83">
        <f t="shared" si="10"/>
        <v>1.7816193332157437</v>
      </c>
      <c r="K230" s="83">
        <f>J230-MQG_90DSMR</f>
        <v>1.336394224452033</v>
      </c>
      <c r="L230" s="83">
        <f t="shared" si="11"/>
        <v>1.7859495231487508</v>
      </c>
    </row>
    <row r="231" spans="1:12" x14ac:dyDescent="0.25">
      <c r="A231" s="82">
        <v>41772</v>
      </c>
      <c r="B231" s="83">
        <v>60</v>
      </c>
      <c r="C231" s="83">
        <v>60.24</v>
      </c>
      <c r="D231" s="83">
        <v>59.91</v>
      </c>
      <c r="E231" s="83">
        <v>60</v>
      </c>
      <c r="F231" s="84">
        <v>1336600</v>
      </c>
      <c r="G231" s="83">
        <v>56.69</v>
      </c>
      <c r="H231" s="84">
        <f>EOD_T-A231</f>
        <v>322</v>
      </c>
      <c r="I231" s="83">
        <f t="shared" si="9"/>
        <v>0.14999999999999858</v>
      </c>
      <c r="J231" s="83">
        <f t="shared" si="10"/>
        <v>0.26529890343119666</v>
      </c>
      <c r="K231" s="83">
        <f>J231-MQG_90DSMR</f>
        <v>-0.17992620533251402</v>
      </c>
      <c r="L231" s="83">
        <f t="shared" si="11"/>
        <v>3.2373439365357998E-2</v>
      </c>
    </row>
    <row r="232" spans="1:12" x14ac:dyDescent="0.25">
      <c r="A232" s="82">
        <v>41771</v>
      </c>
      <c r="B232" s="83">
        <v>60.09</v>
      </c>
      <c r="C232" s="83">
        <v>60.32</v>
      </c>
      <c r="D232" s="83">
        <v>59.59</v>
      </c>
      <c r="E232" s="83">
        <v>59.84</v>
      </c>
      <c r="F232" s="84">
        <v>874000</v>
      </c>
      <c r="G232" s="83">
        <v>56.54</v>
      </c>
      <c r="H232" s="84">
        <f>EOD_T-A232</f>
        <v>323</v>
      </c>
      <c r="I232" s="83">
        <f t="shared" si="9"/>
        <v>-0.27000000000000313</v>
      </c>
      <c r="J232" s="83">
        <f t="shared" si="10"/>
        <v>-0.47526843865517188</v>
      </c>
      <c r="K232" s="83">
        <f>J232-MQG_90DSMR</f>
        <v>-0.92049354741888256</v>
      </c>
      <c r="L232" s="83">
        <f t="shared" si="11"/>
        <v>0.8473083708397986</v>
      </c>
    </row>
    <row r="233" spans="1:12" x14ac:dyDescent="0.25">
      <c r="A233" s="82">
        <v>41768</v>
      </c>
      <c r="B233" s="83">
        <v>59.85</v>
      </c>
      <c r="C233" s="83">
        <v>60.53</v>
      </c>
      <c r="D233" s="83">
        <v>59.85</v>
      </c>
      <c r="E233" s="83">
        <v>60.12</v>
      </c>
      <c r="F233" s="84">
        <v>1095800</v>
      </c>
      <c r="G233" s="83">
        <v>56.81</v>
      </c>
      <c r="H233" s="84">
        <f>EOD_T-A233</f>
        <v>326</v>
      </c>
      <c r="I233" s="83">
        <f t="shared" si="9"/>
        <v>0</v>
      </c>
      <c r="J233" s="83">
        <f t="shared" si="10"/>
        <v>0</v>
      </c>
      <c r="K233" s="83">
        <f>J233-MQG_90DSMR</f>
        <v>-0.44522510876371069</v>
      </c>
      <c r="L233" s="83">
        <f t="shared" si="11"/>
        <v>0.198225397473658</v>
      </c>
    </row>
    <row r="234" spans="1:12" x14ac:dyDescent="0.25">
      <c r="A234" s="82">
        <v>41767</v>
      </c>
      <c r="B234" s="83">
        <v>60.26</v>
      </c>
      <c r="C234" s="83">
        <v>60.3</v>
      </c>
      <c r="D234" s="83">
        <v>59.85</v>
      </c>
      <c r="E234" s="83">
        <v>60.12</v>
      </c>
      <c r="F234" s="84">
        <v>1072100</v>
      </c>
      <c r="G234" s="83">
        <v>56.81</v>
      </c>
      <c r="H234" s="84">
        <f>EOD_T-A234</f>
        <v>327</v>
      </c>
      <c r="I234" s="83">
        <f t="shared" si="9"/>
        <v>0.21000000000000085</v>
      </c>
      <c r="J234" s="83">
        <f t="shared" si="10"/>
        <v>0.37102473498233363</v>
      </c>
      <c r="K234" s="83">
        <f>J234-MQG_90DSMR</f>
        <v>-7.420037378137706E-2</v>
      </c>
      <c r="L234" s="83">
        <f t="shared" si="11"/>
        <v>5.5056954692960678E-3</v>
      </c>
    </row>
    <row r="235" spans="1:12" x14ac:dyDescent="0.25">
      <c r="A235" s="82">
        <v>41766</v>
      </c>
      <c r="B235" s="83">
        <v>60.45</v>
      </c>
      <c r="C235" s="83">
        <v>60.45</v>
      </c>
      <c r="D235" s="83">
        <v>59.17</v>
      </c>
      <c r="E235" s="83">
        <v>59.9</v>
      </c>
      <c r="F235" s="84">
        <v>1326800</v>
      </c>
      <c r="G235" s="83">
        <v>56.6</v>
      </c>
      <c r="H235" s="84">
        <f>EOD_T-A235</f>
        <v>328</v>
      </c>
      <c r="I235" s="83">
        <f t="shared" si="9"/>
        <v>-0.60999999999999943</v>
      </c>
      <c r="J235" s="83">
        <f t="shared" si="10"/>
        <v>-1.0662471595874836</v>
      </c>
      <c r="K235" s="83">
        <f>J235-MQG_90DSMR</f>
        <v>-1.5114722683511943</v>
      </c>
      <c r="L235" s="83">
        <f t="shared" si="11"/>
        <v>2.2845484179947046</v>
      </c>
    </row>
    <row r="236" spans="1:12" x14ac:dyDescent="0.25">
      <c r="A236" s="82">
        <v>41765</v>
      </c>
      <c r="B236" s="83">
        <v>60.01</v>
      </c>
      <c r="C236" s="83">
        <v>60.88</v>
      </c>
      <c r="D236" s="83">
        <v>60.01</v>
      </c>
      <c r="E236" s="83">
        <v>60.55</v>
      </c>
      <c r="F236" s="84">
        <v>994200</v>
      </c>
      <c r="G236" s="83">
        <v>57.21</v>
      </c>
      <c r="H236" s="84">
        <f>EOD_T-A236</f>
        <v>329</v>
      </c>
      <c r="I236" s="83">
        <f t="shared" si="9"/>
        <v>7.9999999999998295E-2</v>
      </c>
      <c r="J236" s="83">
        <f t="shared" si="10"/>
        <v>0.14003150708909207</v>
      </c>
      <c r="K236" s="83">
        <f>J236-MQG_90DSMR</f>
        <v>-0.30519360167461862</v>
      </c>
      <c r="L236" s="83">
        <f t="shared" si="11"/>
        <v>9.314313450312578E-2</v>
      </c>
    </row>
    <row r="237" spans="1:12" x14ac:dyDescent="0.25">
      <c r="A237" s="82">
        <v>41764</v>
      </c>
      <c r="B237" s="83">
        <v>59.05</v>
      </c>
      <c r="C237" s="83">
        <v>60.49</v>
      </c>
      <c r="D237" s="83">
        <v>58.8</v>
      </c>
      <c r="E237" s="83">
        <v>60.46</v>
      </c>
      <c r="F237" s="84">
        <v>1766400</v>
      </c>
      <c r="G237" s="83">
        <v>57.13</v>
      </c>
      <c r="H237" s="84">
        <f>EOD_T-A237</f>
        <v>330</v>
      </c>
      <c r="I237" s="83">
        <f t="shared" si="9"/>
        <v>1.6600000000000037</v>
      </c>
      <c r="J237" s="83">
        <f t="shared" si="10"/>
        <v>2.9926086172706032</v>
      </c>
      <c r="K237" s="83">
        <f>J237-MQG_90DSMR</f>
        <v>2.5473835085068925</v>
      </c>
      <c r="L237" s="83">
        <f t="shared" si="11"/>
        <v>6.4891627394128859</v>
      </c>
    </row>
    <row r="238" spans="1:12" x14ac:dyDescent="0.25">
      <c r="A238" s="82">
        <v>41761</v>
      </c>
      <c r="B238" s="83">
        <v>57.3</v>
      </c>
      <c r="C238" s="83">
        <v>58.95</v>
      </c>
      <c r="D238" s="83">
        <v>57.02</v>
      </c>
      <c r="E238" s="83">
        <v>58.7</v>
      </c>
      <c r="F238" s="84">
        <v>2057800</v>
      </c>
      <c r="G238" s="83">
        <v>55.47</v>
      </c>
      <c r="H238" s="84">
        <f>EOD_T-A238</f>
        <v>333</v>
      </c>
      <c r="I238" s="83">
        <f t="shared" si="9"/>
        <v>0.47999999999999687</v>
      </c>
      <c r="J238" s="83">
        <f t="shared" si="10"/>
        <v>0.87288597926895217</v>
      </c>
      <c r="K238" s="83">
        <f>J238-MQG_90DSMR</f>
        <v>0.42766087050524149</v>
      </c>
      <c r="L238" s="83">
        <f t="shared" si="11"/>
        <v>0.18289382016130093</v>
      </c>
    </row>
    <row r="239" spans="1:12" x14ac:dyDescent="0.25">
      <c r="A239" s="82">
        <v>41760</v>
      </c>
      <c r="B239" s="83">
        <v>58</v>
      </c>
      <c r="C239" s="83">
        <v>58.23</v>
      </c>
      <c r="D239" s="83">
        <v>57.59</v>
      </c>
      <c r="E239" s="83">
        <v>58.2</v>
      </c>
      <c r="F239" s="84">
        <v>998700</v>
      </c>
      <c r="G239" s="83">
        <v>54.99</v>
      </c>
      <c r="H239" s="84">
        <f>EOD_T-A239</f>
        <v>334</v>
      </c>
      <c r="I239" s="83">
        <f t="shared" si="9"/>
        <v>0.46999999999999886</v>
      </c>
      <c r="J239" s="83">
        <f t="shared" si="10"/>
        <v>0.86206896551723933</v>
      </c>
      <c r="K239" s="83">
        <f>J239-MQG_90DSMR</f>
        <v>0.41684385675352864</v>
      </c>
      <c r="L239" s="83">
        <f t="shared" si="11"/>
        <v>0.17375880091315629</v>
      </c>
    </row>
    <row r="240" spans="1:12" x14ac:dyDescent="0.25">
      <c r="A240" s="82">
        <v>41759</v>
      </c>
      <c r="B240" s="83">
        <v>58.19</v>
      </c>
      <c r="C240" s="83">
        <v>58.27</v>
      </c>
      <c r="D240" s="83">
        <v>56.92</v>
      </c>
      <c r="E240" s="83">
        <v>57.7</v>
      </c>
      <c r="F240" s="84">
        <v>998400</v>
      </c>
      <c r="G240" s="83">
        <v>54.52</v>
      </c>
      <c r="H240" s="84">
        <f>EOD_T-A240</f>
        <v>335</v>
      </c>
      <c r="I240" s="83">
        <f t="shared" si="9"/>
        <v>-7.0000000000000284E-2</v>
      </c>
      <c r="J240" s="83">
        <f t="shared" si="10"/>
        <v>-0.12822861329913957</v>
      </c>
      <c r="K240" s="83">
        <f>J240-MQG_90DSMR</f>
        <v>-0.57345372206285028</v>
      </c>
      <c r="L240" s="83">
        <f t="shared" si="11"/>
        <v>0.32884917134773672</v>
      </c>
    </row>
    <row r="241" spans="1:12" x14ac:dyDescent="0.25">
      <c r="A241" s="82">
        <v>41758</v>
      </c>
      <c r="B241" s="83">
        <v>57.68</v>
      </c>
      <c r="C241" s="83">
        <v>58.25</v>
      </c>
      <c r="D241" s="83">
        <v>57.27</v>
      </c>
      <c r="E241" s="83">
        <v>57.77</v>
      </c>
      <c r="F241" s="84">
        <v>1424000</v>
      </c>
      <c r="G241" s="83">
        <v>54.59</v>
      </c>
      <c r="H241" s="84">
        <f>EOD_T-A241</f>
        <v>336</v>
      </c>
      <c r="I241" s="83">
        <f t="shared" si="9"/>
        <v>0.64000000000000057</v>
      </c>
      <c r="J241" s="83">
        <f t="shared" si="10"/>
        <v>1.1862835959221512</v>
      </c>
      <c r="K241" s="83">
        <f>J241-MQG_90DSMR</f>
        <v>0.74105848715844047</v>
      </c>
      <c r="L241" s="83">
        <f t="shared" si="11"/>
        <v>0.54916768138955652</v>
      </c>
    </row>
    <row r="242" spans="1:12" x14ac:dyDescent="0.25">
      <c r="A242" s="82">
        <v>41757</v>
      </c>
      <c r="B242" s="83">
        <v>56.76</v>
      </c>
      <c r="C242" s="83">
        <v>57.1</v>
      </c>
      <c r="D242" s="83">
        <v>56.75</v>
      </c>
      <c r="E242" s="83">
        <v>57.1</v>
      </c>
      <c r="F242" s="84">
        <v>930500</v>
      </c>
      <c r="G242" s="83">
        <v>53.95</v>
      </c>
      <c r="H242" s="84">
        <f>EOD_T-A242</f>
        <v>337</v>
      </c>
      <c r="I242" s="83">
        <f t="shared" si="9"/>
        <v>0.52000000000000313</v>
      </c>
      <c r="J242" s="83">
        <f t="shared" si="10"/>
        <v>0.97323600973236601</v>
      </c>
      <c r="K242" s="83">
        <f>J242-MQG_90DSMR</f>
        <v>0.52801090096865533</v>
      </c>
      <c r="L242" s="83">
        <f t="shared" si="11"/>
        <v>0.27879551154173116</v>
      </c>
    </row>
    <row r="243" spans="1:12" x14ac:dyDescent="0.25">
      <c r="A243" s="82">
        <v>41754</v>
      </c>
      <c r="B243" s="83">
        <v>56.54</v>
      </c>
      <c r="C243" s="83">
        <v>56.54</v>
      </c>
      <c r="D243" s="83">
        <v>56.54</v>
      </c>
      <c r="E243" s="83">
        <v>56.54</v>
      </c>
      <c r="F243" s="84">
        <v>0</v>
      </c>
      <c r="G243" s="83">
        <v>53.43</v>
      </c>
      <c r="H243" s="84">
        <f>EOD_T-A243</f>
        <v>340</v>
      </c>
      <c r="I243" s="83">
        <f t="shared" si="9"/>
        <v>0</v>
      </c>
      <c r="J243" s="83">
        <f t="shared" si="10"/>
        <v>0</v>
      </c>
      <c r="K243" s="83">
        <f>J243-MQG_90DSMR</f>
        <v>-0.44522510876371069</v>
      </c>
      <c r="L243" s="83">
        <f t="shared" si="11"/>
        <v>0.198225397473658</v>
      </c>
    </row>
    <row r="244" spans="1:12" x14ac:dyDescent="0.25">
      <c r="A244" s="82">
        <v>41753</v>
      </c>
      <c r="B244" s="83">
        <v>56.79</v>
      </c>
      <c r="C244" s="83">
        <v>56.92</v>
      </c>
      <c r="D244" s="83">
        <v>56.36</v>
      </c>
      <c r="E244" s="83">
        <v>56.54</v>
      </c>
      <c r="F244" s="84">
        <v>1792000</v>
      </c>
      <c r="G244" s="83">
        <v>53.43</v>
      </c>
      <c r="H244" s="84">
        <f>EOD_T-A244</f>
        <v>341</v>
      </c>
      <c r="I244" s="83">
        <f t="shared" si="9"/>
        <v>-0.21000000000000085</v>
      </c>
      <c r="J244" s="83">
        <f t="shared" si="10"/>
        <v>-0.39149888143176892</v>
      </c>
      <c r="K244" s="83">
        <f>J244-MQG_90DSMR</f>
        <v>-0.83672399019547961</v>
      </c>
      <c r="L244" s="83">
        <f t="shared" si="11"/>
        <v>0.70010703576864508</v>
      </c>
    </row>
    <row r="245" spans="1:12" x14ac:dyDescent="0.25">
      <c r="A245" s="82">
        <v>41752</v>
      </c>
      <c r="B245" s="83">
        <v>56.17</v>
      </c>
      <c r="C245" s="83">
        <v>56.84</v>
      </c>
      <c r="D245" s="83">
        <v>55.93</v>
      </c>
      <c r="E245" s="83">
        <v>56.77</v>
      </c>
      <c r="F245" s="84">
        <v>1213100</v>
      </c>
      <c r="G245" s="83">
        <v>53.64</v>
      </c>
      <c r="H245" s="84">
        <f>EOD_T-A245</f>
        <v>342</v>
      </c>
      <c r="I245" s="83">
        <f t="shared" si="9"/>
        <v>0.95000000000000284</v>
      </c>
      <c r="J245" s="83">
        <f t="shared" si="10"/>
        <v>1.8029986714746686</v>
      </c>
      <c r="K245" s="83">
        <f>J245-MQG_90DSMR</f>
        <v>1.3577735627109579</v>
      </c>
      <c r="L245" s="83">
        <f t="shared" si="11"/>
        <v>1.8435490475968077</v>
      </c>
    </row>
    <row r="246" spans="1:12" x14ac:dyDescent="0.25">
      <c r="A246" s="82">
        <v>41751</v>
      </c>
      <c r="B246" s="83">
        <v>55.95</v>
      </c>
      <c r="C246" s="83">
        <v>56.19</v>
      </c>
      <c r="D246" s="83">
        <v>55.64</v>
      </c>
      <c r="E246" s="83">
        <v>55.76</v>
      </c>
      <c r="F246" s="84">
        <v>774100</v>
      </c>
      <c r="G246" s="83">
        <v>52.69</v>
      </c>
      <c r="H246" s="84">
        <f>EOD_T-A246</f>
        <v>343</v>
      </c>
      <c r="I246" s="83">
        <f t="shared" si="9"/>
        <v>-0.20000000000000284</v>
      </c>
      <c r="J246" s="83">
        <f t="shared" si="10"/>
        <v>-0.37814331631688947</v>
      </c>
      <c r="K246" s="83">
        <f>J246-MQG_90DSMR</f>
        <v>-0.82336842508060015</v>
      </c>
      <c r="L246" s="83">
        <f t="shared" si="11"/>
        <v>0.67793556341970784</v>
      </c>
    </row>
    <row r="247" spans="1:12" x14ac:dyDescent="0.25">
      <c r="A247" s="82">
        <v>41750</v>
      </c>
      <c r="B247" s="83">
        <v>55.97</v>
      </c>
      <c r="C247" s="83">
        <v>55.97</v>
      </c>
      <c r="D247" s="83">
        <v>55.97</v>
      </c>
      <c r="E247" s="83">
        <v>55.97</v>
      </c>
      <c r="F247" s="84">
        <v>0</v>
      </c>
      <c r="G247" s="83">
        <v>52.89</v>
      </c>
      <c r="H247" s="84">
        <f>EOD_T-A247</f>
        <v>344</v>
      </c>
      <c r="I247" s="83">
        <f t="shared" si="9"/>
        <v>0</v>
      </c>
      <c r="J247" s="83">
        <f t="shared" si="10"/>
        <v>0</v>
      </c>
      <c r="K247" s="83">
        <f>J247-MQG_90DSMR</f>
        <v>-0.44522510876371069</v>
      </c>
      <c r="L247" s="83">
        <f t="shared" si="11"/>
        <v>0.198225397473658</v>
      </c>
    </row>
    <row r="248" spans="1:12" x14ac:dyDescent="0.25">
      <c r="A248" s="82">
        <v>41747</v>
      </c>
      <c r="B248" s="83">
        <v>55.97</v>
      </c>
      <c r="C248" s="83">
        <v>55.97</v>
      </c>
      <c r="D248" s="83">
        <v>55.97</v>
      </c>
      <c r="E248" s="83">
        <v>55.97</v>
      </c>
      <c r="F248" s="84">
        <v>0</v>
      </c>
      <c r="G248" s="83">
        <v>52.89</v>
      </c>
      <c r="H248" s="84">
        <f>EOD_T-A248</f>
        <v>347</v>
      </c>
      <c r="I248" s="83">
        <f t="shared" si="9"/>
        <v>0</v>
      </c>
      <c r="J248" s="83">
        <f t="shared" si="10"/>
        <v>0</v>
      </c>
      <c r="K248" s="83">
        <f>J248-MQG_90DSMR</f>
        <v>-0.44522510876371069</v>
      </c>
      <c r="L248" s="83">
        <f t="shared" si="11"/>
        <v>0.198225397473658</v>
      </c>
    </row>
    <row r="249" spans="1:12" x14ac:dyDescent="0.25">
      <c r="A249" s="82">
        <v>41746</v>
      </c>
      <c r="B249" s="83">
        <v>55.93</v>
      </c>
      <c r="C249" s="83">
        <v>56.38</v>
      </c>
      <c r="D249" s="83">
        <v>55.77</v>
      </c>
      <c r="E249" s="83">
        <v>55.97</v>
      </c>
      <c r="F249" s="84">
        <v>718200</v>
      </c>
      <c r="G249" s="83">
        <v>52.89</v>
      </c>
      <c r="H249" s="84">
        <f>EOD_T-A249</f>
        <v>348</v>
      </c>
      <c r="I249" s="83">
        <f t="shared" si="9"/>
        <v>0.16000000000000369</v>
      </c>
      <c r="J249" s="83">
        <f t="shared" si="10"/>
        <v>0.30343258107339977</v>
      </c>
      <c r="K249" s="83">
        <f>J249-MQG_90DSMR</f>
        <v>-0.14179252769031092</v>
      </c>
      <c r="L249" s="83">
        <f t="shared" si="11"/>
        <v>2.0105120908807589E-2</v>
      </c>
    </row>
    <row r="250" spans="1:12" x14ac:dyDescent="0.25">
      <c r="A250" s="82">
        <v>41745</v>
      </c>
      <c r="B250" s="83">
        <v>55.23</v>
      </c>
      <c r="C250" s="83">
        <v>55.88</v>
      </c>
      <c r="D250" s="83">
        <v>55.22</v>
      </c>
      <c r="E250" s="83">
        <v>55.8</v>
      </c>
      <c r="F250" s="84">
        <v>883100</v>
      </c>
      <c r="G250" s="83">
        <v>52.73</v>
      </c>
      <c r="H250" s="84">
        <f>EOD_T-A250</f>
        <v>349</v>
      </c>
      <c r="I250" s="83">
        <f t="shared" si="9"/>
        <v>0.61999999999999744</v>
      </c>
      <c r="J250" s="83">
        <f t="shared" si="10"/>
        <v>1.1897908270965216</v>
      </c>
      <c r="K250" s="83">
        <f>J250-MQG_90DSMR</f>
        <v>0.74456571833281093</v>
      </c>
      <c r="L250" s="83">
        <f t="shared" si="11"/>
        <v>0.55437810891645478</v>
      </c>
    </row>
    <row r="251" spans="1:12" x14ac:dyDescent="0.25">
      <c r="A251" s="82">
        <v>41744</v>
      </c>
      <c r="B251" s="83">
        <v>55.5</v>
      </c>
      <c r="C251" s="83">
        <v>55.94</v>
      </c>
      <c r="D251" s="83">
        <v>55.03</v>
      </c>
      <c r="E251" s="83">
        <v>55.15</v>
      </c>
      <c r="F251" s="84">
        <v>1251600</v>
      </c>
      <c r="G251" s="83">
        <v>52.11</v>
      </c>
      <c r="H251" s="84">
        <f>EOD_T-A251</f>
        <v>350</v>
      </c>
      <c r="I251" s="83">
        <f t="shared" si="9"/>
        <v>0.14000000000000057</v>
      </c>
      <c r="J251" s="83">
        <f t="shared" si="10"/>
        <v>0.26938618433711869</v>
      </c>
      <c r="K251" s="83">
        <f>J251-MQG_90DSMR</f>
        <v>-0.17583892442659199</v>
      </c>
      <c r="L251" s="83">
        <f t="shared" si="11"/>
        <v>3.0919327343500731E-2</v>
      </c>
    </row>
    <row r="252" spans="1:12" x14ac:dyDescent="0.25">
      <c r="A252" s="82">
        <v>41743</v>
      </c>
      <c r="B252" s="83">
        <v>55.8</v>
      </c>
      <c r="C252" s="83">
        <v>55.91</v>
      </c>
      <c r="D252" s="83">
        <v>55</v>
      </c>
      <c r="E252" s="83">
        <v>55</v>
      </c>
      <c r="F252" s="84">
        <v>1274000</v>
      </c>
      <c r="G252" s="83">
        <v>51.97</v>
      </c>
      <c r="H252" s="84">
        <f>EOD_T-A252</f>
        <v>351</v>
      </c>
      <c r="I252" s="83">
        <f t="shared" si="9"/>
        <v>-1.2899999999999991</v>
      </c>
      <c r="J252" s="83">
        <f t="shared" si="10"/>
        <v>-2.4220803604956798</v>
      </c>
      <c r="K252" s="83">
        <f>J252-MQG_90DSMR</f>
        <v>-2.8673054692593904</v>
      </c>
      <c r="L252" s="83">
        <f t="shared" si="11"/>
        <v>8.2214406540448124</v>
      </c>
    </row>
    <row r="253" spans="1:12" x14ac:dyDescent="0.25">
      <c r="A253" s="82">
        <v>41740</v>
      </c>
      <c r="B253" s="83">
        <v>56.31</v>
      </c>
      <c r="C253" s="83">
        <v>56.65</v>
      </c>
      <c r="D253" s="83">
        <v>56.21</v>
      </c>
      <c r="E253" s="83">
        <v>56.37</v>
      </c>
      <c r="F253" s="84">
        <v>1446100</v>
      </c>
      <c r="G253" s="83">
        <v>53.26</v>
      </c>
      <c r="H253" s="84">
        <f>EOD_T-A253</f>
        <v>354</v>
      </c>
      <c r="I253" s="83">
        <f t="shared" si="9"/>
        <v>-1.0300000000000011</v>
      </c>
      <c r="J253" s="83">
        <f t="shared" si="10"/>
        <v>-1.8972186406336362</v>
      </c>
      <c r="K253" s="83">
        <f>J253-MQG_90DSMR</f>
        <v>-2.3424437493973471</v>
      </c>
      <c r="L253" s="83">
        <f t="shared" si="11"/>
        <v>5.4870427190907014</v>
      </c>
    </row>
    <row r="254" spans="1:12" x14ac:dyDescent="0.25">
      <c r="A254" s="82">
        <v>41739</v>
      </c>
      <c r="B254" s="83">
        <v>57.6</v>
      </c>
      <c r="C254" s="83">
        <v>57.6</v>
      </c>
      <c r="D254" s="83">
        <v>57.39</v>
      </c>
      <c r="E254" s="83">
        <v>57.46</v>
      </c>
      <c r="F254" s="84">
        <v>1102500</v>
      </c>
      <c r="G254" s="83">
        <v>54.29</v>
      </c>
      <c r="H254" s="84">
        <f>EOD_T-A254</f>
        <v>355</v>
      </c>
      <c r="I254" s="83">
        <f t="shared" si="9"/>
        <v>0.46999999999999886</v>
      </c>
      <c r="J254" s="83">
        <f t="shared" si="10"/>
        <v>0.87328130806391469</v>
      </c>
      <c r="K254" s="83">
        <f>J254-MQG_90DSMR</f>
        <v>0.428056199300204</v>
      </c>
      <c r="L254" s="83">
        <f t="shared" si="11"/>
        <v>0.18323210975933596</v>
      </c>
    </row>
    <row r="255" spans="1:12" x14ac:dyDescent="0.25">
      <c r="A255" s="82">
        <v>41738</v>
      </c>
      <c r="B255" s="83">
        <v>56.8</v>
      </c>
      <c r="C255" s="83">
        <v>57.25</v>
      </c>
      <c r="D255" s="83">
        <v>56.8</v>
      </c>
      <c r="E255" s="83">
        <v>56.96</v>
      </c>
      <c r="F255" s="84">
        <v>877900</v>
      </c>
      <c r="G255" s="83">
        <v>53.82</v>
      </c>
      <c r="H255" s="84">
        <f>EOD_T-A255</f>
        <v>356</v>
      </c>
      <c r="I255" s="83">
        <f t="shared" si="9"/>
        <v>0.29999999999999716</v>
      </c>
      <c r="J255" s="83">
        <f t="shared" si="10"/>
        <v>0.56053811659192299</v>
      </c>
      <c r="K255" s="83">
        <f>J255-MQG_90DSMR</f>
        <v>0.1153130078282123</v>
      </c>
      <c r="L255" s="83">
        <f t="shared" si="11"/>
        <v>1.3297089774389351E-2</v>
      </c>
    </row>
    <row r="256" spans="1:12" x14ac:dyDescent="0.25">
      <c r="A256" s="82">
        <v>41737</v>
      </c>
      <c r="B256" s="83">
        <v>57.11</v>
      </c>
      <c r="C256" s="83">
        <v>57.6</v>
      </c>
      <c r="D256" s="83">
        <v>56.46</v>
      </c>
      <c r="E256" s="83">
        <v>56.64</v>
      </c>
      <c r="F256" s="84">
        <v>1392300</v>
      </c>
      <c r="G256" s="83">
        <v>53.52</v>
      </c>
      <c r="H256" s="84">
        <f>EOD_T-A256</f>
        <v>357</v>
      </c>
      <c r="I256" s="83">
        <f t="shared" si="9"/>
        <v>-0.6699999999999946</v>
      </c>
      <c r="J256" s="83">
        <f t="shared" si="10"/>
        <v>-1.2363904779479509</v>
      </c>
      <c r="K256" s="83">
        <f>J256-MQG_90DSMR</f>
        <v>-1.6816155867116616</v>
      </c>
      <c r="L256" s="83">
        <f t="shared" si="11"/>
        <v>2.8278309814716058</v>
      </c>
    </row>
    <row r="257" spans="1:12" x14ac:dyDescent="0.25">
      <c r="A257" s="82">
        <v>41736</v>
      </c>
      <c r="B257" s="83">
        <v>57.16</v>
      </c>
      <c r="C257" s="83">
        <v>57.68</v>
      </c>
      <c r="D257" s="83">
        <v>57.11</v>
      </c>
      <c r="E257" s="83">
        <v>57.35</v>
      </c>
      <c r="F257" s="84">
        <v>557300</v>
      </c>
      <c r="G257" s="83">
        <v>54.19</v>
      </c>
      <c r="H257" s="84">
        <f>EOD_T-A257</f>
        <v>358</v>
      </c>
      <c r="I257" s="83">
        <f t="shared" si="9"/>
        <v>-0.5800000000000054</v>
      </c>
      <c r="J257" s="83">
        <f t="shared" si="10"/>
        <v>-1.0589738908161501</v>
      </c>
      <c r="K257" s="83">
        <f>J257-MQG_90DSMR</f>
        <v>-1.5041989995798608</v>
      </c>
      <c r="L257" s="83">
        <f t="shared" si="11"/>
        <v>2.2626146303370542</v>
      </c>
    </row>
    <row r="258" spans="1:12" x14ac:dyDescent="0.25">
      <c r="A258" s="82">
        <v>41733</v>
      </c>
      <c r="B258" s="83">
        <v>57.6</v>
      </c>
      <c r="C258" s="83">
        <v>57.98</v>
      </c>
      <c r="D258" s="83">
        <v>57.56</v>
      </c>
      <c r="E258" s="83">
        <v>57.96</v>
      </c>
      <c r="F258" s="84">
        <v>543100</v>
      </c>
      <c r="G258" s="83">
        <v>54.77</v>
      </c>
      <c r="H258" s="84">
        <f>EOD_T-A258</f>
        <v>361</v>
      </c>
      <c r="I258" s="83">
        <f t="shared" si="9"/>
        <v>0.11000000000000654</v>
      </c>
      <c r="J258" s="83">
        <f t="shared" si="10"/>
        <v>0.20124405415295746</v>
      </c>
      <c r="K258" s="83">
        <f>J258-MQG_90DSMR</f>
        <v>-0.24398105461075323</v>
      </c>
      <c r="L258" s="83">
        <f t="shared" si="11"/>
        <v>5.9526755008975349E-2</v>
      </c>
    </row>
    <row r="259" spans="1:12" x14ac:dyDescent="0.25">
      <c r="A259" s="82">
        <v>41732</v>
      </c>
      <c r="B259" s="83">
        <v>57.7</v>
      </c>
      <c r="C259" s="83">
        <v>58</v>
      </c>
      <c r="D259" s="83">
        <v>57.57</v>
      </c>
      <c r="E259" s="83">
        <v>57.85</v>
      </c>
      <c r="F259" s="84">
        <v>869300</v>
      </c>
      <c r="G259" s="83">
        <v>54.66</v>
      </c>
      <c r="H259" s="84">
        <f>EOD_T-A259</f>
        <v>362</v>
      </c>
      <c r="I259" s="83">
        <f t="shared" si="9"/>
        <v>3.9999999999999147E-2</v>
      </c>
      <c r="J259" s="83">
        <f t="shared" ref="J259:J322" si="12">I259/G260*100</f>
        <v>7.3233247894542566E-2</v>
      </c>
      <c r="K259" s="83">
        <f>J259-MQG_90DSMR</f>
        <v>-0.37199186086916813</v>
      </c>
      <c r="L259" s="83">
        <f t="shared" ref="L259:L322" si="13">K259*K259</f>
        <v>0.13837794455290653</v>
      </c>
    </row>
    <row r="260" spans="1:12" x14ac:dyDescent="0.25">
      <c r="A260" s="82">
        <v>41731</v>
      </c>
      <c r="B260" s="83">
        <v>58</v>
      </c>
      <c r="C260" s="83">
        <v>58</v>
      </c>
      <c r="D260" s="83">
        <v>57.33</v>
      </c>
      <c r="E260" s="83">
        <v>57.8</v>
      </c>
      <c r="F260" s="84">
        <v>1047500</v>
      </c>
      <c r="G260" s="83">
        <v>54.62</v>
      </c>
      <c r="H260" s="84">
        <f>EOD_T-A260</f>
        <v>363</v>
      </c>
      <c r="I260" s="83">
        <f t="shared" si="9"/>
        <v>-0.14000000000000057</v>
      </c>
      <c r="J260" s="83">
        <f t="shared" si="12"/>
        <v>-0.25566106647187836</v>
      </c>
      <c r="K260" s="83">
        <f>J260-MQG_90DSMR</f>
        <v>-0.70088617523558905</v>
      </c>
      <c r="L260" s="83">
        <f t="shared" si="13"/>
        <v>0.49124143063637282</v>
      </c>
    </row>
    <row r="261" spans="1:12" x14ac:dyDescent="0.25">
      <c r="A261" s="82">
        <v>41730</v>
      </c>
      <c r="B261" s="83">
        <v>57.81</v>
      </c>
      <c r="C261" s="83">
        <v>57.96</v>
      </c>
      <c r="D261" s="83">
        <v>57.2</v>
      </c>
      <c r="E261" s="83">
        <v>57.95</v>
      </c>
      <c r="F261" s="84">
        <v>742500</v>
      </c>
      <c r="G261" s="83">
        <v>54.76</v>
      </c>
      <c r="H261" s="84">
        <f>EOD_T-A261</f>
        <v>364</v>
      </c>
      <c r="I261" s="83">
        <f t="shared" si="9"/>
        <v>1.9999999999996021E-2</v>
      </c>
      <c r="J261" s="83">
        <f t="shared" si="12"/>
        <v>3.6536353671896275E-2</v>
      </c>
      <c r="K261" s="83">
        <f>J261-MQG_90DSMR</f>
        <v>-0.4086887550918144</v>
      </c>
      <c r="L261" s="83">
        <f t="shared" si="13"/>
        <v>0.16702649853849705</v>
      </c>
    </row>
    <row r="262" spans="1:12" x14ac:dyDescent="0.25">
      <c r="A262" s="82">
        <v>41729</v>
      </c>
      <c r="B262" s="83">
        <v>57.9</v>
      </c>
      <c r="C262" s="83">
        <v>58.37</v>
      </c>
      <c r="D262" s="83">
        <v>57.85</v>
      </c>
      <c r="E262" s="83">
        <v>57.93</v>
      </c>
      <c r="F262" s="84">
        <v>1041600</v>
      </c>
      <c r="G262" s="83">
        <v>54.74</v>
      </c>
      <c r="H262" s="84">
        <f>EOD_T-A262</f>
        <v>365</v>
      </c>
      <c r="I262" s="83">
        <f t="shared" si="9"/>
        <v>54.74</v>
      </c>
      <c r="J262" s="83" t="e">
        <f t="shared" si="12"/>
        <v>#DIV/0!</v>
      </c>
      <c r="K262" s="83" t="e">
        <f>J262-MQG_90DSMR</f>
        <v>#DIV/0!</v>
      </c>
      <c r="L262" s="83" t="e">
        <f t="shared" si="13"/>
        <v>#DIV/0!</v>
      </c>
    </row>
  </sheetData>
  <sortState ref="A4:G262">
    <sortCondition descending="1" ref="A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263"/>
  <sheetViews>
    <sheetView zoomScale="85" zoomScaleNormal="85" workbookViewId="0">
      <selection activeCell="J11" sqref="J11"/>
    </sheetView>
  </sheetViews>
  <sheetFormatPr defaultRowHeight="15" x14ac:dyDescent="0.25"/>
  <cols>
    <col min="1" max="7" width="10.7109375" customWidth="1"/>
    <col min="9" max="9" width="11.28515625" bestFit="1" customWidth="1"/>
    <col min="10" max="10" width="12.42578125" bestFit="1" customWidth="1"/>
    <col min="12" max="12" width="12.7109375" bestFit="1" customWidth="1"/>
  </cols>
  <sheetData>
    <row r="1" spans="1:12" x14ac:dyDescent="0.25">
      <c r="A1" t="s">
        <v>763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42094</v>
      </c>
      <c r="B3" s="83">
        <v>38.590000000000003</v>
      </c>
      <c r="C3" s="83">
        <v>38.75</v>
      </c>
      <c r="D3" s="83">
        <v>38.520000000000003</v>
      </c>
      <c r="E3" s="83">
        <v>38.549999999999997</v>
      </c>
      <c r="F3" s="84">
        <v>4380000</v>
      </c>
      <c r="G3" s="83">
        <v>38.549999999999997</v>
      </c>
      <c r="H3" s="84">
        <f>EOD_T-A3</f>
        <v>0</v>
      </c>
      <c r="I3" s="83">
        <f t="shared" ref="I3:I66" si="0">G3-G4</f>
        <v>0.22999999999999687</v>
      </c>
      <c r="J3" s="83">
        <f t="shared" ref="J3:J66" si="1">I3/G4*100</f>
        <v>0.60020876826721525</v>
      </c>
      <c r="K3" s="83">
        <f>J3-NAB_90DSMR</f>
        <v>0.37866245113258745</v>
      </c>
      <c r="L3" s="83">
        <f t="shared" ref="L3:L66" si="2">K3*K3</f>
        <v>0.14338525189773918</v>
      </c>
    </row>
    <row r="4" spans="1:12" x14ac:dyDescent="0.25">
      <c r="A4" s="82">
        <v>42093</v>
      </c>
      <c r="B4" s="83">
        <v>38.46</v>
      </c>
      <c r="C4" s="83">
        <v>38.590000000000003</v>
      </c>
      <c r="D4" s="83">
        <v>38.26</v>
      </c>
      <c r="E4" s="83">
        <v>38.32</v>
      </c>
      <c r="F4" s="84">
        <v>4136800</v>
      </c>
      <c r="G4" s="83">
        <v>38.32</v>
      </c>
      <c r="H4" s="84">
        <f>EOD_T-A4</f>
        <v>1</v>
      </c>
      <c r="I4" s="83">
        <f t="shared" si="0"/>
        <v>-0.50999999999999801</v>
      </c>
      <c r="J4" s="83">
        <f t="shared" si="1"/>
        <v>-1.3134174607262377</v>
      </c>
      <c r="K4" s="83">
        <f>J4-NAB_90DSMR</f>
        <v>-1.5349637778608654</v>
      </c>
      <c r="L4" s="83">
        <f t="shared" si="2"/>
        <v>2.3561137993449002</v>
      </c>
    </row>
    <row r="5" spans="1:12" x14ac:dyDescent="0.25">
      <c r="A5" s="82">
        <v>42090</v>
      </c>
      <c r="B5" s="83">
        <v>38.65</v>
      </c>
      <c r="C5" s="83">
        <v>38.93</v>
      </c>
      <c r="D5" s="83">
        <v>38.64</v>
      </c>
      <c r="E5" s="83">
        <v>38.83</v>
      </c>
      <c r="F5" s="84">
        <v>15343300</v>
      </c>
      <c r="G5" s="83">
        <v>38.83</v>
      </c>
      <c r="H5" s="84">
        <f>EOD_T-A5</f>
        <v>4</v>
      </c>
      <c r="I5" s="83">
        <f t="shared" si="0"/>
        <v>0.17999999999999972</v>
      </c>
      <c r="J5" s="83">
        <f t="shared" si="1"/>
        <v>0.46571798188874441</v>
      </c>
      <c r="K5" s="83">
        <f>J5-NAB_90DSMR</f>
        <v>0.24417166475411661</v>
      </c>
      <c r="L5" s="83">
        <f t="shared" si="2"/>
        <v>5.9619801868796715E-2</v>
      </c>
    </row>
    <row r="6" spans="1:12" x14ac:dyDescent="0.25">
      <c r="A6" s="82">
        <v>42089</v>
      </c>
      <c r="B6" s="83">
        <v>38.979999999999997</v>
      </c>
      <c r="C6" s="83">
        <v>39.049999999999997</v>
      </c>
      <c r="D6" s="83">
        <v>38.65</v>
      </c>
      <c r="E6" s="83">
        <v>38.65</v>
      </c>
      <c r="F6" s="84">
        <v>4426200</v>
      </c>
      <c r="G6" s="83">
        <v>38.65</v>
      </c>
      <c r="H6" s="84">
        <f>EOD_T-A6</f>
        <v>5</v>
      </c>
      <c r="I6" s="83">
        <f t="shared" si="0"/>
        <v>-0.64999999999999858</v>
      </c>
      <c r="J6" s="83">
        <f t="shared" si="1"/>
        <v>-1.6539440203562306</v>
      </c>
      <c r="K6" s="83">
        <f>J6-NAB_90DSMR</f>
        <v>-1.8754903374908585</v>
      </c>
      <c r="L6" s="83">
        <f t="shared" si="2"/>
        <v>3.5174640060215743</v>
      </c>
    </row>
    <row r="7" spans="1:12" x14ac:dyDescent="0.25">
      <c r="A7" s="82">
        <v>42088</v>
      </c>
      <c r="B7" s="83">
        <v>38.9</v>
      </c>
      <c r="C7" s="83">
        <v>39.31</v>
      </c>
      <c r="D7" s="83">
        <v>38.85</v>
      </c>
      <c r="E7" s="83">
        <v>39.299999999999997</v>
      </c>
      <c r="F7" s="84">
        <v>4057800</v>
      </c>
      <c r="G7" s="83">
        <v>39.299999999999997</v>
      </c>
      <c r="H7" s="84">
        <f>EOD_T-A7</f>
        <v>6</v>
      </c>
      <c r="I7" s="83">
        <f t="shared" si="0"/>
        <v>0.34999999999999432</v>
      </c>
      <c r="J7" s="83">
        <f t="shared" si="1"/>
        <v>0.89858793324773878</v>
      </c>
      <c r="K7" s="83">
        <f>J7-NAB_90DSMR</f>
        <v>0.67704161611311098</v>
      </c>
      <c r="L7" s="83">
        <f t="shared" si="2"/>
        <v>0.45838534994905311</v>
      </c>
    </row>
    <row r="8" spans="1:12" x14ac:dyDescent="0.25">
      <c r="A8" s="82">
        <v>42087</v>
      </c>
      <c r="B8" s="83">
        <v>39.11</v>
      </c>
      <c r="C8" s="83">
        <v>39.15</v>
      </c>
      <c r="D8" s="83">
        <v>38.78</v>
      </c>
      <c r="E8" s="83">
        <v>38.950000000000003</v>
      </c>
      <c r="F8" s="84">
        <v>3540700</v>
      </c>
      <c r="G8" s="83">
        <v>38.950000000000003</v>
      </c>
      <c r="H8" s="84">
        <f>EOD_T-A8</f>
        <v>7</v>
      </c>
      <c r="I8" s="83">
        <f t="shared" si="0"/>
        <v>-0.22999999999999687</v>
      </c>
      <c r="J8" s="83">
        <f t="shared" si="1"/>
        <v>-0.58703420112301397</v>
      </c>
      <c r="K8" s="83">
        <f>J8-NAB_90DSMR</f>
        <v>-0.80858051825764177</v>
      </c>
      <c r="L8" s="83">
        <f t="shared" si="2"/>
        <v>0.65380245450579655</v>
      </c>
    </row>
    <row r="9" spans="1:12" x14ac:dyDescent="0.25">
      <c r="A9" s="82">
        <v>42086</v>
      </c>
      <c r="B9" s="83">
        <v>39.4</v>
      </c>
      <c r="C9" s="83">
        <v>39.58</v>
      </c>
      <c r="D9" s="83">
        <v>39.17</v>
      </c>
      <c r="E9" s="83">
        <v>39.18</v>
      </c>
      <c r="F9" s="84">
        <v>2409700</v>
      </c>
      <c r="G9" s="83">
        <v>39.18</v>
      </c>
      <c r="H9" s="84">
        <f>EOD_T-A9</f>
        <v>8</v>
      </c>
      <c r="I9" s="83">
        <f t="shared" si="0"/>
        <v>-0.21000000000000085</v>
      </c>
      <c r="J9" s="83">
        <f t="shared" si="1"/>
        <v>-0.53313023610053523</v>
      </c>
      <c r="K9" s="83">
        <f>J9-NAB_90DSMR</f>
        <v>-0.75467655323516303</v>
      </c>
      <c r="L9" s="83">
        <f t="shared" si="2"/>
        <v>0.5695367000029059</v>
      </c>
    </row>
    <row r="10" spans="1:12" x14ac:dyDescent="0.25">
      <c r="A10" s="82">
        <v>42083</v>
      </c>
      <c r="B10" s="83">
        <v>39.07</v>
      </c>
      <c r="C10" s="83">
        <v>39.57</v>
      </c>
      <c r="D10" s="83">
        <v>38.97</v>
      </c>
      <c r="E10" s="83">
        <v>39.39</v>
      </c>
      <c r="F10" s="84">
        <v>6412400</v>
      </c>
      <c r="G10" s="83">
        <v>39.39</v>
      </c>
      <c r="H10" s="84">
        <f>EOD_T-A10</f>
        <v>11</v>
      </c>
      <c r="I10" s="83">
        <f t="shared" si="0"/>
        <v>0.14999999999999858</v>
      </c>
      <c r="J10" s="83">
        <f t="shared" si="1"/>
        <v>0.38226299694189236</v>
      </c>
      <c r="K10" s="83">
        <f>J10-NAB_90DSMR</f>
        <v>0.16071667980726456</v>
      </c>
      <c r="L10" s="83">
        <f t="shared" si="2"/>
        <v>2.5829851168270801E-2</v>
      </c>
    </row>
    <row r="11" spans="1:12" x14ac:dyDescent="0.25">
      <c r="A11" s="82">
        <v>42082</v>
      </c>
      <c r="B11" s="83">
        <v>38.71</v>
      </c>
      <c r="C11" s="83">
        <v>39.25</v>
      </c>
      <c r="D11" s="83">
        <v>38.58</v>
      </c>
      <c r="E11" s="83">
        <v>39.24</v>
      </c>
      <c r="F11" s="84">
        <v>7868500</v>
      </c>
      <c r="G11" s="83">
        <v>39.24</v>
      </c>
      <c r="H11" s="84">
        <f>EOD_T-A11</f>
        <v>12</v>
      </c>
      <c r="I11" s="83">
        <f t="shared" si="0"/>
        <v>0.82000000000000028</v>
      </c>
      <c r="J11" s="83">
        <f t="shared" si="1"/>
        <v>2.1343050494534102</v>
      </c>
      <c r="K11" s="83">
        <f>J11-NAB_90DSMR</f>
        <v>1.9127587323187822</v>
      </c>
      <c r="L11" s="83">
        <f t="shared" si="2"/>
        <v>3.6586459680617547</v>
      </c>
    </row>
    <row r="12" spans="1:12" x14ac:dyDescent="0.25">
      <c r="A12" s="82">
        <v>42080</v>
      </c>
      <c r="B12" s="83">
        <v>38.299999999999997</v>
      </c>
      <c r="C12" s="83">
        <v>38.56</v>
      </c>
      <c r="D12" s="83">
        <v>38.270000000000003</v>
      </c>
      <c r="E12" s="83">
        <v>38.42</v>
      </c>
      <c r="F12" s="84">
        <v>4068600</v>
      </c>
      <c r="G12" s="83">
        <v>38.42</v>
      </c>
      <c r="H12" s="84">
        <f>EOD_T-A12</f>
        <v>14</v>
      </c>
      <c r="I12" s="83">
        <f t="shared" si="0"/>
        <v>0.48000000000000398</v>
      </c>
      <c r="J12" s="83">
        <f t="shared" si="1"/>
        <v>1.2651555086979547</v>
      </c>
      <c r="K12" s="83">
        <f>J12-NAB_90DSMR</f>
        <v>1.043609191563327</v>
      </c>
      <c r="L12" s="83">
        <f t="shared" si="2"/>
        <v>1.089120144715461</v>
      </c>
    </row>
    <row r="13" spans="1:12" x14ac:dyDescent="0.25">
      <c r="A13" s="82">
        <v>42079</v>
      </c>
      <c r="B13" s="83">
        <v>37.67</v>
      </c>
      <c r="C13" s="83">
        <v>38.049999999999997</v>
      </c>
      <c r="D13" s="83">
        <v>37.630000000000003</v>
      </c>
      <c r="E13" s="83">
        <v>37.94</v>
      </c>
      <c r="F13" s="84">
        <v>3542300</v>
      </c>
      <c r="G13" s="83">
        <v>37.94</v>
      </c>
      <c r="H13" s="84">
        <f>EOD_T-A13</f>
        <v>15</v>
      </c>
      <c r="I13" s="83">
        <f t="shared" si="0"/>
        <v>0.19999999999999574</v>
      </c>
      <c r="J13" s="83">
        <f t="shared" si="1"/>
        <v>0.52994170641228333</v>
      </c>
      <c r="K13" s="83">
        <f>J13-NAB_90DSMR</f>
        <v>0.30839538927765553</v>
      </c>
      <c r="L13" s="83">
        <f t="shared" si="2"/>
        <v>9.5107716127716693E-2</v>
      </c>
    </row>
    <row r="14" spans="1:12" x14ac:dyDescent="0.25">
      <c r="A14" s="82">
        <v>42076</v>
      </c>
      <c r="B14" s="83">
        <v>37.85</v>
      </c>
      <c r="C14" s="83">
        <v>38.15</v>
      </c>
      <c r="D14" s="83">
        <v>37.630000000000003</v>
      </c>
      <c r="E14" s="83">
        <v>37.74</v>
      </c>
      <c r="F14" s="84">
        <v>2716000</v>
      </c>
      <c r="G14" s="83">
        <v>37.74</v>
      </c>
      <c r="H14" s="84">
        <f>EOD_T-A14</f>
        <v>18</v>
      </c>
      <c r="I14" s="83">
        <f t="shared" si="0"/>
        <v>-0.25999999999999801</v>
      </c>
      <c r="J14" s="83">
        <f t="shared" si="1"/>
        <v>-0.68421052631578416</v>
      </c>
      <c r="K14" s="83">
        <f>J14-NAB_90DSMR</f>
        <v>-0.90575684345041196</v>
      </c>
      <c r="L14" s="83">
        <f t="shared" si="2"/>
        <v>0.82039545945725412</v>
      </c>
    </row>
    <row r="15" spans="1:12" x14ac:dyDescent="0.25">
      <c r="A15" s="82">
        <v>42075</v>
      </c>
      <c r="B15" s="83">
        <v>37.42</v>
      </c>
      <c r="C15" s="83">
        <v>38.1</v>
      </c>
      <c r="D15" s="83">
        <v>37.42</v>
      </c>
      <c r="E15" s="83">
        <v>38</v>
      </c>
      <c r="F15" s="84">
        <v>3416800</v>
      </c>
      <c r="G15" s="83">
        <v>38</v>
      </c>
      <c r="H15" s="84">
        <f>EOD_T-A15</f>
        <v>19</v>
      </c>
      <c r="I15" s="83">
        <f t="shared" si="0"/>
        <v>0.43999999999999773</v>
      </c>
      <c r="J15" s="83">
        <f t="shared" si="1"/>
        <v>1.171458998935031</v>
      </c>
      <c r="K15" s="83">
        <f>J15-NAB_90DSMR</f>
        <v>0.94991268180040322</v>
      </c>
      <c r="L15" s="83">
        <f t="shared" si="2"/>
        <v>0.90233410304523409</v>
      </c>
    </row>
    <row r="16" spans="1:12" x14ac:dyDescent="0.25">
      <c r="A16" s="82">
        <v>42074</v>
      </c>
      <c r="B16" s="83">
        <v>37.5</v>
      </c>
      <c r="C16" s="83">
        <v>37.68</v>
      </c>
      <c r="D16" s="83">
        <v>37.25</v>
      </c>
      <c r="E16" s="83">
        <v>37.56</v>
      </c>
      <c r="F16" s="84">
        <v>3317900</v>
      </c>
      <c r="G16" s="83">
        <v>37.56</v>
      </c>
      <c r="H16" s="84">
        <f>EOD_T-A16</f>
        <v>20</v>
      </c>
      <c r="I16" s="83">
        <f t="shared" si="0"/>
        <v>-0.19999999999999574</v>
      </c>
      <c r="J16" s="83">
        <f t="shared" si="1"/>
        <v>-0.52966101694914125</v>
      </c>
      <c r="K16" s="83">
        <f>J16-NAB_90DSMR</f>
        <v>-0.75120733408376905</v>
      </c>
      <c r="L16" s="83">
        <f t="shared" si="2"/>
        <v>0.56431245878124336</v>
      </c>
    </row>
    <row r="17" spans="1:12" x14ac:dyDescent="0.25">
      <c r="A17" s="82">
        <v>42073</v>
      </c>
      <c r="B17" s="83">
        <v>37.79</v>
      </c>
      <c r="C17" s="83">
        <v>38.049999999999997</v>
      </c>
      <c r="D17" s="83">
        <v>37.619999999999997</v>
      </c>
      <c r="E17" s="83">
        <v>37.76</v>
      </c>
      <c r="F17" s="84">
        <v>3049900</v>
      </c>
      <c r="G17" s="83">
        <v>37.76</v>
      </c>
      <c r="H17" s="84">
        <f>EOD_T-A17</f>
        <v>21</v>
      </c>
      <c r="I17" s="83">
        <f t="shared" si="0"/>
        <v>0.12999999999999545</v>
      </c>
      <c r="J17" s="83">
        <f t="shared" si="1"/>
        <v>0.34546904065903655</v>
      </c>
      <c r="K17" s="83">
        <f>J17-NAB_90DSMR</f>
        <v>0.12392272352440875</v>
      </c>
      <c r="L17" s="83">
        <f t="shared" si="2"/>
        <v>1.5356841405707051E-2</v>
      </c>
    </row>
    <row r="18" spans="1:12" x14ac:dyDescent="0.25">
      <c r="A18" s="82">
        <v>42072</v>
      </c>
      <c r="B18" s="83">
        <v>37.659999999999997</v>
      </c>
      <c r="C18" s="83">
        <v>37.869999999999997</v>
      </c>
      <c r="D18" s="83">
        <v>37.5</v>
      </c>
      <c r="E18" s="83">
        <v>37.630000000000003</v>
      </c>
      <c r="F18" s="84">
        <v>3543700</v>
      </c>
      <c r="G18" s="83">
        <v>37.630000000000003</v>
      </c>
      <c r="H18" s="84">
        <f>EOD_T-A18</f>
        <v>22</v>
      </c>
      <c r="I18" s="83">
        <f t="shared" si="0"/>
        <v>-0.33999999999999631</v>
      </c>
      <c r="J18" s="83">
        <f t="shared" si="1"/>
        <v>-0.89544377139846276</v>
      </c>
      <c r="K18" s="83">
        <f>J18-NAB_90DSMR</f>
        <v>-1.1169900885330906</v>
      </c>
      <c r="L18" s="83">
        <f t="shared" si="2"/>
        <v>1.2476668578811616</v>
      </c>
    </row>
    <row r="19" spans="1:12" x14ac:dyDescent="0.25">
      <c r="A19" s="82">
        <v>42069</v>
      </c>
      <c r="B19" s="83">
        <v>37.96</v>
      </c>
      <c r="C19" s="83">
        <v>38.200000000000003</v>
      </c>
      <c r="D19" s="83">
        <v>37.76</v>
      </c>
      <c r="E19" s="83">
        <v>37.97</v>
      </c>
      <c r="F19" s="84">
        <v>2511800</v>
      </c>
      <c r="G19" s="83">
        <v>37.97</v>
      </c>
      <c r="H19" s="84">
        <f>EOD_T-A19</f>
        <v>25</v>
      </c>
      <c r="I19" s="83">
        <f t="shared" si="0"/>
        <v>-0.13000000000000256</v>
      </c>
      <c r="J19" s="83">
        <f t="shared" si="1"/>
        <v>-0.34120734908137157</v>
      </c>
      <c r="K19" s="83">
        <f>J19-NAB_90DSMR</f>
        <v>-0.56275366621599932</v>
      </c>
      <c r="L19" s="83">
        <f t="shared" si="2"/>
        <v>0.31669168883954835</v>
      </c>
    </row>
    <row r="20" spans="1:12" x14ac:dyDescent="0.25">
      <c r="A20" s="82">
        <v>42068</v>
      </c>
      <c r="B20" s="83">
        <v>37.950000000000003</v>
      </c>
      <c r="C20" s="83">
        <v>38.24</v>
      </c>
      <c r="D20" s="83">
        <v>37.86</v>
      </c>
      <c r="E20" s="83">
        <v>38.1</v>
      </c>
      <c r="F20" s="84">
        <v>3711000</v>
      </c>
      <c r="G20" s="83">
        <v>38.1</v>
      </c>
      <c r="H20" s="84">
        <f>EOD_T-A20</f>
        <v>26</v>
      </c>
      <c r="I20" s="83">
        <f t="shared" si="0"/>
        <v>9.9999999999980105E-3</v>
      </c>
      <c r="J20" s="83">
        <f t="shared" si="1"/>
        <v>2.6253609871352088E-2</v>
      </c>
      <c r="K20" s="83">
        <f>J20-NAB_90DSMR</f>
        <v>-0.19529270726327572</v>
      </c>
      <c r="L20" s="83">
        <f t="shared" si="2"/>
        <v>3.8139241510219503E-2</v>
      </c>
    </row>
    <row r="21" spans="1:12" x14ac:dyDescent="0.25">
      <c r="A21" s="82">
        <v>42067</v>
      </c>
      <c r="B21" s="83">
        <v>38.43</v>
      </c>
      <c r="C21" s="83">
        <v>38.44</v>
      </c>
      <c r="D21" s="83">
        <v>37.94</v>
      </c>
      <c r="E21" s="83">
        <v>38.090000000000003</v>
      </c>
      <c r="F21" s="84">
        <v>2697000</v>
      </c>
      <c r="G21" s="83">
        <v>38.090000000000003</v>
      </c>
      <c r="H21" s="84">
        <f>EOD_T-A21</f>
        <v>27</v>
      </c>
      <c r="I21" s="83">
        <f t="shared" si="0"/>
        <v>-0.19999999999999574</v>
      </c>
      <c r="J21" s="83">
        <f t="shared" si="1"/>
        <v>-0.52232958997126078</v>
      </c>
      <c r="K21" s="83">
        <f>J21-NAB_90DSMR</f>
        <v>-0.74387590710588858</v>
      </c>
      <c r="L21" s="83">
        <f t="shared" si="2"/>
        <v>0.55335136517260852</v>
      </c>
    </row>
    <row r="22" spans="1:12" x14ac:dyDescent="0.25">
      <c r="A22" s="82">
        <v>42066</v>
      </c>
      <c r="B22" s="83">
        <v>38.369999999999997</v>
      </c>
      <c r="C22" s="83">
        <v>38.799999999999997</v>
      </c>
      <c r="D22" s="83">
        <v>38.06</v>
      </c>
      <c r="E22" s="83">
        <v>38.29</v>
      </c>
      <c r="F22" s="84">
        <v>4265200</v>
      </c>
      <c r="G22" s="83">
        <v>38.29</v>
      </c>
      <c r="H22" s="84">
        <f>EOD_T-A22</f>
        <v>28</v>
      </c>
      <c r="I22" s="83">
        <f t="shared" si="0"/>
        <v>-3.0000000000001137E-2</v>
      </c>
      <c r="J22" s="83">
        <f t="shared" si="1"/>
        <v>-7.8288100208771236E-2</v>
      </c>
      <c r="K22" s="83">
        <f>J22-NAB_90DSMR</f>
        <v>-0.29983441734339905</v>
      </c>
      <c r="L22" s="83">
        <f t="shared" si="2"/>
        <v>8.99006778236556E-2</v>
      </c>
    </row>
    <row r="23" spans="1:12" x14ac:dyDescent="0.25">
      <c r="A23" s="82">
        <v>42065</v>
      </c>
      <c r="B23" s="83">
        <v>37.94</v>
      </c>
      <c r="C23" s="83">
        <v>38.42</v>
      </c>
      <c r="D23" s="83">
        <v>37.92</v>
      </c>
      <c r="E23" s="83">
        <v>38.32</v>
      </c>
      <c r="F23" s="84">
        <v>4067800</v>
      </c>
      <c r="G23" s="83">
        <v>38.32</v>
      </c>
      <c r="H23" s="84">
        <f>EOD_T-A23</f>
        <v>29</v>
      </c>
      <c r="I23" s="83">
        <f t="shared" si="0"/>
        <v>0.42000000000000171</v>
      </c>
      <c r="J23" s="83">
        <f t="shared" si="1"/>
        <v>1.1081794195250705</v>
      </c>
      <c r="K23" s="83">
        <f>J23-NAB_90DSMR</f>
        <v>0.88663310239044268</v>
      </c>
      <c r="L23" s="83">
        <f t="shared" si="2"/>
        <v>0.78611825825450121</v>
      </c>
    </row>
    <row r="24" spans="1:12" x14ac:dyDescent="0.25">
      <c r="A24" s="82">
        <v>42062</v>
      </c>
      <c r="B24" s="83">
        <v>37.79</v>
      </c>
      <c r="C24" s="83">
        <v>38</v>
      </c>
      <c r="D24" s="83">
        <v>37.36</v>
      </c>
      <c r="E24" s="83">
        <v>37.9</v>
      </c>
      <c r="F24" s="84">
        <v>11101300</v>
      </c>
      <c r="G24" s="83">
        <v>37.9</v>
      </c>
      <c r="H24" s="84">
        <f>EOD_T-A24</f>
        <v>32</v>
      </c>
      <c r="I24" s="83">
        <f t="shared" si="0"/>
        <v>0.28000000000000114</v>
      </c>
      <c r="J24" s="83">
        <f t="shared" si="1"/>
        <v>0.74428495481127377</v>
      </c>
      <c r="K24" s="83">
        <f>J24-NAB_90DSMR</f>
        <v>0.52273863767664597</v>
      </c>
      <c r="L24" s="83">
        <f t="shared" si="2"/>
        <v>0.27325568332003575</v>
      </c>
    </row>
    <row r="25" spans="1:12" x14ac:dyDescent="0.25">
      <c r="A25" s="82">
        <v>42061</v>
      </c>
      <c r="B25" s="83">
        <v>37.65</v>
      </c>
      <c r="C25" s="83">
        <v>37.75</v>
      </c>
      <c r="D25" s="83">
        <v>37.47</v>
      </c>
      <c r="E25" s="83">
        <v>37.619999999999997</v>
      </c>
      <c r="F25" s="84">
        <v>3000300</v>
      </c>
      <c r="G25" s="83">
        <v>37.619999999999997</v>
      </c>
      <c r="H25" s="84">
        <f>EOD_T-A25</f>
        <v>33</v>
      </c>
      <c r="I25" s="83">
        <f t="shared" si="0"/>
        <v>-0.16000000000000369</v>
      </c>
      <c r="J25" s="83">
        <f t="shared" si="1"/>
        <v>-0.42350449973531945</v>
      </c>
      <c r="K25" s="83">
        <f>J25-NAB_90DSMR</f>
        <v>-0.64505081686994725</v>
      </c>
      <c r="L25" s="83">
        <f t="shared" si="2"/>
        <v>0.41609055634458625</v>
      </c>
    </row>
    <row r="26" spans="1:12" x14ac:dyDescent="0.25">
      <c r="A26" s="82">
        <v>42060</v>
      </c>
      <c r="B26" s="83">
        <v>37.68</v>
      </c>
      <c r="C26" s="83">
        <v>37.9</v>
      </c>
      <c r="D26" s="83">
        <v>37.520000000000003</v>
      </c>
      <c r="E26" s="83">
        <v>37.78</v>
      </c>
      <c r="F26" s="84">
        <v>3145900</v>
      </c>
      <c r="G26" s="83">
        <v>37.78</v>
      </c>
      <c r="H26" s="84">
        <f>EOD_T-A26</f>
        <v>34</v>
      </c>
      <c r="I26" s="83">
        <f t="shared" si="0"/>
        <v>0.20000000000000284</v>
      </c>
      <c r="J26" s="83">
        <f t="shared" si="1"/>
        <v>0.5321979776476925</v>
      </c>
      <c r="K26" s="83">
        <f>J26-NAB_90DSMR</f>
        <v>0.3106516605130647</v>
      </c>
      <c r="L26" s="83">
        <f t="shared" si="2"/>
        <v>9.6504454179524399E-2</v>
      </c>
    </row>
    <row r="27" spans="1:12" x14ac:dyDescent="0.25">
      <c r="A27" s="82">
        <v>42059</v>
      </c>
      <c r="B27" s="83">
        <v>37.700000000000003</v>
      </c>
      <c r="C27" s="83">
        <v>37.94</v>
      </c>
      <c r="D27" s="83">
        <v>37.32</v>
      </c>
      <c r="E27" s="83">
        <v>37.58</v>
      </c>
      <c r="F27" s="84">
        <v>5119400</v>
      </c>
      <c r="G27" s="83">
        <v>37.58</v>
      </c>
      <c r="H27" s="84">
        <f>EOD_T-A27</f>
        <v>35</v>
      </c>
      <c r="I27" s="83">
        <f t="shared" si="0"/>
        <v>-9.0000000000003411E-2</v>
      </c>
      <c r="J27" s="83">
        <f t="shared" si="1"/>
        <v>-0.23891691000797294</v>
      </c>
      <c r="K27" s="83">
        <f>J27-NAB_90DSMR</f>
        <v>-0.46046322714260074</v>
      </c>
      <c r="L27" s="83">
        <f t="shared" si="2"/>
        <v>0.21202638355057832</v>
      </c>
    </row>
    <row r="28" spans="1:12" x14ac:dyDescent="0.25">
      <c r="A28" s="82">
        <v>42058</v>
      </c>
      <c r="B28" s="83">
        <v>37.58</v>
      </c>
      <c r="C28" s="83">
        <v>37.840000000000003</v>
      </c>
      <c r="D28" s="83">
        <v>37.380000000000003</v>
      </c>
      <c r="E28" s="83">
        <v>37.67</v>
      </c>
      <c r="F28" s="84">
        <v>2650800</v>
      </c>
      <c r="G28" s="83">
        <v>37.67</v>
      </c>
      <c r="H28" s="84">
        <f>EOD_T-A28</f>
        <v>36</v>
      </c>
      <c r="I28" s="83">
        <f t="shared" si="0"/>
        <v>0.19000000000000483</v>
      </c>
      <c r="J28" s="83">
        <f t="shared" si="1"/>
        <v>0.50693703308432458</v>
      </c>
      <c r="K28" s="83">
        <f>J28-NAB_90DSMR</f>
        <v>0.28539071594969678</v>
      </c>
      <c r="L28" s="83">
        <f t="shared" si="2"/>
        <v>8.1447860750280515E-2</v>
      </c>
    </row>
    <row r="29" spans="1:12" x14ac:dyDescent="0.25">
      <c r="A29" s="82">
        <v>42055</v>
      </c>
      <c r="B29" s="83">
        <v>37.75</v>
      </c>
      <c r="C29" s="83">
        <v>37.799999999999997</v>
      </c>
      <c r="D29" s="83">
        <v>37.369999999999997</v>
      </c>
      <c r="E29" s="83">
        <v>37.479999999999997</v>
      </c>
      <c r="F29" s="84">
        <v>2424000</v>
      </c>
      <c r="G29" s="83">
        <v>37.479999999999997</v>
      </c>
      <c r="H29" s="84">
        <f>EOD_T-A29</f>
        <v>39</v>
      </c>
      <c r="I29" s="83">
        <f t="shared" si="0"/>
        <v>-0.23000000000000398</v>
      </c>
      <c r="J29" s="83">
        <f t="shared" si="1"/>
        <v>-0.60991779368868726</v>
      </c>
      <c r="K29" s="83">
        <f>J29-NAB_90DSMR</f>
        <v>-0.83146411082331506</v>
      </c>
      <c r="L29" s="83">
        <f t="shared" si="2"/>
        <v>0.69133256758720596</v>
      </c>
    </row>
    <row r="30" spans="1:12" x14ac:dyDescent="0.25">
      <c r="A30" s="82">
        <v>42054</v>
      </c>
      <c r="B30" s="83">
        <v>37.85</v>
      </c>
      <c r="C30" s="83">
        <v>38.020000000000003</v>
      </c>
      <c r="D30" s="83">
        <v>37.5</v>
      </c>
      <c r="E30" s="83">
        <v>37.71</v>
      </c>
      <c r="F30" s="84">
        <v>3146800</v>
      </c>
      <c r="G30" s="83">
        <v>37.71</v>
      </c>
      <c r="H30" s="84">
        <f>EOD_T-A30</f>
        <v>40</v>
      </c>
      <c r="I30" s="83">
        <f t="shared" si="0"/>
        <v>-4.9999999999997158E-2</v>
      </c>
      <c r="J30" s="83">
        <f t="shared" si="1"/>
        <v>-0.13241525423728059</v>
      </c>
      <c r="K30" s="83">
        <f>J30-NAB_90DSMR</f>
        <v>-0.35396157137190842</v>
      </c>
      <c r="L30" s="83">
        <f t="shared" si="2"/>
        <v>0.12528879400807061</v>
      </c>
    </row>
    <row r="31" spans="1:12" x14ac:dyDescent="0.25">
      <c r="A31" s="82">
        <v>42053</v>
      </c>
      <c r="B31" s="83">
        <v>37.590000000000003</v>
      </c>
      <c r="C31" s="83">
        <v>37.79</v>
      </c>
      <c r="D31" s="83">
        <v>37.24</v>
      </c>
      <c r="E31" s="83">
        <v>37.76</v>
      </c>
      <c r="F31" s="84">
        <v>3719000</v>
      </c>
      <c r="G31" s="83">
        <v>37.76</v>
      </c>
      <c r="H31" s="84">
        <f>EOD_T-A31</f>
        <v>41</v>
      </c>
      <c r="I31" s="83">
        <f t="shared" si="0"/>
        <v>0.19999999999999574</v>
      </c>
      <c r="J31" s="83">
        <f t="shared" si="1"/>
        <v>0.53248136315227834</v>
      </c>
      <c r="K31" s="83">
        <f>J31-NAB_90DSMR</f>
        <v>0.31093504601765054</v>
      </c>
      <c r="L31" s="83">
        <f t="shared" si="2"/>
        <v>9.6680602841998461E-2</v>
      </c>
    </row>
    <row r="32" spans="1:12" x14ac:dyDescent="0.25">
      <c r="A32" s="82">
        <v>42052</v>
      </c>
      <c r="B32" s="83">
        <v>37.25</v>
      </c>
      <c r="C32" s="83">
        <v>37.79</v>
      </c>
      <c r="D32" s="83">
        <v>37.1</v>
      </c>
      <c r="E32" s="83">
        <v>37.56</v>
      </c>
      <c r="F32" s="84">
        <v>3215500</v>
      </c>
      <c r="G32" s="83">
        <v>37.56</v>
      </c>
      <c r="H32" s="84">
        <f>EOD_T-A32</f>
        <v>42</v>
      </c>
      <c r="I32" s="83">
        <f t="shared" si="0"/>
        <v>6.0000000000002274E-2</v>
      </c>
      <c r="J32" s="83">
        <f t="shared" si="1"/>
        <v>0.16000000000000605</v>
      </c>
      <c r="K32" s="83">
        <f>J32-NAB_90DSMR</f>
        <v>-6.1546317134621747E-2</v>
      </c>
      <c r="L32" s="83">
        <f t="shared" si="2"/>
        <v>3.7879491528354345E-3</v>
      </c>
    </row>
    <row r="33" spans="1:12" x14ac:dyDescent="0.25">
      <c r="A33" s="82">
        <v>42051</v>
      </c>
      <c r="B33" s="83">
        <v>37.369999999999997</v>
      </c>
      <c r="C33" s="83">
        <v>37.590000000000003</v>
      </c>
      <c r="D33" s="83">
        <v>37.01</v>
      </c>
      <c r="E33" s="83">
        <v>37.5</v>
      </c>
      <c r="F33" s="84">
        <v>2694700</v>
      </c>
      <c r="G33" s="83">
        <v>37.5</v>
      </c>
      <c r="H33" s="84">
        <f>EOD_T-A33</f>
        <v>43</v>
      </c>
      <c r="I33" s="83">
        <f t="shared" si="0"/>
        <v>2.0000000000003126E-2</v>
      </c>
      <c r="J33" s="83">
        <f t="shared" si="1"/>
        <v>5.3361792956251673E-2</v>
      </c>
      <c r="K33" s="83">
        <f>J33-NAB_90DSMR</f>
        <v>-0.16818452417837612</v>
      </c>
      <c r="L33" s="83">
        <f t="shared" si="2"/>
        <v>2.828603417310678E-2</v>
      </c>
    </row>
    <row r="34" spans="1:12" x14ac:dyDescent="0.25">
      <c r="A34" s="82">
        <v>42048</v>
      </c>
      <c r="B34" s="83">
        <v>36.950000000000003</v>
      </c>
      <c r="C34" s="83">
        <v>37.67</v>
      </c>
      <c r="D34" s="83">
        <v>36.85</v>
      </c>
      <c r="E34" s="83">
        <v>37.479999999999997</v>
      </c>
      <c r="F34" s="84">
        <v>5606800</v>
      </c>
      <c r="G34" s="83">
        <v>37.479999999999997</v>
      </c>
      <c r="H34" s="84">
        <f>EOD_T-A34</f>
        <v>46</v>
      </c>
      <c r="I34" s="83">
        <f t="shared" si="0"/>
        <v>0.76999999999999602</v>
      </c>
      <c r="J34" s="83">
        <f t="shared" si="1"/>
        <v>2.0975211114137728</v>
      </c>
      <c r="K34" s="83">
        <f>J34-NAB_90DSMR</f>
        <v>1.8759747942791449</v>
      </c>
      <c r="L34" s="83">
        <f t="shared" si="2"/>
        <v>3.5192814287706802</v>
      </c>
    </row>
    <row r="35" spans="1:12" x14ac:dyDescent="0.25">
      <c r="A35" s="82">
        <v>42047</v>
      </c>
      <c r="B35" s="83">
        <v>37.25</v>
      </c>
      <c r="C35" s="83">
        <v>37.25</v>
      </c>
      <c r="D35" s="83">
        <v>36.619999999999997</v>
      </c>
      <c r="E35" s="83">
        <v>36.71</v>
      </c>
      <c r="F35" s="84">
        <v>5827500</v>
      </c>
      <c r="G35" s="83">
        <v>36.71</v>
      </c>
      <c r="H35" s="84">
        <f>EOD_T-A35</f>
        <v>47</v>
      </c>
      <c r="I35" s="83">
        <f t="shared" si="0"/>
        <v>-0.35000000000000142</v>
      </c>
      <c r="J35" s="83">
        <f t="shared" si="1"/>
        <v>-0.94441446303292331</v>
      </c>
      <c r="K35" s="83">
        <f>J35-NAB_90DSMR</f>
        <v>-1.1659607801675511</v>
      </c>
      <c r="L35" s="83">
        <f t="shared" si="2"/>
        <v>1.3594645408889245</v>
      </c>
    </row>
    <row r="36" spans="1:12" x14ac:dyDescent="0.25">
      <c r="A36" s="82">
        <v>42046</v>
      </c>
      <c r="B36" s="83">
        <v>37.18</v>
      </c>
      <c r="C36" s="83">
        <v>37.380000000000003</v>
      </c>
      <c r="D36" s="83">
        <v>36.78</v>
      </c>
      <c r="E36" s="83">
        <v>37.06</v>
      </c>
      <c r="F36" s="84">
        <v>3058600</v>
      </c>
      <c r="G36" s="83">
        <v>37.06</v>
      </c>
      <c r="H36" s="84">
        <f>EOD_T-A36</f>
        <v>48</v>
      </c>
      <c r="I36" s="83">
        <f t="shared" si="0"/>
        <v>3.0000000000001137E-2</v>
      </c>
      <c r="J36" s="83">
        <f t="shared" si="1"/>
        <v>8.1015392924658758E-2</v>
      </c>
      <c r="K36" s="83">
        <f>J36-NAB_90DSMR</f>
        <v>-0.14053092420996904</v>
      </c>
      <c r="L36" s="83">
        <f t="shared" si="2"/>
        <v>1.9748940659308063E-2</v>
      </c>
    </row>
    <row r="37" spans="1:12" x14ac:dyDescent="0.25">
      <c r="A37" s="82">
        <v>42045</v>
      </c>
      <c r="B37" s="83">
        <v>37.049999999999997</v>
      </c>
      <c r="C37" s="83">
        <v>37.1</v>
      </c>
      <c r="D37" s="83">
        <v>36.67</v>
      </c>
      <c r="E37" s="83">
        <v>37.03</v>
      </c>
      <c r="F37" s="84">
        <v>3051800</v>
      </c>
      <c r="G37" s="83">
        <v>37.03</v>
      </c>
      <c r="H37" s="84">
        <f>EOD_T-A37</f>
        <v>49</v>
      </c>
      <c r="I37" s="83">
        <f t="shared" si="0"/>
        <v>-0.17000000000000171</v>
      </c>
      <c r="J37" s="83">
        <f t="shared" si="1"/>
        <v>-0.45698924731183249</v>
      </c>
      <c r="K37" s="83">
        <f>J37-NAB_90DSMR</f>
        <v>-0.67853556444646035</v>
      </c>
      <c r="L37" s="83">
        <f t="shared" si="2"/>
        <v>0.46041051221867657</v>
      </c>
    </row>
    <row r="38" spans="1:12" x14ac:dyDescent="0.25">
      <c r="A38" s="82">
        <v>42044</v>
      </c>
      <c r="B38" s="83">
        <v>37</v>
      </c>
      <c r="C38" s="83">
        <v>37.29</v>
      </c>
      <c r="D38" s="83">
        <v>36.78</v>
      </c>
      <c r="E38" s="83">
        <v>37.200000000000003</v>
      </c>
      <c r="F38" s="84">
        <v>4478200</v>
      </c>
      <c r="G38" s="83">
        <v>37.200000000000003</v>
      </c>
      <c r="H38" s="84">
        <f>EOD_T-A38</f>
        <v>50</v>
      </c>
      <c r="I38" s="83">
        <f t="shared" si="0"/>
        <v>-9.9999999999980105E-3</v>
      </c>
      <c r="J38" s="83">
        <f t="shared" si="1"/>
        <v>-2.6874496103192716E-2</v>
      </c>
      <c r="K38" s="83">
        <f>J38-NAB_90DSMR</f>
        <v>-0.2484208132378205</v>
      </c>
      <c r="L38" s="83">
        <f t="shared" si="2"/>
        <v>6.1712900449740093E-2</v>
      </c>
    </row>
    <row r="39" spans="1:12" x14ac:dyDescent="0.25">
      <c r="A39" s="82">
        <v>42041</v>
      </c>
      <c r="B39" s="83">
        <v>37.409999999999997</v>
      </c>
      <c r="C39" s="83">
        <v>37.44</v>
      </c>
      <c r="D39" s="83">
        <v>36.840000000000003</v>
      </c>
      <c r="E39" s="83">
        <v>37.21</v>
      </c>
      <c r="F39" s="84">
        <v>7132200</v>
      </c>
      <c r="G39" s="83">
        <v>37.21</v>
      </c>
      <c r="H39" s="84">
        <f>EOD_T-A39</f>
        <v>53</v>
      </c>
      <c r="I39" s="83">
        <f t="shared" si="0"/>
        <v>0.24000000000000199</v>
      </c>
      <c r="J39" s="83">
        <f t="shared" si="1"/>
        <v>0.64917500676224504</v>
      </c>
      <c r="K39" s="83">
        <f>J39-NAB_90DSMR</f>
        <v>0.42762868962761724</v>
      </c>
      <c r="L39" s="83">
        <f t="shared" si="2"/>
        <v>0.182866296192633</v>
      </c>
    </row>
    <row r="40" spans="1:12" x14ac:dyDescent="0.25">
      <c r="A40" s="82">
        <v>42040</v>
      </c>
      <c r="B40" s="83">
        <v>36.26</v>
      </c>
      <c r="C40" s="83">
        <v>37.03</v>
      </c>
      <c r="D40" s="83">
        <v>36.090000000000003</v>
      </c>
      <c r="E40" s="83">
        <v>36.97</v>
      </c>
      <c r="F40" s="84">
        <v>7117900</v>
      </c>
      <c r="G40" s="83">
        <v>36.97</v>
      </c>
      <c r="H40" s="84">
        <f>EOD_T-A40</f>
        <v>54</v>
      </c>
      <c r="I40" s="83">
        <f t="shared" si="0"/>
        <v>0.46999999999999886</v>
      </c>
      <c r="J40" s="83">
        <f t="shared" si="1"/>
        <v>1.2876712328767093</v>
      </c>
      <c r="K40" s="83">
        <f>J40-NAB_90DSMR</f>
        <v>1.0661249157420816</v>
      </c>
      <c r="L40" s="83">
        <f t="shared" si="2"/>
        <v>1.1366223359660605</v>
      </c>
    </row>
    <row r="41" spans="1:12" x14ac:dyDescent="0.25">
      <c r="A41" s="82">
        <v>42039</v>
      </c>
      <c r="B41" s="83">
        <v>36.700000000000003</v>
      </c>
      <c r="C41" s="83">
        <v>36.75</v>
      </c>
      <c r="D41" s="83">
        <v>36.270000000000003</v>
      </c>
      <c r="E41" s="83">
        <v>36.5</v>
      </c>
      <c r="F41" s="84">
        <v>6693600</v>
      </c>
      <c r="G41" s="83">
        <v>36.5</v>
      </c>
      <c r="H41" s="84">
        <f>EOD_T-A41</f>
        <v>55</v>
      </c>
      <c r="I41" s="83">
        <f t="shared" si="0"/>
        <v>0.27000000000000313</v>
      </c>
      <c r="J41" s="83">
        <f t="shared" si="1"/>
        <v>0.74523875241513426</v>
      </c>
      <c r="K41" s="83">
        <f>J41-NAB_90DSMR</f>
        <v>0.52369243528050646</v>
      </c>
      <c r="L41" s="83">
        <f t="shared" si="2"/>
        <v>0.27425376677002744</v>
      </c>
    </row>
    <row r="42" spans="1:12" x14ac:dyDescent="0.25">
      <c r="A42" s="82">
        <v>42038</v>
      </c>
      <c r="B42" s="83">
        <v>35.74</v>
      </c>
      <c r="C42" s="83">
        <v>36.29</v>
      </c>
      <c r="D42" s="83">
        <v>35.72</v>
      </c>
      <c r="E42" s="83">
        <v>36.229999999999997</v>
      </c>
      <c r="F42" s="84">
        <v>7104100</v>
      </c>
      <c r="G42" s="83">
        <v>36.229999999999997</v>
      </c>
      <c r="H42" s="84">
        <f>EOD_T-A42</f>
        <v>56</v>
      </c>
      <c r="I42" s="83">
        <f t="shared" si="0"/>
        <v>0.57999999999999829</v>
      </c>
      <c r="J42" s="83">
        <f t="shared" si="1"/>
        <v>1.6269284712482421</v>
      </c>
      <c r="K42" s="83">
        <f>J42-NAB_90DSMR</f>
        <v>1.4053821541136142</v>
      </c>
      <c r="L42" s="83">
        <f t="shared" si="2"/>
        <v>1.9750989991010226</v>
      </c>
    </row>
    <row r="43" spans="1:12" x14ac:dyDescent="0.25">
      <c r="A43" s="82">
        <v>42037</v>
      </c>
      <c r="B43" s="83">
        <v>35.630000000000003</v>
      </c>
      <c r="C43" s="83">
        <v>35.700000000000003</v>
      </c>
      <c r="D43" s="83">
        <v>35.42</v>
      </c>
      <c r="E43" s="83">
        <v>35.65</v>
      </c>
      <c r="F43" s="84">
        <v>4575200</v>
      </c>
      <c r="G43" s="83">
        <v>35.65</v>
      </c>
      <c r="H43" s="84">
        <f>EOD_T-A43</f>
        <v>57</v>
      </c>
      <c r="I43" s="83">
        <f t="shared" si="0"/>
        <v>1.9999999999996021E-2</v>
      </c>
      <c r="J43" s="83">
        <f t="shared" si="1"/>
        <v>5.6132472635408416E-2</v>
      </c>
      <c r="K43" s="83">
        <f>J43-NAB_90DSMR</f>
        <v>-0.16541384449921939</v>
      </c>
      <c r="L43" s="83">
        <f t="shared" si="2"/>
        <v>2.7361739952011934E-2</v>
      </c>
    </row>
    <row r="44" spans="1:12" x14ac:dyDescent="0.25">
      <c r="A44" s="82">
        <v>42034</v>
      </c>
      <c r="B44" s="83">
        <v>35.700000000000003</v>
      </c>
      <c r="C44" s="83">
        <v>35.78</v>
      </c>
      <c r="D44" s="83">
        <v>35.619999999999997</v>
      </c>
      <c r="E44" s="83">
        <v>35.630000000000003</v>
      </c>
      <c r="F44" s="84">
        <v>13993100</v>
      </c>
      <c r="G44" s="83">
        <v>35.630000000000003</v>
      </c>
      <c r="H44" s="84">
        <f>EOD_T-A44</f>
        <v>60</v>
      </c>
      <c r="I44" s="83">
        <f t="shared" si="0"/>
        <v>0.13000000000000256</v>
      </c>
      <c r="J44" s="83">
        <f t="shared" si="1"/>
        <v>0.36619718309859872</v>
      </c>
      <c r="K44" s="83">
        <f>J44-NAB_90DSMR</f>
        <v>0.14465086596397092</v>
      </c>
      <c r="L44" s="83">
        <f t="shared" si="2"/>
        <v>2.0923873024126682E-2</v>
      </c>
    </row>
    <row r="45" spans="1:12" x14ac:dyDescent="0.25">
      <c r="A45" s="82">
        <v>42033</v>
      </c>
      <c r="B45" s="83">
        <v>35.08</v>
      </c>
      <c r="C45" s="83">
        <v>35.61</v>
      </c>
      <c r="D45" s="83">
        <v>35.07</v>
      </c>
      <c r="E45" s="83">
        <v>35.5</v>
      </c>
      <c r="F45" s="84">
        <v>6513100</v>
      </c>
      <c r="G45" s="83">
        <v>35.5</v>
      </c>
      <c r="H45" s="84">
        <f>EOD_T-A45</f>
        <v>61</v>
      </c>
      <c r="I45" s="83">
        <f t="shared" si="0"/>
        <v>0.29999999999999716</v>
      </c>
      <c r="J45" s="83">
        <f t="shared" si="1"/>
        <v>0.85227272727271908</v>
      </c>
      <c r="K45" s="83">
        <f>J45-NAB_90DSMR</f>
        <v>0.63072641013809128</v>
      </c>
      <c r="L45" s="83">
        <f t="shared" si="2"/>
        <v>0.39781580444568371</v>
      </c>
    </row>
    <row r="46" spans="1:12" x14ac:dyDescent="0.25">
      <c r="A46" s="82">
        <v>42032</v>
      </c>
      <c r="B46" s="83">
        <v>35</v>
      </c>
      <c r="C46" s="83">
        <v>35.299999999999997</v>
      </c>
      <c r="D46" s="83">
        <v>34.82</v>
      </c>
      <c r="E46" s="83">
        <v>35.200000000000003</v>
      </c>
      <c r="F46" s="84">
        <v>6739100</v>
      </c>
      <c r="G46" s="83">
        <v>35.200000000000003</v>
      </c>
      <c r="H46" s="84">
        <f>EOD_T-A46</f>
        <v>62</v>
      </c>
      <c r="I46" s="83">
        <f t="shared" si="0"/>
        <v>5.0000000000004263E-2</v>
      </c>
      <c r="J46" s="83">
        <f t="shared" si="1"/>
        <v>0.14224751066857544</v>
      </c>
      <c r="K46" s="83">
        <f>J46-NAB_90DSMR</f>
        <v>-7.9298806466052363E-2</v>
      </c>
      <c r="L46" s="83">
        <f t="shared" si="2"/>
        <v>6.2883007069404282E-3</v>
      </c>
    </row>
    <row r="47" spans="1:12" x14ac:dyDescent="0.25">
      <c r="A47" s="82">
        <v>42031</v>
      </c>
      <c r="B47" s="83">
        <v>34.89</v>
      </c>
      <c r="C47" s="83">
        <v>35.200000000000003</v>
      </c>
      <c r="D47" s="83">
        <v>34.74</v>
      </c>
      <c r="E47" s="83">
        <v>35.15</v>
      </c>
      <c r="F47" s="84">
        <v>6012900</v>
      </c>
      <c r="G47" s="83">
        <v>35.15</v>
      </c>
      <c r="H47" s="84">
        <f>EOD_T-A47</f>
        <v>63</v>
      </c>
      <c r="I47" s="83">
        <f t="shared" si="0"/>
        <v>0.37999999999999545</v>
      </c>
      <c r="J47" s="83">
        <f t="shared" si="1"/>
        <v>1.0928961748633748</v>
      </c>
      <c r="K47" s="83">
        <f>J47-NAB_90DSMR</f>
        <v>0.87134985772874696</v>
      </c>
      <c r="L47" s="83">
        <f t="shared" si="2"/>
        <v>0.75925057456390754</v>
      </c>
    </row>
    <row r="48" spans="1:12" x14ac:dyDescent="0.25">
      <c r="A48" s="82">
        <v>42030</v>
      </c>
      <c r="B48" s="83">
        <v>34.770000000000003</v>
      </c>
      <c r="C48" s="83">
        <v>34.770000000000003</v>
      </c>
      <c r="D48" s="83">
        <v>34.770000000000003</v>
      </c>
      <c r="E48" s="83">
        <v>34.770000000000003</v>
      </c>
      <c r="F48" s="84">
        <v>0</v>
      </c>
      <c r="G48" s="83">
        <v>34.770000000000003</v>
      </c>
      <c r="H48" s="84">
        <f>EOD_T-A48</f>
        <v>64</v>
      </c>
      <c r="I48" s="83">
        <f t="shared" si="0"/>
        <v>0</v>
      </c>
      <c r="J48" s="83">
        <f t="shared" si="1"/>
        <v>0</v>
      </c>
      <c r="K48" s="83">
        <f>J48-NAB_90DSMR</f>
        <v>-0.2215463171346278</v>
      </c>
      <c r="L48" s="83">
        <f t="shared" si="2"/>
        <v>4.9082770635917074E-2</v>
      </c>
    </row>
    <row r="49" spans="1:12" x14ac:dyDescent="0.25">
      <c r="A49" s="82">
        <v>42027</v>
      </c>
      <c r="B49" s="83">
        <v>34.68</v>
      </c>
      <c r="C49" s="83">
        <v>34.799999999999997</v>
      </c>
      <c r="D49" s="83">
        <v>34.54</v>
      </c>
      <c r="E49" s="83">
        <v>34.770000000000003</v>
      </c>
      <c r="F49" s="84">
        <v>6405600</v>
      </c>
      <c r="G49" s="83">
        <v>34.770000000000003</v>
      </c>
      <c r="H49" s="84">
        <f>EOD_T-A49</f>
        <v>67</v>
      </c>
      <c r="I49" s="83">
        <f t="shared" si="0"/>
        <v>0.44000000000000483</v>
      </c>
      <c r="J49" s="83">
        <f t="shared" si="1"/>
        <v>1.281677832799315</v>
      </c>
      <c r="K49" s="83">
        <f>J49-NAB_90DSMR</f>
        <v>1.0601315156646871</v>
      </c>
      <c r="L49" s="83">
        <f t="shared" si="2"/>
        <v>1.1238788305055067</v>
      </c>
    </row>
    <row r="50" spans="1:12" x14ac:dyDescent="0.25">
      <c r="A50" s="82">
        <v>42026</v>
      </c>
      <c r="B50" s="83">
        <v>34.200000000000003</v>
      </c>
      <c r="C50" s="83">
        <v>34.44</v>
      </c>
      <c r="D50" s="83">
        <v>34.18</v>
      </c>
      <c r="E50" s="83">
        <v>34.33</v>
      </c>
      <c r="F50" s="84">
        <v>5821600</v>
      </c>
      <c r="G50" s="83">
        <v>34.33</v>
      </c>
      <c r="H50" s="84">
        <f>EOD_T-A50</f>
        <v>68</v>
      </c>
      <c r="I50" s="83">
        <f t="shared" si="0"/>
        <v>0.25</v>
      </c>
      <c r="J50" s="83">
        <f t="shared" si="1"/>
        <v>0.73356807511737088</v>
      </c>
      <c r="K50" s="83">
        <f>J50-NAB_90DSMR</f>
        <v>0.51202175798274308</v>
      </c>
      <c r="L50" s="83">
        <f t="shared" si="2"/>
        <v>0.26216628064773873</v>
      </c>
    </row>
    <row r="51" spans="1:12" x14ac:dyDescent="0.25">
      <c r="A51" s="82">
        <v>42025</v>
      </c>
      <c r="B51" s="83">
        <v>33.799999999999997</v>
      </c>
      <c r="C51" s="83">
        <v>34.08</v>
      </c>
      <c r="D51" s="83">
        <v>33.729999999999997</v>
      </c>
      <c r="E51" s="83">
        <v>34.08</v>
      </c>
      <c r="F51" s="84">
        <v>6852200</v>
      </c>
      <c r="G51" s="83">
        <v>34.08</v>
      </c>
      <c r="H51" s="84">
        <f>EOD_T-A51</f>
        <v>69</v>
      </c>
      <c r="I51" s="83">
        <f t="shared" si="0"/>
        <v>0.51999999999999602</v>
      </c>
      <c r="J51" s="83">
        <f t="shared" si="1"/>
        <v>1.5494636471990346</v>
      </c>
      <c r="K51" s="83">
        <f>J51-NAB_90DSMR</f>
        <v>1.3279173300644067</v>
      </c>
      <c r="L51" s="83">
        <f t="shared" si="2"/>
        <v>1.7633644354853826</v>
      </c>
    </row>
    <row r="52" spans="1:12" x14ac:dyDescent="0.25">
      <c r="A52" s="82">
        <v>42024</v>
      </c>
      <c r="B52" s="83">
        <v>33.299999999999997</v>
      </c>
      <c r="C52" s="83">
        <v>33.64</v>
      </c>
      <c r="D52" s="83">
        <v>33.29</v>
      </c>
      <c r="E52" s="83">
        <v>33.56</v>
      </c>
      <c r="F52" s="84">
        <v>4336900</v>
      </c>
      <c r="G52" s="83">
        <v>33.56</v>
      </c>
      <c r="H52" s="84">
        <f>EOD_T-A52</f>
        <v>70</v>
      </c>
      <c r="I52" s="83">
        <f t="shared" si="0"/>
        <v>0.24000000000000199</v>
      </c>
      <c r="J52" s="83">
        <f t="shared" si="1"/>
        <v>0.72028811524610437</v>
      </c>
      <c r="K52" s="83">
        <f>J52-NAB_90DSMR</f>
        <v>0.49874179811147656</v>
      </c>
      <c r="L52" s="83">
        <f t="shared" si="2"/>
        <v>0.24874338118346884</v>
      </c>
    </row>
    <row r="53" spans="1:12" x14ac:dyDescent="0.25">
      <c r="A53" s="82">
        <v>42023</v>
      </c>
      <c r="B53" s="83">
        <v>33.700000000000003</v>
      </c>
      <c r="C53" s="83">
        <v>33.729999999999997</v>
      </c>
      <c r="D53" s="83">
        <v>33.24</v>
      </c>
      <c r="E53" s="83">
        <v>33.32</v>
      </c>
      <c r="F53" s="84">
        <v>3505800</v>
      </c>
      <c r="G53" s="83">
        <v>33.32</v>
      </c>
      <c r="H53" s="84">
        <f>EOD_T-A53</f>
        <v>71</v>
      </c>
      <c r="I53" s="83">
        <f t="shared" si="0"/>
        <v>-4.9999999999997158E-2</v>
      </c>
      <c r="J53" s="83">
        <f t="shared" si="1"/>
        <v>-0.14983518130056087</v>
      </c>
      <c r="K53" s="83">
        <f>J53-NAB_90DSMR</f>
        <v>-0.37138149843518864</v>
      </c>
      <c r="L53" s="83">
        <f t="shared" si="2"/>
        <v>0.13792421737996602</v>
      </c>
    </row>
    <row r="54" spans="1:12" x14ac:dyDescent="0.25">
      <c r="A54" s="82">
        <v>42020</v>
      </c>
      <c r="B54" s="83">
        <v>33.229999999999997</v>
      </c>
      <c r="C54" s="83">
        <v>33.47</v>
      </c>
      <c r="D54" s="83">
        <v>33.1</v>
      </c>
      <c r="E54" s="83">
        <v>33.369999999999997</v>
      </c>
      <c r="F54" s="84">
        <v>3955800</v>
      </c>
      <c r="G54" s="83">
        <v>33.369999999999997</v>
      </c>
      <c r="H54" s="84">
        <f>EOD_T-A54</f>
        <v>74</v>
      </c>
      <c r="I54" s="83">
        <f t="shared" si="0"/>
        <v>-0.15000000000000568</v>
      </c>
      <c r="J54" s="83">
        <f t="shared" si="1"/>
        <v>-0.44749403341290472</v>
      </c>
      <c r="K54" s="83">
        <f>J54-NAB_90DSMR</f>
        <v>-0.66904035054753253</v>
      </c>
      <c r="L54" s="83">
        <f t="shared" si="2"/>
        <v>0.44761499066076521</v>
      </c>
    </row>
    <row r="55" spans="1:12" x14ac:dyDescent="0.25">
      <c r="A55" s="82">
        <v>42019</v>
      </c>
      <c r="B55" s="83">
        <v>33.549999999999997</v>
      </c>
      <c r="C55" s="83">
        <v>33.6</v>
      </c>
      <c r="D55" s="83">
        <v>33.25</v>
      </c>
      <c r="E55" s="83">
        <v>33.520000000000003</v>
      </c>
      <c r="F55" s="84">
        <v>6096400</v>
      </c>
      <c r="G55" s="83">
        <v>33.520000000000003</v>
      </c>
      <c r="H55" s="84">
        <f>EOD_T-A55</f>
        <v>75</v>
      </c>
      <c r="I55" s="83">
        <f t="shared" si="0"/>
        <v>-0.18999999999999773</v>
      </c>
      <c r="J55" s="83">
        <f t="shared" si="1"/>
        <v>-0.56363097003855755</v>
      </c>
      <c r="K55" s="83">
        <f>J55-NAB_90DSMR</f>
        <v>-0.78517728717318536</v>
      </c>
      <c r="L55" s="83">
        <f t="shared" si="2"/>
        <v>0.61650337229264274</v>
      </c>
    </row>
    <row r="56" spans="1:12" x14ac:dyDescent="0.25">
      <c r="A56" s="82">
        <v>42018</v>
      </c>
      <c r="B56" s="83">
        <v>33.79</v>
      </c>
      <c r="C56" s="83">
        <v>34.049999999999997</v>
      </c>
      <c r="D56" s="83">
        <v>33.619999999999997</v>
      </c>
      <c r="E56" s="83">
        <v>33.71</v>
      </c>
      <c r="F56" s="84">
        <v>5456000</v>
      </c>
      <c r="G56" s="83">
        <v>33.71</v>
      </c>
      <c r="H56" s="84">
        <f>EOD_T-A56</f>
        <v>76</v>
      </c>
      <c r="I56" s="83">
        <f t="shared" si="0"/>
        <v>-0.10000000000000142</v>
      </c>
      <c r="J56" s="83">
        <f t="shared" si="1"/>
        <v>-0.29577048210589002</v>
      </c>
      <c r="K56" s="83">
        <f>J56-NAB_90DSMR</f>
        <v>-0.51731679924051788</v>
      </c>
      <c r="L56" s="83">
        <f t="shared" si="2"/>
        <v>0.26761667077645429</v>
      </c>
    </row>
    <row r="57" spans="1:12" x14ac:dyDescent="0.25">
      <c r="A57" s="82">
        <v>42017</v>
      </c>
      <c r="B57" s="83">
        <v>33.700000000000003</v>
      </c>
      <c r="C57" s="83">
        <v>33.85</v>
      </c>
      <c r="D57" s="83">
        <v>33.53</v>
      </c>
      <c r="E57" s="83">
        <v>33.81</v>
      </c>
      <c r="F57" s="84">
        <v>3377400</v>
      </c>
      <c r="G57" s="83">
        <v>33.81</v>
      </c>
      <c r="H57" s="84">
        <f>EOD_T-A57</f>
        <v>77</v>
      </c>
      <c r="I57" s="83">
        <f t="shared" si="0"/>
        <v>-0.10999999999999943</v>
      </c>
      <c r="J57" s="83">
        <f t="shared" si="1"/>
        <v>-0.32429245283018698</v>
      </c>
      <c r="K57" s="83">
        <f>J57-NAB_90DSMR</f>
        <v>-0.54583876996481484</v>
      </c>
      <c r="L57" s="83">
        <f t="shared" si="2"/>
        <v>0.29793996279670204</v>
      </c>
    </row>
    <row r="58" spans="1:12" x14ac:dyDescent="0.25">
      <c r="A58" s="82">
        <v>42016</v>
      </c>
      <c r="B58" s="83">
        <v>34.049999999999997</v>
      </c>
      <c r="C58" s="83">
        <v>34.18</v>
      </c>
      <c r="D58" s="83">
        <v>33.82</v>
      </c>
      <c r="E58" s="83">
        <v>33.92</v>
      </c>
      <c r="F58" s="84">
        <v>2884500</v>
      </c>
      <c r="G58" s="83">
        <v>33.92</v>
      </c>
      <c r="H58" s="84">
        <f>EOD_T-A58</f>
        <v>78</v>
      </c>
      <c r="I58" s="83">
        <f t="shared" si="0"/>
        <v>-0.30999999999999517</v>
      </c>
      <c r="J58" s="83">
        <f t="shared" si="1"/>
        <v>-0.90563832895119833</v>
      </c>
      <c r="K58" s="83">
        <f>J58-NAB_90DSMR</f>
        <v>-1.1271846460858261</v>
      </c>
      <c r="L58" s="83">
        <f t="shared" si="2"/>
        <v>1.270545226371629</v>
      </c>
    </row>
    <row r="59" spans="1:12" x14ac:dyDescent="0.25">
      <c r="A59" s="82">
        <v>42013</v>
      </c>
      <c r="B59" s="83">
        <v>33.85</v>
      </c>
      <c r="C59" s="83">
        <v>34.270000000000003</v>
      </c>
      <c r="D59" s="83">
        <v>33.840000000000003</v>
      </c>
      <c r="E59" s="83">
        <v>34.229999999999997</v>
      </c>
      <c r="F59" s="84">
        <v>7433900</v>
      </c>
      <c r="G59" s="83">
        <v>34.229999999999997</v>
      </c>
      <c r="H59" s="84">
        <f>EOD_T-A59</f>
        <v>81</v>
      </c>
      <c r="I59" s="83">
        <f t="shared" si="0"/>
        <v>0.50999999999999801</v>
      </c>
      <c r="J59" s="83">
        <f t="shared" si="1"/>
        <v>1.512455516014229</v>
      </c>
      <c r="K59" s="83">
        <f>J59-NAB_90DSMR</f>
        <v>1.2909091988796013</v>
      </c>
      <c r="L59" s="83">
        <f t="shared" si="2"/>
        <v>1.666446559751974</v>
      </c>
    </row>
    <row r="60" spans="1:12" x14ac:dyDescent="0.25">
      <c r="A60" s="82">
        <v>42012</v>
      </c>
      <c r="B60" s="83">
        <v>33.619999999999997</v>
      </c>
      <c r="C60" s="83">
        <v>33.79</v>
      </c>
      <c r="D60" s="83">
        <v>33.31</v>
      </c>
      <c r="E60" s="83">
        <v>33.72</v>
      </c>
      <c r="F60" s="84">
        <v>4367100</v>
      </c>
      <c r="G60" s="83">
        <v>33.72</v>
      </c>
      <c r="H60" s="84">
        <f>EOD_T-A60</f>
        <v>82</v>
      </c>
      <c r="I60" s="83">
        <f t="shared" si="0"/>
        <v>0.29999999999999716</v>
      </c>
      <c r="J60" s="83">
        <f t="shared" si="1"/>
        <v>0.89766606822261275</v>
      </c>
      <c r="K60" s="83">
        <f>J60-NAB_90DSMR</f>
        <v>0.67611975108798494</v>
      </c>
      <c r="L60" s="83">
        <f t="shared" si="2"/>
        <v>0.45713791781127872</v>
      </c>
    </row>
    <row r="61" spans="1:12" x14ac:dyDescent="0.25">
      <c r="A61" s="82">
        <v>42011</v>
      </c>
      <c r="B61" s="83">
        <v>33.06</v>
      </c>
      <c r="C61" s="83">
        <v>33.590000000000003</v>
      </c>
      <c r="D61" s="83">
        <v>32.869999999999997</v>
      </c>
      <c r="E61" s="83">
        <v>33.42</v>
      </c>
      <c r="F61" s="84">
        <v>5493200</v>
      </c>
      <c r="G61" s="83">
        <v>33.42</v>
      </c>
      <c r="H61" s="84">
        <f>EOD_T-A61</f>
        <v>83</v>
      </c>
      <c r="I61" s="83">
        <f t="shared" si="0"/>
        <v>7.9999999999998295E-2</v>
      </c>
      <c r="J61" s="83">
        <f t="shared" si="1"/>
        <v>0.23995200959807525</v>
      </c>
      <c r="K61" s="83">
        <f>J61-NAB_90DSMR</f>
        <v>1.8405692463447448E-2</v>
      </c>
      <c r="L61" s="83">
        <f t="shared" si="2"/>
        <v>3.3876951505900618E-4</v>
      </c>
    </row>
    <row r="62" spans="1:12" x14ac:dyDescent="0.25">
      <c r="A62" s="82">
        <v>42010</v>
      </c>
      <c r="B62" s="83">
        <v>33.299999999999997</v>
      </c>
      <c r="C62" s="83">
        <v>33.380000000000003</v>
      </c>
      <c r="D62" s="83">
        <v>33.11</v>
      </c>
      <c r="E62" s="83">
        <v>33.340000000000003</v>
      </c>
      <c r="F62" s="84">
        <v>5220200</v>
      </c>
      <c r="G62" s="83">
        <v>33.340000000000003</v>
      </c>
      <c r="H62" s="84">
        <f>EOD_T-A62</f>
        <v>84</v>
      </c>
      <c r="I62" s="83">
        <f t="shared" si="0"/>
        <v>-0.26999999999999602</v>
      </c>
      <c r="J62" s="83">
        <f t="shared" si="1"/>
        <v>-0.80333234156499855</v>
      </c>
      <c r="K62" s="83">
        <f>J62-NAB_90DSMR</f>
        <v>-1.0248786586996264</v>
      </c>
      <c r="L62" s="83">
        <f t="shared" si="2"/>
        <v>1.0503762650579451</v>
      </c>
    </row>
    <row r="63" spans="1:12" x14ac:dyDescent="0.25">
      <c r="A63" s="82">
        <v>42009</v>
      </c>
      <c r="B63" s="83">
        <v>33.590000000000003</v>
      </c>
      <c r="C63" s="83">
        <v>33.76</v>
      </c>
      <c r="D63" s="83">
        <v>33.44</v>
      </c>
      <c r="E63" s="83">
        <v>33.61</v>
      </c>
      <c r="F63" s="84">
        <v>2791700</v>
      </c>
      <c r="G63" s="83">
        <v>33.61</v>
      </c>
      <c r="H63" s="84">
        <f>EOD_T-A63</f>
        <v>85</v>
      </c>
      <c r="I63" s="83">
        <f t="shared" si="0"/>
        <v>4.9999999999997158E-2</v>
      </c>
      <c r="J63" s="83">
        <f t="shared" si="1"/>
        <v>0.14898688915374597</v>
      </c>
      <c r="K63" s="83">
        <f>J63-NAB_90DSMR</f>
        <v>-7.255942798088183E-2</v>
      </c>
      <c r="L63" s="83">
        <f t="shared" si="2"/>
        <v>5.2648705889127767E-3</v>
      </c>
    </row>
    <row r="64" spans="1:12" x14ac:dyDescent="0.25">
      <c r="A64" s="82">
        <v>42006</v>
      </c>
      <c r="B64" s="83">
        <v>33.49</v>
      </c>
      <c r="C64" s="83">
        <v>33.58</v>
      </c>
      <c r="D64" s="83">
        <v>33.22</v>
      </c>
      <c r="E64" s="83">
        <v>33.56</v>
      </c>
      <c r="F64" s="84">
        <v>1904800</v>
      </c>
      <c r="G64" s="83">
        <v>33.56</v>
      </c>
      <c r="H64" s="84">
        <f>EOD_T-A64</f>
        <v>88</v>
      </c>
      <c r="I64" s="83">
        <f t="shared" si="0"/>
        <v>-3.9999999999999147E-2</v>
      </c>
      <c r="J64" s="83">
        <f t="shared" si="1"/>
        <v>-0.1190476190476165</v>
      </c>
      <c r="K64" s="83">
        <f>J64-NAB_90DSMR</f>
        <v>-0.34059393618224432</v>
      </c>
      <c r="L64" s="83">
        <f t="shared" si="2"/>
        <v>0.11600422936411471</v>
      </c>
    </row>
    <row r="65" spans="1:12" x14ac:dyDescent="0.25">
      <c r="A65" s="82">
        <v>42005</v>
      </c>
      <c r="B65" s="83">
        <v>33.6</v>
      </c>
      <c r="C65" s="83">
        <v>33.6</v>
      </c>
      <c r="D65" s="83">
        <v>33.6</v>
      </c>
      <c r="E65" s="83">
        <v>33.6</v>
      </c>
      <c r="F65" s="84">
        <v>0</v>
      </c>
      <c r="G65" s="83">
        <v>33.6</v>
      </c>
      <c r="H65" s="84">
        <f>EOD_T-A65</f>
        <v>89</v>
      </c>
      <c r="I65" s="83">
        <f t="shared" si="0"/>
        <v>0</v>
      </c>
      <c r="J65" s="83">
        <f t="shared" si="1"/>
        <v>0</v>
      </c>
      <c r="K65" s="83">
        <f>J65-NAB_90DSMR</f>
        <v>-0.2215463171346278</v>
      </c>
      <c r="L65" s="83">
        <f t="shared" si="2"/>
        <v>4.9082770635917074E-2</v>
      </c>
    </row>
    <row r="66" spans="1:12" x14ac:dyDescent="0.25">
      <c r="A66" s="82">
        <v>42004</v>
      </c>
      <c r="B66" s="83">
        <v>33.5</v>
      </c>
      <c r="C66" s="83">
        <v>33.659999999999997</v>
      </c>
      <c r="D66" s="83">
        <v>33.450000000000003</v>
      </c>
      <c r="E66" s="83">
        <v>33.6</v>
      </c>
      <c r="F66" s="84">
        <v>1860900</v>
      </c>
      <c r="G66" s="83">
        <v>33.6</v>
      </c>
      <c r="H66" s="84">
        <f>EOD_T-A66</f>
        <v>90</v>
      </c>
      <c r="I66" s="83">
        <f t="shared" si="0"/>
        <v>7.0000000000000284E-2</v>
      </c>
      <c r="J66" s="83">
        <f t="shared" si="1"/>
        <v>0.2087682672233829</v>
      </c>
      <c r="K66" s="83">
        <f>J66-NAB_90DSMR</f>
        <v>-1.2778049911244899E-2</v>
      </c>
      <c r="L66" s="83">
        <f t="shared" si="2"/>
        <v>1.6327855953426575E-4</v>
      </c>
    </row>
    <row r="67" spans="1:12" x14ac:dyDescent="0.25">
      <c r="A67" s="82">
        <v>42003</v>
      </c>
      <c r="B67" s="83">
        <v>33.75</v>
      </c>
      <c r="C67" s="83">
        <v>33.880000000000003</v>
      </c>
      <c r="D67" s="83">
        <v>33.479999999999997</v>
      </c>
      <c r="E67" s="83">
        <v>33.53</v>
      </c>
      <c r="F67" s="84">
        <v>3245600</v>
      </c>
      <c r="G67" s="83">
        <v>33.53</v>
      </c>
      <c r="H67" s="84">
        <f>EOD_T-A67</f>
        <v>91</v>
      </c>
      <c r="I67" s="83">
        <f t="shared" ref="I67:I130" si="3">G67-G68</f>
        <v>-0.14000000000000057</v>
      </c>
      <c r="J67" s="83">
        <f t="shared" ref="J67:J130" si="4">I67/G68*100</f>
        <v>-0.41580041580041749</v>
      </c>
      <c r="K67" s="83">
        <f>J67-NAB_90DSMR</f>
        <v>-0.63734673293504529</v>
      </c>
      <c r="L67" s="83">
        <f t="shared" ref="L67:L130" si="5">K67*K67</f>
        <v>0.40621085798297596</v>
      </c>
    </row>
    <row r="68" spans="1:12" x14ac:dyDescent="0.25">
      <c r="A68" s="82">
        <v>42002</v>
      </c>
      <c r="B68" s="83">
        <v>33.4</v>
      </c>
      <c r="C68" s="83">
        <v>33.729999999999997</v>
      </c>
      <c r="D68" s="83">
        <v>33.369999999999997</v>
      </c>
      <c r="E68" s="83">
        <v>33.67</v>
      </c>
      <c r="F68" s="84">
        <v>3295000</v>
      </c>
      <c r="G68" s="83">
        <v>33.67</v>
      </c>
      <c r="H68" s="84">
        <f>EOD_T-A68</f>
        <v>92</v>
      </c>
      <c r="I68" s="83">
        <f t="shared" si="3"/>
        <v>0.28999999999999915</v>
      </c>
      <c r="J68" s="83">
        <f t="shared" si="4"/>
        <v>0.86878370281605488</v>
      </c>
      <c r="K68" s="83">
        <f>J68-NAB_90DSMR</f>
        <v>0.64723738568142708</v>
      </c>
      <c r="L68" s="83">
        <f t="shared" si="5"/>
        <v>0.41891623342372841</v>
      </c>
    </row>
    <row r="69" spans="1:12" x14ac:dyDescent="0.25">
      <c r="A69" s="82">
        <v>41999</v>
      </c>
      <c r="B69" s="83">
        <v>33.380000000000003</v>
      </c>
      <c r="C69" s="83">
        <v>33.380000000000003</v>
      </c>
      <c r="D69" s="83">
        <v>33.380000000000003</v>
      </c>
      <c r="E69" s="83">
        <v>33.380000000000003</v>
      </c>
      <c r="F69" s="84">
        <v>0</v>
      </c>
      <c r="G69" s="83">
        <v>33.380000000000003</v>
      </c>
      <c r="H69" s="84">
        <f>EOD_T-A69</f>
        <v>95</v>
      </c>
      <c r="I69" s="83">
        <f t="shared" si="3"/>
        <v>0</v>
      </c>
      <c r="J69" s="83">
        <f t="shared" si="4"/>
        <v>0</v>
      </c>
      <c r="K69" s="83">
        <f>J69-NAB_90DSMR</f>
        <v>-0.2215463171346278</v>
      </c>
      <c r="L69" s="83">
        <f t="shared" si="5"/>
        <v>4.9082770635917074E-2</v>
      </c>
    </row>
    <row r="70" spans="1:12" x14ac:dyDescent="0.25">
      <c r="A70" s="82">
        <v>41998</v>
      </c>
      <c r="B70" s="83">
        <v>33.380000000000003</v>
      </c>
      <c r="C70" s="83">
        <v>33.380000000000003</v>
      </c>
      <c r="D70" s="83">
        <v>33.380000000000003</v>
      </c>
      <c r="E70" s="83">
        <v>33.380000000000003</v>
      </c>
      <c r="F70" s="84">
        <v>0</v>
      </c>
      <c r="G70" s="83">
        <v>33.380000000000003</v>
      </c>
      <c r="H70" s="84">
        <f>EOD_T-A70</f>
        <v>96</v>
      </c>
      <c r="I70" s="83">
        <f t="shared" si="3"/>
        <v>0</v>
      </c>
      <c r="J70" s="83">
        <f t="shared" si="4"/>
        <v>0</v>
      </c>
      <c r="K70" s="83">
        <f>J70-NAB_90DSMR</f>
        <v>-0.2215463171346278</v>
      </c>
      <c r="L70" s="83">
        <f t="shared" si="5"/>
        <v>4.9082770635917074E-2</v>
      </c>
    </row>
    <row r="71" spans="1:12" x14ac:dyDescent="0.25">
      <c r="A71" s="82">
        <v>41997</v>
      </c>
      <c r="B71" s="83">
        <v>33.159999999999997</v>
      </c>
      <c r="C71" s="83">
        <v>33.380000000000003</v>
      </c>
      <c r="D71" s="83">
        <v>32.9</v>
      </c>
      <c r="E71" s="83">
        <v>33.380000000000003</v>
      </c>
      <c r="F71" s="84">
        <v>4518900</v>
      </c>
      <c r="G71" s="83">
        <v>33.380000000000003</v>
      </c>
      <c r="H71" s="84">
        <f>EOD_T-A71</f>
        <v>97</v>
      </c>
      <c r="I71" s="83">
        <f t="shared" si="3"/>
        <v>0.32000000000000028</v>
      </c>
      <c r="J71" s="83">
        <f t="shared" si="4"/>
        <v>0.96793708408953494</v>
      </c>
      <c r="K71" s="83">
        <f>J71-NAB_90DSMR</f>
        <v>0.74639076695490714</v>
      </c>
      <c r="L71" s="83">
        <f t="shared" si="5"/>
        <v>0.55709917699553446</v>
      </c>
    </row>
    <row r="72" spans="1:12" x14ac:dyDescent="0.25">
      <c r="A72" s="82">
        <v>41996</v>
      </c>
      <c r="B72" s="83">
        <v>33.08</v>
      </c>
      <c r="C72" s="83">
        <v>33.299999999999997</v>
      </c>
      <c r="D72" s="83">
        <v>33.020000000000003</v>
      </c>
      <c r="E72" s="83">
        <v>33.06</v>
      </c>
      <c r="F72" s="84">
        <v>3231600</v>
      </c>
      <c r="G72" s="83">
        <v>33.06</v>
      </c>
      <c r="H72" s="84">
        <f>EOD_T-A72</f>
        <v>98</v>
      </c>
      <c r="I72" s="83">
        <f t="shared" si="3"/>
        <v>-0.12999999999999545</v>
      </c>
      <c r="J72" s="83">
        <f t="shared" si="4"/>
        <v>-0.3916842422416254</v>
      </c>
      <c r="K72" s="83">
        <f>J72-NAB_90DSMR</f>
        <v>-0.61323055937625326</v>
      </c>
      <c r="L72" s="83">
        <f t="shared" si="5"/>
        <v>0.37605171895291245</v>
      </c>
    </row>
    <row r="73" spans="1:12" x14ac:dyDescent="0.25">
      <c r="A73" s="82">
        <v>41995</v>
      </c>
      <c r="B73" s="83">
        <v>32.69</v>
      </c>
      <c r="C73" s="83">
        <v>33.200000000000003</v>
      </c>
      <c r="D73" s="83">
        <v>32.67</v>
      </c>
      <c r="E73" s="83">
        <v>33.19</v>
      </c>
      <c r="F73" s="84">
        <v>5170100</v>
      </c>
      <c r="G73" s="83">
        <v>33.19</v>
      </c>
      <c r="H73" s="84">
        <f>EOD_T-A73</f>
        <v>99</v>
      </c>
      <c r="I73" s="83">
        <f t="shared" si="3"/>
        <v>0.53000000000000114</v>
      </c>
      <c r="J73" s="83">
        <f t="shared" si="4"/>
        <v>1.6227801592161701</v>
      </c>
      <c r="K73" s="83">
        <f>J73-NAB_90DSMR</f>
        <v>1.4012338420815422</v>
      </c>
      <c r="L73" s="83">
        <f t="shared" si="5"/>
        <v>1.9634562801946005</v>
      </c>
    </row>
    <row r="74" spans="1:12" x14ac:dyDescent="0.25">
      <c r="A74" s="82">
        <v>41992</v>
      </c>
      <c r="B74" s="83">
        <v>32.22</v>
      </c>
      <c r="C74" s="83">
        <v>32.659999999999997</v>
      </c>
      <c r="D74" s="83">
        <v>32.03</v>
      </c>
      <c r="E74" s="83">
        <v>32.659999999999997</v>
      </c>
      <c r="F74" s="84">
        <v>15939900</v>
      </c>
      <c r="G74" s="83">
        <v>32.659999999999997</v>
      </c>
      <c r="H74" s="84">
        <f>EOD_T-A74</f>
        <v>102</v>
      </c>
      <c r="I74" s="83">
        <f t="shared" si="3"/>
        <v>0.92999999999999616</v>
      </c>
      <c r="J74" s="83">
        <f t="shared" si="4"/>
        <v>2.9309801449731996</v>
      </c>
      <c r="K74" s="83">
        <f>J74-NAB_90DSMR</f>
        <v>2.7094338278385717</v>
      </c>
      <c r="L74" s="83">
        <f t="shared" si="5"/>
        <v>7.341031667435975</v>
      </c>
    </row>
    <row r="75" spans="1:12" x14ac:dyDescent="0.25">
      <c r="A75" s="82">
        <v>41991</v>
      </c>
      <c r="B75" s="83">
        <v>31.54</v>
      </c>
      <c r="C75" s="83">
        <v>32.159999999999997</v>
      </c>
      <c r="D75" s="83">
        <v>31.54</v>
      </c>
      <c r="E75" s="83">
        <v>31.73</v>
      </c>
      <c r="F75" s="84">
        <v>7005200</v>
      </c>
      <c r="G75" s="83">
        <v>31.73</v>
      </c>
      <c r="H75" s="84">
        <f>EOD_T-A75</f>
        <v>103</v>
      </c>
      <c r="I75" s="83">
        <f t="shared" si="3"/>
        <v>0.37999999999999901</v>
      </c>
      <c r="J75" s="83">
        <f t="shared" si="4"/>
        <v>1.2121212121212088</v>
      </c>
      <c r="K75" s="83">
        <f>J75-NAB_90DSMR</f>
        <v>0.99057489498658102</v>
      </c>
      <c r="L75" s="83">
        <f t="shared" si="5"/>
        <v>0.98123862257767602</v>
      </c>
    </row>
    <row r="76" spans="1:12" x14ac:dyDescent="0.25">
      <c r="A76" s="82">
        <v>41990</v>
      </c>
      <c r="B76" s="83">
        <v>31.4</v>
      </c>
      <c r="C76" s="83">
        <v>31.78</v>
      </c>
      <c r="D76" s="83">
        <v>31.35</v>
      </c>
      <c r="E76" s="83">
        <v>31.35</v>
      </c>
      <c r="F76" s="84">
        <v>4714100</v>
      </c>
      <c r="G76" s="83">
        <v>31.35</v>
      </c>
      <c r="H76" s="84">
        <f>EOD_T-A76</f>
        <v>104</v>
      </c>
      <c r="I76" s="83">
        <f t="shared" si="3"/>
        <v>-0.14999999999999858</v>
      </c>
      <c r="J76" s="83">
        <f t="shared" si="4"/>
        <v>-0.47619047619047161</v>
      </c>
      <c r="K76" s="83">
        <f>J76-NAB_90DSMR</f>
        <v>-0.69773679332509941</v>
      </c>
      <c r="L76" s="83">
        <f t="shared" si="5"/>
        <v>0.48683663275959249</v>
      </c>
    </row>
    <row r="77" spans="1:12" x14ac:dyDescent="0.25">
      <c r="A77" s="82">
        <v>41989</v>
      </c>
      <c r="B77" s="83">
        <v>31.35</v>
      </c>
      <c r="C77" s="83">
        <v>31.7</v>
      </c>
      <c r="D77" s="83">
        <v>31.33</v>
      </c>
      <c r="E77" s="83">
        <v>31.5</v>
      </c>
      <c r="F77" s="84">
        <v>5181500</v>
      </c>
      <c r="G77" s="83">
        <v>31.5</v>
      </c>
      <c r="H77" s="84">
        <f>EOD_T-A77</f>
        <v>105</v>
      </c>
      <c r="I77" s="83">
        <f t="shared" si="3"/>
        <v>1.9999999999999574E-2</v>
      </c>
      <c r="J77" s="83">
        <f t="shared" si="4"/>
        <v>6.353240152477628E-2</v>
      </c>
      <c r="K77" s="83">
        <f>J77-NAB_90DSMR</f>
        <v>-0.15801391560985151</v>
      </c>
      <c r="L77" s="83">
        <f t="shared" si="5"/>
        <v>2.4968397526357274E-2</v>
      </c>
    </row>
    <row r="78" spans="1:12" x14ac:dyDescent="0.25">
      <c r="A78" s="82">
        <v>41988</v>
      </c>
      <c r="B78" s="83">
        <v>31.7</v>
      </c>
      <c r="C78" s="83">
        <v>31.76</v>
      </c>
      <c r="D78" s="83">
        <v>31.36</v>
      </c>
      <c r="E78" s="83">
        <v>31.48</v>
      </c>
      <c r="F78" s="84">
        <v>4106300</v>
      </c>
      <c r="G78" s="83">
        <v>31.48</v>
      </c>
      <c r="H78" s="84">
        <f>EOD_T-A78</f>
        <v>106</v>
      </c>
      <c r="I78" s="83">
        <f t="shared" si="3"/>
        <v>-0.46999999999999886</v>
      </c>
      <c r="J78" s="83">
        <f t="shared" si="4"/>
        <v>-1.4710485133020308</v>
      </c>
      <c r="K78" s="83">
        <f>J78-NAB_90DSMR</f>
        <v>-1.6925948304366587</v>
      </c>
      <c r="L78" s="83">
        <f t="shared" si="5"/>
        <v>2.8648772600209016</v>
      </c>
    </row>
    <row r="79" spans="1:12" x14ac:dyDescent="0.25">
      <c r="A79" s="82">
        <v>41985</v>
      </c>
      <c r="B79" s="83">
        <v>31.8</v>
      </c>
      <c r="C79" s="83">
        <v>32.21</v>
      </c>
      <c r="D79" s="83">
        <v>31.77</v>
      </c>
      <c r="E79" s="83">
        <v>31.95</v>
      </c>
      <c r="F79" s="84">
        <v>3971900</v>
      </c>
      <c r="G79" s="83">
        <v>31.95</v>
      </c>
      <c r="H79" s="84">
        <f>EOD_T-A79</f>
        <v>109</v>
      </c>
      <c r="I79" s="83">
        <f t="shared" si="3"/>
        <v>-0.14000000000000412</v>
      </c>
      <c r="J79" s="83">
        <f t="shared" si="4"/>
        <v>-0.43627298223746996</v>
      </c>
      <c r="K79" s="83">
        <f>J79-NAB_90DSMR</f>
        <v>-0.65781929937209771</v>
      </c>
      <c r="L79" s="83">
        <f t="shared" si="5"/>
        <v>0.43272623062639753</v>
      </c>
    </row>
    <row r="80" spans="1:12" x14ac:dyDescent="0.25">
      <c r="A80" s="82">
        <v>41984</v>
      </c>
      <c r="B80" s="83">
        <v>32</v>
      </c>
      <c r="C80" s="83">
        <v>32.28</v>
      </c>
      <c r="D80" s="83">
        <v>31.89</v>
      </c>
      <c r="E80" s="83">
        <v>32.090000000000003</v>
      </c>
      <c r="F80" s="84">
        <v>5219400</v>
      </c>
      <c r="G80" s="83">
        <v>32.090000000000003</v>
      </c>
      <c r="H80" s="84">
        <f>EOD_T-A80</f>
        <v>110</v>
      </c>
      <c r="I80" s="83">
        <f t="shared" si="3"/>
        <v>-0.20999999999999375</v>
      </c>
      <c r="J80" s="83">
        <f t="shared" si="4"/>
        <v>-0.65015479876159066</v>
      </c>
      <c r="K80" s="83">
        <f>J80-NAB_90DSMR</f>
        <v>-0.87170111589621846</v>
      </c>
      <c r="L80" s="83">
        <f t="shared" si="5"/>
        <v>0.75986283545471245</v>
      </c>
    </row>
    <row r="81" spans="1:12" x14ac:dyDescent="0.25">
      <c r="A81" s="82">
        <v>41983</v>
      </c>
      <c r="B81" s="83">
        <v>32.5</v>
      </c>
      <c r="C81" s="83">
        <v>32.549999999999997</v>
      </c>
      <c r="D81" s="83">
        <v>32.07</v>
      </c>
      <c r="E81" s="83">
        <v>32.299999999999997</v>
      </c>
      <c r="F81" s="84">
        <v>5021900</v>
      </c>
      <c r="G81" s="83">
        <v>32.299999999999997</v>
      </c>
      <c r="H81" s="84">
        <f>EOD_T-A81</f>
        <v>111</v>
      </c>
      <c r="I81" s="83">
        <f t="shared" si="3"/>
        <v>-0.30000000000000426</v>
      </c>
      <c r="J81" s="83">
        <f t="shared" si="4"/>
        <v>-0.92024539877301925</v>
      </c>
      <c r="K81" s="83">
        <f>J81-NAB_90DSMR</f>
        <v>-1.1417917159076469</v>
      </c>
      <c r="L81" s="83">
        <f t="shared" si="5"/>
        <v>1.3036883225153288</v>
      </c>
    </row>
    <row r="82" spans="1:12" x14ac:dyDescent="0.25">
      <c r="A82" s="82">
        <v>41982</v>
      </c>
      <c r="B82" s="83">
        <v>32.840000000000003</v>
      </c>
      <c r="C82" s="83">
        <v>33.049999999999997</v>
      </c>
      <c r="D82" s="83">
        <v>32.6</v>
      </c>
      <c r="E82" s="83">
        <v>32.6</v>
      </c>
      <c r="F82" s="84">
        <v>10114700</v>
      </c>
      <c r="G82" s="83">
        <v>32.6</v>
      </c>
      <c r="H82" s="84">
        <f>EOD_T-A82</f>
        <v>112</v>
      </c>
      <c r="I82" s="83">
        <f t="shared" si="3"/>
        <v>-0.36999999999999744</v>
      </c>
      <c r="J82" s="83">
        <f t="shared" si="4"/>
        <v>-1.1222323324234074</v>
      </c>
      <c r="K82" s="83">
        <f>J82-NAB_90DSMR</f>
        <v>-1.3437786495580353</v>
      </c>
      <c r="L82" s="83">
        <f t="shared" si="5"/>
        <v>1.805741059008017</v>
      </c>
    </row>
    <row r="83" spans="1:12" x14ac:dyDescent="0.25">
      <c r="A83" s="82">
        <v>41981</v>
      </c>
      <c r="B83" s="83">
        <v>32.799999999999997</v>
      </c>
      <c r="C83" s="83">
        <v>33.159999999999997</v>
      </c>
      <c r="D83" s="83">
        <v>32.76</v>
      </c>
      <c r="E83" s="83">
        <v>32.97</v>
      </c>
      <c r="F83" s="84">
        <v>6400500</v>
      </c>
      <c r="G83" s="83">
        <v>32.97</v>
      </c>
      <c r="H83" s="84">
        <f>EOD_T-A83</f>
        <v>113</v>
      </c>
      <c r="I83" s="83">
        <f t="shared" si="3"/>
        <v>0.57000000000000028</v>
      </c>
      <c r="J83" s="83">
        <f t="shared" si="4"/>
        <v>1.75925925925926</v>
      </c>
      <c r="K83" s="83">
        <f>J83-NAB_90DSMR</f>
        <v>1.5377129421246321</v>
      </c>
      <c r="L83" s="83">
        <f t="shared" si="5"/>
        <v>2.3645610923775919</v>
      </c>
    </row>
    <row r="84" spans="1:12" x14ac:dyDescent="0.25">
      <c r="A84" s="82">
        <v>41978</v>
      </c>
      <c r="B84" s="83">
        <v>32.81</v>
      </c>
      <c r="C84" s="83">
        <v>32.81</v>
      </c>
      <c r="D84" s="83">
        <v>32.03</v>
      </c>
      <c r="E84" s="83">
        <v>32.4</v>
      </c>
      <c r="F84" s="84">
        <v>5884000</v>
      </c>
      <c r="G84" s="83">
        <v>32.4</v>
      </c>
      <c r="H84" s="84">
        <f>EOD_T-A84</f>
        <v>116</v>
      </c>
      <c r="I84" s="83">
        <f t="shared" si="3"/>
        <v>-0.41000000000000369</v>
      </c>
      <c r="J84" s="83">
        <f t="shared" si="4"/>
        <v>-1.2496190185919041</v>
      </c>
      <c r="K84" s="83">
        <f>J84-NAB_90DSMR</f>
        <v>-1.471165335726532</v>
      </c>
      <c r="L84" s="83">
        <f t="shared" si="5"/>
        <v>2.1643274450433596</v>
      </c>
    </row>
    <row r="85" spans="1:12" x14ac:dyDescent="0.25">
      <c r="A85" s="82">
        <v>41977</v>
      </c>
      <c r="B85" s="83">
        <v>32.6</v>
      </c>
      <c r="C85" s="83">
        <v>32.86</v>
      </c>
      <c r="D85" s="83">
        <v>32.47</v>
      </c>
      <c r="E85" s="83">
        <v>32.81</v>
      </c>
      <c r="F85" s="84">
        <v>4846100</v>
      </c>
      <c r="G85" s="83">
        <v>32.81</v>
      </c>
      <c r="H85" s="84">
        <f>EOD_T-A85</f>
        <v>117</v>
      </c>
      <c r="I85" s="83">
        <f t="shared" si="3"/>
        <v>0.38000000000000256</v>
      </c>
      <c r="J85" s="83">
        <f t="shared" si="4"/>
        <v>1.1717545482577938</v>
      </c>
      <c r="K85" s="83">
        <f>J85-NAB_90DSMR</f>
        <v>0.95020823112316599</v>
      </c>
      <c r="L85" s="83">
        <f t="shared" si="5"/>
        <v>0.90289568249421603</v>
      </c>
    </row>
    <row r="86" spans="1:12" x14ac:dyDescent="0.25">
      <c r="A86" s="82">
        <v>41976</v>
      </c>
      <c r="B86" s="83">
        <v>32.200000000000003</v>
      </c>
      <c r="C86" s="83">
        <v>32.64</v>
      </c>
      <c r="D86" s="83">
        <v>32.130000000000003</v>
      </c>
      <c r="E86" s="83">
        <v>32.43</v>
      </c>
      <c r="F86" s="84">
        <v>5270600</v>
      </c>
      <c r="G86" s="83">
        <v>32.43</v>
      </c>
      <c r="H86" s="84">
        <f>EOD_T-A86</f>
        <v>118</v>
      </c>
      <c r="I86" s="83">
        <f t="shared" si="3"/>
        <v>3.9999999999999147E-2</v>
      </c>
      <c r="J86" s="83">
        <f t="shared" si="4"/>
        <v>0.12349490583513166</v>
      </c>
      <c r="K86" s="83">
        <f>J86-NAB_90DSMR</f>
        <v>-9.8051411299496141E-2</v>
      </c>
      <c r="L86" s="83">
        <f t="shared" si="5"/>
        <v>9.6140792578229602E-3</v>
      </c>
    </row>
    <row r="87" spans="1:12" x14ac:dyDescent="0.25">
      <c r="A87" s="82">
        <v>41975</v>
      </c>
      <c r="B87" s="83">
        <v>32.200000000000003</v>
      </c>
      <c r="C87" s="83">
        <v>32.44</v>
      </c>
      <c r="D87" s="83">
        <v>32</v>
      </c>
      <c r="E87" s="83">
        <v>32.39</v>
      </c>
      <c r="F87" s="84">
        <v>6010500</v>
      </c>
      <c r="G87" s="83">
        <v>32.39</v>
      </c>
      <c r="H87" s="84">
        <f>EOD_T-A87</f>
        <v>119</v>
      </c>
      <c r="I87" s="83">
        <f t="shared" si="3"/>
        <v>0.24000000000000199</v>
      </c>
      <c r="J87" s="83">
        <f t="shared" si="4"/>
        <v>0.7465007776049829</v>
      </c>
      <c r="K87" s="83">
        <f>J87-NAB_90DSMR</f>
        <v>0.5249544604703551</v>
      </c>
      <c r="L87" s="83">
        <f t="shared" si="5"/>
        <v>0.27557718556772159</v>
      </c>
    </row>
    <row r="88" spans="1:12" x14ac:dyDescent="0.25">
      <c r="A88" s="82">
        <v>41974</v>
      </c>
      <c r="B88" s="83">
        <v>32.619999999999997</v>
      </c>
      <c r="C88" s="83">
        <v>32.659999999999997</v>
      </c>
      <c r="D88" s="83">
        <v>32.130000000000003</v>
      </c>
      <c r="E88" s="83">
        <v>32.15</v>
      </c>
      <c r="F88" s="84">
        <v>4737900</v>
      </c>
      <c r="G88" s="83">
        <v>32.15</v>
      </c>
      <c r="H88" s="84">
        <f>EOD_T-A88</f>
        <v>120</v>
      </c>
      <c r="I88" s="83">
        <f t="shared" si="3"/>
        <v>-0.45000000000000284</v>
      </c>
      <c r="J88" s="83">
        <f t="shared" si="4"/>
        <v>-1.3803680981595179</v>
      </c>
      <c r="K88" s="83">
        <f>J88-NAB_90DSMR</f>
        <v>-1.6019144152941456</v>
      </c>
      <c r="L88" s="83">
        <f t="shared" si="5"/>
        <v>2.5661297939271841</v>
      </c>
    </row>
    <row r="89" spans="1:12" x14ac:dyDescent="0.25">
      <c r="A89" s="82">
        <v>41971</v>
      </c>
      <c r="B89" s="83">
        <v>32.89</v>
      </c>
      <c r="C89" s="83">
        <v>32.89</v>
      </c>
      <c r="D89" s="83">
        <v>32.46</v>
      </c>
      <c r="E89" s="83">
        <v>32.6</v>
      </c>
      <c r="F89" s="84">
        <v>8691200</v>
      </c>
      <c r="G89" s="83">
        <v>32.6</v>
      </c>
      <c r="H89" s="84">
        <f>EOD_T-A89</f>
        <v>123</v>
      </c>
      <c r="I89" s="83">
        <f t="shared" si="3"/>
        <v>-0.32999999999999829</v>
      </c>
      <c r="J89" s="83">
        <f t="shared" si="4"/>
        <v>-1.0021257212268395</v>
      </c>
      <c r="K89" s="83">
        <f>J89-NAB_90DSMR</f>
        <v>-1.2236720383614674</v>
      </c>
      <c r="L89" s="83">
        <f t="shared" si="5"/>
        <v>1.4973732574677086</v>
      </c>
    </row>
    <row r="90" spans="1:12" x14ac:dyDescent="0.25">
      <c r="A90" s="82">
        <v>41970</v>
      </c>
      <c r="B90" s="83">
        <v>32.590000000000003</v>
      </c>
      <c r="C90" s="83">
        <v>32.94</v>
      </c>
      <c r="D90" s="83">
        <v>32.53</v>
      </c>
      <c r="E90" s="83">
        <v>32.93</v>
      </c>
      <c r="F90" s="84">
        <v>8330100</v>
      </c>
      <c r="G90" s="83">
        <v>32.93</v>
      </c>
      <c r="H90" s="84">
        <f>EOD_T-A90</f>
        <v>124</v>
      </c>
      <c r="I90" s="83">
        <f t="shared" si="3"/>
        <v>0.46999999999999886</v>
      </c>
      <c r="J90" s="83">
        <f t="shared" si="4"/>
        <v>1.4479359211336995</v>
      </c>
      <c r="K90" s="83">
        <f>J90-NAB_90DSMR</f>
        <v>1.2263896039990718</v>
      </c>
      <c r="L90" s="83">
        <f t="shared" si="5"/>
        <v>1.5040314607970002</v>
      </c>
    </row>
    <row r="91" spans="1:12" x14ac:dyDescent="0.25">
      <c r="A91" s="82">
        <v>41969</v>
      </c>
      <c r="B91" s="83">
        <v>32.200000000000003</v>
      </c>
      <c r="C91" s="83">
        <v>32.49</v>
      </c>
      <c r="D91" s="83">
        <v>32.159999999999997</v>
      </c>
      <c r="E91" s="83">
        <v>32.46</v>
      </c>
      <c r="F91" s="84">
        <v>6461700</v>
      </c>
      <c r="G91" s="83">
        <v>32.46</v>
      </c>
      <c r="H91" s="84">
        <f>EOD_T-A91</f>
        <v>125</v>
      </c>
      <c r="I91" s="83">
        <f t="shared" si="3"/>
        <v>0.31000000000000227</v>
      </c>
      <c r="J91" s="83">
        <f t="shared" si="4"/>
        <v>0.96423017107310194</v>
      </c>
      <c r="K91" s="83">
        <f>J91-NAB_90DSMR</f>
        <v>0.74268385393847414</v>
      </c>
      <c r="L91" s="83">
        <f t="shared" si="5"/>
        <v>0.55157930690090473</v>
      </c>
    </row>
    <row r="92" spans="1:12" x14ac:dyDescent="0.25">
      <c r="A92" s="82">
        <v>41968</v>
      </c>
      <c r="B92" s="83">
        <v>32.200000000000003</v>
      </c>
      <c r="C92" s="83">
        <v>32.369999999999997</v>
      </c>
      <c r="D92" s="83">
        <v>32.03</v>
      </c>
      <c r="E92" s="83">
        <v>32.15</v>
      </c>
      <c r="F92" s="84">
        <v>5473800</v>
      </c>
      <c r="G92" s="83">
        <v>32.15</v>
      </c>
      <c r="H92" s="84">
        <f>EOD_T-A92</f>
        <v>126</v>
      </c>
      <c r="I92" s="83">
        <f t="shared" si="3"/>
        <v>-0.25</v>
      </c>
      <c r="J92" s="83">
        <f t="shared" si="4"/>
        <v>-0.77160493827160503</v>
      </c>
      <c r="K92" s="83">
        <f>J92-NAB_90DSMR</f>
        <v>-0.99315125540623284</v>
      </c>
      <c r="L92" s="83">
        <f t="shared" si="5"/>
        <v>0.98634941611497629</v>
      </c>
    </row>
    <row r="93" spans="1:12" x14ac:dyDescent="0.25">
      <c r="A93" s="82">
        <v>41967</v>
      </c>
      <c r="B93" s="83">
        <v>32.4</v>
      </c>
      <c r="C93" s="83">
        <v>32.630000000000003</v>
      </c>
      <c r="D93" s="83">
        <v>32.28</v>
      </c>
      <c r="E93" s="83">
        <v>32.4</v>
      </c>
      <c r="F93" s="84">
        <v>5126900</v>
      </c>
      <c r="G93" s="83">
        <v>32.4</v>
      </c>
      <c r="H93" s="84">
        <f>EOD_T-A93</f>
        <v>127</v>
      </c>
      <c r="I93" s="83">
        <f t="shared" si="3"/>
        <v>0.12999999999999545</v>
      </c>
      <c r="J93" s="83">
        <f t="shared" si="4"/>
        <v>0.40285094515028025</v>
      </c>
      <c r="K93" s="83">
        <f>J93-NAB_90DSMR</f>
        <v>0.18130462801565245</v>
      </c>
      <c r="L93" s="83">
        <f t="shared" si="5"/>
        <v>3.2871368139894108E-2</v>
      </c>
    </row>
    <row r="94" spans="1:12" x14ac:dyDescent="0.25">
      <c r="A94" s="82">
        <v>41964</v>
      </c>
      <c r="B94" s="83">
        <v>32.36</v>
      </c>
      <c r="C94" s="83">
        <v>32.369999999999997</v>
      </c>
      <c r="D94" s="83">
        <v>32.11</v>
      </c>
      <c r="E94" s="83">
        <v>32.270000000000003</v>
      </c>
      <c r="F94" s="84">
        <v>6864800</v>
      </c>
      <c r="G94" s="83">
        <v>32.270000000000003</v>
      </c>
      <c r="H94" s="84">
        <f>EOD_T-A94</f>
        <v>130</v>
      </c>
      <c r="I94" s="83">
        <f t="shared" si="3"/>
        <v>0.17000000000000171</v>
      </c>
      <c r="J94" s="83">
        <f t="shared" si="4"/>
        <v>0.52959501557632926</v>
      </c>
      <c r="K94" s="83">
        <f>J94-NAB_90DSMR</f>
        <v>0.30804869844170146</v>
      </c>
      <c r="L94" s="83">
        <f t="shared" si="5"/>
        <v>9.4894000611626325E-2</v>
      </c>
    </row>
    <row r="95" spans="1:12" x14ac:dyDescent="0.25">
      <c r="A95" s="82">
        <v>41963</v>
      </c>
      <c r="B95" s="83">
        <v>32.049999999999997</v>
      </c>
      <c r="C95" s="83">
        <v>32.35</v>
      </c>
      <c r="D95" s="83">
        <v>32</v>
      </c>
      <c r="E95" s="83">
        <v>32.1</v>
      </c>
      <c r="F95" s="84">
        <v>6467300</v>
      </c>
      <c r="G95" s="83">
        <v>32.1</v>
      </c>
      <c r="H95" s="84">
        <f>EOD_T-A95</f>
        <v>131</v>
      </c>
      <c r="I95" s="83">
        <f t="shared" si="3"/>
        <v>-3.0000000000001137E-2</v>
      </c>
      <c r="J95" s="83">
        <f t="shared" si="4"/>
        <v>-9.337068160597925E-2</v>
      </c>
      <c r="K95" s="83">
        <f>J95-NAB_90DSMR</f>
        <v>-0.31491699874060708</v>
      </c>
      <c r="L95" s="83">
        <f t="shared" si="5"/>
        <v>9.9172716095791522E-2</v>
      </c>
    </row>
    <row r="96" spans="1:12" x14ac:dyDescent="0.25">
      <c r="A96" s="82">
        <v>41962</v>
      </c>
      <c r="B96" s="83">
        <v>32.36</v>
      </c>
      <c r="C96" s="83">
        <v>32.36</v>
      </c>
      <c r="D96" s="83">
        <v>32.08</v>
      </c>
      <c r="E96" s="83">
        <v>32.130000000000003</v>
      </c>
      <c r="F96" s="84">
        <v>5269500</v>
      </c>
      <c r="G96" s="83">
        <v>32.130000000000003</v>
      </c>
      <c r="H96" s="84">
        <f>EOD_T-A96</f>
        <v>132</v>
      </c>
      <c r="I96" s="83">
        <f t="shared" si="3"/>
        <v>-0.23999999999999488</v>
      </c>
      <c r="J96" s="83">
        <f t="shared" si="4"/>
        <v>-0.74142724745132804</v>
      </c>
      <c r="K96" s="83">
        <f>J96-NAB_90DSMR</f>
        <v>-0.96297356458595584</v>
      </c>
      <c r="L96" s="83">
        <f t="shared" si="5"/>
        <v>0.92731808609138211</v>
      </c>
    </row>
    <row r="97" spans="1:12" x14ac:dyDescent="0.25">
      <c r="A97" s="82">
        <v>41961</v>
      </c>
      <c r="B97" s="83">
        <v>32.43</v>
      </c>
      <c r="C97" s="83">
        <v>32.54</v>
      </c>
      <c r="D97" s="83">
        <v>32.25</v>
      </c>
      <c r="E97" s="83">
        <v>32.369999999999997</v>
      </c>
      <c r="F97" s="84">
        <v>4739600</v>
      </c>
      <c r="G97" s="83">
        <v>32.369999999999997</v>
      </c>
      <c r="H97" s="84">
        <f>EOD_T-A97</f>
        <v>133</v>
      </c>
      <c r="I97" s="83">
        <f t="shared" si="3"/>
        <v>-2.0000000000003126E-2</v>
      </c>
      <c r="J97" s="83">
        <f t="shared" si="4"/>
        <v>-6.1747452917576801E-2</v>
      </c>
      <c r="K97" s="83">
        <f>J97-NAB_90DSMR</f>
        <v>-0.28329377005220457</v>
      </c>
      <c r="L97" s="83">
        <f t="shared" si="5"/>
        <v>8.0255360150391364E-2</v>
      </c>
    </row>
    <row r="98" spans="1:12" x14ac:dyDescent="0.25">
      <c r="A98" s="82">
        <v>41960</v>
      </c>
      <c r="B98" s="83">
        <v>32.5</v>
      </c>
      <c r="C98" s="83">
        <v>32.549999999999997</v>
      </c>
      <c r="D98" s="83">
        <v>32.32</v>
      </c>
      <c r="E98" s="83">
        <v>32.39</v>
      </c>
      <c r="F98" s="84">
        <v>5605400</v>
      </c>
      <c r="G98" s="83">
        <v>32.39</v>
      </c>
      <c r="H98" s="84">
        <f>EOD_T-A98</f>
        <v>134</v>
      </c>
      <c r="I98" s="83">
        <f t="shared" si="3"/>
        <v>-0.29999999999999716</v>
      </c>
      <c r="J98" s="83">
        <f t="shared" si="4"/>
        <v>-0.91771183848270776</v>
      </c>
      <c r="K98" s="83">
        <f>J98-NAB_90DSMR</f>
        <v>-1.1392581556173356</v>
      </c>
      <c r="L98" s="83">
        <f t="shared" si="5"/>
        <v>1.2979091451406133</v>
      </c>
    </row>
    <row r="99" spans="1:12" x14ac:dyDescent="0.25">
      <c r="A99" s="82">
        <v>41957</v>
      </c>
      <c r="B99" s="83">
        <v>32.31</v>
      </c>
      <c r="C99" s="83">
        <v>32.82</v>
      </c>
      <c r="D99" s="83">
        <v>32.229999999999997</v>
      </c>
      <c r="E99" s="83">
        <v>32.69</v>
      </c>
      <c r="F99" s="84">
        <v>6187000</v>
      </c>
      <c r="G99" s="83">
        <v>32.69</v>
      </c>
      <c r="H99" s="84">
        <f>EOD_T-A99</f>
        <v>137</v>
      </c>
      <c r="I99" s="83">
        <f t="shared" si="3"/>
        <v>0.28999999999999915</v>
      </c>
      <c r="J99" s="83">
        <f t="shared" si="4"/>
        <v>0.89506172839505915</v>
      </c>
      <c r="K99" s="83">
        <f>J99-NAB_90DSMR</f>
        <v>0.67351541126043135</v>
      </c>
      <c r="L99" s="83">
        <f t="shared" si="5"/>
        <v>0.45362300920530796</v>
      </c>
    </row>
    <row r="100" spans="1:12" x14ac:dyDescent="0.25">
      <c r="A100" s="82">
        <v>41956</v>
      </c>
      <c r="B100" s="83">
        <v>32.630000000000003</v>
      </c>
      <c r="C100" s="83">
        <v>32.65</v>
      </c>
      <c r="D100" s="83">
        <v>32.35</v>
      </c>
      <c r="E100" s="83">
        <v>32.4</v>
      </c>
      <c r="F100" s="84">
        <v>4832200</v>
      </c>
      <c r="G100" s="83">
        <v>32.4</v>
      </c>
      <c r="H100" s="84">
        <f>EOD_T-A100</f>
        <v>138</v>
      </c>
      <c r="I100" s="83">
        <f t="shared" si="3"/>
        <v>-0.25</v>
      </c>
      <c r="J100" s="83">
        <f t="shared" si="4"/>
        <v>-0.76569678407350694</v>
      </c>
      <c r="K100" s="83">
        <f>J100-NAB_90DSMR</f>
        <v>-0.98724310120813474</v>
      </c>
      <c r="L100" s="83">
        <f t="shared" si="5"/>
        <v>0.97464894088305543</v>
      </c>
    </row>
    <row r="101" spans="1:12" x14ac:dyDescent="0.25">
      <c r="A101" s="82">
        <v>41955</v>
      </c>
      <c r="B101" s="83">
        <v>32.86</v>
      </c>
      <c r="C101" s="83">
        <v>32.97</v>
      </c>
      <c r="D101" s="83">
        <v>32.61</v>
      </c>
      <c r="E101" s="83">
        <v>32.65</v>
      </c>
      <c r="F101" s="84">
        <v>6483800</v>
      </c>
      <c r="G101" s="83">
        <v>32.65</v>
      </c>
      <c r="H101" s="84">
        <f>EOD_T-A101</f>
        <v>139</v>
      </c>
      <c r="I101" s="83">
        <f t="shared" si="3"/>
        <v>-0.28999999999999915</v>
      </c>
      <c r="J101" s="83">
        <f t="shared" si="4"/>
        <v>-0.88038858530661546</v>
      </c>
      <c r="K101" s="83">
        <f>J101-NAB_90DSMR</f>
        <v>-1.1019349024412433</v>
      </c>
      <c r="L101" s="83">
        <f t="shared" si="5"/>
        <v>1.2142605292181923</v>
      </c>
    </row>
    <row r="102" spans="1:12" x14ac:dyDescent="0.25">
      <c r="A102" s="82">
        <v>41954</v>
      </c>
      <c r="B102" s="83">
        <v>33.159999999999997</v>
      </c>
      <c r="C102" s="83">
        <v>33.159999999999997</v>
      </c>
      <c r="D102" s="83">
        <v>32.69</v>
      </c>
      <c r="E102" s="83">
        <v>32.94</v>
      </c>
      <c r="F102" s="84">
        <v>8127800</v>
      </c>
      <c r="G102" s="83">
        <v>32.94</v>
      </c>
      <c r="H102" s="84">
        <f>EOD_T-A102</f>
        <v>140</v>
      </c>
      <c r="I102" s="83">
        <f t="shared" si="3"/>
        <v>-3.9999999999999147E-2</v>
      </c>
      <c r="J102" s="83">
        <f t="shared" si="4"/>
        <v>-0.12128562765312052</v>
      </c>
      <c r="K102" s="83">
        <f>J102-NAB_90DSMR</f>
        <v>-0.34283194478774831</v>
      </c>
      <c r="L102" s="83">
        <f t="shared" si="5"/>
        <v>0.1175337423669497</v>
      </c>
    </row>
    <row r="103" spans="1:12" x14ac:dyDescent="0.25">
      <c r="A103" s="82">
        <v>41953</v>
      </c>
      <c r="B103" s="83">
        <v>32.97</v>
      </c>
      <c r="C103" s="83">
        <v>33.200000000000003</v>
      </c>
      <c r="D103" s="83">
        <v>32.79</v>
      </c>
      <c r="E103" s="83">
        <v>32.979999999999997</v>
      </c>
      <c r="F103" s="84">
        <v>7497800</v>
      </c>
      <c r="G103" s="83">
        <v>32.979999999999997</v>
      </c>
      <c r="H103" s="84">
        <f>EOD_T-A103</f>
        <v>141</v>
      </c>
      <c r="I103" s="83">
        <f t="shared" si="3"/>
        <v>-0.24000000000000199</v>
      </c>
      <c r="J103" s="83">
        <f t="shared" si="4"/>
        <v>-0.72245635159543042</v>
      </c>
      <c r="K103" s="83">
        <f>J103-NAB_90DSMR</f>
        <v>-0.94400266873005823</v>
      </c>
      <c r="L103" s="83">
        <f t="shared" si="5"/>
        <v>0.89114103856947202</v>
      </c>
    </row>
    <row r="104" spans="1:12" x14ac:dyDescent="0.25">
      <c r="A104" s="82">
        <v>41950</v>
      </c>
      <c r="B104" s="83">
        <v>33.18</v>
      </c>
      <c r="C104" s="83">
        <v>33.22</v>
      </c>
      <c r="D104" s="83">
        <v>32.97</v>
      </c>
      <c r="E104" s="83">
        <v>33.22</v>
      </c>
      <c r="F104" s="84">
        <v>12758500</v>
      </c>
      <c r="G104" s="83">
        <v>33.22</v>
      </c>
      <c r="H104" s="84">
        <f>EOD_T-A104</f>
        <v>144</v>
      </c>
      <c r="I104" s="83">
        <f t="shared" si="3"/>
        <v>0.44999999999999574</v>
      </c>
      <c r="J104" s="83">
        <f t="shared" si="4"/>
        <v>1.3732072017088668</v>
      </c>
      <c r="K104" s="83">
        <f>J104-NAB_90DSMR</f>
        <v>1.1516608845742389</v>
      </c>
      <c r="L104" s="83">
        <f t="shared" si="5"/>
        <v>1.3263227930583184</v>
      </c>
    </row>
    <row r="105" spans="1:12" x14ac:dyDescent="0.25">
      <c r="A105" s="82">
        <v>41949</v>
      </c>
      <c r="B105" s="83">
        <v>34.5</v>
      </c>
      <c r="C105" s="83">
        <v>34.520000000000003</v>
      </c>
      <c r="D105" s="83">
        <v>34.08</v>
      </c>
      <c r="E105" s="83">
        <v>34.18</v>
      </c>
      <c r="F105" s="84">
        <v>6935300</v>
      </c>
      <c r="G105" s="83">
        <v>32.770000000000003</v>
      </c>
      <c r="H105" s="84">
        <f>EOD_T-A105</f>
        <v>145</v>
      </c>
      <c r="I105" s="83">
        <f t="shared" si="3"/>
        <v>-0.22999999999999687</v>
      </c>
      <c r="J105" s="83">
        <f t="shared" si="4"/>
        <v>-0.69696969696968747</v>
      </c>
      <c r="K105" s="83">
        <f>J105-NAB_90DSMR</f>
        <v>-0.91851601410431527</v>
      </c>
      <c r="L105" s="83">
        <f t="shared" si="5"/>
        <v>0.84367166816607864</v>
      </c>
    </row>
    <row r="106" spans="1:12" x14ac:dyDescent="0.25">
      <c r="A106" s="82">
        <v>41948</v>
      </c>
      <c r="B106" s="83">
        <v>34.5</v>
      </c>
      <c r="C106" s="83">
        <v>34.520000000000003</v>
      </c>
      <c r="D106" s="83">
        <v>34.130000000000003</v>
      </c>
      <c r="E106" s="83">
        <v>34.42</v>
      </c>
      <c r="F106" s="84">
        <v>6561400</v>
      </c>
      <c r="G106" s="83">
        <v>33</v>
      </c>
      <c r="H106" s="84">
        <f>EOD_T-A106</f>
        <v>146</v>
      </c>
      <c r="I106" s="83">
        <f t="shared" si="3"/>
        <v>-0.17999999999999972</v>
      </c>
      <c r="J106" s="83">
        <f t="shared" si="4"/>
        <v>-0.54249547920433905</v>
      </c>
      <c r="K106" s="83">
        <f>J106-NAB_90DSMR</f>
        <v>-0.76404179633896685</v>
      </c>
      <c r="L106" s="83">
        <f t="shared" si="5"/>
        <v>0.58375986655287526</v>
      </c>
    </row>
    <row r="107" spans="1:12" x14ac:dyDescent="0.25">
      <c r="A107" s="82">
        <v>41947</v>
      </c>
      <c r="B107" s="83">
        <v>35.04</v>
      </c>
      <c r="C107" s="83">
        <v>35.07</v>
      </c>
      <c r="D107" s="83">
        <v>34.46</v>
      </c>
      <c r="E107" s="83">
        <v>34.61</v>
      </c>
      <c r="F107" s="84">
        <v>5739800</v>
      </c>
      <c r="G107" s="83">
        <v>33.18</v>
      </c>
      <c r="H107" s="84">
        <f>EOD_T-A107</f>
        <v>147</v>
      </c>
      <c r="I107" s="83">
        <f t="shared" si="3"/>
        <v>-0.27000000000000313</v>
      </c>
      <c r="J107" s="83">
        <f t="shared" si="4"/>
        <v>-0.80717488789238589</v>
      </c>
      <c r="K107" s="83">
        <f>J107-NAB_90DSMR</f>
        <v>-1.0287212050270136</v>
      </c>
      <c r="L107" s="83">
        <f t="shared" si="5"/>
        <v>1.0582673176722308</v>
      </c>
    </row>
    <row r="108" spans="1:12" x14ac:dyDescent="0.25">
      <c r="A108" s="82">
        <v>41946</v>
      </c>
      <c r="B108" s="83">
        <v>35</v>
      </c>
      <c r="C108" s="83">
        <v>35.119999999999997</v>
      </c>
      <c r="D108" s="83">
        <v>34.840000000000003</v>
      </c>
      <c r="E108" s="83">
        <v>34.89</v>
      </c>
      <c r="F108" s="84">
        <v>3865100</v>
      </c>
      <c r="G108" s="83">
        <v>33.450000000000003</v>
      </c>
      <c r="H108" s="84">
        <f>EOD_T-A108</f>
        <v>148</v>
      </c>
      <c r="I108" s="83">
        <f t="shared" si="3"/>
        <v>-8.9999999999996305E-2</v>
      </c>
      <c r="J108" s="83">
        <f t="shared" si="4"/>
        <v>-0.26833631484793175</v>
      </c>
      <c r="K108" s="83">
        <f>J108-NAB_90DSMR</f>
        <v>-0.48988263198255955</v>
      </c>
      <c r="L108" s="83">
        <f t="shared" si="5"/>
        <v>0.23998499311815988</v>
      </c>
    </row>
    <row r="109" spans="1:12" x14ac:dyDescent="0.25">
      <c r="A109" s="82">
        <v>41943</v>
      </c>
      <c r="B109" s="83">
        <v>34.9</v>
      </c>
      <c r="C109" s="83">
        <v>34.99</v>
      </c>
      <c r="D109" s="83">
        <v>34.700000000000003</v>
      </c>
      <c r="E109" s="83">
        <v>34.99</v>
      </c>
      <c r="F109" s="84">
        <v>19600800</v>
      </c>
      <c r="G109" s="83">
        <v>33.54</v>
      </c>
      <c r="H109" s="84">
        <f>EOD_T-A109</f>
        <v>151</v>
      </c>
      <c r="I109" s="83">
        <f t="shared" si="3"/>
        <v>0.32999999999999829</v>
      </c>
      <c r="J109" s="83">
        <f t="shared" si="4"/>
        <v>0.99367660343269582</v>
      </c>
      <c r="K109" s="83">
        <f>J109-NAB_90DSMR</f>
        <v>0.77213028629806801</v>
      </c>
      <c r="L109" s="83">
        <f t="shared" si="5"/>
        <v>0.59618517901873647</v>
      </c>
    </row>
    <row r="110" spans="1:12" x14ac:dyDescent="0.25">
      <c r="A110" s="82">
        <v>41942</v>
      </c>
      <c r="B110" s="83">
        <v>34.6</v>
      </c>
      <c r="C110" s="83">
        <v>34.729999999999997</v>
      </c>
      <c r="D110" s="83">
        <v>34.31</v>
      </c>
      <c r="E110" s="83">
        <v>34.64</v>
      </c>
      <c r="F110" s="84">
        <v>4562500</v>
      </c>
      <c r="G110" s="83">
        <v>33.21</v>
      </c>
      <c r="H110" s="84">
        <f>EOD_T-A110</f>
        <v>152</v>
      </c>
      <c r="I110" s="83">
        <f t="shared" si="3"/>
        <v>0.25</v>
      </c>
      <c r="J110" s="83">
        <f t="shared" si="4"/>
        <v>0.75849514563106801</v>
      </c>
      <c r="K110" s="83">
        <f>J110-NAB_90DSMR</f>
        <v>0.53694882849644021</v>
      </c>
      <c r="L110" s="83">
        <f t="shared" si="5"/>
        <v>0.28831404442369957</v>
      </c>
    </row>
    <row r="111" spans="1:12" x14ac:dyDescent="0.25">
      <c r="A111" s="82">
        <v>41941</v>
      </c>
      <c r="B111" s="83">
        <v>34.6</v>
      </c>
      <c r="C111" s="83">
        <v>34.6</v>
      </c>
      <c r="D111" s="83">
        <v>34.18</v>
      </c>
      <c r="E111" s="83">
        <v>34.380000000000003</v>
      </c>
      <c r="F111" s="84">
        <v>5044700</v>
      </c>
      <c r="G111" s="83">
        <v>32.96</v>
      </c>
      <c r="H111" s="84">
        <f>EOD_T-A111</f>
        <v>153</v>
      </c>
      <c r="I111" s="83">
        <f t="shared" si="3"/>
        <v>-0.21000000000000085</v>
      </c>
      <c r="J111" s="83">
        <f t="shared" si="4"/>
        <v>-0.63310220078384338</v>
      </c>
      <c r="K111" s="83">
        <f>J111-NAB_90DSMR</f>
        <v>-0.85464851791847118</v>
      </c>
      <c r="L111" s="83">
        <f t="shared" si="5"/>
        <v>0.73042408918023938</v>
      </c>
    </row>
    <row r="112" spans="1:12" x14ac:dyDescent="0.25">
      <c r="A112" s="82">
        <v>41940</v>
      </c>
      <c r="B112" s="83">
        <v>34.450000000000003</v>
      </c>
      <c r="C112" s="83">
        <v>34.700000000000003</v>
      </c>
      <c r="D112" s="83">
        <v>34.28</v>
      </c>
      <c r="E112" s="83">
        <v>34.6</v>
      </c>
      <c r="F112" s="84">
        <v>4350900</v>
      </c>
      <c r="G112" s="83">
        <v>33.17</v>
      </c>
      <c r="H112" s="84">
        <f>EOD_T-A112</f>
        <v>154</v>
      </c>
      <c r="I112" s="83">
        <f t="shared" si="3"/>
        <v>7.0000000000000284E-2</v>
      </c>
      <c r="J112" s="83">
        <f t="shared" si="4"/>
        <v>0.21148036253776523</v>
      </c>
      <c r="K112" s="83">
        <f>J112-NAB_90DSMR</f>
        <v>-1.0065954596862575E-2</v>
      </c>
      <c r="L112" s="83">
        <f t="shared" si="5"/>
        <v>1.0132344194609881E-4</v>
      </c>
    </row>
    <row r="113" spans="1:12" x14ac:dyDescent="0.25">
      <c r="A113" s="82">
        <v>41939</v>
      </c>
      <c r="B113" s="83">
        <v>34.450000000000003</v>
      </c>
      <c r="C113" s="83">
        <v>34.65</v>
      </c>
      <c r="D113" s="83">
        <v>34.380000000000003</v>
      </c>
      <c r="E113" s="83">
        <v>34.53</v>
      </c>
      <c r="F113" s="84">
        <v>4460700</v>
      </c>
      <c r="G113" s="83">
        <v>33.1</v>
      </c>
      <c r="H113" s="84">
        <f>EOD_T-A113</f>
        <v>155</v>
      </c>
      <c r="I113" s="83">
        <f t="shared" si="3"/>
        <v>0.25</v>
      </c>
      <c r="J113" s="83">
        <f t="shared" si="4"/>
        <v>0.76103500761035003</v>
      </c>
      <c r="K113" s="83">
        <f>J113-NAB_90DSMR</f>
        <v>0.53948869047572223</v>
      </c>
      <c r="L113" s="83">
        <f t="shared" si="5"/>
        <v>0.29104804715120963</v>
      </c>
    </row>
    <row r="114" spans="1:12" x14ac:dyDescent="0.25">
      <c r="A114" s="82">
        <v>41936</v>
      </c>
      <c r="B114" s="83">
        <v>34.28</v>
      </c>
      <c r="C114" s="83">
        <v>34.380000000000003</v>
      </c>
      <c r="D114" s="83">
        <v>34.14</v>
      </c>
      <c r="E114" s="83">
        <v>34.270000000000003</v>
      </c>
      <c r="F114" s="84">
        <v>5146400</v>
      </c>
      <c r="G114" s="83">
        <v>32.85</v>
      </c>
      <c r="H114" s="84">
        <f>EOD_T-A114</f>
        <v>158</v>
      </c>
      <c r="I114" s="83">
        <f t="shared" si="3"/>
        <v>0.21999999999999886</v>
      </c>
      <c r="J114" s="83">
        <f t="shared" si="4"/>
        <v>0.67422617223413683</v>
      </c>
      <c r="K114" s="83">
        <f>J114-NAB_90DSMR</f>
        <v>0.45267985509950903</v>
      </c>
      <c r="L114" s="83">
        <f t="shared" si="5"/>
        <v>0.20491905121291248</v>
      </c>
    </row>
    <row r="115" spans="1:12" x14ac:dyDescent="0.25">
      <c r="A115" s="82">
        <v>41935</v>
      </c>
      <c r="B115" s="83">
        <v>33.69</v>
      </c>
      <c r="C115" s="83">
        <v>34.049999999999997</v>
      </c>
      <c r="D115" s="83">
        <v>33.65</v>
      </c>
      <c r="E115" s="83">
        <v>34.04</v>
      </c>
      <c r="F115" s="84">
        <v>3571000</v>
      </c>
      <c r="G115" s="83">
        <v>32.630000000000003</v>
      </c>
      <c r="H115" s="84">
        <f>EOD_T-A115</f>
        <v>159</v>
      </c>
      <c r="I115" s="83">
        <f t="shared" si="3"/>
        <v>0.17999999999999972</v>
      </c>
      <c r="J115" s="83">
        <f t="shared" si="4"/>
        <v>0.55469953775038428</v>
      </c>
      <c r="K115" s="83">
        <f>J115-NAB_90DSMR</f>
        <v>0.33315322061575647</v>
      </c>
      <c r="L115" s="83">
        <f t="shared" si="5"/>
        <v>0.11099106840665091</v>
      </c>
    </row>
    <row r="116" spans="1:12" x14ac:dyDescent="0.25">
      <c r="A116" s="82">
        <v>41934</v>
      </c>
      <c r="B116" s="83">
        <v>33.869999999999997</v>
      </c>
      <c r="C116" s="83">
        <v>33.89</v>
      </c>
      <c r="D116" s="83">
        <v>33.56</v>
      </c>
      <c r="E116" s="83">
        <v>33.85</v>
      </c>
      <c r="F116" s="84">
        <v>4128400</v>
      </c>
      <c r="G116" s="83">
        <v>32.450000000000003</v>
      </c>
      <c r="H116" s="84">
        <f>EOD_T-A116</f>
        <v>160</v>
      </c>
      <c r="I116" s="83">
        <f t="shared" si="3"/>
        <v>0.32000000000000028</v>
      </c>
      <c r="J116" s="83">
        <f t="shared" si="4"/>
        <v>0.99595393713040847</v>
      </c>
      <c r="K116" s="83">
        <f>J116-NAB_90DSMR</f>
        <v>0.77440761999578067</v>
      </c>
      <c r="L116" s="83">
        <f t="shared" si="5"/>
        <v>0.59970716190752948</v>
      </c>
    </row>
    <row r="117" spans="1:12" x14ac:dyDescent="0.25">
      <c r="A117" s="82">
        <v>41933</v>
      </c>
      <c r="B117" s="83">
        <v>33.5</v>
      </c>
      <c r="C117" s="83">
        <v>33.68</v>
      </c>
      <c r="D117" s="83">
        <v>33.36</v>
      </c>
      <c r="E117" s="83">
        <v>33.520000000000003</v>
      </c>
      <c r="F117" s="84">
        <v>4183300</v>
      </c>
      <c r="G117" s="83">
        <v>32.130000000000003</v>
      </c>
      <c r="H117" s="84">
        <f>EOD_T-A117</f>
        <v>161</v>
      </c>
      <c r="I117" s="83">
        <f t="shared" si="3"/>
        <v>7.0000000000000284E-2</v>
      </c>
      <c r="J117" s="83">
        <f t="shared" si="4"/>
        <v>0.21834061135371263</v>
      </c>
      <c r="K117" s="83">
        <f>J117-NAB_90DSMR</f>
        <v>-3.205705780915169E-3</v>
      </c>
      <c r="L117" s="83">
        <f t="shared" si="5"/>
        <v>1.0276549553792934E-5</v>
      </c>
    </row>
    <row r="118" spans="1:12" x14ac:dyDescent="0.25">
      <c r="A118" s="82">
        <v>41932</v>
      </c>
      <c r="B118" s="83">
        <v>33.700000000000003</v>
      </c>
      <c r="C118" s="83">
        <v>33.75</v>
      </c>
      <c r="D118" s="83">
        <v>33.39</v>
      </c>
      <c r="E118" s="83">
        <v>33.44</v>
      </c>
      <c r="F118" s="84">
        <v>5188600</v>
      </c>
      <c r="G118" s="83">
        <v>32.06</v>
      </c>
      <c r="H118" s="84">
        <f>EOD_T-A118</f>
        <v>162</v>
      </c>
      <c r="I118" s="83">
        <f t="shared" si="3"/>
        <v>0.28000000000000114</v>
      </c>
      <c r="J118" s="83">
        <f t="shared" si="4"/>
        <v>0.88105726872247048</v>
      </c>
      <c r="K118" s="83">
        <f>J118-NAB_90DSMR</f>
        <v>0.65951095158784268</v>
      </c>
      <c r="L118" s="83">
        <f t="shared" si="5"/>
        <v>0.43495469526430175</v>
      </c>
    </row>
    <row r="119" spans="1:12" x14ac:dyDescent="0.25">
      <c r="A119" s="82">
        <v>41929</v>
      </c>
      <c r="B119" s="83">
        <v>33.020000000000003</v>
      </c>
      <c r="C119" s="83">
        <v>33.33</v>
      </c>
      <c r="D119" s="83">
        <v>33.020000000000003</v>
      </c>
      <c r="E119" s="83">
        <v>33.15</v>
      </c>
      <c r="F119" s="84">
        <v>6808600</v>
      </c>
      <c r="G119" s="83">
        <v>31.78</v>
      </c>
      <c r="H119" s="84">
        <f>EOD_T-A119</f>
        <v>165</v>
      </c>
      <c r="I119" s="83">
        <f t="shared" si="3"/>
        <v>0.26000000000000156</v>
      </c>
      <c r="J119" s="83">
        <f t="shared" si="4"/>
        <v>0.82487309644670537</v>
      </c>
      <c r="K119" s="83">
        <f>J119-NAB_90DSMR</f>
        <v>0.60332677931207757</v>
      </c>
      <c r="L119" s="83">
        <f t="shared" si="5"/>
        <v>0.36400320263508434</v>
      </c>
    </row>
    <row r="120" spans="1:12" x14ac:dyDescent="0.25">
      <c r="A120" s="82">
        <v>41928</v>
      </c>
      <c r="B120" s="83">
        <v>32.340000000000003</v>
      </c>
      <c r="C120" s="83">
        <v>32.9</v>
      </c>
      <c r="D120" s="83">
        <v>32.049999999999997</v>
      </c>
      <c r="E120" s="83">
        <v>32.880000000000003</v>
      </c>
      <c r="F120" s="84">
        <v>10644800</v>
      </c>
      <c r="G120" s="83">
        <v>31.52</v>
      </c>
      <c r="H120" s="84">
        <f>EOD_T-A120</f>
        <v>166</v>
      </c>
      <c r="I120" s="83">
        <f t="shared" si="3"/>
        <v>0.32999999999999829</v>
      </c>
      <c r="J120" s="83">
        <f t="shared" si="4"/>
        <v>1.0580314203270225</v>
      </c>
      <c r="K120" s="83">
        <f>J120-NAB_90DSMR</f>
        <v>0.83648510319239466</v>
      </c>
      <c r="L120" s="83">
        <f t="shared" si="5"/>
        <v>0.69970732786279111</v>
      </c>
    </row>
    <row r="121" spans="1:12" x14ac:dyDescent="0.25">
      <c r="A121" s="82">
        <v>41927</v>
      </c>
      <c r="B121" s="83">
        <v>32.42</v>
      </c>
      <c r="C121" s="83">
        <v>32.659999999999997</v>
      </c>
      <c r="D121" s="83">
        <v>32.26</v>
      </c>
      <c r="E121" s="83">
        <v>32.54</v>
      </c>
      <c r="F121" s="84">
        <v>4505700</v>
      </c>
      <c r="G121" s="83">
        <v>31.19</v>
      </c>
      <c r="H121" s="84">
        <f>EOD_T-A121</f>
        <v>167</v>
      </c>
      <c r="I121" s="83">
        <f t="shared" si="3"/>
        <v>0.30000000000000071</v>
      </c>
      <c r="J121" s="83">
        <f t="shared" si="4"/>
        <v>0.97118808675947144</v>
      </c>
      <c r="K121" s="83">
        <f>J121-NAB_90DSMR</f>
        <v>0.74964176962484363</v>
      </c>
      <c r="L121" s="83">
        <f t="shared" si="5"/>
        <v>0.5619627827662671</v>
      </c>
    </row>
    <row r="122" spans="1:12" x14ac:dyDescent="0.25">
      <c r="A122" s="82">
        <v>41926</v>
      </c>
      <c r="B122" s="83">
        <v>31.63</v>
      </c>
      <c r="C122" s="83">
        <v>32.29</v>
      </c>
      <c r="D122" s="83">
        <v>31.56</v>
      </c>
      <c r="E122" s="83">
        <v>32.22</v>
      </c>
      <c r="F122" s="84">
        <v>5375600</v>
      </c>
      <c r="G122" s="83">
        <v>30.89</v>
      </c>
      <c r="H122" s="84">
        <f>EOD_T-A122</f>
        <v>168</v>
      </c>
      <c r="I122" s="83">
        <f t="shared" si="3"/>
        <v>0.39000000000000057</v>
      </c>
      <c r="J122" s="83">
        <f t="shared" si="4"/>
        <v>1.2786885245901658</v>
      </c>
      <c r="K122" s="83">
        <f>J122-NAB_90DSMR</f>
        <v>1.0571422074555379</v>
      </c>
      <c r="L122" s="83">
        <f t="shared" si="5"/>
        <v>1.1175496467839674</v>
      </c>
    </row>
    <row r="123" spans="1:12" x14ac:dyDescent="0.25">
      <c r="A123" s="82">
        <v>41925</v>
      </c>
      <c r="B123" s="83">
        <v>31.62</v>
      </c>
      <c r="C123" s="83">
        <v>32.03</v>
      </c>
      <c r="D123" s="83">
        <v>31.5</v>
      </c>
      <c r="E123" s="83">
        <v>31.82</v>
      </c>
      <c r="F123" s="84">
        <v>5729200</v>
      </c>
      <c r="G123" s="83">
        <v>30.5</v>
      </c>
      <c r="H123" s="84">
        <f>EOD_T-A123</f>
        <v>169</v>
      </c>
      <c r="I123" s="83">
        <f t="shared" si="3"/>
        <v>-0.10000000000000142</v>
      </c>
      <c r="J123" s="83">
        <f t="shared" si="4"/>
        <v>-0.3267973856209197</v>
      </c>
      <c r="K123" s="83">
        <f>J123-NAB_90DSMR</f>
        <v>-0.54834370275554756</v>
      </c>
      <c r="L123" s="83">
        <f t="shared" si="5"/>
        <v>0.30068081635166427</v>
      </c>
    </row>
    <row r="124" spans="1:12" x14ac:dyDescent="0.25">
      <c r="A124" s="82">
        <v>41922</v>
      </c>
      <c r="B124" s="83">
        <v>31.8</v>
      </c>
      <c r="C124" s="83">
        <v>32.24</v>
      </c>
      <c r="D124" s="83">
        <v>31.8</v>
      </c>
      <c r="E124" s="83">
        <v>31.92</v>
      </c>
      <c r="F124" s="84">
        <v>6030300</v>
      </c>
      <c r="G124" s="83">
        <v>30.6</v>
      </c>
      <c r="H124" s="84">
        <f>EOD_T-A124</f>
        <v>172</v>
      </c>
      <c r="I124" s="83">
        <f t="shared" si="3"/>
        <v>-0.52999999999999758</v>
      </c>
      <c r="J124" s="83">
        <f t="shared" si="4"/>
        <v>-1.7025377449405643</v>
      </c>
      <c r="K124" s="83">
        <f>J124-NAB_90DSMR</f>
        <v>-1.9240840620751922</v>
      </c>
      <c r="L124" s="83">
        <f t="shared" si="5"/>
        <v>3.702099477931772</v>
      </c>
    </row>
    <row r="125" spans="1:12" x14ac:dyDescent="0.25">
      <c r="A125" s="82">
        <v>41921</v>
      </c>
      <c r="B125" s="83">
        <v>31.82</v>
      </c>
      <c r="C125" s="83">
        <v>32.729999999999997</v>
      </c>
      <c r="D125" s="83">
        <v>31.77</v>
      </c>
      <c r="E125" s="83">
        <v>32.47</v>
      </c>
      <c r="F125" s="84">
        <v>9854000</v>
      </c>
      <c r="G125" s="83">
        <v>31.13</v>
      </c>
      <c r="H125" s="84">
        <f>EOD_T-A125</f>
        <v>173</v>
      </c>
      <c r="I125" s="83">
        <f t="shared" si="3"/>
        <v>0.30999999999999872</v>
      </c>
      <c r="J125" s="83">
        <f t="shared" si="4"/>
        <v>1.0058403634003852</v>
      </c>
      <c r="K125" s="83">
        <f>J125-NAB_90DSMR</f>
        <v>0.78429404626575738</v>
      </c>
      <c r="L125" s="83">
        <f t="shared" si="5"/>
        <v>0.61511715100791398</v>
      </c>
    </row>
    <row r="126" spans="1:12" x14ac:dyDescent="0.25">
      <c r="A126" s="82">
        <v>41920</v>
      </c>
      <c r="B126" s="83">
        <v>31.9</v>
      </c>
      <c r="C126" s="83">
        <v>32.299999999999997</v>
      </c>
      <c r="D126" s="83">
        <v>31.85</v>
      </c>
      <c r="E126" s="83">
        <v>32.15</v>
      </c>
      <c r="F126" s="84">
        <v>4443300</v>
      </c>
      <c r="G126" s="83">
        <v>30.82</v>
      </c>
      <c r="H126" s="84">
        <f>EOD_T-A126</f>
        <v>174</v>
      </c>
      <c r="I126" s="83">
        <f t="shared" si="3"/>
        <v>-0.21999999999999886</v>
      </c>
      <c r="J126" s="83">
        <f t="shared" si="4"/>
        <v>-0.70876288659793452</v>
      </c>
      <c r="K126" s="83">
        <f>J126-NAB_90DSMR</f>
        <v>-0.93030920373256232</v>
      </c>
      <c r="L126" s="83">
        <f t="shared" si="5"/>
        <v>0.86547521454951415</v>
      </c>
    </row>
    <row r="127" spans="1:12" x14ac:dyDescent="0.25">
      <c r="A127" s="82">
        <v>41919</v>
      </c>
      <c r="B127" s="83">
        <v>32.86</v>
      </c>
      <c r="C127" s="83">
        <v>32.86</v>
      </c>
      <c r="D127" s="83">
        <v>31.82</v>
      </c>
      <c r="E127" s="83">
        <v>32.380000000000003</v>
      </c>
      <c r="F127" s="84">
        <v>8607700</v>
      </c>
      <c r="G127" s="83">
        <v>31.04</v>
      </c>
      <c r="H127" s="84">
        <f>EOD_T-A127</f>
        <v>175</v>
      </c>
      <c r="I127" s="83">
        <f t="shared" si="3"/>
        <v>-0.32000000000000028</v>
      </c>
      <c r="J127" s="83">
        <f t="shared" si="4"/>
        <v>-1.020408163265307</v>
      </c>
      <c r="K127" s="83">
        <f>J127-NAB_90DSMR</f>
        <v>-1.2419544803999347</v>
      </c>
      <c r="L127" s="83">
        <f t="shared" si="5"/>
        <v>1.5424509313854717</v>
      </c>
    </row>
    <row r="128" spans="1:12" x14ac:dyDescent="0.25">
      <c r="A128" s="82">
        <v>41918</v>
      </c>
      <c r="B128" s="83">
        <v>33.14</v>
      </c>
      <c r="C128" s="83">
        <v>33.14</v>
      </c>
      <c r="D128" s="83">
        <v>32.659999999999997</v>
      </c>
      <c r="E128" s="83">
        <v>32.71</v>
      </c>
      <c r="F128" s="84">
        <v>2455400</v>
      </c>
      <c r="G128" s="83">
        <v>31.36</v>
      </c>
      <c r="H128" s="84">
        <f>EOD_T-A128</f>
        <v>176</v>
      </c>
      <c r="I128" s="83">
        <f t="shared" si="3"/>
        <v>-0.25</v>
      </c>
      <c r="J128" s="83">
        <f t="shared" si="4"/>
        <v>-0.7908889591901298</v>
      </c>
      <c r="K128" s="83">
        <f>J128-NAB_90DSMR</f>
        <v>-1.0124352763247577</v>
      </c>
      <c r="L128" s="83">
        <f t="shared" si="5"/>
        <v>1.0250251887467885</v>
      </c>
    </row>
    <row r="129" spans="1:12" x14ac:dyDescent="0.25">
      <c r="A129" s="82">
        <v>41915</v>
      </c>
      <c r="B129" s="83">
        <v>32.630000000000003</v>
      </c>
      <c r="C129" s="83">
        <v>33.049999999999997</v>
      </c>
      <c r="D129" s="83">
        <v>32.57</v>
      </c>
      <c r="E129" s="83">
        <v>32.97</v>
      </c>
      <c r="F129" s="84">
        <v>3614700</v>
      </c>
      <c r="G129" s="83">
        <v>31.61</v>
      </c>
      <c r="H129" s="84">
        <f>EOD_T-A129</f>
        <v>179</v>
      </c>
      <c r="I129" s="83">
        <f t="shared" si="3"/>
        <v>0.28000000000000114</v>
      </c>
      <c r="J129" s="83">
        <f t="shared" si="4"/>
        <v>0.89371209703160281</v>
      </c>
      <c r="K129" s="83">
        <f>J129-NAB_90DSMR</f>
        <v>0.67216577989697501</v>
      </c>
      <c r="L129" s="83">
        <f t="shared" si="5"/>
        <v>0.45180683566450863</v>
      </c>
    </row>
    <row r="130" spans="1:12" x14ac:dyDescent="0.25">
      <c r="A130" s="82">
        <v>41914</v>
      </c>
      <c r="B130" s="83">
        <v>32.51</v>
      </c>
      <c r="C130" s="83">
        <v>32.770000000000003</v>
      </c>
      <c r="D130" s="83">
        <v>32.479999999999997</v>
      </c>
      <c r="E130" s="83">
        <v>32.68</v>
      </c>
      <c r="F130" s="84">
        <v>3421500</v>
      </c>
      <c r="G130" s="83">
        <v>31.33</v>
      </c>
      <c r="H130" s="84">
        <f>EOD_T-A130</f>
        <v>180</v>
      </c>
      <c r="I130" s="83">
        <f t="shared" si="3"/>
        <v>-0.14000000000000057</v>
      </c>
      <c r="J130" s="83">
        <f t="shared" si="4"/>
        <v>-0.44486812837623319</v>
      </c>
      <c r="K130" s="83">
        <f>J130-NAB_90DSMR</f>
        <v>-0.66641444551086093</v>
      </c>
      <c r="L130" s="83">
        <f t="shared" si="5"/>
        <v>0.44410821318554822</v>
      </c>
    </row>
    <row r="131" spans="1:12" x14ac:dyDescent="0.25">
      <c r="A131" s="82">
        <v>41913</v>
      </c>
      <c r="B131" s="83">
        <v>32.14</v>
      </c>
      <c r="C131" s="83">
        <v>32.94</v>
      </c>
      <c r="D131" s="83">
        <v>32.08</v>
      </c>
      <c r="E131" s="83">
        <v>32.83</v>
      </c>
      <c r="F131" s="84">
        <v>4902400</v>
      </c>
      <c r="G131" s="83">
        <v>31.47</v>
      </c>
      <c r="H131" s="84">
        <f>EOD_T-A131</f>
        <v>181</v>
      </c>
      <c r="I131" s="83">
        <f t="shared" ref="I131:I194" si="6">G131-G132</f>
        <v>0.27999999999999758</v>
      </c>
      <c r="J131" s="83">
        <f t="shared" ref="J131:J194" si="7">I131/G132*100</f>
        <v>0.89772362936837957</v>
      </c>
      <c r="K131" s="83">
        <f>J131-NAB_90DSMR</f>
        <v>0.67617731223375177</v>
      </c>
      <c r="L131" s="83">
        <f t="shared" ref="L131:L194" si="8">K131*K131</f>
        <v>0.45721575757966065</v>
      </c>
    </row>
    <row r="132" spans="1:12" x14ac:dyDescent="0.25">
      <c r="A132" s="82">
        <v>41912</v>
      </c>
      <c r="B132" s="83">
        <v>32.07</v>
      </c>
      <c r="C132" s="83">
        <v>32.54</v>
      </c>
      <c r="D132" s="83">
        <v>31.99</v>
      </c>
      <c r="E132" s="83">
        <v>32.54</v>
      </c>
      <c r="F132" s="84">
        <v>6875600</v>
      </c>
      <c r="G132" s="83">
        <v>31.19</v>
      </c>
      <c r="H132" s="84">
        <f>EOD_T-A132</f>
        <v>182</v>
      </c>
      <c r="I132" s="83">
        <f t="shared" si="6"/>
        <v>0.45000000000000284</v>
      </c>
      <c r="J132" s="83">
        <f t="shared" si="7"/>
        <v>1.4638906961613625</v>
      </c>
      <c r="K132" s="83">
        <f>J132-NAB_90DSMR</f>
        <v>1.2423443790267346</v>
      </c>
      <c r="L132" s="83">
        <f t="shared" si="8"/>
        <v>1.5434195560993227</v>
      </c>
    </row>
    <row r="133" spans="1:12" x14ac:dyDescent="0.25">
      <c r="A133" s="82">
        <v>41911</v>
      </c>
      <c r="B133" s="83">
        <v>32.6</v>
      </c>
      <c r="C133" s="83">
        <v>32.61</v>
      </c>
      <c r="D133" s="83">
        <v>32.07</v>
      </c>
      <c r="E133" s="83">
        <v>32.07</v>
      </c>
      <c r="F133" s="84">
        <v>5471400</v>
      </c>
      <c r="G133" s="83">
        <v>30.74</v>
      </c>
      <c r="H133" s="84">
        <f>EOD_T-A133</f>
        <v>183</v>
      </c>
      <c r="I133" s="83">
        <f t="shared" si="6"/>
        <v>-0.61000000000000298</v>
      </c>
      <c r="J133" s="83">
        <f t="shared" si="7"/>
        <v>-1.9457735247209025</v>
      </c>
      <c r="K133" s="83">
        <f>J133-NAB_90DSMR</f>
        <v>-2.1673198418555302</v>
      </c>
      <c r="L133" s="83">
        <f t="shared" si="8"/>
        <v>4.6972752969006804</v>
      </c>
    </row>
    <row r="134" spans="1:12" x14ac:dyDescent="0.25">
      <c r="A134" s="82">
        <v>41908</v>
      </c>
      <c r="B134" s="83">
        <v>32.89</v>
      </c>
      <c r="C134" s="83">
        <v>32.97</v>
      </c>
      <c r="D134" s="83">
        <v>32.619999999999997</v>
      </c>
      <c r="E134" s="83">
        <v>32.700000000000003</v>
      </c>
      <c r="F134" s="84">
        <v>9577500</v>
      </c>
      <c r="G134" s="83">
        <v>31.35</v>
      </c>
      <c r="H134" s="84">
        <f>EOD_T-A134</f>
        <v>186</v>
      </c>
      <c r="I134" s="83">
        <f t="shared" si="6"/>
        <v>-0.38999999999999702</v>
      </c>
      <c r="J134" s="83">
        <f t="shared" si="7"/>
        <v>-1.2287334593572685</v>
      </c>
      <c r="K134" s="83">
        <f>J134-NAB_90DSMR</f>
        <v>-1.4502797764918962</v>
      </c>
      <c r="L134" s="83">
        <f t="shared" si="8"/>
        <v>2.1033114301013844</v>
      </c>
    </row>
    <row r="135" spans="1:12" x14ac:dyDescent="0.25">
      <c r="A135" s="82">
        <v>41907</v>
      </c>
      <c r="B135" s="83">
        <v>33.33</v>
      </c>
      <c r="C135" s="83">
        <v>33.380000000000003</v>
      </c>
      <c r="D135" s="83">
        <v>33.03</v>
      </c>
      <c r="E135" s="83">
        <v>33.11</v>
      </c>
      <c r="F135" s="84">
        <v>5372000</v>
      </c>
      <c r="G135" s="83">
        <v>31.74</v>
      </c>
      <c r="H135" s="84">
        <f>EOD_T-A135</f>
        <v>187</v>
      </c>
      <c r="I135" s="83">
        <f t="shared" si="6"/>
        <v>6.9999999999996732E-2</v>
      </c>
      <c r="J135" s="83">
        <f t="shared" si="7"/>
        <v>0.22102936532995493</v>
      </c>
      <c r="K135" s="83">
        <f>J135-NAB_90DSMR</f>
        <v>-5.1695180467287161E-4</v>
      </c>
      <c r="L135" s="83">
        <f t="shared" si="8"/>
        <v>2.6723916835453882E-7</v>
      </c>
    </row>
    <row r="136" spans="1:12" x14ac:dyDescent="0.25">
      <c r="A136" s="82">
        <v>41906</v>
      </c>
      <c r="B136" s="83">
        <v>33.26</v>
      </c>
      <c r="C136" s="83">
        <v>33.29</v>
      </c>
      <c r="D136" s="83">
        <v>32.94</v>
      </c>
      <c r="E136" s="83">
        <v>33.04</v>
      </c>
      <c r="F136" s="84">
        <v>5112000</v>
      </c>
      <c r="G136" s="83">
        <v>31.67</v>
      </c>
      <c r="H136" s="84">
        <f>EOD_T-A136</f>
        <v>188</v>
      </c>
      <c r="I136" s="83">
        <f t="shared" si="6"/>
        <v>-0.44999999999999574</v>
      </c>
      <c r="J136" s="83">
        <f t="shared" si="7"/>
        <v>-1.4009962640099496</v>
      </c>
      <c r="K136" s="83">
        <f>J136-NAB_90DSMR</f>
        <v>-1.6225425811445775</v>
      </c>
      <c r="L136" s="83">
        <f t="shared" si="8"/>
        <v>2.6326444276273078</v>
      </c>
    </row>
    <row r="137" spans="1:12" x14ac:dyDescent="0.25">
      <c r="A137" s="82">
        <v>41905</v>
      </c>
      <c r="B137" s="83">
        <v>33.1</v>
      </c>
      <c r="C137" s="83">
        <v>33.64</v>
      </c>
      <c r="D137" s="83">
        <v>32.85</v>
      </c>
      <c r="E137" s="83">
        <v>33.51</v>
      </c>
      <c r="F137" s="84">
        <v>5306100</v>
      </c>
      <c r="G137" s="83">
        <v>32.119999999999997</v>
      </c>
      <c r="H137" s="84">
        <f>EOD_T-A137</f>
        <v>189</v>
      </c>
      <c r="I137" s="83">
        <f t="shared" si="6"/>
        <v>0.38999999999999702</v>
      </c>
      <c r="J137" s="83">
        <f t="shared" si="7"/>
        <v>1.2291207059564986</v>
      </c>
      <c r="K137" s="83">
        <f>J137-NAB_90DSMR</f>
        <v>1.0075743888218707</v>
      </c>
      <c r="L137" s="83">
        <f t="shared" si="8"/>
        <v>1.0152061490097661</v>
      </c>
    </row>
    <row r="138" spans="1:12" x14ac:dyDescent="0.25">
      <c r="A138" s="82">
        <v>41904</v>
      </c>
      <c r="B138" s="83">
        <v>33.83</v>
      </c>
      <c r="C138" s="83">
        <v>33.89</v>
      </c>
      <c r="D138" s="83">
        <v>32.979999999999997</v>
      </c>
      <c r="E138" s="83">
        <v>33.1</v>
      </c>
      <c r="F138" s="84">
        <v>5717000</v>
      </c>
      <c r="G138" s="83">
        <v>31.73</v>
      </c>
      <c r="H138" s="84">
        <f>EOD_T-A138</f>
        <v>190</v>
      </c>
      <c r="I138" s="83">
        <f t="shared" si="6"/>
        <v>-0.76999999999999957</v>
      </c>
      <c r="J138" s="83">
        <f t="shared" si="7"/>
        <v>-2.3692307692307679</v>
      </c>
      <c r="K138" s="83">
        <f>J138-NAB_90DSMR</f>
        <v>-2.5907770863653958</v>
      </c>
      <c r="L138" s="83">
        <f t="shared" si="8"/>
        <v>6.7121259112359697</v>
      </c>
    </row>
    <row r="139" spans="1:12" x14ac:dyDescent="0.25">
      <c r="A139" s="82">
        <v>41901</v>
      </c>
      <c r="B139" s="83">
        <v>33.32</v>
      </c>
      <c r="C139" s="83">
        <v>33.9</v>
      </c>
      <c r="D139" s="83">
        <v>33.31</v>
      </c>
      <c r="E139" s="83">
        <v>33.9</v>
      </c>
      <c r="F139" s="84">
        <v>8316400</v>
      </c>
      <c r="G139" s="83">
        <v>32.5</v>
      </c>
      <c r="H139" s="84">
        <f>EOD_T-A139</f>
        <v>193</v>
      </c>
      <c r="I139" s="83">
        <f t="shared" si="6"/>
        <v>0.66000000000000014</v>
      </c>
      <c r="J139" s="83">
        <f t="shared" si="7"/>
        <v>2.0728643216080407</v>
      </c>
      <c r="K139" s="83">
        <f>J139-NAB_90DSMR</f>
        <v>1.8513180044734128</v>
      </c>
      <c r="L139" s="83">
        <f t="shared" si="8"/>
        <v>3.4273783536874194</v>
      </c>
    </row>
    <row r="140" spans="1:12" x14ac:dyDescent="0.25">
      <c r="A140" s="82">
        <v>41900</v>
      </c>
      <c r="B140" s="83">
        <v>33.25</v>
      </c>
      <c r="C140" s="83">
        <v>33.43</v>
      </c>
      <c r="D140" s="83">
        <v>32.81</v>
      </c>
      <c r="E140" s="83">
        <v>33.21</v>
      </c>
      <c r="F140" s="84">
        <v>7565100</v>
      </c>
      <c r="G140" s="83">
        <v>31.84</v>
      </c>
      <c r="H140" s="84">
        <f>EOD_T-A140</f>
        <v>194</v>
      </c>
      <c r="I140" s="83">
        <f t="shared" si="6"/>
        <v>3.0000000000001137E-2</v>
      </c>
      <c r="J140" s="83">
        <f t="shared" si="7"/>
        <v>9.4309965419682923E-2</v>
      </c>
      <c r="K140" s="83">
        <f>J140-NAB_90DSMR</f>
        <v>-0.12723635171494488</v>
      </c>
      <c r="L140" s="83">
        <f t="shared" si="8"/>
        <v>1.6189089197729156E-2</v>
      </c>
    </row>
    <row r="141" spans="1:12" x14ac:dyDescent="0.25">
      <c r="A141" s="82">
        <v>41899</v>
      </c>
      <c r="B141" s="83">
        <v>33.700000000000003</v>
      </c>
      <c r="C141" s="83">
        <v>33.78</v>
      </c>
      <c r="D141" s="83">
        <v>33.08</v>
      </c>
      <c r="E141" s="83">
        <v>33.18</v>
      </c>
      <c r="F141" s="84">
        <v>6680700</v>
      </c>
      <c r="G141" s="83">
        <v>31.81</v>
      </c>
      <c r="H141" s="84">
        <f>EOD_T-A141</f>
        <v>195</v>
      </c>
      <c r="I141" s="83">
        <f t="shared" si="6"/>
        <v>-0.44000000000000128</v>
      </c>
      <c r="J141" s="83">
        <f t="shared" si="7"/>
        <v>-1.3643410852713218</v>
      </c>
      <c r="K141" s="83">
        <f>J141-NAB_90DSMR</f>
        <v>-1.5858874024059495</v>
      </c>
      <c r="L141" s="83">
        <f t="shared" si="8"/>
        <v>2.5150388531098899</v>
      </c>
    </row>
    <row r="142" spans="1:12" x14ac:dyDescent="0.25">
      <c r="A142" s="82">
        <v>41898</v>
      </c>
      <c r="B142" s="83">
        <v>33.9</v>
      </c>
      <c r="C142" s="83">
        <v>33.909999999999997</v>
      </c>
      <c r="D142" s="83">
        <v>33.58</v>
      </c>
      <c r="E142" s="83">
        <v>33.64</v>
      </c>
      <c r="F142" s="84">
        <v>4339400</v>
      </c>
      <c r="G142" s="83">
        <v>32.25</v>
      </c>
      <c r="H142" s="84">
        <f>EOD_T-A142</f>
        <v>196</v>
      </c>
      <c r="I142" s="83">
        <f t="shared" si="6"/>
        <v>-0.14999999999999858</v>
      </c>
      <c r="J142" s="83">
        <f t="shared" si="7"/>
        <v>-0.46296296296295858</v>
      </c>
      <c r="K142" s="83">
        <f>J142-NAB_90DSMR</f>
        <v>-0.68450928009758638</v>
      </c>
      <c r="L142" s="83">
        <f t="shared" si="8"/>
        <v>0.46855295453971596</v>
      </c>
    </row>
    <row r="143" spans="1:12" x14ac:dyDescent="0.25">
      <c r="A143" s="82">
        <v>41897</v>
      </c>
      <c r="B143" s="83">
        <v>34</v>
      </c>
      <c r="C143" s="83">
        <v>34.06</v>
      </c>
      <c r="D143" s="83">
        <v>33.799999999999997</v>
      </c>
      <c r="E143" s="83">
        <v>33.799999999999997</v>
      </c>
      <c r="F143" s="84">
        <v>4166700</v>
      </c>
      <c r="G143" s="83">
        <v>32.4</v>
      </c>
      <c r="H143" s="84">
        <f>EOD_T-A143</f>
        <v>197</v>
      </c>
      <c r="I143" s="83">
        <f t="shared" si="6"/>
        <v>-0.42999999999999972</v>
      </c>
      <c r="J143" s="83">
        <f t="shared" si="7"/>
        <v>-1.309777642400243</v>
      </c>
      <c r="K143" s="83">
        <f>J143-NAB_90DSMR</f>
        <v>-1.5313239595348707</v>
      </c>
      <c r="L143" s="83">
        <f t="shared" si="8"/>
        <v>2.344953069045554</v>
      </c>
    </row>
    <row r="144" spans="1:12" x14ac:dyDescent="0.25">
      <c r="A144" s="82">
        <v>41894</v>
      </c>
      <c r="B144" s="83">
        <v>34.35</v>
      </c>
      <c r="C144" s="83">
        <v>34.409999999999997</v>
      </c>
      <c r="D144" s="83">
        <v>34.08</v>
      </c>
      <c r="E144" s="83">
        <v>34.25</v>
      </c>
      <c r="F144" s="84">
        <v>3456500</v>
      </c>
      <c r="G144" s="83">
        <v>32.83</v>
      </c>
      <c r="H144" s="84">
        <f>EOD_T-A144</f>
        <v>200</v>
      </c>
      <c r="I144" s="83">
        <f t="shared" si="6"/>
        <v>-0.17000000000000171</v>
      </c>
      <c r="J144" s="83">
        <f t="shared" si="7"/>
        <v>-0.51515151515152025</v>
      </c>
      <c r="K144" s="83">
        <f>J144-NAB_90DSMR</f>
        <v>-0.73669783228614805</v>
      </c>
      <c r="L144" s="83">
        <f t="shared" si="8"/>
        <v>0.54272369609510951</v>
      </c>
    </row>
    <row r="145" spans="1:12" x14ac:dyDescent="0.25">
      <c r="A145" s="82">
        <v>41893</v>
      </c>
      <c r="B145" s="83">
        <v>34.619999999999997</v>
      </c>
      <c r="C145" s="83">
        <v>34.78</v>
      </c>
      <c r="D145" s="83">
        <v>34.39</v>
      </c>
      <c r="E145" s="83">
        <v>34.42</v>
      </c>
      <c r="F145" s="84">
        <v>3444400</v>
      </c>
      <c r="G145" s="83">
        <v>33</v>
      </c>
      <c r="H145" s="84">
        <f>EOD_T-A145</f>
        <v>201</v>
      </c>
      <c r="I145" s="83">
        <f t="shared" si="6"/>
        <v>-0.11999999999999744</v>
      </c>
      <c r="J145" s="83">
        <f t="shared" si="7"/>
        <v>-0.36231884057970243</v>
      </c>
      <c r="K145" s="83">
        <f>J145-NAB_90DSMR</f>
        <v>-0.58386515771433023</v>
      </c>
      <c r="L145" s="83">
        <f t="shared" si="8"/>
        <v>0.34089852239277973</v>
      </c>
    </row>
    <row r="146" spans="1:12" x14ac:dyDescent="0.25">
      <c r="A146" s="82">
        <v>41892</v>
      </c>
      <c r="B146" s="83">
        <v>34.47</v>
      </c>
      <c r="C146" s="83">
        <v>34.659999999999997</v>
      </c>
      <c r="D146" s="83">
        <v>34.44</v>
      </c>
      <c r="E146" s="83">
        <v>34.549999999999997</v>
      </c>
      <c r="F146" s="84">
        <v>4147300</v>
      </c>
      <c r="G146" s="83">
        <v>33.119999999999997</v>
      </c>
      <c r="H146" s="84">
        <f>EOD_T-A146</f>
        <v>202</v>
      </c>
      <c r="I146" s="83">
        <f t="shared" si="6"/>
        <v>-8.00000000000054E-2</v>
      </c>
      <c r="J146" s="83">
        <f t="shared" si="7"/>
        <v>-0.24096385542170298</v>
      </c>
      <c r="K146" s="83">
        <f>J146-NAB_90DSMR</f>
        <v>-0.46251017255633076</v>
      </c>
      <c r="L146" s="83">
        <f t="shared" si="8"/>
        <v>0.21391565971808685</v>
      </c>
    </row>
    <row r="147" spans="1:12" x14ac:dyDescent="0.25">
      <c r="A147" s="82">
        <v>41891</v>
      </c>
      <c r="B147" s="83">
        <v>34.6</v>
      </c>
      <c r="C147" s="83">
        <v>34.75</v>
      </c>
      <c r="D147" s="83">
        <v>34.51</v>
      </c>
      <c r="E147" s="83">
        <v>34.630000000000003</v>
      </c>
      <c r="F147" s="84">
        <v>3577300</v>
      </c>
      <c r="G147" s="83">
        <v>33.200000000000003</v>
      </c>
      <c r="H147" s="84">
        <f>EOD_T-A147</f>
        <v>203</v>
      </c>
      <c r="I147" s="83">
        <f t="shared" si="6"/>
        <v>-2.9999999999994031E-2</v>
      </c>
      <c r="J147" s="83">
        <f t="shared" si="7"/>
        <v>-9.0279867589509594E-2</v>
      </c>
      <c r="K147" s="83">
        <f>J147-NAB_90DSMR</f>
        <v>-0.31182618472413737</v>
      </c>
      <c r="L147" s="83">
        <f t="shared" si="8"/>
        <v>9.7235569479611844E-2</v>
      </c>
    </row>
    <row r="148" spans="1:12" x14ac:dyDescent="0.25">
      <c r="A148" s="82">
        <v>41890</v>
      </c>
      <c r="B148" s="83">
        <v>34.9</v>
      </c>
      <c r="C148" s="83">
        <v>34.9</v>
      </c>
      <c r="D148" s="83">
        <v>34.57</v>
      </c>
      <c r="E148" s="83">
        <v>34.659999999999997</v>
      </c>
      <c r="F148" s="84">
        <v>3446000</v>
      </c>
      <c r="G148" s="83">
        <v>33.229999999999997</v>
      </c>
      <c r="H148" s="84">
        <f>EOD_T-A148</f>
        <v>204</v>
      </c>
      <c r="I148" s="83">
        <f t="shared" si="6"/>
        <v>-0.17000000000000171</v>
      </c>
      <c r="J148" s="83">
        <f t="shared" si="7"/>
        <v>-0.50898203592814883</v>
      </c>
      <c r="K148" s="83">
        <f>J148-NAB_90DSMR</f>
        <v>-0.73052835306277664</v>
      </c>
      <c r="L148" s="83">
        <f t="shared" si="8"/>
        <v>0.53367167462861287</v>
      </c>
    </row>
    <row r="149" spans="1:12" x14ac:dyDescent="0.25">
      <c r="A149" s="82">
        <v>41887</v>
      </c>
      <c r="B149" s="83">
        <v>34.909999999999997</v>
      </c>
      <c r="C149" s="83">
        <v>35.020000000000003</v>
      </c>
      <c r="D149" s="83">
        <v>34.75</v>
      </c>
      <c r="E149" s="83">
        <v>34.840000000000003</v>
      </c>
      <c r="F149" s="84">
        <v>3394900</v>
      </c>
      <c r="G149" s="83">
        <v>33.4</v>
      </c>
      <c r="H149" s="84">
        <f>EOD_T-A149</f>
        <v>207</v>
      </c>
      <c r="I149" s="83">
        <f t="shared" si="6"/>
        <v>-0.20000000000000284</v>
      </c>
      <c r="J149" s="83">
        <f t="shared" si="7"/>
        <v>-0.59523809523810367</v>
      </c>
      <c r="K149" s="83">
        <f>J149-NAB_90DSMR</f>
        <v>-0.81678441237273147</v>
      </c>
      <c r="L149" s="83">
        <f t="shared" si="8"/>
        <v>0.66713677629506829</v>
      </c>
    </row>
    <row r="150" spans="1:12" x14ac:dyDescent="0.25">
      <c r="A150" s="82">
        <v>41886</v>
      </c>
      <c r="B150" s="83">
        <v>35.25</v>
      </c>
      <c r="C150" s="83">
        <v>35.28</v>
      </c>
      <c r="D150" s="83">
        <v>34.92</v>
      </c>
      <c r="E150" s="83">
        <v>35.049999999999997</v>
      </c>
      <c r="F150" s="84">
        <v>3799500</v>
      </c>
      <c r="G150" s="83">
        <v>33.6</v>
      </c>
      <c r="H150" s="84">
        <f>EOD_T-A150</f>
        <v>208</v>
      </c>
      <c r="I150" s="83">
        <f t="shared" si="6"/>
        <v>-0.25</v>
      </c>
      <c r="J150" s="83">
        <f t="shared" si="7"/>
        <v>-0.73855243722304276</v>
      </c>
      <c r="K150" s="83">
        <f>J150-NAB_90DSMR</f>
        <v>-0.96009875435767056</v>
      </c>
      <c r="L150" s="83">
        <f t="shared" si="8"/>
        <v>0.92178961811915061</v>
      </c>
    </row>
    <row r="151" spans="1:12" x14ac:dyDescent="0.25">
      <c r="A151" s="82">
        <v>41885</v>
      </c>
      <c r="B151" s="83">
        <v>35.19</v>
      </c>
      <c r="C151" s="83">
        <v>35.479999999999997</v>
      </c>
      <c r="D151" s="83">
        <v>35.090000000000003</v>
      </c>
      <c r="E151" s="83">
        <v>35.31</v>
      </c>
      <c r="F151" s="84">
        <v>3796600</v>
      </c>
      <c r="G151" s="83">
        <v>33.85</v>
      </c>
      <c r="H151" s="84">
        <f>EOD_T-A151</f>
        <v>209</v>
      </c>
      <c r="I151" s="83">
        <f t="shared" si="6"/>
        <v>0.21000000000000085</v>
      </c>
      <c r="J151" s="83">
        <f t="shared" si="7"/>
        <v>0.62425683709869451</v>
      </c>
      <c r="K151" s="83">
        <f>J151-NAB_90DSMR</f>
        <v>0.4027105199640667</v>
      </c>
      <c r="L151" s="83">
        <f t="shared" si="8"/>
        <v>0.16217576288972896</v>
      </c>
    </row>
    <row r="152" spans="1:12" x14ac:dyDescent="0.25">
      <c r="A152" s="82">
        <v>41884</v>
      </c>
      <c r="B152" s="83">
        <v>35.03</v>
      </c>
      <c r="C152" s="83">
        <v>35.119999999999997</v>
      </c>
      <c r="D152" s="83">
        <v>34.93</v>
      </c>
      <c r="E152" s="83">
        <v>35.090000000000003</v>
      </c>
      <c r="F152" s="84">
        <v>2874300</v>
      </c>
      <c r="G152" s="83">
        <v>33.64</v>
      </c>
      <c r="H152" s="84">
        <f>EOD_T-A152</f>
        <v>210</v>
      </c>
      <c r="I152" s="83">
        <f t="shared" si="6"/>
        <v>-3.0000000000001137E-2</v>
      </c>
      <c r="J152" s="83">
        <f t="shared" si="7"/>
        <v>-8.9100089100092469E-2</v>
      </c>
      <c r="K152" s="83">
        <f>J152-NAB_90DSMR</f>
        <v>-0.31064640623472028</v>
      </c>
      <c r="L152" s="83">
        <f t="shared" si="8"/>
        <v>9.6501189706546864E-2</v>
      </c>
    </row>
    <row r="153" spans="1:12" x14ac:dyDescent="0.25">
      <c r="A153" s="82">
        <v>41883</v>
      </c>
      <c r="B153" s="83">
        <v>35.299999999999997</v>
      </c>
      <c r="C153" s="83">
        <v>35.32</v>
      </c>
      <c r="D153" s="83">
        <v>35.03</v>
      </c>
      <c r="E153" s="83">
        <v>35.119999999999997</v>
      </c>
      <c r="F153" s="84">
        <v>2002900</v>
      </c>
      <c r="G153" s="83">
        <v>33.67</v>
      </c>
      <c r="H153" s="84">
        <f>EOD_T-A153</f>
        <v>211</v>
      </c>
      <c r="I153" s="83">
        <f t="shared" si="6"/>
        <v>-7.0000000000000284E-2</v>
      </c>
      <c r="J153" s="83">
        <f t="shared" si="7"/>
        <v>-0.20746887966805061</v>
      </c>
      <c r="K153" s="83">
        <f>J153-NAB_90DSMR</f>
        <v>-0.42901519680267841</v>
      </c>
      <c r="L153" s="83">
        <f t="shared" si="8"/>
        <v>0.1840540390876409</v>
      </c>
    </row>
    <row r="154" spans="1:12" x14ac:dyDescent="0.25">
      <c r="A154" s="82">
        <v>41880</v>
      </c>
      <c r="B154" s="83">
        <v>34.909999999999997</v>
      </c>
      <c r="C154" s="83">
        <v>35.270000000000003</v>
      </c>
      <c r="D154" s="83">
        <v>34.840000000000003</v>
      </c>
      <c r="E154" s="83">
        <v>35.200000000000003</v>
      </c>
      <c r="F154" s="84">
        <v>10585800</v>
      </c>
      <c r="G154" s="83">
        <v>33.74</v>
      </c>
      <c r="H154" s="84">
        <f>EOD_T-A154</f>
        <v>214</v>
      </c>
      <c r="I154" s="83">
        <f t="shared" si="6"/>
        <v>0.41000000000000369</v>
      </c>
      <c r="J154" s="83">
        <f t="shared" si="7"/>
        <v>1.2301230123012412</v>
      </c>
      <c r="K154" s="83">
        <f>J154-NAB_90DSMR</f>
        <v>1.0085766951666133</v>
      </c>
      <c r="L154" s="83">
        <f t="shared" si="8"/>
        <v>1.0172269500332076</v>
      </c>
    </row>
    <row r="155" spans="1:12" x14ac:dyDescent="0.25">
      <c r="A155" s="82">
        <v>41879</v>
      </c>
      <c r="B155" s="83">
        <v>34.659999999999997</v>
      </c>
      <c r="C155" s="83">
        <v>34.799999999999997</v>
      </c>
      <c r="D155" s="83">
        <v>34.57</v>
      </c>
      <c r="E155" s="83">
        <v>34.770000000000003</v>
      </c>
      <c r="F155" s="84">
        <v>2790400</v>
      </c>
      <c r="G155" s="83">
        <v>33.33</v>
      </c>
      <c r="H155" s="84">
        <f>EOD_T-A155</f>
        <v>215</v>
      </c>
      <c r="I155" s="83">
        <f t="shared" si="6"/>
        <v>-3.0000000000001137E-2</v>
      </c>
      <c r="J155" s="83">
        <f t="shared" si="7"/>
        <v>-8.9928057553960244E-2</v>
      </c>
      <c r="K155" s="83">
        <f>J155-NAB_90DSMR</f>
        <v>-0.31147437468858807</v>
      </c>
      <c r="L155" s="83">
        <f t="shared" si="8"/>
        <v>9.7016286087646952E-2</v>
      </c>
    </row>
    <row r="156" spans="1:12" x14ac:dyDescent="0.25">
      <c r="A156" s="82">
        <v>41878</v>
      </c>
      <c r="B156" s="83">
        <v>34.64</v>
      </c>
      <c r="C156" s="83">
        <v>34.85</v>
      </c>
      <c r="D156" s="83">
        <v>34.619999999999997</v>
      </c>
      <c r="E156" s="83">
        <v>34.799999999999997</v>
      </c>
      <c r="F156" s="84">
        <v>3516100</v>
      </c>
      <c r="G156" s="83">
        <v>33.36</v>
      </c>
      <c r="H156" s="84">
        <f>EOD_T-A156</f>
        <v>216</v>
      </c>
      <c r="I156" s="83">
        <f t="shared" si="6"/>
        <v>0.22999999999999687</v>
      </c>
      <c r="J156" s="83">
        <f t="shared" si="7"/>
        <v>0.69423483247810702</v>
      </c>
      <c r="K156" s="83">
        <f>J156-NAB_90DSMR</f>
        <v>0.47268851534347922</v>
      </c>
      <c r="L156" s="83">
        <f t="shared" si="8"/>
        <v>0.2234344325376226</v>
      </c>
    </row>
    <row r="157" spans="1:12" x14ac:dyDescent="0.25">
      <c r="A157" s="82">
        <v>41877</v>
      </c>
      <c r="B157" s="83">
        <v>34.549999999999997</v>
      </c>
      <c r="C157" s="83">
        <v>34.57</v>
      </c>
      <c r="D157" s="83">
        <v>34.450000000000003</v>
      </c>
      <c r="E157" s="83">
        <v>34.56</v>
      </c>
      <c r="F157" s="84">
        <v>2414900</v>
      </c>
      <c r="G157" s="83">
        <v>33.130000000000003</v>
      </c>
      <c r="H157" s="84">
        <f>EOD_T-A157</f>
        <v>217</v>
      </c>
      <c r="I157" s="83">
        <f t="shared" si="6"/>
        <v>0.15000000000000568</v>
      </c>
      <c r="J157" s="83">
        <f t="shared" si="7"/>
        <v>0.45482110369922896</v>
      </c>
      <c r="K157" s="83">
        <f>J157-NAB_90DSMR</f>
        <v>0.23327478656460116</v>
      </c>
      <c r="L157" s="83">
        <f t="shared" si="8"/>
        <v>5.4417126046760224E-2</v>
      </c>
    </row>
    <row r="158" spans="1:12" x14ac:dyDescent="0.25">
      <c r="A158" s="82">
        <v>41876</v>
      </c>
      <c r="B158" s="83">
        <v>34.5</v>
      </c>
      <c r="C158" s="83">
        <v>34.549999999999997</v>
      </c>
      <c r="D158" s="83">
        <v>34.26</v>
      </c>
      <c r="E158" s="83">
        <v>34.4</v>
      </c>
      <c r="F158" s="84">
        <v>2654400</v>
      </c>
      <c r="G158" s="83">
        <v>32.979999999999997</v>
      </c>
      <c r="H158" s="84">
        <f>EOD_T-A158</f>
        <v>218</v>
      </c>
      <c r="I158" s="83">
        <f t="shared" si="6"/>
        <v>-5.0000000000004263E-2</v>
      </c>
      <c r="J158" s="83">
        <f t="shared" si="7"/>
        <v>-0.15137753557373376</v>
      </c>
      <c r="K158" s="83">
        <f>J158-NAB_90DSMR</f>
        <v>-0.37292385270836159</v>
      </c>
      <c r="L158" s="83">
        <f t="shared" si="8"/>
        <v>0.13907219991884778</v>
      </c>
    </row>
    <row r="159" spans="1:12" x14ac:dyDescent="0.25">
      <c r="A159" s="82">
        <v>41873</v>
      </c>
      <c r="B159" s="83">
        <v>34.5</v>
      </c>
      <c r="C159" s="83">
        <v>34.549999999999997</v>
      </c>
      <c r="D159" s="83">
        <v>34.44</v>
      </c>
      <c r="E159" s="83">
        <v>34.46</v>
      </c>
      <c r="F159" s="84">
        <v>3460100</v>
      </c>
      <c r="G159" s="83">
        <v>33.03</v>
      </c>
      <c r="H159" s="84">
        <f>EOD_T-A159</f>
        <v>221</v>
      </c>
      <c r="I159" s="83">
        <f t="shared" si="6"/>
        <v>9.0000000000003411E-2</v>
      </c>
      <c r="J159" s="83">
        <f t="shared" si="7"/>
        <v>0.27322404371585735</v>
      </c>
      <c r="K159" s="83">
        <f>J159-NAB_90DSMR</f>
        <v>5.1677726581229544E-2</v>
      </c>
      <c r="L159" s="83">
        <f t="shared" si="8"/>
        <v>2.6705874246043186E-3</v>
      </c>
    </row>
    <row r="160" spans="1:12" x14ac:dyDescent="0.25">
      <c r="A160" s="82">
        <v>41872</v>
      </c>
      <c r="B160" s="83">
        <v>34.54</v>
      </c>
      <c r="C160" s="83">
        <v>34.590000000000003</v>
      </c>
      <c r="D160" s="83">
        <v>34.33</v>
      </c>
      <c r="E160" s="83">
        <v>34.36</v>
      </c>
      <c r="F160" s="84">
        <v>4737600</v>
      </c>
      <c r="G160" s="83">
        <v>32.94</v>
      </c>
      <c r="H160" s="84">
        <f>EOD_T-A160</f>
        <v>222</v>
      </c>
      <c r="I160" s="83">
        <f t="shared" si="6"/>
        <v>0.11999999999999744</v>
      </c>
      <c r="J160" s="83">
        <f t="shared" si="7"/>
        <v>0.36563071297988248</v>
      </c>
      <c r="K160" s="83">
        <f>J160-NAB_90DSMR</f>
        <v>0.14408439584525468</v>
      </c>
      <c r="L160" s="83">
        <f t="shared" si="8"/>
        <v>2.0760313126092042E-2</v>
      </c>
    </row>
    <row r="161" spans="1:12" x14ac:dyDescent="0.25">
      <c r="A161" s="82">
        <v>41871</v>
      </c>
      <c r="B161" s="83">
        <v>34.1</v>
      </c>
      <c r="C161" s="83">
        <v>34.270000000000003</v>
      </c>
      <c r="D161" s="83">
        <v>34.07</v>
      </c>
      <c r="E161" s="83">
        <v>34.24</v>
      </c>
      <c r="F161" s="84">
        <v>4185500</v>
      </c>
      <c r="G161" s="83">
        <v>32.82</v>
      </c>
      <c r="H161" s="84">
        <f>EOD_T-A161</f>
        <v>223</v>
      </c>
      <c r="I161" s="83">
        <f t="shared" si="6"/>
        <v>0.28999999999999915</v>
      </c>
      <c r="J161" s="83">
        <f t="shared" si="7"/>
        <v>0.89148478327697245</v>
      </c>
      <c r="K161" s="83">
        <f>J161-NAB_90DSMR</f>
        <v>0.66993846614234465</v>
      </c>
      <c r="L161" s="83">
        <f t="shared" si="8"/>
        <v>0.44881754841715749</v>
      </c>
    </row>
    <row r="162" spans="1:12" x14ac:dyDescent="0.25">
      <c r="A162" s="82">
        <v>41870</v>
      </c>
      <c r="B162" s="83">
        <v>34.340000000000003</v>
      </c>
      <c r="C162" s="83">
        <v>34.42</v>
      </c>
      <c r="D162" s="83">
        <v>33.92</v>
      </c>
      <c r="E162" s="83">
        <v>33.93</v>
      </c>
      <c r="F162" s="84">
        <v>7679800</v>
      </c>
      <c r="G162" s="83">
        <v>32.53</v>
      </c>
      <c r="H162" s="84">
        <f>EOD_T-A162</f>
        <v>224</v>
      </c>
      <c r="I162" s="83">
        <f t="shared" si="6"/>
        <v>-0.26999999999999602</v>
      </c>
      <c r="J162" s="83">
        <f t="shared" si="7"/>
        <v>-0.82317073170730493</v>
      </c>
      <c r="K162" s="83">
        <f>J162-NAB_90DSMR</f>
        <v>-1.0447170488419326</v>
      </c>
      <c r="L162" s="83">
        <f t="shared" si="8"/>
        <v>1.0914337121409969</v>
      </c>
    </row>
    <row r="163" spans="1:12" x14ac:dyDescent="0.25">
      <c r="A163" s="82">
        <v>41869</v>
      </c>
      <c r="B163" s="83">
        <v>34.51</v>
      </c>
      <c r="C163" s="83">
        <v>34.67</v>
      </c>
      <c r="D163" s="83">
        <v>34.1</v>
      </c>
      <c r="E163" s="83">
        <v>34.22</v>
      </c>
      <c r="F163" s="84">
        <v>4917200</v>
      </c>
      <c r="G163" s="83">
        <v>32.799999999999997</v>
      </c>
      <c r="H163" s="84">
        <f>EOD_T-A163</f>
        <v>225</v>
      </c>
      <c r="I163" s="83">
        <f t="shared" si="6"/>
        <v>-0.45000000000000284</v>
      </c>
      <c r="J163" s="83">
        <f t="shared" si="7"/>
        <v>-1.3533834586466251</v>
      </c>
      <c r="K163" s="83">
        <f>J163-NAB_90DSMR</f>
        <v>-1.574929775781253</v>
      </c>
      <c r="L163" s="83">
        <f t="shared" si="8"/>
        <v>2.4804037986423881</v>
      </c>
    </row>
    <row r="164" spans="1:12" x14ac:dyDescent="0.25">
      <c r="A164" s="82">
        <v>41866</v>
      </c>
      <c r="B164" s="83">
        <v>34.659999999999997</v>
      </c>
      <c r="C164" s="83">
        <v>34.85</v>
      </c>
      <c r="D164" s="83">
        <v>34.590000000000003</v>
      </c>
      <c r="E164" s="83">
        <v>34.69</v>
      </c>
      <c r="F164" s="84">
        <v>3309700</v>
      </c>
      <c r="G164" s="83">
        <v>33.25</v>
      </c>
      <c r="H164" s="84">
        <f>EOD_T-A164</f>
        <v>228</v>
      </c>
      <c r="I164" s="83">
        <f t="shared" si="6"/>
        <v>7.9999999999998295E-2</v>
      </c>
      <c r="J164" s="83">
        <f t="shared" si="7"/>
        <v>0.24118179077479135</v>
      </c>
      <c r="K164" s="83">
        <f>J164-NAB_90DSMR</f>
        <v>1.9635473640163548E-2</v>
      </c>
      <c r="L164" s="83">
        <f t="shared" si="8"/>
        <v>3.8555182507355753E-4</v>
      </c>
    </row>
    <row r="165" spans="1:12" x14ac:dyDescent="0.25">
      <c r="A165" s="82">
        <v>41865</v>
      </c>
      <c r="B165" s="83">
        <v>34.49</v>
      </c>
      <c r="C165" s="83">
        <v>34.659999999999997</v>
      </c>
      <c r="D165" s="83">
        <v>34.33</v>
      </c>
      <c r="E165" s="83">
        <v>34.6</v>
      </c>
      <c r="F165" s="84">
        <v>5319100</v>
      </c>
      <c r="G165" s="83">
        <v>33.17</v>
      </c>
      <c r="H165" s="84">
        <f>EOD_T-A165</f>
        <v>229</v>
      </c>
      <c r="I165" s="83">
        <f t="shared" si="6"/>
        <v>0.27000000000000313</v>
      </c>
      <c r="J165" s="83">
        <f t="shared" si="7"/>
        <v>0.82066869300912815</v>
      </c>
      <c r="K165" s="83">
        <f>J165-NAB_90DSMR</f>
        <v>0.59912237587450035</v>
      </c>
      <c r="L165" s="83">
        <f t="shared" si="8"/>
        <v>0.3589476212735061</v>
      </c>
    </row>
    <row r="166" spans="1:12" x14ac:dyDescent="0.25">
      <c r="A166" s="82">
        <v>41864</v>
      </c>
      <c r="B166" s="83">
        <v>34.24</v>
      </c>
      <c r="C166" s="83">
        <v>34.380000000000003</v>
      </c>
      <c r="D166" s="83">
        <v>34.200000000000003</v>
      </c>
      <c r="E166" s="83">
        <v>34.32</v>
      </c>
      <c r="F166" s="84">
        <v>2568900</v>
      </c>
      <c r="G166" s="83">
        <v>32.9</v>
      </c>
      <c r="H166" s="84">
        <f>EOD_T-A166</f>
        <v>230</v>
      </c>
      <c r="I166" s="83">
        <f t="shared" si="6"/>
        <v>-7.9999999999998295E-2</v>
      </c>
      <c r="J166" s="83">
        <f t="shared" si="7"/>
        <v>-0.24257125530624105</v>
      </c>
      <c r="K166" s="83">
        <f>J166-NAB_90DSMR</f>
        <v>-0.46411757244086882</v>
      </c>
      <c r="L166" s="83">
        <f t="shared" si="8"/>
        <v>0.21540512104840512</v>
      </c>
    </row>
    <row r="167" spans="1:12" x14ac:dyDescent="0.25">
      <c r="A167" s="82">
        <v>41863</v>
      </c>
      <c r="B167" s="83">
        <v>34.1</v>
      </c>
      <c r="C167" s="83">
        <v>34.46</v>
      </c>
      <c r="D167" s="83">
        <v>34.08</v>
      </c>
      <c r="E167" s="83">
        <v>34.4</v>
      </c>
      <c r="F167" s="84">
        <v>4546500</v>
      </c>
      <c r="G167" s="83">
        <v>32.979999999999997</v>
      </c>
      <c r="H167" s="84">
        <f>EOD_T-A167</f>
        <v>231</v>
      </c>
      <c r="I167" s="83">
        <f t="shared" si="6"/>
        <v>0.45999999999999375</v>
      </c>
      <c r="J167" s="83">
        <f t="shared" si="7"/>
        <v>1.414514145141432</v>
      </c>
      <c r="K167" s="83">
        <f>J167-NAB_90DSMR</f>
        <v>1.1929678280068043</v>
      </c>
      <c r="L167" s="83">
        <f t="shared" si="8"/>
        <v>1.4231722386592722</v>
      </c>
    </row>
    <row r="168" spans="1:12" x14ac:dyDescent="0.25">
      <c r="A168" s="82">
        <v>41862</v>
      </c>
      <c r="B168" s="83">
        <v>34.06</v>
      </c>
      <c r="C168" s="83">
        <v>34.090000000000003</v>
      </c>
      <c r="D168" s="83">
        <v>33.9</v>
      </c>
      <c r="E168" s="83">
        <v>33.92</v>
      </c>
      <c r="F168" s="84">
        <v>2498200</v>
      </c>
      <c r="G168" s="83">
        <v>32.520000000000003</v>
      </c>
      <c r="H168" s="84">
        <f>EOD_T-A168</f>
        <v>232</v>
      </c>
      <c r="I168" s="83">
        <f t="shared" si="6"/>
        <v>0.10000000000000142</v>
      </c>
      <c r="J168" s="83">
        <f t="shared" si="7"/>
        <v>0.30845157310302718</v>
      </c>
      <c r="K168" s="83">
        <f>J168-NAB_90DSMR</f>
        <v>8.6905255968399375E-2</v>
      </c>
      <c r="L168" s="83">
        <f t="shared" si="8"/>
        <v>7.5525235149330149E-3</v>
      </c>
    </row>
    <row r="169" spans="1:12" x14ac:dyDescent="0.25">
      <c r="A169" s="82">
        <v>41859</v>
      </c>
      <c r="B169" s="83">
        <v>34.21</v>
      </c>
      <c r="C169" s="83">
        <v>34.299999999999997</v>
      </c>
      <c r="D169" s="83">
        <v>33.78</v>
      </c>
      <c r="E169" s="83">
        <v>33.82</v>
      </c>
      <c r="F169" s="84">
        <v>5778600</v>
      </c>
      <c r="G169" s="83">
        <v>32.42</v>
      </c>
      <c r="H169" s="84">
        <f>EOD_T-A169</f>
        <v>235</v>
      </c>
      <c r="I169" s="83">
        <f t="shared" si="6"/>
        <v>-0.60000000000000142</v>
      </c>
      <c r="J169" s="83">
        <f t="shared" si="7"/>
        <v>-1.8170805572380415</v>
      </c>
      <c r="K169" s="83">
        <f>J169-NAB_90DSMR</f>
        <v>-2.0386268743726692</v>
      </c>
      <c r="L169" s="83">
        <f t="shared" si="8"/>
        <v>4.1559995329144792</v>
      </c>
    </row>
    <row r="170" spans="1:12" x14ac:dyDescent="0.25">
      <c r="A170" s="82">
        <v>41858</v>
      </c>
      <c r="B170" s="83">
        <v>34.61</v>
      </c>
      <c r="C170" s="83">
        <v>34.630000000000003</v>
      </c>
      <c r="D170" s="83">
        <v>34.24</v>
      </c>
      <c r="E170" s="83">
        <v>34.450000000000003</v>
      </c>
      <c r="F170" s="84">
        <v>4059000</v>
      </c>
      <c r="G170" s="83">
        <v>33.020000000000003</v>
      </c>
      <c r="H170" s="84">
        <f>EOD_T-A170</f>
        <v>236</v>
      </c>
      <c r="I170" s="83">
        <f t="shared" si="6"/>
        <v>-0.17999999999999972</v>
      </c>
      <c r="J170" s="83">
        <f t="shared" si="7"/>
        <v>-0.54216867469879426</v>
      </c>
      <c r="K170" s="83">
        <f>J170-NAB_90DSMR</f>
        <v>-0.76371499183342206</v>
      </c>
      <c r="L170" s="83">
        <f t="shared" si="8"/>
        <v>0.58326058875112397</v>
      </c>
    </row>
    <row r="171" spans="1:12" x14ac:dyDescent="0.25">
      <c r="A171" s="82">
        <v>41857</v>
      </c>
      <c r="B171" s="83">
        <v>34.549999999999997</v>
      </c>
      <c r="C171" s="83">
        <v>34.630000000000003</v>
      </c>
      <c r="D171" s="83">
        <v>34.4</v>
      </c>
      <c r="E171" s="83">
        <v>34.630000000000003</v>
      </c>
      <c r="F171" s="84">
        <v>3286200</v>
      </c>
      <c r="G171" s="83">
        <v>33.200000000000003</v>
      </c>
      <c r="H171" s="84">
        <f>EOD_T-A171</f>
        <v>237</v>
      </c>
      <c r="I171" s="83">
        <f t="shared" si="6"/>
        <v>-4.9999999999997158E-2</v>
      </c>
      <c r="J171" s="83">
        <f t="shared" si="7"/>
        <v>-0.1503759398496155</v>
      </c>
      <c r="K171" s="83">
        <f>J171-NAB_90DSMR</f>
        <v>-0.3719222569842433</v>
      </c>
      <c r="L171" s="83">
        <f t="shared" si="8"/>
        <v>0.13832616524025351</v>
      </c>
    </row>
    <row r="172" spans="1:12" x14ac:dyDescent="0.25">
      <c r="A172" s="82">
        <v>41856</v>
      </c>
      <c r="B172" s="83">
        <v>34.880000000000003</v>
      </c>
      <c r="C172" s="83">
        <v>34.880000000000003</v>
      </c>
      <c r="D172" s="83">
        <v>34.56</v>
      </c>
      <c r="E172" s="83">
        <v>34.69</v>
      </c>
      <c r="F172" s="84">
        <v>3615600</v>
      </c>
      <c r="G172" s="83">
        <v>33.25</v>
      </c>
      <c r="H172" s="84">
        <f>EOD_T-A172</f>
        <v>238</v>
      </c>
      <c r="I172" s="83">
        <f t="shared" si="6"/>
        <v>-7.9999999999998295E-2</v>
      </c>
      <c r="J172" s="83">
        <f t="shared" si="7"/>
        <v>-0.24002400240023491</v>
      </c>
      <c r="K172" s="83">
        <f>J172-NAB_90DSMR</f>
        <v>-0.46157031953486272</v>
      </c>
      <c r="L172" s="83">
        <f t="shared" si="8"/>
        <v>0.21304715987551526</v>
      </c>
    </row>
    <row r="173" spans="1:12" x14ac:dyDescent="0.25">
      <c r="A173" s="82">
        <v>41855</v>
      </c>
      <c r="B173" s="83">
        <v>34.78</v>
      </c>
      <c r="C173" s="83">
        <v>34.840000000000003</v>
      </c>
      <c r="D173" s="83">
        <v>34.659999999999997</v>
      </c>
      <c r="E173" s="83">
        <v>34.770000000000003</v>
      </c>
      <c r="F173" s="84">
        <v>2027000</v>
      </c>
      <c r="G173" s="83">
        <v>33.33</v>
      </c>
      <c r="H173" s="84">
        <f>EOD_T-A173</f>
        <v>239</v>
      </c>
      <c r="I173" s="83">
        <f t="shared" si="6"/>
        <v>-0.14999999999999858</v>
      </c>
      <c r="J173" s="83">
        <f t="shared" si="7"/>
        <v>-0.44802867383512124</v>
      </c>
      <c r="K173" s="83">
        <f>J173-NAB_90DSMR</f>
        <v>-0.66957499096974904</v>
      </c>
      <c r="L173" s="83">
        <f t="shared" si="8"/>
        <v>0.44833066853213949</v>
      </c>
    </row>
    <row r="174" spans="1:12" x14ac:dyDescent="0.25">
      <c r="A174" s="82">
        <v>41852</v>
      </c>
      <c r="B174" s="83">
        <v>35</v>
      </c>
      <c r="C174" s="83">
        <v>35.04</v>
      </c>
      <c r="D174" s="83">
        <v>34.74</v>
      </c>
      <c r="E174" s="83">
        <v>34.93</v>
      </c>
      <c r="F174" s="84">
        <v>5164500</v>
      </c>
      <c r="G174" s="83">
        <v>33.479999999999997</v>
      </c>
      <c r="H174" s="84">
        <f>EOD_T-A174</f>
        <v>242</v>
      </c>
      <c r="I174" s="83">
        <f t="shared" si="6"/>
        <v>-0.38000000000000256</v>
      </c>
      <c r="J174" s="83">
        <f t="shared" si="7"/>
        <v>-1.1222681630242248</v>
      </c>
      <c r="K174" s="83">
        <f>J174-NAB_90DSMR</f>
        <v>-1.3438144801588527</v>
      </c>
      <c r="L174" s="83">
        <f t="shared" si="8"/>
        <v>1.8058373570846076</v>
      </c>
    </row>
    <row r="175" spans="1:12" x14ac:dyDescent="0.25">
      <c r="A175" s="82">
        <v>41851</v>
      </c>
      <c r="B175" s="83">
        <v>35.25</v>
      </c>
      <c r="C175" s="83">
        <v>35.4</v>
      </c>
      <c r="D175" s="83">
        <v>35.200000000000003</v>
      </c>
      <c r="E175" s="83">
        <v>35.32</v>
      </c>
      <c r="F175" s="84">
        <v>4047200</v>
      </c>
      <c r="G175" s="83">
        <v>33.86</v>
      </c>
      <c r="H175" s="84">
        <f>EOD_T-A175</f>
        <v>243</v>
      </c>
      <c r="I175" s="83">
        <f t="shared" si="6"/>
        <v>0.14000000000000057</v>
      </c>
      <c r="J175" s="83">
        <f t="shared" si="7"/>
        <v>0.41518386714116423</v>
      </c>
      <c r="K175" s="83">
        <f>J175-NAB_90DSMR</f>
        <v>0.19363755000653643</v>
      </c>
      <c r="L175" s="83">
        <f t="shared" si="8"/>
        <v>3.7495500772533899E-2</v>
      </c>
    </row>
    <row r="176" spans="1:12" x14ac:dyDescent="0.25">
      <c r="A176" s="82">
        <v>41850</v>
      </c>
      <c r="B176" s="83">
        <v>35.06</v>
      </c>
      <c r="C176" s="83">
        <v>35.270000000000003</v>
      </c>
      <c r="D176" s="83">
        <v>34.92</v>
      </c>
      <c r="E176" s="83">
        <v>35.18</v>
      </c>
      <c r="F176" s="84">
        <v>3811700</v>
      </c>
      <c r="G176" s="83">
        <v>33.72</v>
      </c>
      <c r="H176" s="84">
        <f>EOD_T-A176</f>
        <v>244</v>
      </c>
      <c r="I176" s="83">
        <f t="shared" si="6"/>
        <v>6.0000000000002274E-2</v>
      </c>
      <c r="J176" s="83">
        <f t="shared" si="7"/>
        <v>0.17825311942959679</v>
      </c>
      <c r="K176" s="83">
        <f>J176-NAB_90DSMR</f>
        <v>-4.3293197705031011E-2</v>
      </c>
      <c r="L176" s="83">
        <f t="shared" si="8"/>
        <v>1.8743009675269025E-3</v>
      </c>
    </row>
    <row r="177" spans="1:12" x14ac:dyDescent="0.25">
      <c r="A177" s="82">
        <v>41849</v>
      </c>
      <c r="B177" s="83">
        <v>34.68</v>
      </c>
      <c r="C177" s="83">
        <v>35.11</v>
      </c>
      <c r="D177" s="83">
        <v>34.619999999999997</v>
      </c>
      <c r="E177" s="83">
        <v>35.11</v>
      </c>
      <c r="F177" s="84">
        <v>4175500</v>
      </c>
      <c r="G177" s="83">
        <v>33.659999999999997</v>
      </c>
      <c r="H177" s="84">
        <f>EOD_T-A177</f>
        <v>245</v>
      </c>
      <c r="I177" s="83">
        <f t="shared" si="6"/>
        <v>0.40999999999999659</v>
      </c>
      <c r="J177" s="83">
        <f t="shared" si="7"/>
        <v>1.233082706766907</v>
      </c>
      <c r="K177" s="83">
        <f>J177-NAB_90DSMR</f>
        <v>1.0115363896322793</v>
      </c>
      <c r="L177" s="83">
        <f t="shared" si="8"/>
        <v>1.0232058675503064</v>
      </c>
    </row>
    <row r="178" spans="1:12" x14ac:dyDescent="0.25">
      <c r="A178" s="82">
        <v>41848</v>
      </c>
      <c r="B178" s="83">
        <v>34.56</v>
      </c>
      <c r="C178" s="83">
        <v>34.78</v>
      </c>
      <c r="D178" s="83">
        <v>34.46</v>
      </c>
      <c r="E178" s="83">
        <v>34.69</v>
      </c>
      <c r="F178" s="84">
        <v>3461000</v>
      </c>
      <c r="G178" s="83">
        <v>33.25</v>
      </c>
      <c r="H178" s="84">
        <f>EOD_T-A178</f>
        <v>246</v>
      </c>
      <c r="I178" s="83">
        <f t="shared" si="6"/>
        <v>9.0000000000003411E-2</v>
      </c>
      <c r="J178" s="83">
        <f t="shared" si="7"/>
        <v>0.27141133896261588</v>
      </c>
      <c r="K178" s="83">
        <f>J178-NAB_90DSMR</f>
        <v>4.9865021827988076E-2</v>
      </c>
      <c r="L178" s="83">
        <f t="shared" si="8"/>
        <v>2.4865204019057273E-3</v>
      </c>
    </row>
    <row r="179" spans="1:12" x14ac:dyDescent="0.25">
      <c r="A179" s="82">
        <v>41845</v>
      </c>
      <c r="B179" s="83">
        <v>34.54</v>
      </c>
      <c r="C179" s="83">
        <v>34.6</v>
      </c>
      <c r="D179" s="83">
        <v>34.44</v>
      </c>
      <c r="E179" s="83">
        <v>34.590000000000003</v>
      </c>
      <c r="F179" s="84">
        <v>6428300</v>
      </c>
      <c r="G179" s="83">
        <v>33.159999999999997</v>
      </c>
      <c r="H179" s="84">
        <f>EOD_T-A179</f>
        <v>249</v>
      </c>
      <c r="I179" s="83">
        <f t="shared" si="6"/>
        <v>9.9999999999994316E-2</v>
      </c>
      <c r="J179" s="83">
        <f t="shared" si="7"/>
        <v>0.30248033877796221</v>
      </c>
      <c r="K179" s="83">
        <f>J179-NAB_90DSMR</f>
        <v>8.0934021643334408E-2</v>
      </c>
      <c r="L179" s="83">
        <f t="shared" si="8"/>
        <v>6.5503158593637227E-3</v>
      </c>
    </row>
    <row r="180" spans="1:12" x14ac:dyDescent="0.25">
      <c r="A180" s="82">
        <v>41844</v>
      </c>
      <c r="B180" s="83">
        <v>34.520000000000003</v>
      </c>
      <c r="C180" s="83">
        <v>34.549999999999997</v>
      </c>
      <c r="D180" s="83">
        <v>34.4</v>
      </c>
      <c r="E180" s="83">
        <v>34.49</v>
      </c>
      <c r="F180" s="84">
        <v>3338700</v>
      </c>
      <c r="G180" s="83">
        <v>33.06</v>
      </c>
      <c r="H180" s="84">
        <f>EOD_T-A180</f>
        <v>250</v>
      </c>
      <c r="I180" s="83">
        <f t="shared" si="6"/>
        <v>7.0000000000000284E-2</v>
      </c>
      <c r="J180" s="83">
        <f t="shared" si="7"/>
        <v>0.21218551076083747</v>
      </c>
      <c r="K180" s="83">
        <f>J180-NAB_90DSMR</f>
        <v>-9.3608063737903313E-3</v>
      </c>
      <c r="L180" s="83">
        <f t="shared" si="8"/>
        <v>8.7624695967593696E-5</v>
      </c>
    </row>
    <row r="181" spans="1:12" x14ac:dyDescent="0.25">
      <c r="A181" s="82">
        <v>41843</v>
      </c>
      <c r="B181" s="83">
        <v>34.31</v>
      </c>
      <c r="C181" s="83">
        <v>34.549999999999997</v>
      </c>
      <c r="D181" s="83">
        <v>34.28</v>
      </c>
      <c r="E181" s="83">
        <v>34.409999999999997</v>
      </c>
      <c r="F181" s="84">
        <v>4938600</v>
      </c>
      <c r="G181" s="83">
        <v>32.99</v>
      </c>
      <c r="H181" s="84">
        <f>EOD_T-A181</f>
        <v>251</v>
      </c>
      <c r="I181" s="83">
        <f t="shared" si="6"/>
        <v>0.21000000000000085</v>
      </c>
      <c r="J181" s="83">
        <f t="shared" si="7"/>
        <v>0.64063453325198549</v>
      </c>
      <c r="K181" s="83">
        <f>J181-NAB_90DSMR</f>
        <v>0.41908821611735769</v>
      </c>
      <c r="L181" s="83">
        <f t="shared" si="8"/>
        <v>0.1756349328884291</v>
      </c>
    </row>
    <row r="182" spans="1:12" x14ac:dyDescent="0.25">
      <c r="A182" s="82">
        <v>41842</v>
      </c>
      <c r="B182" s="83">
        <v>34.340000000000003</v>
      </c>
      <c r="C182" s="83">
        <v>34.340000000000003</v>
      </c>
      <c r="D182" s="83">
        <v>34.11</v>
      </c>
      <c r="E182" s="83">
        <v>34.200000000000003</v>
      </c>
      <c r="F182" s="84">
        <v>3339800</v>
      </c>
      <c r="G182" s="83">
        <v>32.78</v>
      </c>
      <c r="H182" s="84">
        <f>EOD_T-A182</f>
        <v>252</v>
      </c>
      <c r="I182" s="83">
        <f t="shared" si="6"/>
        <v>-4.9999999999997158E-2</v>
      </c>
      <c r="J182" s="83">
        <f t="shared" si="7"/>
        <v>-0.15229972586048479</v>
      </c>
      <c r="K182" s="83">
        <f>J182-NAB_90DSMR</f>
        <v>-0.37384604299511259</v>
      </c>
      <c r="L182" s="83">
        <f t="shared" si="8"/>
        <v>0.13976086386310357</v>
      </c>
    </row>
    <row r="183" spans="1:12" x14ac:dyDescent="0.25">
      <c r="A183" s="82">
        <v>41841</v>
      </c>
      <c r="B183" s="83">
        <v>34.29</v>
      </c>
      <c r="C183" s="83">
        <v>34.369999999999997</v>
      </c>
      <c r="D183" s="83">
        <v>34.19</v>
      </c>
      <c r="E183" s="83">
        <v>34.25</v>
      </c>
      <c r="F183" s="84">
        <v>3351300</v>
      </c>
      <c r="G183" s="83">
        <v>32.83</v>
      </c>
      <c r="H183" s="84">
        <f>EOD_T-A183</f>
        <v>253</v>
      </c>
      <c r="I183" s="83">
        <f t="shared" si="6"/>
        <v>5.9999999999995168E-2</v>
      </c>
      <c r="J183" s="83">
        <f t="shared" si="7"/>
        <v>0.18309429356116924</v>
      </c>
      <c r="K183" s="83">
        <f>J183-NAB_90DSMR</f>
        <v>-3.845202357345856E-2</v>
      </c>
      <c r="L183" s="83">
        <f t="shared" si="8"/>
        <v>1.4785581168938128E-3</v>
      </c>
    </row>
    <row r="184" spans="1:12" x14ac:dyDescent="0.25">
      <c r="A184" s="82">
        <v>41838</v>
      </c>
      <c r="B184" s="83">
        <v>33.71</v>
      </c>
      <c r="C184" s="83">
        <v>34.18</v>
      </c>
      <c r="D184" s="83">
        <v>33.71</v>
      </c>
      <c r="E184" s="83">
        <v>34.18</v>
      </c>
      <c r="F184" s="84">
        <v>4535800</v>
      </c>
      <c r="G184" s="83">
        <v>32.770000000000003</v>
      </c>
      <c r="H184" s="84">
        <f>EOD_T-A184</f>
        <v>256</v>
      </c>
      <c r="I184" s="83">
        <f t="shared" si="6"/>
        <v>0.17999999999999972</v>
      </c>
      <c r="J184" s="83">
        <f t="shared" si="7"/>
        <v>0.5523166615526226</v>
      </c>
      <c r="K184" s="83">
        <f>J184-NAB_90DSMR</f>
        <v>0.3307703444179948</v>
      </c>
      <c r="L184" s="83">
        <f t="shared" si="8"/>
        <v>0.1094090207463989</v>
      </c>
    </row>
    <row r="185" spans="1:12" x14ac:dyDescent="0.25">
      <c r="A185" s="82">
        <v>41837</v>
      </c>
      <c r="B185" s="83">
        <v>34.159999999999997</v>
      </c>
      <c r="C185" s="83">
        <v>34.18</v>
      </c>
      <c r="D185" s="83">
        <v>34</v>
      </c>
      <c r="E185" s="83">
        <v>34</v>
      </c>
      <c r="F185" s="84">
        <v>4539200</v>
      </c>
      <c r="G185" s="83">
        <v>32.590000000000003</v>
      </c>
      <c r="H185" s="84">
        <f>EOD_T-A185</f>
        <v>257</v>
      </c>
      <c r="I185" s="83">
        <f t="shared" si="6"/>
        <v>2.0000000000003126E-2</v>
      </c>
      <c r="J185" s="83">
        <f t="shared" si="7"/>
        <v>6.1406202026414267E-2</v>
      </c>
      <c r="K185" s="83">
        <f>J185-NAB_90DSMR</f>
        <v>-0.16014011510821352</v>
      </c>
      <c r="L185" s="83">
        <f t="shared" si="8"/>
        <v>2.5644856466871875E-2</v>
      </c>
    </row>
    <row r="186" spans="1:12" x14ac:dyDescent="0.25">
      <c r="A186" s="82">
        <v>41836</v>
      </c>
      <c r="B186" s="83">
        <v>34.04</v>
      </c>
      <c r="C186" s="83">
        <v>34.049999999999997</v>
      </c>
      <c r="D186" s="83">
        <v>33.770000000000003</v>
      </c>
      <c r="E186" s="83">
        <v>33.979999999999997</v>
      </c>
      <c r="F186" s="84">
        <v>3669100</v>
      </c>
      <c r="G186" s="83">
        <v>32.57</v>
      </c>
      <c r="H186" s="84">
        <f>EOD_T-A186</f>
        <v>258</v>
      </c>
      <c r="I186" s="83">
        <f t="shared" si="6"/>
        <v>-3.0000000000001137E-2</v>
      </c>
      <c r="J186" s="83">
        <f t="shared" si="7"/>
        <v>-9.2024539877304093E-2</v>
      </c>
      <c r="K186" s="83">
        <f>J186-NAB_90DSMR</f>
        <v>-0.31357085701193188</v>
      </c>
      <c r="L186" s="83">
        <f t="shared" si="8"/>
        <v>9.8326682367197424E-2</v>
      </c>
    </row>
    <row r="187" spans="1:12" x14ac:dyDescent="0.25">
      <c r="A187" s="82">
        <v>41835</v>
      </c>
      <c r="B187" s="83">
        <v>33.86</v>
      </c>
      <c r="C187" s="83">
        <v>34.07</v>
      </c>
      <c r="D187" s="83">
        <v>33.74</v>
      </c>
      <c r="E187" s="83">
        <v>34.01</v>
      </c>
      <c r="F187" s="84">
        <v>4478100</v>
      </c>
      <c r="G187" s="83">
        <v>32.6</v>
      </c>
      <c r="H187" s="84">
        <f>EOD_T-A187</f>
        <v>259</v>
      </c>
      <c r="I187" s="83">
        <f t="shared" si="6"/>
        <v>0.16000000000000369</v>
      </c>
      <c r="J187" s="83">
        <f t="shared" si="7"/>
        <v>0.49321824907522727</v>
      </c>
      <c r="K187" s="83">
        <f>J187-NAB_90DSMR</f>
        <v>0.27167193194059946</v>
      </c>
      <c r="L187" s="83">
        <f t="shared" si="8"/>
        <v>7.3805638604337712E-2</v>
      </c>
    </row>
    <row r="188" spans="1:12" x14ac:dyDescent="0.25">
      <c r="A188" s="82">
        <v>41834</v>
      </c>
      <c r="B188" s="83">
        <v>33.840000000000003</v>
      </c>
      <c r="C188" s="83">
        <v>33.94</v>
      </c>
      <c r="D188" s="83">
        <v>33.72</v>
      </c>
      <c r="E188" s="83">
        <v>33.840000000000003</v>
      </c>
      <c r="F188" s="84">
        <v>2948100</v>
      </c>
      <c r="G188" s="83">
        <v>32.44</v>
      </c>
      <c r="H188" s="84">
        <f>EOD_T-A188</f>
        <v>260</v>
      </c>
      <c r="I188" s="83">
        <f t="shared" si="6"/>
        <v>0.15999999999999659</v>
      </c>
      <c r="J188" s="83">
        <f t="shared" si="7"/>
        <v>0.49566294919453713</v>
      </c>
      <c r="K188" s="83">
        <f>J188-NAB_90DSMR</f>
        <v>0.27411663205990933</v>
      </c>
      <c r="L188" s="83">
        <f t="shared" si="8"/>
        <v>7.5139927971867707E-2</v>
      </c>
    </row>
    <row r="189" spans="1:12" x14ac:dyDescent="0.25">
      <c r="A189" s="82">
        <v>41831</v>
      </c>
      <c r="B189" s="83">
        <v>33.33</v>
      </c>
      <c r="C189" s="83">
        <v>33.72</v>
      </c>
      <c r="D189" s="83">
        <v>33.21</v>
      </c>
      <c r="E189" s="83">
        <v>33.67</v>
      </c>
      <c r="F189" s="84">
        <v>5255700</v>
      </c>
      <c r="G189" s="83">
        <v>32.28</v>
      </c>
      <c r="H189" s="84">
        <f>EOD_T-A189</f>
        <v>263</v>
      </c>
      <c r="I189" s="83">
        <f t="shared" si="6"/>
        <v>0.27000000000000313</v>
      </c>
      <c r="J189" s="83">
        <f t="shared" si="7"/>
        <v>0.84348641049672957</v>
      </c>
      <c r="K189" s="83">
        <f>J189-NAB_90DSMR</f>
        <v>0.62194009336210176</v>
      </c>
      <c r="L189" s="83">
        <f t="shared" si="8"/>
        <v>0.38680947973125984</v>
      </c>
    </row>
    <row r="190" spans="1:12" x14ac:dyDescent="0.25">
      <c r="A190" s="82">
        <v>41830</v>
      </c>
      <c r="B190" s="83">
        <v>33.36</v>
      </c>
      <c r="C190" s="83">
        <v>33.49</v>
      </c>
      <c r="D190" s="83">
        <v>33.25</v>
      </c>
      <c r="E190" s="83">
        <v>33.39</v>
      </c>
      <c r="F190" s="84">
        <v>3607600</v>
      </c>
      <c r="G190" s="83">
        <v>32.01</v>
      </c>
      <c r="H190" s="84">
        <f>EOD_T-A190</f>
        <v>264</v>
      </c>
      <c r="I190" s="83">
        <f t="shared" si="6"/>
        <v>0.11999999999999744</v>
      </c>
      <c r="J190" s="83">
        <f t="shared" si="7"/>
        <v>0.37629350893696284</v>
      </c>
      <c r="K190" s="83">
        <f>J190-NAB_90DSMR</f>
        <v>0.15474719180233504</v>
      </c>
      <c r="L190" s="83">
        <f t="shared" si="8"/>
        <v>2.3946693370708667E-2</v>
      </c>
    </row>
    <row r="191" spans="1:12" x14ac:dyDescent="0.25">
      <c r="A191" s="82">
        <v>41829</v>
      </c>
      <c r="B191" s="83">
        <v>33.409999999999997</v>
      </c>
      <c r="C191" s="83">
        <v>33.450000000000003</v>
      </c>
      <c r="D191" s="83">
        <v>33.159999999999997</v>
      </c>
      <c r="E191" s="83">
        <v>33.270000000000003</v>
      </c>
      <c r="F191" s="84">
        <v>3558100</v>
      </c>
      <c r="G191" s="83">
        <v>31.89</v>
      </c>
      <c r="H191" s="84">
        <f>EOD_T-A191</f>
        <v>265</v>
      </c>
      <c r="I191" s="83">
        <f t="shared" si="6"/>
        <v>-0.31000000000000227</v>
      </c>
      <c r="J191" s="83">
        <f t="shared" si="7"/>
        <v>-0.96273291925466542</v>
      </c>
      <c r="K191" s="83">
        <f>J191-NAB_90DSMR</f>
        <v>-1.1842792363892931</v>
      </c>
      <c r="L191" s="83">
        <f t="shared" si="8"/>
        <v>1.4025173097428072</v>
      </c>
    </row>
    <row r="192" spans="1:12" x14ac:dyDescent="0.25">
      <c r="A192" s="82">
        <v>41828</v>
      </c>
      <c r="B192" s="83">
        <v>33.71</v>
      </c>
      <c r="C192" s="83">
        <v>33.71</v>
      </c>
      <c r="D192" s="83">
        <v>33.450000000000003</v>
      </c>
      <c r="E192" s="83">
        <v>33.590000000000003</v>
      </c>
      <c r="F192" s="84">
        <v>3669300</v>
      </c>
      <c r="G192" s="83">
        <v>32.200000000000003</v>
      </c>
      <c r="H192" s="84">
        <f>EOD_T-A192</f>
        <v>266</v>
      </c>
      <c r="I192" s="83">
        <f t="shared" si="6"/>
        <v>-0.12999999999999545</v>
      </c>
      <c r="J192" s="83">
        <f t="shared" si="7"/>
        <v>-0.40210330961953433</v>
      </c>
      <c r="K192" s="83">
        <f>J192-NAB_90DSMR</f>
        <v>-0.62364962675416213</v>
      </c>
      <c r="L192" s="83">
        <f t="shared" si="8"/>
        <v>0.38893885695060576</v>
      </c>
    </row>
    <row r="193" spans="1:12" x14ac:dyDescent="0.25">
      <c r="A193" s="82">
        <v>41827</v>
      </c>
      <c r="B193" s="83">
        <v>33.75</v>
      </c>
      <c r="C193" s="83">
        <v>33.85</v>
      </c>
      <c r="D193" s="83">
        <v>33.619999999999997</v>
      </c>
      <c r="E193" s="83">
        <v>33.729999999999997</v>
      </c>
      <c r="F193" s="84">
        <v>2644900</v>
      </c>
      <c r="G193" s="83">
        <v>32.33</v>
      </c>
      <c r="H193" s="84">
        <f>EOD_T-A193</f>
        <v>267</v>
      </c>
      <c r="I193" s="83">
        <f t="shared" si="6"/>
        <v>0</v>
      </c>
      <c r="J193" s="83">
        <f t="shared" si="7"/>
        <v>0</v>
      </c>
      <c r="K193" s="83">
        <f>J193-NAB_90DSMR</f>
        <v>-0.2215463171346278</v>
      </c>
      <c r="L193" s="83">
        <f t="shared" si="8"/>
        <v>4.9082770635917074E-2</v>
      </c>
    </row>
    <row r="194" spans="1:12" x14ac:dyDescent="0.25">
      <c r="A194" s="82">
        <v>41824</v>
      </c>
      <c r="B194" s="83">
        <v>33.5</v>
      </c>
      <c r="C194" s="83">
        <v>33.85</v>
      </c>
      <c r="D194" s="83">
        <v>33.43</v>
      </c>
      <c r="E194" s="83">
        <v>33.729999999999997</v>
      </c>
      <c r="F194" s="84">
        <v>4391100</v>
      </c>
      <c r="G194" s="83">
        <v>32.33</v>
      </c>
      <c r="H194" s="84">
        <f>EOD_T-A194</f>
        <v>270</v>
      </c>
      <c r="I194" s="83">
        <f t="shared" si="6"/>
        <v>0.39999999999999858</v>
      </c>
      <c r="J194" s="83">
        <f t="shared" si="7"/>
        <v>1.2527403695584047</v>
      </c>
      <c r="K194" s="83">
        <f>J194-NAB_90DSMR</f>
        <v>1.031194052423777</v>
      </c>
      <c r="L194" s="83">
        <f t="shared" si="8"/>
        <v>1.0633611737541715</v>
      </c>
    </row>
    <row r="195" spans="1:12" x14ac:dyDescent="0.25">
      <c r="A195" s="82">
        <v>41823</v>
      </c>
      <c r="B195" s="83">
        <v>33.29</v>
      </c>
      <c r="C195" s="83">
        <v>33.39</v>
      </c>
      <c r="D195" s="83">
        <v>33.159999999999997</v>
      </c>
      <c r="E195" s="83">
        <v>33.31</v>
      </c>
      <c r="F195" s="84">
        <v>3737400</v>
      </c>
      <c r="G195" s="83">
        <v>31.93</v>
      </c>
      <c r="H195" s="84">
        <f>EOD_T-A195</f>
        <v>271</v>
      </c>
      <c r="I195" s="83">
        <f t="shared" ref="I195:I263" si="9">G195-G196</f>
        <v>0.12000000000000099</v>
      </c>
      <c r="J195" s="83">
        <f t="shared" ref="J195:J258" si="10">I195/G196*100</f>
        <v>0.37723986167872053</v>
      </c>
      <c r="K195" s="83">
        <f>J195-NAB_90DSMR</f>
        <v>0.15569354454409273</v>
      </c>
      <c r="L195" s="83">
        <f t="shared" ref="L195:L258" si="11">K195*K195</f>
        <v>2.424047981270339E-2</v>
      </c>
    </row>
    <row r="196" spans="1:12" x14ac:dyDescent="0.25">
      <c r="A196" s="82">
        <v>41822</v>
      </c>
      <c r="B196" s="83">
        <v>32.630000000000003</v>
      </c>
      <c r="C196" s="83">
        <v>33.18</v>
      </c>
      <c r="D196" s="83">
        <v>32.6</v>
      </c>
      <c r="E196" s="83">
        <v>33.18</v>
      </c>
      <c r="F196" s="84">
        <v>6477700</v>
      </c>
      <c r="G196" s="83">
        <v>31.81</v>
      </c>
      <c r="H196" s="84">
        <f>EOD_T-A196</f>
        <v>272</v>
      </c>
      <c r="I196" s="83">
        <f t="shared" si="9"/>
        <v>0.84999999999999787</v>
      </c>
      <c r="J196" s="83">
        <f t="shared" si="10"/>
        <v>2.7454780361757036</v>
      </c>
      <c r="K196" s="83">
        <f>J196-NAB_90DSMR</f>
        <v>2.5239317190410757</v>
      </c>
      <c r="L196" s="83">
        <f t="shared" si="11"/>
        <v>6.3702313223816391</v>
      </c>
    </row>
    <row r="197" spans="1:12" x14ac:dyDescent="0.25">
      <c r="A197" s="82">
        <v>41821</v>
      </c>
      <c r="B197" s="83">
        <v>32.81</v>
      </c>
      <c r="C197" s="83">
        <v>32.869999999999997</v>
      </c>
      <c r="D197" s="83">
        <v>32.24</v>
      </c>
      <c r="E197" s="83">
        <v>32.299999999999997</v>
      </c>
      <c r="F197" s="84">
        <v>7521000</v>
      </c>
      <c r="G197" s="83">
        <v>30.96</v>
      </c>
      <c r="H197" s="84">
        <f>EOD_T-A197</f>
        <v>273</v>
      </c>
      <c r="I197" s="83">
        <f t="shared" si="9"/>
        <v>-0.46000000000000085</v>
      </c>
      <c r="J197" s="83">
        <f t="shared" si="10"/>
        <v>-1.4640356460852986</v>
      </c>
      <c r="K197" s="83">
        <f>J197-NAB_90DSMR</f>
        <v>-1.6855819632199265</v>
      </c>
      <c r="L197" s="83">
        <f t="shared" si="11"/>
        <v>2.8411865547323414</v>
      </c>
    </row>
    <row r="198" spans="1:12" x14ac:dyDescent="0.25">
      <c r="A198" s="82">
        <v>41820</v>
      </c>
      <c r="B198" s="83">
        <v>33</v>
      </c>
      <c r="C198" s="83">
        <v>33.020000000000003</v>
      </c>
      <c r="D198" s="83">
        <v>32.78</v>
      </c>
      <c r="E198" s="83">
        <v>32.78</v>
      </c>
      <c r="F198" s="84">
        <v>5713500</v>
      </c>
      <c r="G198" s="83">
        <v>31.42</v>
      </c>
      <c r="H198" s="84">
        <f>EOD_T-A198</f>
        <v>274</v>
      </c>
      <c r="I198" s="83">
        <f t="shared" si="9"/>
        <v>-0.23999999999999844</v>
      </c>
      <c r="J198" s="83">
        <f t="shared" si="10"/>
        <v>-0.75805432722677968</v>
      </c>
      <c r="K198" s="83">
        <f>J198-NAB_90DSMR</f>
        <v>-0.97960064436140748</v>
      </c>
      <c r="L198" s="83">
        <f t="shared" si="11"/>
        <v>0.95961742243328474</v>
      </c>
    </row>
    <row r="199" spans="1:12" x14ac:dyDescent="0.25">
      <c r="A199" s="82">
        <v>41817</v>
      </c>
      <c r="B199" s="83">
        <v>33.200000000000003</v>
      </c>
      <c r="C199" s="83">
        <v>33.32</v>
      </c>
      <c r="D199" s="83">
        <v>33.020000000000003</v>
      </c>
      <c r="E199" s="83">
        <v>33.03</v>
      </c>
      <c r="F199" s="84">
        <v>13990200</v>
      </c>
      <c r="G199" s="83">
        <v>31.66</v>
      </c>
      <c r="H199" s="84">
        <f>EOD_T-A199</f>
        <v>277</v>
      </c>
      <c r="I199" s="83">
        <f t="shared" si="9"/>
        <v>-0.19999999999999929</v>
      </c>
      <c r="J199" s="83">
        <f t="shared" si="10"/>
        <v>-0.62774639045825265</v>
      </c>
      <c r="K199" s="83">
        <f>J199-NAB_90DSMR</f>
        <v>-0.84929270759288045</v>
      </c>
      <c r="L199" s="83">
        <f t="shared" si="11"/>
        <v>0.72129810317044596</v>
      </c>
    </row>
    <row r="200" spans="1:12" x14ac:dyDescent="0.25">
      <c r="A200" s="82">
        <v>41816</v>
      </c>
      <c r="B200" s="83">
        <v>32.94</v>
      </c>
      <c r="C200" s="83">
        <v>33.24</v>
      </c>
      <c r="D200" s="83">
        <v>32.85</v>
      </c>
      <c r="E200" s="83">
        <v>33.24</v>
      </c>
      <c r="F200" s="84">
        <v>4928600</v>
      </c>
      <c r="G200" s="83">
        <v>31.86</v>
      </c>
      <c r="H200" s="84">
        <f>EOD_T-A200</f>
        <v>278</v>
      </c>
      <c r="I200" s="83">
        <f t="shared" si="9"/>
        <v>0.41999999999999815</v>
      </c>
      <c r="J200" s="83">
        <f t="shared" si="10"/>
        <v>1.335877862595414</v>
      </c>
      <c r="K200" s="83">
        <f>J200-NAB_90DSMR</f>
        <v>1.1143315454607863</v>
      </c>
      <c r="L200" s="83">
        <f t="shared" si="11"/>
        <v>1.2417347932090244</v>
      </c>
    </row>
    <row r="201" spans="1:12" x14ac:dyDescent="0.25">
      <c r="A201" s="82">
        <v>41815</v>
      </c>
      <c r="B201" s="83">
        <v>32.99</v>
      </c>
      <c r="C201" s="83">
        <v>33.04</v>
      </c>
      <c r="D201" s="83">
        <v>32.799999999999997</v>
      </c>
      <c r="E201" s="83">
        <v>32.799999999999997</v>
      </c>
      <c r="F201" s="84">
        <v>5449400</v>
      </c>
      <c r="G201" s="83">
        <v>31.44</v>
      </c>
      <c r="H201" s="84">
        <f>EOD_T-A201</f>
        <v>279</v>
      </c>
      <c r="I201" s="83">
        <f t="shared" si="9"/>
        <v>-0.26999999999999957</v>
      </c>
      <c r="J201" s="83">
        <f t="shared" si="10"/>
        <v>-0.85146641438032034</v>
      </c>
      <c r="K201" s="83">
        <f>J201-NAB_90DSMR</f>
        <v>-1.073012731514948</v>
      </c>
      <c r="L201" s="83">
        <f t="shared" si="11"/>
        <v>1.15135632199317</v>
      </c>
    </row>
    <row r="202" spans="1:12" x14ac:dyDescent="0.25">
      <c r="A202" s="82">
        <v>41814</v>
      </c>
      <c r="B202" s="83">
        <v>33.19</v>
      </c>
      <c r="C202" s="83">
        <v>33.229999999999997</v>
      </c>
      <c r="D202" s="83">
        <v>33.020000000000003</v>
      </c>
      <c r="E202" s="83">
        <v>33.08</v>
      </c>
      <c r="F202" s="84">
        <v>3594100</v>
      </c>
      <c r="G202" s="83">
        <v>31.71</v>
      </c>
      <c r="H202" s="84">
        <f>EOD_T-A202</f>
        <v>280</v>
      </c>
      <c r="I202" s="83">
        <f t="shared" si="9"/>
        <v>-0.25</v>
      </c>
      <c r="J202" s="83">
        <f t="shared" si="10"/>
        <v>-0.7822277847309137</v>
      </c>
      <c r="K202" s="83">
        <f>J202-NAB_90DSMR</f>
        <v>-1.0037741018655415</v>
      </c>
      <c r="L202" s="83">
        <f t="shared" si="11"/>
        <v>1.0075624475759746</v>
      </c>
    </row>
    <row r="203" spans="1:12" x14ac:dyDescent="0.25">
      <c r="A203" s="82">
        <v>41813</v>
      </c>
      <c r="B203" s="83">
        <v>33.340000000000003</v>
      </c>
      <c r="C203" s="83">
        <v>33.49</v>
      </c>
      <c r="D203" s="83">
        <v>33.28</v>
      </c>
      <c r="E203" s="83">
        <v>33.340000000000003</v>
      </c>
      <c r="F203" s="84">
        <v>3539600</v>
      </c>
      <c r="G203" s="83">
        <v>31.96</v>
      </c>
      <c r="H203" s="84">
        <f>EOD_T-A203</f>
        <v>281</v>
      </c>
      <c r="I203" s="83">
        <f t="shared" si="9"/>
        <v>0.19999999999999929</v>
      </c>
      <c r="J203" s="83">
        <f t="shared" si="10"/>
        <v>0.62972292191435542</v>
      </c>
      <c r="K203" s="83">
        <f>J203-NAB_90DSMR</f>
        <v>0.40817660477972761</v>
      </c>
      <c r="L203" s="83">
        <f t="shared" si="11"/>
        <v>0.16660814068950597</v>
      </c>
    </row>
    <row r="204" spans="1:12" x14ac:dyDescent="0.25">
      <c r="A204" s="82">
        <v>41810</v>
      </c>
      <c r="B204" s="83">
        <v>33.450000000000003</v>
      </c>
      <c r="C204" s="83">
        <v>33.5</v>
      </c>
      <c r="D204" s="83">
        <v>33.130000000000003</v>
      </c>
      <c r="E204" s="83">
        <v>33.130000000000003</v>
      </c>
      <c r="F204" s="84">
        <v>4339600</v>
      </c>
      <c r="G204" s="83">
        <v>31.76</v>
      </c>
      <c r="H204" s="84">
        <f>EOD_T-A204</f>
        <v>284</v>
      </c>
      <c r="I204" s="83">
        <f t="shared" si="9"/>
        <v>-0.44000000000000128</v>
      </c>
      <c r="J204" s="83">
        <f t="shared" si="10"/>
        <v>-1.3664596273291965</v>
      </c>
      <c r="K204" s="83">
        <f>J204-NAB_90DSMR</f>
        <v>-1.5880059444638244</v>
      </c>
      <c r="L204" s="83">
        <f t="shared" si="11"/>
        <v>2.5217628796524427</v>
      </c>
    </row>
    <row r="205" spans="1:12" x14ac:dyDescent="0.25">
      <c r="A205" s="82">
        <v>41809</v>
      </c>
      <c r="B205" s="83">
        <v>33.29</v>
      </c>
      <c r="C205" s="83">
        <v>33.590000000000003</v>
      </c>
      <c r="D205" s="83">
        <v>33.15</v>
      </c>
      <c r="E205" s="83">
        <v>33.590000000000003</v>
      </c>
      <c r="F205" s="84">
        <v>6979700</v>
      </c>
      <c r="G205" s="83">
        <v>32.200000000000003</v>
      </c>
      <c r="H205" s="84">
        <f>EOD_T-A205</f>
        <v>285</v>
      </c>
      <c r="I205" s="83">
        <f t="shared" si="9"/>
        <v>0.56000000000000227</v>
      </c>
      <c r="J205" s="83">
        <f t="shared" si="10"/>
        <v>1.769911504424786</v>
      </c>
      <c r="K205" s="83">
        <f>J205-NAB_90DSMR</f>
        <v>1.548365187290158</v>
      </c>
      <c r="L205" s="83">
        <f t="shared" si="11"/>
        <v>2.3974347532120861</v>
      </c>
    </row>
    <row r="206" spans="1:12" x14ac:dyDescent="0.25">
      <c r="A206" s="82">
        <v>41808</v>
      </c>
      <c r="B206" s="83">
        <v>33.1</v>
      </c>
      <c r="C206" s="83">
        <v>33.18</v>
      </c>
      <c r="D206" s="83">
        <v>33</v>
      </c>
      <c r="E206" s="83">
        <v>33.01</v>
      </c>
      <c r="F206" s="84">
        <v>2585100</v>
      </c>
      <c r="G206" s="83">
        <v>31.64</v>
      </c>
      <c r="H206" s="84">
        <f>EOD_T-A206</f>
        <v>286</v>
      </c>
      <c r="I206" s="83">
        <f t="shared" si="9"/>
        <v>-0.12999999999999901</v>
      </c>
      <c r="J206" s="83">
        <f t="shared" si="10"/>
        <v>-0.40919106074913131</v>
      </c>
      <c r="K206" s="83">
        <f>J206-NAB_90DSMR</f>
        <v>-0.63073737788375905</v>
      </c>
      <c r="L206" s="83">
        <f t="shared" si="11"/>
        <v>0.39782963985967984</v>
      </c>
    </row>
    <row r="207" spans="1:12" x14ac:dyDescent="0.25">
      <c r="A207" s="82">
        <v>41807</v>
      </c>
      <c r="B207" s="83">
        <v>32.99</v>
      </c>
      <c r="C207" s="83">
        <v>33.25</v>
      </c>
      <c r="D207" s="83">
        <v>32.979999999999997</v>
      </c>
      <c r="E207" s="83">
        <v>33.14</v>
      </c>
      <c r="F207" s="84">
        <v>2869800</v>
      </c>
      <c r="G207" s="83">
        <v>31.77</v>
      </c>
      <c r="H207" s="84">
        <f>EOD_T-A207</f>
        <v>287</v>
      </c>
      <c r="I207" s="83">
        <f t="shared" si="9"/>
        <v>-5.0000000000000711E-2</v>
      </c>
      <c r="J207" s="83">
        <f t="shared" si="10"/>
        <v>-0.15713387806411286</v>
      </c>
      <c r="K207" s="83">
        <f>J207-NAB_90DSMR</f>
        <v>-0.37868019519874063</v>
      </c>
      <c r="L207" s="83">
        <f t="shared" si="11"/>
        <v>0.1433986902357563</v>
      </c>
    </row>
    <row r="208" spans="1:12" x14ac:dyDescent="0.25">
      <c r="A208" s="82">
        <v>41806</v>
      </c>
      <c r="B208" s="83">
        <v>33.1</v>
      </c>
      <c r="C208" s="83">
        <v>33.22</v>
      </c>
      <c r="D208" s="83">
        <v>32.96</v>
      </c>
      <c r="E208" s="83">
        <v>33.19</v>
      </c>
      <c r="F208" s="84">
        <v>4326100</v>
      </c>
      <c r="G208" s="83">
        <v>31.82</v>
      </c>
      <c r="H208" s="84">
        <f>EOD_T-A208</f>
        <v>288</v>
      </c>
      <c r="I208" s="83">
        <f t="shared" si="9"/>
        <v>-1.9999999999999574E-2</v>
      </c>
      <c r="J208" s="83">
        <f t="shared" si="10"/>
        <v>-6.2814070351757456E-2</v>
      </c>
      <c r="K208" s="83">
        <f>J208-NAB_90DSMR</f>
        <v>-0.28436038748638526</v>
      </c>
      <c r="L208" s="83">
        <f t="shared" si="11"/>
        <v>8.0860829971407172E-2</v>
      </c>
    </row>
    <row r="209" spans="1:12" x14ac:dyDescent="0.25">
      <c r="A209" s="82">
        <v>41803</v>
      </c>
      <c r="B209" s="83">
        <v>33.17</v>
      </c>
      <c r="C209" s="83">
        <v>33.25</v>
      </c>
      <c r="D209" s="83">
        <v>32.979999999999997</v>
      </c>
      <c r="E209" s="83">
        <v>33.21</v>
      </c>
      <c r="F209" s="84">
        <v>4597100</v>
      </c>
      <c r="G209" s="83">
        <v>31.84</v>
      </c>
      <c r="H209" s="84">
        <f>EOD_T-A209</f>
        <v>291</v>
      </c>
      <c r="I209" s="83">
        <f t="shared" si="9"/>
        <v>-0.10999999999999943</v>
      </c>
      <c r="J209" s="83">
        <f t="shared" si="10"/>
        <v>-0.34428794992175094</v>
      </c>
      <c r="K209" s="83">
        <f>J209-NAB_90DSMR</f>
        <v>-0.56583426705637874</v>
      </c>
      <c r="L209" s="83">
        <f t="shared" si="11"/>
        <v>0.32016841777522931</v>
      </c>
    </row>
    <row r="210" spans="1:12" x14ac:dyDescent="0.25">
      <c r="A210" s="82">
        <v>41802</v>
      </c>
      <c r="B210" s="83">
        <v>33.479999999999997</v>
      </c>
      <c r="C210" s="83">
        <v>33.549999999999997</v>
      </c>
      <c r="D210" s="83">
        <v>33.33</v>
      </c>
      <c r="E210" s="83">
        <v>33.33</v>
      </c>
      <c r="F210" s="84">
        <v>3625000</v>
      </c>
      <c r="G210" s="83">
        <v>31.95</v>
      </c>
      <c r="H210" s="84">
        <f>EOD_T-A210</f>
        <v>292</v>
      </c>
      <c r="I210" s="83">
        <f t="shared" si="9"/>
        <v>-0.2900000000000027</v>
      </c>
      <c r="J210" s="83">
        <f t="shared" si="10"/>
        <v>-0.89950372208437557</v>
      </c>
      <c r="K210" s="83">
        <f>J210-NAB_90DSMR</f>
        <v>-1.1210500392190035</v>
      </c>
      <c r="L210" s="83">
        <f t="shared" si="11"/>
        <v>1.2567531904329292</v>
      </c>
    </row>
    <row r="211" spans="1:12" x14ac:dyDescent="0.25">
      <c r="A211" s="82">
        <v>41801</v>
      </c>
      <c r="B211" s="83">
        <v>33.549999999999997</v>
      </c>
      <c r="C211" s="83">
        <v>33.79</v>
      </c>
      <c r="D211" s="83">
        <v>33.51</v>
      </c>
      <c r="E211" s="83">
        <v>33.630000000000003</v>
      </c>
      <c r="F211" s="84">
        <v>2620600</v>
      </c>
      <c r="G211" s="83">
        <v>32.24</v>
      </c>
      <c r="H211" s="84">
        <f>EOD_T-A211</f>
        <v>293</v>
      </c>
      <c r="I211" s="83">
        <f t="shared" si="9"/>
        <v>-9.9999999999980105E-3</v>
      </c>
      <c r="J211" s="83">
        <f t="shared" si="10"/>
        <v>-3.1007751937978327E-2</v>
      </c>
      <c r="K211" s="83">
        <f>J211-NAB_90DSMR</f>
        <v>-0.25255406907260614</v>
      </c>
      <c r="L211" s="83">
        <f t="shared" si="11"/>
        <v>6.3783557805130717E-2</v>
      </c>
    </row>
    <row r="212" spans="1:12" x14ac:dyDescent="0.25">
      <c r="A212" s="82">
        <v>41800</v>
      </c>
      <c r="B212" s="83">
        <v>33.71</v>
      </c>
      <c r="C212" s="83">
        <v>33.869999999999997</v>
      </c>
      <c r="D212" s="83">
        <v>33.6</v>
      </c>
      <c r="E212" s="83">
        <v>33.64</v>
      </c>
      <c r="F212" s="84">
        <v>3044100</v>
      </c>
      <c r="G212" s="83">
        <v>32.25</v>
      </c>
      <c r="H212" s="84">
        <f>EOD_T-A212</f>
        <v>294</v>
      </c>
      <c r="I212" s="83">
        <f t="shared" si="9"/>
        <v>0.10999999999999943</v>
      </c>
      <c r="J212" s="83">
        <f t="shared" si="10"/>
        <v>0.34225264467952532</v>
      </c>
      <c r="K212" s="83">
        <f>J212-NAB_90DSMR</f>
        <v>0.12070632754489752</v>
      </c>
      <c r="L212" s="83">
        <f t="shared" si="11"/>
        <v>1.4570017509376086E-2</v>
      </c>
    </row>
    <row r="213" spans="1:12" x14ac:dyDescent="0.25">
      <c r="A213" s="82">
        <v>41799</v>
      </c>
      <c r="B213" s="83">
        <v>33.53</v>
      </c>
      <c r="C213" s="83">
        <v>33.53</v>
      </c>
      <c r="D213" s="83">
        <v>33.53</v>
      </c>
      <c r="E213" s="83">
        <v>33.53</v>
      </c>
      <c r="F213" s="84">
        <v>0</v>
      </c>
      <c r="G213" s="83">
        <v>32.14</v>
      </c>
      <c r="H213" s="84">
        <f>EOD_T-A213</f>
        <v>295</v>
      </c>
      <c r="I213" s="83">
        <f t="shared" si="9"/>
        <v>0</v>
      </c>
      <c r="J213" s="83">
        <f t="shared" si="10"/>
        <v>0</v>
      </c>
      <c r="K213" s="83">
        <f>J213-NAB_90DSMR</f>
        <v>-0.2215463171346278</v>
      </c>
      <c r="L213" s="83">
        <f t="shared" si="11"/>
        <v>4.9082770635917074E-2</v>
      </c>
    </row>
    <row r="214" spans="1:12" x14ac:dyDescent="0.25">
      <c r="A214" s="82">
        <v>41796</v>
      </c>
      <c r="B214" s="83">
        <v>33.299999999999997</v>
      </c>
      <c r="C214" s="83">
        <v>33.69</v>
      </c>
      <c r="D214" s="83">
        <v>33.299999999999997</v>
      </c>
      <c r="E214" s="83">
        <v>33.53</v>
      </c>
      <c r="F214" s="84">
        <v>3190200</v>
      </c>
      <c r="G214" s="83">
        <v>32.14</v>
      </c>
      <c r="H214" s="84">
        <f>EOD_T-A214</f>
        <v>298</v>
      </c>
      <c r="I214" s="83">
        <f t="shared" si="9"/>
        <v>0.28000000000000114</v>
      </c>
      <c r="J214" s="83">
        <f t="shared" si="10"/>
        <v>0.87884494664156043</v>
      </c>
      <c r="K214" s="83">
        <f>J214-NAB_90DSMR</f>
        <v>0.65729862950693263</v>
      </c>
      <c r="L214" s="83">
        <f t="shared" si="11"/>
        <v>0.43204148835169187</v>
      </c>
    </row>
    <row r="215" spans="1:12" x14ac:dyDescent="0.25">
      <c r="A215" s="82">
        <v>41795</v>
      </c>
      <c r="B215" s="83">
        <v>33.299999999999997</v>
      </c>
      <c r="C215" s="83">
        <v>33.42</v>
      </c>
      <c r="D215" s="83">
        <v>33.049999999999997</v>
      </c>
      <c r="E215" s="83">
        <v>33.229999999999997</v>
      </c>
      <c r="F215" s="84">
        <v>4346100</v>
      </c>
      <c r="G215" s="83">
        <v>31.86</v>
      </c>
      <c r="H215" s="84">
        <f>EOD_T-A215</f>
        <v>299</v>
      </c>
      <c r="I215" s="83">
        <f t="shared" si="9"/>
        <v>-7.0000000000000284E-2</v>
      </c>
      <c r="J215" s="83">
        <f t="shared" si="10"/>
        <v>-0.21922956467272248</v>
      </c>
      <c r="K215" s="83">
        <f>J215-NAB_90DSMR</f>
        <v>-0.44077588180735028</v>
      </c>
      <c r="L215" s="83">
        <f t="shared" si="11"/>
        <v>0.19428337798304723</v>
      </c>
    </row>
    <row r="216" spans="1:12" x14ac:dyDescent="0.25">
      <c r="A216" s="82">
        <v>41794</v>
      </c>
      <c r="B216" s="83">
        <v>33.700000000000003</v>
      </c>
      <c r="C216" s="83">
        <v>33.770000000000003</v>
      </c>
      <c r="D216" s="83">
        <v>33.31</v>
      </c>
      <c r="E216" s="83">
        <v>33.31</v>
      </c>
      <c r="F216" s="84">
        <v>3119200</v>
      </c>
      <c r="G216" s="83">
        <v>31.93</v>
      </c>
      <c r="H216" s="84">
        <f>EOD_T-A216</f>
        <v>300</v>
      </c>
      <c r="I216" s="83">
        <f t="shared" si="9"/>
        <v>-0.32000000000000028</v>
      </c>
      <c r="J216" s="83">
        <f t="shared" si="10"/>
        <v>-0.99224806201550475</v>
      </c>
      <c r="K216" s="83">
        <f>J216-NAB_90DSMR</f>
        <v>-1.2137943791501327</v>
      </c>
      <c r="L216" s="83">
        <f t="shared" si="11"/>
        <v>1.4732967948564559</v>
      </c>
    </row>
    <row r="217" spans="1:12" x14ac:dyDescent="0.25">
      <c r="A217" s="82">
        <v>41793</v>
      </c>
      <c r="B217" s="83">
        <v>33.869999999999997</v>
      </c>
      <c r="C217" s="83">
        <v>33.93</v>
      </c>
      <c r="D217" s="83">
        <v>33.57</v>
      </c>
      <c r="E217" s="83">
        <v>33.64</v>
      </c>
      <c r="F217" s="84">
        <v>4517500</v>
      </c>
      <c r="G217" s="83">
        <v>32.25</v>
      </c>
      <c r="H217" s="84">
        <f>EOD_T-A217</f>
        <v>301</v>
      </c>
      <c r="I217" s="83">
        <f t="shared" si="9"/>
        <v>-0.22999999999999687</v>
      </c>
      <c r="J217" s="83">
        <f t="shared" si="10"/>
        <v>-0.70812807881772444</v>
      </c>
      <c r="K217" s="83">
        <f>J217-NAB_90DSMR</f>
        <v>-0.92967439595235224</v>
      </c>
      <c r="L217" s="83">
        <f t="shared" si="11"/>
        <v>0.86429448248937102</v>
      </c>
    </row>
    <row r="218" spans="1:12" x14ac:dyDescent="0.25">
      <c r="A218" s="82">
        <v>41792</v>
      </c>
      <c r="B218" s="83">
        <v>33.5</v>
      </c>
      <c r="C218" s="83">
        <v>34.01</v>
      </c>
      <c r="D218" s="83">
        <v>33.49</v>
      </c>
      <c r="E218" s="83">
        <v>33.880000000000003</v>
      </c>
      <c r="F218" s="84">
        <v>3884600</v>
      </c>
      <c r="G218" s="83">
        <v>32.479999999999997</v>
      </c>
      <c r="H218" s="84">
        <f>EOD_T-A218</f>
        <v>302</v>
      </c>
      <c r="I218" s="83">
        <f t="shared" si="9"/>
        <v>0.37999999999999545</v>
      </c>
      <c r="J218" s="83">
        <f t="shared" si="10"/>
        <v>1.1838006230529452</v>
      </c>
      <c r="K218" s="83">
        <f>J218-NAB_90DSMR</f>
        <v>0.9622543059183174</v>
      </c>
      <c r="L218" s="83">
        <f t="shared" si="11"/>
        <v>0.92593334925834281</v>
      </c>
    </row>
    <row r="219" spans="1:12" x14ac:dyDescent="0.25">
      <c r="A219" s="82">
        <v>41789</v>
      </c>
      <c r="B219" s="83">
        <v>33.549999999999997</v>
      </c>
      <c r="C219" s="83">
        <v>33.549999999999997</v>
      </c>
      <c r="D219" s="83">
        <v>33.25</v>
      </c>
      <c r="E219" s="83">
        <v>33.49</v>
      </c>
      <c r="F219" s="84">
        <v>8456100</v>
      </c>
      <c r="G219" s="83">
        <v>32.1</v>
      </c>
      <c r="H219" s="84">
        <f>EOD_T-A219</f>
        <v>305</v>
      </c>
      <c r="I219" s="83">
        <f t="shared" si="9"/>
        <v>7.0000000000000284E-2</v>
      </c>
      <c r="J219" s="83">
        <f t="shared" si="10"/>
        <v>0.21854511395566745</v>
      </c>
      <c r="K219" s="83">
        <f>J219-NAB_90DSMR</f>
        <v>-3.0012031789603544E-3</v>
      </c>
      <c r="L219" s="83">
        <f t="shared" si="11"/>
        <v>9.0072205214017377E-6</v>
      </c>
    </row>
    <row r="220" spans="1:12" x14ac:dyDescent="0.25">
      <c r="A220" s="82">
        <v>41788</v>
      </c>
      <c r="B220" s="83">
        <v>33.49</v>
      </c>
      <c r="C220" s="83">
        <v>33.49</v>
      </c>
      <c r="D220" s="83">
        <v>33.36</v>
      </c>
      <c r="E220" s="83">
        <v>33.409999999999997</v>
      </c>
      <c r="F220" s="84">
        <v>3055400</v>
      </c>
      <c r="G220" s="83">
        <v>32.03</v>
      </c>
      <c r="H220" s="84">
        <f>EOD_T-A220</f>
        <v>306</v>
      </c>
      <c r="I220" s="83">
        <f t="shared" si="9"/>
        <v>-8.9999999999996305E-2</v>
      </c>
      <c r="J220" s="83">
        <f t="shared" si="10"/>
        <v>-0.28019925280198105</v>
      </c>
      <c r="K220" s="83">
        <f>J220-NAB_90DSMR</f>
        <v>-0.5017455699366089</v>
      </c>
      <c r="L220" s="83">
        <f t="shared" si="11"/>
        <v>0.25174861695101247</v>
      </c>
    </row>
    <row r="221" spans="1:12" x14ac:dyDescent="0.25">
      <c r="A221" s="82">
        <v>41787</v>
      </c>
      <c r="B221" s="83">
        <v>33.4</v>
      </c>
      <c r="C221" s="83">
        <v>33.58</v>
      </c>
      <c r="D221" s="83">
        <v>33.31</v>
      </c>
      <c r="E221" s="83">
        <v>33.51</v>
      </c>
      <c r="F221" s="84">
        <v>2906900</v>
      </c>
      <c r="G221" s="83">
        <v>32.119999999999997</v>
      </c>
      <c r="H221" s="84">
        <f>EOD_T-A221</f>
        <v>307</v>
      </c>
      <c r="I221" s="83">
        <f t="shared" si="9"/>
        <v>0.2099999999999973</v>
      </c>
      <c r="J221" s="83">
        <f t="shared" si="10"/>
        <v>0.65810090880600847</v>
      </c>
      <c r="K221" s="83">
        <f>J221-NAB_90DSMR</f>
        <v>0.43655459167138067</v>
      </c>
      <c r="L221" s="83">
        <f t="shared" si="11"/>
        <v>0.1905799115093659</v>
      </c>
    </row>
    <row r="222" spans="1:12" x14ac:dyDescent="0.25">
      <c r="A222" s="82">
        <v>41786</v>
      </c>
      <c r="B222" s="83">
        <v>33.6</v>
      </c>
      <c r="C222" s="83">
        <v>33.65</v>
      </c>
      <c r="D222" s="83">
        <v>33.270000000000003</v>
      </c>
      <c r="E222" s="83">
        <v>33.29</v>
      </c>
      <c r="F222" s="84">
        <v>3542100</v>
      </c>
      <c r="G222" s="83">
        <v>31.91</v>
      </c>
      <c r="H222" s="84">
        <f>EOD_T-A222</f>
        <v>308</v>
      </c>
      <c r="I222" s="83">
        <f t="shared" si="9"/>
        <v>-0.22000000000000242</v>
      </c>
      <c r="J222" s="83">
        <f t="shared" si="10"/>
        <v>-0.68471833177716268</v>
      </c>
      <c r="K222" s="83">
        <f>J222-NAB_90DSMR</f>
        <v>-0.90626464891179048</v>
      </c>
      <c r="L222" s="83">
        <f t="shared" si="11"/>
        <v>0.82131561386721086</v>
      </c>
    </row>
    <row r="223" spans="1:12" x14ac:dyDescent="0.25">
      <c r="A223" s="82">
        <v>41785</v>
      </c>
      <c r="B223" s="83">
        <v>33.68</v>
      </c>
      <c r="C223" s="83">
        <v>33.71</v>
      </c>
      <c r="D223" s="83">
        <v>33.4</v>
      </c>
      <c r="E223" s="83">
        <v>33.520000000000003</v>
      </c>
      <c r="F223" s="84">
        <v>2885900</v>
      </c>
      <c r="G223" s="83">
        <v>32.130000000000003</v>
      </c>
      <c r="H223" s="84">
        <f>EOD_T-A223</f>
        <v>309</v>
      </c>
      <c r="I223" s="83">
        <f t="shared" si="9"/>
        <v>-4.9999999999997158E-2</v>
      </c>
      <c r="J223" s="83">
        <f t="shared" si="10"/>
        <v>-0.15537600994405579</v>
      </c>
      <c r="K223" s="83">
        <f>J223-NAB_90DSMR</f>
        <v>-0.37692232707868356</v>
      </c>
      <c r="L223" s="83">
        <f t="shared" si="11"/>
        <v>0.14207044065041011</v>
      </c>
    </row>
    <row r="224" spans="1:12" x14ac:dyDescent="0.25">
      <c r="A224" s="82">
        <v>41782</v>
      </c>
      <c r="B224" s="83">
        <v>33.54</v>
      </c>
      <c r="C224" s="83">
        <v>33.799999999999997</v>
      </c>
      <c r="D224" s="83">
        <v>33.520000000000003</v>
      </c>
      <c r="E224" s="83">
        <v>33.57</v>
      </c>
      <c r="F224" s="84">
        <v>3448200</v>
      </c>
      <c r="G224" s="83">
        <v>32.18</v>
      </c>
      <c r="H224" s="84">
        <f>EOD_T-A224</f>
        <v>312</v>
      </c>
      <c r="I224" s="83">
        <f t="shared" si="9"/>
        <v>3.0000000000001137E-2</v>
      </c>
      <c r="J224" s="83">
        <f t="shared" si="10"/>
        <v>9.3312597200625624E-2</v>
      </c>
      <c r="K224" s="83">
        <f>J224-NAB_90DSMR</f>
        <v>-0.12823371993400218</v>
      </c>
      <c r="L224" s="83">
        <f t="shared" si="11"/>
        <v>1.6443886928112106E-2</v>
      </c>
    </row>
    <row r="225" spans="1:12" x14ac:dyDescent="0.25">
      <c r="A225" s="82">
        <v>41781</v>
      </c>
      <c r="B225" s="83">
        <v>33.17</v>
      </c>
      <c r="C225" s="83">
        <v>33.69</v>
      </c>
      <c r="D225" s="83">
        <v>33.119999999999997</v>
      </c>
      <c r="E225" s="83">
        <v>33.54</v>
      </c>
      <c r="F225" s="84">
        <v>4995400</v>
      </c>
      <c r="G225" s="83">
        <v>32.15</v>
      </c>
      <c r="H225" s="84">
        <f>EOD_T-A225</f>
        <v>313</v>
      </c>
      <c r="I225" s="83">
        <f t="shared" si="9"/>
        <v>0.46999999999999886</v>
      </c>
      <c r="J225" s="83">
        <f t="shared" si="10"/>
        <v>1.483585858585855</v>
      </c>
      <c r="K225" s="83">
        <f>J225-NAB_90DSMR</f>
        <v>1.2620395414512271</v>
      </c>
      <c r="L225" s="83">
        <f t="shared" si="11"/>
        <v>1.5927438041864235</v>
      </c>
    </row>
    <row r="226" spans="1:12" x14ac:dyDescent="0.25">
      <c r="A226" s="82">
        <v>41780</v>
      </c>
      <c r="B226" s="83">
        <v>32.950000000000003</v>
      </c>
      <c r="C226" s="83">
        <v>33.06</v>
      </c>
      <c r="D226" s="83">
        <v>32.78</v>
      </c>
      <c r="E226" s="83">
        <v>33.049999999999997</v>
      </c>
      <c r="F226" s="84">
        <v>4787000</v>
      </c>
      <c r="G226" s="83">
        <v>31.68</v>
      </c>
      <c r="H226" s="84">
        <f>EOD_T-A226</f>
        <v>314</v>
      </c>
      <c r="I226" s="83">
        <f t="shared" si="9"/>
        <v>-5.0000000000000711E-2</v>
      </c>
      <c r="J226" s="83">
        <f t="shared" si="10"/>
        <v>-0.15757957768673403</v>
      </c>
      <c r="K226" s="83">
        <f>J226-NAB_90DSMR</f>
        <v>-0.37912589482136183</v>
      </c>
      <c r="L226" s="83">
        <f t="shared" si="11"/>
        <v>0.14373644412409831</v>
      </c>
    </row>
    <row r="227" spans="1:12" x14ac:dyDescent="0.25">
      <c r="A227" s="82">
        <v>41779</v>
      </c>
      <c r="B227" s="83">
        <v>32.950000000000003</v>
      </c>
      <c r="C227" s="83">
        <v>33.17</v>
      </c>
      <c r="D227" s="83">
        <v>32.67</v>
      </c>
      <c r="E227" s="83">
        <v>33.1</v>
      </c>
      <c r="F227" s="84">
        <v>4686700</v>
      </c>
      <c r="G227" s="83">
        <v>31.73</v>
      </c>
      <c r="H227" s="84">
        <f>EOD_T-A227</f>
        <v>315</v>
      </c>
      <c r="I227" s="83">
        <f t="shared" si="9"/>
        <v>0.14000000000000057</v>
      </c>
      <c r="J227" s="83">
        <f t="shared" si="10"/>
        <v>0.44317822095600051</v>
      </c>
      <c r="K227" s="83">
        <f>J227-NAB_90DSMR</f>
        <v>0.22163190382137271</v>
      </c>
      <c r="L227" s="83">
        <f t="shared" si="11"/>
        <v>4.9120700791486206E-2</v>
      </c>
    </row>
    <row r="228" spans="1:12" x14ac:dyDescent="0.25">
      <c r="A228" s="82">
        <v>41778</v>
      </c>
      <c r="B228" s="83">
        <v>33.4</v>
      </c>
      <c r="C228" s="83">
        <v>33.4</v>
      </c>
      <c r="D228" s="83">
        <v>32.950000000000003</v>
      </c>
      <c r="E228" s="83">
        <v>32.950000000000003</v>
      </c>
      <c r="F228" s="84">
        <v>5697300</v>
      </c>
      <c r="G228" s="83">
        <v>31.59</v>
      </c>
      <c r="H228" s="84">
        <f>EOD_T-A228</f>
        <v>316</v>
      </c>
      <c r="I228" s="83">
        <f t="shared" si="9"/>
        <v>-0.51000000000000156</v>
      </c>
      <c r="J228" s="83">
        <f t="shared" si="10"/>
        <v>-1.5887850467289768</v>
      </c>
      <c r="K228" s="83">
        <f>J228-NAB_90DSMR</f>
        <v>-1.8103313638636047</v>
      </c>
      <c r="L228" s="83">
        <f t="shared" si="11"/>
        <v>3.2772996469882592</v>
      </c>
    </row>
    <row r="229" spans="1:12" x14ac:dyDescent="0.25">
      <c r="A229" s="82">
        <v>41775</v>
      </c>
      <c r="B229" s="83">
        <v>33.369999999999997</v>
      </c>
      <c r="C229" s="83">
        <v>33.58</v>
      </c>
      <c r="D229" s="83">
        <v>33.369999999999997</v>
      </c>
      <c r="E229" s="83">
        <v>33.49</v>
      </c>
      <c r="F229" s="84">
        <v>4028100</v>
      </c>
      <c r="G229" s="83">
        <v>32.1</v>
      </c>
      <c r="H229" s="84">
        <f>EOD_T-A229</f>
        <v>319</v>
      </c>
      <c r="I229" s="83">
        <f t="shared" si="9"/>
        <v>-0.10000000000000142</v>
      </c>
      <c r="J229" s="83">
        <f t="shared" si="10"/>
        <v>-0.31055900621118454</v>
      </c>
      <c r="K229" s="83">
        <f>J229-NAB_90DSMR</f>
        <v>-0.5321053233458124</v>
      </c>
      <c r="L229" s="83">
        <f t="shared" si="11"/>
        <v>0.28313607513295158</v>
      </c>
    </row>
    <row r="230" spans="1:12" x14ac:dyDescent="0.25">
      <c r="A230" s="82">
        <v>41774</v>
      </c>
      <c r="B230" s="83">
        <v>33.5</v>
      </c>
      <c r="C230" s="83">
        <v>33.61</v>
      </c>
      <c r="D230" s="83">
        <v>33.4</v>
      </c>
      <c r="E230" s="83">
        <v>33.590000000000003</v>
      </c>
      <c r="F230" s="84">
        <v>4727100</v>
      </c>
      <c r="G230" s="83">
        <v>32.200000000000003</v>
      </c>
      <c r="H230" s="84">
        <f>EOD_T-A230</f>
        <v>320</v>
      </c>
      <c r="I230" s="83">
        <f t="shared" si="9"/>
        <v>-9.9999999999980105E-3</v>
      </c>
      <c r="J230" s="83">
        <f t="shared" si="10"/>
        <v>-3.1046258925793265E-2</v>
      </c>
      <c r="K230" s="83">
        <f>J230-NAB_90DSMR</f>
        <v>-0.25259257606042107</v>
      </c>
      <c r="L230" s="83">
        <f t="shared" si="11"/>
        <v>6.3803009480839598E-2</v>
      </c>
    </row>
    <row r="231" spans="1:12" x14ac:dyDescent="0.25">
      <c r="A231" s="82">
        <v>41773</v>
      </c>
      <c r="B231" s="83">
        <v>33.49</v>
      </c>
      <c r="C231" s="83">
        <v>33.67</v>
      </c>
      <c r="D231" s="83">
        <v>33.380000000000003</v>
      </c>
      <c r="E231" s="83">
        <v>33.6</v>
      </c>
      <c r="F231" s="84">
        <v>8896800</v>
      </c>
      <c r="G231" s="83">
        <v>32.21</v>
      </c>
      <c r="H231" s="84">
        <f>EOD_T-A231</f>
        <v>321</v>
      </c>
      <c r="I231" s="83">
        <f t="shared" si="9"/>
        <v>0.49000000000000199</v>
      </c>
      <c r="J231" s="83">
        <f t="shared" si="10"/>
        <v>1.5447667087011412</v>
      </c>
      <c r="K231" s="83">
        <f>J231-NAB_90DSMR</f>
        <v>1.3232203915665135</v>
      </c>
      <c r="L231" s="83">
        <f t="shared" si="11"/>
        <v>1.7509122046574372</v>
      </c>
    </row>
    <row r="232" spans="1:12" x14ac:dyDescent="0.25">
      <c r="A232" s="82">
        <v>41772</v>
      </c>
      <c r="B232" s="83">
        <v>34.630000000000003</v>
      </c>
      <c r="C232" s="83">
        <v>34.630000000000003</v>
      </c>
      <c r="D232" s="83">
        <v>34.4</v>
      </c>
      <c r="E232" s="83">
        <v>34.5</v>
      </c>
      <c r="F232" s="84">
        <v>8662200</v>
      </c>
      <c r="G232" s="83">
        <v>31.72</v>
      </c>
      <c r="H232" s="84">
        <f>EOD_T-A232</f>
        <v>322</v>
      </c>
      <c r="I232" s="83">
        <f t="shared" si="9"/>
        <v>0.29999999999999716</v>
      </c>
      <c r="J232" s="83">
        <f t="shared" si="10"/>
        <v>0.95480585614257529</v>
      </c>
      <c r="K232" s="83">
        <f>J232-NAB_90DSMR</f>
        <v>0.73325953900794749</v>
      </c>
      <c r="L232" s="83">
        <f t="shared" si="11"/>
        <v>0.53766955154614771</v>
      </c>
    </row>
    <row r="233" spans="1:12" x14ac:dyDescent="0.25">
      <c r="A233" s="82">
        <v>41771</v>
      </c>
      <c r="B233" s="83">
        <v>34.520000000000003</v>
      </c>
      <c r="C233" s="83">
        <v>34.630000000000003</v>
      </c>
      <c r="D233" s="83">
        <v>34.18</v>
      </c>
      <c r="E233" s="83">
        <v>34.18</v>
      </c>
      <c r="F233" s="84">
        <v>5429100</v>
      </c>
      <c r="G233" s="83">
        <v>31.42</v>
      </c>
      <c r="H233" s="84">
        <f>EOD_T-A233</f>
        <v>323</v>
      </c>
      <c r="I233" s="83">
        <f t="shared" si="9"/>
        <v>-0.18999999999999773</v>
      </c>
      <c r="J233" s="83">
        <f t="shared" si="10"/>
        <v>-0.60107560898449131</v>
      </c>
      <c r="K233" s="83">
        <f>J233-NAB_90DSMR</f>
        <v>-0.82262192611911911</v>
      </c>
      <c r="L233" s="83">
        <f t="shared" si="11"/>
        <v>0.67670683333192949</v>
      </c>
    </row>
    <row r="234" spans="1:12" x14ac:dyDescent="0.25">
      <c r="A234" s="82">
        <v>41768</v>
      </c>
      <c r="B234" s="83">
        <v>34.24</v>
      </c>
      <c r="C234" s="83">
        <v>34.49</v>
      </c>
      <c r="D234" s="83">
        <v>34.08</v>
      </c>
      <c r="E234" s="83">
        <v>34.380000000000003</v>
      </c>
      <c r="F234" s="84">
        <v>5340900</v>
      </c>
      <c r="G234" s="83">
        <v>31.61</v>
      </c>
      <c r="H234" s="84">
        <f>EOD_T-A234</f>
        <v>326</v>
      </c>
      <c r="I234" s="83">
        <f t="shared" si="9"/>
        <v>0.21999999999999886</v>
      </c>
      <c r="J234" s="83">
        <f t="shared" si="10"/>
        <v>0.7008601465434815</v>
      </c>
      <c r="K234" s="83">
        <f>J234-NAB_90DSMR</f>
        <v>0.4793138294088537</v>
      </c>
      <c r="L234" s="83">
        <f t="shared" si="11"/>
        <v>0.22974174706257972</v>
      </c>
    </row>
    <row r="235" spans="1:12" x14ac:dyDescent="0.25">
      <c r="A235" s="82">
        <v>41767</v>
      </c>
      <c r="B235" s="83">
        <v>33.44</v>
      </c>
      <c r="C235" s="83">
        <v>34.4</v>
      </c>
      <c r="D235" s="83">
        <v>33.35</v>
      </c>
      <c r="E235" s="83">
        <v>34.14</v>
      </c>
      <c r="F235" s="84">
        <v>9739100</v>
      </c>
      <c r="G235" s="83">
        <v>31.39</v>
      </c>
      <c r="H235" s="84">
        <f>EOD_T-A235</f>
        <v>327</v>
      </c>
      <c r="I235" s="83">
        <f t="shared" si="9"/>
        <v>0.28000000000000114</v>
      </c>
      <c r="J235" s="83">
        <f t="shared" si="10"/>
        <v>0.90003214400514675</v>
      </c>
      <c r="K235" s="83">
        <f>J235-NAB_90DSMR</f>
        <v>0.67848582687051895</v>
      </c>
      <c r="L235" s="83">
        <f t="shared" si="11"/>
        <v>0.46034301726417182</v>
      </c>
    </row>
    <row r="236" spans="1:12" x14ac:dyDescent="0.25">
      <c r="A236" s="82">
        <v>41766</v>
      </c>
      <c r="B236" s="83">
        <v>34.020000000000003</v>
      </c>
      <c r="C236" s="83">
        <v>34.08</v>
      </c>
      <c r="D236" s="83">
        <v>33.71</v>
      </c>
      <c r="E236" s="83">
        <v>33.840000000000003</v>
      </c>
      <c r="F236" s="84">
        <v>5619000</v>
      </c>
      <c r="G236" s="83">
        <v>31.11</v>
      </c>
      <c r="H236" s="84">
        <f>EOD_T-A236</f>
        <v>328</v>
      </c>
      <c r="I236" s="83">
        <f t="shared" si="9"/>
        <v>-0.25</v>
      </c>
      <c r="J236" s="83">
        <f t="shared" si="10"/>
        <v>-0.79719387755102045</v>
      </c>
      <c r="K236" s="83">
        <f>J236-NAB_90DSMR</f>
        <v>-1.0187401946856482</v>
      </c>
      <c r="L236" s="83">
        <f t="shared" si="11"/>
        <v>1.0378315842681525</v>
      </c>
    </row>
    <row r="237" spans="1:12" x14ac:dyDescent="0.25">
      <c r="A237" s="82">
        <v>41765</v>
      </c>
      <c r="B237" s="83">
        <v>34.32</v>
      </c>
      <c r="C237" s="83">
        <v>34.450000000000003</v>
      </c>
      <c r="D237" s="83">
        <v>34.1</v>
      </c>
      <c r="E237" s="83">
        <v>34.11</v>
      </c>
      <c r="F237" s="84">
        <v>4526400</v>
      </c>
      <c r="G237" s="83">
        <v>31.36</v>
      </c>
      <c r="H237" s="84">
        <f>EOD_T-A237</f>
        <v>329</v>
      </c>
      <c r="I237" s="83">
        <f t="shared" si="9"/>
        <v>-8.0000000000001847E-2</v>
      </c>
      <c r="J237" s="83">
        <f t="shared" si="10"/>
        <v>-0.25445292620865728</v>
      </c>
      <c r="K237" s="83">
        <f>J237-NAB_90DSMR</f>
        <v>-0.47599924334328508</v>
      </c>
      <c r="L237" s="83">
        <f t="shared" si="11"/>
        <v>0.22657527966337992</v>
      </c>
    </row>
    <row r="238" spans="1:12" x14ac:dyDescent="0.25">
      <c r="A238" s="82">
        <v>41764</v>
      </c>
      <c r="B238" s="83">
        <v>34.700000000000003</v>
      </c>
      <c r="C238" s="83">
        <v>34.729999999999997</v>
      </c>
      <c r="D238" s="83">
        <v>34.03</v>
      </c>
      <c r="E238" s="83">
        <v>34.200000000000003</v>
      </c>
      <c r="F238" s="84">
        <v>4658900</v>
      </c>
      <c r="G238" s="83">
        <v>31.44</v>
      </c>
      <c r="H238" s="84">
        <f>EOD_T-A238</f>
        <v>330</v>
      </c>
      <c r="I238" s="83">
        <f t="shared" si="9"/>
        <v>-0.32999999999999829</v>
      </c>
      <c r="J238" s="83">
        <f t="shared" si="10"/>
        <v>-1.0387157695939513</v>
      </c>
      <c r="K238" s="83">
        <f>J238-NAB_90DSMR</f>
        <v>-1.260262086728579</v>
      </c>
      <c r="L238" s="83">
        <f t="shared" si="11"/>
        <v>1.5882605272454724</v>
      </c>
    </row>
    <row r="239" spans="1:12" x14ac:dyDescent="0.25">
      <c r="A239" s="82">
        <v>41761</v>
      </c>
      <c r="B239" s="83">
        <v>34.700000000000003</v>
      </c>
      <c r="C239" s="83">
        <v>34.93</v>
      </c>
      <c r="D239" s="83">
        <v>34.56</v>
      </c>
      <c r="E239" s="83">
        <v>34.56</v>
      </c>
      <c r="F239" s="84">
        <v>5753200</v>
      </c>
      <c r="G239" s="83">
        <v>31.77</v>
      </c>
      <c r="H239" s="84">
        <f>EOD_T-A239</f>
        <v>333</v>
      </c>
      <c r="I239" s="83">
        <f t="shared" si="9"/>
        <v>-0.14000000000000057</v>
      </c>
      <c r="J239" s="83">
        <f t="shared" si="10"/>
        <v>-0.4387339392040131</v>
      </c>
      <c r="K239" s="83">
        <f>J239-NAB_90DSMR</f>
        <v>-0.66028025633864096</v>
      </c>
      <c r="L239" s="83">
        <f t="shared" si="11"/>
        <v>0.43597001691062143</v>
      </c>
    </row>
    <row r="240" spans="1:12" x14ac:dyDescent="0.25">
      <c r="A240" s="82">
        <v>41760</v>
      </c>
      <c r="B240" s="83">
        <v>35.299999999999997</v>
      </c>
      <c r="C240" s="83">
        <v>35.35</v>
      </c>
      <c r="D240" s="83">
        <v>34.619999999999997</v>
      </c>
      <c r="E240" s="83">
        <v>34.71</v>
      </c>
      <c r="F240" s="84">
        <v>6403100</v>
      </c>
      <c r="G240" s="83">
        <v>31.91</v>
      </c>
      <c r="H240" s="84">
        <f>EOD_T-A240</f>
        <v>334</v>
      </c>
      <c r="I240" s="83">
        <f t="shared" si="9"/>
        <v>-0.5400000000000027</v>
      </c>
      <c r="J240" s="83">
        <f t="shared" si="10"/>
        <v>-1.6640986132511637</v>
      </c>
      <c r="K240" s="83">
        <f>J240-NAB_90DSMR</f>
        <v>-1.8856449303857916</v>
      </c>
      <c r="L240" s="83">
        <f t="shared" si="11"/>
        <v>3.555656803489637</v>
      </c>
    </row>
    <row r="241" spans="1:12" x14ac:dyDescent="0.25">
      <c r="A241" s="82">
        <v>41759</v>
      </c>
      <c r="B241" s="83">
        <v>35.79</v>
      </c>
      <c r="C241" s="83">
        <v>35.79</v>
      </c>
      <c r="D241" s="83">
        <v>35.06</v>
      </c>
      <c r="E241" s="83">
        <v>35.299999999999997</v>
      </c>
      <c r="F241" s="84">
        <v>5019100</v>
      </c>
      <c r="G241" s="83">
        <v>32.450000000000003</v>
      </c>
      <c r="H241" s="84">
        <f>EOD_T-A241</f>
        <v>335</v>
      </c>
      <c r="I241" s="83">
        <f t="shared" si="9"/>
        <v>-0.19999999999999574</v>
      </c>
      <c r="J241" s="83">
        <f t="shared" si="10"/>
        <v>-0.61255742725879248</v>
      </c>
      <c r="K241" s="83">
        <f>J241-NAB_90DSMR</f>
        <v>-0.83410374439342028</v>
      </c>
      <c r="L241" s="83">
        <f t="shared" si="11"/>
        <v>0.69572905641112415</v>
      </c>
    </row>
    <row r="242" spans="1:12" x14ac:dyDescent="0.25">
      <c r="A242" s="82">
        <v>41758</v>
      </c>
      <c r="B242" s="83">
        <v>36</v>
      </c>
      <c r="C242" s="83">
        <v>36</v>
      </c>
      <c r="D242" s="83">
        <v>35.270000000000003</v>
      </c>
      <c r="E242" s="83">
        <v>35.51</v>
      </c>
      <c r="F242" s="84">
        <v>6584400</v>
      </c>
      <c r="G242" s="83">
        <v>32.65</v>
      </c>
      <c r="H242" s="84">
        <f>EOD_T-A242</f>
        <v>336</v>
      </c>
      <c r="I242" s="83">
        <f t="shared" si="9"/>
        <v>-0.44000000000000483</v>
      </c>
      <c r="J242" s="83">
        <f t="shared" si="10"/>
        <v>-1.329706860078588</v>
      </c>
      <c r="K242" s="83">
        <f>J242-NAB_90DSMR</f>
        <v>-1.5512531772132157</v>
      </c>
      <c r="L242" s="83">
        <f t="shared" si="11"/>
        <v>2.4063864198140963</v>
      </c>
    </row>
    <row r="243" spans="1:12" x14ac:dyDescent="0.25">
      <c r="A243" s="82">
        <v>41757</v>
      </c>
      <c r="B243" s="83">
        <v>35.9</v>
      </c>
      <c r="C243" s="83">
        <v>35.99</v>
      </c>
      <c r="D243" s="83">
        <v>35.83</v>
      </c>
      <c r="E243" s="83">
        <v>35.99</v>
      </c>
      <c r="F243" s="84">
        <v>3282100</v>
      </c>
      <c r="G243" s="83">
        <v>33.090000000000003</v>
      </c>
      <c r="H243" s="84">
        <f>EOD_T-A243</f>
        <v>337</v>
      </c>
      <c r="I243" s="83">
        <f t="shared" si="9"/>
        <v>0.17000000000000171</v>
      </c>
      <c r="J243" s="83">
        <f t="shared" si="10"/>
        <v>0.51640340218712544</v>
      </c>
      <c r="K243" s="83">
        <f>J243-NAB_90DSMR</f>
        <v>0.29485708505249764</v>
      </c>
      <c r="L243" s="83">
        <f t="shared" si="11"/>
        <v>8.6940700605655827E-2</v>
      </c>
    </row>
    <row r="244" spans="1:12" x14ac:dyDescent="0.25">
      <c r="A244" s="82">
        <v>41754</v>
      </c>
      <c r="B244" s="83">
        <v>35.81</v>
      </c>
      <c r="C244" s="83">
        <v>35.81</v>
      </c>
      <c r="D244" s="83">
        <v>35.81</v>
      </c>
      <c r="E244" s="83">
        <v>35.81</v>
      </c>
      <c r="F244" s="84">
        <v>0</v>
      </c>
      <c r="G244" s="83">
        <v>32.92</v>
      </c>
      <c r="H244" s="84">
        <f>EOD_T-A244</f>
        <v>340</v>
      </c>
      <c r="I244" s="83">
        <f t="shared" si="9"/>
        <v>0</v>
      </c>
      <c r="J244" s="83">
        <f t="shared" si="10"/>
        <v>0</v>
      </c>
      <c r="K244" s="83">
        <f>J244-NAB_90DSMR</f>
        <v>-0.2215463171346278</v>
      </c>
      <c r="L244" s="83">
        <f t="shared" si="11"/>
        <v>4.9082770635917074E-2</v>
      </c>
    </row>
    <row r="245" spans="1:12" x14ac:dyDescent="0.25">
      <c r="A245" s="82">
        <v>41753</v>
      </c>
      <c r="B245" s="83">
        <v>35.770000000000003</v>
      </c>
      <c r="C245" s="83">
        <v>35.81</v>
      </c>
      <c r="D245" s="83">
        <v>35.71</v>
      </c>
      <c r="E245" s="83">
        <v>35.81</v>
      </c>
      <c r="F245" s="84">
        <v>12030100</v>
      </c>
      <c r="G245" s="83">
        <v>32.92</v>
      </c>
      <c r="H245" s="84">
        <f>EOD_T-A245</f>
        <v>341</v>
      </c>
      <c r="I245" s="83">
        <f t="shared" si="9"/>
        <v>0.13000000000000256</v>
      </c>
      <c r="J245" s="83">
        <f t="shared" si="10"/>
        <v>0.3964623360780804</v>
      </c>
      <c r="K245" s="83">
        <f>J245-NAB_90DSMR</f>
        <v>0.1749160189434526</v>
      </c>
      <c r="L245" s="83">
        <f t="shared" si="11"/>
        <v>3.0595613683026268E-2</v>
      </c>
    </row>
    <row r="246" spans="1:12" x14ac:dyDescent="0.25">
      <c r="A246" s="82">
        <v>41752</v>
      </c>
      <c r="B246" s="83">
        <v>35.64</v>
      </c>
      <c r="C246" s="83">
        <v>35.78</v>
      </c>
      <c r="D246" s="83">
        <v>35.619999999999997</v>
      </c>
      <c r="E246" s="83">
        <v>35.67</v>
      </c>
      <c r="F246" s="84">
        <v>4656300</v>
      </c>
      <c r="G246" s="83">
        <v>32.79</v>
      </c>
      <c r="H246" s="84">
        <f>EOD_T-A246</f>
        <v>342</v>
      </c>
      <c r="I246" s="83">
        <f t="shared" si="9"/>
        <v>0.15999999999999659</v>
      </c>
      <c r="J246" s="83">
        <f t="shared" si="10"/>
        <v>0.49034630707936427</v>
      </c>
      <c r="K246" s="83">
        <f>J246-NAB_90DSMR</f>
        <v>0.26879998994473647</v>
      </c>
      <c r="L246" s="83">
        <f t="shared" si="11"/>
        <v>7.2253434594290428E-2</v>
      </c>
    </row>
    <row r="247" spans="1:12" x14ac:dyDescent="0.25">
      <c r="A247" s="82">
        <v>41751</v>
      </c>
      <c r="B247" s="83">
        <v>35.479999999999997</v>
      </c>
      <c r="C247" s="83">
        <v>35.6</v>
      </c>
      <c r="D247" s="83">
        <v>35.409999999999997</v>
      </c>
      <c r="E247" s="83">
        <v>35.49</v>
      </c>
      <c r="F247" s="84">
        <v>3422800</v>
      </c>
      <c r="G247" s="83">
        <v>32.630000000000003</v>
      </c>
      <c r="H247" s="84">
        <f>EOD_T-A247</f>
        <v>343</v>
      </c>
      <c r="I247" s="83">
        <f t="shared" si="9"/>
        <v>0.12000000000000455</v>
      </c>
      <c r="J247" s="83">
        <f t="shared" si="10"/>
        <v>0.36911719470933424</v>
      </c>
      <c r="K247" s="83">
        <f>J247-NAB_90DSMR</f>
        <v>0.14757087757470644</v>
      </c>
      <c r="L247" s="83">
        <f t="shared" si="11"/>
        <v>2.1777163908168997E-2</v>
      </c>
    </row>
    <row r="248" spans="1:12" x14ac:dyDescent="0.25">
      <c r="A248" s="82">
        <v>41750</v>
      </c>
      <c r="B248" s="83">
        <v>35.36</v>
      </c>
      <c r="C248" s="83">
        <v>35.36</v>
      </c>
      <c r="D248" s="83">
        <v>35.36</v>
      </c>
      <c r="E248" s="83">
        <v>35.36</v>
      </c>
      <c r="F248" s="84">
        <v>0</v>
      </c>
      <c r="G248" s="83">
        <v>32.51</v>
      </c>
      <c r="H248" s="84">
        <f>EOD_T-A248</f>
        <v>344</v>
      </c>
      <c r="I248" s="83">
        <f t="shared" si="9"/>
        <v>0</v>
      </c>
      <c r="J248" s="83">
        <f t="shared" si="10"/>
        <v>0</v>
      </c>
      <c r="K248" s="83">
        <f>J248-NAB_90DSMR</f>
        <v>-0.2215463171346278</v>
      </c>
      <c r="L248" s="83">
        <f t="shared" si="11"/>
        <v>4.9082770635917074E-2</v>
      </c>
    </row>
    <row r="249" spans="1:12" x14ac:dyDescent="0.25">
      <c r="A249" s="82">
        <v>41747</v>
      </c>
      <c r="B249" s="83">
        <v>35.36</v>
      </c>
      <c r="C249" s="83">
        <v>35.36</v>
      </c>
      <c r="D249" s="83">
        <v>35.36</v>
      </c>
      <c r="E249" s="83">
        <v>35.36</v>
      </c>
      <c r="F249" s="84">
        <v>0</v>
      </c>
      <c r="G249" s="83">
        <v>32.51</v>
      </c>
      <c r="H249" s="84">
        <f>EOD_T-A249</f>
        <v>347</v>
      </c>
      <c r="I249" s="83">
        <f t="shared" si="9"/>
        <v>0</v>
      </c>
      <c r="J249" s="83">
        <f t="shared" si="10"/>
        <v>0</v>
      </c>
      <c r="K249" s="83">
        <f>J249-NAB_90DSMR</f>
        <v>-0.2215463171346278</v>
      </c>
      <c r="L249" s="83">
        <f t="shared" si="11"/>
        <v>4.9082770635917074E-2</v>
      </c>
    </row>
    <row r="250" spans="1:12" x14ac:dyDescent="0.25">
      <c r="A250" s="82">
        <v>41746</v>
      </c>
      <c r="B250" s="83">
        <v>35.32</v>
      </c>
      <c r="C250" s="83">
        <v>35.44</v>
      </c>
      <c r="D250" s="83">
        <v>35.270000000000003</v>
      </c>
      <c r="E250" s="83">
        <v>35.36</v>
      </c>
      <c r="F250" s="84">
        <v>3818500</v>
      </c>
      <c r="G250" s="83">
        <v>32.51</v>
      </c>
      <c r="H250" s="84">
        <f>EOD_T-A250</f>
        <v>348</v>
      </c>
      <c r="I250" s="83">
        <f t="shared" si="9"/>
        <v>0.1699999999999946</v>
      </c>
      <c r="J250" s="83">
        <f t="shared" si="10"/>
        <v>0.52566481137908028</v>
      </c>
      <c r="K250" s="83">
        <f>J250-NAB_90DSMR</f>
        <v>0.30411849424445248</v>
      </c>
      <c r="L250" s="83">
        <f t="shared" si="11"/>
        <v>9.2488058541513068E-2</v>
      </c>
    </row>
    <row r="251" spans="1:12" x14ac:dyDescent="0.25">
      <c r="A251" s="82">
        <v>41745</v>
      </c>
      <c r="B251" s="83">
        <v>35.090000000000003</v>
      </c>
      <c r="C251" s="83">
        <v>35.200000000000003</v>
      </c>
      <c r="D251" s="83">
        <v>35.020000000000003</v>
      </c>
      <c r="E251" s="83">
        <v>35.18</v>
      </c>
      <c r="F251" s="84">
        <v>2878200</v>
      </c>
      <c r="G251" s="83">
        <v>32.340000000000003</v>
      </c>
      <c r="H251" s="84">
        <f>EOD_T-A251</f>
        <v>349</v>
      </c>
      <c r="I251" s="83">
        <f t="shared" si="9"/>
        <v>0.11000000000000654</v>
      </c>
      <c r="J251" s="83">
        <f t="shared" si="10"/>
        <v>0.34129692832766534</v>
      </c>
      <c r="K251" s="83">
        <f>J251-NAB_90DSMR</f>
        <v>0.11975061119303754</v>
      </c>
      <c r="L251" s="83">
        <f t="shared" si="11"/>
        <v>1.4340208881106048E-2</v>
      </c>
    </row>
    <row r="252" spans="1:12" x14ac:dyDescent="0.25">
      <c r="A252" s="82">
        <v>41744</v>
      </c>
      <c r="B252" s="83">
        <v>35</v>
      </c>
      <c r="C252" s="83">
        <v>35.21</v>
      </c>
      <c r="D252" s="83">
        <v>34.93</v>
      </c>
      <c r="E252" s="83">
        <v>35.06</v>
      </c>
      <c r="F252" s="84">
        <v>2391400</v>
      </c>
      <c r="G252" s="83">
        <v>32.229999999999997</v>
      </c>
      <c r="H252" s="84">
        <f>EOD_T-A252</f>
        <v>350</v>
      </c>
      <c r="I252" s="83">
        <f t="shared" si="9"/>
        <v>0.15999999999999659</v>
      </c>
      <c r="J252" s="83">
        <f t="shared" si="10"/>
        <v>0.49890863735577362</v>
      </c>
      <c r="K252" s="83">
        <f>J252-NAB_90DSMR</f>
        <v>0.27736232022114582</v>
      </c>
      <c r="L252" s="83">
        <f t="shared" si="11"/>
        <v>7.6929856678457434E-2</v>
      </c>
    </row>
    <row r="253" spans="1:12" x14ac:dyDescent="0.25">
      <c r="A253" s="82">
        <v>41743</v>
      </c>
      <c r="B253" s="83">
        <v>35.200000000000003</v>
      </c>
      <c r="C253" s="83">
        <v>35.270000000000003</v>
      </c>
      <c r="D253" s="83">
        <v>34.880000000000003</v>
      </c>
      <c r="E253" s="83">
        <v>34.880000000000003</v>
      </c>
      <c r="F253" s="84">
        <v>4335000</v>
      </c>
      <c r="G253" s="83">
        <v>32.07</v>
      </c>
      <c r="H253" s="84">
        <f>EOD_T-A253</f>
        <v>351</v>
      </c>
      <c r="I253" s="83">
        <f t="shared" si="9"/>
        <v>-0.40999999999999659</v>
      </c>
      <c r="J253" s="83">
        <f t="shared" si="10"/>
        <v>-1.2623152709359502</v>
      </c>
      <c r="K253" s="83">
        <f>J253-NAB_90DSMR</f>
        <v>-1.4838615880705781</v>
      </c>
      <c r="L253" s="83">
        <f t="shared" si="11"/>
        <v>2.2018452125513379</v>
      </c>
    </row>
    <row r="254" spans="1:12" x14ac:dyDescent="0.25">
      <c r="A254" s="82">
        <v>41740</v>
      </c>
      <c r="B254" s="83">
        <v>35.299999999999997</v>
      </c>
      <c r="C254" s="83">
        <v>35.49</v>
      </c>
      <c r="D254" s="83">
        <v>35.22</v>
      </c>
      <c r="E254" s="83">
        <v>35.33</v>
      </c>
      <c r="F254" s="84">
        <v>2995800</v>
      </c>
      <c r="G254" s="83">
        <v>32.479999999999997</v>
      </c>
      <c r="H254" s="84">
        <f>EOD_T-A254</f>
        <v>354</v>
      </c>
      <c r="I254" s="83">
        <f t="shared" si="9"/>
        <v>-0.21000000000000085</v>
      </c>
      <c r="J254" s="83">
        <f t="shared" si="10"/>
        <v>-0.64239828693790413</v>
      </c>
      <c r="K254" s="83">
        <f>J254-NAB_90DSMR</f>
        <v>-0.86394460407253193</v>
      </c>
      <c r="L254" s="83">
        <f t="shared" si="11"/>
        <v>0.74640027890604399</v>
      </c>
    </row>
    <row r="255" spans="1:12" x14ac:dyDescent="0.25">
      <c r="A255" s="82">
        <v>41739</v>
      </c>
      <c r="B255" s="83">
        <v>35.65</v>
      </c>
      <c r="C255" s="83">
        <v>35.700000000000003</v>
      </c>
      <c r="D255" s="83">
        <v>35.53</v>
      </c>
      <c r="E255" s="83">
        <v>35.56</v>
      </c>
      <c r="F255" s="84">
        <v>3152300</v>
      </c>
      <c r="G255" s="83">
        <v>32.69</v>
      </c>
      <c r="H255" s="84">
        <f>EOD_T-A255</f>
        <v>355</v>
      </c>
      <c r="I255" s="83">
        <f t="shared" si="9"/>
        <v>0.14999999999999858</v>
      </c>
      <c r="J255" s="83">
        <f t="shared" si="10"/>
        <v>0.46097111247694705</v>
      </c>
      <c r="K255" s="83">
        <f>J255-NAB_90DSMR</f>
        <v>0.23942479534231925</v>
      </c>
      <c r="L255" s="83">
        <f t="shared" si="11"/>
        <v>5.7324232624711459E-2</v>
      </c>
    </row>
    <row r="256" spans="1:12" x14ac:dyDescent="0.25">
      <c r="A256" s="82">
        <v>41738</v>
      </c>
      <c r="B256" s="83">
        <v>35.36</v>
      </c>
      <c r="C256" s="83">
        <v>35.549999999999997</v>
      </c>
      <c r="D256" s="83">
        <v>35.35</v>
      </c>
      <c r="E256" s="83">
        <v>35.4</v>
      </c>
      <c r="F256" s="84">
        <v>4805700</v>
      </c>
      <c r="G256" s="83">
        <v>32.54</v>
      </c>
      <c r="H256" s="84">
        <f>EOD_T-A256</f>
        <v>356</v>
      </c>
      <c r="I256" s="83">
        <f t="shared" si="9"/>
        <v>0.17999999999999972</v>
      </c>
      <c r="J256" s="83">
        <f t="shared" si="10"/>
        <v>0.55624227441285456</v>
      </c>
      <c r="K256" s="83">
        <f>J256-NAB_90DSMR</f>
        <v>0.33469595727822676</v>
      </c>
      <c r="L256" s="83">
        <f t="shared" si="11"/>
        <v>0.1120213838183886</v>
      </c>
    </row>
    <row r="257" spans="1:12" x14ac:dyDescent="0.25">
      <c r="A257" s="82">
        <v>41737</v>
      </c>
      <c r="B257" s="83">
        <v>35.159999999999997</v>
      </c>
      <c r="C257" s="83">
        <v>35.200000000000003</v>
      </c>
      <c r="D257" s="83">
        <v>34.96</v>
      </c>
      <c r="E257" s="83">
        <v>35.200000000000003</v>
      </c>
      <c r="F257" s="84">
        <v>3695000</v>
      </c>
      <c r="G257" s="83">
        <v>32.36</v>
      </c>
      <c r="H257" s="84">
        <f>EOD_T-A257</f>
        <v>357</v>
      </c>
      <c r="I257" s="83">
        <f t="shared" si="9"/>
        <v>1.9999999999996021E-2</v>
      </c>
      <c r="J257" s="83">
        <f t="shared" si="10"/>
        <v>6.1842918985763815E-2</v>
      </c>
      <c r="K257" s="83">
        <f>J257-NAB_90DSMR</f>
        <v>-0.15970339814886397</v>
      </c>
      <c r="L257" s="83">
        <f t="shared" si="11"/>
        <v>2.5505175380294568E-2</v>
      </c>
    </row>
    <row r="258" spans="1:12" x14ac:dyDescent="0.25">
      <c r="A258" s="82">
        <v>41736</v>
      </c>
      <c r="B258" s="83">
        <v>35.28</v>
      </c>
      <c r="C258" s="83">
        <v>35.299999999999997</v>
      </c>
      <c r="D258" s="83">
        <v>35.18</v>
      </c>
      <c r="E258" s="83">
        <v>35.18</v>
      </c>
      <c r="F258" s="84">
        <v>3272700</v>
      </c>
      <c r="G258" s="83">
        <v>32.340000000000003</v>
      </c>
      <c r="H258" s="84">
        <f>EOD_T-A258</f>
        <v>358</v>
      </c>
      <c r="I258" s="83">
        <f t="shared" si="9"/>
        <v>-0.18999999999999773</v>
      </c>
      <c r="J258" s="83">
        <f t="shared" si="10"/>
        <v>-0.58407623731939051</v>
      </c>
      <c r="K258" s="83">
        <f>J258-NAB_90DSMR</f>
        <v>-0.80562255445401831</v>
      </c>
      <c r="L258" s="83">
        <f t="shared" si="11"/>
        <v>0.64902770024501766</v>
      </c>
    </row>
    <row r="259" spans="1:12" x14ac:dyDescent="0.25">
      <c r="A259" s="82">
        <v>41733</v>
      </c>
      <c r="B259" s="83">
        <v>35.33</v>
      </c>
      <c r="C259" s="83">
        <v>35.39</v>
      </c>
      <c r="D259" s="83">
        <v>35.200000000000003</v>
      </c>
      <c r="E259" s="83">
        <v>35.380000000000003</v>
      </c>
      <c r="F259" s="84">
        <v>4209800</v>
      </c>
      <c r="G259" s="83">
        <v>32.53</v>
      </c>
      <c r="H259" s="84">
        <f>EOD_T-A259</f>
        <v>361</v>
      </c>
      <c r="I259" s="83">
        <f t="shared" si="9"/>
        <v>9.9999999999980105E-3</v>
      </c>
      <c r="J259" s="83">
        <f t="shared" ref="J259:J322" si="12">I259/G260*100</f>
        <v>3.075030750306891E-2</v>
      </c>
      <c r="K259" s="83">
        <f>J259-NAB_90DSMR</f>
        <v>-0.1907960096315589</v>
      </c>
      <c r="L259" s="83">
        <f t="shared" ref="L259:L322" si="13">K259*K259</f>
        <v>3.640311729132592E-2</v>
      </c>
    </row>
    <row r="260" spans="1:12" x14ac:dyDescent="0.25">
      <c r="A260" s="82">
        <v>41732</v>
      </c>
      <c r="B260" s="83">
        <v>35.56</v>
      </c>
      <c r="C260" s="83">
        <v>35.58</v>
      </c>
      <c r="D260" s="83">
        <v>35.200000000000003</v>
      </c>
      <c r="E260" s="83">
        <v>35.369999999999997</v>
      </c>
      <c r="F260" s="84">
        <v>4545700</v>
      </c>
      <c r="G260" s="83">
        <v>32.520000000000003</v>
      </c>
      <c r="H260" s="84">
        <f>EOD_T-A260</f>
        <v>362</v>
      </c>
      <c r="I260" s="83">
        <f t="shared" si="9"/>
        <v>-0.1699999999999946</v>
      </c>
      <c r="J260" s="83">
        <f t="shared" si="12"/>
        <v>-0.52003670847352279</v>
      </c>
      <c r="K260" s="83">
        <f>J260-NAB_90DSMR</f>
        <v>-0.74158302560815059</v>
      </c>
      <c r="L260" s="83">
        <f t="shared" si="13"/>
        <v>0.54994538387013892</v>
      </c>
    </row>
    <row r="261" spans="1:12" x14ac:dyDescent="0.25">
      <c r="A261" s="82">
        <v>41731</v>
      </c>
      <c r="B261" s="83">
        <v>35.47</v>
      </c>
      <c r="C261" s="83">
        <v>35.6</v>
      </c>
      <c r="D261" s="83">
        <v>35.36</v>
      </c>
      <c r="E261" s="83">
        <v>35.56</v>
      </c>
      <c r="F261" s="84">
        <v>3374000</v>
      </c>
      <c r="G261" s="83">
        <v>32.69</v>
      </c>
      <c r="H261" s="84">
        <f>EOD_T-A261</f>
        <v>363</v>
      </c>
      <c r="I261" s="83">
        <f t="shared" si="9"/>
        <v>0.12999999999999545</v>
      </c>
      <c r="J261" s="83">
        <f t="shared" si="12"/>
        <v>0.39926289926288533</v>
      </c>
      <c r="K261" s="83">
        <f>J261-NAB_90DSMR</f>
        <v>0.17771658212825753</v>
      </c>
      <c r="L261" s="83">
        <f t="shared" si="13"/>
        <v>3.1583183563349701E-2</v>
      </c>
    </row>
    <row r="262" spans="1:12" x14ac:dyDescent="0.25">
      <c r="A262" s="82">
        <v>41730</v>
      </c>
      <c r="B262" s="83">
        <v>35.450000000000003</v>
      </c>
      <c r="C262" s="83">
        <v>35.520000000000003</v>
      </c>
      <c r="D262" s="83">
        <v>35.17</v>
      </c>
      <c r="E262" s="83">
        <v>35.42</v>
      </c>
      <c r="F262" s="84">
        <v>3805100</v>
      </c>
      <c r="G262" s="83">
        <v>32.56</v>
      </c>
      <c r="H262" s="84">
        <f>EOD_T-A262</f>
        <v>364</v>
      </c>
      <c r="I262" s="83">
        <f t="shared" si="9"/>
        <v>-3.9999999999999147E-2</v>
      </c>
      <c r="J262" s="83">
        <f t="shared" si="12"/>
        <v>-0.12269938650306486</v>
      </c>
      <c r="K262" s="83">
        <f>J262-NAB_90DSMR</f>
        <v>-0.34424570363769269</v>
      </c>
      <c r="L262" s="83">
        <f t="shared" si="13"/>
        <v>0.11850510447301014</v>
      </c>
    </row>
    <row r="263" spans="1:12" x14ac:dyDescent="0.25">
      <c r="A263" s="82">
        <v>41729</v>
      </c>
      <c r="B263" s="83">
        <v>35.49</v>
      </c>
      <c r="C263" s="83">
        <v>35.700000000000003</v>
      </c>
      <c r="D263" s="83">
        <v>35.43</v>
      </c>
      <c r="E263" s="83">
        <v>35.46</v>
      </c>
      <c r="F263" s="84">
        <v>4623200</v>
      </c>
      <c r="G263" s="83">
        <v>32.6</v>
      </c>
      <c r="H263" s="84">
        <f>EOD_T-A263</f>
        <v>365</v>
      </c>
      <c r="I263" s="83">
        <f t="shared" si="9"/>
        <v>32.6</v>
      </c>
      <c r="J263" s="83" t="e">
        <f t="shared" si="12"/>
        <v>#DIV/0!</v>
      </c>
      <c r="K263" s="83" t="e">
        <f>J263-NAB_90DSMR</f>
        <v>#DIV/0!</v>
      </c>
      <c r="L263" s="83" t="e">
        <f t="shared" si="13"/>
        <v>#DIV/0!</v>
      </c>
    </row>
  </sheetData>
  <sortState ref="A4:G263">
    <sortCondition descending="1" ref="A2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L263"/>
  <sheetViews>
    <sheetView zoomScale="85" zoomScaleNormal="85" workbookViewId="0">
      <selection activeCell="J11" sqref="J11"/>
    </sheetView>
  </sheetViews>
  <sheetFormatPr defaultRowHeight="15" x14ac:dyDescent="0.25"/>
  <cols>
    <col min="1" max="7" width="10.7109375" customWidth="1"/>
    <col min="12" max="12" width="12.7109375" bestFit="1" customWidth="1"/>
  </cols>
  <sheetData>
    <row r="1" spans="1:12" x14ac:dyDescent="0.25">
      <c r="A1" t="s">
        <v>764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42094</v>
      </c>
      <c r="B3" s="83">
        <v>47.9</v>
      </c>
      <c r="C3" s="83">
        <v>48.64</v>
      </c>
      <c r="D3" s="83">
        <v>47.88</v>
      </c>
      <c r="E3" s="83">
        <v>48.28</v>
      </c>
      <c r="F3" s="84">
        <v>293500</v>
      </c>
      <c r="G3" s="83">
        <v>48.28</v>
      </c>
      <c r="H3" s="84">
        <f>EOD_T-A3</f>
        <v>0</v>
      </c>
      <c r="I3" s="83">
        <f t="shared" ref="I3:I66" si="0">G3-G4</f>
        <v>1.2199999999999989</v>
      </c>
      <c r="J3" s="83">
        <f t="shared" ref="J3:J66" si="1">I3/G4*100</f>
        <v>2.5924351891202693</v>
      </c>
      <c r="K3" s="83">
        <f>J3-REA_90DSMR</f>
        <v>2.4682657806452992</v>
      </c>
      <c r="L3" s="83">
        <f t="shared" ref="L3:L66" si="2">K3*K3</f>
        <v>6.0923359639045485</v>
      </c>
    </row>
    <row r="4" spans="1:12" x14ac:dyDescent="0.25">
      <c r="A4" s="82">
        <v>42093</v>
      </c>
      <c r="B4" s="83">
        <v>46.81</v>
      </c>
      <c r="C4" s="83">
        <v>47.38</v>
      </c>
      <c r="D4" s="83">
        <v>46.8</v>
      </c>
      <c r="E4" s="83">
        <v>47.06</v>
      </c>
      <c r="F4" s="84">
        <v>203600</v>
      </c>
      <c r="G4" s="83">
        <v>47.06</v>
      </c>
      <c r="H4" s="84">
        <f>EOD_T-A4</f>
        <v>1</v>
      </c>
      <c r="I4" s="83">
        <f t="shared" si="0"/>
        <v>-0.67999999999999972</v>
      </c>
      <c r="J4" s="83">
        <f t="shared" si="1"/>
        <v>-1.4243820695433591</v>
      </c>
      <c r="K4" s="83">
        <f>J4-REA_90DSMR</f>
        <v>-1.5485514780183289</v>
      </c>
      <c r="L4" s="83">
        <f t="shared" si="2"/>
        <v>2.3980116800727509</v>
      </c>
    </row>
    <row r="5" spans="1:12" x14ac:dyDescent="0.25">
      <c r="A5" s="82">
        <v>42090</v>
      </c>
      <c r="B5" s="83">
        <v>47.14</v>
      </c>
      <c r="C5" s="83">
        <v>48.07</v>
      </c>
      <c r="D5" s="83">
        <v>47.14</v>
      </c>
      <c r="E5" s="83">
        <v>47.74</v>
      </c>
      <c r="F5" s="84">
        <v>168900</v>
      </c>
      <c r="G5" s="83">
        <v>47.74</v>
      </c>
      <c r="H5" s="84">
        <f>EOD_T-A5</f>
        <v>4</v>
      </c>
      <c r="I5" s="83">
        <f t="shared" si="0"/>
        <v>0.92000000000000171</v>
      </c>
      <c r="J5" s="83">
        <f t="shared" si="1"/>
        <v>1.9649722340880003</v>
      </c>
      <c r="K5" s="83">
        <f>J5-REA_90DSMR</f>
        <v>1.8408028256130304</v>
      </c>
      <c r="L5" s="83">
        <f t="shared" si="2"/>
        <v>3.3885550427849171</v>
      </c>
    </row>
    <row r="6" spans="1:12" x14ac:dyDescent="0.25">
      <c r="A6" s="82">
        <v>42089</v>
      </c>
      <c r="B6" s="83">
        <v>46.52</v>
      </c>
      <c r="C6" s="83">
        <v>47.14</v>
      </c>
      <c r="D6" s="83">
        <v>46.52</v>
      </c>
      <c r="E6" s="83">
        <v>46.82</v>
      </c>
      <c r="F6" s="84">
        <v>151100</v>
      </c>
      <c r="G6" s="83">
        <v>46.82</v>
      </c>
      <c r="H6" s="84">
        <f>EOD_T-A6</f>
        <v>5</v>
      </c>
      <c r="I6" s="83">
        <f t="shared" si="0"/>
        <v>-0.77000000000000313</v>
      </c>
      <c r="J6" s="83">
        <f t="shared" si="1"/>
        <v>-1.6179869720529587</v>
      </c>
      <c r="K6" s="83">
        <f>J6-REA_90DSMR</f>
        <v>-1.7421563805279285</v>
      </c>
      <c r="L6" s="83">
        <f t="shared" si="2"/>
        <v>3.0351088542141724</v>
      </c>
    </row>
    <row r="7" spans="1:12" x14ac:dyDescent="0.25">
      <c r="A7" s="82">
        <v>42088</v>
      </c>
      <c r="B7" s="83">
        <v>47.89</v>
      </c>
      <c r="C7" s="83">
        <v>48.16</v>
      </c>
      <c r="D7" s="83">
        <v>46.71</v>
      </c>
      <c r="E7" s="83">
        <v>47.59</v>
      </c>
      <c r="F7" s="84">
        <v>229800</v>
      </c>
      <c r="G7" s="83">
        <v>47.59</v>
      </c>
      <c r="H7" s="84">
        <f>EOD_T-A7</f>
        <v>6</v>
      </c>
      <c r="I7" s="83">
        <f t="shared" si="0"/>
        <v>-0.56999999999999318</v>
      </c>
      <c r="J7" s="83">
        <f t="shared" si="1"/>
        <v>-1.1835548172757333</v>
      </c>
      <c r="K7" s="83">
        <f>J7-REA_90DSMR</f>
        <v>-1.3077242257507031</v>
      </c>
      <c r="L7" s="83">
        <f t="shared" si="2"/>
        <v>1.7101426506152759</v>
      </c>
    </row>
    <row r="8" spans="1:12" x14ac:dyDescent="0.25">
      <c r="A8" s="82">
        <v>42087</v>
      </c>
      <c r="B8" s="83">
        <v>48.19</v>
      </c>
      <c r="C8" s="83">
        <v>48.54</v>
      </c>
      <c r="D8" s="83">
        <v>47.79</v>
      </c>
      <c r="E8" s="83">
        <v>48.16</v>
      </c>
      <c r="F8" s="84">
        <v>207100</v>
      </c>
      <c r="G8" s="83">
        <v>48.16</v>
      </c>
      <c r="H8" s="84">
        <f>EOD_T-A8</f>
        <v>7</v>
      </c>
      <c r="I8" s="83">
        <f t="shared" si="0"/>
        <v>-0.31000000000000227</v>
      </c>
      <c r="J8" s="83">
        <f t="shared" si="1"/>
        <v>-0.63957086857850687</v>
      </c>
      <c r="K8" s="83">
        <f>J8-REA_90DSMR</f>
        <v>-0.76374027705347669</v>
      </c>
      <c r="L8" s="83">
        <f t="shared" si="2"/>
        <v>0.58329921079372138</v>
      </c>
    </row>
    <row r="9" spans="1:12" x14ac:dyDescent="0.25">
      <c r="A9" s="82">
        <v>42086</v>
      </c>
      <c r="B9" s="83">
        <v>48.8</v>
      </c>
      <c r="C9" s="83">
        <v>49.08</v>
      </c>
      <c r="D9" s="83">
        <v>48.47</v>
      </c>
      <c r="E9" s="83">
        <v>48.47</v>
      </c>
      <c r="F9" s="84">
        <v>219300</v>
      </c>
      <c r="G9" s="83">
        <v>48.47</v>
      </c>
      <c r="H9" s="84">
        <f>EOD_T-A9</f>
        <v>8</v>
      </c>
      <c r="I9" s="83">
        <f t="shared" si="0"/>
        <v>-0.10000000000000142</v>
      </c>
      <c r="J9" s="83">
        <f t="shared" si="1"/>
        <v>-0.20588840848260537</v>
      </c>
      <c r="K9" s="83">
        <f>J9-REA_90DSMR</f>
        <v>-0.33005781695757525</v>
      </c>
      <c r="L9" s="83">
        <f t="shared" si="2"/>
        <v>0.10893816253480025</v>
      </c>
    </row>
    <row r="10" spans="1:12" x14ac:dyDescent="0.25">
      <c r="A10" s="82">
        <v>42083</v>
      </c>
      <c r="B10" s="83">
        <v>48</v>
      </c>
      <c r="C10" s="83">
        <v>48.81</v>
      </c>
      <c r="D10" s="83">
        <v>47.92</v>
      </c>
      <c r="E10" s="83">
        <v>48.57</v>
      </c>
      <c r="F10" s="84">
        <v>180900</v>
      </c>
      <c r="G10" s="83">
        <v>48.57</v>
      </c>
      <c r="H10" s="84">
        <f>EOD_T-A10</f>
        <v>11</v>
      </c>
      <c r="I10" s="83">
        <f t="shared" si="0"/>
        <v>1.490000000000002</v>
      </c>
      <c r="J10" s="83">
        <f t="shared" si="1"/>
        <v>3.1648258283772344</v>
      </c>
      <c r="K10" s="83">
        <f>J10-REA_90DSMR</f>
        <v>3.0406564199022643</v>
      </c>
      <c r="L10" s="83">
        <f t="shared" si="2"/>
        <v>9.2455914638928558</v>
      </c>
    </row>
    <row r="11" spans="1:12" x14ac:dyDescent="0.25">
      <c r="A11" s="82">
        <v>42082</v>
      </c>
      <c r="B11" s="83">
        <v>47.5</v>
      </c>
      <c r="C11" s="83">
        <v>47.78</v>
      </c>
      <c r="D11" s="83">
        <v>47.06</v>
      </c>
      <c r="E11" s="83">
        <v>47.08</v>
      </c>
      <c r="F11" s="84">
        <v>164600</v>
      </c>
      <c r="G11" s="83">
        <v>47.08</v>
      </c>
      <c r="H11" s="84">
        <f>EOD_T-A11</f>
        <v>12</v>
      </c>
      <c r="I11" s="83">
        <f t="shared" si="0"/>
        <v>0.36999999999999744</v>
      </c>
      <c r="J11" s="83">
        <f t="shared" si="1"/>
        <v>0.79212160137015086</v>
      </c>
      <c r="K11" s="83">
        <f>J11-REA_90DSMR</f>
        <v>0.66795219289518104</v>
      </c>
      <c r="L11" s="83">
        <f t="shared" si="2"/>
        <v>0.44616013199348115</v>
      </c>
    </row>
    <row r="12" spans="1:12" x14ac:dyDescent="0.25">
      <c r="A12" s="82">
        <v>42080</v>
      </c>
      <c r="B12" s="83">
        <v>46.93</v>
      </c>
      <c r="C12" s="83">
        <v>47.37</v>
      </c>
      <c r="D12" s="83">
        <v>46.34</v>
      </c>
      <c r="E12" s="83">
        <v>46.71</v>
      </c>
      <c r="F12" s="84">
        <v>202000</v>
      </c>
      <c r="G12" s="83">
        <v>46.71</v>
      </c>
      <c r="H12" s="84">
        <f>EOD_T-A12</f>
        <v>14</v>
      </c>
      <c r="I12" s="83">
        <f t="shared" si="0"/>
        <v>0.56000000000000227</v>
      </c>
      <c r="J12" s="83">
        <f t="shared" si="1"/>
        <v>1.2134344528710774</v>
      </c>
      <c r="K12" s="83">
        <f>J12-REA_90DSMR</f>
        <v>1.0892650443961076</v>
      </c>
      <c r="L12" s="83">
        <f t="shared" si="2"/>
        <v>1.1864983369432542</v>
      </c>
    </row>
    <row r="13" spans="1:12" x14ac:dyDescent="0.25">
      <c r="A13" s="82">
        <v>42079</v>
      </c>
      <c r="B13" s="83">
        <v>47.65</v>
      </c>
      <c r="C13" s="83">
        <v>47.65</v>
      </c>
      <c r="D13" s="83">
        <v>45.92</v>
      </c>
      <c r="E13" s="83">
        <v>46.15</v>
      </c>
      <c r="F13" s="84">
        <v>255300</v>
      </c>
      <c r="G13" s="83">
        <v>46.15</v>
      </c>
      <c r="H13" s="84">
        <f>EOD_T-A13</f>
        <v>15</v>
      </c>
      <c r="I13" s="83">
        <f t="shared" si="0"/>
        <v>-1.9200000000000017</v>
      </c>
      <c r="J13" s="83">
        <f t="shared" si="1"/>
        <v>-3.9941751612232199</v>
      </c>
      <c r="K13" s="83">
        <f>J13-REA_90DSMR</f>
        <v>-4.1183445696981895</v>
      </c>
      <c r="L13" s="83">
        <f t="shared" si="2"/>
        <v>16.960761994762567</v>
      </c>
    </row>
    <row r="14" spans="1:12" x14ac:dyDescent="0.25">
      <c r="A14" s="82">
        <v>42076</v>
      </c>
      <c r="B14" s="83">
        <v>47.8</v>
      </c>
      <c r="C14" s="83">
        <v>48.37</v>
      </c>
      <c r="D14" s="83">
        <v>47.67</v>
      </c>
      <c r="E14" s="83">
        <v>48.07</v>
      </c>
      <c r="F14" s="84">
        <v>142400</v>
      </c>
      <c r="G14" s="83">
        <v>48.07</v>
      </c>
      <c r="H14" s="84">
        <f>EOD_T-A14</f>
        <v>18</v>
      </c>
      <c r="I14" s="83">
        <f t="shared" si="0"/>
        <v>-0.36999999999999744</v>
      </c>
      <c r="J14" s="83">
        <f t="shared" si="1"/>
        <v>-0.76383154417835974</v>
      </c>
      <c r="K14" s="83">
        <f>J14-REA_90DSMR</f>
        <v>-0.88800095265332957</v>
      </c>
      <c r="L14" s="83">
        <f t="shared" si="2"/>
        <v>0.78854569191322088</v>
      </c>
    </row>
    <row r="15" spans="1:12" x14ac:dyDescent="0.25">
      <c r="A15" s="82">
        <v>42075</v>
      </c>
      <c r="B15" s="83">
        <v>47.48</v>
      </c>
      <c r="C15" s="83">
        <v>48.44</v>
      </c>
      <c r="D15" s="83">
        <v>47.3</v>
      </c>
      <c r="E15" s="83">
        <v>48.44</v>
      </c>
      <c r="F15" s="84">
        <v>183800</v>
      </c>
      <c r="G15" s="83">
        <v>48.44</v>
      </c>
      <c r="H15" s="84">
        <f>EOD_T-A15</f>
        <v>19</v>
      </c>
      <c r="I15" s="83">
        <f t="shared" si="0"/>
        <v>0.84999999999999432</v>
      </c>
      <c r="J15" s="83">
        <f t="shared" si="1"/>
        <v>1.7860895146038964</v>
      </c>
      <c r="K15" s="83">
        <f>J15-REA_90DSMR</f>
        <v>1.6619201061289266</v>
      </c>
      <c r="L15" s="83">
        <f t="shared" si="2"/>
        <v>2.7619784391555826</v>
      </c>
    </row>
    <row r="16" spans="1:12" x14ac:dyDescent="0.25">
      <c r="A16" s="82">
        <v>42074</v>
      </c>
      <c r="B16" s="83">
        <v>46.82</v>
      </c>
      <c r="C16" s="83">
        <v>47.82</v>
      </c>
      <c r="D16" s="83">
        <v>46.6</v>
      </c>
      <c r="E16" s="83">
        <v>47.59</v>
      </c>
      <c r="F16" s="84">
        <v>173000</v>
      </c>
      <c r="G16" s="83">
        <v>47.59</v>
      </c>
      <c r="H16" s="84">
        <f>EOD_T-A16</f>
        <v>20</v>
      </c>
      <c r="I16" s="83">
        <f t="shared" si="0"/>
        <v>0.14000000000000057</v>
      </c>
      <c r="J16" s="83">
        <f t="shared" si="1"/>
        <v>0.29504741833509074</v>
      </c>
      <c r="K16" s="83">
        <f>J16-REA_90DSMR</f>
        <v>0.17087800986012086</v>
      </c>
      <c r="L16" s="83">
        <f t="shared" si="2"/>
        <v>2.9199294253755562E-2</v>
      </c>
    </row>
    <row r="17" spans="1:12" x14ac:dyDescent="0.25">
      <c r="A17" s="82">
        <v>42073</v>
      </c>
      <c r="B17" s="83">
        <v>47.52</v>
      </c>
      <c r="C17" s="83">
        <v>48.01</v>
      </c>
      <c r="D17" s="83">
        <v>47.34</v>
      </c>
      <c r="E17" s="83">
        <v>47.45</v>
      </c>
      <c r="F17" s="84">
        <v>131900</v>
      </c>
      <c r="G17" s="83">
        <v>47.45</v>
      </c>
      <c r="H17" s="84">
        <f>EOD_T-A17</f>
        <v>21</v>
      </c>
      <c r="I17" s="83">
        <f t="shared" si="0"/>
        <v>6.0000000000002274E-2</v>
      </c>
      <c r="J17" s="83">
        <f t="shared" si="1"/>
        <v>0.12660898923824071</v>
      </c>
      <c r="K17" s="83">
        <f>J17-REA_90DSMR</f>
        <v>2.4395807632708461E-3</v>
      </c>
      <c r="L17" s="83">
        <f t="shared" si="2"/>
        <v>5.9515543005211638E-6</v>
      </c>
    </row>
    <row r="18" spans="1:12" x14ac:dyDescent="0.25">
      <c r="A18" s="82">
        <v>42072</v>
      </c>
      <c r="B18" s="83">
        <v>47.39</v>
      </c>
      <c r="C18" s="83">
        <v>47.62</v>
      </c>
      <c r="D18" s="83">
        <v>47.18</v>
      </c>
      <c r="E18" s="83">
        <v>47.39</v>
      </c>
      <c r="F18" s="84">
        <v>136500</v>
      </c>
      <c r="G18" s="83">
        <v>47.39</v>
      </c>
      <c r="H18" s="84">
        <f>EOD_T-A18</f>
        <v>22</v>
      </c>
      <c r="I18" s="83">
        <f t="shared" si="0"/>
        <v>-3.9999999999999147E-2</v>
      </c>
      <c r="J18" s="83">
        <f t="shared" si="1"/>
        <v>-8.4334809192492394E-2</v>
      </c>
      <c r="K18" s="83">
        <f>J18-REA_90DSMR</f>
        <v>-0.20850421766746224</v>
      </c>
      <c r="L18" s="83">
        <f t="shared" si="2"/>
        <v>4.3474008785120477E-2</v>
      </c>
    </row>
    <row r="19" spans="1:12" x14ac:dyDescent="0.25">
      <c r="A19" s="82">
        <v>42069</v>
      </c>
      <c r="B19" s="83">
        <v>48.66</v>
      </c>
      <c r="C19" s="83">
        <v>48.66</v>
      </c>
      <c r="D19" s="83">
        <v>47.19</v>
      </c>
      <c r="E19" s="83">
        <v>47.43</v>
      </c>
      <c r="F19" s="84">
        <v>308400</v>
      </c>
      <c r="G19" s="83">
        <v>47.43</v>
      </c>
      <c r="H19" s="84">
        <f>EOD_T-A19</f>
        <v>25</v>
      </c>
      <c r="I19" s="83">
        <f t="shared" si="0"/>
        <v>-1.3100000000000023</v>
      </c>
      <c r="J19" s="83">
        <f t="shared" si="1"/>
        <v>-2.6877308165777642</v>
      </c>
      <c r="K19" s="83">
        <f>J19-REA_90DSMR</f>
        <v>-2.8119002250527343</v>
      </c>
      <c r="L19" s="83">
        <f t="shared" si="2"/>
        <v>7.9067828756516176</v>
      </c>
    </row>
    <row r="20" spans="1:12" x14ac:dyDescent="0.25">
      <c r="A20" s="82">
        <v>42068</v>
      </c>
      <c r="B20" s="83">
        <v>48.3</v>
      </c>
      <c r="C20" s="83">
        <v>48.74</v>
      </c>
      <c r="D20" s="83">
        <v>48.03</v>
      </c>
      <c r="E20" s="83">
        <v>48.74</v>
      </c>
      <c r="F20" s="84">
        <v>271500</v>
      </c>
      <c r="G20" s="83">
        <v>48.74</v>
      </c>
      <c r="H20" s="84">
        <f>EOD_T-A20</f>
        <v>26</v>
      </c>
      <c r="I20" s="83">
        <f t="shared" si="0"/>
        <v>0.38000000000000256</v>
      </c>
      <c r="J20" s="83">
        <f t="shared" si="1"/>
        <v>0.78577336641853301</v>
      </c>
      <c r="K20" s="83">
        <f>J20-REA_90DSMR</f>
        <v>0.66160395794356319</v>
      </c>
      <c r="L20" s="83">
        <f t="shared" si="2"/>
        <v>0.43771979716658815</v>
      </c>
    </row>
    <row r="21" spans="1:12" x14ac:dyDescent="0.25">
      <c r="A21" s="82">
        <v>42067</v>
      </c>
      <c r="B21" s="83">
        <v>49.2</v>
      </c>
      <c r="C21" s="83">
        <v>49.24</v>
      </c>
      <c r="D21" s="83">
        <v>48.26</v>
      </c>
      <c r="E21" s="83">
        <v>48.36</v>
      </c>
      <c r="F21" s="84">
        <v>147000</v>
      </c>
      <c r="G21" s="83">
        <v>48.36</v>
      </c>
      <c r="H21" s="84">
        <f>EOD_T-A21</f>
        <v>27</v>
      </c>
      <c r="I21" s="83">
        <f t="shared" si="0"/>
        <v>-0.64000000000000057</v>
      </c>
      <c r="J21" s="83">
        <f t="shared" si="1"/>
        <v>-1.3061224489795928</v>
      </c>
      <c r="K21" s="83">
        <f>J21-REA_90DSMR</f>
        <v>-1.4302918574545627</v>
      </c>
      <c r="L21" s="83">
        <f t="shared" si="2"/>
        <v>2.0457347975008231</v>
      </c>
    </row>
    <row r="22" spans="1:12" x14ac:dyDescent="0.25">
      <c r="A22" s="82">
        <v>42066</v>
      </c>
      <c r="B22" s="83">
        <v>49</v>
      </c>
      <c r="C22" s="83">
        <v>50</v>
      </c>
      <c r="D22" s="83">
        <v>48.31</v>
      </c>
      <c r="E22" s="83">
        <v>49</v>
      </c>
      <c r="F22" s="84">
        <v>282500</v>
      </c>
      <c r="G22" s="83">
        <v>49</v>
      </c>
      <c r="H22" s="84">
        <f>EOD_T-A22</f>
        <v>28</v>
      </c>
      <c r="I22" s="83">
        <f t="shared" si="0"/>
        <v>0.28999999999999915</v>
      </c>
      <c r="J22" s="83">
        <f t="shared" si="1"/>
        <v>0.59536029562717951</v>
      </c>
      <c r="K22" s="83">
        <f>J22-REA_90DSMR</f>
        <v>0.47119088715220964</v>
      </c>
      <c r="L22" s="83">
        <f t="shared" si="2"/>
        <v>0.22202085213528636</v>
      </c>
    </row>
    <row r="23" spans="1:12" x14ac:dyDescent="0.25">
      <c r="A23" s="82">
        <v>42065</v>
      </c>
      <c r="B23" s="83">
        <v>49.5</v>
      </c>
      <c r="C23" s="83">
        <v>49.55</v>
      </c>
      <c r="D23" s="83">
        <v>48.87</v>
      </c>
      <c r="E23" s="83">
        <v>49.13</v>
      </c>
      <c r="F23" s="84">
        <v>147800</v>
      </c>
      <c r="G23" s="83">
        <v>48.71</v>
      </c>
      <c r="H23" s="84">
        <f>EOD_T-A23</f>
        <v>29</v>
      </c>
      <c r="I23" s="83">
        <f t="shared" si="0"/>
        <v>0.11999999999999744</v>
      </c>
      <c r="J23" s="83">
        <f t="shared" si="1"/>
        <v>0.24696439596624289</v>
      </c>
      <c r="K23" s="83">
        <f>J23-REA_90DSMR</f>
        <v>0.12279498749127303</v>
      </c>
      <c r="L23" s="83">
        <f t="shared" si="2"/>
        <v>1.50786089529819E-2</v>
      </c>
    </row>
    <row r="24" spans="1:12" x14ac:dyDescent="0.25">
      <c r="A24" s="82">
        <v>42062</v>
      </c>
      <c r="B24" s="83">
        <v>49.18</v>
      </c>
      <c r="C24" s="83">
        <v>49.47</v>
      </c>
      <c r="D24" s="83">
        <v>48.52</v>
      </c>
      <c r="E24" s="83">
        <v>49.01</v>
      </c>
      <c r="F24" s="84">
        <v>240700</v>
      </c>
      <c r="G24" s="83">
        <v>48.59</v>
      </c>
      <c r="H24" s="84">
        <f>EOD_T-A24</f>
        <v>32</v>
      </c>
      <c r="I24" s="83">
        <f t="shared" si="0"/>
        <v>-9.9999999999980105E-3</v>
      </c>
      <c r="J24" s="83">
        <f t="shared" si="1"/>
        <v>-2.0576131687238704E-2</v>
      </c>
      <c r="K24" s="83">
        <f>J24-REA_90DSMR</f>
        <v>-0.14474554016220856</v>
      </c>
      <c r="L24" s="83">
        <f t="shared" si="2"/>
        <v>2.0951271396849529E-2</v>
      </c>
    </row>
    <row r="25" spans="1:12" x14ac:dyDescent="0.25">
      <c r="A25" s="82">
        <v>42061</v>
      </c>
      <c r="B25" s="83">
        <v>49.28</v>
      </c>
      <c r="C25" s="83">
        <v>49.28</v>
      </c>
      <c r="D25" s="83">
        <v>48.11</v>
      </c>
      <c r="E25" s="83">
        <v>49.02</v>
      </c>
      <c r="F25" s="84">
        <v>141800</v>
      </c>
      <c r="G25" s="83">
        <v>48.6</v>
      </c>
      <c r="H25" s="84">
        <f>EOD_T-A25</f>
        <v>33</v>
      </c>
      <c r="I25" s="83">
        <f t="shared" si="0"/>
        <v>-0.40999999999999659</v>
      </c>
      <c r="J25" s="83">
        <f t="shared" si="1"/>
        <v>-0.83656396653743437</v>
      </c>
      <c r="K25" s="83">
        <f>J25-REA_90DSMR</f>
        <v>-0.96073337501240419</v>
      </c>
      <c r="L25" s="83">
        <f t="shared" si="2"/>
        <v>0.92300861786272481</v>
      </c>
    </row>
    <row r="26" spans="1:12" x14ac:dyDescent="0.25">
      <c r="A26" s="82">
        <v>42060</v>
      </c>
      <c r="B26" s="83">
        <v>48.94</v>
      </c>
      <c r="C26" s="83">
        <v>49.49</v>
      </c>
      <c r="D26" s="83">
        <v>48.31</v>
      </c>
      <c r="E26" s="83">
        <v>49.43</v>
      </c>
      <c r="F26" s="84">
        <v>155800</v>
      </c>
      <c r="G26" s="83">
        <v>49.01</v>
      </c>
      <c r="H26" s="84">
        <f>EOD_T-A26</f>
        <v>34</v>
      </c>
      <c r="I26" s="83">
        <f t="shared" si="0"/>
        <v>0.60999999999999943</v>
      </c>
      <c r="J26" s="83">
        <f t="shared" si="1"/>
        <v>1.2603305785123955</v>
      </c>
      <c r="K26" s="83">
        <f>J26-REA_90DSMR</f>
        <v>1.1361611700374257</v>
      </c>
      <c r="L26" s="83">
        <f t="shared" si="2"/>
        <v>1.290862204300812</v>
      </c>
    </row>
    <row r="27" spans="1:12" x14ac:dyDescent="0.25">
      <c r="A27" s="82">
        <v>42059</v>
      </c>
      <c r="B27" s="83">
        <v>48.51</v>
      </c>
      <c r="C27" s="83">
        <v>49.48</v>
      </c>
      <c r="D27" s="83">
        <v>48.44</v>
      </c>
      <c r="E27" s="83">
        <v>48.82</v>
      </c>
      <c r="F27" s="84">
        <v>214400</v>
      </c>
      <c r="G27" s="83">
        <v>48.4</v>
      </c>
      <c r="H27" s="84">
        <f>EOD_T-A27</f>
        <v>35</v>
      </c>
      <c r="I27" s="83">
        <f t="shared" si="0"/>
        <v>0.42000000000000171</v>
      </c>
      <c r="J27" s="83">
        <f t="shared" si="1"/>
        <v>0.87536473530638126</v>
      </c>
      <c r="K27" s="83">
        <f>J27-REA_90DSMR</f>
        <v>0.75119532683141144</v>
      </c>
      <c r="L27" s="83">
        <f t="shared" si="2"/>
        <v>0.56429441905335109</v>
      </c>
    </row>
    <row r="28" spans="1:12" x14ac:dyDescent="0.25">
      <c r="A28" s="82">
        <v>42058</v>
      </c>
      <c r="B28" s="83">
        <v>48.37</v>
      </c>
      <c r="C28" s="83">
        <v>48.9</v>
      </c>
      <c r="D28" s="83">
        <v>48.3</v>
      </c>
      <c r="E28" s="83">
        <v>48.4</v>
      </c>
      <c r="F28" s="84">
        <v>103300</v>
      </c>
      <c r="G28" s="83">
        <v>47.98</v>
      </c>
      <c r="H28" s="84">
        <f>EOD_T-A28</f>
        <v>36</v>
      </c>
      <c r="I28" s="83">
        <f t="shared" si="0"/>
        <v>0.29999999999999716</v>
      </c>
      <c r="J28" s="83">
        <f t="shared" si="1"/>
        <v>0.62919463087247729</v>
      </c>
      <c r="K28" s="83">
        <f>J28-REA_90DSMR</f>
        <v>0.50502522239750747</v>
      </c>
      <c r="L28" s="83">
        <f t="shared" si="2"/>
        <v>0.2550504752576519</v>
      </c>
    </row>
    <row r="29" spans="1:12" x14ac:dyDescent="0.25">
      <c r="A29" s="82">
        <v>42055</v>
      </c>
      <c r="B29" s="83">
        <v>49.32</v>
      </c>
      <c r="C29" s="83">
        <v>49.32</v>
      </c>
      <c r="D29" s="83">
        <v>48.05</v>
      </c>
      <c r="E29" s="83">
        <v>48.09</v>
      </c>
      <c r="F29" s="84">
        <v>87100</v>
      </c>
      <c r="G29" s="83">
        <v>47.68</v>
      </c>
      <c r="H29" s="84">
        <f>EOD_T-A29</f>
        <v>39</v>
      </c>
      <c r="I29" s="83">
        <f t="shared" si="0"/>
        <v>-0.78999999999999915</v>
      </c>
      <c r="J29" s="83">
        <f t="shared" si="1"/>
        <v>-1.6298741489581166</v>
      </c>
      <c r="K29" s="83">
        <f>J29-REA_90DSMR</f>
        <v>-1.7540435574330864</v>
      </c>
      <c r="L29" s="83">
        <f t="shared" si="2"/>
        <v>3.076668801372517</v>
      </c>
    </row>
    <row r="30" spans="1:12" x14ac:dyDescent="0.25">
      <c r="A30" s="82">
        <v>42054</v>
      </c>
      <c r="B30" s="83">
        <v>49.43</v>
      </c>
      <c r="C30" s="83">
        <v>49.46</v>
      </c>
      <c r="D30" s="83">
        <v>48.58</v>
      </c>
      <c r="E30" s="83">
        <v>48.89</v>
      </c>
      <c r="F30" s="84">
        <v>136500</v>
      </c>
      <c r="G30" s="83">
        <v>48.47</v>
      </c>
      <c r="H30" s="84">
        <f>EOD_T-A30</f>
        <v>40</v>
      </c>
      <c r="I30" s="83">
        <f t="shared" si="0"/>
        <v>-0.12000000000000455</v>
      </c>
      <c r="J30" s="83">
        <f t="shared" si="1"/>
        <v>-0.24696439596625752</v>
      </c>
      <c r="K30" s="83">
        <f>J30-REA_90DSMR</f>
        <v>-0.3711338044412274</v>
      </c>
      <c r="L30" s="83">
        <f t="shared" si="2"/>
        <v>0.13774030079901922</v>
      </c>
    </row>
    <row r="31" spans="1:12" x14ac:dyDescent="0.25">
      <c r="A31" s="82">
        <v>42053</v>
      </c>
      <c r="B31" s="83">
        <v>49</v>
      </c>
      <c r="C31" s="83">
        <v>49.43</v>
      </c>
      <c r="D31" s="83">
        <v>48.4</v>
      </c>
      <c r="E31" s="83">
        <v>49.01</v>
      </c>
      <c r="F31" s="84">
        <v>264500</v>
      </c>
      <c r="G31" s="83">
        <v>48.59</v>
      </c>
      <c r="H31" s="84">
        <f>EOD_T-A31</f>
        <v>41</v>
      </c>
      <c r="I31" s="83">
        <f t="shared" si="0"/>
        <v>0.42000000000000171</v>
      </c>
      <c r="J31" s="83">
        <f t="shared" si="1"/>
        <v>0.87191197840980217</v>
      </c>
      <c r="K31" s="83">
        <f>J31-REA_90DSMR</f>
        <v>0.74774256993483235</v>
      </c>
      <c r="L31" s="83">
        <f t="shared" si="2"/>
        <v>0.55911895089274766</v>
      </c>
    </row>
    <row r="32" spans="1:12" x14ac:dyDescent="0.25">
      <c r="A32" s="82">
        <v>42052</v>
      </c>
      <c r="B32" s="83">
        <v>49.16</v>
      </c>
      <c r="C32" s="83">
        <v>49.16</v>
      </c>
      <c r="D32" s="83">
        <v>48.44</v>
      </c>
      <c r="E32" s="83">
        <v>48.59</v>
      </c>
      <c r="F32" s="84">
        <v>140300</v>
      </c>
      <c r="G32" s="83">
        <v>48.17</v>
      </c>
      <c r="H32" s="84">
        <f>EOD_T-A32</f>
        <v>42</v>
      </c>
      <c r="I32" s="83">
        <f t="shared" si="0"/>
        <v>-0.58999999999999631</v>
      </c>
      <c r="J32" s="83">
        <f t="shared" si="1"/>
        <v>-1.2100082034454396</v>
      </c>
      <c r="K32" s="83">
        <f>J32-REA_90DSMR</f>
        <v>-1.3341776119204094</v>
      </c>
      <c r="L32" s="83">
        <f t="shared" si="2"/>
        <v>1.7800299001496465</v>
      </c>
    </row>
    <row r="33" spans="1:12" x14ac:dyDescent="0.25">
      <c r="A33" s="82">
        <v>42051</v>
      </c>
      <c r="B33" s="83">
        <v>49.68</v>
      </c>
      <c r="C33" s="83">
        <v>49.74</v>
      </c>
      <c r="D33" s="83">
        <v>49</v>
      </c>
      <c r="E33" s="83">
        <v>49.18</v>
      </c>
      <c r="F33" s="84">
        <v>174200</v>
      </c>
      <c r="G33" s="83">
        <v>48.76</v>
      </c>
      <c r="H33" s="84">
        <f>EOD_T-A33</f>
        <v>43</v>
      </c>
      <c r="I33" s="83">
        <f t="shared" si="0"/>
        <v>-0.46999999999999886</v>
      </c>
      <c r="J33" s="83">
        <f t="shared" si="1"/>
        <v>-0.95470241722526683</v>
      </c>
      <c r="K33" s="83">
        <f>J33-REA_90DSMR</f>
        <v>-1.0788718257002368</v>
      </c>
      <c r="L33" s="83">
        <f t="shared" si="2"/>
        <v>1.163964416289762</v>
      </c>
    </row>
    <row r="34" spans="1:12" x14ac:dyDescent="0.25">
      <c r="A34" s="82">
        <v>42048</v>
      </c>
      <c r="B34" s="83">
        <v>50.17</v>
      </c>
      <c r="C34" s="83">
        <v>50.4</v>
      </c>
      <c r="D34" s="83">
        <v>49.53</v>
      </c>
      <c r="E34" s="83">
        <v>49.66</v>
      </c>
      <c r="F34" s="84">
        <v>201300</v>
      </c>
      <c r="G34" s="83">
        <v>49.23</v>
      </c>
      <c r="H34" s="84">
        <f>EOD_T-A34</f>
        <v>46</v>
      </c>
      <c r="I34" s="83">
        <f t="shared" si="0"/>
        <v>0.17999999999999972</v>
      </c>
      <c r="J34" s="83">
        <f t="shared" si="1"/>
        <v>0.36697247706421965</v>
      </c>
      <c r="K34" s="83">
        <f>J34-REA_90DSMR</f>
        <v>0.24280306858924977</v>
      </c>
      <c r="L34" s="83">
        <f t="shared" si="2"/>
        <v>5.895333011635593E-2</v>
      </c>
    </row>
    <row r="35" spans="1:12" x14ac:dyDescent="0.25">
      <c r="A35" s="82">
        <v>42047</v>
      </c>
      <c r="B35" s="83">
        <v>50.16</v>
      </c>
      <c r="C35" s="83">
        <v>50.7</v>
      </c>
      <c r="D35" s="83">
        <v>49.44</v>
      </c>
      <c r="E35" s="83">
        <v>49.47</v>
      </c>
      <c r="F35" s="84">
        <v>275700</v>
      </c>
      <c r="G35" s="83">
        <v>49.05</v>
      </c>
      <c r="H35" s="84">
        <f>EOD_T-A35</f>
        <v>47</v>
      </c>
      <c r="I35" s="83">
        <f t="shared" si="0"/>
        <v>-0.40000000000000568</v>
      </c>
      <c r="J35" s="83">
        <f t="shared" si="1"/>
        <v>-0.80889787664308532</v>
      </c>
      <c r="K35" s="83">
        <f>J35-REA_90DSMR</f>
        <v>-0.93306728511805515</v>
      </c>
      <c r="L35" s="83">
        <f t="shared" si="2"/>
        <v>0.87061455855757797</v>
      </c>
    </row>
    <row r="36" spans="1:12" x14ac:dyDescent="0.25">
      <c r="A36" s="82">
        <v>42046</v>
      </c>
      <c r="B36" s="83">
        <v>50.95</v>
      </c>
      <c r="C36" s="83">
        <v>51</v>
      </c>
      <c r="D36" s="83">
        <v>49.78</v>
      </c>
      <c r="E36" s="83">
        <v>49.88</v>
      </c>
      <c r="F36" s="84">
        <v>257500</v>
      </c>
      <c r="G36" s="83">
        <v>49.45</v>
      </c>
      <c r="H36" s="84">
        <f>EOD_T-A36</f>
        <v>48</v>
      </c>
      <c r="I36" s="83">
        <f t="shared" si="0"/>
        <v>-0.11999999999999744</v>
      </c>
      <c r="J36" s="83">
        <f t="shared" si="1"/>
        <v>-0.2420819043776426</v>
      </c>
      <c r="K36" s="83">
        <f>J36-REA_90DSMR</f>
        <v>-0.36625131285261248</v>
      </c>
      <c r="L36" s="83">
        <f t="shared" si="2"/>
        <v>0.13414002416626222</v>
      </c>
    </row>
    <row r="37" spans="1:12" x14ac:dyDescent="0.25">
      <c r="A37" s="82">
        <v>42045</v>
      </c>
      <c r="B37" s="83">
        <v>48.94</v>
      </c>
      <c r="C37" s="83">
        <v>50.07</v>
      </c>
      <c r="D37" s="83">
        <v>48.92</v>
      </c>
      <c r="E37" s="83">
        <v>50</v>
      </c>
      <c r="F37" s="84">
        <v>474700</v>
      </c>
      <c r="G37" s="83">
        <v>49.57</v>
      </c>
      <c r="H37" s="84">
        <f>EOD_T-A37</f>
        <v>49</v>
      </c>
      <c r="I37" s="83">
        <f t="shared" si="0"/>
        <v>1.3299999999999983</v>
      </c>
      <c r="J37" s="83">
        <f t="shared" si="1"/>
        <v>2.7570480928689847</v>
      </c>
      <c r="K37" s="83">
        <f>J37-REA_90DSMR</f>
        <v>2.6328786843940146</v>
      </c>
      <c r="L37" s="83">
        <f t="shared" si="2"/>
        <v>6.9320501667363574</v>
      </c>
    </row>
    <row r="38" spans="1:12" x14ac:dyDescent="0.25">
      <c r="A38" s="82">
        <v>42044</v>
      </c>
      <c r="B38" s="83">
        <v>48.52</v>
      </c>
      <c r="C38" s="83">
        <v>48.8</v>
      </c>
      <c r="D38" s="83">
        <v>48</v>
      </c>
      <c r="E38" s="83">
        <v>48.66</v>
      </c>
      <c r="F38" s="84">
        <v>474100</v>
      </c>
      <c r="G38" s="83">
        <v>48.24</v>
      </c>
      <c r="H38" s="84">
        <f>EOD_T-A38</f>
        <v>50</v>
      </c>
      <c r="I38" s="83">
        <f t="shared" si="0"/>
        <v>0.14000000000000057</v>
      </c>
      <c r="J38" s="83">
        <f t="shared" si="1"/>
        <v>0.29106029106029224</v>
      </c>
      <c r="K38" s="83">
        <f>J38-REA_90DSMR</f>
        <v>0.16689088258532236</v>
      </c>
      <c r="L38" s="83">
        <f t="shared" si="2"/>
        <v>2.7852566690107855E-2</v>
      </c>
    </row>
    <row r="39" spans="1:12" x14ac:dyDescent="0.25">
      <c r="A39" s="82">
        <v>42041</v>
      </c>
      <c r="B39" s="83">
        <v>49.34</v>
      </c>
      <c r="C39" s="83">
        <v>50.26</v>
      </c>
      <c r="D39" s="83">
        <v>48.47</v>
      </c>
      <c r="E39" s="83">
        <v>48.52</v>
      </c>
      <c r="F39" s="84">
        <v>713400</v>
      </c>
      <c r="G39" s="83">
        <v>48.1</v>
      </c>
      <c r="H39" s="84">
        <f>EOD_T-A39</f>
        <v>53</v>
      </c>
      <c r="I39" s="83">
        <f t="shared" si="0"/>
        <v>-2.740000000000002</v>
      </c>
      <c r="J39" s="83">
        <f t="shared" si="1"/>
        <v>-5.3894571203776591</v>
      </c>
      <c r="K39" s="83">
        <f>J39-REA_90DSMR</f>
        <v>-5.5136265288526287</v>
      </c>
      <c r="L39" s="83">
        <f t="shared" si="2"/>
        <v>30.400077499667489</v>
      </c>
    </row>
    <row r="40" spans="1:12" x14ac:dyDescent="0.25">
      <c r="A40" s="82">
        <v>42040</v>
      </c>
      <c r="B40" s="83">
        <v>49.93</v>
      </c>
      <c r="C40" s="83">
        <v>51.38</v>
      </c>
      <c r="D40" s="83">
        <v>49.1</v>
      </c>
      <c r="E40" s="83">
        <v>51.28</v>
      </c>
      <c r="F40" s="84">
        <v>552500</v>
      </c>
      <c r="G40" s="83">
        <v>50.84</v>
      </c>
      <c r="H40" s="84">
        <f>EOD_T-A40</f>
        <v>54</v>
      </c>
      <c r="I40" s="83">
        <f t="shared" si="0"/>
        <v>1.9500000000000028</v>
      </c>
      <c r="J40" s="83">
        <f t="shared" si="1"/>
        <v>3.9885457148701224</v>
      </c>
      <c r="K40" s="83">
        <f>J40-REA_90DSMR</f>
        <v>3.8643763063951524</v>
      </c>
      <c r="L40" s="83">
        <f t="shared" si="2"/>
        <v>14.93340423742824</v>
      </c>
    </row>
    <row r="41" spans="1:12" x14ac:dyDescent="0.25">
      <c r="A41" s="82">
        <v>42039</v>
      </c>
      <c r="B41" s="83">
        <v>49.88</v>
      </c>
      <c r="C41" s="83">
        <v>49.96</v>
      </c>
      <c r="D41" s="83">
        <v>48.85</v>
      </c>
      <c r="E41" s="83">
        <v>49.31</v>
      </c>
      <c r="F41" s="84">
        <v>224200</v>
      </c>
      <c r="G41" s="83">
        <v>48.89</v>
      </c>
      <c r="H41" s="84">
        <f>EOD_T-A41</f>
        <v>55</v>
      </c>
      <c r="I41" s="83">
        <f t="shared" si="0"/>
        <v>-0.56000000000000227</v>
      </c>
      <c r="J41" s="83">
        <f t="shared" si="1"/>
        <v>-1.1324570273003078</v>
      </c>
      <c r="K41" s="83">
        <f>J41-REA_90DSMR</f>
        <v>-1.2566264357752777</v>
      </c>
      <c r="L41" s="83">
        <f t="shared" si="2"/>
        <v>1.5791099990892781</v>
      </c>
    </row>
    <row r="42" spans="1:12" x14ac:dyDescent="0.25">
      <c r="A42" s="82">
        <v>42038</v>
      </c>
      <c r="B42" s="83">
        <v>50.28</v>
      </c>
      <c r="C42" s="83">
        <v>50.71</v>
      </c>
      <c r="D42" s="83">
        <v>49.68</v>
      </c>
      <c r="E42" s="83">
        <v>49.88</v>
      </c>
      <c r="F42" s="84">
        <v>325100</v>
      </c>
      <c r="G42" s="83">
        <v>49.45</v>
      </c>
      <c r="H42" s="84">
        <f>EOD_T-A42</f>
        <v>56</v>
      </c>
      <c r="I42" s="83">
        <f t="shared" si="0"/>
        <v>-7.0000000000000284E-2</v>
      </c>
      <c r="J42" s="83">
        <f t="shared" si="1"/>
        <v>-0.14135702746365161</v>
      </c>
      <c r="K42" s="83">
        <f>J42-REA_90DSMR</f>
        <v>-0.26552643593862146</v>
      </c>
      <c r="L42" s="83">
        <f t="shared" si="2"/>
        <v>7.0504288182266853E-2</v>
      </c>
    </row>
    <row r="43" spans="1:12" x14ac:dyDescent="0.25">
      <c r="A43" s="82">
        <v>42037</v>
      </c>
      <c r="B43" s="83">
        <v>49.43</v>
      </c>
      <c r="C43" s="83">
        <v>50.24</v>
      </c>
      <c r="D43" s="83">
        <v>49.39</v>
      </c>
      <c r="E43" s="83">
        <v>49.95</v>
      </c>
      <c r="F43" s="84">
        <v>211000</v>
      </c>
      <c r="G43" s="83">
        <v>49.52</v>
      </c>
      <c r="H43" s="84">
        <f>EOD_T-A43</f>
        <v>57</v>
      </c>
      <c r="I43" s="83">
        <f t="shared" si="0"/>
        <v>0.40000000000000568</v>
      </c>
      <c r="J43" s="83">
        <f t="shared" si="1"/>
        <v>0.81433224755701494</v>
      </c>
      <c r="K43" s="83">
        <f>J43-REA_90DSMR</f>
        <v>0.69016283908204512</v>
      </c>
      <c r="L43" s="83">
        <f t="shared" si="2"/>
        <v>0.47632474444978889</v>
      </c>
    </row>
    <row r="44" spans="1:12" x14ac:dyDescent="0.25">
      <c r="A44" s="82">
        <v>42034</v>
      </c>
      <c r="B44" s="83">
        <v>50</v>
      </c>
      <c r="C44" s="83">
        <v>50.08</v>
      </c>
      <c r="D44" s="83">
        <v>49.48</v>
      </c>
      <c r="E44" s="83">
        <v>49.55</v>
      </c>
      <c r="F44" s="84">
        <v>322600</v>
      </c>
      <c r="G44" s="83">
        <v>49.12</v>
      </c>
      <c r="H44" s="84">
        <f>EOD_T-A44</f>
        <v>60</v>
      </c>
      <c r="I44" s="83">
        <f t="shared" si="0"/>
        <v>-0.20000000000000284</v>
      </c>
      <c r="J44" s="83">
        <f t="shared" si="1"/>
        <v>-0.40551500405515584</v>
      </c>
      <c r="K44" s="83">
        <f>J44-REA_90DSMR</f>
        <v>-0.52968441253012566</v>
      </c>
      <c r="L44" s="83">
        <f t="shared" si="2"/>
        <v>0.28056557687738432</v>
      </c>
    </row>
    <row r="45" spans="1:12" x14ac:dyDescent="0.25">
      <c r="A45" s="82">
        <v>42033</v>
      </c>
      <c r="B45" s="83">
        <v>49.01</v>
      </c>
      <c r="C45" s="83">
        <v>50</v>
      </c>
      <c r="D45" s="83">
        <v>49.01</v>
      </c>
      <c r="E45" s="83">
        <v>49.75</v>
      </c>
      <c r="F45" s="84">
        <v>157800</v>
      </c>
      <c r="G45" s="83">
        <v>49.32</v>
      </c>
      <c r="H45" s="84">
        <f>EOD_T-A45</f>
        <v>61</v>
      </c>
      <c r="I45" s="83">
        <f t="shared" si="0"/>
        <v>0.67999999999999972</v>
      </c>
      <c r="J45" s="83">
        <f t="shared" si="1"/>
        <v>1.398026315789473</v>
      </c>
      <c r="K45" s="83">
        <f>J45-REA_90DSMR</f>
        <v>1.2738569073145032</v>
      </c>
      <c r="L45" s="83">
        <f t="shared" si="2"/>
        <v>1.6227114203128707</v>
      </c>
    </row>
    <row r="46" spans="1:12" x14ac:dyDescent="0.25">
      <c r="A46" s="82">
        <v>42032</v>
      </c>
      <c r="B46" s="83">
        <v>48.86</v>
      </c>
      <c r="C46" s="83">
        <v>49.45</v>
      </c>
      <c r="D46" s="83">
        <v>48.84</v>
      </c>
      <c r="E46" s="83">
        <v>49.06</v>
      </c>
      <c r="F46" s="84">
        <v>192500</v>
      </c>
      <c r="G46" s="83">
        <v>48.64</v>
      </c>
      <c r="H46" s="84">
        <f>EOD_T-A46</f>
        <v>62</v>
      </c>
      <c r="I46" s="83">
        <f t="shared" si="0"/>
        <v>0.21999999999999886</v>
      </c>
      <c r="J46" s="83">
        <f t="shared" si="1"/>
        <v>0.45435770342833304</v>
      </c>
      <c r="K46" s="83">
        <f>J46-REA_90DSMR</f>
        <v>0.33018829495336316</v>
      </c>
      <c r="L46" s="83">
        <f t="shared" si="2"/>
        <v>0.10902431012420914</v>
      </c>
    </row>
    <row r="47" spans="1:12" x14ac:dyDescent="0.25">
      <c r="A47" s="82">
        <v>42031</v>
      </c>
      <c r="B47" s="83">
        <v>48</v>
      </c>
      <c r="C47" s="83">
        <v>48.94</v>
      </c>
      <c r="D47" s="83">
        <v>47.88</v>
      </c>
      <c r="E47" s="83">
        <v>48.84</v>
      </c>
      <c r="F47" s="84">
        <v>216400</v>
      </c>
      <c r="G47" s="83">
        <v>48.42</v>
      </c>
      <c r="H47" s="84">
        <f>EOD_T-A47</f>
        <v>63</v>
      </c>
      <c r="I47" s="83">
        <f t="shared" si="0"/>
        <v>1.0399999999999991</v>
      </c>
      <c r="J47" s="83">
        <f t="shared" si="1"/>
        <v>2.1950189953566888</v>
      </c>
      <c r="K47" s="83">
        <f>J47-REA_90DSMR</f>
        <v>2.0708495868817187</v>
      </c>
      <c r="L47" s="83">
        <f t="shared" si="2"/>
        <v>4.2884180114881847</v>
      </c>
    </row>
    <row r="48" spans="1:12" x14ac:dyDescent="0.25">
      <c r="A48" s="82">
        <v>42030</v>
      </c>
      <c r="B48" s="83">
        <v>47.79</v>
      </c>
      <c r="C48" s="83">
        <v>47.79</v>
      </c>
      <c r="D48" s="83">
        <v>47.79</v>
      </c>
      <c r="E48" s="83">
        <v>47.79</v>
      </c>
      <c r="F48" s="84">
        <v>0</v>
      </c>
      <c r="G48" s="83">
        <v>47.38</v>
      </c>
      <c r="H48" s="84">
        <f>EOD_T-A48</f>
        <v>64</v>
      </c>
      <c r="I48" s="83">
        <f t="shared" si="0"/>
        <v>0</v>
      </c>
      <c r="J48" s="83">
        <f t="shared" si="1"/>
        <v>0</v>
      </c>
      <c r="K48" s="83">
        <f>J48-REA_90DSMR</f>
        <v>-0.12416940847496986</v>
      </c>
      <c r="L48" s="83">
        <f t="shared" si="2"/>
        <v>1.5418042001023919E-2</v>
      </c>
    </row>
    <row r="49" spans="1:12" x14ac:dyDescent="0.25">
      <c r="A49" s="82">
        <v>42027</v>
      </c>
      <c r="B49" s="83">
        <v>48</v>
      </c>
      <c r="C49" s="83">
        <v>48.06</v>
      </c>
      <c r="D49" s="83">
        <v>47.34</v>
      </c>
      <c r="E49" s="83">
        <v>47.79</v>
      </c>
      <c r="F49" s="84">
        <v>121400</v>
      </c>
      <c r="G49" s="83">
        <v>47.38</v>
      </c>
      <c r="H49" s="84">
        <f>EOD_T-A49</f>
        <v>67</v>
      </c>
      <c r="I49" s="83">
        <f t="shared" si="0"/>
        <v>0.53000000000000114</v>
      </c>
      <c r="J49" s="83">
        <f t="shared" si="1"/>
        <v>1.131270010672361</v>
      </c>
      <c r="K49" s="83">
        <f>J49-REA_90DSMR</f>
        <v>1.0071006021973912</v>
      </c>
      <c r="L49" s="83">
        <f t="shared" si="2"/>
        <v>1.0142516229463479</v>
      </c>
    </row>
    <row r="50" spans="1:12" x14ac:dyDescent="0.25">
      <c r="A50" s="82">
        <v>42026</v>
      </c>
      <c r="B50" s="83">
        <v>47.02</v>
      </c>
      <c r="C50" s="83">
        <v>47.5</v>
      </c>
      <c r="D50" s="83">
        <v>46.99</v>
      </c>
      <c r="E50" s="83">
        <v>47.26</v>
      </c>
      <c r="F50" s="84">
        <v>178600</v>
      </c>
      <c r="G50" s="83">
        <v>46.85</v>
      </c>
      <c r="H50" s="84">
        <f>EOD_T-A50</f>
        <v>68</v>
      </c>
      <c r="I50" s="83">
        <f t="shared" si="0"/>
        <v>0.44000000000000483</v>
      </c>
      <c r="J50" s="83">
        <f t="shared" si="1"/>
        <v>0.94807153630684093</v>
      </c>
      <c r="K50" s="83">
        <f>J50-REA_90DSMR</f>
        <v>0.82390212783187111</v>
      </c>
      <c r="L50" s="83">
        <f t="shared" si="2"/>
        <v>0.67881471624588485</v>
      </c>
    </row>
    <row r="51" spans="1:12" x14ac:dyDescent="0.25">
      <c r="A51" s="82">
        <v>42025</v>
      </c>
      <c r="B51" s="83">
        <v>46.2</v>
      </c>
      <c r="C51" s="83">
        <v>47.44</v>
      </c>
      <c r="D51" s="83">
        <v>46.15</v>
      </c>
      <c r="E51" s="83">
        <v>46.81</v>
      </c>
      <c r="F51" s="84">
        <v>253800</v>
      </c>
      <c r="G51" s="83">
        <v>46.41</v>
      </c>
      <c r="H51" s="84">
        <f>EOD_T-A51</f>
        <v>69</v>
      </c>
      <c r="I51" s="83">
        <f t="shared" si="0"/>
        <v>0.84999999999999432</v>
      </c>
      <c r="J51" s="83">
        <f t="shared" si="1"/>
        <v>1.8656716417910322</v>
      </c>
      <c r="K51" s="83">
        <f>J51-REA_90DSMR</f>
        <v>1.7415022333160624</v>
      </c>
      <c r="L51" s="83">
        <f t="shared" si="2"/>
        <v>3.0328300286448329</v>
      </c>
    </row>
    <row r="52" spans="1:12" x14ac:dyDescent="0.25">
      <c r="A52" s="82">
        <v>42024</v>
      </c>
      <c r="B52" s="83">
        <v>45.8</v>
      </c>
      <c r="C52" s="83">
        <v>46.15</v>
      </c>
      <c r="D52" s="83">
        <v>45.56</v>
      </c>
      <c r="E52" s="83">
        <v>45.95</v>
      </c>
      <c r="F52" s="84">
        <v>228300</v>
      </c>
      <c r="G52" s="83">
        <v>45.56</v>
      </c>
      <c r="H52" s="84">
        <f>EOD_T-A52</f>
        <v>70</v>
      </c>
      <c r="I52" s="83">
        <f t="shared" si="0"/>
        <v>0.20000000000000284</v>
      </c>
      <c r="J52" s="83">
        <f t="shared" si="1"/>
        <v>0.44091710758378055</v>
      </c>
      <c r="K52" s="83">
        <f>J52-REA_90DSMR</f>
        <v>0.31674769910881068</v>
      </c>
      <c r="L52" s="83">
        <f t="shared" si="2"/>
        <v>0.10032910489072566</v>
      </c>
    </row>
    <row r="53" spans="1:12" x14ac:dyDescent="0.25">
      <c r="A53" s="82">
        <v>42023</v>
      </c>
      <c r="B53" s="83">
        <v>46</v>
      </c>
      <c r="C53" s="83">
        <v>46.17</v>
      </c>
      <c r="D53" s="83">
        <v>45.56</v>
      </c>
      <c r="E53" s="83">
        <v>45.75</v>
      </c>
      <c r="F53" s="84">
        <v>182800</v>
      </c>
      <c r="G53" s="83">
        <v>45.36</v>
      </c>
      <c r="H53" s="84">
        <f>EOD_T-A53</f>
        <v>71</v>
      </c>
      <c r="I53" s="83">
        <f t="shared" si="0"/>
        <v>0.29999999999999716</v>
      </c>
      <c r="J53" s="83">
        <f t="shared" si="1"/>
        <v>0.66577896138481385</v>
      </c>
      <c r="K53" s="83">
        <f>J53-REA_90DSMR</f>
        <v>0.54160955290984403</v>
      </c>
      <c r="L53" s="83">
        <f t="shared" si="2"/>
        <v>0.29334090780320116</v>
      </c>
    </row>
    <row r="54" spans="1:12" x14ac:dyDescent="0.25">
      <c r="A54" s="82">
        <v>42020</v>
      </c>
      <c r="B54" s="83">
        <v>45.44</v>
      </c>
      <c r="C54" s="83">
        <v>45.68</v>
      </c>
      <c r="D54" s="83">
        <v>45.22</v>
      </c>
      <c r="E54" s="83">
        <v>45.45</v>
      </c>
      <c r="F54" s="84">
        <v>214000</v>
      </c>
      <c r="G54" s="83">
        <v>45.06</v>
      </c>
      <c r="H54" s="84">
        <f>EOD_T-A54</f>
        <v>74</v>
      </c>
      <c r="I54" s="83">
        <f t="shared" si="0"/>
        <v>-0.54999999999999716</v>
      </c>
      <c r="J54" s="83">
        <f t="shared" si="1"/>
        <v>-1.2058759044069221</v>
      </c>
      <c r="K54" s="83">
        <f>J54-REA_90DSMR</f>
        <v>-1.3300453128818919</v>
      </c>
      <c r="L54" s="83">
        <f t="shared" si="2"/>
        <v>1.7690205343190897</v>
      </c>
    </row>
    <row r="55" spans="1:12" x14ac:dyDescent="0.25">
      <c r="A55" s="82">
        <v>42019</v>
      </c>
      <c r="B55" s="83">
        <v>45.46</v>
      </c>
      <c r="C55" s="83">
        <v>46.43</v>
      </c>
      <c r="D55" s="83">
        <v>45.29</v>
      </c>
      <c r="E55" s="83">
        <v>46</v>
      </c>
      <c r="F55" s="84">
        <v>313900</v>
      </c>
      <c r="G55" s="83">
        <v>45.61</v>
      </c>
      <c r="H55" s="84">
        <f>EOD_T-A55</f>
        <v>75</v>
      </c>
      <c r="I55" s="83">
        <f t="shared" si="0"/>
        <v>0.53999999999999915</v>
      </c>
      <c r="J55" s="83">
        <f t="shared" si="1"/>
        <v>1.198136232527178</v>
      </c>
      <c r="K55" s="83">
        <f>J55-REA_90DSMR</f>
        <v>1.0739668240522082</v>
      </c>
      <c r="L55" s="83">
        <f t="shared" si="2"/>
        <v>1.1534047391647868</v>
      </c>
    </row>
    <row r="56" spans="1:12" x14ac:dyDescent="0.25">
      <c r="A56" s="82">
        <v>42018</v>
      </c>
      <c r="B56" s="83">
        <v>45.73</v>
      </c>
      <c r="C56" s="83">
        <v>46.04</v>
      </c>
      <c r="D56" s="83">
        <v>45.35</v>
      </c>
      <c r="E56" s="83">
        <v>45.46</v>
      </c>
      <c r="F56" s="84">
        <v>195400</v>
      </c>
      <c r="G56" s="83">
        <v>45.07</v>
      </c>
      <c r="H56" s="84">
        <f>EOD_T-A56</f>
        <v>76</v>
      </c>
      <c r="I56" s="83">
        <f t="shared" si="0"/>
        <v>-0.32000000000000028</v>
      </c>
      <c r="J56" s="83">
        <f t="shared" si="1"/>
        <v>-0.70500110156422191</v>
      </c>
      <c r="K56" s="83">
        <f>J56-REA_90DSMR</f>
        <v>-0.82917051003919173</v>
      </c>
      <c r="L56" s="83">
        <f t="shared" si="2"/>
        <v>0.68752373471865336</v>
      </c>
    </row>
    <row r="57" spans="1:12" x14ac:dyDescent="0.25">
      <c r="A57" s="82">
        <v>42017</v>
      </c>
      <c r="B57" s="83">
        <v>45.72</v>
      </c>
      <c r="C57" s="83">
        <v>46.14</v>
      </c>
      <c r="D57" s="83">
        <v>45.43</v>
      </c>
      <c r="E57" s="83">
        <v>45.78</v>
      </c>
      <c r="F57" s="84">
        <v>156600</v>
      </c>
      <c r="G57" s="83">
        <v>45.39</v>
      </c>
      <c r="H57" s="84">
        <f>EOD_T-A57</f>
        <v>77</v>
      </c>
      <c r="I57" s="83">
        <f t="shared" si="0"/>
        <v>9.9999999999980105E-3</v>
      </c>
      <c r="J57" s="83">
        <f t="shared" si="1"/>
        <v>2.2036139268395791E-2</v>
      </c>
      <c r="K57" s="83">
        <f>J57-REA_90DSMR</f>
        <v>-0.10213326920657408</v>
      </c>
      <c r="L57" s="83">
        <f t="shared" si="2"/>
        <v>1.0431204678822532E-2</v>
      </c>
    </row>
    <row r="58" spans="1:12" x14ac:dyDescent="0.25">
      <c r="A58" s="82">
        <v>42016</v>
      </c>
      <c r="B58" s="83">
        <v>45.3</v>
      </c>
      <c r="C58" s="83">
        <v>45.88</v>
      </c>
      <c r="D58" s="83">
        <v>45.07</v>
      </c>
      <c r="E58" s="83">
        <v>45.77</v>
      </c>
      <c r="F58" s="84">
        <v>82800</v>
      </c>
      <c r="G58" s="83">
        <v>45.38</v>
      </c>
      <c r="H58" s="84">
        <f>EOD_T-A58</f>
        <v>78</v>
      </c>
      <c r="I58" s="83">
        <f t="shared" si="0"/>
        <v>0.45000000000000284</v>
      </c>
      <c r="J58" s="83">
        <f t="shared" si="1"/>
        <v>1.0015579790785731</v>
      </c>
      <c r="K58" s="83">
        <f>J58-REA_90DSMR</f>
        <v>0.87738857060360331</v>
      </c>
      <c r="L58" s="83">
        <f t="shared" si="2"/>
        <v>0.76981070382583416</v>
      </c>
    </row>
    <row r="59" spans="1:12" x14ac:dyDescent="0.25">
      <c r="A59" s="82">
        <v>42013</v>
      </c>
      <c r="B59" s="83">
        <v>45.16</v>
      </c>
      <c r="C59" s="83">
        <v>45.52</v>
      </c>
      <c r="D59" s="83">
        <v>45.01</v>
      </c>
      <c r="E59" s="83">
        <v>45.32</v>
      </c>
      <c r="F59" s="84">
        <v>193200</v>
      </c>
      <c r="G59" s="83">
        <v>44.93</v>
      </c>
      <c r="H59" s="84">
        <f>EOD_T-A59</f>
        <v>81</v>
      </c>
      <c r="I59" s="83">
        <f t="shared" si="0"/>
        <v>0.32000000000000028</v>
      </c>
      <c r="J59" s="83">
        <f t="shared" si="1"/>
        <v>0.71732795337368371</v>
      </c>
      <c r="K59" s="83">
        <f>J59-REA_90DSMR</f>
        <v>0.59315854489871389</v>
      </c>
      <c r="L59" s="83">
        <f t="shared" si="2"/>
        <v>0.35183705938635956</v>
      </c>
    </row>
    <row r="60" spans="1:12" x14ac:dyDescent="0.25">
      <c r="A60" s="82">
        <v>42012</v>
      </c>
      <c r="B60" s="83">
        <v>45.35</v>
      </c>
      <c r="C60" s="83">
        <v>45.55</v>
      </c>
      <c r="D60" s="83">
        <v>44.79</v>
      </c>
      <c r="E60" s="83">
        <v>45</v>
      </c>
      <c r="F60" s="84">
        <v>193700</v>
      </c>
      <c r="G60" s="83">
        <v>44.61</v>
      </c>
      <c r="H60" s="84">
        <f>EOD_T-A60</f>
        <v>82</v>
      </c>
      <c r="I60" s="83">
        <f t="shared" si="0"/>
        <v>-0.21000000000000085</v>
      </c>
      <c r="J60" s="83">
        <f t="shared" si="1"/>
        <v>-0.46854082998661506</v>
      </c>
      <c r="K60" s="83">
        <f>J60-REA_90DSMR</f>
        <v>-0.59271023846158488</v>
      </c>
      <c r="L60" s="83">
        <f t="shared" si="2"/>
        <v>0.35130542677718879</v>
      </c>
    </row>
    <row r="61" spans="1:12" x14ac:dyDescent="0.25">
      <c r="A61" s="82">
        <v>42011</v>
      </c>
      <c r="B61" s="83">
        <v>44.81</v>
      </c>
      <c r="C61" s="83">
        <v>45.31</v>
      </c>
      <c r="D61" s="83">
        <v>44.52</v>
      </c>
      <c r="E61" s="83">
        <v>45.21</v>
      </c>
      <c r="F61" s="84">
        <v>227500</v>
      </c>
      <c r="G61" s="83">
        <v>44.82</v>
      </c>
      <c r="H61" s="84">
        <f>EOD_T-A61</f>
        <v>83</v>
      </c>
      <c r="I61" s="83">
        <f t="shared" si="0"/>
        <v>0.18999999999999773</v>
      </c>
      <c r="J61" s="83">
        <f t="shared" si="1"/>
        <v>0.42572260811113088</v>
      </c>
      <c r="K61" s="83">
        <f>J61-REA_90DSMR</f>
        <v>0.30155319963616101</v>
      </c>
      <c r="L61" s="83">
        <f t="shared" si="2"/>
        <v>9.0934332210806379E-2</v>
      </c>
    </row>
    <row r="62" spans="1:12" x14ac:dyDescent="0.25">
      <c r="A62" s="82">
        <v>42010</v>
      </c>
      <c r="B62" s="83">
        <v>45.03</v>
      </c>
      <c r="C62" s="83">
        <v>45.2</v>
      </c>
      <c r="D62" s="83">
        <v>44.59</v>
      </c>
      <c r="E62" s="83">
        <v>45.02</v>
      </c>
      <c r="F62" s="84">
        <v>253000</v>
      </c>
      <c r="G62" s="83">
        <v>44.63</v>
      </c>
      <c r="H62" s="84">
        <f>EOD_T-A62</f>
        <v>84</v>
      </c>
      <c r="I62" s="83">
        <f t="shared" si="0"/>
        <v>-0.4199999999999946</v>
      </c>
      <c r="J62" s="83">
        <f t="shared" si="1"/>
        <v>-0.93229744728078723</v>
      </c>
      <c r="K62" s="83">
        <f>J62-REA_90DSMR</f>
        <v>-1.0564668557557571</v>
      </c>
      <c r="L62" s="83">
        <f t="shared" si="2"/>
        <v>1.1161222173104555</v>
      </c>
    </row>
    <row r="63" spans="1:12" x14ac:dyDescent="0.25">
      <c r="A63" s="82">
        <v>42009</v>
      </c>
      <c r="B63" s="83">
        <v>45.34</v>
      </c>
      <c r="C63" s="83">
        <v>45.5</v>
      </c>
      <c r="D63" s="83">
        <v>44.92</v>
      </c>
      <c r="E63" s="83">
        <v>45.44</v>
      </c>
      <c r="F63" s="84">
        <v>108200</v>
      </c>
      <c r="G63" s="83">
        <v>45.05</v>
      </c>
      <c r="H63" s="84">
        <f>EOD_T-A63</f>
        <v>85</v>
      </c>
      <c r="I63" s="83">
        <f t="shared" si="0"/>
        <v>0.11999999999999744</v>
      </c>
      <c r="J63" s="83">
        <f t="shared" si="1"/>
        <v>0.26708212775427875</v>
      </c>
      <c r="K63" s="83">
        <f>J63-REA_90DSMR</f>
        <v>0.14291271927930888</v>
      </c>
      <c r="L63" s="83">
        <f t="shared" si="2"/>
        <v>2.0424045331806542E-2</v>
      </c>
    </row>
    <row r="64" spans="1:12" x14ac:dyDescent="0.25">
      <c r="A64" s="82">
        <v>42006</v>
      </c>
      <c r="B64" s="83">
        <v>45.44</v>
      </c>
      <c r="C64" s="83">
        <v>45.5</v>
      </c>
      <c r="D64" s="83">
        <v>44.32</v>
      </c>
      <c r="E64" s="83">
        <v>45.32</v>
      </c>
      <c r="F64" s="84">
        <v>73100</v>
      </c>
      <c r="G64" s="83">
        <v>44.93</v>
      </c>
      <c r="H64" s="84">
        <f>EOD_T-A64</f>
        <v>88</v>
      </c>
      <c r="I64" s="83">
        <f t="shared" si="0"/>
        <v>-3.9999999999999147E-2</v>
      </c>
      <c r="J64" s="83">
        <f t="shared" si="1"/>
        <v>-8.8948187680674112E-2</v>
      </c>
      <c r="K64" s="83">
        <f>J64-REA_90DSMR</f>
        <v>-0.21311759615564396</v>
      </c>
      <c r="L64" s="83">
        <f t="shared" si="2"/>
        <v>4.541910979116015E-2</v>
      </c>
    </row>
    <row r="65" spans="1:12" x14ac:dyDescent="0.25">
      <c r="A65" s="82">
        <v>42005</v>
      </c>
      <c r="B65" s="83">
        <v>45.36</v>
      </c>
      <c r="C65" s="83">
        <v>45.36</v>
      </c>
      <c r="D65" s="83">
        <v>45.36</v>
      </c>
      <c r="E65" s="83">
        <v>45.36</v>
      </c>
      <c r="F65" s="84">
        <v>0</v>
      </c>
      <c r="G65" s="83">
        <v>44.97</v>
      </c>
      <c r="H65" s="84">
        <f>EOD_T-A65</f>
        <v>89</v>
      </c>
      <c r="I65" s="83">
        <f t="shared" si="0"/>
        <v>0</v>
      </c>
      <c r="J65" s="83">
        <f t="shared" si="1"/>
        <v>0</v>
      </c>
      <c r="K65" s="83">
        <f>J65-REA_90DSMR</f>
        <v>-0.12416940847496986</v>
      </c>
      <c r="L65" s="83">
        <f t="shared" si="2"/>
        <v>1.5418042001023919E-2</v>
      </c>
    </row>
    <row r="66" spans="1:12" x14ac:dyDescent="0.25">
      <c r="A66" s="82">
        <v>42004</v>
      </c>
      <c r="B66" s="83">
        <v>45.39</v>
      </c>
      <c r="C66" s="83">
        <v>45.48</v>
      </c>
      <c r="D66" s="83">
        <v>44.84</v>
      </c>
      <c r="E66" s="83">
        <v>45.36</v>
      </c>
      <c r="F66" s="84">
        <v>57400</v>
      </c>
      <c r="G66" s="83">
        <v>44.97</v>
      </c>
      <c r="H66" s="84">
        <f>EOD_T-A66</f>
        <v>90</v>
      </c>
      <c r="I66" s="83">
        <f t="shared" si="0"/>
        <v>0.15999999999999659</v>
      </c>
      <c r="J66" s="83">
        <f t="shared" si="1"/>
        <v>0.35706315554562951</v>
      </c>
      <c r="K66" s="83">
        <f>J66-REA_90DSMR</f>
        <v>0.23289374707065963</v>
      </c>
      <c r="L66" s="83">
        <f t="shared" si="2"/>
        <v>5.4239497424612378E-2</v>
      </c>
    </row>
    <row r="67" spans="1:12" x14ac:dyDescent="0.25">
      <c r="A67" s="82">
        <v>42003</v>
      </c>
      <c r="B67" s="83">
        <v>45.84</v>
      </c>
      <c r="C67" s="83">
        <v>46.1</v>
      </c>
      <c r="D67" s="83">
        <v>45.07</v>
      </c>
      <c r="E67" s="83">
        <v>45.2</v>
      </c>
      <c r="F67" s="84">
        <v>101400</v>
      </c>
      <c r="G67" s="83">
        <v>44.81</v>
      </c>
      <c r="H67" s="84">
        <f>EOD_T-A67</f>
        <v>91</v>
      </c>
      <c r="I67" s="83">
        <f t="shared" ref="I67:I130" si="3">G67-G68</f>
        <v>-0.64000000000000057</v>
      </c>
      <c r="J67" s="83">
        <f t="shared" ref="J67:J130" si="4">I67/G68*100</f>
        <v>-1.4081408140814093</v>
      </c>
      <c r="K67" s="83">
        <f>J67-REA_90DSMR</f>
        <v>-1.5323102225563792</v>
      </c>
      <c r="L67" s="83">
        <f t="shared" ref="L67:L130" si="5">K67*K67</f>
        <v>2.3479746181507801</v>
      </c>
    </row>
    <row r="68" spans="1:12" x14ac:dyDescent="0.25">
      <c r="A68" s="82">
        <v>42002</v>
      </c>
      <c r="B68" s="83">
        <v>45</v>
      </c>
      <c r="C68" s="83">
        <v>45.91</v>
      </c>
      <c r="D68" s="83">
        <v>44.61</v>
      </c>
      <c r="E68" s="83">
        <v>45.84</v>
      </c>
      <c r="F68" s="84">
        <v>107300</v>
      </c>
      <c r="G68" s="83">
        <v>45.45</v>
      </c>
      <c r="H68" s="84">
        <f>EOD_T-A68</f>
        <v>92</v>
      </c>
      <c r="I68" s="83">
        <f t="shared" si="3"/>
        <v>1.230000000000004</v>
      </c>
      <c r="J68" s="83">
        <f t="shared" si="4"/>
        <v>2.781546811397567</v>
      </c>
      <c r="K68" s="83">
        <f>J68-REA_90DSMR</f>
        <v>2.6573774029225969</v>
      </c>
      <c r="L68" s="83">
        <f t="shared" si="5"/>
        <v>7.0616546615636464</v>
      </c>
    </row>
    <row r="69" spans="1:12" x14ac:dyDescent="0.25">
      <c r="A69" s="82">
        <v>41999</v>
      </c>
      <c r="B69" s="83">
        <v>44.6</v>
      </c>
      <c r="C69" s="83">
        <v>44.6</v>
      </c>
      <c r="D69" s="83">
        <v>44.6</v>
      </c>
      <c r="E69" s="83">
        <v>44.6</v>
      </c>
      <c r="F69" s="84">
        <v>0</v>
      </c>
      <c r="G69" s="83">
        <v>44.22</v>
      </c>
      <c r="H69" s="84">
        <f>EOD_T-A69</f>
        <v>95</v>
      </c>
      <c r="I69" s="83">
        <f t="shared" si="3"/>
        <v>0</v>
      </c>
      <c r="J69" s="83">
        <f t="shared" si="4"/>
        <v>0</v>
      </c>
      <c r="K69" s="83">
        <f>J69-REA_90DSMR</f>
        <v>-0.12416940847496986</v>
      </c>
      <c r="L69" s="83">
        <f t="shared" si="5"/>
        <v>1.5418042001023919E-2</v>
      </c>
    </row>
    <row r="70" spans="1:12" x14ac:dyDescent="0.25">
      <c r="A70" s="82">
        <v>41998</v>
      </c>
      <c r="B70" s="83">
        <v>44.6</v>
      </c>
      <c r="C70" s="83">
        <v>44.6</v>
      </c>
      <c r="D70" s="83">
        <v>44.6</v>
      </c>
      <c r="E70" s="83">
        <v>44.6</v>
      </c>
      <c r="F70" s="84">
        <v>0</v>
      </c>
      <c r="G70" s="83">
        <v>44.22</v>
      </c>
      <c r="H70" s="84">
        <f>EOD_T-A70</f>
        <v>96</v>
      </c>
      <c r="I70" s="83">
        <f t="shared" si="3"/>
        <v>0</v>
      </c>
      <c r="J70" s="83">
        <f t="shared" si="4"/>
        <v>0</v>
      </c>
      <c r="K70" s="83">
        <f>J70-REA_90DSMR</f>
        <v>-0.12416940847496986</v>
      </c>
      <c r="L70" s="83">
        <f t="shared" si="5"/>
        <v>1.5418042001023919E-2</v>
      </c>
    </row>
    <row r="71" spans="1:12" x14ac:dyDescent="0.25">
      <c r="A71" s="82">
        <v>41997</v>
      </c>
      <c r="B71" s="83">
        <v>44.31</v>
      </c>
      <c r="C71" s="83">
        <v>44.78</v>
      </c>
      <c r="D71" s="83">
        <v>43.71</v>
      </c>
      <c r="E71" s="83">
        <v>44.6</v>
      </c>
      <c r="F71" s="84">
        <v>98100</v>
      </c>
      <c r="G71" s="83">
        <v>44.22</v>
      </c>
      <c r="H71" s="84">
        <f>EOD_T-A71</f>
        <v>97</v>
      </c>
      <c r="I71" s="83">
        <f t="shared" si="3"/>
        <v>-0.21999999999999886</v>
      </c>
      <c r="J71" s="83">
        <f t="shared" si="4"/>
        <v>-0.49504950495049255</v>
      </c>
      <c r="K71" s="83">
        <f>J71-REA_90DSMR</f>
        <v>-0.61921891342546242</v>
      </c>
      <c r="L71" s="83">
        <f t="shared" si="5"/>
        <v>0.38343206274381031</v>
      </c>
    </row>
    <row r="72" spans="1:12" x14ac:dyDescent="0.25">
      <c r="A72" s="82">
        <v>41996</v>
      </c>
      <c r="B72" s="83">
        <v>44.4</v>
      </c>
      <c r="C72" s="83">
        <v>45.1</v>
      </c>
      <c r="D72" s="83">
        <v>43.91</v>
      </c>
      <c r="E72" s="83">
        <v>44.82</v>
      </c>
      <c r="F72" s="84">
        <v>228700</v>
      </c>
      <c r="G72" s="83">
        <v>44.44</v>
      </c>
      <c r="H72" s="84">
        <f>EOD_T-A72</f>
        <v>98</v>
      </c>
      <c r="I72" s="83">
        <f t="shared" si="3"/>
        <v>0.83999999999999631</v>
      </c>
      <c r="J72" s="83">
        <f t="shared" si="4"/>
        <v>1.9266055045871473</v>
      </c>
      <c r="K72" s="83">
        <f>J72-REA_90DSMR</f>
        <v>1.8024360961121775</v>
      </c>
      <c r="L72" s="83">
        <f t="shared" si="5"/>
        <v>3.2487758805681066</v>
      </c>
    </row>
    <row r="73" spans="1:12" x14ac:dyDescent="0.25">
      <c r="A73" s="82">
        <v>41995</v>
      </c>
      <c r="B73" s="83">
        <v>43.75</v>
      </c>
      <c r="C73" s="83">
        <v>44.26</v>
      </c>
      <c r="D73" s="83">
        <v>43.19</v>
      </c>
      <c r="E73" s="83">
        <v>43.98</v>
      </c>
      <c r="F73" s="84">
        <v>116200</v>
      </c>
      <c r="G73" s="83">
        <v>43.6</v>
      </c>
      <c r="H73" s="84">
        <f>EOD_T-A73</f>
        <v>99</v>
      </c>
      <c r="I73" s="83">
        <f t="shared" si="3"/>
        <v>1.0300000000000011</v>
      </c>
      <c r="J73" s="83">
        <f t="shared" si="4"/>
        <v>2.4195442800093989</v>
      </c>
      <c r="K73" s="83">
        <f>J73-REA_90DSMR</f>
        <v>2.2953748715344289</v>
      </c>
      <c r="L73" s="83">
        <f t="shared" si="5"/>
        <v>5.2687458008716961</v>
      </c>
    </row>
    <row r="74" spans="1:12" x14ac:dyDescent="0.25">
      <c r="A74" s="82">
        <v>41992</v>
      </c>
      <c r="B74" s="83">
        <v>42.89</v>
      </c>
      <c r="C74" s="83">
        <v>43.4</v>
      </c>
      <c r="D74" s="83">
        <v>42.14</v>
      </c>
      <c r="E74" s="83">
        <v>42.94</v>
      </c>
      <c r="F74" s="84">
        <v>323900</v>
      </c>
      <c r="G74" s="83">
        <v>42.57</v>
      </c>
      <c r="H74" s="84">
        <f>EOD_T-A74</f>
        <v>102</v>
      </c>
      <c r="I74" s="83">
        <f t="shared" si="3"/>
        <v>0.42000000000000171</v>
      </c>
      <c r="J74" s="83">
        <f t="shared" si="4"/>
        <v>0.99644128113879415</v>
      </c>
      <c r="K74" s="83">
        <f>J74-REA_90DSMR</f>
        <v>0.87227187266382433</v>
      </c>
      <c r="L74" s="83">
        <f t="shared" si="5"/>
        <v>0.76085821984045499</v>
      </c>
    </row>
    <row r="75" spans="1:12" x14ac:dyDescent="0.25">
      <c r="A75" s="82">
        <v>41991</v>
      </c>
      <c r="B75" s="83">
        <v>41.83</v>
      </c>
      <c r="C75" s="83">
        <v>42.82</v>
      </c>
      <c r="D75" s="83">
        <v>41.83</v>
      </c>
      <c r="E75" s="83">
        <v>42.51</v>
      </c>
      <c r="F75" s="84">
        <v>378300</v>
      </c>
      <c r="G75" s="83">
        <v>42.15</v>
      </c>
      <c r="H75" s="84">
        <f>EOD_T-A75</f>
        <v>103</v>
      </c>
      <c r="I75" s="83">
        <f t="shared" si="3"/>
        <v>0.89000000000000057</v>
      </c>
      <c r="J75" s="83">
        <f t="shared" si="4"/>
        <v>2.1570528356762009</v>
      </c>
      <c r="K75" s="83">
        <f>J75-REA_90DSMR</f>
        <v>2.0328834272012308</v>
      </c>
      <c r="L75" s="83">
        <f t="shared" si="5"/>
        <v>4.1326150285894219</v>
      </c>
    </row>
    <row r="76" spans="1:12" x14ac:dyDescent="0.25">
      <c r="A76" s="82">
        <v>41990</v>
      </c>
      <c r="B76" s="83">
        <v>42.56</v>
      </c>
      <c r="C76" s="83">
        <v>43.02</v>
      </c>
      <c r="D76" s="83">
        <v>41.62</v>
      </c>
      <c r="E76" s="83">
        <v>41.62</v>
      </c>
      <c r="F76" s="84">
        <v>244100</v>
      </c>
      <c r="G76" s="83">
        <v>41.26</v>
      </c>
      <c r="H76" s="84">
        <f>EOD_T-A76</f>
        <v>104</v>
      </c>
      <c r="I76" s="83">
        <f t="shared" si="3"/>
        <v>-1.1700000000000017</v>
      </c>
      <c r="J76" s="83">
        <f t="shared" si="4"/>
        <v>-2.7574829130332352</v>
      </c>
      <c r="K76" s="83">
        <f>J76-REA_90DSMR</f>
        <v>-2.8816523215082053</v>
      </c>
      <c r="L76" s="83">
        <f t="shared" si="5"/>
        <v>8.3039201020536293</v>
      </c>
    </row>
    <row r="77" spans="1:12" x14ac:dyDescent="0.25">
      <c r="A77" s="82">
        <v>41989</v>
      </c>
      <c r="B77" s="83">
        <v>42.79</v>
      </c>
      <c r="C77" s="83">
        <v>43.58</v>
      </c>
      <c r="D77" s="83">
        <v>42.5</v>
      </c>
      <c r="E77" s="83">
        <v>42.8</v>
      </c>
      <c r="F77" s="84">
        <v>294600</v>
      </c>
      <c r="G77" s="83">
        <v>42.43</v>
      </c>
      <c r="H77" s="84">
        <f>EOD_T-A77</f>
        <v>105</v>
      </c>
      <c r="I77" s="83">
        <f t="shared" si="3"/>
        <v>9.9999999999980105E-3</v>
      </c>
      <c r="J77" s="83">
        <f t="shared" si="4"/>
        <v>2.3573785950018883E-2</v>
      </c>
      <c r="K77" s="83">
        <f>J77-REA_90DSMR</f>
        <v>-0.10059562252495098</v>
      </c>
      <c r="L77" s="83">
        <f t="shared" si="5"/>
        <v>1.0119479271182424E-2</v>
      </c>
    </row>
    <row r="78" spans="1:12" x14ac:dyDescent="0.25">
      <c r="A78" s="82">
        <v>41988</v>
      </c>
      <c r="B78" s="83">
        <v>43.48</v>
      </c>
      <c r="C78" s="83">
        <v>43.56</v>
      </c>
      <c r="D78" s="83">
        <v>42.66</v>
      </c>
      <c r="E78" s="83">
        <v>42.79</v>
      </c>
      <c r="F78" s="84">
        <v>136800</v>
      </c>
      <c r="G78" s="83">
        <v>42.42</v>
      </c>
      <c r="H78" s="84">
        <f>EOD_T-A78</f>
        <v>106</v>
      </c>
      <c r="I78" s="83">
        <f t="shared" si="3"/>
        <v>-0.72999999999999687</v>
      </c>
      <c r="J78" s="83">
        <f t="shared" si="4"/>
        <v>-1.6917728852838863</v>
      </c>
      <c r="K78" s="83">
        <f>J78-REA_90DSMR</f>
        <v>-1.8159422937588561</v>
      </c>
      <c r="L78" s="83">
        <f t="shared" si="5"/>
        <v>3.2976464142621755</v>
      </c>
    </row>
    <row r="79" spans="1:12" x14ac:dyDescent="0.25">
      <c r="A79" s="82">
        <v>41985</v>
      </c>
      <c r="B79" s="83">
        <v>43.08</v>
      </c>
      <c r="C79" s="83">
        <v>44.44</v>
      </c>
      <c r="D79" s="83">
        <v>43.08</v>
      </c>
      <c r="E79" s="83">
        <v>43.52</v>
      </c>
      <c r="F79" s="84">
        <v>171300</v>
      </c>
      <c r="G79" s="83">
        <v>43.15</v>
      </c>
      <c r="H79" s="84">
        <f>EOD_T-A79</f>
        <v>109</v>
      </c>
      <c r="I79" s="83">
        <f t="shared" si="3"/>
        <v>0.46000000000000085</v>
      </c>
      <c r="J79" s="83">
        <f t="shared" si="4"/>
        <v>1.0775357226516771</v>
      </c>
      <c r="K79" s="83">
        <f>J79-REA_90DSMR</f>
        <v>0.95336631417670725</v>
      </c>
      <c r="L79" s="83">
        <f t="shared" si="5"/>
        <v>0.90890732900688009</v>
      </c>
    </row>
    <row r="80" spans="1:12" x14ac:dyDescent="0.25">
      <c r="A80" s="82">
        <v>41984</v>
      </c>
      <c r="B80" s="83">
        <v>43.53</v>
      </c>
      <c r="C80" s="83">
        <v>43.65</v>
      </c>
      <c r="D80" s="83">
        <v>42.95</v>
      </c>
      <c r="E80" s="83">
        <v>43.06</v>
      </c>
      <c r="F80" s="84">
        <v>270800</v>
      </c>
      <c r="G80" s="83">
        <v>42.69</v>
      </c>
      <c r="H80" s="84">
        <f>EOD_T-A80</f>
        <v>110</v>
      </c>
      <c r="I80" s="83">
        <f t="shared" si="3"/>
        <v>-1.3400000000000034</v>
      </c>
      <c r="J80" s="83">
        <f t="shared" si="4"/>
        <v>-3.0433795139677566</v>
      </c>
      <c r="K80" s="83">
        <f>J80-REA_90DSMR</f>
        <v>-3.1675489224427267</v>
      </c>
      <c r="L80" s="83">
        <f t="shared" si="5"/>
        <v>10.033366176068078</v>
      </c>
    </row>
    <row r="81" spans="1:12" x14ac:dyDescent="0.25">
      <c r="A81" s="82">
        <v>41983</v>
      </c>
      <c r="B81" s="83">
        <v>44.83</v>
      </c>
      <c r="C81" s="83">
        <v>44.83</v>
      </c>
      <c r="D81" s="83">
        <v>43.14</v>
      </c>
      <c r="E81" s="83">
        <v>44.41</v>
      </c>
      <c r="F81" s="84">
        <v>236000</v>
      </c>
      <c r="G81" s="83">
        <v>44.03</v>
      </c>
      <c r="H81" s="84">
        <f>EOD_T-A81</f>
        <v>111</v>
      </c>
      <c r="I81" s="83">
        <f t="shared" si="3"/>
        <v>-0.35999999999999943</v>
      </c>
      <c r="J81" s="83">
        <f t="shared" si="4"/>
        <v>-0.81099346699707009</v>
      </c>
      <c r="K81" s="83">
        <f>J81-REA_90DSMR</f>
        <v>-0.93516287547203991</v>
      </c>
      <c r="L81" s="83">
        <f t="shared" si="5"/>
        <v>0.87452960366113408</v>
      </c>
    </row>
    <row r="82" spans="1:12" x14ac:dyDescent="0.25">
      <c r="A82" s="82">
        <v>41982</v>
      </c>
      <c r="B82" s="83">
        <v>45.63</v>
      </c>
      <c r="C82" s="83">
        <v>45.95</v>
      </c>
      <c r="D82" s="83">
        <v>44.51</v>
      </c>
      <c r="E82" s="83">
        <v>44.77</v>
      </c>
      <c r="F82" s="84">
        <v>190700</v>
      </c>
      <c r="G82" s="83">
        <v>44.39</v>
      </c>
      <c r="H82" s="84">
        <f>EOD_T-A82</f>
        <v>112</v>
      </c>
      <c r="I82" s="83">
        <f t="shared" si="3"/>
        <v>-1.0700000000000003</v>
      </c>
      <c r="J82" s="83">
        <f t="shared" si="4"/>
        <v>-2.3537175538935333</v>
      </c>
      <c r="K82" s="83">
        <f>J82-REA_90DSMR</f>
        <v>-2.4778869623685034</v>
      </c>
      <c r="L82" s="83">
        <f t="shared" si="5"/>
        <v>6.1399237982758086</v>
      </c>
    </row>
    <row r="83" spans="1:12" x14ac:dyDescent="0.25">
      <c r="A83" s="82">
        <v>41981</v>
      </c>
      <c r="B83" s="83">
        <v>45</v>
      </c>
      <c r="C83" s="83">
        <v>46.11</v>
      </c>
      <c r="D83" s="83">
        <v>44.89</v>
      </c>
      <c r="E83" s="83">
        <v>45.85</v>
      </c>
      <c r="F83" s="84">
        <v>108900</v>
      </c>
      <c r="G83" s="83">
        <v>45.46</v>
      </c>
      <c r="H83" s="84">
        <f>EOD_T-A83</f>
        <v>113</v>
      </c>
      <c r="I83" s="83">
        <f t="shared" si="3"/>
        <v>0.45000000000000284</v>
      </c>
      <c r="J83" s="83">
        <f t="shared" si="4"/>
        <v>0.99977782714952868</v>
      </c>
      <c r="K83" s="83">
        <f>J83-REA_90DSMR</f>
        <v>0.87560841867455885</v>
      </c>
      <c r="L83" s="83">
        <f t="shared" si="5"/>
        <v>0.76669010285376149</v>
      </c>
    </row>
    <row r="84" spans="1:12" x14ac:dyDescent="0.25">
      <c r="A84" s="82">
        <v>41978</v>
      </c>
      <c r="B84" s="83">
        <v>45.9</v>
      </c>
      <c r="C84" s="83">
        <v>46.12</v>
      </c>
      <c r="D84" s="83">
        <v>45.02</v>
      </c>
      <c r="E84" s="83">
        <v>45.4</v>
      </c>
      <c r="F84" s="84">
        <v>144000</v>
      </c>
      <c r="G84" s="83">
        <v>45.01</v>
      </c>
      <c r="H84" s="84">
        <f>EOD_T-A84</f>
        <v>116</v>
      </c>
      <c r="I84" s="83">
        <f t="shared" si="3"/>
        <v>0</v>
      </c>
      <c r="J84" s="83">
        <f t="shared" si="4"/>
        <v>0</v>
      </c>
      <c r="K84" s="83">
        <f>J84-REA_90DSMR</f>
        <v>-0.12416940847496986</v>
      </c>
      <c r="L84" s="83">
        <f t="shared" si="5"/>
        <v>1.5418042001023919E-2</v>
      </c>
    </row>
    <row r="85" spans="1:12" x14ac:dyDescent="0.25">
      <c r="A85" s="82">
        <v>41977</v>
      </c>
      <c r="B85" s="83">
        <v>45.65</v>
      </c>
      <c r="C85" s="83">
        <v>46.21</v>
      </c>
      <c r="D85" s="83">
        <v>45.19</v>
      </c>
      <c r="E85" s="83">
        <v>45.4</v>
      </c>
      <c r="F85" s="84">
        <v>391600</v>
      </c>
      <c r="G85" s="83">
        <v>45.01</v>
      </c>
      <c r="H85" s="84">
        <f>EOD_T-A85</f>
        <v>117</v>
      </c>
      <c r="I85" s="83">
        <f t="shared" si="3"/>
        <v>0.10000000000000142</v>
      </c>
      <c r="J85" s="83">
        <f t="shared" si="4"/>
        <v>0.22266755733689919</v>
      </c>
      <c r="K85" s="83">
        <f>J85-REA_90DSMR</f>
        <v>9.8498148861929327E-2</v>
      </c>
      <c r="L85" s="83">
        <f t="shared" si="5"/>
        <v>9.7018853292267903E-3</v>
      </c>
    </row>
    <row r="86" spans="1:12" x14ac:dyDescent="0.25">
      <c r="A86" s="82">
        <v>41976</v>
      </c>
      <c r="B86" s="83">
        <v>44.2</v>
      </c>
      <c r="C86" s="83">
        <v>45.3</v>
      </c>
      <c r="D86" s="83">
        <v>44.2</v>
      </c>
      <c r="E86" s="83">
        <v>45.3</v>
      </c>
      <c r="F86" s="84">
        <v>182100</v>
      </c>
      <c r="G86" s="83">
        <v>44.91</v>
      </c>
      <c r="H86" s="84">
        <f>EOD_T-A86</f>
        <v>118</v>
      </c>
      <c r="I86" s="83">
        <f t="shared" si="3"/>
        <v>-0.30000000000000426</v>
      </c>
      <c r="J86" s="83">
        <f t="shared" si="4"/>
        <v>-0.66357000663570953</v>
      </c>
      <c r="K86" s="83">
        <f>J86-REA_90DSMR</f>
        <v>-0.78773941511067935</v>
      </c>
      <c r="L86" s="83">
        <f t="shared" si="5"/>
        <v>0.62053338611891518</v>
      </c>
    </row>
    <row r="87" spans="1:12" x14ac:dyDescent="0.25">
      <c r="A87" s="82">
        <v>41975</v>
      </c>
      <c r="B87" s="83">
        <v>44.42</v>
      </c>
      <c r="C87" s="83">
        <v>45.62</v>
      </c>
      <c r="D87" s="83">
        <v>44.32</v>
      </c>
      <c r="E87" s="83">
        <v>45.6</v>
      </c>
      <c r="F87" s="84">
        <v>206600</v>
      </c>
      <c r="G87" s="83">
        <v>45.21</v>
      </c>
      <c r="H87" s="84">
        <f>EOD_T-A87</f>
        <v>119</v>
      </c>
      <c r="I87" s="83">
        <f t="shared" si="3"/>
        <v>1.3599999999999994</v>
      </c>
      <c r="J87" s="83">
        <f t="shared" si="4"/>
        <v>3.1014823261117428</v>
      </c>
      <c r="K87" s="83">
        <f>J87-REA_90DSMR</f>
        <v>2.9773129176367727</v>
      </c>
      <c r="L87" s="83">
        <f t="shared" si="5"/>
        <v>8.8643922095267929</v>
      </c>
    </row>
    <row r="88" spans="1:12" x14ac:dyDescent="0.25">
      <c r="A88" s="82">
        <v>41974</v>
      </c>
      <c r="B88" s="83">
        <v>45.5</v>
      </c>
      <c r="C88" s="83">
        <v>45.77</v>
      </c>
      <c r="D88" s="83">
        <v>44.23</v>
      </c>
      <c r="E88" s="83">
        <v>44.23</v>
      </c>
      <c r="F88" s="84">
        <v>200600</v>
      </c>
      <c r="G88" s="83">
        <v>43.85</v>
      </c>
      <c r="H88" s="84">
        <f>EOD_T-A88</f>
        <v>120</v>
      </c>
      <c r="I88" s="83">
        <f t="shared" si="3"/>
        <v>-1.1799999999999997</v>
      </c>
      <c r="J88" s="83">
        <f t="shared" si="4"/>
        <v>-2.620475238729735</v>
      </c>
      <c r="K88" s="83">
        <f>J88-REA_90DSMR</f>
        <v>-2.744644647204705</v>
      </c>
      <c r="L88" s="83">
        <f t="shared" si="5"/>
        <v>7.5330742394294399</v>
      </c>
    </row>
    <row r="89" spans="1:12" x14ac:dyDescent="0.25">
      <c r="A89" s="82">
        <v>41971</v>
      </c>
      <c r="B89" s="83">
        <v>45.5</v>
      </c>
      <c r="C89" s="83">
        <v>45.65</v>
      </c>
      <c r="D89" s="83">
        <v>44.23</v>
      </c>
      <c r="E89" s="83">
        <v>45.42</v>
      </c>
      <c r="F89" s="84">
        <v>416100</v>
      </c>
      <c r="G89" s="83">
        <v>45.03</v>
      </c>
      <c r="H89" s="84">
        <f>EOD_T-A89</f>
        <v>123</v>
      </c>
      <c r="I89" s="83">
        <f t="shared" si="3"/>
        <v>0.42000000000000171</v>
      </c>
      <c r="J89" s="83">
        <f t="shared" si="4"/>
        <v>0.94149293880296281</v>
      </c>
      <c r="K89" s="83">
        <f>J89-REA_90DSMR</f>
        <v>0.81732353032799299</v>
      </c>
      <c r="L89" s="83">
        <f t="shared" si="5"/>
        <v>0.66801775322781365</v>
      </c>
    </row>
    <row r="90" spans="1:12" x14ac:dyDescent="0.25">
      <c r="A90" s="82">
        <v>41970</v>
      </c>
      <c r="B90" s="83">
        <v>45.5</v>
      </c>
      <c r="C90" s="83">
        <v>45.54</v>
      </c>
      <c r="D90" s="83">
        <v>44.89</v>
      </c>
      <c r="E90" s="83">
        <v>45</v>
      </c>
      <c r="F90" s="84">
        <v>81500</v>
      </c>
      <c r="G90" s="83">
        <v>44.61</v>
      </c>
      <c r="H90" s="84">
        <f>EOD_T-A90</f>
        <v>124</v>
      </c>
      <c r="I90" s="83">
        <f t="shared" si="3"/>
        <v>-0.56000000000000227</v>
      </c>
      <c r="J90" s="83">
        <f t="shared" si="4"/>
        <v>-1.2397609032543773</v>
      </c>
      <c r="K90" s="83">
        <f>J90-REA_90DSMR</f>
        <v>-1.3639303117293471</v>
      </c>
      <c r="L90" s="83">
        <f t="shared" si="5"/>
        <v>1.8603058952541138</v>
      </c>
    </row>
    <row r="91" spans="1:12" x14ac:dyDescent="0.25">
      <c r="A91" s="82">
        <v>41969</v>
      </c>
      <c r="B91" s="83">
        <v>44.73</v>
      </c>
      <c r="C91" s="83">
        <v>45.56</v>
      </c>
      <c r="D91" s="83">
        <v>44.73</v>
      </c>
      <c r="E91" s="83">
        <v>45.56</v>
      </c>
      <c r="F91" s="84">
        <v>103200</v>
      </c>
      <c r="G91" s="83">
        <v>45.17</v>
      </c>
      <c r="H91" s="84">
        <f>EOD_T-A91</f>
        <v>125</v>
      </c>
      <c r="I91" s="83">
        <f t="shared" si="3"/>
        <v>0.89000000000000057</v>
      </c>
      <c r="J91" s="83">
        <f t="shared" si="4"/>
        <v>2.0099367660343281</v>
      </c>
      <c r="K91" s="83">
        <f>J91-REA_90DSMR</f>
        <v>1.8857673575593583</v>
      </c>
      <c r="L91" s="83">
        <f t="shared" si="5"/>
        <v>3.5561185268364048</v>
      </c>
    </row>
    <row r="92" spans="1:12" x14ac:dyDescent="0.25">
      <c r="A92" s="82">
        <v>41968</v>
      </c>
      <c r="B92" s="83">
        <v>44.92</v>
      </c>
      <c r="C92" s="83">
        <v>44.95</v>
      </c>
      <c r="D92" s="83">
        <v>44.52</v>
      </c>
      <c r="E92" s="83">
        <v>44.66</v>
      </c>
      <c r="F92" s="84">
        <v>203700</v>
      </c>
      <c r="G92" s="83">
        <v>44.28</v>
      </c>
      <c r="H92" s="84">
        <f>EOD_T-A92</f>
        <v>126</v>
      </c>
      <c r="I92" s="83">
        <f t="shared" si="3"/>
        <v>-0.42000000000000171</v>
      </c>
      <c r="J92" s="83">
        <f t="shared" si="4"/>
        <v>-0.93959731543624536</v>
      </c>
      <c r="K92" s="83">
        <f>J92-REA_90DSMR</f>
        <v>-1.0637667239112152</v>
      </c>
      <c r="L92" s="83">
        <f t="shared" si="5"/>
        <v>1.1315996429007995</v>
      </c>
    </row>
    <row r="93" spans="1:12" x14ac:dyDescent="0.25">
      <c r="A93" s="82">
        <v>41967</v>
      </c>
      <c r="B93" s="83">
        <v>45</v>
      </c>
      <c r="C93" s="83">
        <v>45.56</v>
      </c>
      <c r="D93" s="83">
        <v>44.98</v>
      </c>
      <c r="E93" s="83">
        <v>45.09</v>
      </c>
      <c r="F93" s="84">
        <v>130300</v>
      </c>
      <c r="G93" s="83">
        <v>44.7</v>
      </c>
      <c r="H93" s="84">
        <f>EOD_T-A93</f>
        <v>127</v>
      </c>
      <c r="I93" s="83">
        <f t="shared" si="3"/>
        <v>0.27000000000000313</v>
      </c>
      <c r="J93" s="83">
        <f t="shared" si="4"/>
        <v>0.6076975016880557</v>
      </c>
      <c r="K93" s="83">
        <f>J93-REA_90DSMR</f>
        <v>0.48352809321308582</v>
      </c>
      <c r="L93" s="83">
        <f t="shared" si="5"/>
        <v>0.23379941692628262</v>
      </c>
    </row>
    <row r="94" spans="1:12" x14ac:dyDescent="0.25">
      <c r="A94" s="82">
        <v>41964</v>
      </c>
      <c r="B94" s="83">
        <v>44.68</v>
      </c>
      <c r="C94" s="83">
        <v>44.88</v>
      </c>
      <c r="D94" s="83">
        <v>44.04</v>
      </c>
      <c r="E94" s="83">
        <v>44.81</v>
      </c>
      <c r="F94" s="84">
        <v>223400</v>
      </c>
      <c r="G94" s="83">
        <v>44.43</v>
      </c>
      <c r="H94" s="84">
        <f>EOD_T-A94</f>
        <v>130</v>
      </c>
      <c r="I94" s="83">
        <f t="shared" si="3"/>
        <v>0.25</v>
      </c>
      <c r="J94" s="83">
        <f t="shared" si="4"/>
        <v>0.56586690810321405</v>
      </c>
      <c r="K94" s="83">
        <f>J94-REA_90DSMR</f>
        <v>0.44169749962824417</v>
      </c>
      <c r="L94" s="83">
        <f t="shared" si="5"/>
        <v>0.19509668117784276</v>
      </c>
    </row>
    <row r="95" spans="1:12" x14ac:dyDescent="0.25">
      <c r="A95" s="82">
        <v>41963</v>
      </c>
      <c r="B95" s="83">
        <v>44.11</v>
      </c>
      <c r="C95" s="83">
        <v>44.8</v>
      </c>
      <c r="D95" s="83">
        <v>44.11</v>
      </c>
      <c r="E95" s="83">
        <v>44.56</v>
      </c>
      <c r="F95" s="84">
        <v>142600</v>
      </c>
      <c r="G95" s="83">
        <v>44.18</v>
      </c>
      <c r="H95" s="84">
        <f>EOD_T-A95</f>
        <v>131</v>
      </c>
      <c r="I95" s="83">
        <f t="shared" si="3"/>
        <v>8.9999999999996305E-2</v>
      </c>
      <c r="J95" s="83">
        <f t="shared" si="4"/>
        <v>0.20412792016329395</v>
      </c>
      <c r="K95" s="83">
        <f>J95-REA_90DSMR</f>
        <v>7.9958511688324088E-2</v>
      </c>
      <c r="L95" s="83">
        <f t="shared" si="5"/>
        <v>6.3933635914118596E-3</v>
      </c>
    </row>
    <row r="96" spans="1:12" x14ac:dyDescent="0.25">
      <c r="A96" s="82">
        <v>41962</v>
      </c>
      <c r="B96" s="83">
        <v>44.71</v>
      </c>
      <c r="C96" s="83">
        <v>45.37</v>
      </c>
      <c r="D96" s="83">
        <v>44.37</v>
      </c>
      <c r="E96" s="83">
        <v>44.47</v>
      </c>
      <c r="F96" s="84">
        <v>106300</v>
      </c>
      <c r="G96" s="83">
        <v>44.09</v>
      </c>
      <c r="H96" s="84">
        <f>EOD_T-A96</f>
        <v>132</v>
      </c>
      <c r="I96" s="83">
        <f t="shared" si="3"/>
        <v>-0.40999999999999659</v>
      </c>
      <c r="J96" s="83">
        <f t="shared" si="4"/>
        <v>-0.92134831460673383</v>
      </c>
      <c r="K96" s="83">
        <f>J96-REA_90DSMR</f>
        <v>-1.0455177230817037</v>
      </c>
      <c r="L96" s="83">
        <f t="shared" si="5"/>
        <v>1.09310730927795</v>
      </c>
    </row>
    <row r="97" spans="1:12" x14ac:dyDescent="0.25">
      <c r="A97" s="82">
        <v>41961</v>
      </c>
      <c r="B97" s="83">
        <v>45</v>
      </c>
      <c r="C97" s="83">
        <v>45</v>
      </c>
      <c r="D97" s="83">
        <v>44.54</v>
      </c>
      <c r="E97" s="83">
        <v>44.88</v>
      </c>
      <c r="F97" s="84">
        <v>144800</v>
      </c>
      <c r="G97" s="83">
        <v>44.5</v>
      </c>
      <c r="H97" s="84">
        <f>EOD_T-A97</f>
        <v>133</v>
      </c>
      <c r="I97" s="83">
        <f t="shared" si="3"/>
        <v>0.46999999999999886</v>
      </c>
      <c r="J97" s="83">
        <f t="shared" si="4"/>
        <v>1.0674540086304767</v>
      </c>
      <c r="K97" s="83">
        <f>J97-REA_90DSMR</f>
        <v>0.94328460015550686</v>
      </c>
      <c r="L97" s="83">
        <f t="shared" si="5"/>
        <v>0.88978583689053448</v>
      </c>
    </row>
    <row r="98" spans="1:12" x14ac:dyDescent="0.25">
      <c r="A98" s="82">
        <v>41960</v>
      </c>
      <c r="B98" s="83">
        <v>44.99</v>
      </c>
      <c r="C98" s="83">
        <v>45</v>
      </c>
      <c r="D98" s="83">
        <v>44.35</v>
      </c>
      <c r="E98" s="83">
        <v>44.41</v>
      </c>
      <c r="F98" s="84">
        <v>109200</v>
      </c>
      <c r="G98" s="83">
        <v>44.03</v>
      </c>
      <c r="H98" s="84">
        <f>EOD_T-A98</f>
        <v>134</v>
      </c>
      <c r="I98" s="83">
        <f t="shared" si="3"/>
        <v>-0.47999999999999687</v>
      </c>
      <c r="J98" s="83">
        <f t="shared" si="4"/>
        <v>-1.0784093462143269</v>
      </c>
      <c r="K98" s="83">
        <f>J98-REA_90DSMR</f>
        <v>-1.2025787546892968</v>
      </c>
      <c r="L98" s="83">
        <f t="shared" si="5"/>
        <v>1.4461956612300597</v>
      </c>
    </row>
    <row r="99" spans="1:12" x14ac:dyDescent="0.25">
      <c r="A99" s="82">
        <v>41957</v>
      </c>
      <c r="B99" s="83">
        <v>44.11</v>
      </c>
      <c r="C99" s="83">
        <v>44.9</v>
      </c>
      <c r="D99" s="83">
        <v>44.11</v>
      </c>
      <c r="E99" s="83">
        <v>44.9</v>
      </c>
      <c r="F99" s="84">
        <v>239800</v>
      </c>
      <c r="G99" s="83">
        <v>44.51</v>
      </c>
      <c r="H99" s="84">
        <f>EOD_T-A99</f>
        <v>137</v>
      </c>
      <c r="I99" s="83">
        <f t="shared" si="3"/>
        <v>-0.10000000000000142</v>
      </c>
      <c r="J99" s="83">
        <f t="shared" si="4"/>
        <v>-0.22416498542927915</v>
      </c>
      <c r="K99" s="83">
        <f>J99-REA_90DSMR</f>
        <v>-0.34833439390424903</v>
      </c>
      <c r="L99" s="83">
        <f t="shared" si="5"/>
        <v>0.12133684997664053</v>
      </c>
    </row>
    <row r="100" spans="1:12" x14ac:dyDescent="0.25">
      <c r="A100" s="82">
        <v>41956</v>
      </c>
      <c r="B100" s="83">
        <v>44.86</v>
      </c>
      <c r="C100" s="83">
        <v>45.36</v>
      </c>
      <c r="D100" s="83">
        <v>44.52</v>
      </c>
      <c r="E100" s="83">
        <v>45</v>
      </c>
      <c r="F100" s="84">
        <v>223100</v>
      </c>
      <c r="G100" s="83">
        <v>44.61</v>
      </c>
      <c r="H100" s="84">
        <f>EOD_T-A100</f>
        <v>138</v>
      </c>
      <c r="I100" s="83">
        <f t="shared" si="3"/>
        <v>0</v>
      </c>
      <c r="J100" s="83">
        <f t="shared" si="4"/>
        <v>0</v>
      </c>
      <c r="K100" s="83">
        <f>J100-REA_90DSMR</f>
        <v>-0.12416940847496986</v>
      </c>
      <c r="L100" s="83">
        <f t="shared" si="5"/>
        <v>1.5418042001023919E-2</v>
      </c>
    </row>
    <row r="101" spans="1:12" x14ac:dyDescent="0.25">
      <c r="A101" s="82">
        <v>41955</v>
      </c>
      <c r="B101" s="83">
        <v>45.35</v>
      </c>
      <c r="C101" s="83">
        <v>45.5</v>
      </c>
      <c r="D101" s="83">
        <v>44.9</v>
      </c>
      <c r="E101" s="83">
        <v>45</v>
      </c>
      <c r="F101" s="84">
        <v>153400</v>
      </c>
      <c r="G101" s="83">
        <v>44.61</v>
      </c>
      <c r="H101" s="84">
        <f>EOD_T-A101</f>
        <v>139</v>
      </c>
      <c r="I101" s="83">
        <f t="shared" si="3"/>
        <v>-0.45000000000000284</v>
      </c>
      <c r="J101" s="83">
        <f t="shared" si="4"/>
        <v>-0.9986684420772366</v>
      </c>
      <c r="K101" s="83">
        <f>J101-REA_90DSMR</f>
        <v>-1.1228378505522065</v>
      </c>
      <c r="L101" s="83">
        <f t="shared" si="5"/>
        <v>1.2607648386326993</v>
      </c>
    </row>
    <row r="102" spans="1:12" x14ac:dyDescent="0.25">
      <c r="A102" s="82">
        <v>41954</v>
      </c>
      <c r="B102" s="83">
        <v>45.37</v>
      </c>
      <c r="C102" s="83">
        <v>45.65</v>
      </c>
      <c r="D102" s="83">
        <v>45.34</v>
      </c>
      <c r="E102" s="83">
        <v>45.45</v>
      </c>
      <c r="F102" s="84">
        <v>122800</v>
      </c>
      <c r="G102" s="83">
        <v>45.06</v>
      </c>
      <c r="H102" s="84">
        <f>EOD_T-A102</f>
        <v>140</v>
      </c>
      <c r="I102" s="83">
        <f t="shared" si="3"/>
        <v>0.16000000000000369</v>
      </c>
      <c r="J102" s="83">
        <f t="shared" si="4"/>
        <v>0.35634743875279223</v>
      </c>
      <c r="K102" s="83">
        <f>J102-REA_90DSMR</f>
        <v>0.23217803027782236</v>
      </c>
      <c r="L102" s="83">
        <f t="shared" si="5"/>
        <v>5.3906637743689395E-2</v>
      </c>
    </row>
    <row r="103" spans="1:12" x14ac:dyDescent="0.25">
      <c r="A103" s="82">
        <v>41953</v>
      </c>
      <c r="B103" s="83">
        <v>45.44</v>
      </c>
      <c r="C103" s="83">
        <v>45.68</v>
      </c>
      <c r="D103" s="83">
        <v>45</v>
      </c>
      <c r="E103" s="83">
        <v>45.29</v>
      </c>
      <c r="F103" s="84">
        <v>140600</v>
      </c>
      <c r="G103" s="83">
        <v>44.9</v>
      </c>
      <c r="H103" s="84">
        <f>EOD_T-A103</f>
        <v>141</v>
      </c>
      <c r="I103" s="83">
        <f t="shared" si="3"/>
        <v>-9.0000000000003411E-2</v>
      </c>
      <c r="J103" s="83">
        <f t="shared" si="4"/>
        <v>-0.20004445432319048</v>
      </c>
      <c r="K103" s="83">
        <f>J103-REA_90DSMR</f>
        <v>-0.32421386279816033</v>
      </c>
      <c r="L103" s="83">
        <f t="shared" si="5"/>
        <v>0.10511462883050433</v>
      </c>
    </row>
    <row r="104" spans="1:12" x14ac:dyDescent="0.25">
      <c r="A104" s="82">
        <v>41950</v>
      </c>
      <c r="B104" s="83">
        <v>45</v>
      </c>
      <c r="C104" s="83">
        <v>45.44</v>
      </c>
      <c r="D104" s="83">
        <v>44.93</v>
      </c>
      <c r="E104" s="83">
        <v>45.38</v>
      </c>
      <c r="F104" s="84">
        <v>183000</v>
      </c>
      <c r="G104" s="83">
        <v>44.99</v>
      </c>
      <c r="H104" s="84">
        <f>EOD_T-A104</f>
        <v>144</v>
      </c>
      <c r="I104" s="83">
        <f t="shared" si="3"/>
        <v>0.70000000000000284</v>
      </c>
      <c r="J104" s="83">
        <f t="shared" si="4"/>
        <v>1.5804922104312551</v>
      </c>
      <c r="K104" s="83">
        <f>J104-REA_90DSMR</f>
        <v>1.4563228019562853</v>
      </c>
      <c r="L104" s="83">
        <f t="shared" si="5"/>
        <v>2.1208761034978059</v>
      </c>
    </row>
    <row r="105" spans="1:12" x14ac:dyDescent="0.25">
      <c r="A105" s="82">
        <v>41949</v>
      </c>
      <c r="B105" s="83">
        <v>44.85</v>
      </c>
      <c r="C105" s="83">
        <v>45.1</v>
      </c>
      <c r="D105" s="83">
        <v>44.08</v>
      </c>
      <c r="E105" s="83">
        <v>44.67</v>
      </c>
      <c r="F105" s="84">
        <v>251700</v>
      </c>
      <c r="G105" s="83">
        <v>44.29</v>
      </c>
      <c r="H105" s="84">
        <f>EOD_T-A105</f>
        <v>145</v>
      </c>
      <c r="I105" s="83">
        <f t="shared" si="3"/>
        <v>-7.9999999999998295E-2</v>
      </c>
      <c r="J105" s="83">
        <f t="shared" si="4"/>
        <v>-0.18030200585981135</v>
      </c>
      <c r="K105" s="83">
        <f>J105-REA_90DSMR</f>
        <v>-0.3044714143347812</v>
      </c>
      <c r="L105" s="83">
        <f t="shared" si="5"/>
        <v>9.2702842147021999E-2</v>
      </c>
    </row>
    <row r="106" spans="1:12" x14ac:dyDescent="0.25">
      <c r="A106" s="82">
        <v>41948</v>
      </c>
      <c r="B106" s="83">
        <v>44.6</v>
      </c>
      <c r="C106" s="83">
        <v>45.02</v>
      </c>
      <c r="D106" s="83">
        <v>44.46</v>
      </c>
      <c r="E106" s="83">
        <v>44.75</v>
      </c>
      <c r="F106" s="84">
        <v>156500</v>
      </c>
      <c r="G106" s="83">
        <v>44.37</v>
      </c>
      <c r="H106" s="84">
        <f>EOD_T-A106</f>
        <v>146</v>
      </c>
      <c r="I106" s="83">
        <f t="shared" si="3"/>
        <v>5.9999999999995168E-2</v>
      </c>
      <c r="J106" s="83">
        <f t="shared" si="4"/>
        <v>0.13540961408258895</v>
      </c>
      <c r="K106" s="83">
        <f>J106-REA_90DSMR</f>
        <v>1.1240205607619083E-2</v>
      </c>
      <c r="L106" s="83">
        <f t="shared" si="5"/>
        <v>1.2634222210155147E-4</v>
      </c>
    </row>
    <row r="107" spans="1:12" x14ac:dyDescent="0.25">
      <c r="A107" s="82">
        <v>41947</v>
      </c>
      <c r="B107" s="83">
        <v>44.88</v>
      </c>
      <c r="C107" s="83">
        <v>45.28</v>
      </c>
      <c r="D107" s="83">
        <v>44.56</v>
      </c>
      <c r="E107" s="83">
        <v>44.69</v>
      </c>
      <c r="F107" s="84">
        <v>211700</v>
      </c>
      <c r="G107" s="83">
        <v>44.31</v>
      </c>
      <c r="H107" s="84">
        <f>EOD_T-A107</f>
        <v>147</v>
      </c>
      <c r="I107" s="83">
        <f t="shared" si="3"/>
        <v>-0.32999999999999829</v>
      </c>
      <c r="J107" s="83">
        <f t="shared" si="4"/>
        <v>-0.73924731182795311</v>
      </c>
      <c r="K107" s="83">
        <f>J107-REA_90DSMR</f>
        <v>-0.86341672030292294</v>
      </c>
      <c r="L107" s="83">
        <f t="shared" si="5"/>
        <v>0.74548843289865585</v>
      </c>
    </row>
    <row r="108" spans="1:12" x14ac:dyDescent="0.25">
      <c r="A108" s="82">
        <v>41946</v>
      </c>
      <c r="B108" s="83">
        <v>45.2</v>
      </c>
      <c r="C108" s="83">
        <v>45.55</v>
      </c>
      <c r="D108" s="83">
        <v>44.9</v>
      </c>
      <c r="E108" s="83">
        <v>45.03</v>
      </c>
      <c r="F108" s="84">
        <v>234600</v>
      </c>
      <c r="G108" s="83">
        <v>44.64</v>
      </c>
      <c r="H108" s="84">
        <f>EOD_T-A108</f>
        <v>148</v>
      </c>
      <c r="I108" s="83">
        <f t="shared" si="3"/>
        <v>-0.17000000000000171</v>
      </c>
      <c r="J108" s="83">
        <f t="shared" si="4"/>
        <v>-0.37937960276724325</v>
      </c>
      <c r="K108" s="83">
        <f>J108-REA_90DSMR</f>
        <v>-0.50354901124221307</v>
      </c>
      <c r="L108" s="83">
        <f t="shared" si="5"/>
        <v>0.25356160672301042</v>
      </c>
    </row>
    <row r="109" spans="1:12" x14ac:dyDescent="0.25">
      <c r="A109" s="82">
        <v>41943</v>
      </c>
      <c r="B109" s="83">
        <v>44.69</v>
      </c>
      <c r="C109" s="83">
        <v>45.27</v>
      </c>
      <c r="D109" s="83">
        <v>44.67</v>
      </c>
      <c r="E109" s="83">
        <v>45.2</v>
      </c>
      <c r="F109" s="84">
        <v>168700</v>
      </c>
      <c r="G109" s="83">
        <v>44.81</v>
      </c>
      <c r="H109" s="84">
        <f>EOD_T-A109</f>
        <v>151</v>
      </c>
      <c r="I109" s="83">
        <f t="shared" si="3"/>
        <v>0.69000000000000483</v>
      </c>
      <c r="J109" s="83">
        <f t="shared" si="4"/>
        <v>1.5639165911151516</v>
      </c>
      <c r="K109" s="83">
        <f>J109-REA_90DSMR</f>
        <v>1.4397471826401818</v>
      </c>
      <c r="L109" s="83">
        <f t="shared" si="5"/>
        <v>2.0728719499203407</v>
      </c>
    </row>
    <row r="110" spans="1:12" x14ac:dyDescent="0.25">
      <c r="A110" s="82">
        <v>41942</v>
      </c>
      <c r="B110" s="83">
        <v>44.35</v>
      </c>
      <c r="C110" s="83">
        <v>44.75</v>
      </c>
      <c r="D110" s="83">
        <v>44.29</v>
      </c>
      <c r="E110" s="83">
        <v>44.5</v>
      </c>
      <c r="F110" s="84">
        <v>177100</v>
      </c>
      <c r="G110" s="83">
        <v>44.12</v>
      </c>
      <c r="H110" s="84">
        <f>EOD_T-A110</f>
        <v>152</v>
      </c>
      <c r="I110" s="83">
        <f t="shared" si="3"/>
        <v>9.9999999999994316E-2</v>
      </c>
      <c r="J110" s="83">
        <f t="shared" si="4"/>
        <v>0.22716946842343097</v>
      </c>
      <c r="K110" s="83">
        <f>J110-REA_90DSMR</f>
        <v>0.10300005994846111</v>
      </c>
      <c r="L110" s="83">
        <f t="shared" si="5"/>
        <v>1.0609012349386581E-2</v>
      </c>
    </row>
    <row r="111" spans="1:12" x14ac:dyDescent="0.25">
      <c r="A111" s="82">
        <v>41941</v>
      </c>
      <c r="B111" s="83">
        <v>44.49</v>
      </c>
      <c r="C111" s="83">
        <v>44.89</v>
      </c>
      <c r="D111" s="83">
        <v>44.22</v>
      </c>
      <c r="E111" s="83">
        <v>44.4</v>
      </c>
      <c r="F111" s="84">
        <v>201200</v>
      </c>
      <c r="G111" s="83">
        <v>44.02</v>
      </c>
      <c r="H111" s="84">
        <f>EOD_T-A111</f>
        <v>153</v>
      </c>
      <c r="I111" s="83">
        <f t="shared" si="3"/>
        <v>0.27000000000000313</v>
      </c>
      <c r="J111" s="83">
        <f t="shared" si="4"/>
        <v>0.61714285714286432</v>
      </c>
      <c r="K111" s="83">
        <f>J111-REA_90DSMR</f>
        <v>0.49297344866789444</v>
      </c>
      <c r="L111" s="83">
        <f t="shared" si="5"/>
        <v>0.24302282109151715</v>
      </c>
    </row>
    <row r="112" spans="1:12" x14ac:dyDescent="0.25">
      <c r="A112" s="82">
        <v>41940</v>
      </c>
      <c r="B112" s="83">
        <v>44.01</v>
      </c>
      <c r="C112" s="83">
        <v>44.35</v>
      </c>
      <c r="D112" s="83">
        <v>44.01</v>
      </c>
      <c r="E112" s="83">
        <v>44.13</v>
      </c>
      <c r="F112" s="84">
        <v>118300</v>
      </c>
      <c r="G112" s="83">
        <v>43.75</v>
      </c>
      <c r="H112" s="84">
        <f>EOD_T-A112</f>
        <v>154</v>
      </c>
      <c r="I112" s="83">
        <f t="shared" si="3"/>
        <v>2.0000000000003126E-2</v>
      </c>
      <c r="J112" s="83">
        <f t="shared" si="4"/>
        <v>4.5735193231198554E-2</v>
      </c>
      <c r="K112" s="83">
        <f>J112-REA_90DSMR</f>
        <v>-7.843421524377131E-2</v>
      </c>
      <c r="L112" s="83">
        <f t="shared" si="5"/>
        <v>6.151926120906248E-3</v>
      </c>
    </row>
    <row r="113" spans="1:12" x14ac:dyDescent="0.25">
      <c r="A113" s="82">
        <v>41939</v>
      </c>
      <c r="B113" s="83">
        <v>43.75</v>
      </c>
      <c r="C113" s="83">
        <v>44.5</v>
      </c>
      <c r="D113" s="83">
        <v>43.75</v>
      </c>
      <c r="E113" s="83">
        <v>44.11</v>
      </c>
      <c r="F113" s="84">
        <v>223900</v>
      </c>
      <c r="G113" s="83">
        <v>43.73</v>
      </c>
      <c r="H113" s="84">
        <f>EOD_T-A113</f>
        <v>155</v>
      </c>
      <c r="I113" s="83">
        <f t="shared" si="3"/>
        <v>0.59999999999999432</v>
      </c>
      <c r="J113" s="83">
        <f t="shared" si="4"/>
        <v>1.3911430558775661</v>
      </c>
      <c r="K113" s="83">
        <f>J113-REA_90DSMR</f>
        <v>1.2669736474025963</v>
      </c>
      <c r="L113" s="83">
        <f t="shared" si="5"/>
        <v>1.6052222232126385</v>
      </c>
    </row>
    <row r="114" spans="1:12" x14ac:dyDescent="0.25">
      <c r="A114" s="82">
        <v>41936</v>
      </c>
      <c r="B114" s="83">
        <v>43.67</v>
      </c>
      <c r="C114" s="83">
        <v>44</v>
      </c>
      <c r="D114" s="83">
        <v>43.36</v>
      </c>
      <c r="E114" s="83">
        <v>43.5</v>
      </c>
      <c r="F114" s="84">
        <v>309300</v>
      </c>
      <c r="G114" s="83">
        <v>43.13</v>
      </c>
      <c r="H114" s="84">
        <f>EOD_T-A114</f>
        <v>158</v>
      </c>
      <c r="I114" s="83">
        <f t="shared" si="3"/>
        <v>0.25</v>
      </c>
      <c r="J114" s="83">
        <f t="shared" si="4"/>
        <v>0.58302238805970141</v>
      </c>
      <c r="K114" s="83">
        <f>J114-REA_90DSMR</f>
        <v>0.45885297958473154</v>
      </c>
      <c r="L114" s="83">
        <f t="shared" si="5"/>
        <v>0.21054605687378605</v>
      </c>
    </row>
    <row r="115" spans="1:12" x14ac:dyDescent="0.25">
      <c r="A115" s="82">
        <v>41935</v>
      </c>
      <c r="B115" s="83">
        <v>43.29</v>
      </c>
      <c r="C115" s="83">
        <v>43.34</v>
      </c>
      <c r="D115" s="83">
        <v>42.93</v>
      </c>
      <c r="E115" s="83">
        <v>43.25</v>
      </c>
      <c r="F115" s="84">
        <v>223500</v>
      </c>
      <c r="G115" s="83">
        <v>42.88</v>
      </c>
      <c r="H115" s="84">
        <f>EOD_T-A115</f>
        <v>159</v>
      </c>
      <c r="I115" s="83">
        <f t="shared" si="3"/>
        <v>-0.25</v>
      </c>
      <c r="J115" s="83">
        <f t="shared" si="4"/>
        <v>-0.57964293994899141</v>
      </c>
      <c r="K115" s="83">
        <f>J115-REA_90DSMR</f>
        <v>-0.70381234842396123</v>
      </c>
      <c r="L115" s="83">
        <f t="shared" si="5"/>
        <v>0.49535182179405141</v>
      </c>
    </row>
    <row r="116" spans="1:12" x14ac:dyDescent="0.25">
      <c r="A116" s="82">
        <v>41934</v>
      </c>
      <c r="B116" s="83">
        <v>43.54</v>
      </c>
      <c r="C116" s="83">
        <v>43.72</v>
      </c>
      <c r="D116" s="83">
        <v>43.1</v>
      </c>
      <c r="E116" s="83">
        <v>43.5</v>
      </c>
      <c r="F116" s="84">
        <v>408900</v>
      </c>
      <c r="G116" s="83">
        <v>43.13</v>
      </c>
      <c r="H116" s="84">
        <f>EOD_T-A116</f>
        <v>160</v>
      </c>
      <c r="I116" s="83">
        <f t="shared" si="3"/>
        <v>0.28999999999999915</v>
      </c>
      <c r="J116" s="83">
        <f t="shared" si="4"/>
        <v>0.67693744164332192</v>
      </c>
      <c r="K116" s="83">
        <f>J116-REA_90DSMR</f>
        <v>0.5527680331683521</v>
      </c>
      <c r="L116" s="83">
        <f t="shared" si="5"/>
        <v>0.30555249849280841</v>
      </c>
    </row>
    <row r="117" spans="1:12" x14ac:dyDescent="0.25">
      <c r="A117" s="82">
        <v>41933</v>
      </c>
      <c r="B117" s="83">
        <v>43.55</v>
      </c>
      <c r="C117" s="83">
        <v>43.66</v>
      </c>
      <c r="D117" s="83">
        <v>43.13</v>
      </c>
      <c r="E117" s="83">
        <v>43.21</v>
      </c>
      <c r="F117" s="84">
        <v>374100</v>
      </c>
      <c r="G117" s="83">
        <v>42.84</v>
      </c>
      <c r="H117" s="84">
        <f>EOD_T-A117</f>
        <v>161</v>
      </c>
      <c r="I117" s="83">
        <f t="shared" si="3"/>
        <v>-0.18999999999999773</v>
      </c>
      <c r="J117" s="83">
        <f t="shared" si="4"/>
        <v>-0.44155240529862355</v>
      </c>
      <c r="K117" s="83">
        <f>J117-REA_90DSMR</f>
        <v>-0.56572181377359343</v>
      </c>
      <c r="L117" s="83">
        <f t="shared" si="5"/>
        <v>0.32004117057928433</v>
      </c>
    </row>
    <row r="118" spans="1:12" x14ac:dyDescent="0.25">
      <c r="A118" s="82">
        <v>41932</v>
      </c>
      <c r="B118" s="83">
        <v>42.3</v>
      </c>
      <c r="C118" s="83">
        <v>43.42</v>
      </c>
      <c r="D118" s="83">
        <v>42.3</v>
      </c>
      <c r="E118" s="83">
        <v>43.4</v>
      </c>
      <c r="F118" s="84">
        <v>407200</v>
      </c>
      <c r="G118" s="83">
        <v>43.03</v>
      </c>
      <c r="H118" s="84">
        <f>EOD_T-A118</f>
        <v>162</v>
      </c>
      <c r="I118" s="83">
        <f t="shared" si="3"/>
        <v>1.740000000000002</v>
      </c>
      <c r="J118" s="83">
        <f t="shared" si="4"/>
        <v>4.2140954226204936</v>
      </c>
      <c r="K118" s="83">
        <f>J118-REA_90DSMR</f>
        <v>4.089926014145524</v>
      </c>
      <c r="L118" s="83">
        <f t="shared" si="5"/>
        <v>16.727494801184292</v>
      </c>
    </row>
    <row r="119" spans="1:12" x14ac:dyDescent="0.25">
      <c r="A119" s="82">
        <v>41929</v>
      </c>
      <c r="B119" s="83">
        <v>41.1</v>
      </c>
      <c r="C119" s="83">
        <v>41.85</v>
      </c>
      <c r="D119" s="83">
        <v>40.840000000000003</v>
      </c>
      <c r="E119" s="83">
        <v>41.65</v>
      </c>
      <c r="F119" s="84">
        <v>278600</v>
      </c>
      <c r="G119" s="83">
        <v>41.29</v>
      </c>
      <c r="H119" s="84">
        <f>EOD_T-A119</f>
        <v>165</v>
      </c>
      <c r="I119" s="83">
        <f t="shared" si="3"/>
        <v>0.71000000000000085</v>
      </c>
      <c r="J119" s="83">
        <f t="shared" si="4"/>
        <v>1.7496303597831466</v>
      </c>
      <c r="K119" s="83">
        <f>J119-REA_90DSMR</f>
        <v>1.6254609513081768</v>
      </c>
      <c r="L119" s="83">
        <f t="shared" si="5"/>
        <v>2.6421233042276833</v>
      </c>
    </row>
    <row r="120" spans="1:12" x14ac:dyDescent="0.25">
      <c r="A120" s="82">
        <v>41928</v>
      </c>
      <c r="B120" s="83">
        <v>40</v>
      </c>
      <c r="C120" s="83">
        <v>41.13</v>
      </c>
      <c r="D120" s="83">
        <v>39.94</v>
      </c>
      <c r="E120" s="83">
        <v>40.93</v>
      </c>
      <c r="F120" s="84">
        <v>403900</v>
      </c>
      <c r="G120" s="83">
        <v>40.58</v>
      </c>
      <c r="H120" s="84">
        <f>EOD_T-A120</f>
        <v>166</v>
      </c>
      <c r="I120" s="83">
        <f t="shared" si="3"/>
        <v>-0.21000000000000085</v>
      </c>
      <c r="J120" s="83">
        <f t="shared" si="4"/>
        <v>-0.51483206668301262</v>
      </c>
      <c r="K120" s="83">
        <f>J120-REA_90DSMR</f>
        <v>-0.63900147515798245</v>
      </c>
      <c r="L120" s="83">
        <f t="shared" si="5"/>
        <v>0.40832288525407767</v>
      </c>
    </row>
    <row r="121" spans="1:12" x14ac:dyDescent="0.25">
      <c r="A121" s="82">
        <v>41927</v>
      </c>
      <c r="B121" s="83">
        <v>41</v>
      </c>
      <c r="C121" s="83">
        <v>41.5</v>
      </c>
      <c r="D121" s="83">
        <v>40.9</v>
      </c>
      <c r="E121" s="83">
        <v>41.14</v>
      </c>
      <c r="F121" s="84">
        <v>240900</v>
      </c>
      <c r="G121" s="83">
        <v>40.79</v>
      </c>
      <c r="H121" s="84">
        <f>EOD_T-A121</f>
        <v>167</v>
      </c>
      <c r="I121" s="83">
        <f t="shared" si="3"/>
        <v>0.5</v>
      </c>
      <c r="J121" s="83">
        <f t="shared" si="4"/>
        <v>1.2410027302060065</v>
      </c>
      <c r="K121" s="83">
        <f>J121-REA_90DSMR</f>
        <v>1.1168333217310367</v>
      </c>
      <c r="L121" s="83">
        <f t="shared" si="5"/>
        <v>1.2473166685287813</v>
      </c>
    </row>
    <row r="122" spans="1:12" x14ac:dyDescent="0.25">
      <c r="A122" s="82">
        <v>41926</v>
      </c>
      <c r="B122" s="83">
        <v>40.020000000000003</v>
      </c>
      <c r="C122" s="83">
        <v>40.83</v>
      </c>
      <c r="D122" s="83">
        <v>39.450000000000003</v>
      </c>
      <c r="E122" s="83">
        <v>40.64</v>
      </c>
      <c r="F122" s="84">
        <v>207400</v>
      </c>
      <c r="G122" s="83">
        <v>40.29</v>
      </c>
      <c r="H122" s="84">
        <f>EOD_T-A122</f>
        <v>168</v>
      </c>
      <c r="I122" s="83">
        <f t="shared" si="3"/>
        <v>0.17999999999999972</v>
      </c>
      <c r="J122" s="83">
        <f t="shared" si="4"/>
        <v>0.4487658937920711</v>
      </c>
      <c r="K122" s="83">
        <f>J122-REA_90DSMR</f>
        <v>0.32459648531710122</v>
      </c>
      <c r="L122" s="83">
        <f t="shared" si="5"/>
        <v>0.10536287828021511</v>
      </c>
    </row>
    <row r="123" spans="1:12" x14ac:dyDescent="0.25">
      <c r="A123" s="82">
        <v>41925</v>
      </c>
      <c r="B123" s="83">
        <v>40.29</v>
      </c>
      <c r="C123" s="83">
        <v>41.26</v>
      </c>
      <c r="D123" s="83">
        <v>40.049999999999997</v>
      </c>
      <c r="E123" s="83">
        <v>40.46</v>
      </c>
      <c r="F123" s="84">
        <v>181900</v>
      </c>
      <c r="G123" s="83">
        <v>40.11</v>
      </c>
      <c r="H123" s="84">
        <f>EOD_T-A123</f>
        <v>169</v>
      </c>
      <c r="I123" s="83">
        <f t="shared" si="3"/>
        <v>-0.18999999999999773</v>
      </c>
      <c r="J123" s="83">
        <f t="shared" si="4"/>
        <v>-0.47146401985111103</v>
      </c>
      <c r="K123" s="83">
        <f>J123-REA_90DSMR</f>
        <v>-0.5956334283260809</v>
      </c>
      <c r="L123" s="83">
        <f t="shared" si="5"/>
        <v>0.35477918093948058</v>
      </c>
    </row>
    <row r="124" spans="1:12" x14ac:dyDescent="0.25">
      <c r="A124" s="82">
        <v>41922</v>
      </c>
      <c r="B124" s="83">
        <v>41</v>
      </c>
      <c r="C124" s="83">
        <v>41.31</v>
      </c>
      <c r="D124" s="83">
        <v>40.6</v>
      </c>
      <c r="E124" s="83">
        <v>40.65</v>
      </c>
      <c r="F124" s="84">
        <v>358800</v>
      </c>
      <c r="G124" s="83">
        <v>40.299999999999997</v>
      </c>
      <c r="H124" s="84">
        <f>EOD_T-A124</f>
        <v>172</v>
      </c>
      <c r="I124" s="83">
        <f t="shared" si="3"/>
        <v>-1.4400000000000048</v>
      </c>
      <c r="J124" s="83">
        <f t="shared" si="4"/>
        <v>-3.449928126497376</v>
      </c>
      <c r="K124" s="83">
        <f>J124-REA_90DSMR</f>
        <v>-3.5740975349723461</v>
      </c>
      <c r="L124" s="83">
        <f t="shared" si="5"/>
        <v>12.7741731894954</v>
      </c>
    </row>
    <row r="125" spans="1:12" x14ac:dyDescent="0.25">
      <c r="A125" s="82">
        <v>41921</v>
      </c>
      <c r="B125" s="83">
        <v>41.92</v>
      </c>
      <c r="C125" s="83">
        <v>42.44</v>
      </c>
      <c r="D125" s="83">
        <v>41.77</v>
      </c>
      <c r="E125" s="83">
        <v>42.1</v>
      </c>
      <c r="F125" s="84">
        <v>155800</v>
      </c>
      <c r="G125" s="83">
        <v>41.74</v>
      </c>
      <c r="H125" s="84">
        <f>EOD_T-A125</f>
        <v>173</v>
      </c>
      <c r="I125" s="83">
        <f t="shared" si="3"/>
        <v>0.14999999999999858</v>
      </c>
      <c r="J125" s="83">
        <f t="shared" si="4"/>
        <v>0.36066362106275202</v>
      </c>
      <c r="K125" s="83">
        <f>J125-REA_90DSMR</f>
        <v>0.23649421258778214</v>
      </c>
      <c r="L125" s="83">
        <f t="shared" si="5"/>
        <v>5.5929512587515093E-2</v>
      </c>
    </row>
    <row r="126" spans="1:12" x14ac:dyDescent="0.25">
      <c r="A126" s="82">
        <v>41920</v>
      </c>
      <c r="B126" s="83">
        <v>41.78</v>
      </c>
      <c r="C126" s="83">
        <v>42.15</v>
      </c>
      <c r="D126" s="83">
        <v>41.55</v>
      </c>
      <c r="E126" s="83">
        <v>41.95</v>
      </c>
      <c r="F126" s="84">
        <v>198800</v>
      </c>
      <c r="G126" s="83">
        <v>41.59</v>
      </c>
      <c r="H126" s="84">
        <f>EOD_T-A126</f>
        <v>174</v>
      </c>
      <c r="I126" s="83">
        <f t="shared" si="3"/>
        <v>-0.54999999999999716</v>
      </c>
      <c r="J126" s="83">
        <f t="shared" si="4"/>
        <v>-1.3051732320835243</v>
      </c>
      <c r="K126" s="83">
        <f>J126-REA_90DSMR</f>
        <v>-1.4293426405584941</v>
      </c>
      <c r="L126" s="83">
        <f t="shared" si="5"/>
        <v>2.0430203841187287</v>
      </c>
    </row>
    <row r="127" spans="1:12" x14ac:dyDescent="0.25">
      <c r="A127" s="82">
        <v>41919</v>
      </c>
      <c r="B127" s="83">
        <v>43.17</v>
      </c>
      <c r="C127" s="83">
        <v>43.17</v>
      </c>
      <c r="D127" s="83">
        <v>42</v>
      </c>
      <c r="E127" s="83">
        <v>42.5</v>
      </c>
      <c r="F127" s="84">
        <v>227000</v>
      </c>
      <c r="G127" s="83">
        <v>42.14</v>
      </c>
      <c r="H127" s="84">
        <f>EOD_T-A127</f>
        <v>175</v>
      </c>
      <c r="I127" s="83">
        <f t="shared" si="3"/>
        <v>-0.64999999999999858</v>
      </c>
      <c r="J127" s="83">
        <f t="shared" si="4"/>
        <v>-1.5190465061930325</v>
      </c>
      <c r="K127" s="83">
        <f>J127-REA_90DSMR</f>
        <v>-1.6432159146680023</v>
      </c>
      <c r="L127" s="83">
        <f t="shared" si="5"/>
        <v>2.7001585422181993</v>
      </c>
    </row>
    <row r="128" spans="1:12" x14ac:dyDescent="0.25">
      <c r="A128" s="82">
        <v>41918</v>
      </c>
      <c r="B128" s="83">
        <v>43</v>
      </c>
      <c r="C128" s="83">
        <v>43.22</v>
      </c>
      <c r="D128" s="83">
        <v>42.65</v>
      </c>
      <c r="E128" s="83">
        <v>43.16</v>
      </c>
      <c r="F128" s="84">
        <v>117100</v>
      </c>
      <c r="G128" s="83">
        <v>42.79</v>
      </c>
      <c r="H128" s="84">
        <f>EOD_T-A128</f>
        <v>176</v>
      </c>
      <c r="I128" s="83">
        <f t="shared" si="3"/>
        <v>0.56000000000000227</v>
      </c>
      <c r="J128" s="83">
        <f t="shared" si="4"/>
        <v>1.3260715131423213</v>
      </c>
      <c r="K128" s="83">
        <f>J128-REA_90DSMR</f>
        <v>1.2019021046673515</v>
      </c>
      <c r="L128" s="83">
        <f t="shared" si="5"/>
        <v>1.4445686692038091</v>
      </c>
    </row>
    <row r="129" spans="1:12" x14ac:dyDescent="0.25">
      <c r="A129" s="82">
        <v>41915</v>
      </c>
      <c r="B129" s="83">
        <v>41.73</v>
      </c>
      <c r="C129" s="83">
        <v>42.98</v>
      </c>
      <c r="D129" s="83">
        <v>41.73</v>
      </c>
      <c r="E129" s="83">
        <v>42.6</v>
      </c>
      <c r="F129" s="84">
        <v>375800</v>
      </c>
      <c r="G129" s="83">
        <v>42.23</v>
      </c>
      <c r="H129" s="84">
        <f>EOD_T-A129</f>
        <v>179</v>
      </c>
      <c r="I129" s="83">
        <f t="shared" si="3"/>
        <v>0.68999999999999773</v>
      </c>
      <c r="J129" s="83">
        <f t="shared" si="4"/>
        <v>1.6610495907558924</v>
      </c>
      <c r="K129" s="83">
        <f>J129-REA_90DSMR</f>
        <v>1.5368801822809226</v>
      </c>
      <c r="L129" s="83">
        <f t="shared" si="5"/>
        <v>2.362000694687842</v>
      </c>
    </row>
    <row r="130" spans="1:12" x14ac:dyDescent="0.25">
      <c r="A130" s="82">
        <v>41914</v>
      </c>
      <c r="B130" s="83">
        <v>42.81</v>
      </c>
      <c r="C130" s="83">
        <v>42.9</v>
      </c>
      <c r="D130" s="83">
        <v>41.84</v>
      </c>
      <c r="E130" s="83">
        <v>41.9</v>
      </c>
      <c r="F130" s="84">
        <v>216700</v>
      </c>
      <c r="G130" s="83">
        <v>41.54</v>
      </c>
      <c r="H130" s="84">
        <f>EOD_T-A130</f>
        <v>180</v>
      </c>
      <c r="I130" s="83">
        <f t="shared" si="3"/>
        <v>-1</v>
      </c>
      <c r="J130" s="83">
        <f t="shared" si="4"/>
        <v>-2.3507287259050309</v>
      </c>
      <c r="K130" s="83">
        <f>J130-REA_90DSMR</f>
        <v>-2.4748981343800009</v>
      </c>
      <c r="L130" s="83">
        <f t="shared" si="5"/>
        <v>6.1251207755576091</v>
      </c>
    </row>
    <row r="131" spans="1:12" x14ac:dyDescent="0.25">
      <c r="A131" s="82">
        <v>41913</v>
      </c>
      <c r="B131" s="83">
        <v>43.09</v>
      </c>
      <c r="C131" s="83">
        <v>43.5</v>
      </c>
      <c r="D131" s="83">
        <v>42.72</v>
      </c>
      <c r="E131" s="83">
        <v>42.91</v>
      </c>
      <c r="F131" s="84">
        <v>215000</v>
      </c>
      <c r="G131" s="83">
        <v>42.54</v>
      </c>
      <c r="H131" s="84">
        <f>EOD_T-A131</f>
        <v>181</v>
      </c>
      <c r="I131" s="83">
        <f t="shared" ref="I131:I194" si="6">G131-G132</f>
        <v>-0.36999999999999744</v>
      </c>
      <c r="J131" s="83">
        <f t="shared" ref="J131:J194" si="7">I131/G132*100</f>
        <v>-0.86226986716382537</v>
      </c>
      <c r="K131" s="83">
        <f>J131-REA_90DSMR</f>
        <v>-0.98643927563879519</v>
      </c>
      <c r="L131" s="83">
        <f t="shared" ref="L131:L194" si="8">K131*K131</f>
        <v>0.973062444522791</v>
      </c>
    </row>
    <row r="132" spans="1:12" x14ac:dyDescent="0.25">
      <c r="A132" s="82">
        <v>41912</v>
      </c>
      <c r="B132" s="83">
        <v>42.54</v>
      </c>
      <c r="C132" s="83">
        <v>43.34</v>
      </c>
      <c r="D132" s="83">
        <v>42.2</v>
      </c>
      <c r="E132" s="83">
        <v>43.28</v>
      </c>
      <c r="F132" s="84">
        <v>245400</v>
      </c>
      <c r="G132" s="83">
        <v>42.91</v>
      </c>
      <c r="H132" s="84">
        <f>EOD_T-A132</f>
        <v>182</v>
      </c>
      <c r="I132" s="83">
        <f t="shared" si="6"/>
        <v>0.71999999999999886</v>
      </c>
      <c r="J132" s="83">
        <f t="shared" si="7"/>
        <v>1.7065655368570725</v>
      </c>
      <c r="K132" s="83">
        <f>J132-REA_90DSMR</f>
        <v>1.5823961283821026</v>
      </c>
      <c r="L132" s="83">
        <f t="shared" si="8"/>
        <v>2.5039775071186678</v>
      </c>
    </row>
    <row r="133" spans="1:12" x14ac:dyDescent="0.25">
      <c r="A133" s="82">
        <v>41911</v>
      </c>
      <c r="B133" s="83">
        <v>42.95</v>
      </c>
      <c r="C133" s="83">
        <v>43.35</v>
      </c>
      <c r="D133" s="83">
        <v>42.55</v>
      </c>
      <c r="E133" s="83">
        <v>42.55</v>
      </c>
      <c r="F133" s="84">
        <v>163500</v>
      </c>
      <c r="G133" s="83">
        <v>42.19</v>
      </c>
      <c r="H133" s="84">
        <f>EOD_T-A133</f>
        <v>183</v>
      </c>
      <c r="I133" s="83">
        <f t="shared" si="6"/>
        <v>-0.82000000000000028</v>
      </c>
      <c r="J133" s="83">
        <f t="shared" si="7"/>
        <v>-1.9065333643338764</v>
      </c>
      <c r="K133" s="83">
        <f>J133-REA_90DSMR</f>
        <v>-2.0307027728088465</v>
      </c>
      <c r="L133" s="83">
        <f t="shared" si="8"/>
        <v>4.1237537514935374</v>
      </c>
    </row>
    <row r="134" spans="1:12" x14ac:dyDescent="0.25">
      <c r="A134" s="82">
        <v>41908</v>
      </c>
      <c r="B134" s="83">
        <v>43.5</v>
      </c>
      <c r="C134" s="83">
        <v>43.64</v>
      </c>
      <c r="D134" s="83">
        <v>42.92</v>
      </c>
      <c r="E134" s="83">
        <v>43.38</v>
      </c>
      <c r="F134" s="84">
        <v>226200</v>
      </c>
      <c r="G134" s="83">
        <v>43.01</v>
      </c>
      <c r="H134" s="84">
        <f>EOD_T-A134</f>
        <v>186</v>
      </c>
      <c r="I134" s="83">
        <f t="shared" si="6"/>
        <v>-0.8300000000000054</v>
      </c>
      <c r="J134" s="83">
        <f t="shared" si="7"/>
        <v>-1.8932481751824941</v>
      </c>
      <c r="K134" s="83">
        <f>J134-REA_90DSMR</f>
        <v>-2.0174175836574642</v>
      </c>
      <c r="L134" s="83">
        <f t="shared" si="8"/>
        <v>4.0699737068503214</v>
      </c>
    </row>
    <row r="135" spans="1:12" x14ac:dyDescent="0.25">
      <c r="A135" s="82">
        <v>41907</v>
      </c>
      <c r="B135" s="83">
        <v>44.26</v>
      </c>
      <c r="C135" s="83">
        <v>44.55</v>
      </c>
      <c r="D135" s="83">
        <v>44.02</v>
      </c>
      <c r="E135" s="83">
        <v>44.22</v>
      </c>
      <c r="F135" s="84">
        <v>296200</v>
      </c>
      <c r="G135" s="83">
        <v>43.84</v>
      </c>
      <c r="H135" s="84">
        <f>EOD_T-A135</f>
        <v>187</v>
      </c>
      <c r="I135" s="83">
        <f t="shared" si="6"/>
        <v>0.22000000000000597</v>
      </c>
      <c r="J135" s="83">
        <f t="shared" si="7"/>
        <v>0.50435580009171477</v>
      </c>
      <c r="K135" s="83">
        <f>J135-REA_90DSMR</f>
        <v>0.38018639161674489</v>
      </c>
      <c r="L135" s="83">
        <f t="shared" si="8"/>
        <v>0.14454169237056091</v>
      </c>
    </row>
    <row r="136" spans="1:12" x14ac:dyDescent="0.25">
      <c r="A136" s="82">
        <v>41906</v>
      </c>
      <c r="B136" s="83">
        <v>44.65</v>
      </c>
      <c r="C136" s="83">
        <v>45.07</v>
      </c>
      <c r="D136" s="83">
        <v>43.67</v>
      </c>
      <c r="E136" s="83">
        <v>44</v>
      </c>
      <c r="F136" s="84">
        <v>372000</v>
      </c>
      <c r="G136" s="83">
        <v>43.62</v>
      </c>
      <c r="H136" s="84">
        <f>EOD_T-A136</f>
        <v>188</v>
      </c>
      <c r="I136" s="83">
        <f t="shared" si="6"/>
        <v>-1.490000000000002</v>
      </c>
      <c r="J136" s="83">
        <f t="shared" si="7"/>
        <v>-3.3030370206162756</v>
      </c>
      <c r="K136" s="83">
        <f>J136-REA_90DSMR</f>
        <v>-3.4272064290912456</v>
      </c>
      <c r="L136" s="83">
        <f t="shared" si="8"/>
        <v>11.745743907604368</v>
      </c>
    </row>
    <row r="137" spans="1:12" x14ac:dyDescent="0.25">
      <c r="A137" s="82">
        <v>41905</v>
      </c>
      <c r="B137" s="83">
        <v>45.45</v>
      </c>
      <c r="C137" s="83">
        <v>45.58</v>
      </c>
      <c r="D137" s="83">
        <v>44.6</v>
      </c>
      <c r="E137" s="83">
        <v>45.5</v>
      </c>
      <c r="F137" s="84">
        <v>199300</v>
      </c>
      <c r="G137" s="83">
        <v>45.11</v>
      </c>
      <c r="H137" s="84">
        <f>EOD_T-A137</f>
        <v>189</v>
      </c>
      <c r="I137" s="83">
        <f t="shared" si="6"/>
        <v>0.22999999999999687</v>
      </c>
      <c r="J137" s="83">
        <f t="shared" si="7"/>
        <v>0.51247771836006428</v>
      </c>
      <c r="K137" s="83">
        <f>J137-REA_90DSMR</f>
        <v>0.3883083098850944</v>
      </c>
      <c r="L137" s="83">
        <f t="shared" si="8"/>
        <v>0.15078334352581851</v>
      </c>
    </row>
    <row r="138" spans="1:12" x14ac:dyDescent="0.25">
      <c r="A138" s="82">
        <v>41904</v>
      </c>
      <c r="B138" s="83">
        <v>45.63</v>
      </c>
      <c r="C138" s="83">
        <v>45.63</v>
      </c>
      <c r="D138" s="83">
        <v>44.81</v>
      </c>
      <c r="E138" s="83">
        <v>45.27</v>
      </c>
      <c r="F138" s="84">
        <v>162600</v>
      </c>
      <c r="G138" s="83">
        <v>44.88</v>
      </c>
      <c r="H138" s="84">
        <f>EOD_T-A138</f>
        <v>190</v>
      </c>
      <c r="I138" s="83">
        <f t="shared" si="6"/>
        <v>-0.46000000000000085</v>
      </c>
      <c r="J138" s="83">
        <f t="shared" si="7"/>
        <v>-1.0145566828407604</v>
      </c>
      <c r="K138" s="83">
        <f>J138-REA_90DSMR</f>
        <v>-1.1387260913157302</v>
      </c>
      <c r="L138" s="83">
        <f t="shared" si="8"/>
        <v>1.2966971110432008</v>
      </c>
    </row>
    <row r="139" spans="1:12" x14ac:dyDescent="0.25">
      <c r="A139" s="82">
        <v>41901</v>
      </c>
      <c r="B139" s="83">
        <v>45.1</v>
      </c>
      <c r="C139" s="83">
        <v>45.88</v>
      </c>
      <c r="D139" s="83">
        <v>44.96</v>
      </c>
      <c r="E139" s="83">
        <v>45.73</v>
      </c>
      <c r="F139" s="84">
        <v>209400</v>
      </c>
      <c r="G139" s="83">
        <v>45.34</v>
      </c>
      <c r="H139" s="84">
        <f>EOD_T-A139</f>
        <v>193</v>
      </c>
      <c r="I139" s="83">
        <f t="shared" si="6"/>
        <v>0.68000000000000682</v>
      </c>
      <c r="J139" s="83">
        <f t="shared" si="7"/>
        <v>1.5226153157187794</v>
      </c>
      <c r="K139" s="83">
        <f>J139-REA_90DSMR</f>
        <v>1.3984459072438096</v>
      </c>
      <c r="L139" s="83">
        <f t="shared" si="8"/>
        <v>1.9556509554869617</v>
      </c>
    </row>
    <row r="140" spans="1:12" x14ac:dyDescent="0.25">
      <c r="A140" s="82">
        <v>41900</v>
      </c>
      <c r="B140" s="83">
        <v>43.99</v>
      </c>
      <c r="C140" s="83">
        <v>45.09</v>
      </c>
      <c r="D140" s="83">
        <v>43.81</v>
      </c>
      <c r="E140" s="83">
        <v>45.05</v>
      </c>
      <c r="F140" s="84">
        <v>297300</v>
      </c>
      <c r="G140" s="83">
        <v>44.66</v>
      </c>
      <c r="H140" s="84">
        <f>EOD_T-A140</f>
        <v>194</v>
      </c>
      <c r="I140" s="83">
        <f t="shared" si="6"/>
        <v>1.1699999999999946</v>
      </c>
      <c r="J140" s="83">
        <f t="shared" si="7"/>
        <v>2.690273626120935</v>
      </c>
      <c r="K140" s="83">
        <f>J140-REA_90DSMR</f>
        <v>2.566104217645965</v>
      </c>
      <c r="L140" s="83">
        <f t="shared" si="8"/>
        <v>6.5848908558204098</v>
      </c>
    </row>
    <row r="141" spans="1:12" x14ac:dyDescent="0.25">
      <c r="A141" s="82">
        <v>41899</v>
      </c>
      <c r="B141" s="83">
        <v>44.55</v>
      </c>
      <c r="C141" s="83">
        <v>44.84</v>
      </c>
      <c r="D141" s="83">
        <v>43.82</v>
      </c>
      <c r="E141" s="83">
        <v>43.87</v>
      </c>
      <c r="F141" s="84">
        <v>268100</v>
      </c>
      <c r="G141" s="83">
        <v>43.49</v>
      </c>
      <c r="H141" s="84">
        <f>EOD_T-A141</f>
        <v>195</v>
      </c>
      <c r="I141" s="83">
        <f t="shared" si="6"/>
        <v>-0.32000000000000028</v>
      </c>
      <c r="J141" s="83">
        <f t="shared" si="7"/>
        <v>-0.73042684318648776</v>
      </c>
      <c r="K141" s="83">
        <f>J141-REA_90DSMR</f>
        <v>-0.85459625166145758</v>
      </c>
      <c r="L141" s="83">
        <f t="shared" si="8"/>
        <v>0.73033475335381337</v>
      </c>
    </row>
    <row r="142" spans="1:12" x14ac:dyDescent="0.25">
      <c r="A142" s="82">
        <v>41898</v>
      </c>
      <c r="B142" s="83">
        <v>45.13</v>
      </c>
      <c r="C142" s="83">
        <v>45.35</v>
      </c>
      <c r="D142" s="83">
        <v>44.19</v>
      </c>
      <c r="E142" s="83">
        <v>44.19</v>
      </c>
      <c r="F142" s="84">
        <v>273300</v>
      </c>
      <c r="G142" s="83">
        <v>43.81</v>
      </c>
      <c r="H142" s="84">
        <f>EOD_T-A142</f>
        <v>196</v>
      </c>
      <c r="I142" s="83">
        <f t="shared" si="6"/>
        <v>-1.1499999999999986</v>
      </c>
      <c r="J142" s="83">
        <f t="shared" si="7"/>
        <v>-2.5578291814946583</v>
      </c>
      <c r="K142" s="83">
        <f>J142-REA_90DSMR</f>
        <v>-2.6819985899696284</v>
      </c>
      <c r="L142" s="83">
        <f t="shared" si="8"/>
        <v>7.193116436599075</v>
      </c>
    </row>
    <row r="143" spans="1:12" x14ac:dyDescent="0.25">
      <c r="A143" s="82">
        <v>41897</v>
      </c>
      <c r="B143" s="83">
        <v>45</v>
      </c>
      <c r="C143" s="83">
        <v>45.76</v>
      </c>
      <c r="D143" s="83">
        <v>44.7</v>
      </c>
      <c r="E143" s="83">
        <v>45.35</v>
      </c>
      <c r="F143" s="84">
        <v>162800</v>
      </c>
      <c r="G143" s="83">
        <v>44.96</v>
      </c>
      <c r="H143" s="84">
        <f>EOD_T-A143</f>
        <v>197</v>
      </c>
      <c r="I143" s="83">
        <f t="shared" si="6"/>
        <v>-0.29999999999999716</v>
      </c>
      <c r="J143" s="83">
        <f t="shared" si="7"/>
        <v>-0.6628369421122341</v>
      </c>
      <c r="K143" s="83">
        <f>J143-REA_90DSMR</f>
        <v>-0.78700635058720392</v>
      </c>
      <c r="L143" s="83">
        <f t="shared" si="8"/>
        <v>0.61937899586458889</v>
      </c>
    </row>
    <row r="144" spans="1:12" x14ac:dyDescent="0.25">
      <c r="A144" s="82">
        <v>41894</v>
      </c>
      <c r="B144" s="83">
        <v>45.41</v>
      </c>
      <c r="C144" s="83">
        <v>45.92</v>
      </c>
      <c r="D144" s="83">
        <v>45</v>
      </c>
      <c r="E144" s="83">
        <v>45.65</v>
      </c>
      <c r="F144" s="84">
        <v>164900</v>
      </c>
      <c r="G144" s="83">
        <v>45.26</v>
      </c>
      <c r="H144" s="84">
        <f>EOD_T-A144</f>
        <v>200</v>
      </c>
      <c r="I144" s="83">
        <f t="shared" si="6"/>
        <v>-0.44000000000000483</v>
      </c>
      <c r="J144" s="83">
        <f t="shared" si="7"/>
        <v>-0.96280087527353342</v>
      </c>
      <c r="K144" s="83">
        <f>J144-REA_90DSMR</f>
        <v>-1.0869702837485034</v>
      </c>
      <c r="L144" s="83">
        <f t="shared" si="8"/>
        <v>1.1815043977523019</v>
      </c>
    </row>
    <row r="145" spans="1:12" x14ac:dyDescent="0.25">
      <c r="A145" s="82">
        <v>41893</v>
      </c>
      <c r="B145" s="83">
        <v>46.46</v>
      </c>
      <c r="C145" s="83">
        <v>46.5</v>
      </c>
      <c r="D145" s="83">
        <v>45.36</v>
      </c>
      <c r="E145" s="83">
        <v>46.1</v>
      </c>
      <c r="F145" s="84">
        <v>169600</v>
      </c>
      <c r="G145" s="83">
        <v>45.7</v>
      </c>
      <c r="H145" s="84">
        <f>EOD_T-A145</f>
        <v>201</v>
      </c>
      <c r="I145" s="83">
        <f t="shared" si="6"/>
        <v>-0.28999999999999915</v>
      </c>
      <c r="J145" s="83">
        <f t="shared" si="7"/>
        <v>-0.63057186344857397</v>
      </c>
      <c r="K145" s="83">
        <f>J145-REA_90DSMR</f>
        <v>-0.75474127192354379</v>
      </c>
      <c r="L145" s="83">
        <f t="shared" si="8"/>
        <v>0.56963438754476869</v>
      </c>
    </row>
    <row r="146" spans="1:12" x14ac:dyDescent="0.25">
      <c r="A146" s="82">
        <v>41892</v>
      </c>
      <c r="B146" s="83">
        <v>46.25</v>
      </c>
      <c r="C146" s="83">
        <v>46.47</v>
      </c>
      <c r="D146" s="83">
        <v>45.69</v>
      </c>
      <c r="E146" s="83">
        <v>46.39</v>
      </c>
      <c r="F146" s="84">
        <v>248500</v>
      </c>
      <c r="G146" s="83">
        <v>45.99</v>
      </c>
      <c r="H146" s="84">
        <f>EOD_T-A146</f>
        <v>202</v>
      </c>
      <c r="I146" s="83">
        <f t="shared" si="6"/>
        <v>-0.40999999999999659</v>
      </c>
      <c r="J146" s="83">
        <f t="shared" si="7"/>
        <v>-0.88362068965516516</v>
      </c>
      <c r="K146" s="83">
        <f>J146-REA_90DSMR</f>
        <v>-1.0077900981301351</v>
      </c>
      <c r="L146" s="83">
        <f t="shared" si="8"/>
        <v>1.0156408818891474</v>
      </c>
    </row>
    <row r="147" spans="1:12" x14ac:dyDescent="0.25">
      <c r="A147" s="82">
        <v>41891</v>
      </c>
      <c r="B147" s="83">
        <v>46.89</v>
      </c>
      <c r="C147" s="83">
        <v>47.23</v>
      </c>
      <c r="D147" s="83">
        <v>46.25</v>
      </c>
      <c r="E147" s="83">
        <v>46.8</v>
      </c>
      <c r="F147" s="84">
        <v>184700</v>
      </c>
      <c r="G147" s="83">
        <v>46.4</v>
      </c>
      <c r="H147" s="84">
        <f>EOD_T-A147</f>
        <v>203</v>
      </c>
      <c r="I147" s="83">
        <f t="shared" si="6"/>
        <v>-6.0000000000002274E-2</v>
      </c>
      <c r="J147" s="83">
        <f t="shared" si="7"/>
        <v>-0.12914334911752534</v>
      </c>
      <c r="K147" s="83">
        <f>J147-REA_90DSMR</f>
        <v>-0.25331275759249522</v>
      </c>
      <c r="L147" s="83">
        <f t="shared" si="8"/>
        <v>6.4167353159114246E-2</v>
      </c>
    </row>
    <row r="148" spans="1:12" x14ac:dyDescent="0.25">
      <c r="A148" s="82">
        <v>41890</v>
      </c>
      <c r="B148" s="83">
        <v>47.26</v>
      </c>
      <c r="C148" s="83">
        <v>47.78</v>
      </c>
      <c r="D148" s="83">
        <v>46.76</v>
      </c>
      <c r="E148" s="83">
        <v>46.86</v>
      </c>
      <c r="F148" s="84">
        <v>137300</v>
      </c>
      <c r="G148" s="83">
        <v>46.46</v>
      </c>
      <c r="H148" s="84">
        <f>EOD_T-A148</f>
        <v>204</v>
      </c>
      <c r="I148" s="83">
        <f t="shared" si="6"/>
        <v>-0.67999999999999972</v>
      </c>
      <c r="J148" s="83">
        <f t="shared" si="7"/>
        <v>-1.4425116673737797</v>
      </c>
      <c r="K148" s="83">
        <f>J148-REA_90DSMR</f>
        <v>-1.5666810758487495</v>
      </c>
      <c r="L148" s="83">
        <f t="shared" si="8"/>
        <v>2.4544895934225952</v>
      </c>
    </row>
    <row r="149" spans="1:12" x14ac:dyDescent="0.25">
      <c r="A149" s="82">
        <v>41887</v>
      </c>
      <c r="B149" s="83">
        <v>48.12</v>
      </c>
      <c r="C149" s="83">
        <v>48.22</v>
      </c>
      <c r="D149" s="83">
        <v>47.24</v>
      </c>
      <c r="E149" s="83">
        <v>47.55</v>
      </c>
      <c r="F149" s="84">
        <v>232100</v>
      </c>
      <c r="G149" s="83">
        <v>47.14</v>
      </c>
      <c r="H149" s="84">
        <f>EOD_T-A149</f>
        <v>207</v>
      </c>
      <c r="I149" s="83">
        <f t="shared" si="6"/>
        <v>-0.57000000000000028</v>
      </c>
      <c r="J149" s="83">
        <f t="shared" si="7"/>
        <v>-1.1947180884510589</v>
      </c>
      <c r="K149" s="83">
        <f>J149-REA_90DSMR</f>
        <v>-1.3188874969260287</v>
      </c>
      <c r="L149" s="83">
        <f t="shared" si="8"/>
        <v>1.7394642295478053</v>
      </c>
    </row>
    <row r="150" spans="1:12" x14ac:dyDescent="0.25">
      <c r="A150" s="82">
        <v>41886</v>
      </c>
      <c r="B150" s="83">
        <v>47.8</v>
      </c>
      <c r="C150" s="83">
        <v>48.12</v>
      </c>
      <c r="D150" s="83">
        <v>47.7</v>
      </c>
      <c r="E150" s="83">
        <v>48.12</v>
      </c>
      <c r="F150" s="84">
        <v>133000</v>
      </c>
      <c r="G150" s="83">
        <v>47.71</v>
      </c>
      <c r="H150" s="84">
        <f>EOD_T-A150</f>
        <v>208</v>
      </c>
      <c r="I150" s="83">
        <f t="shared" si="6"/>
        <v>0.10999999999999943</v>
      </c>
      <c r="J150" s="83">
        <f t="shared" si="7"/>
        <v>0.23109243697478871</v>
      </c>
      <c r="K150" s="83">
        <f>J150-REA_90DSMR</f>
        <v>0.10692302849981884</v>
      </c>
      <c r="L150" s="83">
        <f t="shared" si="8"/>
        <v>1.1432534023573072E-2</v>
      </c>
    </row>
    <row r="151" spans="1:12" x14ac:dyDescent="0.25">
      <c r="A151" s="82">
        <v>41885</v>
      </c>
      <c r="B151" s="83">
        <v>47.73</v>
      </c>
      <c r="C151" s="83">
        <v>48.38</v>
      </c>
      <c r="D151" s="83">
        <v>47.73</v>
      </c>
      <c r="E151" s="83">
        <v>48.01</v>
      </c>
      <c r="F151" s="84">
        <v>175300</v>
      </c>
      <c r="G151" s="83">
        <v>47.6</v>
      </c>
      <c r="H151" s="84">
        <f>EOD_T-A151</f>
        <v>209</v>
      </c>
      <c r="I151" s="83">
        <f t="shared" si="6"/>
        <v>0.60999999999999943</v>
      </c>
      <c r="J151" s="83">
        <f t="shared" si="7"/>
        <v>1.2981485422430292</v>
      </c>
      <c r="K151" s="83">
        <f>J151-REA_90DSMR</f>
        <v>1.1739791337680594</v>
      </c>
      <c r="L151" s="83">
        <f t="shared" si="8"/>
        <v>1.3782270065228031</v>
      </c>
    </row>
    <row r="152" spans="1:12" x14ac:dyDescent="0.25">
      <c r="A152" s="82">
        <v>41884</v>
      </c>
      <c r="B152" s="83">
        <v>47.54</v>
      </c>
      <c r="C152" s="83">
        <v>47.89</v>
      </c>
      <c r="D152" s="83">
        <v>47.18</v>
      </c>
      <c r="E152" s="83">
        <v>47.4</v>
      </c>
      <c r="F152" s="84">
        <v>163900</v>
      </c>
      <c r="G152" s="83">
        <v>46.99</v>
      </c>
      <c r="H152" s="84">
        <f>EOD_T-A152</f>
        <v>210</v>
      </c>
      <c r="I152" s="83">
        <f t="shared" si="6"/>
        <v>-0.51999999999999602</v>
      </c>
      <c r="J152" s="83">
        <f t="shared" si="7"/>
        <v>-1.0945064197011072</v>
      </c>
      <c r="K152" s="83">
        <f>J152-REA_90DSMR</f>
        <v>-1.218675828176077</v>
      </c>
      <c r="L152" s="83">
        <f t="shared" si="8"/>
        <v>1.4851707741806472</v>
      </c>
    </row>
    <row r="153" spans="1:12" x14ac:dyDescent="0.25">
      <c r="A153" s="82">
        <v>41883</v>
      </c>
      <c r="B153" s="83">
        <v>48.02</v>
      </c>
      <c r="C153" s="83">
        <v>48.29</v>
      </c>
      <c r="D153" s="83">
        <v>47.79</v>
      </c>
      <c r="E153" s="83">
        <v>47.92</v>
      </c>
      <c r="F153" s="84">
        <v>147600</v>
      </c>
      <c r="G153" s="83">
        <v>47.51</v>
      </c>
      <c r="H153" s="84">
        <f>EOD_T-A153</f>
        <v>211</v>
      </c>
      <c r="I153" s="83">
        <f t="shared" si="6"/>
        <v>0</v>
      </c>
      <c r="J153" s="83">
        <f t="shared" si="7"/>
        <v>0</v>
      </c>
      <c r="K153" s="83">
        <f>J153-REA_90DSMR</f>
        <v>-0.12416940847496986</v>
      </c>
      <c r="L153" s="83">
        <f t="shared" si="8"/>
        <v>1.5418042001023919E-2</v>
      </c>
    </row>
    <row r="154" spans="1:12" x14ac:dyDescent="0.25">
      <c r="A154" s="82">
        <v>41880</v>
      </c>
      <c r="B154" s="83">
        <v>48.16</v>
      </c>
      <c r="C154" s="83">
        <v>48.31</v>
      </c>
      <c r="D154" s="83">
        <v>47.71</v>
      </c>
      <c r="E154" s="83">
        <v>47.92</v>
      </c>
      <c r="F154" s="84">
        <v>204100</v>
      </c>
      <c r="G154" s="83">
        <v>47.51</v>
      </c>
      <c r="H154" s="84">
        <f>EOD_T-A154</f>
        <v>214</v>
      </c>
      <c r="I154" s="83">
        <f t="shared" si="6"/>
        <v>-7.0000000000000284E-2</v>
      </c>
      <c r="J154" s="83">
        <f t="shared" si="7"/>
        <v>-0.14712063892391822</v>
      </c>
      <c r="K154" s="83">
        <f>J154-REA_90DSMR</f>
        <v>-0.27129004739888807</v>
      </c>
      <c r="L154" s="83">
        <f t="shared" si="8"/>
        <v>7.359828981769094E-2</v>
      </c>
    </row>
    <row r="155" spans="1:12" x14ac:dyDescent="0.25">
      <c r="A155" s="82">
        <v>41879</v>
      </c>
      <c r="B155" s="83">
        <v>48.15</v>
      </c>
      <c r="C155" s="83">
        <v>48.5</v>
      </c>
      <c r="D155" s="83">
        <v>47.65</v>
      </c>
      <c r="E155" s="83">
        <v>47.99</v>
      </c>
      <c r="F155" s="84">
        <v>134500</v>
      </c>
      <c r="G155" s="83">
        <v>47.58</v>
      </c>
      <c r="H155" s="84">
        <f>EOD_T-A155</f>
        <v>215</v>
      </c>
      <c r="I155" s="83">
        <f t="shared" si="6"/>
        <v>-0.17000000000000171</v>
      </c>
      <c r="J155" s="83">
        <f t="shared" si="7"/>
        <v>-0.35602094240838056</v>
      </c>
      <c r="K155" s="83">
        <f>J155-REA_90DSMR</f>
        <v>-0.48019035088335044</v>
      </c>
      <c r="L155" s="83">
        <f t="shared" si="8"/>
        <v>0.23058277308147521</v>
      </c>
    </row>
    <row r="156" spans="1:12" x14ac:dyDescent="0.25">
      <c r="A156" s="82">
        <v>41878</v>
      </c>
      <c r="B156" s="83">
        <v>48.43</v>
      </c>
      <c r="C156" s="83">
        <v>48.8</v>
      </c>
      <c r="D156" s="83">
        <v>48.09</v>
      </c>
      <c r="E156" s="83">
        <v>48.16</v>
      </c>
      <c r="F156" s="84">
        <v>217300</v>
      </c>
      <c r="G156" s="83">
        <v>47.75</v>
      </c>
      <c r="H156" s="84">
        <f>EOD_T-A156</f>
        <v>216</v>
      </c>
      <c r="I156" s="83">
        <f t="shared" si="6"/>
        <v>-0.21000000000000085</v>
      </c>
      <c r="J156" s="83">
        <f t="shared" si="7"/>
        <v>-0.43786488740617358</v>
      </c>
      <c r="K156" s="83">
        <f>J156-REA_90DSMR</f>
        <v>-0.5620342958811434</v>
      </c>
      <c r="L156" s="83">
        <f t="shared" si="8"/>
        <v>0.31588254974661262</v>
      </c>
    </row>
    <row r="157" spans="1:12" x14ac:dyDescent="0.25">
      <c r="A157" s="82">
        <v>41877</v>
      </c>
      <c r="B157" s="83">
        <v>48.8</v>
      </c>
      <c r="C157" s="83">
        <v>48.8</v>
      </c>
      <c r="D157" s="83">
        <v>48.26</v>
      </c>
      <c r="E157" s="83">
        <v>48.37</v>
      </c>
      <c r="F157" s="84">
        <v>230500</v>
      </c>
      <c r="G157" s="83">
        <v>47.96</v>
      </c>
      <c r="H157" s="84">
        <f>EOD_T-A157</f>
        <v>217</v>
      </c>
      <c r="I157" s="83">
        <f t="shared" si="6"/>
        <v>-0.29999999999999716</v>
      </c>
      <c r="J157" s="83">
        <f t="shared" si="7"/>
        <v>-0.62163282221300697</v>
      </c>
      <c r="K157" s="83">
        <f>J157-REA_90DSMR</f>
        <v>-0.7458022306879768</v>
      </c>
      <c r="L157" s="83">
        <f t="shared" si="8"/>
        <v>0.55622096729916215</v>
      </c>
    </row>
    <row r="158" spans="1:12" x14ac:dyDescent="0.25">
      <c r="A158" s="82">
        <v>41876</v>
      </c>
      <c r="B158" s="83">
        <v>48.11</v>
      </c>
      <c r="C158" s="83">
        <v>48.91</v>
      </c>
      <c r="D158" s="83">
        <v>48.11</v>
      </c>
      <c r="E158" s="83">
        <v>48.68</v>
      </c>
      <c r="F158" s="84">
        <v>160400</v>
      </c>
      <c r="G158" s="83">
        <v>48.26</v>
      </c>
      <c r="H158" s="84">
        <f>EOD_T-A158</f>
        <v>218</v>
      </c>
      <c r="I158" s="83">
        <f t="shared" si="6"/>
        <v>0.55999999999999517</v>
      </c>
      <c r="J158" s="83">
        <f t="shared" si="7"/>
        <v>1.1740041928721072</v>
      </c>
      <c r="K158" s="83">
        <f>J158-REA_90DSMR</f>
        <v>1.0498347843971374</v>
      </c>
      <c r="L158" s="83">
        <f t="shared" si="8"/>
        <v>1.102153074530184</v>
      </c>
    </row>
    <row r="159" spans="1:12" x14ac:dyDescent="0.25">
      <c r="A159" s="82">
        <v>41873</v>
      </c>
      <c r="B159" s="83">
        <v>48.84</v>
      </c>
      <c r="C159" s="83">
        <v>48.9</v>
      </c>
      <c r="D159" s="83">
        <v>48.03</v>
      </c>
      <c r="E159" s="83">
        <v>48.11</v>
      </c>
      <c r="F159" s="84">
        <v>177100</v>
      </c>
      <c r="G159" s="83">
        <v>47.7</v>
      </c>
      <c r="H159" s="84">
        <f>EOD_T-A159</f>
        <v>221</v>
      </c>
      <c r="I159" s="83">
        <f t="shared" si="6"/>
        <v>-0.26999999999999602</v>
      </c>
      <c r="J159" s="83">
        <f t="shared" si="7"/>
        <v>-0.56285178236396927</v>
      </c>
      <c r="K159" s="83">
        <f>J159-REA_90DSMR</f>
        <v>-0.68702119083893909</v>
      </c>
      <c r="L159" s="83">
        <f t="shared" si="8"/>
        <v>0.47199811666175395</v>
      </c>
    </row>
    <row r="160" spans="1:12" x14ac:dyDescent="0.25">
      <c r="A160" s="82">
        <v>41872</v>
      </c>
      <c r="B160" s="83">
        <v>48.2</v>
      </c>
      <c r="C160" s="83">
        <v>48.95</v>
      </c>
      <c r="D160" s="83">
        <v>48.02</v>
      </c>
      <c r="E160" s="83">
        <v>48.39</v>
      </c>
      <c r="F160" s="84">
        <v>414100</v>
      </c>
      <c r="G160" s="83">
        <v>47.97</v>
      </c>
      <c r="H160" s="84">
        <f>EOD_T-A160</f>
        <v>222</v>
      </c>
      <c r="I160" s="83">
        <f t="shared" si="6"/>
        <v>1.4399999999999977</v>
      </c>
      <c r="J160" s="83">
        <f t="shared" si="7"/>
        <v>3.0947775628626646</v>
      </c>
      <c r="K160" s="83">
        <f>J160-REA_90DSMR</f>
        <v>2.9706081543876945</v>
      </c>
      <c r="L160" s="83">
        <f t="shared" si="8"/>
        <v>8.8245128069146652</v>
      </c>
    </row>
    <row r="161" spans="1:12" x14ac:dyDescent="0.25">
      <c r="A161" s="82">
        <v>41871</v>
      </c>
      <c r="B161" s="83">
        <v>47.29</v>
      </c>
      <c r="C161" s="83">
        <v>48.26</v>
      </c>
      <c r="D161" s="83">
        <v>46.59</v>
      </c>
      <c r="E161" s="83">
        <v>46.93</v>
      </c>
      <c r="F161" s="84">
        <v>202300</v>
      </c>
      <c r="G161" s="83">
        <v>46.53</v>
      </c>
      <c r="H161" s="84">
        <f>EOD_T-A161</f>
        <v>223</v>
      </c>
      <c r="I161" s="83">
        <f t="shared" si="6"/>
        <v>7.9999999999998295E-2</v>
      </c>
      <c r="J161" s="83">
        <f t="shared" si="7"/>
        <v>0.1722282023681341</v>
      </c>
      <c r="K161" s="83">
        <f>J161-REA_90DSMR</f>
        <v>4.8058793893164239E-2</v>
      </c>
      <c r="L161" s="83">
        <f t="shared" si="8"/>
        <v>2.3096476704656402E-3</v>
      </c>
    </row>
    <row r="162" spans="1:12" x14ac:dyDescent="0.25">
      <c r="A162" s="82">
        <v>41870</v>
      </c>
      <c r="B162" s="83">
        <v>46.56</v>
      </c>
      <c r="C162" s="83">
        <v>46.85</v>
      </c>
      <c r="D162" s="83">
        <v>46.12</v>
      </c>
      <c r="E162" s="83">
        <v>46.85</v>
      </c>
      <c r="F162" s="84">
        <v>324200</v>
      </c>
      <c r="G162" s="83">
        <v>46.45</v>
      </c>
      <c r="H162" s="84">
        <f>EOD_T-A162</f>
        <v>224</v>
      </c>
      <c r="I162" s="83">
        <f t="shared" si="6"/>
        <v>0.90000000000000568</v>
      </c>
      <c r="J162" s="83">
        <f t="shared" si="7"/>
        <v>1.975850713501659</v>
      </c>
      <c r="K162" s="83">
        <f>J162-REA_90DSMR</f>
        <v>1.8516813050266892</v>
      </c>
      <c r="L162" s="83">
        <f t="shared" si="8"/>
        <v>3.4287236553853426</v>
      </c>
    </row>
    <row r="163" spans="1:12" x14ac:dyDescent="0.25">
      <c r="A163" s="82">
        <v>41869</v>
      </c>
      <c r="B163" s="83">
        <v>46.2</v>
      </c>
      <c r="C163" s="83">
        <v>47.18</v>
      </c>
      <c r="D163" s="83">
        <v>45.73</v>
      </c>
      <c r="E163" s="83">
        <v>45.94</v>
      </c>
      <c r="F163" s="84">
        <v>187900</v>
      </c>
      <c r="G163" s="83">
        <v>45.55</v>
      </c>
      <c r="H163" s="84">
        <f>EOD_T-A163</f>
        <v>225</v>
      </c>
      <c r="I163" s="83">
        <f t="shared" si="6"/>
        <v>-8.00000000000054E-2</v>
      </c>
      <c r="J163" s="83">
        <f t="shared" si="7"/>
        <v>-0.17532325224634099</v>
      </c>
      <c r="K163" s="83">
        <f>J163-REA_90DSMR</f>
        <v>-0.29949266072131087</v>
      </c>
      <c r="L163" s="83">
        <f t="shared" si="8"/>
        <v>8.9695853825930219E-2</v>
      </c>
    </row>
    <row r="164" spans="1:12" x14ac:dyDescent="0.25">
      <c r="A164" s="82">
        <v>41866</v>
      </c>
      <c r="B164" s="83">
        <v>45.61</v>
      </c>
      <c r="C164" s="83">
        <v>46.87</v>
      </c>
      <c r="D164" s="83">
        <v>45.54</v>
      </c>
      <c r="E164" s="83">
        <v>46.52</v>
      </c>
      <c r="F164" s="84">
        <v>458000</v>
      </c>
      <c r="G164" s="83">
        <v>45.63</v>
      </c>
      <c r="H164" s="84">
        <f>EOD_T-A164</f>
        <v>228</v>
      </c>
      <c r="I164" s="83">
        <f t="shared" si="6"/>
        <v>1.1200000000000045</v>
      </c>
      <c r="J164" s="83">
        <f t="shared" si="7"/>
        <v>2.5162884745001226</v>
      </c>
      <c r="K164" s="83">
        <f>J164-REA_90DSMR</f>
        <v>2.3921190660251526</v>
      </c>
      <c r="L164" s="83">
        <f t="shared" si="8"/>
        <v>5.7222336260410485</v>
      </c>
    </row>
    <row r="165" spans="1:12" x14ac:dyDescent="0.25">
      <c r="A165" s="82">
        <v>41865</v>
      </c>
      <c r="B165" s="83">
        <v>44.82</v>
      </c>
      <c r="C165" s="83">
        <v>45.54</v>
      </c>
      <c r="D165" s="83">
        <v>44.69</v>
      </c>
      <c r="E165" s="83">
        <v>45.38</v>
      </c>
      <c r="F165" s="84">
        <v>399900</v>
      </c>
      <c r="G165" s="83">
        <v>44.51</v>
      </c>
      <c r="H165" s="84">
        <f>EOD_T-A165</f>
        <v>229</v>
      </c>
      <c r="I165" s="83">
        <f t="shared" si="6"/>
        <v>0.67999999999999972</v>
      </c>
      <c r="J165" s="83">
        <f t="shared" si="7"/>
        <v>1.5514487793748568</v>
      </c>
      <c r="K165" s="83">
        <f>J165-REA_90DSMR</f>
        <v>1.427279370899887</v>
      </c>
      <c r="L165" s="83">
        <f t="shared" si="8"/>
        <v>2.0371264025963773</v>
      </c>
    </row>
    <row r="166" spans="1:12" x14ac:dyDescent="0.25">
      <c r="A166" s="82">
        <v>41864</v>
      </c>
      <c r="B166" s="83">
        <v>44.67</v>
      </c>
      <c r="C166" s="83">
        <v>44.97</v>
      </c>
      <c r="D166" s="83">
        <v>43.97</v>
      </c>
      <c r="E166" s="83">
        <v>44.69</v>
      </c>
      <c r="F166" s="84">
        <v>485000</v>
      </c>
      <c r="G166" s="83">
        <v>43.83</v>
      </c>
      <c r="H166" s="84">
        <f>EOD_T-A166</f>
        <v>230</v>
      </c>
      <c r="I166" s="83">
        <f t="shared" si="6"/>
        <v>-0.51000000000000512</v>
      </c>
      <c r="J166" s="83">
        <f t="shared" si="7"/>
        <v>-1.1502029769959519</v>
      </c>
      <c r="K166" s="83">
        <f>J166-REA_90DSMR</f>
        <v>-1.2743723854709217</v>
      </c>
      <c r="L166" s="83">
        <f t="shared" si="8"/>
        <v>1.6240249768508475</v>
      </c>
    </row>
    <row r="167" spans="1:12" x14ac:dyDescent="0.25">
      <c r="A167" s="82">
        <v>41863</v>
      </c>
      <c r="B167" s="83">
        <v>45.25</v>
      </c>
      <c r="C167" s="83">
        <v>45.46</v>
      </c>
      <c r="D167" s="83">
        <v>44.38</v>
      </c>
      <c r="E167" s="83">
        <v>45.21</v>
      </c>
      <c r="F167" s="84">
        <v>388600</v>
      </c>
      <c r="G167" s="83">
        <v>44.34</v>
      </c>
      <c r="H167" s="84">
        <f>EOD_T-A167</f>
        <v>231</v>
      </c>
      <c r="I167" s="83">
        <f t="shared" si="6"/>
        <v>0.21000000000000085</v>
      </c>
      <c r="J167" s="83">
        <f t="shared" si="7"/>
        <v>0.47586675730795569</v>
      </c>
      <c r="K167" s="83">
        <f>J167-REA_90DSMR</f>
        <v>0.35169734883298581</v>
      </c>
      <c r="L167" s="83">
        <f t="shared" si="8"/>
        <v>0.12369102517615091</v>
      </c>
    </row>
    <row r="168" spans="1:12" x14ac:dyDescent="0.25">
      <c r="A168" s="82">
        <v>41862</v>
      </c>
      <c r="B168" s="83">
        <v>44.17</v>
      </c>
      <c r="C168" s="83">
        <v>45.34</v>
      </c>
      <c r="D168" s="83">
        <v>43.54</v>
      </c>
      <c r="E168" s="83">
        <v>45</v>
      </c>
      <c r="F168" s="84">
        <v>880500</v>
      </c>
      <c r="G168" s="83">
        <v>44.13</v>
      </c>
      <c r="H168" s="84">
        <f>EOD_T-A168</f>
        <v>232</v>
      </c>
      <c r="I168" s="83">
        <f t="shared" si="6"/>
        <v>2.1700000000000017</v>
      </c>
      <c r="J168" s="83">
        <f t="shared" si="7"/>
        <v>5.1715919923736937</v>
      </c>
      <c r="K168" s="83">
        <f>J168-REA_90DSMR</f>
        <v>5.0474225838987241</v>
      </c>
      <c r="L168" s="83">
        <f t="shared" si="8"/>
        <v>25.476474740450872</v>
      </c>
    </row>
    <row r="169" spans="1:12" x14ac:dyDescent="0.25">
      <c r="A169" s="82">
        <v>41859</v>
      </c>
      <c r="B169" s="83">
        <v>45</v>
      </c>
      <c r="C169" s="83">
        <v>45.15</v>
      </c>
      <c r="D169" s="83">
        <v>42.62</v>
      </c>
      <c r="E169" s="83">
        <v>42.78</v>
      </c>
      <c r="F169" s="84">
        <v>870000</v>
      </c>
      <c r="G169" s="83">
        <v>41.96</v>
      </c>
      <c r="H169" s="84">
        <f>EOD_T-A169</f>
        <v>235</v>
      </c>
      <c r="I169" s="83">
        <f t="shared" si="6"/>
        <v>-3.9699999999999989</v>
      </c>
      <c r="J169" s="83">
        <f t="shared" si="7"/>
        <v>-8.6435880688003444</v>
      </c>
      <c r="K169" s="83">
        <f>J169-REA_90DSMR</f>
        <v>-8.767757477275314</v>
      </c>
      <c r="L169" s="83">
        <f t="shared" si="8"/>
        <v>76.873571180317171</v>
      </c>
    </row>
    <row r="170" spans="1:12" x14ac:dyDescent="0.25">
      <c r="A170" s="82">
        <v>41858</v>
      </c>
      <c r="B170" s="83">
        <v>46.1</v>
      </c>
      <c r="C170" s="83">
        <v>46.97</v>
      </c>
      <c r="D170" s="83">
        <v>46.1</v>
      </c>
      <c r="E170" s="83">
        <v>46.83</v>
      </c>
      <c r="F170" s="84">
        <v>393100</v>
      </c>
      <c r="G170" s="83">
        <v>45.93</v>
      </c>
      <c r="H170" s="84">
        <f>EOD_T-A170</f>
        <v>236</v>
      </c>
      <c r="I170" s="83">
        <f t="shared" si="6"/>
        <v>0.60000000000000142</v>
      </c>
      <c r="J170" s="83">
        <f t="shared" si="7"/>
        <v>1.3236267372600958</v>
      </c>
      <c r="K170" s="83">
        <f>J170-REA_90DSMR</f>
        <v>1.199457328785126</v>
      </c>
      <c r="L170" s="83">
        <f t="shared" si="8"/>
        <v>1.43869788357635</v>
      </c>
    </row>
    <row r="171" spans="1:12" x14ac:dyDescent="0.25">
      <c r="A171" s="82">
        <v>41857</v>
      </c>
      <c r="B171" s="83">
        <v>45.25</v>
      </c>
      <c r="C171" s="83">
        <v>46.22</v>
      </c>
      <c r="D171" s="83">
        <v>45.09</v>
      </c>
      <c r="E171" s="83">
        <v>46.22</v>
      </c>
      <c r="F171" s="84">
        <v>332500</v>
      </c>
      <c r="G171" s="83">
        <v>45.33</v>
      </c>
      <c r="H171" s="84">
        <f>EOD_T-A171</f>
        <v>237</v>
      </c>
      <c r="I171" s="83">
        <f t="shared" si="6"/>
        <v>0.85000000000000142</v>
      </c>
      <c r="J171" s="83">
        <f t="shared" si="7"/>
        <v>1.9109712230215861</v>
      </c>
      <c r="K171" s="83">
        <f>J171-REA_90DSMR</f>
        <v>1.7868018145466162</v>
      </c>
      <c r="L171" s="83">
        <f t="shared" si="8"/>
        <v>3.1926607244670802</v>
      </c>
    </row>
    <row r="172" spans="1:12" x14ac:dyDescent="0.25">
      <c r="A172" s="82">
        <v>41856</v>
      </c>
      <c r="B172" s="83">
        <v>45.66</v>
      </c>
      <c r="C172" s="83">
        <v>45.77</v>
      </c>
      <c r="D172" s="83">
        <v>45.04</v>
      </c>
      <c r="E172" s="83">
        <v>45.35</v>
      </c>
      <c r="F172" s="84">
        <v>264500</v>
      </c>
      <c r="G172" s="83">
        <v>44.48</v>
      </c>
      <c r="H172" s="84">
        <f>EOD_T-A172</f>
        <v>238</v>
      </c>
      <c r="I172" s="83">
        <f t="shared" si="6"/>
        <v>-6.0000000000002274E-2</v>
      </c>
      <c r="J172" s="83">
        <f t="shared" si="7"/>
        <v>-0.1347103726987029</v>
      </c>
      <c r="K172" s="83">
        <f>J172-REA_90DSMR</f>
        <v>-0.25887978117367277</v>
      </c>
      <c r="L172" s="83">
        <f t="shared" si="8"/>
        <v>6.7018741100528703E-2</v>
      </c>
    </row>
    <row r="173" spans="1:12" x14ac:dyDescent="0.25">
      <c r="A173" s="82">
        <v>41855</v>
      </c>
      <c r="B173" s="83">
        <v>46.11</v>
      </c>
      <c r="C173" s="83">
        <v>46.48</v>
      </c>
      <c r="D173" s="83">
        <v>45.41</v>
      </c>
      <c r="E173" s="83">
        <v>45.41</v>
      </c>
      <c r="F173" s="84">
        <v>248800</v>
      </c>
      <c r="G173" s="83">
        <v>44.54</v>
      </c>
      <c r="H173" s="84">
        <f>EOD_T-A173</f>
        <v>239</v>
      </c>
      <c r="I173" s="83">
        <f t="shared" si="6"/>
        <v>-0.50999999999999801</v>
      </c>
      <c r="J173" s="83">
        <f t="shared" si="7"/>
        <v>-1.1320754716981087</v>
      </c>
      <c r="K173" s="83">
        <f>J173-REA_90DSMR</f>
        <v>-1.2562448801730786</v>
      </c>
      <c r="L173" s="83">
        <f t="shared" si="8"/>
        <v>1.5781511989610726</v>
      </c>
    </row>
    <row r="174" spans="1:12" x14ac:dyDescent="0.25">
      <c r="A174" s="82">
        <v>41852</v>
      </c>
      <c r="B174" s="83">
        <v>47</v>
      </c>
      <c r="C174" s="83">
        <v>47</v>
      </c>
      <c r="D174" s="83">
        <v>45.93</v>
      </c>
      <c r="E174" s="83">
        <v>45.93</v>
      </c>
      <c r="F174" s="84">
        <v>345000</v>
      </c>
      <c r="G174" s="83">
        <v>45.05</v>
      </c>
      <c r="H174" s="84">
        <f>EOD_T-A174</f>
        <v>242</v>
      </c>
      <c r="I174" s="83">
        <f t="shared" si="6"/>
        <v>-1.6099999999999994</v>
      </c>
      <c r="J174" s="83">
        <f t="shared" si="7"/>
        <v>-3.4504929275610796</v>
      </c>
      <c r="K174" s="83">
        <f>J174-REA_90DSMR</f>
        <v>-3.5746623360360497</v>
      </c>
      <c r="L174" s="83">
        <f t="shared" si="8"/>
        <v>12.778210816674708</v>
      </c>
    </row>
    <row r="175" spans="1:12" x14ac:dyDescent="0.25">
      <c r="A175" s="82">
        <v>41851</v>
      </c>
      <c r="B175" s="83">
        <v>47.25</v>
      </c>
      <c r="C175" s="83">
        <v>47.68</v>
      </c>
      <c r="D175" s="83">
        <v>47.23</v>
      </c>
      <c r="E175" s="83">
        <v>47.58</v>
      </c>
      <c r="F175" s="84">
        <v>324200</v>
      </c>
      <c r="G175" s="83">
        <v>46.66</v>
      </c>
      <c r="H175" s="84">
        <f>EOD_T-A175</f>
        <v>243</v>
      </c>
      <c r="I175" s="83">
        <f t="shared" si="6"/>
        <v>0.31999999999999318</v>
      </c>
      <c r="J175" s="83">
        <f t="shared" si="7"/>
        <v>0.69054812257227705</v>
      </c>
      <c r="K175" s="83">
        <f>J175-REA_90DSMR</f>
        <v>0.56637871409730722</v>
      </c>
      <c r="L175" s="83">
        <f t="shared" si="8"/>
        <v>0.32078484778251926</v>
      </c>
    </row>
    <row r="176" spans="1:12" x14ac:dyDescent="0.25">
      <c r="A176" s="82">
        <v>41850</v>
      </c>
      <c r="B176" s="83">
        <v>47.75</v>
      </c>
      <c r="C176" s="83">
        <v>48.07</v>
      </c>
      <c r="D176" s="83">
        <v>47.15</v>
      </c>
      <c r="E176" s="83">
        <v>47.25</v>
      </c>
      <c r="F176" s="84">
        <v>325100</v>
      </c>
      <c r="G176" s="83">
        <v>46.34</v>
      </c>
      <c r="H176" s="84">
        <f>EOD_T-A176</f>
        <v>244</v>
      </c>
      <c r="I176" s="83">
        <f t="shared" si="6"/>
        <v>-0.55999999999999517</v>
      </c>
      <c r="J176" s="83">
        <f t="shared" si="7"/>
        <v>-1.1940298507462583</v>
      </c>
      <c r="K176" s="83">
        <f>J176-REA_90DSMR</f>
        <v>-1.3181992592212282</v>
      </c>
      <c r="L176" s="83">
        <f t="shared" si="8"/>
        <v>1.7376492870113946</v>
      </c>
    </row>
    <row r="177" spans="1:12" x14ac:dyDescent="0.25">
      <c r="A177" s="82">
        <v>41849</v>
      </c>
      <c r="B177" s="83">
        <v>47.8</v>
      </c>
      <c r="C177" s="83">
        <v>48.01</v>
      </c>
      <c r="D177" s="83">
        <v>47.05</v>
      </c>
      <c r="E177" s="83">
        <v>47.82</v>
      </c>
      <c r="F177" s="84">
        <v>406200</v>
      </c>
      <c r="G177" s="83">
        <v>46.9</v>
      </c>
      <c r="H177" s="84">
        <f>EOD_T-A177</f>
        <v>245</v>
      </c>
      <c r="I177" s="83">
        <f t="shared" si="6"/>
        <v>-3.0000000000001137E-2</v>
      </c>
      <c r="J177" s="83">
        <f t="shared" si="7"/>
        <v>-6.3924994672919525E-2</v>
      </c>
      <c r="K177" s="83">
        <f>J177-REA_90DSMR</f>
        <v>-0.18809440314788939</v>
      </c>
      <c r="L177" s="83">
        <f t="shared" si="8"/>
        <v>3.5379504495560744E-2</v>
      </c>
    </row>
    <row r="178" spans="1:12" x14ac:dyDescent="0.25">
      <c r="A178" s="82">
        <v>41848</v>
      </c>
      <c r="B178" s="83">
        <v>47.8</v>
      </c>
      <c r="C178" s="83">
        <v>48</v>
      </c>
      <c r="D178" s="83">
        <v>47.28</v>
      </c>
      <c r="E178" s="83">
        <v>47.85</v>
      </c>
      <c r="F178" s="84">
        <v>95400</v>
      </c>
      <c r="G178" s="83">
        <v>46.93</v>
      </c>
      <c r="H178" s="84">
        <f>EOD_T-A178</f>
        <v>246</v>
      </c>
      <c r="I178" s="83">
        <f t="shared" si="6"/>
        <v>-0.17999999999999972</v>
      </c>
      <c r="J178" s="83">
        <f t="shared" si="7"/>
        <v>-0.38208448312460136</v>
      </c>
      <c r="K178" s="83">
        <f>J178-REA_90DSMR</f>
        <v>-0.50625389159957124</v>
      </c>
      <c r="L178" s="83">
        <f t="shared" si="8"/>
        <v>0.2562930027597104</v>
      </c>
    </row>
    <row r="179" spans="1:12" x14ac:dyDescent="0.25">
      <c r="A179" s="82">
        <v>41845</v>
      </c>
      <c r="B179" s="83">
        <v>47.5</v>
      </c>
      <c r="C179" s="83">
        <v>48.31</v>
      </c>
      <c r="D179" s="83">
        <v>47.5</v>
      </c>
      <c r="E179" s="83">
        <v>48.03</v>
      </c>
      <c r="F179" s="84">
        <v>172800</v>
      </c>
      <c r="G179" s="83">
        <v>47.11</v>
      </c>
      <c r="H179" s="84">
        <f>EOD_T-A179</f>
        <v>249</v>
      </c>
      <c r="I179" s="83">
        <f t="shared" si="6"/>
        <v>0.35000000000000142</v>
      </c>
      <c r="J179" s="83">
        <f t="shared" si="7"/>
        <v>0.74850299401197906</v>
      </c>
      <c r="K179" s="83">
        <f>J179-REA_90DSMR</f>
        <v>0.62433358553700924</v>
      </c>
      <c r="L179" s="83">
        <f t="shared" si="8"/>
        <v>0.38979242602949804</v>
      </c>
    </row>
    <row r="180" spans="1:12" x14ac:dyDescent="0.25">
      <c r="A180" s="82">
        <v>41844</v>
      </c>
      <c r="B180" s="83">
        <v>48.09</v>
      </c>
      <c r="C180" s="83">
        <v>48.09</v>
      </c>
      <c r="D180" s="83">
        <v>47.28</v>
      </c>
      <c r="E180" s="83">
        <v>47.68</v>
      </c>
      <c r="F180" s="84">
        <v>167400</v>
      </c>
      <c r="G180" s="83">
        <v>46.76</v>
      </c>
      <c r="H180" s="84">
        <f>EOD_T-A180</f>
        <v>250</v>
      </c>
      <c r="I180" s="83">
        <f t="shared" si="6"/>
        <v>-0.3300000000000054</v>
      </c>
      <c r="J180" s="83">
        <f t="shared" si="7"/>
        <v>-0.700785729454248</v>
      </c>
      <c r="K180" s="83">
        <f>J180-REA_90DSMR</f>
        <v>-0.82495513792921782</v>
      </c>
      <c r="L180" s="83">
        <f t="shared" si="8"/>
        <v>0.68055097959581479</v>
      </c>
    </row>
    <row r="181" spans="1:12" x14ac:dyDescent="0.25">
      <c r="A181" s="82">
        <v>41843</v>
      </c>
      <c r="B181" s="83">
        <v>48</v>
      </c>
      <c r="C181" s="83">
        <v>48.38</v>
      </c>
      <c r="D181" s="83">
        <v>47.95</v>
      </c>
      <c r="E181" s="83">
        <v>48.01</v>
      </c>
      <c r="F181" s="84">
        <v>316000</v>
      </c>
      <c r="G181" s="83">
        <v>47.09</v>
      </c>
      <c r="H181" s="84">
        <f>EOD_T-A181</f>
        <v>251</v>
      </c>
      <c r="I181" s="83">
        <f t="shared" si="6"/>
        <v>3.0000000000001137E-2</v>
      </c>
      <c r="J181" s="83">
        <f t="shared" si="7"/>
        <v>6.3748406289845169E-2</v>
      </c>
      <c r="K181" s="83">
        <f>J181-REA_90DSMR</f>
        <v>-6.0421002185124695E-2</v>
      </c>
      <c r="L181" s="83">
        <f t="shared" si="8"/>
        <v>3.6506975050548431E-3</v>
      </c>
    </row>
    <row r="182" spans="1:12" x14ac:dyDescent="0.25">
      <c r="A182" s="82">
        <v>41842</v>
      </c>
      <c r="B182" s="83">
        <v>48</v>
      </c>
      <c r="C182" s="83">
        <v>48.22</v>
      </c>
      <c r="D182" s="83">
        <v>47.29</v>
      </c>
      <c r="E182" s="83">
        <v>47.98</v>
      </c>
      <c r="F182" s="84">
        <v>226900</v>
      </c>
      <c r="G182" s="83">
        <v>47.06</v>
      </c>
      <c r="H182" s="84">
        <f>EOD_T-A182</f>
        <v>252</v>
      </c>
      <c r="I182" s="83">
        <f t="shared" si="6"/>
        <v>-1.9999999999996021E-2</v>
      </c>
      <c r="J182" s="83">
        <f t="shared" si="7"/>
        <v>-4.2480883602370477E-2</v>
      </c>
      <c r="K182" s="83">
        <f>J182-REA_90DSMR</f>
        <v>-0.16665029207734033</v>
      </c>
      <c r="L182" s="83">
        <f t="shared" si="8"/>
        <v>2.7772319849462844E-2</v>
      </c>
    </row>
    <row r="183" spans="1:12" x14ac:dyDescent="0.25">
      <c r="A183" s="82">
        <v>41841</v>
      </c>
      <c r="B183" s="83">
        <v>47.15</v>
      </c>
      <c r="C183" s="83">
        <v>48.29</v>
      </c>
      <c r="D183" s="83">
        <v>47.02</v>
      </c>
      <c r="E183" s="83">
        <v>48</v>
      </c>
      <c r="F183" s="84">
        <v>230400</v>
      </c>
      <c r="G183" s="83">
        <v>47.08</v>
      </c>
      <c r="H183" s="84">
        <f>EOD_T-A183</f>
        <v>253</v>
      </c>
      <c r="I183" s="83">
        <f t="shared" si="6"/>
        <v>1</v>
      </c>
      <c r="J183" s="83">
        <f t="shared" si="7"/>
        <v>2.1701388888888888</v>
      </c>
      <c r="K183" s="83">
        <f>J183-REA_90DSMR</f>
        <v>2.0459694804139188</v>
      </c>
      <c r="L183" s="83">
        <f t="shared" si="8"/>
        <v>4.1859911147852005</v>
      </c>
    </row>
    <row r="184" spans="1:12" x14ac:dyDescent="0.25">
      <c r="A184" s="82">
        <v>41838</v>
      </c>
      <c r="B184" s="83">
        <v>46.51</v>
      </c>
      <c r="C184" s="83">
        <v>47.14</v>
      </c>
      <c r="D184" s="83">
        <v>46.28</v>
      </c>
      <c r="E184" s="83">
        <v>46.98</v>
      </c>
      <c r="F184" s="84">
        <v>158600</v>
      </c>
      <c r="G184" s="83">
        <v>46.08</v>
      </c>
      <c r="H184" s="84">
        <f>EOD_T-A184</f>
        <v>256</v>
      </c>
      <c r="I184" s="83">
        <f t="shared" si="6"/>
        <v>-0.14000000000000057</v>
      </c>
      <c r="J184" s="83">
        <f t="shared" si="7"/>
        <v>-0.30289917784508996</v>
      </c>
      <c r="K184" s="83">
        <f>J184-REA_90DSMR</f>
        <v>-0.42706858632005984</v>
      </c>
      <c r="L184" s="83">
        <f t="shared" si="8"/>
        <v>0.1823875774214144</v>
      </c>
    </row>
    <row r="185" spans="1:12" x14ac:dyDescent="0.25">
      <c r="A185" s="82">
        <v>41837</v>
      </c>
      <c r="B185" s="83">
        <v>47.22</v>
      </c>
      <c r="C185" s="83">
        <v>47.28</v>
      </c>
      <c r="D185" s="83">
        <v>46.78</v>
      </c>
      <c r="E185" s="83">
        <v>47.13</v>
      </c>
      <c r="F185" s="84">
        <v>254800</v>
      </c>
      <c r="G185" s="83">
        <v>46.22</v>
      </c>
      <c r="H185" s="84">
        <f>EOD_T-A185</f>
        <v>257</v>
      </c>
      <c r="I185" s="83">
        <f t="shared" si="6"/>
        <v>0.81000000000000227</v>
      </c>
      <c r="J185" s="83">
        <f t="shared" si="7"/>
        <v>1.7837480731116546</v>
      </c>
      <c r="K185" s="83">
        <f>J185-REA_90DSMR</f>
        <v>1.6595786646366848</v>
      </c>
      <c r="L185" s="83">
        <f t="shared" si="8"/>
        <v>2.7542013441172819</v>
      </c>
    </row>
    <row r="186" spans="1:12" x14ac:dyDescent="0.25">
      <c r="A186" s="82">
        <v>41836</v>
      </c>
      <c r="B186" s="83">
        <v>45.62</v>
      </c>
      <c r="C186" s="83">
        <v>46.76</v>
      </c>
      <c r="D186" s="83">
        <v>45.62</v>
      </c>
      <c r="E186" s="83">
        <v>46.3</v>
      </c>
      <c r="F186" s="84">
        <v>319000</v>
      </c>
      <c r="G186" s="83">
        <v>45.41</v>
      </c>
      <c r="H186" s="84">
        <f>EOD_T-A186</f>
        <v>258</v>
      </c>
      <c r="I186" s="83">
        <f t="shared" si="6"/>
        <v>0.68999999999999773</v>
      </c>
      <c r="J186" s="83">
        <f t="shared" si="7"/>
        <v>1.5429338103756658</v>
      </c>
      <c r="K186" s="83">
        <f>J186-REA_90DSMR</f>
        <v>1.418764401900696</v>
      </c>
      <c r="L186" s="83">
        <f t="shared" si="8"/>
        <v>2.0128924281006397</v>
      </c>
    </row>
    <row r="187" spans="1:12" x14ac:dyDescent="0.25">
      <c r="A187" s="82">
        <v>41835</v>
      </c>
      <c r="B187" s="83">
        <v>45.4</v>
      </c>
      <c r="C187" s="83">
        <v>45.74</v>
      </c>
      <c r="D187" s="83">
        <v>45.3</v>
      </c>
      <c r="E187" s="83">
        <v>45.6</v>
      </c>
      <c r="F187" s="84">
        <v>264300</v>
      </c>
      <c r="G187" s="83">
        <v>44.72</v>
      </c>
      <c r="H187" s="84">
        <f>EOD_T-A187</f>
        <v>259</v>
      </c>
      <c r="I187" s="83">
        <f t="shared" si="6"/>
        <v>1.9999999999996021E-2</v>
      </c>
      <c r="J187" s="83">
        <f t="shared" si="7"/>
        <v>4.4742729306478789E-2</v>
      </c>
      <c r="K187" s="83">
        <f>J187-REA_90DSMR</f>
        <v>-7.9426679168491082E-2</v>
      </c>
      <c r="L187" s="83">
        <f t="shared" si="8"/>
        <v>6.308597363734415E-3</v>
      </c>
    </row>
    <row r="188" spans="1:12" x14ac:dyDescent="0.25">
      <c r="A188" s="82">
        <v>41834</v>
      </c>
      <c r="B188" s="83">
        <v>45.09</v>
      </c>
      <c r="C188" s="83">
        <v>45.82</v>
      </c>
      <c r="D188" s="83">
        <v>45.08</v>
      </c>
      <c r="E188" s="83">
        <v>45.58</v>
      </c>
      <c r="F188" s="84">
        <v>114300</v>
      </c>
      <c r="G188" s="83">
        <v>44.7</v>
      </c>
      <c r="H188" s="84">
        <f>EOD_T-A188</f>
        <v>260</v>
      </c>
      <c r="I188" s="83">
        <f t="shared" si="6"/>
        <v>0.57000000000000028</v>
      </c>
      <c r="J188" s="83">
        <f t="shared" si="7"/>
        <v>1.2916383412644465</v>
      </c>
      <c r="K188" s="83">
        <f>J188-REA_90DSMR</f>
        <v>1.1674689327894767</v>
      </c>
      <c r="L188" s="83">
        <f t="shared" si="8"/>
        <v>1.3629837090285997</v>
      </c>
    </row>
    <row r="189" spans="1:12" x14ac:dyDescent="0.25">
      <c r="A189" s="82">
        <v>41831</v>
      </c>
      <c r="B189" s="83">
        <v>44.48</v>
      </c>
      <c r="C189" s="83">
        <v>45.04</v>
      </c>
      <c r="D189" s="83">
        <v>44.44</v>
      </c>
      <c r="E189" s="83">
        <v>45</v>
      </c>
      <c r="F189" s="84">
        <v>182700</v>
      </c>
      <c r="G189" s="83">
        <v>44.13</v>
      </c>
      <c r="H189" s="84">
        <f>EOD_T-A189</f>
        <v>263</v>
      </c>
      <c r="I189" s="83">
        <f t="shared" si="6"/>
        <v>0.12000000000000455</v>
      </c>
      <c r="J189" s="83">
        <f t="shared" si="7"/>
        <v>0.27266530334016031</v>
      </c>
      <c r="K189" s="83">
        <f>J189-REA_90DSMR</f>
        <v>0.14849589486519044</v>
      </c>
      <c r="L189" s="83">
        <f t="shared" si="8"/>
        <v>2.205103079181369E-2</v>
      </c>
    </row>
    <row r="190" spans="1:12" x14ac:dyDescent="0.25">
      <c r="A190" s="82">
        <v>41830</v>
      </c>
      <c r="B190" s="83">
        <v>45.2</v>
      </c>
      <c r="C190" s="83">
        <v>45.25</v>
      </c>
      <c r="D190" s="83">
        <v>44.54</v>
      </c>
      <c r="E190" s="83">
        <v>44.87</v>
      </c>
      <c r="F190" s="84">
        <v>302300</v>
      </c>
      <c r="G190" s="83">
        <v>44.01</v>
      </c>
      <c r="H190" s="84">
        <f>EOD_T-A190</f>
        <v>264</v>
      </c>
      <c r="I190" s="83">
        <f t="shared" si="6"/>
        <v>0.18999999999999773</v>
      </c>
      <c r="J190" s="83">
        <f t="shared" si="7"/>
        <v>0.43359196713828779</v>
      </c>
      <c r="K190" s="83">
        <f>J190-REA_90DSMR</f>
        <v>0.30942255866331791</v>
      </c>
      <c r="L190" s="83">
        <f t="shared" si="8"/>
        <v>9.5742319809754423E-2</v>
      </c>
    </row>
    <row r="191" spans="1:12" x14ac:dyDescent="0.25">
      <c r="A191" s="82">
        <v>41829</v>
      </c>
      <c r="B191" s="83">
        <v>45.5</v>
      </c>
      <c r="C191" s="83">
        <v>45.66</v>
      </c>
      <c r="D191" s="83">
        <v>44.57</v>
      </c>
      <c r="E191" s="83">
        <v>44.68</v>
      </c>
      <c r="F191" s="84">
        <v>443500</v>
      </c>
      <c r="G191" s="83">
        <v>43.82</v>
      </c>
      <c r="H191" s="84">
        <f>EOD_T-A191</f>
        <v>265</v>
      </c>
      <c r="I191" s="83">
        <f t="shared" si="6"/>
        <v>-1.3399999999999963</v>
      </c>
      <c r="J191" s="83">
        <f t="shared" si="7"/>
        <v>-2.9672276350752798</v>
      </c>
      <c r="K191" s="83">
        <f>J191-REA_90DSMR</f>
        <v>-3.0913970435502498</v>
      </c>
      <c r="L191" s="83">
        <f t="shared" si="8"/>
        <v>9.5567356808712258</v>
      </c>
    </row>
    <row r="192" spans="1:12" x14ac:dyDescent="0.25">
      <c r="A192" s="82">
        <v>41828</v>
      </c>
      <c r="B192" s="83">
        <v>45.5</v>
      </c>
      <c r="C192" s="83">
        <v>46.2</v>
      </c>
      <c r="D192" s="83">
        <v>45.5</v>
      </c>
      <c r="E192" s="83">
        <v>46.05</v>
      </c>
      <c r="F192" s="84">
        <v>173300</v>
      </c>
      <c r="G192" s="83">
        <v>45.16</v>
      </c>
      <c r="H192" s="84">
        <f>EOD_T-A192</f>
        <v>266</v>
      </c>
      <c r="I192" s="83">
        <f t="shared" si="6"/>
        <v>0.56999999999999318</v>
      </c>
      <c r="J192" s="83">
        <f t="shared" si="7"/>
        <v>1.2783135232114671</v>
      </c>
      <c r="K192" s="83">
        <f>J192-REA_90DSMR</f>
        <v>1.1541441147364973</v>
      </c>
      <c r="L192" s="83">
        <f t="shared" si="8"/>
        <v>1.3320486375808929</v>
      </c>
    </row>
    <row r="193" spans="1:12" x14ac:dyDescent="0.25">
      <c r="A193" s="82">
        <v>41827</v>
      </c>
      <c r="B193" s="83">
        <v>45.3</v>
      </c>
      <c r="C193" s="83">
        <v>45.6</v>
      </c>
      <c r="D193" s="83">
        <v>44.72</v>
      </c>
      <c r="E193" s="83">
        <v>45.46</v>
      </c>
      <c r="F193" s="84">
        <v>180300</v>
      </c>
      <c r="G193" s="83">
        <v>44.59</v>
      </c>
      <c r="H193" s="84">
        <f>EOD_T-A193</f>
        <v>267</v>
      </c>
      <c r="I193" s="83">
        <f t="shared" si="6"/>
        <v>-2.9999999999994031E-2</v>
      </c>
      <c r="J193" s="83">
        <f t="shared" si="7"/>
        <v>-6.7234424025087475E-2</v>
      </c>
      <c r="K193" s="83">
        <f>J193-REA_90DSMR</f>
        <v>-0.19140383250005732</v>
      </c>
      <c r="L193" s="83">
        <f t="shared" si="8"/>
        <v>3.6635427095710001E-2</v>
      </c>
    </row>
    <row r="194" spans="1:12" x14ac:dyDescent="0.25">
      <c r="A194" s="82">
        <v>41824</v>
      </c>
      <c r="B194" s="83">
        <v>44.55</v>
      </c>
      <c r="C194" s="83">
        <v>46.07</v>
      </c>
      <c r="D194" s="83">
        <v>44.31</v>
      </c>
      <c r="E194" s="83">
        <v>45.5</v>
      </c>
      <c r="F194" s="84">
        <v>388200</v>
      </c>
      <c r="G194" s="83">
        <v>44.62</v>
      </c>
      <c r="H194" s="84">
        <f>EOD_T-A194</f>
        <v>270</v>
      </c>
      <c r="I194" s="83">
        <f t="shared" si="6"/>
        <v>1.6299999999999955</v>
      </c>
      <c r="J194" s="83">
        <f t="shared" si="7"/>
        <v>3.7915794370783793</v>
      </c>
      <c r="K194" s="83">
        <f>J194-REA_90DSMR</f>
        <v>3.6674100286034093</v>
      </c>
      <c r="L194" s="83">
        <f t="shared" si="8"/>
        <v>13.449896317900858</v>
      </c>
    </row>
    <row r="195" spans="1:12" x14ac:dyDescent="0.25">
      <c r="A195" s="82">
        <v>41823</v>
      </c>
      <c r="B195" s="83">
        <v>43.5</v>
      </c>
      <c r="C195" s="83">
        <v>44.11</v>
      </c>
      <c r="D195" s="83">
        <v>43.21</v>
      </c>
      <c r="E195" s="83">
        <v>43.83</v>
      </c>
      <c r="F195" s="84">
        <v>297300</v>
      </c>
      <c r="G195" s="83">
        <v>42.99</v>
      </c>
      <c r="H195" s="84">
        <f>EOD_T-A195</f>
        <v>271</v>
      </c>
      <c r="I195" s="83">
        <f t="shared" ref="I195:I263" si="9">G195-G196</f>
        <v>1.0000000000005116E-2</v>
      </c>
      <c r="J195" s="83">
        <f t="shared" ref="J195:J258" si="10">I195/G196*100</f>
        <v>2.3266635644497713E-2</v>
      </c>
      <c r="K195" s="83">
        <f>J195-REA_90DSMR</f>
        <v>-0.10090277283047215</v>
      </c>
      <c r="L195" s="83">
        <f t="shared" ref="L195:L258" si="11">K195*K195</f>
        <v>1.0181369564877869E-2</v>
      </c>
    </row>
    <row r="196" spans="1:12" x14ac:dyDescent="0.25">
      <c r="A196" s="82">
        <v>41822</v>
      </c>
      <c r="B196" s="83">
        <v>43.18</v>
      </c>
      <c r="C196" s="83">
        <v>43.86</v>
      </c>
      <c r="D196" s="83">
        <v>42.8</v>
      </c>
      <c r="E196" s="83">
        <v>43.82</v>
      </c>
      <c r="F196" s="84">
        <v>266700</v>
      </c>
      <c r="G196" s="83">
        <v>42.98</v>
      </c>
      <c r="H196" s="84">
        <f>EOD_T-A196</f>
        <v>272</v>
      </c>
      <c r="I196" s="83">
        <f t="shared" si="9"/>
        <v>1.2999999999999972</v>
      </c>
      <c r="J196" s="83">
        <f t="shared" si="10"/>
        <v>3.1190019193857896</v>
      </c>
      <c r="K196" s="83">
        <f>J196-REA_90DSMR</f>
        <v>2.9948325109108196</v>
      </c>
      <c r="L196" s="83">
        <f t="shared" si="11"/>
        <v>8.969021768408405</v>
      </c>
    </row>
    <row r="197" spans="1:12" x14ac:dyDescent="0.25">
      <c r="A197" s="82">
        <v>41821</v>
      </c>
      <c r="B197" s="83">
        <v>42.7</v>
      </c>
      <c r="C197" s="83">
        <v>42.7</v>
      </c>
      <c r="D197" s="83">
        <v>42.2</v>
      </c>
      <c r="E197" s="83">
        <v>42.5</v>
      </c>
      <c r="F197" s="84">
        <v>213000</v>
      </c>
      <c r="G197" s="83">
        <v>41.68</v>
      </c>
      <c r="H197" s="84">
        <f>EOD_T-A197</f>
        <v>273</v>
      </c>
      <c r="I197" s="83">
        <f t="shared" si="9"/>
        <v>-0.21000000000000085</v>
      </c>
      <c r="J197" s="83">
        <f t="shared" si="10"/>
        <v>-0.50131296252089008</v>
      </c>
      <c r="K197" s="83">
        <f>J197-REA_90DSMR</f>
        <v>-0.6254823709958599</v>
      </c>
      <c r="L197" s="83">
        <f t="shared" si="11"/>
        <v>0.3912281964266025</v>
      </c>
    </row>
    <row r="198" spans="1:12" x14ac:dyDescent="0.25">
      <c r="A198" s="82">
        <v>41820</v>
      </c>
      <c r="B198" s="83">
        <v>42.7</v>
      </c>
      <c r="C198" s="83">
        <v>43.23</v>
      </c>
      <c r="D198" s="83">
        <v>42.36</v>
      </c>
      <c r="E198" s="83">
        <v>42.71</v>
      </c>
      <c r="F198" s="84">
        <v>242500</v>
      </c>
      <c r="G198" s="83">
        <v>41.89</v>
      </c>
      <c r="H198" s="84">
        <f>EOD_T-A198</f>
        <v>274</v>
      </c>
      <c r="I198" s="83">
        <f t="shared" si="9"/>
        <v>-0.31000000000000227</v>
      </c>
      <c r="J198" s="83">
        <f t="shared" si="10"/>
        <v>-0.73459715639810963</v>
      </c>
      <c r="K198" s="83">
        <f>J198-REA_90DSMR</f>
        <v>-0.85876656487307945</v>
      </c>
      <c r="L198" s="83">
        <f t="shared" si="11"/>
        <v>0.73748001294390897</v>
      </c>
    </row>
    <row r="199" spans="1:12" x14ac:dyDescent="0.25">
      <c r="A199" s="82">
        <v>41817</v>
      </c>
      <c r="B199" s="83">
        <v>43.39</v>
      </c>
      <c r="C199" s="83">
        <v>43.49</v>
      </c>
      <c r="D199" s="83">
        <v>42.83</v>
      </c>
      <c r="E199" s="83">
        <v>43.03</v>
      </c>
      <c r="F199" s="84">
        <v>165800</v>
      </c>
      <c r="G199" s="83">
        <v>42.2</v>
      </c>
      <c r="H199" s="84">
        <f>EOD_T-A199</f>
        <v>277</v>
      </c>
      <c r="I199" s="83">
        <f t="shared" si="9"/>
        <v>-0.34999999999999432</v>
      </c>
      <c r="J199" s="83">
        <f t="shared" si="10"/>
        <v>-0.82256169212689623</v>
      </c>
      <c r="K199" s="83">
        <f>J199-REA_90DSMR</f>
        <v>-0.94673110060186605</v>
      </c>
      <c r="L199" s="83">
        <f t="shared" si="11"/>
        <v>0.89629977684682061</v>
      </c>
    </row>
    <row r="200" spans="1:12" x14ac:dyDescent="0.25">
      <c r="A200" s="82">
        <v>41816</v>
      </c>
      <c r="B200" s="83">
        <v>42.6</v>
      </c>
      <c r="C200" s="83">
        <v>43.54</v>
      </c>
      <c r="D200" s="83">
        <v>42.39</v>
      </c>
      <c r="E200" s="83">
        <v>43.38</v>
      </c>
      <c r="F200" s="84">
        <v>129800</v>
      </c>
      <c r="G200" s="83">
        <v>42.55</v>
      </c>
      <c r="H200" s="84">
        <f>EOD_T-A200</f>
        <v>278</v>
      </c>
      <c r="I200" s="83">
        <f t="shared" si="9"/>
        <v>0.52999999999999403</v>
      </c>
      <c r="J200" s="83">
        <f t="shared" si="10"/>
        <v>1.2613041408852783</v>
      </c>
      <c r="K200" s="83">
        <f>J200-REA_90DSMR</f>
        <v>1.1371347324103085</v>
      </c>
      <c r="L200" s="83">
        <f t="shared" si="11"/>
        <v>1.293075399653864</v>
      </c>
    </row>
    <row r="201" spans="1:12" x14ac:dyDescent="0.25">
      <c r="A201" s="82">
        <v>41815</v>
      </c>
      <c r="B201" s="83">
        <v>43.04</v>
      </c>
      <c r="C201" s="83">
        <v>43.26</v>
      </c>
      <c r="D201" s="83">
        <v>42.3</v>
      </c>
      <c r="E201" s="83">
        <v>42.84</v>
      </c>
      <c r="F201" s="84">
        <v>305200</v>
      </c>
      <c r="G201" s="83">
        <v>42.02</v>
      </c>
      <c r="H201" s="84">
        <f>EOD_T-A201</f>
        <v>279</v>
      </c>
      <c r="I201" s="83">
        <f t="shared" si="9"/>
        <v>-0.63999999999999346</v>
      </c>
      <c r="J201" s="83">
        <f t="shared" si="10"/>
        <v>-1.5002344116268016</v>
      </c>
      <c r="K201" s="83">
        <f>J201-REA_90DSMR</f>
        <v>-1.6244038201017714</v>
      </c>
      <c r="L201" s="83">
        <f t="shared" si="11"/>
        <v>2.6386877707612282</v>
      </c>
    </row>
    <row r="202" spans="1:12" x14ac:dyDescent="0.25">
      <c r="A202" s="82">
        <v>41814</v>
      </c>
      <c r="B202" s="83">
        <v>43.99</v>
      </c>
      <c r="C202" s="83">
        <v>44.34</v>
      </c>
      <c r="D202" s="83">
        <v>43.18</v>
      </c>
      <c r="E202" s="83">
        <v>43.5</v>
      </c>
      <c r="F202" s="84">
        <v>330700</v>
      </c>
      <c r="G202" s="83">
        <v>42.66</v>
      </c>
      <c r="H202" s="84">
        <f>EOD_T-A202</f>
        <v>280</v>
      </c>
      <c r="I202" s="83">
        <f t="shared" si="9"/>
        <v>0.25999999999999801</v>
      </c>
      <c r="J202" s="83">
        <f t="shared" si="10"/>
        <v>0.61320754716980663</v>
      </c>
      <c r="K202" s="83">
        <f>J202-REA_90DSMR</f>
        <v>0.48903813869483675</v>
      </c>
      <c r="L202" s="83">
        <f t="shared" si="11"/>
        <v>0.2391583010981104</v>
      </c>
    </row>
    <row r="203" spans="1:12" x14ac:dyDescent="0.25">
      <c r="A203" s="82">
        <v>41813</v>
      </c>
      <c r="B203" s="83">
        <v>43.89</v>
      </c>
      <c r="C203" s="83">
        <v>44.49</v>
      </c>
      <c r="D203" s="83">
        <v>43.23</v>
      </c>
      <c r="E203" s="83">
        <v>43.23</v>
      </c>
      <c r="F203" s="84">
        <v>300500</v>
      </c>
      <c r="G203" s="83">
        <v>42.4</v>
      </c>
      <c r="H203" s="84">
        <f>EOD_T-A203</f>
        <v>281</v>
      </c>
      <c r="I203" s="83">
        <f t="shared" si="9"/>
        <v>-0.57000000000000028</v>
      </c>
      <c r="J203" s="83">
        <f t="shared" si="10"/>
        <v>-1.3265068652548295</v>
      </c>
      <c r="K203" s="83">
        <f>J203-REA_90DSMR</f>
        <v>-1.4506762737297993</v>
      </c>
      <c r="L203" s="83">
        <f t="shared" si="11"/>
        <v>2.1044616511625756</v>
      </c>
    </row>
    <row r="204" spans="1:12" x14ac:dyDescent="0.25">
      <c r="A204" s="82">
        <v>41810</v>
      </c>
      <c r="B204" s="83">
        <v>45</v>
      </c>
      <c r="C204" s="83">
        <v>45</v>
      </c>
      <c r="D204" s="83">
        <v>43.81</v>
      </c>
      <c r="E204" s="83">
        <v>43.81</v>
      </c>
      <c r="F204" s="84">
        <v>277800</v>
      </c>
      <c r="G204" s="83">
        <v>42.97</v>
      </c>
      <c r="H204" s="84">
        <f>EOD_T-A204</f>
        <v>284</v>
      </c>
      <c r="I204" s="83">
        <f t="shared" si="9"/>
        <v>-1.1600000000000037</v>
      </c>
      <c r="J204" s="83">
        <f t="shared" si="10"/>
        <v>-2.6285973260820388</v>
      </c>
      <c r="K204" s="83">
        <f>J204-REA_90DSMR</f>
        <v>-2.7527667345570088</v>
      </c>
      <c r="L204" s="83">
        <f t="shared" si="11"/>
        <v>7.5777246948836572</v>
      </c>
    </row>
    <row r="205" spans="1:12" x14ac:dyDescent="0.25">
      <c r="A205" s="82">
        <v>41809</v>
      </c>
      <c r="B205" s="83">
        <v>44.85</v>
      </c>
      <c r="C205" s="83">
        <v>45.35</v>
      </c>
      <c r="D205" s="83">
        <v>44.32</v>
      </c>
      <c r="E205" s="83">
        <v>45</v>
      </c>
      <c r="F205" s="84">
        <v>670700</v>
      </c>
      <c r="G205" s="83">
        <v>44.13</v>
      </c>
      <c r="H205" s="84">
        <f>EOD_T-A205</f>
        <v>285</v>
      </c>
      <c r="I205" s="83">
        <f t="shared" si="9"/>
        <v>0.8300000000000054</v>
      </c>
      <c r="J205" s="83">
        <f t="shared" si="10"/>
        <v>1.9168591224018601</v>
      </c>
      <c r="K205" s="83">
        <f>J205-REA_90DSMR</f>
        <v>1.7926897139268902</v>
      </c>
      <c r="L205" s="83">
        <f t="shared" si="11"/>
        <v>3.2137364104192754</v>
      </c>
    </row>
    <row r="206" spans="1:12" x14ac:dyDescent="0.25">
      <c r="A206" s="82">
        <v>41808</v>
      </c>
      <c r="B206" s="83">
        <v>43.5</v>
      </c>
      <c r="C206" s="83">
        <v>44.85</v>
      </c>
      <c r="D206" s="83">
        <v>43.5</v>
      </c>
      <c r="E206" s="83">
        <v>44.15</v>
      </c>
      <c r="F206" s="84">
        <v>586500</v>
      </c>
      <c r="G206" s="83">
        <v>43.3</v>
      </c>
      <c r="H206" s="84">
        <f>EOD_T-A206</f>
        <v>286</v>
      </c>
      <c r="I206" s="83">
        <f t="shared" si="9"/>
        <v>1.0399999999999991</v>
      </c>
      <c r="J206" s="83">
        <f t="shared" si="10"/>
        <v>2.4609559867486968</v>
      </c>
      <c r="K206" s="83">
        <f>J206-REA_90DSMR</f>
        <v>2.3367865782737267</v>
      </c>
      <c r="L206" s="83">
        <f t="shared" si="11"/>
        <v>5.4605715124002323</v>
      </c>
    </row>
    <row r="207" spans="1:12" x14ac:dyDescent="0.25">
      <c r="A207" s="82">
        <v>41807</v>
      </c>
      <c r="B207" s="83">
        <v>42.49</v>
      </c>
      <c r="C207" s="83">
        <v>43.36</v>
      </c>
      <c r="D207" s="83">
        <v>42.42</v>
      </c>
      <c r="E207" s="83">
        <v>43.09</v>
      </c>
      <c r="F207" s="84">
        <v>267900</v>
      </c>
      <c r="G207" s="83">
        <v>42.26</v>
      </c>
      <c r="H207" s="84">
        <f>EOD_T-A207</f>
        <v>287</v>
      </c>
      <c r="I207" s="83">
        <f t="shared" si="9"/>
        <v>0.22999999999999687</v>
      </c>
      <c r="J207" s="83">
        <f t="shared" si="10"/>
        <v>0.54722817035450122</v>
      </c>
      <c r="K207" s="83">
        <f>J207-REA_90DSMR</f>
        <v>0.42305876187953134</v>
      </c>
      <c r="L207" s="83">
        <f t="shared" si="11"/>
        <v>0.17897871600304199</v>
      </c>
    </row>
    <row r="208" spans="1:12" x14ac:dyDescent="0.25">
      <c r="A208" s="82">
        <v>41806</v>
      </c>
      <c r="B208" s="83">
        <v>42.78</v>
      </c>
      <c r="C208" s="83">
        <v>42.86</v>
      </c>
      <c r="D208" s="83">
        <v>42.46</v>
      </c>
      <c r="E208" s="83">
        <v>42.85</v>
      </c>
      <c r="F208" s="84">
        <v>249900</v>
      </c>
      <c r="G208" s="83">
        <v>42.03</v>
      </c>
      <c r="H208" s="84">
        <f>EOD_T-A208</f>
        <v>288</v>
      </c>
      <c r="I208" s="83">
        <f t="shared" si="9"/>
        <v>0.20000000000000284</v>
      </c>
      <c r="J208" s="83">
        <f t="shared" si="10"/>
        <v>0.47812574707148658</v>
      </c>
      <c r="K208" s="83">
        <f>J208-REA_90DSMR</f>
        <v>0.35395633859651671</v>
      </c>
      <c r="L208" s="83">
        <f t="shared" si="11"/>
        <v>0.12528508963265197</v>
      </c>
    </row>
    <row r="209" spans="1:12" x14ac:dyDescent="0.25">
      <c r="A209" s="82">
        <v>41803</v>
      </c>
      <c r="B209" s="83">
        <v>42.37</v>
      </c>
      <c r="C209" s="83">
        <v>42.81</v>
      </c>
      <c r="D209" s="83">
        <v>42.2</v>
      </c>
      <c r="E209" s="83">
        <v>42.65</v>
      </c>
      <c r="F209" s="84">
        <v>299000</v>
      </c>
      <c r="G209" s="83">
        <v>41.83</v>
      </c>
      <c r="H209" s="84">
        <f>EOD_T-A209</f>
        <v>291</v>
      </c>
      <c r="I209" s="83">
        <f t="shared" si="9"/>
        <v>-0.82999999999999829</v>
      </c>
      <c r="J209" s="83">
        <f t="shared" si="10"/>
        <v>-1.9456165025785239</v>
      </c>
      <c r="K209" s="83">
        <f>J209-REA_90DSMR</f>
        <v>-2.069785911053494</v>
      </c>
      <c r="L209" s="83">
        <f t="shared" si="11"/>
        <v>4.2840137175955419</v>
      </c>
    </row>
    <row r="210" spans="1:12" x14ac:dyDescent="0.25">
      <c r="A210" s="82">
        <v>41802</v>
      </c>
      <c r="B210" s="83">
        <v>42.59</v>
      </c>
      <c r="C210" s="83">
        <v>43.6</v>
      </c>
      <c r="D210" s="83">
        <v>42.52</v>
      </c>
      <c r="E210" s="83">
        <v>43.5</v>
      </c>
      <c r="F210" s="84">
        <v>383500</v>
      </c>
      <c r="G210" s="83">
        <v>42.66</v>
      </c>
      <c r="H210" s="84">
        <f>EOD_T-A210</f>
        <v>292</v>
      </c>
      <c r="I210" s="83">
        <f t="shared" si="9"/>
        <v>0.88999999999999346</v>
      </c>
      <c r="J210" s="83">
        <f t="shared" si="10"/>
        <v>2.130715824754593</v>
      </c>
      <c r="K210" s="83">
        <f>J210-REA_90DSMR</f>
        <v>2.0065464162796229</v>
      </c>
      <c r="L210" s="83">
        <f t="shared" si="11"/>
        <v>4.0262285206845982</v>
      </c>
    </row>
    <row r="211" spans="1:12" x14ac:dyDescent="0.25">
      <c r="A211" s="82">
        <v>41801</v>
      </c>
      <c r="B211" s="83">
        <v>43</v>
      </c>
      <c r="C211" s="83">
        <v>43.1</v>
      </c>
      <c r="D211" s="83">
        <v>42.41</v>
      </c>
      <c r="E211" s="83">
        <v>42.59</v>
      </c>
      <c r="F211" s="84">
        <v>281300</v>
      </c>
      <c r="G211" s="83">
        <v>41.77</v>
      </c>
      <c r="H211" s="84">
        <f>EOD_T-A211</f>
        <v>293</v>
      </c>
      <c r="I211" s="83">
        <f t="shared" si="9"/>
        <v>-0.64999999999999858</v>
      </c>
      <c r="J211" s="83">
        <f t="shared" si="10"/>
        <v>-1.532296086751529</v>
      </c>
      <c r="K211" s="83">
        <f>J211-REA_90DSMR</f>
        <v>-1.6564654952264988</v>
      </c>
      <c r="L211" s="83">
        <f t="shared" si="11"/>
        <v>2.74387793687597</v>
      </c>
    </row>
    <row r="212" spans="1:12" x14ac:dyDescent="0.25">
      <c r="A212" s="82">
        <v>41800</v>
      </c>
      <c r="B212" s="83">
        <v>43.4</v>
      </c>
      <c r="C212" s="83">
        <v>43.73</v>
      </c>
      <c r="D212" s="83">
        <v>43.13</v>
      </c>
      <c r="E212" s="83">
        <v>43.25</v>
      </c>
      <c r="F212" s="84">
        <v>402800</v>
      </c>
      <c r="G212" s="83">
        <v>42.42</v>
      </c>
      <c r="H212" s="84">
        <f>EOD_T-A212</f>
        <v>294</v>
      </c>
      <c r="I212" s="83">
        <f t="shared" si="9"/>
        <v>0.32000000000000028</v>
      </c>
      <c r="J212" s="83">
        <f t="shared" si="10"/>
        <v>0.7600950118764852</v>
      </c>
      <c r="K212" s="83">
        <f>J212-REA_90DSMR</f>
        <v>0.63592560340151538</v>
      </c>
      <c r="L212" s="83">
        <f t="shared" si="11"/>
        <v>0.40440137306158142</v>
      </c>
    </row>
    <row r="213" spans="1:12" x14ac:dyDescent="0.25">
      <c r="A213" s="82">
        <v>41799</v>
      </c>
      <c r="B213" s="83">
        <v>42.93</v>
      </c>
      <c r="C213" s="83">
        <v>42.93</v>
      </c>
      <c r="D213" s="83">
        <v>42.93</v>
      </c>
      <c r="E213" s="83">
        <v>42.93</v>
      </c>
      <c r="F213" s="84">
        <v>0</v>
      </c>
      <c r="G213" s="83">
        <v>42.1</v>
      </c>
      <c r="H213" s="84">
        <f>EOD_T-A213</f>
        <v>295</v>
      </c>
      <c r="I213" s="83">
        <f t="shared" si="9"/>
        <v>0</v>
      </c>
      <c r="J213" s="83">
        <f t="shared" si="10"/>
        <v>0</v>
      </c>
      <c r="K213" s="83">
        <f>J213-REA_90DSMR</f>
        <v>-0.12416940847496986</v>
      </c>
      <c r="L213" s="83">
        <f t="shared" si="11"/>
        <v>1.5418042001023919E-2</v>
      </c>
    </row>
    <row r="214" spans="1:12" x14ac:dyDescent="0.25">
      <c r="A214" s="82">
        <v>41796</v>
      </c>
      <c r="B214" s="83">
        <v>43</v>
      </c>
      <c r="C214" s="83">
        <v>44.12</v>
      </c>
      <c r="D214" s="83">
        <v>42.9</v>
      </c>
      <c r="E214" s="83">
        <v>42.93</v>
      </c>
      <c r="F214" s="84">
        <v>286200</v>
      </c>
      <c r="G214" s="83">
        <v>42.1</v>
      </c>
      <c r="H214" s="84">
        <f>EOD_T-A214</f>
        <v>298</v>
      </c>
      <c r="I214" s="83">
        <f t="shared" si="9"/>
        <v>3.0000000000001137E-2</v>
      </c>
      <c r="J214" s="83">
        <f t="shared" si="10"/>
        <v>7.1309721892087313E-2</v>
      </c>
      <c r="K214" s="83">
        <f>J214-REA_90DSMR</f>
        <v>-5.2859686582882551E-2</v>
      </c>
      <c r="L214" s="83">
        <f t="shared" si="11"/>
        <v>2.7941464656405734E-3</v>
      </c>
    </row>
    <row r="215" spans="1:12" x14ac:dyDescent="0.25">
      <c r="A215" s="82">
        <v>41795</v>
      </c>
      <c r="B215" s="83">
        <v>42.7</v>
      </c>
      <c r="C215" s="83">
        <v>43.24</v>
      </c>
      <c r="D215" s="83">
        <v>42.14</v>
      </c>
      <c r="E215" s="83">
        <v>42.89</v>
      </c>
      <c r="F215" s="84">
        <v>276500</v>
      </c>
      <c r="G215" s="83">
        <v>42.07</v>
      </c>
      <c r="H215" s="84">
        <f>EOD_T-A215</f>
        <v>299</v>
      </c>
      <c r="I215" s="83">
        <f t="shared" si="9"/>
        <v>0.18999999999999773</v>
      </c>
      <c r="J215" s="83">
        <f t="shared" si="10"/>
        <v>0.45367717287487519</v>
      </c>
      <c r="K215" s="83">
        <f>J215-REA_90DSMR</f>
        <v>0.32950776439990531</v>
      </c>
      <c r="L215" s="83">
        <f t="shared" si="11"/>
        <v>0.10857536679982351</v>
      </c>
    </row>
    <row r="216" spans="1:12" x14ac:dyDescent="0.25">
      <c r="A216" s="82">
        <v>41794</v>
      </c>
      <c r="B216" s="83">
        <v>43.55</v>
      </c>
      <c r="C216" s="83">
        <v>43.79</v>
      </c>
      <c r="D216" s="83">
        <v>42.7</v>
      </c>
      <c r="E216" s="83">
        <v>42.7</v>
      </c>
      <c r="F216" s="84">
        <v>512900</v>
      </c>
      <c r="G216" s="83">
        <v>41.88</v>
      </c>
      <c r="H216" s="84">
        <f>EOD_T-A216</f>
        <v>300</v>
      </c>
      <c r="I216" s="83">
        <f t="shared" si="9"/>
        <v>-1.2100000000000009</v>
      </c>
      <c r="J216" s="83">
        <f t="shared" si="10"/>
        <v>-2.8080761197493636</v>
      </c>
      <c r="K216" s="83">
        <f>J216-REA_90DSMR</f>
        <v>-2.9322455282243336</v>
      </c>
      <c r="L216" s="83">
        <f t="shared" si="11"/>
        <v>8.5980638377916012</v>
      </c>
    </row>
    <row r="217" spans="1:12" x14ac:dyDescent="0.25">
      <c r="A217" s="82">
        <v>41793</v>
      </c>
      <c r="B217" s="83">
        <v>44.12</v>
      </c>
      <c r="C217" s="83">
        <v>45.41</v>
      </c>
      <c r="D217" s="83">
        <v>43.69</v>
      </c>
      <c r="E217" s="83">
        <v>43.94</v>
      </c>
      <c r="F217" s="84">
        <v>258100</v>
      </c>
      <c r="G217" s="83">
        <v>43.09</v>
      </c>
      <c r="H217" s="84">
        <f>EOD_T-A217</f>
        <v>301</v>
      </c>
      <c r="I217" s="83">
        <f t="shared" si="9"/>
        <v>-1.1799999999999997</v>
      </c>
      <c r="J217" s="83">
        <f t="shared" si="10"/>
        <v>-2.6654619381070694</v>
      </c>
      <c r="K217" s="83">
        <f>J217-REA_90DSMR</f>
        <v>-2.7896313465820395</v>
      </c>
      <c r="L217" s="83">
        <f t="shared" si="11"/>
        <v>7.7820430498331232</v>
      </c>
    </row>
    <row r="218" spans="1:12" x14ac:dyDescent="0.25">
      <c r="A218" s="82">
        <v>41792</v>
      </c>
      <c r="B218" s="83">
        <v>45.24</v>
      </c>
      <c r="C218" s="83">
        <v>45.86</v>
      </c>
      <c r="D218" s="83">
        <v>45.01</v>
      </c>
      <c r="E218" s="83">
        <v>45.14</v>
      </c>
      <c r="F218" s="84">
        <v>203500</v>
      </c>
      <c r="G218" s="83">
        <v>44.27</v>
      </c>
      <c r="H218" s="84">
        <f>EOD_T-A218</f>
        <v>302</v>
      </c>
      <c r="I218" s="83">
        <f t="shared" si="9"/>
        <v>-0.36999999999999744</v>
      </c>
      <c r="J218" s="83">
        <f t="shared" si="10"/>
        <v>-0.82885304659497638</v>
      </c>
      <c r="K218" s="83">
        <f>J218-REA_90DSMR</f>
        <v>-0.95302245506994621</v>
      </c>
      <c r="L218" s="83">
        <f t="shared" si="11"/>
        <v>0.90825179986754767</v>
      </c>
    </row>
    <row r="219" spans="1:12" x14ac:dyDescent="0.25">
      <c r="A219" s="82">
        <v>41789</v>
      </c>
      <c r="B219" s="83">
        <v>45.77</v>
      </c>
      <c r="C219" s="83">
        <v>45.8</v>
      </c>
      <c r="D219" s="83">
        <v>45.09</v>
      </c>
      <c r="E219" s="83">
        <v>45.52</v>
      </c>
      <c r="F219" s="84">
        <v>287000</v>
      </c>
      <c r="G219" s="83">
        <v>44.64</v>
      </c>
      <c r="H219" s="84">
        <f>EOD_T-A219</f>
        <v>305</v>
      </c>
      <c r="I219" s="83">
        <f t="shared" si="9"/>
        <v>2.0000000000003126E-2</v>
      </c>
      <c r="J219" s="83">
        <f t="shared" si="10"/>
        <v>4.4822949350074248E-2</v>
      </c>
      <c r="K219" s="83">
        <f>J219-REA_90DSMR</f>
        <v>-7.9346459124895616E-2</v>
      </c>
      <c r="L219" s="83">
        <f t="shared" si="11"/>
        <v>6.2958605756587311E-3</v>
      </c>
    </row>
    <row r="220" spans="1:12" x14ac:dyDescent="0.25">
      <c r="A220" s="82">
        <v>41788</v>
      </c>
      <c r="B220" s="83">
        <v>44.6</v>
      </c>
      <c r="C220" s="83">
        <v>45.95</v>
      </c>
      <c r="D220" s="83">
        <v>44.6</v>
      </c>
      <c r="E220" s="83">
        <v>45.49</v>
      </c>
      <c r="F220" s="84">
        <v>276400</v>
      </c>
      <c r="G220" s="83">
        <v>44.62</v>
      </c>
      <c r="H220" s="84">
        <f>EOD_T-A220</f>
        <v>306</v>
      </c>
      <c r="I220" s="83">
        <f t="shared" si="9"/>
        <v>1.1199999999999974</v>
      </c>
      <c r="J220" s="83">
        <f t="shared" si="10"/>
        <v>2.5747126436781551</v>
      </c>
      <c r="K220" s="83">
        <f>J220-REA_90DSMR</f>
        <v>2.4505432352031851</v>
      </c>
      <c r="L220" s="83">
        <f t="shared" si="11"/>
        <v>6.0051621476000925</v>
      </c>
    </row>
    <row r="221" spans="1:12" x14ac:dyDescent="0.25">
      <c r="A221" s="82">
        <v>41787</v>
      </c>
      <c r="B221" s="83">
        <v>43.96</v>
      </c>
      <c r="C221" s="83">
        <v>44.65</v>
      </c>
      <c r="D221" s="83">
        <v>43.88</v>
      </c>
      <c r="E221" s="83">
        <v>44.35</v>
      </c>
      <c r="F221" s="84">
        <v>187900</v>
      </c>
      <c r="G221" s="83">
        <v>43.5</v>
      </c>
      <c r="H221" s="84">
        <f>EOD_T-A221</f>
        <v>307</v>
      </c>
      <c r="I221" s="83">
        <f t="shared" si="9"/>
        <v>0.57000000000000028</v>
      </c>
      <c r="J221" s="83">
        <f t="shared" si="10"/>
        <v>1.3277428371768001</v>
      </c>
      <c r="K221" s="83">
        <f>J221-REA_90DSMR</f>
        <v>1.2035734287018303</v>
      </c>
      <c r="L221" s="83">
        <f t="shared" si="11"/>
        <v>1.4485889982770797</v>
      </c>
    </row>
    <row r="222" spans="1:12" x14ac:dyDescent="0.25">
      <c r="A222" s="82">
        <v>41786</v>
      </c>
      <c r="B222" s="83">
        <v>43.83</v>
      </c>
      <c r="C222" s="83">
        <v>44.34</v>
      </c>
      <c r="D222" s="83">
        <v>43.58</v>
      </c>
      <c r="E222" s="83">
        <v>43.77</v>
      </c>
      <c r="F222" s="84">
        <v>221400</v>
      </c>
      <c r="G222" s="83">
        <v>42.93</v>
      </c>
      <c r="H222" s="84">
        <f>EOD_T-A222</f>
        <v>308</v>
      </c>
      <c r="I222" s="83">
        <f t="shared" si="9"/>
        <v>0.27000000000000313</v>
      </c>
      <c r="J222" s="83">
        <f t="shared" si="10"/>
        <v>0.63291139240507066</v>
      </c>
      <c r="K222" s="83">
        <f>J222-REA_90DSMR</f>
        <v>0.50874198393010084</v>
      </c>
      <c r="L222" s="83">
        <f t="shared" si="11"/>
        <v>0.25881840621313495</v>
      </c>
    </row>
    <row r="223" spans="1:12" x14ac:dyDescent="0.25">
      <c r="A223" s="82">
        <v>41785</v>
      </c>
      <c r="B223" s="83">
        <v>43.15</v>
      </c>
      <c r="C223" s="83">
        <v>43.56</v>
      </c>
      <c r="D223" s="83">
        <v>43.14</v>
      </c>
      <c r="E223" s="83">
        <v>43.5</v>
      </c>
      <c r="F223" s="84">
        <v>478400</v>
      </c>
      <c r="G223" s="83">
        <v>42.66</v>
      </c>
      <c r="H223" s="84">
        <f>EOD_T-A223</f>
        <v>309</v>
      </c>
      <c r="I223" s="83">
        <f t="shared" si="9"/>
        <v>6.9999999999993179E-2</v>
      </c>
      <c r="J223" s="83">
        <f t="shared" si="10"/>
        <v>0.16435783047662167</v>
      </c>
      <c r="K223" s="83">
        <f>J223-REA_90DSMR</f>
        <v>4.0188422001651805E-2</v>
      </c>
      <c r="L223" s="83">
        <f t="shared" si="11"/>
        <v>1.615109262982851E-3</v>
      </c>
    </row>
    <row r="224" spans="1:12" x14ac:dyDescent="0.25">
      <c r="A224" s="82">
        <v>41782</v>
      </c>
      <c r="B224" s="83">
        <v>43.5</v>
      </c>
      <c r="C224" s="83">
        <v>43.86</v>
      </c>
      <c r="D224" s="83">
        <v>43.43</v>
      </c>
      <c r="E224" s="83">
        <v>43.43</v>
      </c>
      <c r="F224" s="84">
        <v>544200</v>
      </c>
      <c r="G224" s="83">
        <v>42.59</v>
      </c>
      <c r="H224" s="84">
        <f>EOD_T-A224</f>
        <v>312</v>
      </c>
      <c r="I224" s="83">
        <f t="shared" si="9"/>
        <v>-9.9999999999994316E-2</v>
      </c>
      <c r="J224" s="83">
        <f t="shared" si="10"/>
        <v>-0.23424689622861167</v>
      </c>
      <c r="K224" s="83">
        <f>J224-REA_90DSMR</f>
        <v>-0.35841630470358155</v>
      </c>
      <c r="L224" s="83">
        <f t="shared" si="11"/>
        <v>0.12846224747737062</v>
      </c>
    </row>
    <row r="225" spans="1:12" x14ac:dyDescent="0.25">
      <c r="A225" s="82">
        <v>41781</v>
      </c>
      <c r="B225" s="83">
        <v>43</v>
      </c>
      <c r="C225" s="83">
        <v>43.77</v>
      </c>
      <c r="D225" s="83">
        <v>42.7</v>
      </c>
      <c r="E225" s="83">
        <v>43.53</v>
      </c>
      <c r="F225" s="84">
        <v>419800</v>
      </c>
      <c r="G225" s="83">
        <v>42.69</v>
      </c>
      <c r="H225" s="84">
        <f>EOD_T-A225</f>
        <v>313</v>
      </c>
      <c r="I225" s="83">
        <f t="shared" si="9"/>
        <v>0.62999999999999545</v>
      </c>
      <c r="J225" s="83">
        <f t="shared" si="10"/>
        <v>1.4978601997146825</v>
      </c>
      <c r="K225" s="83">
        <f>J225-REA_90DSMR</f>
        <v>1.3736907912397127</v>
      </c>
      <c r="L225" s="83">
        <f t="shared" si="11"/>
        <v>1.8870263899367881</v>
      </c>
    </row>
    <row r="226" spans="1:12" x14ac:dyDescent="0.25">
      <c r="A226" s="82">
        <v>41780</v>
      </c>
      <c r="B226" s="83">
        <v>42.9</v>
      </c>
      <c r="C226" s="83">
        <v>43.52</v>
      </c>
      <c r="D226" s="83">
        <v>41.73</v>
      </c>
      <c r="E226" s="83">
        <v>42.88</v>
      </c>
      <c r="F226" s="84">
        <v>388000</v>
      </c>
      <c r="G226" s="83">
        <v>42.06</v>
      </c>
      <c r="H226" s="84">
        <f>EOD_T-A226</f>
        <v>314</v>
      </c>
      <c r="I226" s="83">
        <f t="shared" si="9"/>
        <v>-0.79999999999999716</v>
      </c>
      <c r="J226" s="83">
        <f t="shared" si="10"/>
        <v>-1.8665422305179586</v>
      </c>
      <c r="K226" s="83">
        <f>J226-REA_90DSMR</f>
        <v>-1.9907116389929285</v>
      </c>
      <c r="L226" s="83">
        <f t="shared" si="11"/>
        <v>3.9629328296219115</v>
      </c>
    </row>
    <row r="227" spans="1:12" x14ac:dyDescent="0.25">
      <c r="A227" s="82">
        <v>41779</v>
      </c>
      <c r="B227" s="83">
        <v>43.55</v>
      </c>
      <c r="C227" s="83">
        <v>43.79</v>
      </c>
      <c r="D227" s="83">
        <v>42.06</v>
      </c>
      <c r="E227" s="83">
        <v>43.7</v>
      </c>
      <c r="F227" s="84">
        <v>506800</v>
      </c>
      <c r="G227" s="83">
        <v>42.86</v>
      </c>
      <c r="H227" s="84">
        <f>EOD_T-A227</f>
        <v>315</v>
      </c>
      <c r="I227" s="83">
        <f t="shared" si="9"/>
        <v>0.36999999999999744</v>
      </c>
      <c r="J227" s="83">
        <f t="shared" si="10"/>
        <v>0.87079312779476914</v>
      </c>
      <c r="K227" s="83">
        <f>J227-REA_90DSMR</f>
        <v>0.74662371931979932</v>
      </c>
      <c r="L227" s="83">
        <f t="shared" si="11"/>
        <v>0.55744697825093048</v>
      </c>
    </row>
    <row r="228" spans="1:12" x14ac:dyDescent="0.25">
      <c r="A228" s="82">
        <v>41778</v>
      </c>
      <c r="B228" s="83">
        <v>45.12</v>
      </c>
      <c r="C228" s="83">
        <v>45.39</v>
      </c>
      <c r="D228" s="83">
        <v>43.12</v>
      </c>
      <c r="E228" s="83">
        <v>43.32</v>
      </c>
      <c r="F228" s="84">
        <v>284900</v>
      </c>
      <c r="G228" s="83">
        <v>42.49</v>
      </c>
      <c r="H228" s="84">
        <f>EOD_T-A228</f>
        <v>316</v>
      </c>
      <c r="I228" s="83">
        <f t="shared" si="9"/>
        <v>-1.8399999999999963</v>
      </c>
      <c r="J228" s="83">
        <f t="shared" si="10"/>
        <v>-4.1506880216557551</v>
      </c>
      <c r="K228" s="83">
        <f>J228-REA_90DSMR</f>
        <v>-4.2748574301307247</v>
      </c>
      <c r="L228" s="83">
        <f t="shared" si="11"/>
        <v>18.274406047943863</v>
      </c>
    </row>
    <row r="229" spans="1:12" x14ac:dyDescent="0.25">
      <c r="A229" s="82">
        <v>41775</v>
      </c>
      <c r="B229" s="83">
        <v>45.5</v>
      </c>
      <c r="C229" s="83">
        <v>45.56</v>
      </c>
      <c r="D229" s="83">
        <v>45.1</v>
      </c>
      <c r="E229" s="83">
        <v>45.2</v>
      </c>
      <c r="F229" s="84">
        <v>274700</v>
      </c>
      <c r="G229" s="83">
        <v>44.33</v>
      </c>
      <c r="H229" s="84">
        <f>EOD_T-A229</f>
        <v>319</v>
      </c>
      <c r="I229" s="83">
        <f t="shared" si="9"/>
        <v>-0.67999999999999972</v>
      </c>
      <c r="J229" s="83">
        <f t="shared" si="10"/>
        <v>-1.5107753832481665</v>
      </c>
      <c r="K229" s="83">
        <f>J229-REA_90DSMR</f>
        <v>-1.6349447917231363</v>
      </c>
      <c r="L229" s="83">
        <f t="shared" si="11"/>
        <v>2.6730444719826099</v>
      </c>
    </row>
    <row r="230" spans="1:12" x14ac:dyDescent="0.25">
      <c r="A230" s="82">
        <v>41774</v>
      </c>
      <c r="B230" s="83">
        <v>45.55</v>
      </c>
      <c r="C230" s="83">
        <v>46.29</v>
      </c>
      <c r="D230" s="83">
        <v>45.42</v>
      </c>
      <c r="E230" s="83">
        <v>45.89</v>
      </c>
      <c r="F230" s="84">
        <v>336400</v>
      </c>
      <c r="G230" s="83">
        <v>45.01</v>
      </c>
      <c r="H230" s="84">
        <f>EOD_T-A230</f>
        <v>320</v>
      </c>
      <c r="I230" s="83">
        <f t="shared" si="9"/>
        <v>-0.10999999999999943</v>
      </c>
      <c r="J230" s="83">
        <f t="shared" si="10"/>
        <v>-0.24379432624113351</v>
      </c>
      <c r="K230" s="83">
        <f>J230-REA_90DSMR</f>
        <v>-0.36796373471610339</v>
      </c>
      <c r="L230" s="83">
        <f t="shared" si="11"/>
        <v>0.13539731006622291</v>
      </c>
    </row>
    <row r="231" spans="1:12" x14ac:dyDescent="0.25">
      <c r="A231" s="82">
        <v>41773</v>
      </c>
      <c r="B231" s="83">
        <v>46.15</v>
      </c>
      <c r="C231" s="83">
        <v>46.64</v>
      </c>
      <c r="D231" s="83">
        <v>45.51</v>
      </c>
      <c r="E231" s="83">
        <v>46</v>
      </c>
      <c r="F231" s="84">
        <v>181900</v>
      </c>
      <c r="G231" s="83">
        <v>45.12</v>
      </c>
      <c r="H231" s="84">
        <f>EOD_T-A231</f>
        <v>321</v>
      </c>
      <c r="I231" s="83">
        <f t="shared" si="9"/>
        <v>-0.21000000000000085</v>
      </c>
      <c r="J231" s="83">
        <f t="shared" si="10"/>
        <v>-0.46326935804103431</v>
      </c>
      <c r="K231" s="83">
        <f>J231-REA_90DSMR</f>
        <v>-0.58743876651600413</v>
      </c>
      <c r="L231" s="83">
        <f t="shared" si="11"/>
        <v>0.34508430440584442</v>
      </c>
    </row>
    <row r="232" spans="1:12" x14ac:dyDescent="0.25">
      <c r="A232" s="82">
        <v>41772</v>
      </c>
      <c r="B232" s="83">
        <v>47.11</v>
      </c>
      <c r="C232" s="83">
        <v>47.24</v>
      </c>
      <c r="D232" s="83">
        <v>46</v>
      </c>
      <c r="E232" s="83">
        <v>46.22</v>
      </c>
      <c r="F232" s="84">
        <v>155000</v>
      </c>
      <c r="G232" s="83">
        <v>45.33</v>
      </c>
      <c r="H232" s="84">
        <f>EOD_T-A232</f>
        <v>322</v>
      </c>
      <c r="I232" s="83">
        <f t="shared" si="9"/>
        <v>-0.55000000000000426</v>
      </c>
      <c r="J232" s="83">
        <f t="shared" si="10"/>
        <v>-1.1987794245858854</v>
      </c>
      <c r="K232" s="83">
        <f>J232-REA_90DSMR</f>
        <v>-1.3229488330608552</v>
      </c>
      <c r="L232" s="83">
        <f t="shared" si="11"/>
        <v>1.7501936148970785</v>
      </c>
    </row>
    <row r="233" spans="1:12" x14ac:dyDescent="0.25">
      <c r="A233" s="82">
        <v>41771</v>
      </c>
      <c r="B233" s="83">
        <v>45.74</v>
      </c>
      <c r="C233" s="83">
        <v>46.85</v>
      </c>
      <c r="D233" s="83">
        <v>45.45</v>
      </c>
      <c r="E233" s="83">
        <v>46.78</v>
      </c>
      <c r="F233" s="84">
        <v>116200</v>
      </c>
      <c r="G233" s="83">
        <v>45.88</v>
      </c>
      <c r="H233" s="84">
        <f>EOD_T-A233</f>
        <v>323</v>
      </c>
      <c r="I233" s="83">
        <f t="shared" si="9"/>
        <v>1</v>
      </c>
      <c r="J233" s="83">
        <f t="shared" si="10"/>
        <v>2.2281639928698751</v>
      </c>
      <c r="K233" s="83">
        <f>J233-REA_90DSMR</f>
        <v>2.1039945843949051</v>
      </c>
      <c r="L233" s="83">
        <f t="shared" si="11"/>
        <v>4.4267932111630897</v>
      </c>
    </row>
    <row r="234" spans="1:12" x14ac:dyDescent="0.25">
      <c r="A234" s="82">
        <v>41768</v>
      </c>
      <c r="B234" s="83">
        <v>46.78</v>
      </c>
      <c r="C234" s="83">
        <v>46.91</v>
      </c>
      <c r="D234" s="83">
        <v>45.44</v>
      </c>
      <c r="E234" s="83">
        <v>45.76</v>
      </c>
      <c r="F234" s="84">
        <v>212200</v>
      </c>
      <c r="G234" s="83">
        <v>44.88</v>
      </c>
      <c r="H234" s="84">
        <f>EOD_T-A234</f>
        <v>326</v>
      </c>
      <c r="I234" s="83">
        <f t="shared" si="9"/>
        <v>-1.0899999999999963</v>
      </c>
      <c r="J234" s="83">
        <f t="shared" si="10"/>
        <v>-2.371111594518156</v>
      </c>
      <c r="K234" s="83">
        <f>J234-REA_90DSMR</f>
        <v>-2.4952810029931261</v>
      </c>
      <c r="L234" s="83">
        <f t="shared" si="11"/>
        <v>6.2264272838983814</v>
      </c>
    </row>
    <row r="235" spans="1:12" x14ac:dyDescent="0.25">
      <c r="A235" s="82">
        <v>41767</v>
      </c>
      <c r="B235" s="83">
        <v>47.3</v>
      </c>
      <c r="C235" s="83">
        <v>47.32</v>
      </c>
      <c r="D235" s="83">
        <v>46.47</v>
      </c>
      <c r="E235" s="83">
        <v>46.87</v>
      </c>
      <c r="F235" s="84">
        <v>149400</v>
      </c>
      <c r="G235" s="83">
        <v>45.97</v>
      </c>
      <c r="H235" s="84">
        <f>EOD_T-A235</f>
        <v>327</v>
      </c>
      <c r="I235" s="83">
        <f t="shared" si="9"/>
        <v>-0.32000000000000028</v>
      </c>
      <c r="J235" s="83">
        <f t="shared" si="10"/>
        <v>-0.69129401598617468</v>
      </c>
      <c r="K235" s="83">
        <f>J235-REA_90DSMR</f>
        <v>-0.8154634244611445</v>
      </c>
      <c r="L235" s="83">
        <f t="shared" si="11"/>
        <v>0.66498059663389675</v>
      </c>
    </row>
    <row r="236" spans="1:12" x14ac:dyDescent="0.25">
      <c r="A236" s="82">
        <v>41766</v>
      </c>
      <c r="B236" s="83">
        <v>46.8</v>
      </c>
      <c r="C236" s="83">
        <v>47.33</v>
      </c>
      <c r="D236" s="83">
        <v>46.72</v>
      </c>
      <c r="E236" s="83">
        <v>47.2</v>
      </c>
      <c r="F236" s="84">
        <v>188400</v>
      </c>
      <c r="G236" s="83">
        <v>46.29</v>
      </c>
      <c r="H236" s="84">
        <f>EOD_T-A236</f>
        <v>328</v>
      </c>
      <c r="I236" s="83">
        <f t="shared" si="9"/>
        <v>-0.78999999999999915</v>
      </c>
      <c r="J236" s="83">
        <f t="shared" si="10"/>
        <v>-1.677994902293966</v>
      </c>
      <c r="K236" s="83">
        <f>J236-REA_90DSMR</f>
        <v>-1.8021643107689358</v>
      </c>
      <c r="L236" s="83">
        <f t="shared" si="11"/>
        <v>3.2477962030092735</v>
      </c>
    </row>
    <row r="237" spans="1:12" x14ac:dyDescent="0.25">
      <c r="A237" s="82">
        <v>41765</v>
      </c>
      <c r="B237" s="83">
        <v>47.86</v>
      </c>
      <c r="C237" s="83">
        <v>48.28</v>
      </c>
      <c r="D237" s="83">
        <v>47.75</v>
      </c>
      <c r="E237" s="83">
        <v>48</v>
      </c>
      <c r="F237" s="84">
        <v>177300</v>
      </c>
      <c r="G237" s="83">
        <v>47.08</v>
      </c>
      <c r="H237" s="84">
        <f>EOD_T-A237</f>
        <v>329</v>
      </c>
      <c r="I237" s="83">
        <f t="shared" si="9"/>
        <v>0.75</v>
      </c>
      <c r="J237" s="83">
        <f t="shared" si="10"/>
        <v>1.6188214979494928</v>
      </c>
      <c r="K237" s="83">
        <f>J237-REA_90DSMR</f>
        <v>1.494652089474523</v>
      </c>
      <c r="L237" s="83">
        <f t="shared" si="11"/>
        <v>2.2339848685705577</v>
      </c>
    </row>
    <row r="238" spans="1:12" x14ac:dyDescent="0.25">
      <c r="A238" s="82">
        <v>41764</v>
      </c>
      <c r="B238" s="83">
        <v>47.84</v>
      </c>
      <c r="C238" s="83">
        <v>47.93</v>
      </c>
      <c r="D238" s="83">
        <v>46.65</v>
      </c>
      <c r="E238" s="83">
        <v>47.24</v>
      </c>
      <c r="F238" s="84">
        <v>65900</v>
      </c>
      <c r="G238" s="83">
        <v>46.33</v>
      </c>
      <c r="H238" s="84">
        <f>EOD_T-A238</f>
        <v>330</v>
      </c>
      <c r="I238" s="83">
        <f t="shared" si="9"/>
        <v>-0.39000000000000057</v>
      </c>
      <c r="J238" s="83">
        <f t="shared" si="10"/>
        <v>-0.83476027397260399</v>
      </c>
      <c r="K238" s="83">
        <f>J238-REA_90DSMR</f>
        <v>-0.95892968244757382</v>
      </c>
      <c r="L238" s="83">
        <f t="shared" si="11"/>
        <v>0.9195461358790048</v>
      </c>
    </row>
    <row r="239" spans="1:12" x14ac:dyDescent="0.25">
      <c r="A239" s="82">
        <v>41761</v>
      </c>
      <c r="B239" s="83">
        <v>46.69</v>
      </c>
      <c r="C239" s="83">
        <v>47.95</v>
      </c>
      <c r="D239" s="83">
        <v>46.5</v>
      </c>
      <c r="E239" s="83">
        <v>47.64</v>
      </c>
      <c r="F239" s="84">
        <v>209900</v>
      </c>
      <c r="G239" s="83">
        <v>46.72</v>
      </c>
      <c r="H239" s="84">
        <f>EOD_T-A239</f>
        <v>333</v>
      </c>
      <c r="I239" s="83">
        <f t="shared" si="9"/>
        <v>1.5399999999999991</v>
      </c>
      <c r="J239" s="83">
        <f t="shared" si="10"/>
        <v>3.4085878707392632</v>
      </c>
      <c r="K239" s="83">
        <f>J239-REA_90DSMR</f>
        <v>3.2844184622642931</v>
      </c>
      <c r="L239" s="83">
        <f t="shared" si="11"/>
        <v>10.787404635262543</v>
      </c>
    </row>
    <row r="240" spans="1:12" x14ac:dyDescent="0.25">
      <c r="A240" s="82">
        <v>41760</v>
      </c>
      <c r="B240" s="83">
        <v>47.38</v>
      </c>
      <c r="C240" s="83">
        <v>47.38</v>
      </c>
      <c r="D240" s="83">
        <v>45.95</v>
      </c>
      <c r="E240" s="83">
        <v>46.07</v>
      </c>
      <c r="F240" s="84">
        <v>67000</v>
      </c>
      <c r="G240" s="83">
        <v>45.18</v>
      </c>
      <c r="H240" s="84">
        <f>EOD_T-A240</f>
        <v>334</v>
      </c>
      <c r="I240" s="83">
        <f t="shared" si="9"/>
        <v>-0.68999999999999773</v>
      </c>
      <c r="J240" s="83">
        <f t="shared" si="10"/>
        <v>-1.5042511445389095</v>
      </c>
      <c r="K240" s="83">
        <f>J240-REA_90DSMR</f>
        <v>-1.6284205530138793</v>
      </c>
      <c r="L240" s="83">
        <f t="shared" si="11"/>
        <v>2.6517534974780288</v>
      </c>
    </row>
    <row r="241" spans="1:12" x14ac:dyDescent="0.25">
      <c r="A241" s="82">
        <v>41759</v>
      </c>
      <c r="B241" s="83">
        <v>47.15</v>
      </c>
      <c r="C241" s="83">
        <v>47.4</v>
      </c>
      <c r="D241" s="83">
        <v>46.65</v>
      </c>
      <c r="E241" s="83">
        <v>46.77</v>
      </c>
      <c r="F241" s="84">
        <v>191000</v>
      </c>
      <c r="G241" s="83">
        <v>45.87</v>
      </c>
      <c r="H241" s="84">
        <f>EOD_T-A241</f>
        <v>335</v>
      </c>
      <c r="I241" s="83">
        <f t="shared" si="9"/>
        <v>-0.23000000000000398</v>
      </c>
      <c r="J241" s="83">
        <f t="shared" si="10"/>
        <v>-0.49891540130152701</v>
      </c>
      <c r="K241" s="83">
        <f>J241-REA_90DSMR</f>
        <v>-0.62308480977649683</v>
      </c>
      <c r="L241" s="83">
        <f t="shared" si="11"/>
        <v>0.38823468017421325</v>
      </c>
    </row>
    <row r="242" spans="1:12" x14ac:dyDescent="0.25">
      <c r="A242" s="82">
        <v>41758</v>
      </c>
      <c r="B242" s="83">
        <v>48</v>
      </c>
      <c r="C242" s="83">
        <v>48</v>
      </c>
      <c r="D242" s="83">
        <v>46.64</v>
      </c>
      <c r="E242" s="83">
        <v>47</v>
      </c>
      <c r="F242" s="84">
        <v>172700</v>
      </c>
      <c r="G242" s="83">
        <v>46.1</v>
      </c>
      <c r="H242" s="84">
        <f>EOD_T-A242</f>
        <v>336</v>
      </c>
      <c r="I242" s="83">
        <f t="shared" si="9"/>
        <v>-0.64000000000000057</v>
      </c>
      <c r="J242" s="83">
        <f t="shared" si="10"/>
        <v>-1.3692768506632447</v>
      </c>
      <c r="K242" s="83">
        <f>J242-REA_90DSMR</f>
        <v>-1.4934462591382145</v>
      </c>
      <c r="L242" s="83">
        <f t="shared" si="11"/>
        <v>2.2303817289339269</v>
      </c>
    </row>
    <row r="243" spans="1:12" x14ac:dyDescent="0.25">
      <c r="A243" s="82">
        <v>41757</v>
      </c>
      <c r="B243" s="83">
        <v>47.45</v>
      </c>
      <c r="C243" s="83">
        <v>47.7</v>
      </c>
      <c r="D243" s="83">
        <v>47.11</v>
      </c>
      <c r="E243" s="83">
        <v>47.66</v>
      </c>
      <c r="F243" s="84">
        <v>233000</v>
      </c>
      <c r="G243" s="83">
        <v>46.74</v>
      </c>
      <c r="H243" s="84">
        <f>EOD_T-A243</f>
        <v>337</v>
      </c>
      <c r="I243" s="83">
        <f t="shared" si="9"/>
        <v>-3.9999999999999147E-2</v>
      </c>
      <c r="J243" s="83">
        <f t="shared" si="10"/>
        <v>-8.5506626763572346E-2</v>
      </c>
      <c r="K243" s="83">
        <f>J243-REA_90DSMR</f>
        <v>-0.20967603523854222</v>
      </c>
      <c r="L243" s="83">
        <f t="shared" si="11"/>
        <v>4.3964039753354403E-2</v>
      </c>
    </row>
    <row r="244" spans="1:12" x14ac:dyDescent="0.25">
      <c r="A244" s="82">
        <v>41754</v>
      </c>
      <c r="B244" s="83">
        <v>47.7</v>
      </c>
      <c r="C244" s="83">
        <v>47.7</v>
      </c>
      <c r="D244" s="83">
        <v>47.7</v>
      </c>
      <c r="E244" s="83">
        <v>47.7</v>
      </c>
      <c r="F244" s="84">
        <v>0</v>
      </c>
      <c r="G244" s="83">
        <v>46.78</v>
      </c>
      <c r="H244" s="84">
        <f>EOD_T-A244</f>
        <v>340</v>
      </c>
      <c r="I244" s="83">
        <f t="shared" si="9"/>
        <v>0</v>
      </c>
      <c r="J244" s="83">
        <f t="shared" si="10"/>
        <v>0</v>
      </c>
      <c r="K244" s="83">
        <f>J244-REA_90DSMR</f>
        <v>-0.12416940847496986</v>
      </c>
      <c r="L244" s="83">
        <f t="shared" si="11"/>
        <v>1.5418042001023919E-2</v>
      </c>
    </row>
    <row r="245" spans="1:12" x14ac:dyDescent="0.25">
      <c r="A245" s="82">
        <v>41753</v>
      </c>
      <c r="B245" s="83">
        <v>47.39</v>
      </c>
      <c r="C245" s="83">
        <v>47.73</v>
      </c>
      <c r="D245" s="83">
        <v>46.94</v>
      </c>
      <c r="E245" s="83">
        <v>47.7</v>
      </c>
      <c r="F245" s="84">
        <v>150500</v>
      </c>
      <c r="G245" s="83">
        <v>46.78</v>
      </c>
      <c r="H245" s="84">
        <f>EOD_T-A245</f>
        <v>341</v>
      </c>
      <c r="I245" s="83">
        <f t="shared" si="9"/>
        <v>0.74000000000000199</v>
      </c>
      <c r="J245" s="83">
        <f t="shared" si="10"/>
        <v>1.6072980017376237</v>
      </c>
      <c r="K245" s="83">
        <f>J245-REA_90DSMR</f>
        <v>1.4831285932626539</v>
      </c>
      <c r="L245" s="83">
        <f t="shared" si="11"/>
        <v>2.1996704241532585</v>
      </c>
    </row>
    <row r="246" spans="1:12" x14ac:dyDescent="0.25">
      <c r="A246" s="82">
        <v>41752</v>
      </c>
      <c r="B246" s="83">
        <v>47.25</v>
      </c>
      <c r="C246" s="83">
        <v>47.25</v>
      </c>
      <c r="D246" s="83">
        <v>46.45</v>
      </c>
      <c r="E246" s="83">
        <v>46.94</v>
      </c>
      <c r="F246" s="84">
        <v>215800</v>
      </c>
      <c r="G246" s="83">
        <v>46.04</v>
      </c>
      <c r="H246" s="84">
        <f>EOD_T-A246</f>
        <v>342</v>
      </c>
      <c r="I246" s="83">
        <f t="shared" si="9"/>
        <v>0.63000000000000256</v>
      </c>
      <c r="J246" s="83">
        <f t="shared" si="10"/>
        <v>1.3873596124201777</v>
      </c>
      <c r="K246" s="83">
        <f>J246-REA_90DSMR</f>
        <v>1.2631902039452079</v>
      </c>
      <c r="L246" s="83">
        <f t="shared" si="11"/>
        <v>1.5956494913431358</v>
      </c>
    </row>
    <row r="247" spans="1:12" x14ac:dyDescent="0.25">
      <c r="A247" s="82">
        <v>41751</v>
      </c>
      <c r="B247" s="83">
        <v>46</v>
      </c>
      <c r="C247" s="83">
        <v>46.51</v>
      </c>
      <c r="D247" s="83">
        <v>45.54</v>
      </c>
      <c r="E247" s="83">
        <v>46.3</v>
      </c>
      <c r="F247" s="84">
        <v>194400</v>
      </c>
      <c r="G247" s="83">
        <v>45.41</v>
      </c>
      <c r="H247" s="84">
        <f>EOD_T-A247</f>
        <v>343</v>
      </c>
      <c r="I247" s="83">
        <f t="shared" si="9"/>
        <v>-0.11000000000000654</v>
      </c>
      <c r="J247" s="83">
        <f t="shared" si="10"/>
        <v>-0.24165202108964529</v>
      </c>
      <c r="K247" s="83">
        <f>J247-REA_90DSMR</f>
        <v>-0.36582142956461516</v>
      </c>
      <c r="L247" s="83">
        <f t="shared" si="11"/>
        <v>0.13382531832869871</v>
      </c>
    </row>
    <row r="248" spans="1:12" x14ac:dyDescent="0.25">
      <c r="A248" s="82">
        <v>41750</v>
      </c>
      <c r="B248" s="83">
        <v>46.41</v>
      </c>
      <c r="C248" s="83">
        <v>46.41</v>
      </c>
      <c r="D248" s="83">
        <v>46.41</v>
      </c>
      <c r="E248" s="83">
        <v>46.41</v>
      </c>
      <c r="F248" s="84">
        <v>0</v>
      </c>
      <c r="G248" s="83">
        <v>45.52</v>
      </c>
      <c r="H248" s="84">
        <f>EOD_T-A248</f>
        <v>344</v>
      </c>
      <c r="I248" s="83">
        <f t="shared" si="9"/>
        <v>0</v>
      </c>
      <c r="J248" s="83">
        <f t="shared" si="10"/>
        <v>0</v>
      </c>
      <c r="K248" s="83">
        <f>J248-REA_90DSMR</f>
        <v>-0.12416940847496986</v>
      </c>
      <c r="L248" s="83">
        <f t="shared" si="11"/>
        <v>1.5418042001023919E-2</v>
      </c>
    </row>
    <row r="249" spans="1:12" x14ac:dyDescent="0.25">
      <c r="A249" s="82">
        <v>41747</v>
      </c>
      <c r="B249" s="83">
        <v>46.41</v>
      </c>
      <c r="C249" s="83">
        <v>46.41</v>
      </c>
      <c r="D249" s="83">
        <v>46.41</v>
      </c>
      <c r="E249" s="83">
        <v>46.41</v>
      </c>
      <c r="F249" s="84">
        <v>0</v>
      </c>
      <c r="G249" s="83">
        <v>45.52</v>
      </c>
      <c r="H249" s="84">
        <f>EOD_T-A249</f>
        <v>347</v>
      </c>
      <c r="I249" s="83">
        <f t="shared" si="9"/>
        <v>0</v>
      </c>
      <c r="J249" s="83">
        <f t="shared" si="10"/>
        <v>0</v>
      </c>
      <c r="K249" s="83">
        <f>J249-REA_90DSMR</f>
        <v>-0.12416940847496986</v>
      </c>
      <c r="L249" s="83">
        <f t="shared" si="11"/>
        <v>1.5418042001023919E-2</v>
      </c>
    </row>
    <row r="250" spans="1:12" x14ac:dyDescent="0.25">
      <c r="A250" s="82">
        <v>41746</v>
      </c>
      <c r="B250" s="83">
        <v>45.8</v>
      </c>
      <c r="C250" s="83">
        <v>46.65</v>
      </c>
      <c r="D250" s="83">
        <v>45.64</v>
      </c>
      <c r="E250" s="83">
        <v>46.41</v>
      </c>
      <c r="F250" s="84">
        <v>169900</v>
      </c>
      <c r="G250" s="83">
        <v>45.52</v>
      </c>
      <c r="H250" s="84">
        <f>EOD_T-A250</f>
        <v>348</v>
      </c>
      <c r="I250" s="83">
        <f t="shared" si="9"/>
        <v>0.90000000000000568</v>
      </c>
      <c r="J250" s="83">
        <f t="shared" si="10"/>
        <v>2.0170327207530385</v>
      </c>
      <c r="K250" s="83">
        <f>J250-REA_90DSMR</f>
        <v>1.8928633122780687</v>
      </c>
      <c r="L250" s="83">
        <f t="shared" si="11"/>
        <v>3.5829315189683015</v>
      </c>
    </row>
    <row r="251" spans="1:12" x14ac:dyDescent="0.25">
      <c r="A251" s="82">
        <v>41745</v>
      </c>
      <c r="B251" s="83">
        <v>44.9</v>
      </c>
      <c r="C251" s="83">
        <v>45.49</v>
      </c>
      <c r="D251" s="83">
        <v>44.78</v>
      </c>
      <c r="E251" s="83">
        <v>45.49</v>
      </c>
      <c r="F251" s="84">
        <v>151000</v>
      </c>
      <c r="G251" s="83">
        <v>44.62</v>
      </c>
      <c r="H251" s="84">
        <f>EOD_T-A251</f>
        <v>349</v>
      </c>
      <c r="I251" s="83">
        <f t="shared" si="9"/>
        <v>0.87999999999999545</v>
      </c>
      <c r="J251" s="83">
        <f t="shared" si="10"/>
        <v>2.0118884316415073</v>
      </c>
      <c r="K251" s="83">
        <f>J251-REA_90DSMR</f>
        <v>1.8877190231665375</v>
      </c>
      <c r="L251" s="83">
        <f t="shared" si="11"/>
        <v>3.5634831104248264</v>
      </c>
    </row>
    <row r="252" spans="1:12" x14ac:dyDescent="0.25">
      <c r="A252" s="82">
        <v>41744</v>
      </c>
      <c r="B252" s="83">
        <v>44.6</v>
      </c>
      <c r="C252" s="83">
        <v>45.21</v>
      </c>
      <c r="D252" s="83">
        <v>44.4</v>
      </c>
      <c r="E252" s="83">
        <v>44.6</v>
      </c>
      <c r="F252" s="84">
        <v>167600</v>
      </c>
      <c r="G252" s="83">
        <v>43.74</v>
      </c>
      <c r="H252" s="84">
        <f>EOD_T-A252</f>
        <v>350</v>
      </c>
      <c r="I252" s="83">
        <f t="shared" si="9"/>
        <v>0</v>
      </c>
      <c r="J252" s="83">
        <f t="shared" si="10"/>
        <v>0</v>
      </c>
      <c r="K252" s="83">
        <f>J252-REA_90DSMR</f>
        <v>-0.12416940847496986</v>
      </c>
      <c r="L252" s="83">
        <f t="shared" si="11"/>
        <v>1.5418042001023919E-2</v>
      </c>
    </row>
    <row r="253" spans="1:12" x14ac:dyDescent="0.25">
      <c r="A253" s="82">
        <v>41743</v>
      </c>
      <c r="B253" s="83">
        <v>45.24</v>
      </c>
      <c r="C253" s="83">
        <v>45.26</v>
      </c>
      <c r="D253" s="83">
        <v>44.29</v>
      </c>
      <c r="E253" s="83">
        <v>44.6</v>
      </c>
      <c r="F253" s="84">
        <v>389000</v>
      </c>
      <c r="G253" s="83">
        <v>43.74</v>
      </c>
      <c r="H253" s="84">
        <f>EOD_T-A253</f>
        <v>351</v>
      </c>
      <c r="I253" s="83">
        <f t="shared" si="9"/>
        <v>-1.1599999999999966</v>
      </c>
      <c r="J253" s="83">
        <f t="shared" si="10"/>
        <v>-2.583518930957676</v>
      </c>
      <c r="K253" s="83">
        <f>J253-REA_90DSMR</f>
        <v>-2.7076883394326461</v>
      </c>
      <c r="L253" s="83">
        <f t="shared" si="11"/>
        <v>7.3315761434995208</v>
      </c>
    </row>
    <row r="254" spans="1:12" x14ac:dyDescent="0.25">
      <c r="A254" s="82">
        <v>41740</v>
      </c>
      <c r="B254" s="83">
        <v>44.73</v>
      </c>
      <c r="C254" s="83">
        <v>46.11</v>
      </c>
      <c r="D254" s="83">
        <v>44.26</v>
      </c>
      <c r="E254" s="83">
        <v>45.78</v>
      </c>
      <c r="F254" s="84">
        <v>475600</v>
      </c>
      <c r="G254" s="83">
        <v>44.9</v>
      </c>
      <c r="H254" s="84">
        <f>EOD_T-A254</f>
        <v>354</v>
      </c>
      <c r="I254" s="83">
        <f t="shared" si="9"/>
        <v>-0.32000000000000028</v>
      </c>
      <c r="J254" s="83">
        <f t="shared" si="10"/>
        <v>-0.70765148164529035</v>
      </c>
      <c r="K254" s="83">
        <f>J254-REA_90DSMR</f>
        <v>-0.83182089012026017</v>
      </c>
      <c r="L254" s="83">
        <f t="shared" si="11"/>
        <v>0.69192599324046189</v>
      </c>
    </row>
    <row r="255" spans="1:12" x14ac:dyDescent="0.25">
      <c r="A255" s="82">
        <v>41739</v>
      </c>
      <c r="B255" s="83">
        <v>47</v>
      </c>
      <c r="C255" s="83">
        <v>47.11</v>
      </c>
      <c r="D255" s="83">
        <v>45.72</v>
      </c>
      <c r="E255" s="83">
        <v>46.11</v>
      </c>
      <c r="F255" s="84">
        <v>608500</v>
      </c>
      <c r="G255" s="83">
        <v>45.22</v>
      </c>
      <c r="H255" s="84">
        <f>EOD_T-A255</f>
        <v>355</v>
      </c>
      <c r="I255" s="83">
        <f t="shared" si="9"/>
        <v>-1</v>
      </c>
      <c r="J255" s="83">
        <f t="shared" si="10"/>
        <v>-2.1635655560363478</v>
      </c>
      <c r="K255" s="83">
        <f>J255-REA_90DSMR</f>
        <v>-2.2877349645113179</v>
      </c>
      <c r="L255" s="83">
        <f t="shared" si="11"/>
        <v>5.2337312678476007</v>
      </c>
    </row>
    <row r="256" spans="1:12" x14ac:dyDescent="0.25">
      <c r="A256" s="82">
        <v>41738</v>
      </c>
      <c r="B256" s="83">
        <v>46.64</v>
      </c>
      <c r="C256" s="83">
        <v>47.21</v>
      </c>
      <c r="D256" s="83">
        <v>46.03</v>
      </c>
      <c r="E256" s="83">
        <v>47.13</v>
      </c>
      <c r="F256" s="84">
        <v>504600</v>
      </c>
      <c r="G256" s="83">
        <v>46.22</v>
      </c>
      <c r="H256" s="84">
        <f>EOD_T-A256</f>
        <v>356</v>
      </c>
      <c r="I256" s="83">
        <f t="shared" si="9"/>
        <v>1.7899999999999991</v>
      </c>
      <c r="J256" s="83">
        <f t="shared" si="10"/>
        <v>4.0288093630429875</v>
      </c>
      <c r="K256" s="83">
        <f>J256-REA_90DSMR</f>
        <v>3.9046399545680175</v>
      </c>
      <c r="L256" s="83">
        <f t="shared" si="11"/>
        <v>15.246213174808929</v>
      </c>
    </row>
    <row r="257" spans="1:12" x14ac:dyDescent="0.25">
      <c r="A257" s="82">
        <v>41737</v>
      </c>
      <c r="B257" s="83">
        <v>45.09</v>
      </c>
      <c r="C257" s="83">
        <v>45.39</v>
      </c>
      <c r="D257" s="83">
        <v>43.97</v>
      </c>
      <c r="E257" s="83">
        <v>45.3</v>
      </c>
      <c r="F257" s="84">
        <v>687200</v>
      </c>
      <c r="G257" s="83">
        <v>44.43</v>
      </c>
      <c r="H257" s="84">
        <f>EOD_T-A257</f>
        <v>357</v>
      </c>
      <c r="I257" s="83">
        <f t="shared" si="9"/>
        <v>-0.88000000000000256</v>
      </c>
      <c r="J257" s="83">
        <f t="shared" si="10"/>
        <v>-1.9421761200618022</v>
      </c>
      <c r="K257" s="83">
        <f>J257-REA_90DSMR</f>
        <v>-2.0663455285367722</v>
      </c>
      <c r="L257" s="83">
        <f t="shared" si="11"/>
        <v>4.2697838433039124</v>
      </c>
    </row>
    <row r="258" spans="1:12" x14ac:dyDescent="0.25">
      <c r="A258" s="82">
        <v>41736</v>
      </c>
      <c r="B258" s="83">
        <v>47.57</v>
      </c>
      <c r="C258" s="83">
        <v>47.7</v>
      </c>
      <c r="D258" s="83">
        <v>45.68</v>
      </c>
      <c r="E258" s="83">
        <v>46.2</v>
      </c>
      <c r="F258" s="84">
        <v>397600</v>
      </c>
      <c r="G258" s="83">
        <v>45.31</v>
      </c>
      <c r="H258" s="84">
        <f>EOD_T-A258</f>
        <v>358</v>
      </c>
      <c r="I258" s="83">
        <f t="shared" si="9"/>
        <v>-2.4799999999999969</v>
      </c>
      <c r="J258" s="83">
        <f t="shared" si="10"/>
        <v>-5.189370161121567</v>
      </c>
      <c r="K258" s="83">
        <f>J258-REA_90DSMR</f>
        <v>-5.3135395695965366</v>
      </c>
      <c r="L258" s="83">
        <f t="shared" si="11"/>
        <v>28.233702757668148</v>
      </c>
    </row>
    <row r="259" spans="1:12" x14ac:dyDescent="0.25">
      <c r="A259" s="82">
        <v>41733</v>
      </c>
      <c r="B259" s="83">
        <v>48.78</v>
      </c>
      <c r="C259" s="83">
        <v>49.21</v>
      </c>
      <c r="D259" s="83">
        <v>48.23</v>
      </c>
      <c r="E259" s="83">
        <v>48.73</v>
      </c>
      <c r="F259" s="84">
        <v>147900</v>
      </c>
      <c r="G259" s="83">
        <v>47.79</v>
      </c>
      <c r="H259" s="84">
        <f>EOD_T-A259</f>
        <v>361</v>
      </c>
      <c r="I259" s="83">
        <f t="shared" si="9"/>
        <v>0.17000000000000171</v>
      </c>
      <c r="J259" s="83">
        <f t="shared" ref="J259:J322" si="12">I259/G260*100</f>
        <v>0.35699286014280074</v>
      </c>
      <c r="K259" s="83">
        <f>J259-REA_90DSMR</f>
        <v>0.23282345166783086</v>
      </c>
      <c r="L259" s="83">
        <f t="shared" ref="L259:L322" si="13">K259*K259</f>
        <v>5.4206759646522773E-2</v>
      </c>
    </row>
    <row r="260" spans="1:12" x14ac:dyDescent="0.25">
      <c r="A260" s="82">
        <v>41732</v>
      </c>
      <c r="B260" s="83">
        <v>49.15</v>
      </c>
      <c r="C260" s="83">
        <v>49.29</v>
      </c>
      <c r="D260" s="83">
        <v>48.4</v>
      </c>
      <c r="E260" s="83">
        <v>48.55</v>
      </c>
      <c r="F260" s="84">
        <v>156100</v>
      </c>
      <c r="G260" s="83">
        <v>47.62</v>
      </c>
      <c r="H260" s="84">
        <f>EOD_T-A260</f>
        <v>362</v>
      </c>
      <c r="I260" s="83">
        <f t="shared" si="9"/>
        <v>-0.34000000000000341</v>
      </c>
      <c r="J260" s="83">
        <f t="shared" si="12"/>
        <v>-0.70892410341952339</v>
      </c>
      <c r="K260" s="83">
        <f>J260-REA_90DSMR</f>
        <v>-0.83309351189449321</v>
      </c>
      <c r="L260" s="83">
        <f t="shared" si="13"/>
        <v>0.69404479956070009</v>
      </c>
    </row>
    <row r="261" spans="1:12" x14ac:dyDescent="0.25">
      <c r="A261" s="82">
        <v>41731</v>
      </c>
      <c r="B261" s="83">
        <v>49.44</v>
      </c>
      <c r="C261" s="83">
        <v>49.44</v>
      </c>
      <c r="D261" s="83">
        <v>48.34</v>
      </c>
      <c r="E261" s="83">
        <v>48.9</v>
      </c>
      <c r="F261" s="84">
        <v>299700</v>
      </c>
      <c r="G261" s="83">
        <v>47.96</v>
      </c>
      <c r="H261" s="84">
        <f>EOD_T-A261</f>
        <v>363</v>
      </c>
      <c r="I261" s="83">
        <f t="shared" si="9"/>
        <v>-0.14000000000000057</v>
      </c>
      <c r="J261" s="83">
        <f t="shared" si="12"/>
        <v>-0.29106029106029224</v>
      </c>
      <c r="K261" s="83">
        <f>J261-REA_90DSMR</f>
        <v>-0.41522969953526212</v>
      </c>
      <c r="L261" s="83">
        <f t="shared" si="13"/>
        <v>0.17241570337614406</v>
      </c>
    </row>
    <row r="262" spans="1:12" x14ac:dyDescent="0.25">
      <c r="A262" s="82">
        <v>41730</v>
      </c>
      <c r="B262" s="83">
        <v>48.72</v>
      </c>
      <c r="C262" s="83">
        <v>49.32</v>
      </c>
      <c r="D262" s="83">
        <v>48.31</v>
      </c>
      <c r="E262" s="83">
        <v>49.04</v>
      </c>
      <c r="F262" s="84">
        <v>203300</v>
      </c>
      <c r="G262" s="83">
        <v>48.1</v>
      </c>
      <c r="H262" s="84">
        <f>EOD_T-A262</f>
        <v>364</v>
      </c>
      <c r="I262" s="83">
        <f t="shared" si="9"/>
        <v>0.28999999999999915</v>
      </c>
      <c r="J262" s="83">
        <f t="shared" si="12"/>
        <v>0.60656766366868675</v>
      </c>
      <c r="K262" s="83">
        <f>J262-REA_90DSMR</f>
        <v>0.48239825519371687</v>
      </c>
      <c r="L262" s="83">
        <f t="shared" si="13"/>
        <v>0.23270807661394238</v>
      </c>
    </row>
    <row r="263" spans="1:12" x14ac:dyDescent="0.25">
      <c r="A263" s="82">
        <v>41729</v>
      </c>
      <c r="B263" s="83">
        <v>48.38</v>
      </c>
      <c r="C263" s="83">
        <v>49.15</v>
      </c>
      <c r="D263" s="83">
        <v>48.18</v>
      </c>
      <c r="E263" s="83">
        <v>48.75</v>
      </c>
      <c r="F263" s="84">
        <v>275800</v>
      </c>
      <c r="G263" s="83">
        <v>47.81</v>
      </c>
      <c r="H263" s="84">
        <f>EOD_T-A263</f>
        <v>365</v>
      </c>
      <c r="I263" s="83">
        <f t="shared" si="9"/>
        <v>47.81</v>
      </c>
      <c r="J263" s="83" t="e">
        <f t="shared" si="12"/>
        <v>#DIV/0!</v>
      </c>
      <c r="K263" s="83" t="e">
        <f>J263-REA_90DSMR</f>
        <v>#DIV/0!</v>
      </c>
      <c r="L263" s="83" t="e">
        <f t="shared" si="13"/>
        <v>#DIV/0!</v>
      </c>
    </row>
  </sheetData>
  <sortState ref="A4:G263">
    <sortCondition descending="1" ref="A2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63"/>
  <sheetViews>
    <sheetView zoomScale="85" zoomScaleNormal="85" workbookViewId="0">
      <selection activeCell="J11" sqref="J11"/>
    </sheetView>
  </sheetViews>
  <sheetFormatPr defaultRowHeight="15" x14ac:dyDescent="0.25"/>
  <cols>
    <col min="1" max="7" width="10.7109375" customWidth="1"/>
    <col min="12" max="12" width="12.7109375" bestFit="1" customWidth="1"/>
  </cols>
  <sheetData>
    <row r="1" spans="1:12" x14ac:dyDescent="0.25">
      <c r="A1" t="s">
        <v>765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42094</v>
      </c>
      <c r="B3" s="83">
        <v>17.16</v>
      </c>
      <c r="C3" s="83">
        <v>17.22</v>
      </c>
      <c r="D3" s="83">
        <v>17</v>
      </c>
      <c r="E3" s="83">
        <v>17.12</v>
      </c>
      <c r="F3" s="84">
        <v>2479100</v>
      </c>
      <c r="G3" s="83">
        <v>17.12</v>
      </c>
      <c r="H3" s="84">
        <f>EOD_T-A3</f>
        <v>0</v>
      </c>
      <c r="I3" s="83">
        <f t="shared" ref="I3:I66" si="0">G3-G4</f>
        <v>0.17000000000000171</v>
      </c>
      <c r="J3" s="83">
        <f t="shared" ref="J3:J66" si="1">I3/G4*100</f>
        <v>1.0029498525073848</v>
      </c>
      <c r="K3" s="83">
        <f>J3-SEK_90DSMR</f>
        <v>0.97694776710050868</v>
      </c>
      <c r="L3" s="83">
        <f t="shared" ref="L3:L66" si="2">K3*K3</f>
        <v>0.95442693964266978</v>
      </c>
    </row>
    <row r="4" spans="1:12" x14ac:dyDescent="0.25">
      <c r="A4" s="82">
        <v>42093</v>
      </c>
      <c r="B4" s="83">
        <v>16.989999999999998</v>
      </c>
      <c r="C4" s="83">
        <v>17.059999999999999</v>
      </c>
      <c r="D4" s="83">
        <v>16.53</v>
      </c>
      <c r="E4" s="83">
        <v>16.95</v>
      </c>
      <c r="F4" s="84">
        <v>1947700</v>
      </c>
      <c r="G4" s="83">
        <v>16.95</v>
      </c>
      <c r="H4" s="84">
        <f>EOD_T-A4</f>
        <v>1</v>
      </c>
      <c r="I4" s="83">
        <f t="shared" si="0"/>
        <v>-0.33999999999999986</v>
      </c>
      <c r="J4" s="83">
        <f t="shared" si="1"/>
        <v>-1.9664545980335446</v>
      </c>
      <c r="K4" s="83">
        <f>J4-SEK_90DSMR</f>
        <v>-1.9924566834404207</v>
      </c>
      <c r="L4" s="83">
        <f t="shared" si="2"/>
        <v>3.9698836353864007</v>
      </c>
    </row>
    <row r="5" spans="1:12" x14ac:dyDescent="0.25">
      <c r="A5" s="82">
        <v>42090</v>
      </c>
      <c r="B5" s="83">
        <v>17.29</v>
      </c>
      <c r="C5" s="83">
        <v>17.41</v>
      </c>
      <c r="D5" s="83">
        <v>17.14</v>
      </c>
      <c r="E5" s="83">
        <v>17.29</v>
      </c>
      <c r="F5" s="84">
        <v>1779100</v>
      </c>
      <c r="G5" s="83">
        <v>17.29</v>
      </c>
      <c r="H5" s="84">
        <f>EOD_T-A5</f>
        <v>4</v>
      </c>
      <c r="I5" s="83">
        <f t="shared" si="0"/>
        <v>0.14000000000000057</v>
      </c>
      <c r="J5" s="83">
        <f t="shared" si="1"/>
        <v>0.81632653061224825</v>
      </c>
      <c r="K5" s="83">
        <f>J5-SEK_90DSMR</f>
        <v>0.79032444520537215</v>
      </c>
      <c r="L5" s="83">
        <f t="shared" si="2"/>
        <v>0.62461272868917928</v>
      </c>
    </row>
    <row r="6" spans="1:12" x14ac:dyDescent="0.25">
      <c r="A6" s="82">
        <v>42089</v>
      </c>
      <c r="B6" s="83">
        <v>17.53</v>
      </c>
      <c r="C6" s="83">
        <v>17.600000000000001</v>
      </c>
      <c r="D6" s="83">
        <v>17.27</v>
      </c>
      <c r="E6" s="83">
        <v>17.420000000000002</v>
      </c>
      <c r="F6" s="84">
        <v>1620600</v>
      </c>
      <c r="G6" s="83">
        <v>17.149999999999999</v>
      </c>
      <c r="H6" s="84">
        <f>EOD_T-A6</f>
        <v>5</v>
      </c>
      <c r="I6" s="83">
        <f t="shared" si="0"/>
        <v>-0.24000000000000199</v>
      </c>
      <c r="J6" s="83">
        <f t="shared" si="1"/>
        <v>-1.3801035077630937</v>
      </c>
      <c r="K6" s="83">
        <f>J6-SEK_90DSMR</f>
        <v>-1.4061055931699697</v>
      </c>
      <c r="L6" s="83">
        <f t="shared" si="2"/>
        <v>1.9771329391438726</v>
      </c>
    </row>
    <row r="7" spans="1:12" x14ac:dyDescent="0.25">
      <c r="A7" s="82">
        <v>42088</v>
      </c>
      <c r="B7" s="83">
        <v>17.95</v>
      </c>
      <c r="C7" s="83">
        <v>17.97</v>
      </c>
      <c r="D7" s="83">
        <v>17.64</v>
      </c>
      <c r="E7" s="83">
        <v>17.670000000000002</v>
      </c>
      <c r="F7" s="84">
        <v>1241300</v>
      </c>
      <c r="G7" s="83">
        <v>17.39</v>
      </c>
      <c r="H7" s="84">
        <f>EOD_T-A7</f>
        <v>6</v>
      </c>
      <c r="I7" s="83">
        <f t="shared" si="0"/>
        <v>-0.28000000000000114</v>
      </c>
      <c r="J7" s="83">
        <f t="shared" si="1"/>
        <v>-1.5846066779852921</v>
      </c>
      <c r="K7" s="83">
        <f>J7-SEK_90DSMR</f>
        <v>-1.6106087633921682</v>
      </c>
      <c r="L7" s="83">
        <f t="shared" si="2"/>
        <v>2.5940605887156494</v>
      </c>
    </row>
    <row r="8" spans="1:12" x14ac:dyDescent="0.25">
      <c r="A8" s="82">
        <v>42087</v>
      </c>
      <c r="B8" s="83">
        <v>17.75</v>
      </c>
      <c r="C8" s="83">
        <v>18.02</v>
      </c>
      <c r="D8" s="83">
        <v>17.739999999999998</v>
      </c>
      <c r="E8" s="83">
        <v>17.95</v>
      </c>
      <c r="F8" s="84">
        <v>1407600</v>
      </c>
      <c r="G8" s="83">
        <v>17.670000000000002</v>
      </c>
      <c r="H8" s="84">
        <f>EOD_T-A8</f>
        <v>7</v>
      </c>
      <c r="I8" s="83">
        <f t="shared" si="0"/>
        <v>9.0000000000003411E-2</v>
      </c>
      <c r="J8" s="83">
        <f t="shared" si="1"/>
        <v>0.51194539249148696</v>
      </c>
      <c r="K8" s="83">
        <f>J8-SEK_90DSMR</f>
        <v>0.48594330708461086</v>
      </c>
      <c r="L8" s="83">
        <f t="shared" si="2"/>
        <v>0.23614089770032842</v>
      </c>
    </row>
    <row r="9" spans="1:12" x14ac:dyDescent="0.25">
      <c r="A9" s="82">
        <v>42086</v>
      </c>
      <c r="B9" s="83">
        <v>17.850000000000001</v>
      </c>
      <c r="C9" s="83">
        <v>17.940000000000001</v>
      </c>
      <c r="D9" s="83">
        <v>17.75</v>
      </c>
      <c r="E9" s="83">
        <v>17.86</v>
      </c>
      <c r="F9" s="84">
        <v>1279600</v>
      </c>
      <c r="G9" s="83">
        <v>17.579999999999998</v>
      </c>
      <c r="H9" s="84">
        <f>EOD_T-A9</f>
        <v>8</v>
      </c>
      <c r="I9" s="83">
        <f t="shared" si="0"/>
        <v>9.9999999999980105E-3</v>
      </c>
      <c r="J9" s="83">
        <f t="shared" si="1"/>
        <v>5.6915196357416105E-2</v>
      </c>
      <c r="K9" s="83">
        <f>J9-SEK_90DSMR</f>
        <v>3.0913110950540029E-2</v>
      </c>
      <c r="L9" s="83">
        <f t="shared" si="2"/>
        <v>9.5562042864039782E-4</v>
      </c>
    </row>
    <row r="10" spans="1:12" x14ac:dyDescent="0.25">
      <c r="A10" s="82">
        <v>42083</v>
      </c>
      <c r="B10" s="83">
        <v>17.690000000000001</v>
      </c>
      <c r="C10" s="83">
        <v>17.920000000000002</v>
      </c>
      <c r="D10" s="83">
        <v>17.68</v>
      </c>
      <c r="E10" s="83">
        <v>17.850000000000001</v>
      </c>
      <c r="F10" s="84">
        <v>3606400</v>
      </c>
      <c r="G10" s="83">
        <v>17.57</v>
      </c>
      <c r="H10" s="84">
        <f>EOD_T-A10</f>
        <v>11</v>
      </c>
      <c r="I10" s="83">
        <f t="shared" si="0"/>
        <v>0.12999999999999901</v>
      </c>
      <c r="J10" s="83">
        <f t="shared" si="1"/>
        <v>0.7454128440366915</v>
      </c>
      <c r="K10" s="83">
        <f>J10-SEK_90DSMR</f>
        <v>0.71941075862981541</v>
      </c>
      <c r="L10" s="83">
        <f t="shared" si="2"/>
        <v>0.51755183963232654</v>
      </c>
    </row>
    <row r="11" spans="1:12" x14ac:dyDescent="0.25">
      <c r="A11" s="82">
        <v>42082</v>
      </c>
      <c r="B11" s="83">
        <v>17.53</v>
      </c>
      <c r="C11" s="83">
        <v>17.84</v>
      </c>
      <c r="D11" s="83">
        <v>17.53</v>
      </c>
      <c r="E11" s="83">
        <v>17.72</v>
      </c>
      <c r="F11" s="84">
        <v>2047200</v>
      </c>
      <c r="G11" s="83">
        <v>17.440000000000001</v>
      </c>
      <c r="H11" s="84">
        <f>EOD_T-A11</f>
        <v>12</v>
      </c>
      <c r="I11" s="83">
        <f t="shared" si="0"/>
        <v>0.28000000000000114</v>
      </c>
      <c r="J11" s="83">
        <f t="shared" si="1"/>
        <v>1.6317016317016382</v>
      </c>
      <c r="K11" s="83">
        <f>J11-SEK_90DSMR</f>
        <v>1.6056995462947621</v>
      </c>
      <c r="L11" s="83">
        <f t="shared" si="2"/>
        <v>2.5782710329712049</v>
      </c>
    </row>
    <row r="12" spans="1:12" x14ac:dyDescent="0.25">
      <c r="A12" s="82">
        <v>42080</v>
      </c>
      <c r="B12" s="83">
        <v>17.829999999999998</v>
      </c>
      <c r="C12" s="83">
        <v>17.89</v>
      </c>
      <c r="D12" s="83">
        <v>17.36</v>
      </c>
      <c r="E12" s="83">
        <v>17.43</v>
      </c>
      <c r="F12" s="84">
        <v>1396900</v>
      </c>
      <c r="G12" s="83">
        <v>17.16</v>
      </c>
      <c r="H12" s="84">
        <f>EOD_T-A12</f>
        <v>14</v>
      </c>
      <c r="I12" s="83">
        <f t="shared" si="0"/>
        <v>-0.14999999999999858</v>
      </c>
      <c r="J12" s="83">
        <f t="shared" si="1"/>
        <v>-0.86655112651645627</v>
      </c>
      <c r="K12" s="83">
        <f>J12-SEK_90DSMR</f>
        <v>-0.89255321192333237</v>
      </c>
      <c r="L12" s="83">
        <f t="shared" si="2"/>
        <v>0.79665123611465705</v>
      </c>
    </row>
    <row r="13" spans="1:12" x14ac:dyDescent="0.25">
      <c r="A13" s="82">
        <v>42079</v>
      </c>
      <c r="B13" s="83">
        <v>17.600000000000001</v>
      </c>
      <c r="C13" s="83">
        <v>17.75</v>
      </c>
      <c r="D13" s="83">
        <v>17.55</v>
      </c>
      <c r="E13" s="83">
        <v>17.579999999999998</v>
      </c>
      <c r="F13" s="84">
        <v>1332500</v>
      </c>
      <c r="G13" s="83">
        <v>17.309999999999999</v>
      </c>
      <c r="H13" s="84">
        <f>EOD_T-A13</f>
        <v>15</v>
      </c>
      <c r="I13" s="83">
        <f t="shared" si="0"/>
        <v>-0.16000000000000014</v>
      </c>
      <c r="J13" s="83">
        <f t="shared" si="1"/>
        <v>-0.91585575271894759</v>
      </c>
      <c r="K13" s="83">
        <f>J13-SEK_90DSMR</f>
        <v>-0.94185783812582369</v>
      </c>
      <c r="L13" s="83">
        <f t="shared" si="2"/>
        <v>0.88709618723905026</v>
      </c>
    </row>
    <row r="14" spans="1:12" x14ac:dyDescent="0.25">
      <c r="A14" s="82">
        <v>42076</v>
      </c>
      <c r="B14" s="83">
        <v>17.829999999999998</v>
      </c>
      <c r="C14" s="83">
        <v>18</v>
      </c>
      <c r="D14" s="83">
        <v>17.649999999999999</v>
      </c>
      <c r="E14" s="83">
        <v>17.75</v>
      </c>
      <c r="F14" s="84">
        <v>2067600</v>
      </c>
      <c r="G14" s="83">
        <v>17.47</v>
      </c>
      <c r="H14" s="84">
        <f>EOD_T-A14</f>
        <v>18</v>
      </c>
      <c r="I14" s="83">
        <f t="shared" si="0"/>
        <v>9.9999999999980105E-3</v>
      </c>
      <c r="J14" s="83">
        <f t="shared" si="1"/>
        <v>5.7273768613963411E-2</v>
      </c>
      <c r="K14" s="83">
        <f>J14-SEK_90DSMR</f>
        <v>3.1271683207087335E-2</v>
      </c>
      <c r="L14" s="83">
        <f t="shared" si="2"/>
        <v>9.7791817060442808E-4</v>
      </c>
    </row>
    <row r="15" spans="1:12" x14ac:dyDescent="0.25">
      <c r="A15" s="82">
        <v>42075</v>
      </c>
      <c r="B15" s="83">
        <v>17.239999999999998</v>
      </c>
      <c r="C15" s="83">
        <v>17.829999999999998</v>
      </c>
      <c r="D15" s="83">
        <v>17.22</v>
      </c>
      <c r="E15" s="83">
        <v>17.739999999999998</v>
      </c>
      <c r="F15" s="84">
        <v>2406000</v>
      </c>
      <c r="G15" s="83">
        <v>17.46</v>
      </c>
      <c r="H15" s="84">
        <f>EOD_T-A15</f>
        <v>19</v>
      </c>
      <c r="I15" s="83">
        <f t="shared" si="0"/>
        <v>0.55000000000000071</v>
      </c>
      <c r="J15" s="83">
        <f t="shared" si="1"/>
        <v>3.252513305736255</v>
      </c>
      <c r="K15" s="83">
        <f>J15-SEK_90DSMR</f>
        <v>3.2265112203293791</v>
      </c>
      <c r="L15" s="83">
        <f t="shared" si="2"/>
        <v>10.410374654911379</v>
      </c>
    </row>
    <row r="16" spans="1:12" x14ac:dyDescent="0.25">
      <c r="A16" s="82">
        <v>42074</v>
      </c>
      <c r="B16" s="83">
        <v>17.11</v>
      </c>
      <c r="C16" s="83">
        <v>17.32</v>
      </c>
      <c r="D16" s="83">
        <v>17.010000000000002</v>
      </c>
      <c r="E16" s="83">
        <v>17.18</v>
      </c>
      <c r="F16" s="84">
        <v>1143400</v>
      </c>
      <c r="G16" s="83">
        <v>16.91</v>
      </c>
      <c r="H16" s="84">
        <f>EOD_T-A16</f>
        <v>20</v>
      </c>
      <c r="I16" s="83">
        <f t="shared" si="0"/>
        <v>-3.0000000000001137E-2</v>
      </c>
      <c r="J16" s="83">
        <f t="shared" si="1"/>
        <v>-0.17709563164109288</v>
      </c>
      <c r="K16" s="83">
        <f>J16-SEK_90DSMR</f>
        <v>-0.20309771704796895</v>
      </c>
      <c r="L16" s="83">
        <f t="shared" si="2"/>
        <v>4.1248682670096855E-2</v>
      </c>
    </row>
    <row r="17" spans="1:12" x14ac:dyDescent="0.25">
      <c r="A17" s="82">
        <v>42073</v>
      </c>
      <c r="B17" s="83">
        <v>17.239999999999998</v>
      </c>
      <c r="C17" s="83">
        <v>17.28</v>
      </c>
      <c r="D17" s="83">
        <v>17.100000000000001</v>
      </c>
      <c r="E17" s="83">
        <v>17.21</v>
      </c>
      <c r="F17" s="84">
        <v>882300</v>
      </c>
      <c r="G17" s="83">
        <v>16.940000000000001</v>
      </c>
      <c r="H17" s="84">
        <f>EOD_T-A17</f>
        <v>21</v>
      </c>
      <c r="I17" s="83">
        <f t="shared" si="0"/>
        <v>0</v>
      </c>
      <c r="J17" s="83">
        <f t="shared" si="1"/>
        <v>0</v>
      </c>
      <c r="K17" s="83">
        <f>J17-SEK_90DSMR</f>
        <v>-2.6002085406876076E-2</v>
      </c>
      <c r="L17" s="83">
        <f t="shared" si="2"/>
        <v>6.7610844550647776E-4</v>
      </c>
    </row>
    <row r="18" spans="1:12" x14ac:dyDescent="0.25">
      <c r="A18" s="82">
        <v>42072</v>
      </c>
      <c r="B18" s="83">
        <v>17.309999999999999</v>
      </c>
      <c r="C18" s="83">
        <v>17.34</v>
      </c>
      <c r="D18" s="83">
        <v>17.11</v>
      </c>
      <c r="E18" s="83">
        <v>17.21</v>
      </c>
      <c r="F18" s="84">
        <v>578000</v>
      </c>
      <c r="G18" s="83">
        <v>16.940000000000001</v>
      </c>
      <c r="H18" s="84">
        <f>EOD_T-A18</f>
        <v>22</v>
      </c>
      <c r="I18" s="83">
        <f t="shared" si="0"/>
        <v>-0.14999999999999858</v>
      </c>
      <c r="J18" s="83">
        <f t="shared" si="1"/>
        <v>-0.87770626097131987</v>
      </c>
      <c r="K18" s="83">
        <f>J18-SEK_90DSMR</f>
        <v>-0.90370834637819597</v>
      </c>
      <c r="L18" s="83">
        <f t="shared" si="2"/>
        <v>0.81668877531361339</v>
      </c>
    </row>
    <row r="19" spans="1:12" x14ac:dyDescent="0.25">
      <c r="A19" s="82">
        <v>42069</v>
      </c>
      <c r="B19" s="83">
        <v>17.350000000000001</v>
      </c>
      <c r="C19" s="83">
        <v>17.420000000000002</v>
      </c>
      <c r="D19" s="83">
        <v>17.27</v>
      </c>
      <c r="E19" s="83">
        <v>17.36</v>
      </c>
      <c r="F19" s="84">
        <v>718300</v>
      </c>
      <c r="G19" s="83">
        <v>17.09</v>
      </c>
      <c r="H19" s="84">
        <f>EOD_T-A19</f>
        <v>25</v>
      </c>
      <c r="I19" s="83">
        <f t="shared" si="0"/>
        <v>3.0000000000001137E-2</v>
      </c>
      <c r="J19" s="83">
        <f t="shared" si="1"/>
        <v>0.17584994138335955</v>
      </c>
      <c r="K19" s="83">
        <f>J19-SEK_90DSMR</f>
        <v>0.14984785597648348</v>
      </c>
      <c r="L19" s="83">
        <f t="shared" si="2"/>
        <v>2.2454379940748937E-2</v>
      </c>
    </row>
    <row r="20" spans="1:12" x14ac:dyDescent="0.25">
      <c r="A20" s="82">
        <v>42068</v>
      </c>
      <c r="B20" s="83">
        <v>17.32</v>
      </c>
      <c r="C20" s="83">
        <v>17.36</v>
      </c>
      <c r="D20" s="83">
        <v>17.21</v>
      </c>
      <c r="E20" s="83">
        <v>17.329999999999998</v>
      </c>
      <c r="F20" s="84">
        <v>1036900</v>
      </c>
      <c r="G20" s="83">
        <v>17.059999999999999</v>
      </c>
      <c r="H20" s="84">
        <f>EOD_T-A20</f>
        <v>26</v>
      </c>
      <c r="I20" s="83">
        <f t="shared" si="0"/>
        <v>9.9999999999980105E-3</v>
      </c>
      <c r="J20" s="83">
        <f t="shared" si="1"/>
        <v>5.8651026392950209E-2</v>
      </c>
      <c r="K20" s="83">
        <f>J20-SEK_90DSMR</f>
        <v>3.2648940986074133E-2</v>
      </c>
      <c r="L20" s="83">
        <f t="shared" si="2"/>
        <v>1.0659533475121513E-3</v>
      </c>
    </row>
    <row r="21" spans="1:12" x14ac:dyDescent="0.25">
      <c r="A21" s="82">
        <v>42067</v>
      </c>
      <c r="B21" s="83">
        <v>17.440000000000001</v>
      </c>
      <c r="C21" s="83">
        <v>17.440000000000001</v>
      </c>
      <c r="D21" s="83">
        <v>17.28</v>
      </c>
      <c r="E21" s="83">
        <v>17.32</v>
      </c>
      <c r="F21" s="84">
        <v>1130600</v>
      </c>
      <c r="G21" s="83">
        <v>17.05</v>
      </c>
      <c r="H21" s="84">
        <f>EOD_T-A21</f>
        <v>27</v>
      </c>
      <c r="I21" s="83">
        <f t="shared" si="0"/>
        <v>-9.9999999999980105E-3</v>
      </c>
      <c r="J21" s="83">
        <f t="shared" si="1"/>
        <v>-5.8616647127772634E-2</v>
      </c>
      <c r="K21" s="83">
        <f>J21-SEK_90DSMR</f>
        <v>-8.4618732534648716E-2</v>
      </c>
      <c r="L21" s="83">
        <f t="shared" si="2"/>
        <v>7.160329895770417E-3</v>
      </c>
    </row>
    <row r="22" spans="1:12" x14ac:dyDescent="0.25">
      <c r="A22" s="82">
        <v>42066</v>
      </c>
      <c r="B22" s="83">
        <v>17.399999999999999</v>
      </c>
      <c r="C22" s="83">
        <v>17.489999999999998</v>
      </c>
      <c r="D22" s="83">
        <v>17.260000000000002</v>
      </c>
      <c r="E22" s="83">
        <v>17.329999999999998</v>
      </c>
      <c r="F22" s="84">
        <v>1291700</v>
      </c>
      <c r="G22" s="83">
        <v>17.059999999999999</v>
      </c>
      <c r="H22" s="84">
        <f>EOD_T-A22</f>
        <v>28</v>
      </c>
      <c r="I22" s="83">
        <f t="shared" si="0"/>
        <v>9.9999999999980105E-3</v>
      </c>
      <c r="J22" s="83">
        <f t="shared" si="1"/>
        <v>5.8651026392950209E-2</v>
      </c>
      <c r="K22" s="83">
        <f>J22-SEK_90DSMR</f>
        <v>3.2648940986074133E-2</v>
      </c>
      <c r="L22" s="83">
        <f t="shared" si="2"/>
        <v>1.0659533475121513E-3</v>
      </c>
    </row>
    <row r="23" spans="1:12" x14ac:dyDescent="0.25">
      <c r="A23" s="82">
        <v>42065</v>
      </c>
      <c r="B23" s="83">
        <v>17.350000000000001</v>
      </c>
      <c r="C23" s="83">
        <v>17.37</v>
      </c>
      <c r="D23" s="83">
        <v>17.28</v>
      </c>
      <c r="E23" s="83">
        <v>17.32</v>
      </c>
      <c r="F23" s="84">
        <v>1356100</v>
      </c>
      <c r="G23" s="83">
        <v>17.05</v>
      </c>
      <c r="H23" s="84">
        <f>EOD_T-A23</f>
        <v>29</v>
      </c>
      <c r="I23" s="83">
        <f t="shared" si="0"/>
        <v>3.0000000000001137E-2</v>
      </c>
      <c r="J23" s="83">
        <f t="shared" si="1"/>
        <v>0.17626321974148729</v>
      </c>
      <c r="K23" s="83">
        <f>J23-SEK_90DSMR</f>
        <v>0.15026113433461122</v>
      </c>
      <c r="L23" s="83">
        <f t="shared" si="2"/>
        <v>2.257840849152408E-2</v>
      </c>
    </row>
    <row r="24" spans="1:12" x14ac:dyDescent="0.25">
      <c r="A24" s="82">
        <v>42062</v>
      </c>
      <c r="B24" s="83">
        <v>17.43</v>
      </c>
      <c r="C24" s="83">
        <v>17.43</v>
      </c>
      <c r="D24" s="83">
        <v>17.27</v>
      </c>
      <c r="E24" s="83">
        <v>17.29</v>
      </c>
      <c r="F24" s="84">
        <v>1184700</v>
      </c>
      <c r="G24" s="83">
        <v>17.02</v>
      </c>
      <c r="H24" s="84">
        <f>EOD_T-A24</f>
        <v>32</v>
      </c>
      <c r="I24" s="83">
        <f t="shared" si="0"/>
        <v>-1.0000000000001563E-2</v>
      </c>
      <c r="J24" s="83">
        <f t="shared" si="1"/>
        <v>-5.8719906048159493E-2</v>
      </c>
      <c r="K24" s="83">
        <f>J24-SEK_90DSMR</f>
        <v>-8.4721991455035561E-2</v>
      </c>
      <c r="L24" s="83">
        <f t="shared" si="2"/>
        <v>7.177815836107119E-3</v>
      </c>
    </row>
    <row r="25" spans="1:12" x14ac:dyDescent="0.25">
      <c r="A25" s="82">
        <v>42061</v>
      </c>
      <c r="B25" s="83">
        <v>17.3</v>
      </c>
      <c r="C25" s="83">
        <v>17.399999999999999</v>
      </c>
      <c r="D25" s="83">
        <v>17.149999999999999</v>
      </c>
      <c r="E25" s="83">
        <v>17.3</v>
      </c>
      <c r="F25" s="84">
        <v>1029100</v>
      </c>
      <c r="G25" s="83">
        <v>17.03</v>
      </c>
      <c r="H25" s="84">
        <f>EOD_T-A25</f>
        <v>33</v>
      </c>
      <c r="I25" s="83">
        <f t="shared" si="0"/>
        <v>-0.10999999999999943</v>
      </c>
      <c r="J25" s="83">
        <f t="shared" si="1"/>
        <v>-0.64177362893815304</v>
      </c>
      <c r="K25" s="83">
        <f>J25-SEK_90DSMR</f>
        <v>-0.66777571434502914</v>
      </c>
      <c r="L25" s="83">
        <f t="shared" si="2"/>
        <v>0.44592440466901395</v>
      </c>
    </row>
    <row r="26" spans="1:12" x14ac:dyDescent="0.25">
      <c r="A26" s="82">
        <v>42060</v>
      </c>
      <c r="B26" s="83">
        <v>17.37</v>
      </c>
      <c r="C26" s="83">
        <v>17.46</v>
      </c>
      <c r="D26" s="83">
        <v>17.21</v>
      </c>
      <c r="E26" s="83">
        <v>17.41</v>
      </c>
      <c r="F26" s="84">
        <v>1182200</v>
      </c>
      <c r="G26" s="83">
        <v>17.14</v>
      </c>
      <c r="H26" s="84">
        <f>EOD_T-A26</f>
        <v>34</v>
      </c>
      <c r="I26" s="83">
        <f t="shared" si="0"/>
        <v>3.9999999999999147E-2</v>
      </c>
      <c r="J26" s="83">
        <f t="shared" si="1"/>
        <v>0.23391812865496572</v>
      </c>
      <c r="K26" s="83">
        <f>J26-SEK_90DSMR</f>
        <v>0.20791604324808965</v>
      </c>
      <c r="L26" s="83">
        <f t="shared" si="2"/>
        <v>4.322908103994149E-2</v>
      </c>
    </row>
    <row r="27" spans="1:12" x14ac:dyDescent="0.25">
      <c r="A27" s="82">
        <v>42059</v>
      </c>
      <c r="B27" s="83">
        <v>17.55</v>
      </c>
      <c r="C27" s="83">
        <v>17.62</v>
      </c>
      <c r="D27" s="83">
        <v>17.309999999999999</v>
      </c>
      <c r="E27" s="83">
        <v>17.37</v>
      </c>
      <c r="F27" s="84">
        <v>1244100</v>
      </c>
      <c r="G27" s="83">
        <v>17.100000000000001</v>
      </c>
      <c r="H27" s="84">
        <f>EOD_T-A27</f>
        <v>35</v>
      </c>
      <c r="I27" s="83">
        <f t="shared" si="0"/>
        <v>-0.14999999999999858</v>
      </c>
      <c r="J27" s="83">
        <f t="shared" si="1"/>
        <v>-0.869565217391296</v>
      </c>
      <c r="K27" s="83">
        <f>J27-SEK_90DSMR</f>
        <v>-0.89556730279817209</v>
      </c>
      <c r="L27" s="83">
        <f t="shared" si="2"/>
        <v>0.80204079384119287</v>
      </c>
    </row>
    <row r="28" spans="1:12" x14ac:dyDescent="0.25">
      <c r="A28" s="82">
        <v>42058</v>
      </c>
      <c r="B28" s="83">
        <v>17.43</v>
      </c>
      <c r="C28" s="83">
        <v>17.57</v>
      </c>
      <c r="D28" s="83">
        <v>17.309999999999999</v>
      </c>
      <c r="E28" s="83">
        <v>17.52</v>
      </c>
      <c r="F28" s="84">
        <v>734100</v>
      </c>
      <c r="G28" s="83">
        <v>17.25</v>
      </c>
      <c r="H28" s="84">
        <f>EOD_T-A28</f>
        <v>36</v>
      </c>
      <c r="I28" s="83">
        <f t="shared" si="0"/>
        <v>0.16000000000000014</v>
      </c>
      <c r="J28" s="83">
        <f t="shared" si="1"/>
        <v>0.93622001170275104</v>
      </c>
      <c r="K28" s="83">
        <f>J28-SEK_90DSMR</f>
        <v>0.91021792629587495</v>
      </c>
      <c r="L28" s="83">
        <f t="shared" si="2"/>
        <v>0.82849667335036281</v>
      </c>
    </row>
    <row r="29" spans="1:12" x14ac:dyDescent="0.25">
      <c r="A29" s="82">
        <v>42055</v>
      </c>
      <c r="B29" s="83">
        <v>17.7</v>
      </c>
      <c r="C29" s="83">
        <v>17.75</v>
      </c>
      <c r="D29" s="83">
        <v>17.21</v>
      </c>
      <c r="E29" s="83">
        <v>17.36</v>
      </c>
      <c r="F29" s="84">
        <v>1223100</v>
      </c>
      <c r="G29" s="83">
        <v>17.09</v>
      </c>
      <c r="H29" s="84">
        <f>EOD_T-A29</f>
        <v>39</v>
      </c>
      <c r="I29" s="83">
        <f t="shared" si="0"/>
        <v>-0.23999999999999844</v>
      </c>
      <c r="J29" s="83">
        <f t="shared" si="1"/>
        <v>-1.3848817080207643</v>
      </c>
      <c r="K29" s="83">
        <f>J29-SEK_90DSMR</f>
        <v>-1.4108837934276404</v>
      </c>
      <c r="L29" s="83">
        <f t="shared" si="2"/>
        <v>1.9905930785567685</v>
      </c>
    </row>
    <row r="30" spans="1:12" x14ac:dyDescent="0.25">
      <c r="A30" s="82">
        <v>42054</v>
      </c>
      <c r="B30" s="83">
        <v>17.64</v>
      </c>
      <c r="C30" s="83">
        <v>17.77</v>
      </c>
      <c r="D30" s="83">
        <v>17.48</v>
      </c>
      <c r="E30" s="83">
        <v>17.600000000000001</v>
      </c>
      <c r="F30" s="84">
        <v>1576400</v>
      </c>
      <c r="G30" s="83">
        <v>17.329999999999998</v>
      </c>
      <c r="H30" s="84">
        <f>EOD_T-A30</f>
        <v>40</v>
      </c>
      <c r="I30" s="83">
        <f t="shared" si="0"/>
        <v>3.9999999999999147E-2</v>
      </c>
      <c r="J30" s="83">
        <f t="shared" si="1"/>
        <v>0.23134759976864749</v>
      </c>
      <c r="K30" s="83">
        <f>J30-SEK_90DSMR</f>
        <v>0.20534551436177143</v>
      </c>
      <c r="L30" s="83">
        <f t="shared" si="2"/>
        <v>4.2166780268500473E-2</v>
      </c>
    </row>
    <row r="31" spans="1:12" x14ac:dyDescent="0.25">
      <c r="A31" s="82">
        <v>42053</v>
      </c>
      <c r="B31" s="83">
        <v>17.350000000000001</v>
      </c>
      <c r="C31" s="83">
        <v>17.760000000000002</v>
      </c>
      <c r="D31" s="83">
        <v>17.05</v>
      </c>
      <c r="E31" s="83">
        <v>17.559999999999999</v>
      </c>
      <c r="F31" s="84">
        <v>3213100</v>
      </c>
      <c r="G31" s="83">
        <v>17.29</v>
      </c>
      <c r="H31" s="84">
        <f>EOD_T-A31</f>
        <v>41</v>
      </c>
      <c r="I31" s="83">
        <f t="shared" si="0"/>
        <v>0.46000000000000085</v>
      </c>
      <c r="J31" s="83">
        <f t="shared" si="1"/>
        <v>2.7332144979203856</v>
      </c>
      <c r="K31" s="83">
        <f>J31-SEK_90DSMR</f>
        <v>2.7072124125135097</v>
      </c>
      <c r="L31" s="83">
        <f t="shared" si="2"/>
        <v>7.3289990464672172</v>
      </c>
    </row>
    <row r="32" spans="1:12" x14ac:dyDescent="0.25">
      <c r="A32" s="82">
        <v>42052</v>
      </c>
      <c r="B32" s="83">
        <v>17</v>
      </c>
      <c r="C32" s="83">
        <v>17.510000000000002</v>
      </c>
      <c r="D32" s="83">
        <v>16.559999999999999</v>
      </c>
      <c r="E32" s="83">
        <v>17.100000000000001</v>
      </c>
      <c r="F32" s="84">
        <v>8332000</v>
      </c>
      <c r="G32" s="83">
        <v>16.829999999999998</v>
      </c>
      <c r="H32" s="84">
        <f>EOD_T-A32</f>
        <v>42</v>
      </c>
      <c r="I32" s="83">
        <f t="shared" si="0"/>
        <v>-1.610000000000003</v>
      </c>
      <c r="J32" s="83">
        <f t="shared" si="1"/>
        <v>-8.7310195227765881</v>
      </c>
      <c r="K32" s="83">
        <f>J32-SEK_90DSMR</f>
        <v>-8.7570216081834644</v>
      </c>
      <c r="L32" s="83">
        <f t="shared" si="2"/>
        <v>76.685427446192108</v>
      </c>
    </row>
    <row r="33" spans="1:12" x14ac:dyDescent="0.25">
      <c r="A33" s="82">
        <v>42051</v>
      </c>
      <c r="B33" s="83">
        <v>18.989999999999998</v>
      </c>
      <c r="C33" s="83">
        <v>18.989999999999998</v>
      </c>
      <c r="D33" s="83">
        <v>18.61</v>
      </c>
      <c r="E33" s="83">
        <v>18.73</v>
      </c>
      <c r="F33" s="84">
        <v>767700</v>
      </c>
      <c r="G33" s="83">
        <v>18.440000000000001</v>
      </c>
      <c r="H33" s="84">
        <f>EOD_T-A33</f>
        <v>43</v>
      </c>
      <c r="I33" s="83">
        <f t="shared" si="0"/>
        <v>0.19000000000000128</v>
      </c>
      <c r="J33" s="83">
        <f t="shared" si="1"/>
        <v>1.0410958904109657</v>
      </c>
      <c r="K33" s="83">
        <f>J33-SEK_90DSMR</f>
        <v>1.0150938050040896</v>
      </c>
      <c r="L33" s="83">
        <f t="shared" si="2"/>
        <v>1.0304154329576807</v>
      </c>
    </row>
    <row r="34" spans="1:12" x14ac:dyDescent="0.25">
      <c r="A34" s="82">
        <v>42048</v>
      </c>
      <c r="B34" s="83">
        <v>18.100000000000001</v>
      </c>
      <c r="C34" s="83">
        <v>18.670000000000002</v>
      </c>
      <c r="D34" s="83">
        <v>18.100000000000001</v>
      </c>
      <c r="E34" s="83">
        <v>18.54</v>
      </c>
      <c r="F34" s="84">
        <v>1121700</v>
      </c>
      <c r="G34" s="83">
        <v>18.25</v>
      </c>
      <c r="H34" s="84">
        <f>EOD_T-A34</f>
        <v>46</v>
      </c>
      <c r="I34" s="83">
        <f t="shared" si="0"/>
        <v>0.46000000000000085</v>
      </c>
      <c r="J34" s="83">
        <f t="shared" si="1"/>
        <v>2.5857223159078182</v>
      </c>
      <c r="K34" s="83">
        <f>J34-SEK_90DSMR</f>
        <v>2.5597202305009423</v>
      </c>
      <c r="L34" s="83">
        <f t="shared" si="2"/>
        <v>6.5521676584357973</v>
      </c>
    </row>
    <row r="35" spans="1:12" x14ac:dyDescent="0.25">
      <c r="A35" s="82">
        <v>42047</v>
      </c>
      <c r="B35" s="83">
        <v>18.11</v>
      </c>
      <c r="C35" s="83">
        <v>18.34</v>
      </c>
      <c r="D35" s="83">
        <v>18.05</v>
      </c>
      <c r="E35" s="83">
        <v>18.07</v>
      </c>
      <c r="F35" s="84">
        <v>1444400</v>
      </c>
      <c r="G35" s="83">
        <v>17.79</v>
      </c>
      <c r="H35" s="84">
        <f>EOD_T-A35</f>
        <v>47</v>
      </c>
      <c r="I35" s="83">
        <f t="shared" si="0"/>
        <v>9.9999999999980105E-3</v>
      </c>
      <c r="J35" s="83">
        <f t="shared" si="1"/>
        <v>5.6242969628785208E-2</v>
      </c>
      <c r="K35" s="83">
        <f>J35-SEK_90DSMR</f>
        <v>3.0240884221909133E-2</v>
      </c>
      <c r="L35" s="83">
        <f t="shared" si="2"/>
        <v>9.1451107852291269E-4</v>
      </c>
    </row>
    <row r="36" spans="1:12" x14ac:dyDescent="0.25">
      <c r="A36" s="82">
        <v>42046</v>
      </c>
      <c r="B36" s="83">
        <v>18.46</v>
      </c>
      <c r="C36" s="83">
        <v>18.46</v>
      </c>
      <c r="D36" s="83">
        <v>18.03</v>
      </c>
      <c r="E36" s="83">
        <v>18.059999999999999</v>
      </c>
      <c r="F36" s="84">
        <v>679000</v>
      </c>
      <c r="G36" s="83">
        <v>17.78</v>
      </c>
      <c r="H36" s="84">
        <f>EOD_T-A36</f>
        <v>48</v>
      </c>
      <c r="I36" s="83">
        <f t="shared" si="0"/>
        <v>6.0000000000002274E-2</v>
      </c>
      <c r="J36" s="83">
        <f t="shared" si="1"/>
        <v>0.33860045146728152</v>
      </c>
      <c r="K36" s="83">
        <f>J36-SEK_90DSMR</f>
        <v>0.31259836606040542</v>
      </c>
      <c r="L36" s="83">
        <f t="shared" si="2"/>
        <v>9.7717738463635226E-2</v>
      </c>
    </row>
    <row r="37" spans="1:12" x14ac:dyDescent="0.25">
      <c r="A37" s="82">
        <v>42045</v>
      </c>
      <c r="B37" s="83">
        <v>18.13</v>
      </c>
      <c r="C37" s="83">
        <v>18.149999999999999</v>
      </c>
      <c r="D37" s="83">
        <v>17.88</v>
      </c>
      <c r="E37" s="83">
        <v>18</v>
      </c>
      <c r="F37" s="84">
        <v>666700</v>
      </c>
      <c r="G37" s="83">
        <v>17.72</v>
      </c>
      <c r="H37" s="84">
        <f>EOD_T-A37</f>
        <v>49</v>
      </c>
      <c r="I37" s="83">
        <f t="shared" si="0"/>
        <v>9.9999999999980105E-3</v>
      </c>
      <c r="J37" s="83">
        <f t="shared" si="1"/>
        <v>5.6465273856566967E-2</v>
      </c>
      <c r="K37" s="83">
        <f>J37-SEK_90DSMR</f>
        <v>3.0463188449690891E-2</v>
      </c>
      <c r="L37" s="83">
        <f t="shared" si="2"/>
        <v>9.2800585052138051E-4</v>
      </c>
    </row>
    <row r="38" spans="1:12" x14ac:dyDescent="0.25">
      <c r="A38" s="82">
        <v>42044</v>
      </c>
      <c r="B38" s="83">
        <v>17.75</v>
      </c>
      <c r="C38" s="83">
        <v>18.149999999999999</v>
      </c>
      <c r="D38" s="83">
        <v>17.75</v>
      </c>
      <c r="E38" s="83">
        <v>17.989999999999998</v>
      </c>
      <c r="F38" s="84">
        <v>442700</v>
      </c>
      <c r="G38" s="83">
        <v>17.71</v>
      </c>
      <c r="H38" s="84">
        <f>EOD_T-A38</f>
        <v>50</v>
      </c>
      <c r="I38" s="83">
        <f t="shared" si="0"/>
        <v>0.28999999999999915</v>
      </c>
      <c r="J38" s="83">
        <f t="shared" si="1"/>
        <v>1.6647531572904657</v>
      </c>
      <c r="K38" s="83">
        <f>J38-SEK_90DSMR</f>
        <v>1.6387510718835896</v>
      </c>
      <c r="L38" s="83">
        <f t="shared" si="2"/>
        <v>2.6855050755996137</v>
      </c>
    </row>
    <row r="39" spans="1:12" x14ac:dyDescent="0.25">
      <c r="A39" s="82">
        <v>42041</v>
      </c>
      <c r="B39" s="83">
        <v>17.93</v>
      </c>
      <c r="C39" s="83">
        <v>18.09</v>
      </c>
      <c r="D39" s="83">
        <v>17.68</v>
      </c>
      <c r="E39" s="83">
        <v>17.7</v>
      </c>
      <c r="F39" s="84">
        <v>1090200</v>
      </c>
      <c r="G39" s="83">
        <v>17.420000000000002</v>
      </c>
      <c r="H39" s="84">
        <f>EOD_T-A39</f>
        <v>53</v>
      </c>
      <c r="I39" s="83">
        <f t="shared" si="0"/>
        <v>0</v>
      </c>
      <c r="J39" s="83">
        <f t="shared" si="1"/>
        <v>0</v>
      </c>
      <c r="K39" s="83">
        <f>J39-SEK_90DSMR</f>
        <v>-2.6002085406876076E-2</v>
      </c>
      <c r="L39" s="83">
        <f t="shared" si="2"/>
        <v>6.7610844550647776E-4</v>
      </c>
    </row>
    <row r="40" spans="1:12" x14ac:dyDescent="0.25">
      <c r="A40" s="82">
        <v>42040</v>
      </c>
      <c r="B40" s="83">
        <v>18.239999999999998</v>
      </c>
      <c r="C40" s="83">
        <v>18.45</v>
      </c>
      <c r="D40" s="83">
        <v>17.559999999999999</v>
      </c>
      <c r="E40" s="83">
        <v>17.7</v>
      </c>
      <c r="F40" s="84">
        <v>1879800</v>
      </c>
      <c r="G40" s="83">
        <v>17.420000000000002</v>
      </c>
      <c r="H40" s="84">
        <f>EOD_T-A40</f>
        <v>54</v>
      </c>
      <c r="I40" s="83">
        <f t="shared" si="0"/>
        <v>-0.43999999999999773</v>
      </c>
      <c r="J40" s="83">
        <f t="shared" si="1"/>
        <v>-2.4636058230682965</v>
      </c>
      <c r="K40" s="83">
        <f>J40-SEK_90DSMR</f>
        <v>-2.4896079084751723</v>
      </c>
      <c r="L40" s="83">
        <f t="shared" si="2"/>
        <v>6.1981475379421216</v>
      </c>
    </row>
    <row r="41" spans="1:12" x14ac:dyDescent="0.25">
      <c r="A41" s="82">
        <v>42039</v>
      </c>
      <c r="B41" s="83">
        <v>18.25</v>
      </c>
      <c r="C41" s="83">
        <v>18.27</v>
      </c>
      <c r="D41" s="83">
        <v>17.989999999999998</v>
      </c>
      <c r="E41" s="83">
        <v>18.14</v>
      </c>
      <c r="F41" s="84">
        <v>628900</v>
      </c>
      <c r="G41" s="83">
        <v>17.86</v>
      </c>
      <c r="H41" s="84">
        <f>EOD_T-A41</f>
        <v>55</v>
      </c>
      <c r="I41" s="83">
        <f t="shared" si="0"/>
        <v>9.9999999999980105E-3</v>
      </c>
      <c r="J41" s="83">
        <f t="shared" si="1"/>
        <v>5.6022408963574286E-2</v>
      </c>
      <c r="K41" s="83">
        <f>J41-SEK_90DSMR</f>
        <v>3.002032355669821E-2</v>
      </c>
      <c r="L41" s="83">
        <f t="shared" si="2"/>
        <v>9.0121982644884944E-4</v>
      </c>
    </row>
    <row r="42" spans="1:12" x14ac:dyDescent="0.25">
      <c r="A42" s="82">
        <v>42038</v>
      </c>
      <c r="B42" s="83">
        <v>17.97</v>
      </c>
      <c r="C42" s="83">
        <v>18.190000000000001</v>
      </c>
      <c r="D42" s="83">
        <v>17.87</v>
      </c>
      <c r="E42" s="83">
        <v>18.13</v>
      </c>
      <c r="F42" s="84">
        <v>795600</v>
      </c>
      <c r="G42" s="83">
        <v>17.850000000000001</v>
      </c>
      <c r="H42" s="84">
        <f>EOD_T-A42</f>
        <v>56</v>
      </c>
      <c r="I42" s="83">
        <f t="shared" si="0"/>
        <v>0.20000000000000284</v>
      </c>
      <c r="J42" s="83">
        <f t="shared" si="1"/>
        <v>1.1331444759206961</v>
      </c>
      <c r="K42" s="83">
        <f>J42-SEK_90DSMR</f>
        <v>1.10714239051382</v>
      </c>
      <c r="L42" s="83">
        <f t="shared" si="2"/>
        <v>1.2257642728726559</v>
      </c>
    </row>
    <row r="43" spans="1:12" x14ac:dyDescent="0.25">
      <c r="A43" s="82">
        <v>42037</v>
      </c>
      <c r="B43" s="83">
        <v>17.91</v>
      </c>
      <c r="C43" s="83">
        <v>18.07</v>
      </c>
      <c r="D43" s="83">
        <v>17.850000000000001</v>
      </c>
      <c r="E43" s="83">
        <v>17.93</v>
      </c>
      <c r="F43" s="84">
        <v>716200</v>
      </c>
      <c r="G43" s="83">
        <v>17.649999999999999</v>
      </c>
      <c r="H43" s="84">
        <f>EOD_T-A43</f>
        <v>57</v>
      </c>
      <c r="I43" s="83">
        <f t="shared" si="0"/>
        <v>7.9999999999998295E-2</v>
      </c>
      <c r="J43" s="83">
        <f t="shared" si="1"/>
        <v>0.45532157085940977</v>
      </c>
      <c r="K43" s="83">
        <f>J43-SEK_90DSMR</f>
        <v>0.42931948545253368</v>
      </c>
      <c r="L43" s="83">
        <f t="shared" si="2"/>
        <v>0.18431522058922828</v>
      </c>
    </row>
    <row r="44" spans="1:12" x14ac:dyDescent="0.25">
      <c r="A44" s="82">
        <v>42034</v>
      </c>
      <c r="B44" s="83">
        <v>17.98</v>
      </c>
      <c r="C44" s="83">
        <v>18.14</v>
      </c>
      <c r="D44" s="83">
        <v>17.850000000000001</v>
      </c>
      <c r="E44" s="83">
        <v>17.850000000000001</v>
      </c>
      <c r="F44" s="84">
        <v>1270200</v>
      </c>
      <c r="G44" s="83">
        <v>17.57</v>
      </c>
      <c r="H44" s="84">
        <f>EOD_T-A44</f>
        <v>60</v>
      </c>
      <c r="I44" s="83">
        <f t="shared" si="0"/>
        <v>8.0000000000001847E-2</v>
      </c>
      <c r="J44" s="83">
        <f t="shared" si="1"/>
        <v>0.45740423098914723</v>
      </c>
      <c r="K44" s="83">
        <f>J44-SEK_90DSMR</f>
        <v>0.43140214558227113</v>
      </c>
      <c r="L44" s="83">
        <f t="shared" si="2"/>
        <v>0.18610781121298706</v>
      </c>
    </row>
    <row r="45" spans="1:12" x14ac:dyDescent="0.25">
      <c r="A45" s="82">
        <v>42033</v>
      </c>
      <c r="B45" s="83">
        <v>17.55</v>
      </c>
      <c r="C45" s="83">
        <v>17.89</v>
      </c>
      <c r="D45" s="83">
        <v>17.52</v>
      </c>
      <c r="E45" s="83">
        <v>17.77</v>
      </c>
      <c r="F45" s="84">
        <v>726400</v>
      </c>
      <c r="G45" s="83">
        <v>17.489999999999998</v>
      </c>
      <c r="H45" s="84">
        <f>EOD_T-A45</f>
        <v>61</v>
      </c>
      <c r="I45" s="83">
        <f t="shared" si="0"/>
        <v>0.17999999999999972</v>
      </c>
      <c r="J45" s="83">
        <f t="shared" si="1"/>
        <v>1.0398613518197559</v>
      </c>
      <c r="K45" s="83">
        <f>J45-SEK_90DSMR</f>
        <v>1.0138592664128798</v>
      </c>
      <c r="L45" s="83">
        <f t="shared" si="2"/>
        <v>1.0279106120912629</v>
      </c>
    </row>
    <row r="46" spans="1:12" x14ac:dyDescent="0.25">
      <c r="A46" s="82">
        <v>42032</v>
      </c>
      <c r="B46" s="83">
        <v>17.39</v>
      </c>
      <c r="C46" s="83">
        <v>17.760000000000002</v>
      </c>
      <c r="D46" s="83">
        <v>17.39</v>
      </c>
      <c r="E46" s="83">
        <v>17.579999999999998</v>
      </c>
      <c r="F46" s="84">
        <v>705200</v>
      </c>
      <c r="G46" s="83">
        <v>17.309999999999999</v>
      </c>
      <c r="H46" s="84">
        <f>EOD_T-A46</f>
        <v>62</v>
      </c>
      <c r="I46" s="83">
        <f t="shared" si="0"/>
        <v>-0.12000000000000099</v>
      </c>
      <c r="J46" s="83">
        <f t="shared" si="1"/>
        <v>-0.68846815834768216</v>
      </c>
      <c r="K46" s="83">
        <f>J46-SEK_90DSMR</f>
        <v>-0.71447024375455825</v>
      </c>
      <c r="L46" s="83">
        <f t="shared" si="2"/>
        <v>0.51046772921069794</v>
      </c>
    </row>
    <row r="47" spans="1:12" x14ac:dyDescent="0.25">
      <c r="A47" s="82">
        <v>42031</v>
      </c>
      <c r="B47" s="83">
        <v>17.28</v>
      </c>
      <c r="C47" s="83">
        <v>17.75</v>
      </c>
      <c r="D47" s="83">
        <v>17.27</v>
      </c>
      <c r="E47" s="83">
        <v>17.71</v>
      </c>
      <c r="F47" s="84">
        <v>1507800</v>
      </c>
      <c r="G47" s="83">
        <v>17.43</v>
      </c>
      <c r="H47" s="84">
        <f>EOD_T-A47</f>
        <v>63</v>
      </c>
      <c r="I47" s="83">
        <f t="shared" si="0"/>
        <v>0.46999999999999886</v>
      </c>
      <c r="J47" s="83">
        <f t="shared" si="1"/>
        <v>2.7712264150943327</v>
      </c>
      <c r="K47" s="83">
        <f>J47-SEK_90DSMR</f>
        <v>2.7452243296874568</v>
      </c>
      <c r="L47" s="83">
        <f t="shared" si="2"/>
        <v>7.5362566203079462</v>
      </c>
    </row>
    <row r="48" spans="1:12" x14ac:dyDescent="0.25">
      <c r="A48" s="82">
        <v>42030</v>
      </c>
      <c r="B48" s="83">
        <v>17.23</v>
      </c>
      <c r="C48" s="83">
        <v>17.23</v>
      </c>
      <c r="D48" s="83">
        <v>17.23</v>
      </c>
      <c r="E48" s="83">
        <v>17.23</v>
      </c>
      <c r="F48" s="84">
        <v>0</v>
      </c>
      <c r="G48" s="83">
        <v>16.96</v>
      </c>
      <c r="H48" s="84">
        <f>EOD_T-A48</f>
        <v>64</v>
      </c>
      <c r="I48" s="83">
        <f t="shared" si="0"/>
        <v>0</v>
      </c>
      <c r="J48" s="83">
        <f t="shared" si="1"/>
        <v>0</v>
      </c>
      <c r="K48" s="83">
        <f>J48-SEK_90DSMR</f>
        <v>-2.6002085406876076E-2</v>
      </c>
      <c r="L48" s="83">
        <f t="shared" si="2"/>
        <v>6.7610844550647776E-4</v>
      </c>
    </row>
    <row r="49" spans="1:12" x14ac:dyDescent="0.25">
      <c r="A49" s="82">
        <v>42027</v>
      </c>
      <c r="B49" s="83">
        <v>17.22</v>
      </c>
      <c r="C49" s="83">
        <v>17.32</v>
      </c>
      <c r="D49" s="83">
        <v>17.12</v>
      </c>
      <c r="E49" s="83">
        <v>17.23</v>
      </c>
      <c r="F49" s="84">
        <v>679900</v>
      </c>
      <c r="G49" s="83">
        <v>16.96</v>
      </c>
      <c r="H49" s="84">
        <f>EOD_T-A49</f>
        <v>67</v>
      </c>
      <c r="I49" s="83">
        <f t="shared" si="0"/>
        <v>0.17000000000000171</v>
      </c>
      <c r="J49" s="83">
        <f t="shared" si="1"/>
        <v>1.0125074449076934</v>
      </c>
      <c r="K49" s="83">
        <f>J49-SEK_90DSMR</f>
        <v>0.9865053595008173</v>
      </c>
      <c r="L49" s="83">
        <f t="shared" si="2"/>
        <v>0.9731928243238368</v>
      </c>
    </row>
    <row r="50" spans="1:12" x14ac:dyDescent="0.25">
      <c r="A50" s="82">
        <v>42026</v>
      </c>
      <c r="B50" s="83">
        <v>17.14</v>
      </c>
      <c r="C50" s="83">
        <v>17.170000000000002</v>
      </c>
      <c r="D50" s="83">
        <v>16.93</v>
      </c>
      <c r="E50" s="83">
        <v>17.059999999999999</v>
      </c>
      <c r="F50" s="84">
        <v>746800</v>
      </c>
      <c r="G50" s="83">
        <v>16.79</v>
      </c>
      <c r="H50" s="84">
        <f>EOD_T-A50</f>
        <v>68</v>
      </c>
      <c r="I50" s="83">
        <f t="shared" si="0"/>
        <v>-7.0000000000000284E-2</v>
      </c>
      <c r="J50" s="83">
        <f t="shared" si="1"/>
        <v>-0.41518386714116423</v>
      </c>
      <c r="K50" s="83">
        <f>J50-SEK_90DSMR</f>
        <v>-0.44118595254804033</v>
      </c>
      <c r="L50" s="83">
        <f t="shared" si="2"/>
        <v>0.19464504472572169</v>
      </c>
    </row>
    <row r="51" spans="1:12" x14ac:dyDescent="0.25">
      <c r="A51" s="82">
        <v>42025</v>
      </c>
      <c r="B51" s="83">
        <v>16.670000000000002</v>
      </c>
      <c r="C51" s="83">
        <v>17.13</v>
      </c>
      <c r="D51" s="83">
        <v>16.600000000000001</v>
      </c>
      <c r="E51" s="83">
        <v>17.13</v>
      </c>
      <c r="F51" s="84">
        <v>747700</v>
      </c>
      <c r="G51" s="83">
        <v>16.86</v>
      </c>
      <c r="H51" s="84">
        <f>EOD_T-A51</f>
        <v>69</v>
      </c>
      <c r="I51" s="83">
        <f t="shared" si="0"/>
        <v>0.44999999999999929</v>
      </c>
      <c r="J51" s="83">
        <f t="shared" si="1"/>
        <v>2.7422303473491731</v>
      </c>
      <c r="K51" s="83">
        <f>J51-SEK_90DSMR</f>
        <v>2.7162282619422973</v>
      </c>
      <c r="L51" s="83">
        <f t="shared" si="2"/>
        <v>7.3778959709740732</v>
      </c>
    </row>
    <row r="52" spans="1:12" x14ac:dyDescent="0.25">
      <c r="A52" s="82">
        <v>42024</v>
      </c>
      <c r="B52" s="83">
        <v>16.73</v>
      </c>
      <c r="C52" s="83">
        <v>16.79</v>
      </c>
      <c r="D52" s="83">
        <v>16.579999999999998</v>
      </c>
      <c r="E52" s="83">
        <v>16.670000000000002</v>
      </c>
      <c r="F52" s="84">
        <v>668000</v>
      </c>
      <c r="G52" s="83">
        <v>16.41</v>
      </c>
      <c r="H52" s="84">
        <f>EOD_T-A52</f>
        <v>70</v>
      </c>
      <c r="I52" s="83">
        <f t="shared" si="0"/>
        <v>-0.16000000000000014</v>
      </c>
      <c r="J52" s="83">
        <f t="shared" si="1"/>
        <v>-0.96560048280024224</v>
      </c>
      <c r="K52" s="83">
        <f>J52-SEK_90DSMR</f>
        <v>-0.99160256820711834</v>
      </c>
      <c r="L52" s="83">
        <f t="shared" si="2"/>
        <v>0.98327565327495281</v>
      </c>
    </row>
    <row r="53" spans="1:12" x14ac:dyDescent="0.25">
      <c r="A53" s="82">
        <v>42023</v>
      </c>
      <c r="B53" s="83">
        <v>16.57</v>
      </c>
      <c r="C53" s="83">
        <v>16.86</v>
      </c>
      <c r="D53" s="83">
        <v>16.52</v>
      </c>
      <c r="E53" s="83">
        <v>16.829999999999998</v>
      </c>
      <c r="F53" s="84">
        <v>1049600</v>
      </c>
      <c r="G53" s="83">
        <v>16.57</v>
      </c>
      <c r="H53" s="84">
        <f>EOD_T-A53</f>
        <v>71</v>
      </c>
      <c r="I53" s="83">
        <f t="shared" si="0"/>
        <v>0.44999999999999929</v>
      </c>
      <c r="J53" s="83">
        <f t="shared" si="1"/>
        <v>2.7915632754342385</v>
      </c>
      <c r="K53" s="83">
        <f>J53-SEK_90DSMR</f>
        <v>2.7655611900273627</v>
      </c>
      <c r="L53" s="83">
        <f t="shared" si="2"/>
        <v>7.6483286957855627</v>
      </c>
    </row>
    <row r="54" spans="1:12" x14ac:dyDescent="0.25">
      <c r="A54" s="82">
        <v>42020</v>
      </c>
      <c r="B54" s="83">
        <v>16.61</v>
      </c>
      <c r="C54" s="83">
        <v>16.68</v>
      </c>
      <c r="D54" s="83">
        <v>16.2</v>
      </c>
      <c r="E54" s="83">
        <v>16.38</v>
      </c>
      <c r="F54" s="84">
        <v>1467100</v>
      </c>
      <c r="G54" s="83">
        <v>16.12</v>
      </c>
      <c r="H54" s="84">
        <f>EOD_T-A54</f>
        <v>74</v>
      </c>
      <c r="I54" s="83">
        <f t="shared" si="0"/>
        <v>-0.48999999999999844</v>
      </c>
      <c r="J54" s="83">
        <f t="shared" si="1"/>
        <v>-2.950030102347974</v>
      </c>
      <c r="K54" s="83">
        <f>J54-SEK_90DSMR</f>
        <v>-2.9760321877548499</v>
      </c>
      <c r="L54" s="83">
        <f t="shared" si="2"/>
        <v>8.8567675825529175</v>
      </c>
    </row>
    <row r="55" spans="1:12" x14ac:dyDescent="0.25">
      <c r="A55" s="82">
        <v>42019</v>
      </c>
      <c r="B55" s="83">
        <v>16.79</v>
      </c>
      <c r="C55" s="83">
        <v>16.88</v>
      </c>
      <c r="D55" s="83">
        <v>16.54</v>
      </c>
      <c r="E55" s="83">
        <v>16.87</v>
      </c>
      <c r="F55" s="84">
        <v>764300</v>
      </c>
      <c r="G55" s="83">
        <v>16.61</v>
      </c>
      <c r="H55" s="84">
        <f>EOD_T-A55</f>
        <v>75</v>
      </c>
      <c r="I55" s="83">
        <f t="shared" si="0"/>
        <v>-3.0000000000001137E-2</v>
      </c>
      <c r="J55" s="83">
        <f t="shared" si="1"/>
        <v>-0.18028846153846836</v>
      </c>
      <c r="K55" s="83">
        <f>J55-SEK_90DSMR</f>
        <v>-0.20629054694534443</v>
      </c>
      <c r="L55" s="83">
        <f t="shared" si="2"/>
        <v>4.2555789759009352E-2</v>
      </c>
    </row>
    <row r="56" spans="1:12" x14ac:dyDescent="0.25">
      <c r="A56" s="82">
        <v>42018</v>
      </c>
      <c r="B56" s="83">
        <v>17.04</v>
      </c>
      <c r="C56" s="83">
        <v>17.12</v>
      </c>
      <c r="D56" s="83">
        <v>16.850000000000001</v>
      </c>
      <c r="E56" s="83">
        <v>16.899999999999999</v>
      </c>
      <c r="F56" s="84">
        <v>772700</v>
      </c>
      <c r="G56" s="83">
        <v>16.64</v>
      </c>
      <c r="H56" s="84">
        <f>EOD_T-A56</f>
        <v>76</v>
      </c>
      <c r="I56" s="83">
        <f t="shared" si="0"/>
        <v>-0.23999999999999844</v>
      </c>
      <c r="J56" s="83">
        <f t="shared" si="1"/>
        <v>-1.4218009478672893</v>
      </c>
      <c r="K56" s="83">
        <f>J56-SEK_90DSMR</f>
        <v>-1.4478030332741654</v>
      </c>
      <c r="L56" s="83">
        <f t="shared" si="2"/>
        <v>2.0961336231578742</v>
      </c>
    </row>
    <row r="57" spans="1:12" x14ac:dyDescent="0.25">
      <c r="A57" s="82">
        <v>42017</v>
      </c>
      <c r="B57" s="83">
        <v>17.07</v>
      </c>
      <c r="C57" s="83">
        <v>17.329999999999998</v>
      </c>
      <c r="D57" s="83">
        <v>17.07</v>
      </c>
      <c r="E57" s="83">
        <v>17.149999999999999</v>
      </c>
      <c r="F57" s="84">
        <v>778500</v>
      </c>
      <c r="G57" s="83">
        <v>16.88</v>
      </c>
      <c r="H57" s="84">
        <f>EOD_T-A57</f>
        <v>77</v>
      </c>
      <c r="I57" s="83">
        <f t="shared" si="0"/>
        <v>-0.14000000000000057</v>
      </c>
      <c r="J57" s="83">
        <f t="shared" si="1"/>
        <v>-0.82256169212691288</v>
      </c>
      <c r="K57" s="83">
        <f>J57-SEK_90DSMR</f>
        <v>-0.84856377753378898</v>
      </c>
      <c r="L57" s="83">
        <f t="shared" si="2"/>
        <v>0.72006048454241367</v>
      </c>
    </row>
    <row r="58" spans="1:12" x14ac:dyDescent="0.25">
      <c r="A58" s="82">
        <v>42016</v>
      </c>
      <c r="B58" s="83">
        <v>17.420000000000002</v>
      </c>
      <c r="C58" s="83">
        <v>17.600000000000001</v>
      </c>
      <c r="D58" s="83">
        <v>17.239999999999998</v>
      </c>
      <c r="E58" s="83">
        <v>17.29</v>
      </c>
      <c r="F58" s="84">
        <v>803300</v>
      </c>
      <c r="G58" s="83">
        <v>17.02</v>
      </c>
      <c r="H58" s="84">
        <f>EOD_T-A58</f>
        <v>78</v>
      </c>
      <c r="I58" s="83">
        <f t="shared" si="0"/>
        <v>-0.40000000000000213</v>
      </c>
      <c r="J58" s="83">
        <f t="shared" si="1"/>
        <v>-2.2962112514351438</v>
      </c>
      <c r="K58" s="83">
        <f>J58-SEK_90DSMR</f>
        <v>-2.3222133368420197</v>
      </c>
      <c r="L58" s="83">
        <f t="shared" si="2"/>
        <v>5.3926747818069476</v>
      </c>
    </row>
    <row r="59" spans="1:12" x14ac:dyDescent="0.25">
      <c r="A59" s="82">
        <v>42013</v>
      </c>
      <c r="B59" s="83">
        <v>17.48</v>
      </c>
      <c r="C59" s="83">
        <v>17.7</v>
      </c>
      <c r="D59" s="83">
        <v>17.38</v>
      </c>
      <c r="E59" s="83">
        <v>17.7</v>
      </c>
      <c r="F59" s="84">
        <v>814100</v>
      </c>
      <c r="G59" s="83">
        <v>17.420000000000002</v>
      </c>
      <c r="H59" s="84">
        <f>EOD_T-A59</f>
        <v>81</v>
      </c>
      <c r="I59" s="83">
        <f t="shared" si="0"/>
        <v>0.33000000000000185</v>
      </c>
      <c r="J59" s="83">
        <f t="shared" si="1"/>
        <v>1.9309537741369329</v>
      </c>
      <c r="K59" s="83">
        <f>J59-SEK_90DSMR</f>
        <v>1.9049516887300568</v>
      </c>
      <c r="L59" s="83">
        <f t="shared" si="2"/>
        <v>3.6288409363954952</v>
      </c>
    </row>
    <row r="60" spans="1:12" x14ac:dyDescent="0.25">
      <c r="A60" s="82">
        <v>42012</v>
      </c>
      <c r="B60" s="83">
        <v>17.22</v>
      </c>
      <c r="C60" s="83">
        <v>17.45</v>
      </c>
      <c r="D60" s="83">
        <v>17.07</v>
      </c>
      <c r="E60" s="83">
        <v>17.36</v>
      </c>
      <c r="F60" s="84">
        <v>648300</v>
      </c>
      <c r="G60" s="83">
        <v>17.09</v>
      </c>
      <c r="H60" s="84">
        <f>EOD_T-A60</f>
        <v>82</v>
      </c>
      <c r="I60" s="83">
        <f t="shared" si="0"/>
        <v>5.9999999999998721E-2</v>
      </c>
      <c r="J60" s="83">
        <f t="shared" si="1"/>
        <v>0.35231943628889439</v>
      </c>
      <c r="K60" s="83">
        <f>J60-SEK_90DSMR</f>
        <v>0.3263173508820183</v>
      </c>
      <c r="L60" s="83">
        <f t="shared" si="2"/>
        <v>0.10648301348665824</v>
      </c>
    </row>
    <row r="61" spans="1:12" x14ac:dyDescent="0.25">
      <c r="A61" s="82">
        <v>42011</v>
      </c>
      <c r="B61" s="83">
        <v>17.23</v>
      </c>
      <c r="C61" s="83">
        <v>17.38</v>
      </c>
      <c r="D61" s="83">
        <v>17.14</v>
      </c>
      <c r="E61" s="83">
        <v>17.3</v>
      </c>
      <c r="F61" s="84">
        <v>585400</v>
      </c>
      <c r="G61" s="83">
        <v>17.03</v>
      </c>
      <c r="H61" s="84">
        <f>EOD_T-A61</f>
        <v>83</v>
      </c>
      <c r="I61" s="83">
        <f t="shared" si="0"/>
        <v>-0.14000000000000057</v>
      </c>
      <c r="J61" s="83">
        <f t="shared" si="1"/>
        <v>-0.81537565521258326</v>
      </c>
      <c r="K61" s="83">
        <f>J61-SEK_90DSMR</f>
        <v>-0.84137774061945936</v>
      </c>
      <c r="L61" s="83">
        <f t="shared" si="2"/>
        <v>0.70791650240990622</v>
      </c>
    </row>
    <row r="62" spans="1:12" x14ac:dyDescent="0.25">
      <c r="A62" s="82">
        <v>42010</v>
      </c>
      <c r="B62" s="83">
        <v>17.399999999999999</v>
      </c>
      <c r="C62" s="83">
        <v>17.53</v>
      </c>
      <c r="D62" s="83">
        <v>17.28</v>
      </c>
      <c r="E62" s="83">
        <v>17.440000000000001</v>
      </c>
      <c r="F62" s="84">
        <v>823200</v>
      </c>
      <c r="G62" s="83">
        <v>17.170000000000002</v>
      </c>
      <c r="H62" s="84">
        <f>EOD_T-A62</f>
        <v>84</v>
      </c>
      <c r="I62" s="83">
        <f t="shared" si="0"/>
        <v>-8.9999999999999858E-2</v>
      </c>
      <c r="J62" s="83">
        <f t="shared" si="1"/>
        <v>-0.52143684820393887</v>
      </c>
      <c r="K62" s="83">
        <f>J62-SEK_90DSMR</f>
        <v>-0.54743893361081497</v>
      </c>
      <c r="L62" s="83">
        <f t="shared" si="2"/>
        <v>0.29968938603294626</v>
      </c>
    </row>
    <row r="63" spans="1:12" x14ac:dyDescent="0.25">
      <c r="A63" s="82">
        <v>42009</v>
      </c>
      <c r="B63" s="83">
        <v>17.39</v>
      </c>
      <c r="C63" s="83">
        <v>17.57</v>
      </c>
      <c r="D63" s="83">
        <v>17.38</v>
      </c>
      <c r="E63" s="83">
        <v>17.53</v>
      </c>
      <c r="F63" s="84">
        <v>494500</v>
      </c>
      <c r="G63" s="83">
        <v>17.260000000000002</v>
      </c>
      <c r="H63" s="84">
        <f>EOD_T-A63</f>
        <v>85</v>
      </c>
      <c r="I63" s="83">
        <f t="shared" si="0"/>
        <v>3.0000000000001137E-2</v>
      </c>
      <c r="J63" s="83">
        <f t="shared" si="1"/>
        <v>0.17411491584446392</v>
      </c>
      <c r="K63" s="83">
        <f>J63-SEK_90DSMR</f>
        <v>0.14811283043758786</v>
      </c>
      <c r="L63" s="83">
        <f t="shared" si="2"/>
        <v>2.193741054023365E-2</v>
      </c>
    </row>
    <row r="64" spans="1:12" x14ac:dyDescent="0.25">
      <c r="A64" s="82">
        <v>42006</v>
      </c>
      <c r="B64" s="83">
        <v>17.29</v>
      </c>
      <c r="C64" s="83">
        <v>17.559999999999999</v>
      </c>
      <c r="D64" s="83">
        <v>17.14</v>
      </c>
      <c r="E64" s="83">
        <v>17.5</v>
      </c>
      <c r="F64" s="84">
        <v>304300</v>
      </c>
      <c r="G64" s="83">
        <v>17.23</v>
      </c>
      <c r="H64" s="84">
        <f>EOD_T-A64</f>
        <v>88</v>
      </c>
      <c r="I64" s="83">
        <f t="shared" si="0"/>
        <v>0.23000000000000043</v>
      </c>
      <c r="J64" s="83">
        <f t="shared" si="1"/>
        <v>1.3529411764705908</v>
      </c>
      <c r="K64" s="83">
        <f>J64-SEK_90DSMR</f>
        <v>1.3269390910637147</v>
      </c>
      <c r="L64" s="83">
        <f t="shared" si="2"/>
        <v>1.7607673513929971</v>
      </c>
    </row>
    <row r="65" spans="1:12" x14ac:dyDescent="0.25">
      <c r="A65" s="82">
        <v>42005</v>
      </c>
      <c r="B65" s="83">
        <v>17.27</v>
      </c>
      <c r="C65" s="83">
        <v>17.27</v>
      </c>
      <c r="D65" s="83">
        <v>17.27</v>
      </c>
      <c r="E65" s="83">
        <v>17.27</v>
      </c>
      <c r="F65" s="84">
        <v>0</v>
      </c>
      <c r="G65" s="83">
        <v>17</v>
      </c>
      <c r="H65" s="84">
        <f>EOD_T-A65</f>
        <v>89</v>
      </c>
      <c r="I65" s="83">
        <f t="shared" si="0"/>
        <v>0</v>
      </c>
      <c r="J65" s="83">
        <f t="shared" si="1"/>
        <v>0</v>
      </c>
      <c r="K65" s="83">
        <f>J65-SEK_90DSMR</f>
        <v>-2.6002085406876076E-2</v>
      </c>
      <c r="L65" s="83">
        <f t="shared" si="2"/>
        <v>6.7610844550647776E-4</v>
      </c>
    </row>
    <row r="66" spans="1:12" x14ac:dyDescent="0.25">
      <c r="A66" s="82">
        <v>42004</v>
      </c>
      <c r="B66" s="83">
        <v>17.170000000000002</v>
      </c>
      <c r="C66" s="83">
        <v>17.440000000000001</v>
      </c>
      <c r="D66" s="83">
        <v>17.170000000000002</v>
      </c>
      <c r="E66" s="83">
        <v>17.27</v>
      </c>
      <c r="F66" s="84">
        <v>194300</v>
      </c>
      <c r="G66" s="83">
        <v>17</v>
      </c>
      <c r="H66" s="84">
        <f>EOD_T-A66</f>
        <v>90</v>
      </c>
      <c r="I66" s="83">
        <f t="shared" si="0"/>
        <v>-1.9999999999999574E-2</v>
      </c>
      <c r="J66" s="83">
        <f t="shared" si="1"/>
        <v>-0.11750881316098458</v>
      </c>
      <c r="K66" s="83">
        <f>J66-SEK_90DSMR</f>
        <v>-0.14351089856786065</v>
      </c>
      <c r="L66" s="83">
        <f t="shared" si="2"/>
        <v>2.0595378007754787E-2</v>
      </c>
    </row>
    <row r="67" spans="1:12" x14ac:dyDescent="0.25">
      <c r="A67" s="82">
        <v>42003</v>
      </c>
      <c r="B67" s="83">
        <v>17.61</v>
      </c>
      <c r="C67" s="83">
        <v>17.73</v>
      </c>
      <c r="D67" s="83">
        <v>17.239999999999998</v>
      </c>
      <c r="E67" s="83">
        <v>17.29</v>
      </c>
      <c r="F67" s="84">
        <v>588800</v>
      </c>
      <c r="G67" s="83">
        <v>17.02</v>
      </c>
      <c r="H67" s="84">
        <f>EOD_T-A67</f>
        <v>91</v>
      </c>
      <c r="I67" s="83">
        <f t="shared" ref="I67:I130" si="3">G67-G68</f>
        <v>-0.30999999999999872</v>
      </c>
      <c r="J67" s="83">
        <f t="shared" ref="J67:J130" si="4">I67/G68*100</f>
        <v>-1.788805539526825</v>
      </c>
      <c r="K67" s="83">
        <f>J67-SEK_90DSMR</f>
        <v>-1.8148076249337011</v>
      </c>
      <c r="L67" s="83">
        <f t="shared" ref="L67:L130" si="5">K67*K67</f>
        <v>3.2935267155175012</v>
      </c>
    </row>
    <row r="68" spans="1:12" x14ac:dyDescent="0.25">
      <c r="A68" s="82">
        <v>42002</v>
      </c>
      <c r="B68" s="83">
        <v>17.2</v>
      </c>
      <c r="C68" s="83">
        <v>17.600000000000001</v>
      </c>
      <c r="D68" s="83">
        <v>17.02</v>
      </c>
      <c r="E68" s="83">
        <v>17.600000000000001</v>
      </c>
      <c r="F68" s="84">
        <v>590400</v>
      </c>
      <c r="G68" s="83">
        <v>17.329999999999998</v>
      </c>
      <c r="H68" s="84">
        <f>EOD_T-A68</f>
        <v>92</v>
      </c>
      <c r="I68" s="83">
        <f t="shared" si="3"/>
        <v>0.47999999999999687</v>
      </c>
      <c r="J68" s="83">
        <f t="shared" si="4"/>
        <v>2.8486646884272808</v>
      </c>
      <c r="K68" s="83">
        <f>J68-SEK_90DSMR</f>
        <v>2.8226626030204049</v>
      </c>
      <c r="L68" s="83">
        <f t="shared" si="5"/>
        <v>7.9674241704899282</v>
      </c>
    </row>
    <row r="69" spans="1:12" x14ac:dyDescent="0.25">
      <c r="A69" s="82">
        <v>41999</v>
      </c>
      <c r="B69" s="83">
        <v>17.12</v>
      </c>
      <c r="C69" s="83">
        <v>17.12</v>
      </c>
      <c r="D69" s="83">
        <v>17.12</v>
      </c>
      <c r="E69" s="83">
        <v>17.12</v>
      </c>
      <c r="F69" s="84">
        <v>0</v>
      </c>
      <c r="G69" s="83">
        <v>16.850000000000001</v>
      </c>
      <c r="H69" s="84">
        <f>EOD_T-A69</f>
        <v>95</v>
      </c>
      <c r="I69" s="83">
        <f t="shared" si="3"/>
        <v>0</v>
      </c>
      <c r="J69" s="83">
        <f t="shared" si="4"/>
        <v>0</v>
      </c>
      <c r="K69" s="83">
        <f>J69-SEK_90DSMR</f>
        <v>-2.6002085406876076E-2</v>
      </c>
      <c r="L69" s="83">
        <f t="shared" si="5"/>
        <v>6.7610844550647776E-4</v>
      </c>
    </row>
    <row r="70" spans="1:12" x14ac:dyDescent="0.25">
      <c r="A70" s="82">
        <v>41998</v>
      </c>
      <c r="B70" s="83">
        <v>17.12</v>
      </c>
      <c r="C70" s="83">
        <v>17.12</v>
      </c>
      <c r="D70" s="83">
        <v>17.12</v>
      </c>
      <c r="E70" s="83">
        <v>17.12</v>
      </c>
      <c r="F70" s="84">
        <v>0</v>
      </c>
      <c r="G70" s="83">
        <v>16.850000000000001</v>
      </c>
      <c r="H70" s="84">
        <f>EOD_T-A70</f>
        <v>96</v>
      </c>
      <c r="I70" s="83">
        <f t="shared" si="3"/>
        <v>0</v>
      </c>
      <c r="J70" s="83">
        <f t="shared" si="4"/>
        <v>0</v>
      </c>
      <c r="K70" s="83">
        <f>J70-SEK_90DSMR</f>
        <v>-2.6002085406876076E-2</v>
      </c>
      <c r="L70" s="83">
        <f t="shared" si="5"/>
        <v>6.7610844550647776E-4</v>
      </c>
    </row>
    <row r="71" spans="1:12" x14ac:dyDescent="0.25">
      <c r="A71" s="82">
        <v>41997</v>
      </c>
      <c r="B71" s="83">
        <v>17.12</v>
      </c>
      <c r="C71" s="83">
        <v>17.190000000000001</v>
      </c>
      <c r="D71" s="83">
        <v>16.899999999999999</v>
      </c>
      <c r="E71" s="83">
        <v>17.12</v>
      </c>
      <c r="F71" s="84">
        <v>398200</v>
      </c>
      <c r="G71" s="83">
        <v>16.850000000000001</v>
      </c>
      <c r="H71" s="84">
        <f>EOD_T-A71</f>
        <v>97</v>
      </c>
      <c r="I71" s="83">
        <f t="shared" si="3"/>
        <v>0</v>
      </c>
      <c r="J71" s="83">
        <f t="shared" si="4"/>
        <v>0</v>
      </c>
      <c r="K71" s="83">
        <f>J71-SEK_90DSMR</f>
        <v>-2.6002085406876076E-2</v>
      </c>
      <c r="L71" s="83">
        <f t="shared" si="5"/>
        <v>6.7610844550647776E-4</v>
      </c>
    </row>
    <row r="72" spans="1:12" x14ac:dyDescent="0.25">
      <c r="A72" s="82">
        <v>41996</v>
      </c>
      <c r="B72" s="83">
        <v>17.309999999999999</v>
      </c>
      <c r="C72" s="83">
        <v>17.440000000000001</v>
      </c>
      <c r="D72" s="83">
        <v>17.12</v>
      </c>
      <c r="E72" s="83">
        <v>17.12</v>
      </c>
      <c r="F72" s="84">
        <v>514700</v>
      </c>
      <c r="G72" s="83">
        <v>16.850000000000001</v>
      </c>
      <c r="H72" s="84">
        <f>EOD_T-A72</f>
        <v>98</v>
      </c>
      <c r="I72" s="83">
        <f t="shared" si="3"/>
        <v>-0.16999999999999815</v>
      </c>
      <c r="J72" s="83">
        <f t="shared" si="4"/>
        <v>-0.99882491186837929</v>
      </c>
      <c r="K72" s="83">
        <f>J72-SEK_90DSMR</f>
        <v>-1.0248269972752553</v>
      </c>
      <c r="L72" s="83">
        <f t="shared" si="5"/>
        <v>1.0502703743442161</v>
      </c>
    </row>
    <row r="73" spans="1:12" x14ac:dyDescent="0.25">
      <c r="A73" s="82">
        <v>41995</v>
      </c>
      <c r="B73" s="83">
        <v>17</v>
      </c>
      <c r="C73" s="83">
        <v>17.29</v>
      </c>
      <c r="D73" s="83">
        <v>16.87</v>
      </c>
      <c r="E73" s="83">
        <v>17.29</v>
      </c>
      <c r="F73" s="84">
        <v>893900</v>
      </c>
      <c r="G73" s="83">
        <v>17.02</v>
      </c>
      <c r="H73" s="84">
        <f>EOD_T-A73</f>
        <v>99</v>
      </c>
      <c r="I73" s="83">
        <f t="shared" si="3"/>
        <v>0.42999999999999972</v>
      </c>
      <c r="J73" s="83">
        <f t="shared" si="4"/>
        <v>2.5919228450874003</v>
      </c>
      <c r="K73" s="83">
        <f>J73-SEK_90DSMR</f>
        <v>2.5659207596805245</v>
      </c>
      <c r="L73" s="83">
        <f t="shared" si="5"/>
        <v>6.5839493449594801</v>
      </c>
    </row>
    <row r="74" spans="1:12" x14ac:dyDescent="0.25">
      <c r="A74" s="82">
        <v>41992</v>
      </c>
      <c r="B74" s="83">
        <v>16.489999999999998</v>
      </c>
      <c r="C74" s="83">
        <v>16.850000000000001</v>
      </c>
      <c r="D74" s="83">
        <v>16.39</v>
      </c>
      <c r="E74" s="83">
        <v>16.850000000000001</v>
      </c>
      <c r="F74" s="84">
        <v>1285800</v>
      </c>
      <c r="G74" s="83">
        <v>16.59</v>
      </c>
      <c r="H74" s="84">
        <f>EOD_T-A74</f>
        <v>102</v>
      </c>
      <c r="I74" s="83">
        <f t="shared" si="3"/>
        <v>0.6899999999999995</v>
      </c>
      <c r="J74" s="83">
        <f t="shared" si="4"/>
        <v>4.3396226415094308</v>
      </c>
      <c r="K74" s="83">
        <f>J74-SEK_90DSMR</f>
        <v>4.3136205561025545</v>
      </c>
      <c r="L74" s="83">
        <f t="shared" si="5"/>
        <v>18.607322302030511</v>
      </c>
    </row>
    <row r="75" spans="1:12" x14ac:dyDescent="0.25">
      <c r="A75" s="82">
        <v>41991</v>
      </c>
      <c r="B75" s="83">
        <v>16.13</v>
      </c>
      <c r="C75" s="83">
        <v>16.61</v>
      </c>
      <c r="D75" s="83">
        <v>16.07</v>
      </c>
      <c r="E75" s="83">
        <v>16.149999999999999</v>
      </c>
      <c r="F75" s="84">
        <v>1130600</v>
      </c>
      <c r="G75" s="83">
        <v>15.9</v>
      </c>
      <c r="H75" s="84">
        <f>EOD_T-A75</f>
        <v>103</v>
      </c>
      <c r="I75" s="83">
        <f t="shared" si="3"/>
        <v>9.9999999999999645E-2</v>
      </c>
      <c r="J75" s="83">
        <f t="shared" si="4"/>
        <v>0.632911392405061</v>
      </c>
      <c r="K75" s="83">
        <f>J75-SEK_90DSMR</f>
        <v>0.60690930699818491</v>
      </c>
      <c r="L75" s="83">
        <f t="shared" si="5"/>
        <v>0.36833890692101706</v>
      </c>
    </row>
    <row r="76" spans="1:12" x14ac:dyDescent="0.25">
      <c r="A76" s="82">
        <v>41990</v>
      </c>
      <c r="B76" s="83">
        <v>16.05</v>
      </c>
      <c r="C76" s="83">
        <v>16.2</v>
      </c>
      <c r="D76" s="83">
        <v>15.98</v>
      </c>
      <c r="E76" s="83">
        <v>16.05</v>
      </c>
      <c r="F76" s="84">
        <v>844300</v>
      </c>
      <c r="G76" s="83">
        <v>15.8</v>
      </c>
      <c r="H76" s="84">
        <f>EOD_T-A76</f>
        <v>104</v>
      </c>
      <c r="I76" s="83">
        <f t="shared" si="3"/>
        <v>6.0000000000000497E-2</v>
      </c>
      <c r="J76" s="83">
        <f t="shared" si="4"/>
        <v>0.38119440914866898</v>
      </c>
      <c r="K76" s="83">
        <f>J76-SEK_90DSMR</f>
        <v>0.35519232374179288</v>
      </c>
      <c r="L76" s="83">
        <f t="shared" si="5"/>
        <v>0.1261615868450946</v>
      </c>
    </row>
    <row r="77" spans="1:12" x14ac:dyDescent="0.25">
      <c r="A77" s="82">
        <v>41989</v>
      </c>
      <c r="B77" s="83">
        <v>16.11</v>
      </c>
      <c r="C77" s="83">
        <v>16.149999999999999</v>
      </c>
      <c r="D77" s="83">
        <v>15.94</v>
      </c>
      <c r="E77" s="83">
        <v>15.99</v>
      </c>
      <c r="F77" s="84">
        <v>1149200</v>
      </c>
      <c r="G77" s="83">
        <v>15.74</v>
      </c>
      <c r="H77" s="84">
        <f>EOD_T-A77</f>
        <v>105</v>
      </c>
      <c r="I77" s="83">
        <f t="shared" si="3"/>
        <v>-8.9999999999999858E-2</v>
      </c>
      <c r="J77" s="83">
        <f t="shared" si="4"/>
        <v>-0.56854074542008759</v>
      </c>
      <c r="K77" s="83">
        <f>J77-SEK_90DSMR</f>
        <v>-0.59454283082696369</v>
      </c>
      <c r="L77" s="83">
        <f t="shared" si="5"/>
        <v>0.35348117768773957</v>
      </c>
    </row>
    <row r="78" spans="1:12" x14ac:dyDescent="0.25">
      <c r="A78" s="82">
        <v>41988</v>
      </c>
      <c r="B78" s="83">
        <v>16.010000000000002</v>
      </c>
      <c r="C78" s="83">
        <v>16.27</v>
      </c>
      <c r="D78" s="83">
        <v>15.8</v>
      </c>
      <c r="E78" s="83">
        <v>16.079999999999998</v>
      </c>
      <c r="F78" s="84">
        <v>989600</v>
      </c>
      <c r="G78" s="83">
        <v>15.83</v>
      </c>
      <c r="H78" s="84">
        <f>EOD_T-A78</f>
        <v>106</v>
      </c>
      <c r="I78" s="83">
        <f t="shared" si="3"/>
        <v>-8.9999999999999858E-2</v>
      </c>
      <c r="J78" s="83">
        <f t="shared" si="4"/>
        <v>-0.56532663316582832</v>
      </c>
      <c r="K78" s="83">
        <f>J78-SEK_90DSMR</f>
        <v>-0.59132871857270441</v>
      </c>
      <c r="L78" s="83">
        <f t="shared" si="5"/>
        <v>0.34966965340883666</v>
      </c>
    </row>
    <row r="79" spans="1:12" x14ac:dyDescent="0.25">
      <c r="A79" s="82">
        <v>41985</v>
      </c>
      <c r="B79" s="83">
        <v>16.260000000000002</v>
      </c>
      <c r="C79" s="83">
        <v>16.47</v>
      </c>
      <c r="D79" s="83">
        <v>16.13</v>
      </c>
      <c r="E79" s="83">
        <v>16.170000000000002</v>
      </c>
      <c r="F79" s="84">
        <v>1041800</v>
      </c>
      <c r="G79" s="83">
        <v>15.92</v>
      </c>
      <c r="H79" s="84">
        <f>EOD_T-A79</f>
        <v>109</v>
      </c>
      <c r="I79" s="83">
        <f t="shared" si="3"/>
        <v>-9.0000000000001634E-2</v>
      </c>
      <c r="J79" s="83">
        <f t="shared" si="4"/>
        <v>-0.56214865708932926</v>
      </c>
      <c r="K79" s="83">
        <f>J79-SEK_90DSMR</f>
        <v>-0.58815074249620536</v>
      </c>
      <c r="L79" s="83">
        <f t="shared" si="5"/>
        <v>0.34592129589883769</v>
      </c>
    </row>
    <row r="80" spans="1:12" x14ac:dyDescent="0.25">
      <c r="A80" s="82">
        <v>41984</v>
      </c>
      <c r="B80" s="83">
        <v>16.809999999999999</v>
      </c>
      <c r="C80" s="83">
        <v>16.88</v>
      </c>
      <c r="D80" s="83">
        <v>16.22</v>
      </c>
      <c r="E80" s="83">
        <v>16.260000000000002</v>
      </c>
      <c r="F80" s="84">
        <v>2054200</v>
      </c>
      <c r="G80" s="83">
        <v>16.010000000000002</v>
      </c>
      <c r="H80" s="84">
        <f>EOD_T-A80</f>
        <v>110</v>
      </c>
      <c r="I80" s="83">
        <f t="shared" si="3"/>
        <v>-0.72999999999999687</v>
      </c>
      <c r="J80" s="83">
        <f t="shared" si="4"/>
        <v>-4.3608124253285361</v>
      </c>
      <c r="K80" s="83">
        <f>J80-SEK_90DSMR</f>
        <v>-4.3868145107354124</v>
      </c>
      <c r="L80" s="83">
        <f t="shared" si="5"/>
        <v>19.244141551598776</v>
      </c>
    </row>
    <row r="81" spans="1:12" x14ac:dyDescent="0.25">
      <c r="A81" s="82">
        <v>41983</v>
      </c>
      <c r="B81" s="83">
        <v>17.09</v>
      </c>
      <c r="C81" s="83">
        <v>17.170000000000002</v>
      </c>
      <c r="D81" s="83">
        <v>16.88</v>
      </c>
      <c r="E81" s="83">
        <v>17.010000000000002</v>
      </c>
      <c r="F81" s="84">
        <v>1007800</v>
      </c>
      <c r="G81" s="83">
        <v>16.739999999999998</v>
      </c>
      <c r="H81" s="84">
        <f>EOD_T-A81</f>
        <v>111</v>
      </c>
      <c r="I81" s="83">
        <f t="shared" si="3"/>
        <v>-8.0000000000001847E-2</v>
      </c>
      <c r="J81" s="83">
        <f t="shared" si="4"/>
        <v>-0.47562425683710968</v>
      </c>
      <c r="K81" s="83">
        <f>J81-SEK_90DSMR</f>
        <v>-0.50162634224398572</v>
      </c>
      <c r="L81" s="83">
        <f t="shared" si="5"/>
        <v>0.2516289872330803</v>
      </c>
    </row>
    <row r="82" spans="1:12" x14ac:dyDescent="0.25">
      <c r="A82" s="82">
        <v>41982</v>
      </c>
      <c r="B82" s="83">
        <v>17.55</v>
      </c>
      <c r="C82" s="83">
        <v>17.59</v>
      </c>
      <c r="D82" s="83">
        <v>16.97</v>
      </c>
      <c r="E82" s="83">
        <v>17.09</v>
      </c>
      <c r="F82" s="84">
        <v>1996400</v>
      </c>
      <c r="G82" s="83">
        <v>16.82</v>
      </c>
      <c r="H82" s="84">
        <f>EOD_T-A82</f>
        <v>112</v>
      </c>
      <c r="I82" s="83">
        <f t="shared" si="3"/>
        <v>-0.60000000000000142</v>
      </c>
      <c r="J82" s="83">
        <f t="shared" si="4"/>
        <v>-3.4443168771527062</v>
      </c>
      <c r="K82" s="83">
        <f>J82-SEK_90DSMR</f>
        <v>-3.4703189625595821</v>
      </c>
      <c r="L82" s="83">
        <f t="shared" si="5"/>
        <v>12.043113701900614</v>
      </c>
    </row>
    <row r="83" spans="1:12" x14ac:dyDescent="0.25">
      <c r="A83" s="82">
        <v>41981</v>
      </c>
      <c r="B83" s="83">
        <v>17.22</v>
      </c>
      <c r="C83" s="83">
        <v>17.79</v>
      </c>
      <c r="D83" s="83">
        <v>17.2</v>
      </c>
      <c r="E83" s="83">
        <v>17.7</v>
      </c>
      <c r="F83" s="84">
        <v>1139600</v>
      </c>
      <c r="G83" s="83">
        <v>17.420000000000002</v>
      </c>
      <c r="H83" s="84">
        <f>EOD_T-A83</f>
        <v>113</v>
      </c>
      <c r="I83" s="83">
        <f t="shared" si="3"/>
        <v>0.45000000000000284</v>
      </c>
      <c r="J83" s="83">
        <f t="shared" si="4"/>
        <v>2.6517383618149846</v>
      </c>
      <c r="K83" s="83">
        <f>J83-SEK_90DSMR</f>
        <v>2.6257362764081087</v>
      </c>
      <c r="L83" s="83">
        <f t="shared" si="5"/>
        <v>6.8944909932455198</v>
      </c>
    </row>
    <row r="84" spans="1:12" x14ac:dyDescent="0.25">
      <c r="A84" s="82">
        <v>41978</v>
      </c>
      <c r="B84" s="83">
        <v>17.25</v>
      </c>
      <c r="C84" s="83">
        <v>17.46</v>
      </c>
      <c r="D84" s="83">
        <v>17.03</v>
      </c>
      <c r="E84" s="83">
        <v>17.239999999999998</v>
      </c>
      <c r="F84" s="84">
        <v>729600</v>
      </c>
      <c r="G84" s="83">
        <v>16.97</v>
      </c>
      <c r="H84" s="84">
        <f>EOD_T-A84</f>
        <v>116</v>
      </c>
      <c r="I84" s="83">
        <f t="shared" si="3"/>
        <v>1.9999999999999574E-2</v>
      </c>
      <c r="J84" s="83">
        <f t="shared" si="4"/>
        <v>0.11799410029498274</v>
      </c>
      <c r="K84" s="83">
        <f>J84-SEK_90DSMR</f>
        <v>9.1992014888106655E-2</v>
      </c>
      <c r="L84" s="83">
        <f t="shared" si="5"/>
        <v>8.4625308031736363E-3</v>
      </c>
    </row>
    <row r="85" spans="1:12" x14ac:dyDescent="0.25">
      <c r="A85" s="82">
        <v>41977</v>
      </c>
      <c r="B85" s="83">
        <v>17.190000000000001</v>
      </c>
      <c r="C85" s="83">
        <v>17.53</v>
      </c>
      <c r="D85" s="83">
        <v>17.149999999999999</v>
      </c>
      <c r="E85" s="83">
        <v>17.22</v>
      </c>
      <c r="F85" s="84">
        <v>1058500</v>
      </c>
      <c r="G85" s="83">
        <v>16.95</v>
      </c>
      <c r="H85" s="84">
        <f>EOD_T-A85</f>
        <v>117</v>
      </c>
      <c r="I85" s="83">
        <f t="shared" si="3"/>
        <v>5.9999999999998721E-2</v>
      </c>
      <c r="J85" s="83">
        <f t="shared" si="4"/>
        <v>0.35523978685612029</v>
      </c>
      <c r="K85" s="83">
        <f>J85-SEK_90DSMR</f>
        <v>0.32923770144924419</v>
      </c>
      <c r="L85" s="83">
        <f t="shared" si="5"/>
        <v>0.10839746405558165</v>
      </c>
    </row>
    <row r="86" spans="1:12" x14ac:dyDescent="0.25">
      <c r="A86" s="82">
        <v>41976</v>
      </c>
      <c r="B86" s="83">
        <v>16.88</v>
      </c>
      <c r="C86" s="83">
        <v>17.23</v>
      </c>
      <c r="D86" s="83">
        <v>16.88</v>
      </c>
      <c r="E86" s="83">
        <v>17.16</v>
      </c>
      <c r="F86" s="84">
        <v>1408900</v>
      </c>
      <c r="G86" s="83">
        <v>16.89</v>
      </c>
      <c r="H86" s="84">
        <f>EOD_T-A86</f>
        <v>118</v>
      </c>
      <c r="I86" s="83">
        <f t="shared" si="3"/>
        <v>8.9999999999999858E-2</v>
      </c>
      <c r="J86" s="83">
        <f t="shared" si="4"/>
        <v>0.53571428571428481</v>
      </c>
      <c r="K86" s="83">
        <f>J86-SEK_90DSMR</f>
        <v>0.50971220030740871</v>
      </c>
      <c r="L86" s="83">
        <f t="shared" si="5"/>
        <v>0.25980652714221997</v>
      </c>
    </row>
    <row r="87" spans="1:12" x14ac:dyDescent="0.25">
      <c r="A87" s="82">
        <v>41975</v>
      </c>
      <c r="B87" s="83">
        <v>16.7</v>
      </c>
      <c r="C87" s="83">
        <v>17.11</v>
      </c>
      <c r="D87" s="83">
        <v>16.62</v>
      </c>
      <c r="E87" s="83">
        <v>17.07</v>
      </c>
      <c r="F87" s="84">
        <v>885600</v>
      </c>
      <c r="G87" s="83">
        <v>16.8</v>
      </c>
      <c r="H87" s="84">
        <f>EOD_T-A87</f>
        <v>119</v>
      </c>
      <c r="I87" s="83">
        <f t="shared" si="3"/>
        <v>0.37999999999999901</v>
      </c>
      <c r="J87" s="83">
        <f t="shared" si="4"/>
        <v>2.314250913520091</v>
      </c>
      <c r="K87" s="83">
        <f>J87-SEK_90DSMR</f>
        <v>2.2882488281132152</v>
      </c>
      <c r="L87" s="83">
        <f t="shared" si="5"/>
        <v>5.2360826993615026</v>
      </c>
    </row>
    <row r="88" spans="1:12" x14ac:dyDescent="0.25">
      <c r="A88" s="82">
        <v>41974</v>
      </c>
      <c r="B88" s="83">
        <v>17.100000000000001</v>
      </c>
      <c r="C88" s="83">
        <v>17.2</v>
      </c>
      <c r="D88" s="83">
        <v>16.62</v>
      </c>
      <c r="E88" s="83">
        <v>16.68</v>
      </c>
      <c r="F88" s="84">
        <v>1175000</v>
      </c>
      <c r="G88" s="83">
        <v>16.420000000000002</v>
      </c>
      <c r="H88" s="84">
        <f>EOD_T-A88</f>
        <v>120</v>
      </c>
      <c r="I88" s="83">
        <f t="shared" si="3"/>
        <v>-0.39999999999999858</v>
      </c>
      <c r="J88" s="83">
        <f t="shared" si="4"/>
        <v>-2.3781212841854851</v>
      </c>
      <c r="K88" s="83">
        <f>J88-SEK_90DSMR</f>
        <v>-2.4041233695923609</v>
      </c>
      <c r="L88" s="83">
        <f t="shared" si="5"/>
        <v>5.7798091762201276</v>
      </c>
    </row>
    <row r="89" spans="1:12" x14ac:dyDescent="0.25">
      <c r="A89" s="82">
        <v>41971</v>
      </c>
      <c r="B89" s="83">
        <v>17.850000000000001</v>
      </c>
      <c r="C89" s="83">
        <v>17.850000000000001</v>
      </c>
      <c r="D89" s="83">
        <v>17.010000000000002</v>
      </c>
      <c r="E89" s="83">
        <v>17.09</v>
      </c>
      <c r="F89" s="84">
        <v>2449000</v>
      </c>
      <c r="G89" s="83">
        <v>16.82</v>
      </c>
      <c r="H89" s="84">
        <f>EOD_T-A89</f>
        <v>123</v>
      </c>
      <c r="I89" s="83">
        <f t="shared" si="3"/>
        <v>-0.89999999999999858</v>
      </c>
      <c r="J89" s="83">
        <f t="shared" si="4"/>
        <v>-5.0790067720090217</v>
      </c>
      <c r="K89" s="83">
        <f>J89-SEK_90DSMR</f>
        <v>-5.105008857415898</v>
      </c>
      <c r="L89" s="83">
        <f t="shared" si="5"/>
        <v>26.061115434294774</v>
      </c>
    </row>
    <row r="90" spans="1:12" x14ac:dyDescent="0.25">
      <c r="A90" s="82">
        <v>41970</v>
      </c>
      <c r="B90" s="83">
        <v>17.79</v>
      </c>
      <c r="C90" s="83">
        <v>18.23</v>
      </c>
      <c r="D90" s="83">
        <v>17.77</v>
      </c>
      <c r="E90" s="83">
        <v>18</v>
      </c>
      <c r="F90" s="84">
        <v>1679000</v>
      </c>
      <c r="G90" s="83">
        <v>17.72</v>
      </c>
      <c r="H90" s="84">
        <f>EOD_T-A90</f>
        <v>124</v>
      </c>
      <c r="I90" s="83">
        <f t="shared" si="3"/>
        <v>0.34999999999999787</v>
      </c>
      <c r="J90" s="83">
        <f t="shared" si="4"/>
        <v>2.0149683362118473</v>
      </c>
      <c r="K90" s="83">
        <f>J90-SEK_90DSMR</f>
        <v>1.9889662508049712</v>
      </c>
      <c r="L90" s="83">
        <f t="shared" si="5"/>
        <v>3.9559867468411838</v>
      </c>
    </row>
    <row r="91" spans="1:12" x14ac:dyDescent="0.25">
      <c r="A91" s="82">
        <v>41969</v>
      </c>
      <c r="B91" s="83">
        <v>17.440000000000001</v>
      </c>
      <c r="C91" s="83">
        <v>17.670000000000002</v>
      </c>
      <c r="D91" s="83">
        <v>17.41</v>
      </c>
      <c r="E91" s="83">
        <v>17.64</v>
      </c>
      <c r="F91" s="84">
        <v>658500</v>
      </c>
      <c r="G91" s="83">
        <v>17.37</v>
      </c>
      <c r="H91" s="84">
        <f>EOD_T-A91</f>
        <v>125</v>
      </c>
      <c r="I91" s="83">
        <f t="shared" si="3"/>
        <v>0.19999999999999929</v>
      </c>
      <c r="J91" s="83">
        <f t="shared" si="4"/>
        <v>1.1648223645893958</v>
      </c>
      <c r="K91" s="83">
        <f>J91-SEK_90DSMR</f>
        <v>1.1388202791825197</v>
      </c>
      <c r="L91" s="83">
        <f t="shared" si="5"/>
        <v>1.2969116282773521</v>
      </c>
    </row>
    <row r="92" spans="1:12" x14ac:dyDescent="0.25">
      <c r="A92" s="82">
        <v>41968</v>
      </c>
      <c r="B92" s="83">
        <v>17.38</v>
      </c>
      <c r="C92" s="83">
        <v>17.440000000000001</v>
      </c>
      <c r="D92" s="83">
        <v>17.190000000000001</v>
      </c>
      <c r="E92" s="83">
        <v>17.440000000000001</v>
      </c>
      <c r="F92" s="84">
        <v>1062800</v>
      </c>
      <c r="G92" s="83">
        <v>17.170000000000002</v>
      </c>
      <c r="H92" s="84">
        <f>EOD_T-A92</f>
        <v>126</v>
      </c>
      <c r="I92" s="83">
        <f t="shared" si="3"/>
        <v>7.0000000000000284E-2</v>
      </c>
      <c r="J92" s="83">
        <f t="shared" si="4"/>
        <v>0.40935672514620042</v>
      </c>
      <c r="K92" s="83">
        <f>J92-SEK_90DSMR</f>
        <v>0.38335463973932432</v>
      </c>
      <c r="L92" s="83">
        <f t="shared" si="5"/>
        <v>0.14696077980966712</v>
      </c>
    </row>
    <row r="93" spans="1:12" x14ac:dyDescent="0.25">
      <c r="A93" s="82">
        <v>41967</v>
      </c>
      <c r="B93" s="83">
        <v>17.38</v>
      </c>
      <c r="C93" s="83">
        <v>17.45</v>
      </c>
      <c r="D93" s="83">
        <v>17.25</v>
      </c>
      <c r="E93" s="83">
        <v>17.37</v>
      </c>
      <c r="F93" s="84">
        <v>735500</v>
      </c>
      <c r="G93" s="83">
        <v>17.100000000000001</v>
      </c>
      <c r="H93" s="84">
        <f>EOD_T-A93</f>
        <v>127</v>
      </c>
      <c r="I93" s="83">
        <f t="shared" si="3"/>
        <v>0.17000000000000171</v>
      </c>
      <c r="J93" s="83">
        <f t="shared" si="4"/>
        <v>1.004134672179573</v>
      </c>
      <c r="K93" s="83">
        <f>J93-SEK_90DSMR</f>
        <v>0.97813258677269688</v>
      </c>
      <c r="L93" s="83">
        <f t="shared" si="5"/>
        <v>0.95674335730664739</v>
      </c>
    </row>
    <row r="94" spans="1:12" x14ac:dyDescent="0.25">
      <c r="A94" s="82">
        <v>41964</v>
      </c>
      <c r="B94" s="83">
        <v>17.309999999999999</v>
      </c>
      <c r="C94" s="83">
        <v>17.329999999999998</v>
      </c>
      <c r="D94" s="83">
        <v>17.07</v>
      </c>
      <c r="E94" s="83">
        <v>17.2</v>
      </c>
      <c r="F94" s="84">
        <v>838000</v>
      </c>
      <c r="G94" s="83">
        <v>16.93</v>
      </c>
      <c r="H94" s="84">
        <f>EOD_T-A94</f>
        <v>130</v>
      </c>
      <c r="I94" s="83">
        <f t="shared" si="3"/>
        <v>0</v>
      </c>
      <c r="J94" s="83">
        <f t="shared" si="4"/>
        <v>0</v>
      </c>
      <c r="K94" s="83">
        <f>J94-SEK_90DSMR</f>
        <v>-2.6002085406876076E-2</v>
      </c>
      <c r="L94" s="83">
        <f t="shared" si="5"/>
        <v>6.7610844550647776E-4</v>
      </c>
    </row>
    <row r="95" spans="1:12" x14ac:dyDescent="0.25">
      <c r="A95" s="82">
        <v>41963</v>
      </c>
      <c r="B95" s="83">
        <v>17.149999999999999</v>
      </c>
      <c r="C95" s="83">
        <v>17.399999999999999</v>
      </c>
      <c r="D95" s="83">
        <v>17.13</v>
      </c>
      <c r="E95" s="83">
        <v>17.2</v>
      </c>
      <c r="F95" s="84">
        <v>780500</v>
      </c>
      <c r="G95" s="83">
        <v>16.93</v>
      </c>
      <c r="H95" s="84">
        <f>EOD_T-A95</f>
        <v>131</v>
      </c>
      <c r="I95" s="83">
        <f t="shared" si="3"/>
        <v>5.0000000000000711E-2</v>
      </c>
      <c r="J95" s="83">
        <f t="shared" si="4"/>
        <v>0.29620853080569143</v>
      </c>
      <c r="K95" s="83">
        <f>J95-SEK_90DSMR</f>
        <v>0.27020644539881533</v>
      </c>
      <c r="L95" s="83">
        <f t="shared" si="5"/>
        <v>7.301152313506297E-2</v>
      </c>
    </row>
    <row r="96" spans="1:12" x14ac:dyDescent="0.25">
      <c r="A96" s="82">
        <v>41962</v>
      </c>
      <c r="B96" s="83">
        <v>17.309999999999999</v>
      </c>
      <c r="C96" s="83">
        <v>17.36</v>
      </c>
      <c r="D96" s="83">
        <v>17.14</v>
      </c>
      <c r="E96" s="83">
        <v>17.149999999999999</v>
      </c>
      <c r="F96" s="84">
        <v>548100</v>
      </c>
      <c r="G96" s="83">
        <v>16.88</v>
      </c>
      <c r="H96" s="84">
        <f>EOD_T-A96</f>
        <v>132</v>
      </c>
      <c r="I96" s="83">
        <f t="shared" si="3"/>
        <v>-0.25</v>
      </c>
      <c r="J96" s="83">
        <f t="shared" si="4"/>
        <v>-1.4594279042615295</v>
      </c>
      <c r="K96" s="83">
        <f>J96-SEK_90DSMR</f>
        <v>-1.4854299896684056</v>
      </c>
      <c r="L96" s="83">
        <f t="shared" si="5"/>
        <v>2.2065022542062795</v>
      </c>
    </row>
    <row r="97" spans="1:12" x14ac:dyDescent="0.25">
      <c r="A97" s="82">
        <v>41961</v>
      </c>
      <c r="B97" s="83">
        <v>17.36</v>
      </c>
      <c r="C97" s="83">
        <v>17.41</v>
      </c>
      <c r="D97" s="83">
        <v>17.260000000000002</v>
      </c>
      <c r="E97" s="83">
        <v>17.399999999999999</v>
      </c>
      <c r="F97" s="84">
        <v>615300</v>
      </c>
      <c r="G97" s="83">
        <v>17.13</v>
      </c>
      <c r="H97" s="84">
        <f>EOD_T-A97</f>
        <v>133</v>
      </c>
      <c r="I97" s="83">
        <f t="shared" si="3"/>
        <v>9.9999999999997868E-2</v>
      </c>
      <c r="J97" s="83">
        <f t="shared" si="4"/>
        <v>0.58719906048149073</v>
      </c>
      <c r="K97" s="83">
        <f>J97-SEK_90DSMR</f>
        <v>0.56119697507461463</v>
      </c>
      <c r="L97" s="83">
        <f t="shared" si="5"/>
        <v>0.31494204483289762</v>
      </c>
    </row>
    <row r="98" spans="1:12" x14ac:dyDescent="0.25">
      <c r="A98" s="82">
        <v>41960</v>
      </c>
      <c r="B98" s="83">
        <v>17.350000000000001</v>
      </c>
      <c r="C98" s="83">
        <v>17.38</v>
      </c>
      <c r="D98" s="83">
        <v>17.21</v>
      </c>
      <c r="E98" s="83">
        <v>17.3</v>
      </c>
      <c r="F98" s="84">
        <v>1286700</v>
      </c>
      <c r="G98" s="83">
        <v>17.03</v>
      </c>
      <c r="H98" s="84">
        <f>EOD_T-A98</f>
        <v>134</v>
      </c>
      <c r="I98" s="83">
        <f t="shared" si="3"/>
        <v>0</v>
      </c>
      <c r="J98" s="83">
        <f t="shared" si="4"/>
        <v>0</v>
      </c>
      <c r="K98" s="83">
        <f>J98-SEK_90DSMR</f>
        <v>-2.6002085406876076E-2</v>
      </c>
      <c r="L98" s="83">
        <f t="shared" si="5"/>
        <v>6.7610844550647776E-4</v>
      </c>
    </row>
    <row r="99" spans="1:12" x14ac:dyDescent="0.25">
      <c r="A99" s="82">
        <v>41957</v>
      </c>
      <c r="B99" s="83">
        <v>17.14</v>
      </c>
      <c r="C99" s="83">
        <v>17.329999999999998</v>
      </c>
      <c r="D99" s="83">
        <v>17.100000000000001</v>
      </c>
      <c r="E99" s="83">
        <v>17.3</v>
      </c>
      <c r="F99" s="84">
        <v>2341600</v>
      </c>
      <c r="G99" s="83">
        <v>17.03</v>
      </c>
      <c r="H99" s="84">
        <f>EOD_T-A99</f>
        <v>137</v>
      </c>
      <c r="I99" s="83">
        <f t="shared" si="3"/>
        <v>0.16000000000000014</v>
      </c>
      <c r="J99" s="83">
        <f t="shared" si="4"/>
        <v>0.9484291641967999</v>
      </c>
      <c r="K99" s="83">
        <f>J99-SEK_90DSMR</f>
        <v>0.9224270787899238</v>
      </c>
      <c r="L99" s="83">
        <f t="shared" si="5"/>
        <v>0.85087171568491227</v>
      </c>
    </row>
    <row r="100" spans="1:12" x14ac:dyDescent="0.25">
      <c r="A100" s="82">
        <v>41956</v>
      </c>
      <c r="B100" s="83">
        <v>16.98</v>
      </c>
      <c r="C100" s="83">
        <v>17.3</v>
      </c>
      <c r="D100" s="83">
        <v>16.91</v>
      </c>
      <c r="E100" s="83">
        <v>17.14</v>
      </c>
      <c r="F100" s="84">
        <v>2033400</v>
      </c>
      <c r="G100" s="83">
        <v>16.87</v>
      </c>
      <c r="H100" s="84">
        <f>EOD_T-A100</f>
        <v>138</v>
      </c>
      <c r="I100" s="83">
        <f t="shared" si="3"/>
        <v>0.2900000000000027</v>
      </c>
      <c r="J100" s="83">
        <f t="shared" si="4"/>
        <v>1.7490952955368078</v>
      </c>
      <c r="K100" s="83">
        <f>J100-SEK_90DSMR</f>
        <v>1.7230932101299317</v>
      </c>
      <c r="L100" s="83">
        <f t="shared" si="5"/>
        <v>2.9690502107958729</v>
      </c>
    </row>
    <row r="101" spans="1:12" x14ac:dyDescent="0.25">
      <c r="A101" s="82">
        <v>41955</v>
      </c>
      <c r="B101" s="83">
        <v>16.95</v>
      </c>
      <c r="C101" s="83">
        <v>16.989999999999998</v>
      </c>
      <c r="D101" s="83">
        <v>16.79</v>
      </c>
      <c r="E101" s="83">
        <v>16.84</v>
      </c>
      <c r="F101" s="84">
        <v>1100400</v>
      </c>
      <c r="G101" s="83">
        <v>16.579999999999998</v>
      </c>
      <c r="H101" s="84">
        <f>EOD_T-A101</f>
        <v>139</v>
      </c>
      <c r="I101" s="83">
        <f t="shared" si="3"/>
        <v>-8.0000000000001847E-2</v>
      </c>
      <c r="J101" s="83">
        <f t="shared" si="4"/>
        <v>-0.48019207683074339</v>
      </c>
      <c r="K101" s="83">
        <f>J101-SEK_90DSMR</f>
        <v>-0.50619416223761948</v>
      </c>
      <c r="L101" s="83">
        <f t="shared" si="5"/>
        <v>0.25623252988344541</v>
      </c>
    </row>
    <row r="102" spans="1:12" x14ac:dyDescent="0.25">
      <c r="A102" s="82">
        <v>41954</v>
      </c>
      <c r="B102" s="83">
        <v>16.79</v>
      </c>
      <c r="C102" s="83">
        <v>16.98</v>
      </c>
      <c r="D102" s="83">
        <v>16.79</v>
      </c>
      <c r="E102" s="83">
        <v>16.920000000000002</v>
      </c>
      <c r="F102" s="84">
        <v>920200</v>
      </c>
      <c r="G102" s="83">
        <v>16.66</v>
      </c>
      <c r="H102" s="84">
        <f>EOD_T-A102</f>
        <v>140</v>
      </c>
      <c r="I102" s="83">
        <f t="shared" si="3"/>
        <v>0.19000000000000128</v>
      </c>
      <c r="J102" s="83">
        <f t="shared" si="4"/>
        <v>1.1536126290224729</v>
      </c>
      <c r="K102" s="83">
        <f>J102-SEK_90DSMR</f>
        <v>1.1276105436155968</v>
      </c>
      <c r="L102" s="83">
        <f t="shared" si="5"/>
        <v>1.2715055380730615</v>
      </c>
    </row>
    <row r="103" spans="1:12" x14ac:dyDescent="0.25">
      <c r="A103" s="82">
        <v>41953</v>
      </c>
      <c r="B103" s="83">
        <v>16.8</v>
      </c>
      <c r="C103" s="83">
        <v>16.8</v>
      </c>
      <c r="D103" s="83">
        <v>16.54</v>
      </c>
      <c r="E103" s="83">
        <v>16.73</v>
      </c>
      <c r="F103" s="84">
        <v>965500</v>
      </c>
      <c r="G103" s="83">
        <v>16.47</v>
      </c>
      <c r="H103" s="84">
        <f>EOD_T-A103</f>
        <v>141</v>
      </c>
      <c r="I103" s="83">
        <f t="shared" si="3"/>
        <v>-8.0000000000001847E-2</v>
      </c>
      <c r="J103" s="83">
        <f t="shared" si="4"/>
        <v>-0.4833836858006153</v>
      </c>
      <c r="K103" s="83">
        <f>J103-SEK_90DSMR</f>
        <v>-0.5093857712074914</v>
      </c>
      <c r="L103" s="83">
        <f t="shared" si="5"/>
        <v>0.25947386390865079</v>
      </c>
    </row>
    <row r="104" spans="1:12" x14ac:dyDescent="0.25">
      <c r="A104" s="82">
        <v>41950</v>
      </c>
      <c r="B104" s="83">
        <v>16.829999999999998</v>
      </c>
      <c r="C104" s="83">
        <v>17.059999999999999</v>
      </c>
      <c r="D104" s="83">
        <v>16.79</v>
      </c>
      <c r="E104" s="83">
        <v>16.809999999999999</v>
      </c>
      <c r="F104" s="84">
        <v>1601600</v>
      </c>
      <c r="G104" s="83">
        <v>16.55</v>
      </c>
      <c r="H104" s="84">
        <f>EOD_T-A104</f>
        <v>144</v>
      </c>
      <c r="I104" s="83">
        <f t="shared" si="3"/>
        <v>0.28999999999999915</v>
      </c>
      <c r="J104" s="83">
        <f t="shared" si="4"/>
        <v>1.7835178351783463</v>
      </c>
      <c r="K104" s="83">
        <f>J104-SEK_90DSMR</f>
        <v>1.7575157497714702</v>
      </c>
      <c r="L104" s="83">
        <f t="shared" si="5"/>
        <v>3.0888616106947731</v>
      </c>
    </row>
    <row r="105" spans="1:12" x14ac:dyDescent="0.25">
      <c r="A105" s="82">
        <v>41949</v>
      </c>
      <c r="B105" s="83">
        <v>16.78</v>
      </c>
      <c r="C105" s="83">
        <v>16.79</v>
      </c>
      <c r="D105" s="83">
        <v>16.46</v>
      </c>
      <c r="E105" s="83">
        <v>16.52</v>
      </c>
      <c r="F105" s="84">
        <v>951000</v>
      </c>
      <c r="G105" s="83">
        <v>16.260000000000002</v>
      </c>
      <c r="H105" s="84">
        <f>EOD_T-A105</f>
        <v>145</v>
      </c>
      <c r="I105" s="83">
        <f t="shared" si="3"/>
        <v>-5.9999999999998721E-2</v>
      </c>
      <c r="J105" s="83">
        <f t="shared" si="4"/>
        <v>-0.36764705882352156</v>
      </c>
      <c r="K105" s="83">
        <f>J105-SEK_90DSMR</f>
        <v>-0.39364914423039765</v>
      </c>
      <c r="L105" s="83">
        <f t="shared" si="5"/>
        <v>0.15495964875332441</v>
      </c>
    </row>
    <row r="106" spans="1:12" x14ac:dyDescent="0.25">
      <c r="A106" s="82">
        <v>41948</v>
      </c>
      <c r="B106" s="83">
        <v>16.739999999999998</v>
      </c>
      <c r="C106" s="83">
        <v>16.88</v>
      </c>
      <c r="D106" s="83">
        <v>16.579999999999998</v>
      </c>
      <c r="E106" s="83">
        <v>16.579999999999998</v>
      </c>
      <c r="F106" s="84">
        <v>980000</v>
      </c>
      <c r="G106" s="83">
        <v>16.32</v>
      </c>
      <c r="H106" s="84">
        <f>EOD_T-A106</f>
        <v>146</v>
      </c>
      <c r="I106" s="83">
        <f t="shared" si="3"/>
        <v>-0.12000000000000099</v>
      </c>
      <c r="J106" s="83">
        <f t="shared" si="4"/>
        <v>-0.72992700729927606</v>
      </c>
      <c r="K106" s="83">
        <f>J106-SEK_90DSMR</f>
        <v>-0.75592909270615216</v>
      </c>
      <c r="L106" s="83">
        <f t="shared" si="5"/>
        <v>0.57142879319954643</v>
      </c>
    </row>
    <row r="107" spans="1:12" x14ac:dyDescent="0.25">
      <c r="A107" s="82">
        <v>41947</v>
      </c>
      <c r="B107" s="83">
        <v>16.54</v>
      </c>
      <c r="C107" s="83">
        <v>16.75</v>
      </c>
      <c r="D107" s="83">
        <v>16.5</v>
      </c>
      <c r="E107" s="83">
        <v>16.7</v>
      </c>
      <c r="F107" s="84">
        <v>649100</v>
      </c>
      <c r="G107" s="83">
        <v>16.440000000000001</v>
      </c>
      <c r="H107" s="84">
        <f>EOD_T-A107</f>
        <v>147</v>
      </c>
      <c r="I107" s="83">
        <f t="shared" si="3"/>
        <v>0.17000000000000171</v>
      </c>
      <c r="J107" s="83">
        <f t="shared" si="4"/>
        <v>1.044867854947767</v>
      </c>
      <c r="K107" s="83">
        <f>J107-SEK_90DSMR</f>
        <v>1.0188657695408909</v>
      </c>
      <c r="L107" s="83">
        <f t="shared" si="5"/>
        <v>1.0380874563421518</v>
      </c>
    </row>
    <row r="108" spans="1:12" x14ac:dyDescent="0.25">
      <c r="A108" s="82">
        <v>41946</v>
      </c>
      <c r="B108" s="83">
        <v>16.649999999999999</v>
      </c>
      <c r="C108" s="83">
        <v>16.739999999999998</v>
      </c>
      <c r="D108" s="83">
        <v>16.440000000000001</v>
      </c>
      <c r="E108" s="83">
        <v>16.53</v>
      </c>
      <c r="F108" s="84">
        <v>536300</v>
      </c>
      <c r="G108" s="83">
        <v>16.27</v>
      </c>
      <c r="H108" s="84">
        <f>EOD_T-A108</f>
        <v>148</v>
      </c>
      <c r="I108" s="83">
        <f t="shared" si="3"/>
        <v>-3.9999999999999147E-2</v>
      </c>
      <c r="J108" s="83">
        <f t="shared" si="4"/>
        <v>-0.24524831391783661</v>
      </c>
      <c r="K108" s="83">
        <f>J108-SEK_90DSMR</f>
        <v>-0.27125039932471268</v>
      </c>
      <c r="L108" s="83">
        <f t="shared" si="5"/>
        <v>7.3576779133816092E-2</v>
      </c>
    </row>
    <row r="109" spans="1:12" x14ac:dyDescent="0.25">
      <c r="A109" s="82">
        <v>41943</v>
      </c>
      <c r="B109" s="83">
        <v>16.510000000000002</v>
      </c>
      <c r="C109" s="83">
        <v>16.600000000000001</v>
      </c>
      <c r="D109" s="83">
        <v>16.45</v>
      </c>
      <c r="E109" s="83">
        <v>16.57</v>
      </c>
      <c r="F109" s="84">
        <v>999700</v>
      </c>
      <c r="G109" s="83">
        <v>16.309999999999999</v>
      </c>
      <c r="H109" s="84">
        <f>EOD_T-A109</f>
        <v>151</v>
      </c>
      <c r="I109" s="83">
        <f t="shared" si="3"/>
        <v>0.23999999999999844</v>
      </c>
      <c r="J109" s="83">
        <f t="shared" si="4"/>
        <v>1.4934660858742903</v>
      </c>
      <c r="K109" s="83">
        <f>J109-SEK_90DSMR</f>
        <v>1.4674640004674142</v>
      </c>
      <c r="L109" s="83">
        <f t="shared" si="5"/>
        <v>2.1534505926678271</v>
      </c>
    </row>
    <row r="110" spans="1:12" x14ac:dyDescent="0.25">
      <c r="A110" s="82">
        <v>41942</v>
      </c>
      <c r="B110" s="83">
        <v>16.510000000000002</v>
      </c>
      <c r="C110" s="83">
        <v>16.54</v>
      </c>
      <c r="D110" s="83">
        <v>16.25</v>
      </c>
      <c r="E110" s="83">
        <v>16.32</v>
      </c>
      <c r="F110" s="84">
        <v>959300</v>
      </c>
      <c r="G110" s="83">
        <v>16.07</v>
      </c>
      <c r="H110" s="84">
        <f>EOD_T-A110</f>
        <v>152</v>
      </c>
      <c r="I110" s="83">
        <f t="shared" si="3"/>
        <v>-3.9999999999999147E-2</v>
      </c>
      <c r="J110" s="83">
        <f t="shared" si="4"/>
        <v>-0.24829298572314804</v>
      </c>
      <c r="K110" s="83">
        <f>J110-SEK_90DSMR</f>
        <v>-0.2742950711300241</v>
      </c>
      <c r="L110" s="83">
        <f t="shared" si="5"/>
        <v>7.5237786046224983E-2</v>
      </c>
    </row>
    <row r="111" spans="1:12" x14ac:dyDescent="0.25">
      <c r="A111" s="82">
        <v>41941</v>
      </c>
      <c r="B111" s="83">
        <v>16.46</v>
      </c>
      <c r="C111" s="83">
        <v>16.670000000000002</v>
      </c>
      <c r="D111" s="83">
        <v>16.37</v>
      </c>
      <c r="E111" s="83">
        <v>16.37</v>
      </c>
      <c r="F111" s="84">
        <v>1042600</v>
      </c>
      <c r="G111" s="83">
        <v>16.11</v>
      </c>
      <c r="H111" s="84">
        <f>EOD_T-A111</f>
        <v>153</v>
      </c>
      <c r="I111" s="83">
        <f t="shared" si="3"/>
        <v>0</v>
      </c>
      <c r="J111" s="83">
        <f t="shared" si="4"/>
        <v>0</v>
      </c>
      <c r="K111" s="83">
        <f>J111-SEK_90DSMR</f>
        <v>-2.6002085406876076E-2</v>
      </c>
      <c r="L111" s="83">
        <f t="shared" si="5"/>
        <v>6.7610844550647776E-4</v>
      </c>
    </row>
    <row r="112" spans="1:12" x14ac:dyDescent="0.25">
      <c r="A112" s="82">
        <v>41940</v>
      </c>
      <c r="B112" s="83">
        <v>16.36</v>
      </c>
      <c r="C112" s="83">
        <v>16.43</v>
      </c>
      <c r="D112" s="83">
        <v>16.309999999999999</v>
      </c>
      <c r="E112" s="83">
        <v>16.36</v>
      </c>
      <c r="F112" s="84">
        <v>884400</v>
      </c>
      <c r="G112" s="83">
        <v>16.11</v>
      </c>
      <c r="H112" s="84">
        <f>EOD_T-A112</f>
        <v>154</v>
      </c>
      <c r="I112" s="83">
        <f t="shared" si="3"/>
        <v>9.9999999999980105E-3</v>
      </c>
      <c r="J112" s="83">
        <f t="shared" si="4"/>
        <v>6.2111801242223666E-2</v>
      </c>
      <c r="K112" s="83">
        <f>J112-SEK_90DSMR</f>
        <v>3.610971583534759E-2</v>
      </c>
      <c r="L112" s="83">
        <f t="shared" si="5"/>
        <v>1.3039115777095526E-3</v>
      </c>
    </row>
    <row r="113" spans="1:12" x14ac:dyDescent="0.25">
      <c r="A113" s="82">
        <v>41939</v>
      </c>
      <c r="B113" s="83">
        <v>16.39</v>
      </c>
      <c r="C113" s="83">
        <v>16.43</v>
      </c>
      <c r="D113" s="83">
        <v>16.32</v>
      </c>
      <c r="E113" s="83">
        <v>16.350000000000001</v>
      </c>
      <c r="F113" s="84">
        <v>697500</v>
      </c>
      <c r="G113" s="83">
        <v>16.100000000000001</v>
      </c>
      <c r="H113" s="84">
        <f>EOD_T-A113</f>
        <v>155</v>
      </c>
      <c r="I113" s="83">
        <f t="shared" si="3"/>
        <v>0.13000000000000078</v>
      </c>
      <c r="J113" s="83">
        <f t="shared" si="4"/>
        <v>0.81402629931121329</v>
      </c>
      <c r="K113" s="83">
        <f>J113-SEK_90DSMR</f>
        <v>0.78802421390433719</v>
      </c>
      <c r="L113" s="83">
        <f t="shared" si="5"/>
        <v>0.62098216169954856</v>
      </c>
    </row>
    <row r="114" spans="1:12" x14ac:dyDescent="0.25">
      <c r="A114" s="82">
        <v>41936</v>
      </c>
      <c r="B114" s="83">
        <v>16.190000000000001</v>
      </c>
      <c r="C114" s="83">
        <v>16.3</v>
      </c>
      <c r="D114" s="83">
        <v>16.07</v>
      </c>
      <c r="E114" s="83">
        <v>16.22</v>
      </c>
      <c r="F114" s="84">
        <v>895000</v>
      </c>
      <c r="G114" s="83">
        <v>15.97</v>
      </c>
      <c r="H114" s="84">
        <f>EOD_T-A114</f>
        <v>158</v>
      </c>
      <c r="I114" s="83">
        <f t="shared" si="3"/>
        <v>0.27000000000000135</v>
      </c>
      <c r="J114" s="83">
        <f t="shared" si="4"/>
        <v>1.719745222929945</v>
      </c>
      <c r="K114" s="83">
        <f>J114-SEK_90DSMR</f>
        <v>1.6937431375230689</v>
      </c>
      <c r="L114" s="83">
        <f t="shared" si="5"/>
        <v>2.8687658159064897</v>
      </c>
    </row>
    <row r="115" spans="1:12" x14ac:dyDescent="0.25">
      <c r="A115" s="82">
        <v>41935</v>
      </c>
      <c r="B115" s="83">
        <v>16.03</v>
      </c>
      <c r="C115" s="83">
        <v>16.170000000000002</v>
      </c>
      <c r="D115" s="83">
        <v>15.89</v>
      </c>
      <c r="E115" s="83">
        <v>15.95</v>
      </c>
      <c r="F115" s="84">
        <v>707200</v>
      </c>
      <c r="G115" s="83">
        <v>15.7</v>
      </c>
      <c r="H115" s="84">
        <f>EOD_T-A115</f>
        <v>159</v>
      </c>
      <c r="I115" s="83">
        <f t="shared" si="3"/>
        <v>-0.10000000000000142</v>
      </c>
      <c r="J115" s="83">
        <f t="shared" si="4"/>
        <v>-0.63291139240507222</v>
      </c>
      <c r="K115" s="83">
        <f>J115-SEK_90DSMR</f>
        <v>-0.65891347781194831</v>
      </c>
      <c r="L115" s="83">
        <f t="shared" si="5"/>
        <v>0.43416697124223691</v>
      </c>
    </row>
    <row r="116" spans="1:12" x14ac:dyDescent="0.25">
      <c r="A116" s="82">
        <v>41934</v>
      </c>
      <c r="B116" s="83">
        <v>15.99</v>
      </c>
      <c r="C116" s="83">
        <v>16.13</v>
      </c>
      <c r="D116" s="83">
        <v>15.95</v>
      </c>
      <c r="E116" s="83">
        <v>16.05</v>
      </c>
      <c r="F116" s="84">
        <v>873100</v>
      </c>
      <c r="G116" s="83">
        <v>15.8</v>
      </c>
      <c r="H116" s="84">
        <f>EOD_T-A116</f>
        <v>160</v>
      </c>
      <c r="I116" s="83">
        <f t="shared" si="3"/>
        <v>0.25</v>
      </c>
      <c r="J116" s="83">
        <f t="shared" si="4"/>
        <v>1.607717041800643</v>
      </c>
      <c r="K116" s="83">
        <f>J116-SEK_90DSMR</f>
        <v>1.5817149563937669</v>
      </c>
      <c r="L116" s="83">
        <f t="shared" si="5"/>
        <v>2.5018222032797359</v>
      </c>
    </row>
    <row r="117" spans="1:12" x14ac:dyDescent="0.25">
      <c r="A117" s="82">
        <v>41933</v>
      </c>
      <c r="B117" s="83">
        <v>15.83</v>
      </c>
      <c r="C117" s="83">
        <v>15.86</v>
      </c>
      <c r="D117" s="83">
        <v>15.7</v>
      </c>
      <c r="E117" s="83">
        <v>15.8</v>
      </c>
      <c r="F117" s="84">
        <v>708800</v>
      </c>
      <c r="G117" s="83">
        <v>15.55</v>
      </c>
      <c r="H117" s="84">
        <f>EOD_T-A117</f>
        <v>161</v>
      </c>
      <c r="I117" s="83">
        <f t="shared" si="3"/>
        <v>-2.9999999999999361E-2</v>
      </c>
      <c r="J117" s="83">
        <f t="shared" si="4"/>
        <v>-0.1925545571245145</v>
      </c>
      <c r="K117" s="83">
        <f>J117-SEK_90DSMR</f>
        <v>-0.21855664253139057</v>
      </c>
      <c r="L117" s="83">
        <f t="shared" si="5"/>
        <v>4.776700599459404E-2</v>
      </c>
    </row>
    <row r="118" spans="1:12" x14ac:dyDescent="0.25">
      <c r="A118" s="82">
        <v>41932</v>
      </c>
      <c r="B118" s="83">
        <v>15.99</v>
      </c>
      <c r="C118" s="83">
        <v>16.02</v>
      </c>
      <c r="D118" s="83">
        <v>15.82</v>
      </c>
      <c r="E118" s="83">
        <v>15.83</v>
      </c>
      <c r="F118" s="84">
        <v>748000</v>
      </c>
      <c r="G118" s="83">
        <v>15.58</v>
      </c>
      <c r="H118" s="84">
        <f>EOD_T-A118</f>
        <v>162</v>
      </c>
      <c r="I118" s="83">
        <f t="shared" si="3"/>
        <v>0</v>
      </c>
      <c r="J118" s="83">
        <f t="shared" si="4"/>
        <v>0</v>
      </c>
      <c r="K118" s="83">
        <f>J118-SEK_90DSMR</f>
        <v>-2.6002085406876076E-2</v>
      </c>
      <c r="L118" s="83">
        <f t="shared" si="5"/>
        <v>6.7610844550647776E-4</v>
      </c>
    </row>
    <row r="119" spans="1:12" x14ac:dyDescent="0.25">
      <c r="A119" s="82">
        <v>41929</v>
      </c>
      <c r="B119" s="83">
        <v>15.6</v>
      </c>
      <c r="C119" s="83">
        <v>15.92</v>
      </c>
      <c r="D119" s="83">
        <v>15.56</v>
      </c>
      <c r="E119" s="83">
        <v>15.83</v>
      </c>
      <c r="F119" s="84">
        <v>1164900</v>
      </c>
      <c r="G119" s="83">
        <v>15.58</v>
      </c>
      <c r="H119" s="84">
        <f>EOD_T-A119</f>
        <v>165</v>
      </c>
      <c r="I119" s="83">
        <f t="shared" si="3"/>
        <v>0.34999999999999964</v>
      </c>
      <c r="J119" s="83">
        <f t="shared" si="4"/>
        <v>2.2980958634274433</v>
      </c>
      <c r="K119" s="83">
        <f>J119-SEK_90DSMR</f>
        <v>2.2720937780205674</v>
      </c>
      <c r="L119" s="83">
        <f t="shared" si="5"/>
        <v>5.1624101361197754</v>
      </c>
    </row>
    <row r="120" spans="1:12" x14ac:dyDescent="0.25">
      <c r="A120" s="82">
        <v>41928</v>
      </c>
      <c r="B120" s="83">
        <v>15.32</v>
      </c>
      <c r="C120" s="83">
        <v>15.54</v>
      </c>
      <c r="D120" s="83">
        <v>15.22</v>
      </c>
      <c r="E120" s="83">
        <v>15.47</v>
      </c>
      <c r="F120" s="84">
        <v>2169700</v>
      </c>
      <c r="G120" s="83">
        <v>15.23</v>
      </c>
      <c r="H120" s="84">
        <f>EOD_T-A120</f>
        <v>166</v>
      </c>
      <c r="I120" s="83">
        <f t="shared" si="3"/>
        <v>-0.32000000000000028</v>
      </c>
      <c r="J120" s="83">
        <f t="shared" si="4"/>
        <v>-2.0578778135048248</v>
      </c>
      <c r="K120" s="83">
        <f>J120-SEK_90DSMR</f>
        <v>-2.0838798989117007</v>
      </c>
      <c r="L120" s="83">
        <f t="shared" si="5"/>
        <v>4.3425554330882399</v>
      </c>
    </row>
    <row r="121" spans="1:12" x14ac:dyDescent="0.25">
      <c r="A121" s="82">
        <v>41927</v>
      </c>
      <c r="B121" s="83">
        <v>15.71</v>
      </c>
      <c r="C121" s="83">
        <v>15.92</v>
      </c>
      <c r="D121" s="83">
        <v>15.7</v>
      </c>
      <c r="E121" s="83">
        <v>15.8</v>
      </c>
      <c r="F121" s="84">
        <v>906800</v>
      </c>
      <c r="G121" s="83">
        <v>15.55</v>
      </c>
      <c r="H121" s="84">
        <f>EOD_T-A121</f>
        <v>167</v>
      </c>
      <c r="I121" s="83">
        <f t="shared" si="3"/>
        <v>8.9999999999999858E-2</v>
      </c>
      <c r="J121" s="83">
        <f t="shared" si="4"/>
        <v>0.58214747736093053</v>
      </c>
      <c r="K121" s="83">
        <f>J121-SEK_90DSMR</f>
        <v>0.55614539195405444</v>
      </c>
      <c r="L121" s="83">
        <f t="shared" si="5"/>
        <v>0.30929769699172882</v>
      </c>
    </row>
    <row r="122" spans="1:12" x14ac:dyDescent="0.25">
      <c r="A122" s="82">
        <v>41926</v>
      </c>
      <c r="B122" s="83">
        <v>15.22</v>
      </c>
      <c r="C122" s="83">
        <v>15.74</v>
      </c>
      <c r="D122" s="83">
        <v>15.22</v>
      </c>
      <c r="E122" s="83">
        <v>15.7</v>
      </c>
      <c r="F122" s="84">
        <v>1154400</v>
      </c>
      <c r="G122" s="83">
        <v>15.46</v>
      </c>
      <c r="H122" s="84">
        <f>EOD_T-A122</f>
        <v>168</v>
      </c>
      <c r="I122" s="83">
        <f t="shared" si="3"/>
        <v>0.28000000000000114</v>
      </c>
      <c r="J122" s="83">
        <f t="shared" si="4"/>
        <v>1.8445322793148957</v>
      </c>
      <c r="K122" s="83">
        <f>J122-SEK_90DSMR</f>
        <v>1.8185301939080196</v>
      </c>
      <c r="L122" s="83">
        <f t="shared" si="5"/>
        <v>3.3070520661551392</v>
      </c>
    </row>
    <row r="123" spans="1:12" x14ac:dyDescent="0.25">
      <c r="A123" s="82">
        <v>41925</v>
      </c>
      <c r="B123" s="83">
        <v>15.27</v>
      </c>
      <c r="C123" s="83">
        <v>15.55</v>
      </c>
      <c r="D123" s="83">
        <v>15.17</v>
      </c>
      <c r="E123" s="83">
        <v>15.42</v>
      </c>
      <c r="F123" s="84">
        <v>699000</v>
      </c>
      <c r="G123" s="83">
        <v>15.18</v>
      </c>
      <c r="H123" s="84">
        <f>EOD_T-A123</f>
        <v>169</v>
      </c>
      <c r="I123" s="83">
        <f t="shared" si="3"/>
        <v>0</v>
      </c>
      <c r="J123" s="83">
        <f t="shared" si="4"/>
        <v>0</v>
      </c>
      <c r="K123" s="83">
        <f>J123-SEK_90DSMR</f>
        <v>-2.6002085406876076E-2</v>
      </c>
      <c r="L123" s="83">
        <f t="shared" si="5"/>
        <v>6.7610844550647776E-4</v>
      </c>
    </row>
    <row r="124" spans="1:12" x14ac:dyDescent="0.25">
      <c r="A124" s="82">
        <v>41922</v>
      </c>
      <c r="B124" s="83">
        <v>15.41</v>
      </c>
      <c r="C124" s="83">
        <v>15.56</v>
      </c>
      <c r="D124" s="83">
        <v>15.25</v>
      </c>
      <c r="E124" s="83">
        <v>15.42</v>
      </c>
      <c r="F124" s="84">
        <v>1954700</v>
      </c>
      <c r="G124" s="83">
        <v>15.18</v>
      </c>
      <c r="H124" s="84">
        <f>EOD_T-A124</f>
        <v>172</v>
      </c>
      <c r="I124" s="83">
        <f t="shared" si="3"/>
        <v>-0.37000000000000099</v>
      </c>
      <c r="J124" s="83">
        <f t="shared" si="4"/>
        <v>-2.3794212218649582</v>
      </c>
      <c r="K124" s="83">
        <f>J124-SEK_90DSMR</f>
        <v>-2.4054233072718341</v>
      </c>
      <c r="L124" s="83">
        <f t="shared" si="5"/>
        <v>5.786061287166568</v>
      </c>
    </row>
    <row r="125" spans="1:12" x14ac:dyDescent="0.25">
      <c r="A125" s="82">
        <v>41921</v>
      </c>
      <c r="B125" s="83">
        <v>15.65</v>
      </c>
      <c r="C125" s="83">
        <v>15.98</v>
      </c>
      <c r="D125" s="83">
        <v>15.65</v>
      </c>
      <c r="E125" s="83">
        <v>15.8</v>
      </c>
      <c r="F125" s="84">
        <v>1088200</v>
      </c>
      <c r="G125" s="83">
        <v>15.55</v>
      </c>
      <c r="H125" s="84">
        <f>EOD_T-A125</f>
        <v>173</v>
      </c>
      <c r="I125" s="83">
        <f t="shared" si="3"/>
        <v>0.20000000000000107</v>
      </c>
      <c r="J125" s="83">
        <f t="shared" si="4"/>
        <v>1.3029315960912122</v>
      </c>
      <c r="K125" s="83">
        <f>J125-SEK_90DSMR</f>
        <v>1.2769295106843361</v>
      </c>
      <c r="L125" s="83">
        <f t="shared" si="5"/>
        <v>1.6305489752565381</v>
      </c>
    </row>
    <row r="126" spans="1:12" x14ac:dyDescent="0.25">
      <c r="A126" s="82">
        <v>41920</v>
      </c>
      <c r="B126" s="83">
        <v>15.35</v>
      </c>
      <c r="C126" s="83">
        <v>15.68</v>
      </c>
      <c r="D126" s="83">
        <v>15.25</v>
      </c>
      <c r="E126" s="83">
        <v>15.59</v>
      </c>
      <c r="F126" s="84">
        <v>2535300</v>
      </c>
      <c r="G126" s="83">
        <v>15.35</v>
      </c>
      <c r="H126" s="84">
        <f>EOD_T-A126</f>
        <v>174</v>
      </c>
      <c r="I126" s="83">
        <f t="shared" si="3"/>
        <v>-0.21000000000000085</v>
      </c>
      <c r="J126" s="83">
        <f t="shared" si="4"/>
        <v>-1.3496143958868949</v>
      </c>
      <c r="K126" s="83">
        <f>J126-SEK_90DSMR</f>
        <v>-1.375616481293771</v>
      </c>
      <c r="L126" s="83">
        <f t="shared" si="5"/>
        <v>1.892320703607056</v>
      </c>
    </row>
    <row r="127" spans="1:12" x14ac:dyDescent="0.25">
      <c r="A127" s="82">
        <v>41919</v>
      </c>
      <c r="B127" s="83">
        <v>16.16</v>
      </c>
      <c r="C127" s="83">
        <v>16.190000000000001</v>
      </c>
      <c r="D127" s="83">
        <v>15.58</v>
      </c>
      <c r="E127" s="83">
        <v>15.81</v>
      </c>
      <c r="F127" s="84">
        <v>1493100</v>
      </c>
      <c r="G127" s="83">
        <v>15.56</v>
      </c>
      <c r="H127" s="84">
        <f>EOD_T-A127</f>
        <v>175</v>
      </c>
      <c r="I127" s="83">
        <f t="shared" si="3"/>
        <v>-0.26999999999999957</v>
      </c>
      <c r="J127" s="83">
        <f t="shared" si="4"/>
        <v>-1.7056222362602629</v>
      </c>
      <c r="K127" s="83">
        <f>J127-SEK_90DSMR</f>
        <v>-1.731624321667139</v>
      </c>
      <c r="L127" s="83">
        <f t="shared" si="5"/>
        <v>2.998522791389179</v>
      </c>
    </row>
    <row r="128" spans="1:12" x14ac:dyDescent="0.25">
      <c r="A128" s="82">
        <v>41918</v>
      </c>
      <c r="B128" s="83">
        <v>16.04</v>
      </c>
      <c r="C128" s="83">
        <v>16.12</v>
      </c>
      <c r="D128" s="83">
        <v>15.74</v>
      </c>
      <c r="E128" s="83">
        <v>16.079999999999998</v>
      </c>
      <c r="F128" s="84">
        <v>387800</v>
      </c>
      <c r="G128" s="83">
        <v>15.83</v>
      </c>
      <c r="H128" s="84">
        <f>EOD_T-A128</f>
        <v>176</v>
      </c>
      <c r="I128" s="83">
        <f t="shared" si="3"/>
        <v>7.0000000000000284E-2</v>
      </c>
      <c r="J128" s="83">
        <f t="shared" si="4"/>
        <v>0.44416243654822518</v>
      </c>
      <c r="K128" s="83">
        <f>J128-SEK_90DSMR</f>
        <v>0.41816035114134908</v>
      </c>
      <c r="L128" s="83">
        <f t="shared" si="5"/>
        <v>0.17485807926665636</v>
      </c>
    </row>
    <row r="129" spans="1:12" x14ac:dyDescent="0.25">
      <c r="A129" s="82">
        <v>41915</v>
      </c>
      <c r="B129" s="83">
        <v>15.93</v>
      </c>
      <c r="C129" s="83">
        <v>16.09</v>
      </c>
      <c r="D129" s="83">
        <v>15.92</v>
      </c>
      <c r="E129" s="83">
        <v>16.010000000000002</v>
      </c>
      <c r="F129" s="84">
        <v>590900</v>
      </c>
      <c r="G129" s="83">
        <v>15.76</v>
      </c>
      <c r="H129" s="84">
        <f>EOD_T-A129</f>
        <v>179</v>
      </c>
      <c r="I129" s="83">
        <f t="shared" si="3"/>
        <v>6.0000000000000497E-2</v>
      </c>
      <c r="J129" s="83">
        <f t="shared" si="4"/>
        <v>0.38216560509554459</v>
      </c>
      <c r="K129" s="83">
        <f>J129-SEK_90DSMR</f>
        <v>0.3561635196886685</v>
      </c>
      <c r="L129" s="83">
        <f t="shared" si="5"/>
        <v>0.12685245275702056</v>
      </c>
    </row>
    <row r="130" spans="1:12" x14ac:dyDescent="0.25">
      <c r="A130" s="82">
        <v>41914</v>
      </c>
      <c r="B130" s="83">
        <v>16.05</v>
      </c>
      <c r="C130" s="83">
        <v>16.14</v>
      </c>
      <c r="D130" s="83">
        <v>15.89</v>
      </c>
      <c r="E130" s="83">
        <v>15.95</v>
      </c>
      <c r="F130" s="84">
        <v>1329500</v>
      </c>
      <c r="G130" s="83">
        <v>15.7</v>
      </c>
      <c r="H130" s="84">
        <f>EOD_T-A130</f>
        <v>180</v>
      </c>
      <c r="I130" s="83">
        <f t="shared" si="3"/>
        <v>-0.39000000000000057</v>
      </c>
      <c r="J130" s="83">
        <f t="shared" si="4"/>
        <v>-2.4238657551274119</v>
      </c>
      <c r="K130" s="83">
        <f>J130-SEK_90DSMR</f>
        <v>-2.4498678405342877</v>
      </c>
      <c r="L130" s="83">
        <f t="shared" si="5"/>
        <v>6.0018524360841345</v>
      </c>
    </row>
    <row r="131" spans="1:12" x14ac:dyDescent="0.25">
      <c r="A131" s="82">
        <v>41913</v>
      </c>
      <c r="B131" s="83">
        <v>16.059999999999999</v>
      </c>
      <c r="C131" s="83">
        <v>16.36</v>
      </c>
      <c r="D131" s="83">
        <v>16.05</v>
      </c>
      <c r="E131" s="83">
        <v>16.34</v>
      </c>
      <c r="F131" s="84">
        <v>862200</v>
      </c>
      <c r="G131" s="83">
        <v>16.09</v>
      </c>
      <c r="H131" s="84">
        <f>EOD_T-A131</f>
        <v>181</v>
      </c>
      <c r="I131" s="83">
        <f t="shared" ref="I131:I194" si="6">G131-G132</f>
        <v>0.12999999999999901</v>
      </c>
      <c r="J131" s="83">
        <f t="shared" ref="J131:J194" si="7">I131/G132*100</f>
        <v>0.81453634085212401</v>
      </c>
      <c r="K131" s="83">
        <f>J131-SEK_90DSMR</f>
        <v>0.78853425544524791</v>
      </c>
      <c r="L131" s="83">
        <f t="shared" ref="L131:L194" si="8">K131*K131</f>
        <v>0.62178627201059145</v>
      </c>
    </row>
    <row r="132" spans="1:12" x14ac:dyDescent="0.25">
      <c r="A132" s="82">
        <v>41912</v>
      </c>
      <c r="B132" s="83">
        <v>16.21</v>
      </c>
      <c r="C132" s="83">
        <v>16.25</v>
      </c>
      <c r="D132" s="83">
        <v>16.13</v>
      </c>
      <c r="E132" s="83">
        <v>16.21</v>
      </c>
      <c r="F132" s="84">
        <v>1165700</v>
      </c>
      <c r="G132" s="83">
        <v>15.96</v>
      </c>
      <c r="H132" s="84">
        <f>EOD_T-A132</f>
        <v>182</v>
      </c>
      <c r="I132" s="83">
        <f t="shared" si="6"/>
        <v>-7.0000000000000284E-2</v>
      </c>
      <c r="J132" s="83">
        <f t="shared" si="7"/>
        <v>-0.43668122270742527</v>
      </c>
      <c r="K132" s="83">
        <f>J132-SEK_90DSMR</f>
        <v>-0.46268330811430136</v>
      </c>
      <c r="L132" s="83">
        <f t="shared" si="8"/>
        <v>0.21407584360759352</v>
      </c>
    </row>
    <row r="133" spans="1:12" x14ac:dyDescent="0.25">
      <c r="A133" s="82">
        <v>41911</v>
      </c>
      <c r="B133" s="83">
        <v>16.34</v>
      </c>
      <c r="C133" s="83">
        <v>16.420000000000002</v>
      </c>
      <c r="D133" s="83">
        <v>16.27</v>
      </c>
      <c r="E133" s="83">
        <v>16.28</v>
      </c>
      <c r="F133" s="84">
        <v>690300</v>
      </c>
      <c r="G133" s="83">
        <v>16.03</v>
      </c>
      <c r="H133" s="84">
        <f>EOD_T-A133</f>
        <v>183</v>
      </c>
      <c r="I133" s="83">
        <f t="shared" si="6"/>
        <v>-0.12999999999999901</v>
      </c>
      <c r="J133" s="83">
        <f t="shared" si="7"/>
        <v>-0.80445544554454829</v>
      </c>
      <c r="K133" s="83">
        <f>J133-SEK_90DSMR</f>
        <v>-0.83045753095142438</v>
      </c>
      <c r="L133" s="83">
        <f t="shared" si="8"/>
        <v>0.68965971071393595</v>
      </c>
    </row>
    <row r="134" spans="1:12" x14ac:dyDescent="0.25">
      <c r="A134" s="82">
        <v>41908</v>
      </c>
      <c r="B134" s="83">
        <v>16.350000000000001</v>
      </c>
      <c r="C134" s="83">
        <v>16.48</v>
      </c>
      <c r="D134" s="83">
        <v>16.21</v>
      </c>
      <c r="E134" s="83">
        <v>16.420000000000002</v>
      </c>
      <c r="F134" s="84">
        <v>1289200</v>
      </c>
      <c r="G134" s="83">
        <v>16.16</v>
      </c>
      <c r="H134" s="84">
        <f>EOD_T-A134</f>
        <v>186</v>
      </c>
      <c r="I134" s="83">
        <f t="shared" si="6"/>
        <v>-0.41000000000000014</v>
      </c>
      <c r="J134" s="83">
        <f t="shared" si="7"/>
        <v>-2.4743512371756196</v>
      </c>
      <c r="K134" s="83">
        <f>J134-SEK_90DSMR</f>
        <v>-2.5003533225824954</v>
      </c>
      <c r="L134" s="83">
        <f t="shared" si="8"/>
        <v>6.2517667377493247</v>
      </c>
    </row>
    <row r="135" spans="1:12" x14ac:dyDescent="0.25">
      <c r="A135" s="82">
        <v>41907</v>
      </c>
      <c r="B135" s="83">
        <v>16.79</v>
      </c>
      <c r="C135" s="83">
        <v>16.89</v>
      </c>
      <c r="D135" s="83">
        <v>16.77</v>
      </c>
      <c r="E135" s="83">
        <v>16.829999999999998</v>
      </c>
      <c r="F135" s="84">
        <v>757500</v>
      </c>
      <c r="G135" s="83">
        <v>16.57</v>
      </c>
      <c r="H135" s="84">
        <f>EOD_T-A135</f>
        <v>187</v>
      </c>
      <c r="I135" s="83">
        <f t="shared" si="6"/>
        <v>0.12000000000000099</v>
      </c>
      <c r="J135" s="83">
        <f t="shared" si="7"/>
        <v>0.72948328267477813</v>
      </c>
      <c r="K135" s="83">
        <f>J135-SEK_90DSMR</f>
        <v>0.70348119726790204</v>
      </c>
      <c r="L135" s="83">
        <f t="shared" si="8"/>
        <v>0.49488579490948092</v>
      </c>
    </row>
    <row r="136" spans="1:12" x14ac:dyDescent="0.25">
      <c r="A136" s="82">
        <v>41906</v>
      </c>
      <c r="B136" s="83">
        <v>16.91</v>
      </c>
      <c r="C136" s="83">
        <v>17.010000000000002</v>
      </c>
      <c r="D136" s="83">
        <v>16.63</v>
      </c>
      <c r="E136" s="83">
        <v>16.71</v>
      </c>
      <c r="F136" s="84">
        <v>963400</v>
      </c>
      <c r="G136" s="83">
        <v>16.45</v>
      </c>
      <c r="H136" s="84">
        <f>EOD_T-A136</f>
        <v>188</v>
      </c>
      <c r="I136" s="83">
        <f t="shared" si="6"/>
        <v>-0.42999999999999972</v>
      </c>
      <c r="J136" s="83">
        <f t="shared" si="7"/>
        <v>-2.5473933649289084</v>
      </c>
      <c r="K136" s="83">
        <f>J136-SEK_90DSMR</f>
        <v>-2.5733954503357843</v>
      </c>
      <c r="L136" s="83">
        <f t="shared" si="8"/>
        <v>6.6223641438089142</v>
      </c>
    </row>
    <row r="137" spans="1:12" x14ac:dyDescent="0.25">
      <c r="A137" s="82">
        <v>41905</v>
      </c>
      <c r="B137" s="83">
        <v>17</v>
      </c>
      <c r="C137" s="83">
        <v>17.2</v>
      </c>
      <c r="D137" s="83">
        <v>16.760000000000002</v>
      </c>
      <c r="E137" s="83">
        <v>17.149999999999999</v>
      </c>
      <c r="F137" s="84">
        <v>754500</v>
      </c>
      <c r="G137" s="83">
        <v>16.88</v>
      </c>
      <c r="H137" s="84">
        <f>EOD_T-A137</f>
        <v>189</v>
      </c>
      <c r="I137" s="83">
        <f t="shared" si="6"/>
        <v>0.43999999999999773</v>
      </c>
      <c r="J137" s="83">
        <f t="shared" si="7"/>
        <v>2.6763990267639763</v>
      </c>
      <c r="K137" s="83">
        <f>J137-SEK_90DSMR</f>
        <v>2.6503969413571005</v>
      </c>
      <c r="L137" s="83">
        <f t="shared" si="8"/>
        <v>7.0246039467550734</v>
      </c>
    </row>
    <row r="138" spans="1:12" x14ac:dyDescent="0.25">
      <c r="A138" s="82">
        <v>41904</v>
      </c>
      <c r="B138" s="83">
        <v>16.98</v>
      </c>
      <c r="C138" s="83">
        <v>17.03</v>
      </c>
      <c r="D138" s="83">
        <v>16.68</v>
      </c>
      <c r="E138" s="83">
        <v>16.7</v>
      </c>
      <c r="F138" s="84">
        <v>919500</v>
      </c>
      <c r="G138" s="83">
        <v>16.440000000000001</v>
      </c>
      <c r="H138" s="84">
        <f>EOD_T-A138</f>
        <v>190</v>
      </c>
      <c r="I138" s="83">
        <f t="shared" si="6"/>
        <v>-0.41000000000000014</v>
      </c>
      <c r="J138" s="83">
        <f t="shared" si="7"/>
        <v>-2.4332344213649857</v>
      </c>
      <c r="K138" s="83">
        <f>J138-SEK_90DSMR</f>
        <v>-2.4592365067718616</v>
      </c>
      <c r="L138" s="83">
        <f t="shared" si="8"/>
        <v>6.0478441962394687</v>
      </c>
    </row>
    <row r="139" spans="1:12" x14ac:dyDescent="0.25">
      <c r="A139" s="82">
        <v>41901</v>
      </c>
      <c r="B139" s="83">
        <v>16.940000000000001</v>
      </c>
      <c r="C139" s="83">
        <v>17.13</v>
      </c>
      <c r="D139" s="83">
        <v>16.72</v>
      </c>
      <c r="E139" s="83">
        <v>17.12</v>
      </c>
      <c r="F139" s="84">
        <v>1210700</v>
      </c>
      <c r="G139" s="83">
        <v>16.850000000000001</v>
      </c>
      <c r="H139" s="84">
        <f>EOD_T-A139</f>
        <v>193</v>
      </c>
      <c r="I139" s="83">
        <f t="shared" si="6"/>
        <v>0.27000000000000313</v>
      </c>
      <c r="J139" s="83">
        <f t="shared" si="7"/>
        <v>1.6284680337756523</v>
      </c>
      <c r="K139" s="83">
        <f>J139-SEK_90DSMR</f>
        <v>1.6024659483687762</v>
      </c>
      <c r="L139" s="83">
        <f t="shared" si="8"/>
        <v>2.5678971156814412</v>
      </c>
    </row>
    <row r="140" spans="1:12" x14ac:dyDescent="0.25">
      <c r="A140" s="82">
        <v>41900</v>
      </c>
      <c r="B140" s="83">
        <v>17</v>
      </c>
      <c r="C140" s="83">
        <v>17.04</v>
      </c>
      <c r="D140" s="83">
        <v>16.64</v>
      </c>
      <c r="E140" s="83">
        <v>16.84</v>
      </c>
      <c r="F140" s="84">
        <v>1189600</v>
      </c>
      <c r="G140" s="83">
        <v>16.579999999999998</v>
      </c>
      <c r="H140" s="84">
        <f>EOD_T-A140</f>
        <v>194</v>
      </c>
      <c r="I140" s="83">
        <f t="shared" si="6"/>
        <v>4.9999999999997158E-2</v>
      </c>
      <c r="J140" s="83">
        <f t="shared" si="7"/>
        <v>0.30248033877796221</v>
      </c>
      <c r="K140" s="83">
        <f>J140-SEK_90DSMR</f>
        <v>0.27647825337108611</v>
      </c>
      <c r="L140" s="83">
        <f t="shared" si="8"/>
        <v>7.6440224587126487E-2</v>
      </c>
    </row>
    <row r="141" spans="1:12" x14ac:dyDescent="0.25">
      <c r="A141" s="82">
        <v>41899</v>
      </c>
      <c r="B141" s="83">
        <v>16.87</v>
      </c>
      <c r="C141" s="83">
        <v>16.87</v>
      </c>
      <c r="D141" s="83">
        <v>16.57</v>
      </c>
      <c r="E141" s="83">
        <v>16.79</v>
      </c>
      <c r="F141" s="84">
        <v>1459700</v>
      </c>
      <c r="G141" s="83">
        <v>16.53</v>
      </c>
      <c r="H141" s="84">
        <f>EOD_T-A141</f>
        <v>195</v>
      </c>
      <c r="I141" s="83">
        <f t="shared" si="6"/>
        <v>0.15000000000000213</v>
      </c>
      <c r="J141" s="83">
        <f t="shared" si="7"/>
        <v>0.91575091575092882</v>
      </c>
      <c r="K141" s="83">
        <f>J141-SEK_90DSMR</f>
        <v>0.88974883034405272</v>
      </c>
      <c r="L141" s="83">
        <f t="shared" si="8"/>
        <v>0.79165298109860993</v>
      </c>
    </row>
    <row r="142" spans="1:12" x14ac:dyDescent="0.25">
      <c r="A142" s="82">
        <v>41898</v>
      </c>
      <c r="B142" s="83">
        <v>16.73</v>
      </c>
      <c r="C142" s="83">
        <v>16.93</v>
      </c>
      <c r="D142" s="83">
        <v>16.73</v>
      </c>
      <c r="E142" s="83">
        <v>16.87</v>
      </c>
      <c r="F142" s="84">
        <v>826300</v>
      </c>
      <c r="G142" s="83">
        <v>16.38</v>
      </c>
      <c r="H142" s="84">
        <f>EOD_T-A142</f>
        <v>196</v>
      </c>
      <c r="I142" s="83">
        <f t="shared" si="6"/>
        <v>3.9999999999999147E-2</v>
      </c>
      <c r="J142" s="83">
        <f t="shared" si="7"/>
        <v>0.24479804161566185</v>
      </c>
      <c r="K142" s="83">
        <f>J142-SEK_90DSMR</f>
        <v>0.21879595620878578</v>
      </c>
      <c r="L142" s="83">
        <f t="shared" si="8"/>
        <v>4.7871670453316903E-2</v>
      </c>
    </row>
    <row r="143" spans="1:12" x14ac:dyDescent="0.25">
      <c r="A143" s="82">
        <v>41897</v>
      </c>
      <c r="B143" s="83">
        <v>16.95</v>
      </c>
      <c r="C143" s="83">
        <v>16.95</v>
      </c>
      <c r="D143" s="83">
        <v>16.760000000000002</v>
      </c>
      <c r="E143" s="83">
        <v>16.829999999999998</v>
      </c>
      <c r="F143" s="84">
        <v>733800</v>
      </c>
      <c r="G143" s="83">
        <v>16.34</v>
      </c>
      <c r="H143" s="84">
        <f>EOD_T-A143</f>
        <v>197</v>
      </c>
      <c r="I143" s="83">
        <f t="shared" si="6"/>
        <v>-0.28000000000000114</v>
      </c>
      <c r="J143" s="83">
        <f t="shared" si="7"/>
        <v>-1.6847172081829189</v>
      </c>
      <c r="K143" s="83">
        <f>J143-SEK_90DSMR</f>
        <v>-1.710719293589795</v>
      </c>
      <c r="L143" s="83">
        <f t="shared" si="8"/>
        <v>2.9265605014603673</v>
      </c>
    </row>
    <row r="144" spans="1:12" x14ac:dyDescent="0.25">
      <c r="A144" s="82">
        <v>41894</v>
      </c>
      <c r="B144" s="83">
        <v>17.149999999999999</v>
      </c>
      <c r="C144" s="83">
        <v>17.25</v>
      </c>
      <c r="D144" s="83">
        <v>17.02</v>
      </c>
      <c r="E144" s="83">
        <v>17.11</v>
      </c>
      <c r="F144" s="84">
        <v>654800</v>
      </c>
      <c r="G144" s="83">
        <v>16.62</v>
      </c>
      <c r="H144" s="84">
        <f>EOD_T-A144</f>
        <v>200</v>
      </c>
      <c r="I144" s="83">
        <f t="shared" si="6"/>
        <v>-0.17999999999999972</v>
      </c>
      <c r="J144" s="83">
        <f t="shared" si="7"/>
        <v>-1.0714285714285696</v>
      </c>
      <c r="K144" s="83">
        <f>J144-SEK_90DSMR</f>
        <v>-1.0974306568354457</v>
      </c>
      <c r="L144" s="83">
        <f t="shared" si="8"/>
        <v>1.2043540465622777</v>
      </c>
    </row>
    <row r="145" spans="1:12" x14ac:dyDescent="0.25">
      <c r="A145" s="82">
        <v>41893</v>
      </c>
      <c r="B145" s="83">
        <v>17.440000000000001</v>
      </c>
      <c r="C145" s="83">
        <v>17.46</v>
      </c>
      <c r="D145" s="83">
        <v>17.170000000000002</v>
      </c>
      <c r="E145" s="83">
        <v>17.3</v>
      </c>
      <c r="F145" s="84">
        <v>712500</v>
      </c>
      <c r="G145" s="83">
        <v>16.8</v>
      </c>
      <c r="H145" s="84">
        <f>EOD_T-A145</f>
        <v>201</v>
      </c>
      <c r="I145" s="83">
        <f t="shared" si="6"/>
        <v>-5.0000000000000711E-2</v>
      </c>
      <c r="J145" s="83">
        <f t="shared" si="7"/>
        <v>-0.29673590504451458</v>
      </c>
      <c r="K145" s="83">
        <f>J145-SEK_90DSMR</f>
        <v>-0.32273799045139068</v>
      </c>
      <c r="L145" s="83">
        <f t="shared" si="8"/>
        <v>0.10415981048060194</v>
      </c>
    </row>
    <row r="146" spans="1:12" x14ac:dyDescent="0.25">
      <c r="A146" s="82">
        <v>41892</v>
      </c>
      <c r="B146" s="83">
        <v>17.309999999999999</v>
      </c>
      <c r="C146" s="83">
        <v>17.420000000000002</v>
      </c>
      <c r="D146" s="83">
        <v>17.25</v>
      </c>
      <c r="E146" s="83">
        <v>17.350000000000001</v>
      </c>
      <c r="F146" s="84">
        <v>681500</v>
      </c>
      <c r="G146" s="83">
        <v>16.850000000000001</v>
      </c>
      <c r="H146" s="84">
        <f>EOD_T-A146</f>
        <v>202</v>
      </c>
      <c r="I146" s="83">
        <f t="shared" si="6"/>
        <v>-0.13999999999999702</v>
      </c>
      <c r="J146" s="83">
        <f t="shared" si="7"/>
        <v>-0.82401412595642742</v>
      </c>
      <c r="K146" s="83">
        <f>J146-SEK_90DSMR</f>
        <v>-0.85001621136330352</v>
      </c>
      <c r="L146" s="83">
        <f t="shared" si="8"/>
        <v>0.72252755958042425</v>
      </c>
    </row>
    <row r="147" spans="1:12" x14ac:dyDescent="0.25">
      <c r="A147" s="82">
        <v>41891</v>
      </c>
      <c r="B147" s="83">
        <v>17.55</v>
      </c>
      <c r="C147" s="83">
        <v>17.559999999999999</v>
      </c>
      <c r="D147" s="83">
        <v>17.28</v>
      </c>
      <c r="E147" s="83">
        <v>17.5</v>
      </c>
      <c r="F147" s="84">
        <v>867100</v>
      </c>
      <c r="G147" s="83">
        <v>16.989999999999998</v>
      </c>
      <c r="H147" s="84">
        <f>EOD_T-A147</f>
        <v>203</v>
      </c>
      <c r="I147" s="83">
        <f t="shared" si="6"/>
        <v>-6.0000000000002274E-2</v>
      </c>
      <c r="J147" s="83">
        <f t="shared" si="7"/>
        <v>-0.35190615835778455</v>
      </c>
      <c r="K147" s="83">
        <f>J147-SEK_90DSMR</f>
        <v>-0.37790824376466065</v>
      </c>
      <c r="L147" s="83">
        <f t="shared" si="8"/>
        <v>0.14281464070529018</v>
      </c>
    </row>
    <row r="148" spans="1:12" x14ac:dyDescent="0.25">
      <c r="A148" s="82">
        <v>41890</v>
      </c>
      <c r="B148" s="83">
        <v>17.46</v>
      </c>
      <c r="C148" s="83">
        <v>17.579999999999998</v>
      </c>
      <c r="D148" s="83">
        <v>17.36</v>
      </c>
      <c r="E148" s="83">
        <v>17.559999999999999</v>
      </c>
      <c r="F148" s="84">
        <v>503500</v>
      </c>
      <c r="G148" s="83">
        <v>17.05</v>
      </c>
      <c r="H148" s="84">
        <f>EOD_T-A148</f>
        <v>204</v>
      </c>
      <c r="I148" s="83">
        <f t="shared" si="6"/>
        <v>5.0000000000000711E-2</v>
      </c>
      <c r="J148" s="83">
        <f t="shared" si="7"/>
        <v>0.2941176470588277</v>
      </c>
      <c r="K148" s="83">
        <f>J148-SEK_90DSMR</f>
        <v>0.26811556165195161</v>
      </c>
      <c r="L148" s="83">
        <f t="shared" si="8"/>
        <v>7.1885954399941457E-2</v>
      </c>
    </row>
    <row r="149" spans="1:12" x14ac:dyDescent="0.25">
      <c r="A149" s="82">
        <v>41887</v>
      </c>
      <c r="B149" s="83">
        <v>17.649999999999999</v>
      </c>
      <c r="C149" s="83">
        <v>17.690000000000001</v>
      </c>
      <c r="D149" s="83">
        <v>17.36</v>
      </c>
      <c r="E149" s="83">
        <v>17.510000000000002</v>
      </c>
      <c r="F149" s="84">
        <v>741300</v>
      </c>
      <c r="G149" s="83">
        <v>17</v>
      </c>
      <c r="H149" s="84">
        <f>EOD_T-A149</f>
        <v>207</v>
      </c>
      <c r="I149" s="83">
        <f t="shared" si="6"/>
        <v>-0.21000000000000085</v>
      </c>
      <c r="J149" s="83">
        <f t="shared" si="7"/>
        <v>-1.220220801859389</v>
      </c>
      <c r="K149" s="83">
        <f>J149-SEK_90DSMR</f>
        <v>-1.2462228872662651</v>
      </c>
      <c r="L149" s="83">
        <f t="shared" si="8"/>
        <v>1.5530714847462661</v>
      </c>
    </row>
    <row r="150" spans="1:12" x14ac:dyDescent="0.25">
      <c r="A150" s="82">
        <v>41886</v>
      </c>
      <c r="B150" s="83">
        <v>17.649999999999999</v>
      </c>
      <c r="C150" s="83">
        <v>17.75</v>
      </c>
      <c r="D150" s="83">
        <v>17.559999999999999</v>
      </c>
      <c r="E150" s="83">
        <v>17.72</v>
      </c>
      <c r="F150" s="84">
        <v>1070800</v>
      </c>
      <c r="G150" s="83">
        <v>17.21</v>
      </c>
      <c r="H150" s="84">
        <f>EOD_T-A150</f>
        <v>208</v>
      </c>
      <c r="I150" s="83">
        <f t="shared" si="6"/>
        <v>7.0000000000000284E-2</v>
      </c>
      <c r="J150" s="83">
        <f t="shared" si="7"/>
        <v>0.40840140023337385</v>
      </c>
      <c r="K150" s="83">
        <f>J150-SEK_90DSMR</f>
        <v>0.38239931482649775</v>
      </c>
      <c r="L150" s="83">
        <f t="shared" si="8"/>
        <v>0.14622923597977494</v>
      </c>
    </row>
    <row r="151" spans="1:12" x14ac:dyDescent="0.25">
      <c r="A151" s="82">
        <v>41885</v>
      </c>
      <c r="B151" s="83">
        <v>17.54</v>
      </c>
      <c r="C151" s="83">
        <v>17.77</v>
      </c>
      <c r="D151" s="83">
        <v>17.54</v>
      </c>
      <c r="E151" s="83">
        <v>17.649999999999999</v>
      </c>
      <c r="F151" s="84">
        <v>934800</v>
      </c>
      <c r="G151" s="83">
        <v>17.14</v>
      </c>
      <c r="H151" s="84">
        <f>EOD_T-A151</f>
        <v>209</v>
      </c>
      <c r="I151" s="83">
        <f t="shared" si="6"/>
        <v>3.9999999999999147E-2</v>
      </c>
      <c r="J151" s="83">
        <f t="shared" si="7"/>
        <v>0.23391812865496572</v>
      </c>
      <c r="K151" s="83">
        <f>J151-SEK_90DSMR</f>
        <v>0.20791604324808965</v>
      </c>
      <c r="L151" s="83">
        <f t="shared" si="8"/>
        <v>4.322908103994149E-2</v>
      </c>
    </row>
    <row r="152" spans="1:12" x14ac:dyDescent="0.25">
      <c r="A152" s="82">
        <v>41884</v>
      </c>
      <c r="B152" s="83">
        <v>17.649999999999999</v>
      </c>
      <c r="C152" s="83">
        <v>17.72</v>
      </c>
      <c r="D152" s="83">
        <v>17.48</v>
      </c>
      <c r="E152" s="83">
        <v>17.61</v>
      </c>
      <c r="F152" s="84">
        <v>1382400</v>
      </c>
      <c r="G152" s="83">
        <v>17.100000000000001</v>
      </c>
      <c r="H152" s="84">
        <f>EOD_T-A152</f>
        <v>210</v>
      </c>
      <c r="I152" s="83">
        <f t="shared" si="6"/>
        <v>-5.9999999999998721E-2</v>
      </c>
      <c r="J152" s="83">
        <f t="shared" si="7"/>
        <v>-0.3496503496503422</v>
      </c>
      <c r="K152" s="83">
        <f>J152-SEK_90DSMR</f>
        <v>-0.37565243505721829</v>
      </c>
      <c r="L152" s="83">
        <f t="shared" si="8"/>
        <v>0.14111475196441761</v>
      </c>
    </row>
    <row r="153" spans="1:12" x14ac:dyDescent="0.25">
      <c r="A153" s="82">
        <v>41883</v>
      </c>
      <c r="B153" s="83">
        <v>17.63</v>
      </c>
      <c r="C153" s="83">
        <v>17.739999999999998</v>
      </c>
      <c r="D153" s="83">
        <v>17.63</v>
      </c>
      <c r="E153" s="83">
        <v>17.670000000000002</v>
      </c>
      <c r="F153" s="84">
        <v>832900</v>
      </c>
      <c r="G153" s="83">
        <v>17.16</v>
      </c>
      <c r="H153" s="84">
        <f>EOD_T-A153</f>
        <v>211</v>
      </c>
      <c r="I153" s="83">
        <f t="shared" si="6"/>
        <v>0.19999999999999929</v>
      </c>
      <c r="J153" s="83">
        <f t="shared" si="7"/>
        <v>1.1792452830188638</v>
      </c>
      <c r="K153" s="83">
        <f>J153-SEK_90DSMR</f>
        <v>1.1532431976119877</v>
      </c>
      <c r="L153" s="83">
        <f t="shared" si="8"/>
        <v>1.329969872838322</v>
      </c>
    </row>
    <row r="154" spans="1:12" x14ac:dyDescent="0.25">
      <c r="A154" s="82">
        <v>41880</v>
      </c>
      <c r="B154" s="83">
        <v>17.350000000000001</v>
      </c>
      <c r="C154" s="83">
        <v>17.54</v>
      </c>
      <c r="D154" s="83">
        <v>17.28</v>
      </c>
      <c r="E154" s="83">
        <v>17.47</v>
      </c>
      <c r="F154" s="84">
        <v>1573400</v>
      </c>
      <c r="G154" s="83">
        <v>16.96</v>
      </c>
      <c r="H154" s="84">
        <f>EOD_T-A154</f>
        <v>214</v>
      </c>
      <c r="I154" s="83">
        <f t="shared" si="6"/>
        <v>0.12000000000000099</v>
      </c>
      <c r="J154" s="83">
        <f t="shared" si="7"/>
        <v>0.7125890736342102</v>
      </c>
      <c r="K154" s="83">
        <f>J154-SEK_90DSMR</f>
        <v>0.68658698822733411</v>
      </c>
      <c r="L154" s="83">
        <f t="shared" si="8"/>
        <v>0.47140169240308144</v>
      </c>
    </row>
    <row r="155" spans="1:12" x14ac:dyDescent="0.25">
      <c r="A155" s="82">
        <v>41879</v>
      </c>
      <c r="B155" s="83">
        <v>17.350000000000001</v>
      </c>
      <c r="C155" s="83">
        <v>17.41</v>
      </c>
      <c r="D155" s="83">
        <v>17.239999999999998</v>
      </c>
      <c r="E155" s="83">
        <v>17.34</v>
      </c>
      <c r="F155" s="84">
        <v>1099000</v>
      </c>
      <c r="G155" s="83">
        <v>16.84</v>
      </c>
      <c r="H155" s="84">
        <f>EOD_T-A155</f>
        <v>215</v>
      </c>
      <c r="I155" s="83">
        <f t="shared" si="6"/>
        <v>1.0000000000001563E-2</v>
      </c>
      <c r="J155" s="83">
        <f t="shared" si="7"/>
        <v>5.9417706476539302E-2</v>
      </c>
      <c r="K155" s="83">
        <f>J155-SEK_90DSMR</f>
        <v>3.3415621069663226E-2</v>
      </c>
      <c r="L155" s="83">
        <f t="shared" si="8"/>
        <v>1.1166037314713209E-3</v>
      </c>
    </row>
    <row r="156" spans="1:12" x14ac:dyDescent="0.25">
      <c r="A156" s="82">
        <v>41878</v>
      </c>
      <c r="B156" s="83">
        <v>17.18</v>
      </c>
      <c r="C156" s="83">
        <v>17.420000000000002</v>
      </c>
      <c r="D156" s="83">
        <v>17.14</v>
      </c>
      <c r="E156" s="83">
        <v>17.329999999999998</v>
      </c>
      <c r="F156" s="84">
        <v>1218400</v>
      </c>
      <c r="G156" s="83">
        <v>16.829999999999998</v>
      </c>
      <c r="H156" s="84">
        <f>EOD_T-A156</f>
        <v>216</v>
      </c>
      <c r="I156" s="83">
        <f t="shared" si="6"/>
        <v>0.27999999999999758</v>
      </c>
      <c r="J156" s="83">
        <f t="shared" si="7"/>
        <v>1.6918429003021003</v>
      </c>
      <c r="K156" s="83">
        <f>J156-SEK_90DSMR</f>
        <v>1.6658408148952242</v>
      </c>
      <c r="L156" s="83">
        <f t="shared" si="8"/>
        <v>2.7750256205707844</v>
      </c>
    </row>
    <row r="157" spans="1:12" x14ac:dyDescent="0.25">
      <c r="A157" s="82">
        <v>41877</v>
      </c>
      <c r="B157" s="83">
        <v>17.100000000000001</v>
      </c>
      <c r="C157" s="83">
        <v>17.170000000000002</v>
      </c>
      <c r="D157" s="83">
        <v>16.96</v>
      </c>
      <c r="E157" s="83">
        <v>17.04</v>
      </c>
      <c r="F157" s="84">
        <v>1089300</v>
      </c>
      <c r="G157" s="83">
        <v>16.55</v>
      </c>
      <c r="H157" s="84">
        <f>EOD_T-A157</f>
        <v>217</v>
      </c>
      <c r="I157" s="83">
        <f t="shared" si="6"/>
        <v>-5.9999999999998721E-2</v>
      </c>
      <c r="J157" s="83">
        <f t="shared" si="7"/>
        <v>-0.36122817579770455</v>
      </c>
      <c r="K157" s="83">
        <f>J157-SEK_90DSMR</f>
        <v>-0.38723026120458065</v>
      </c>
      <c r="L157" s="83">
        <f t="shared" si="8"/>
        <v>0.14994727519256776</v>
      </c>
    </row>
    <row r="158" spans="1:12" x14ac:dyDescent="0.25">
      <c r="A158" s="82">
        <v>41876</v>
      </c>
      <c r="B158" s="83">
        <v>17</v>
      </c>
      <c r="C158" s="83">
        <v>17.170000000000002</v>
      </c>
      <c r="D158" s="83">
        <v>16.989999999999998</v>
      </c>
      <c r="E158" s="83">
        <v>17.100000000000001</v>
      </c>
      <c r="F158" s="84">
        <v>1591200</v>
      </c>
      <c r="G158" s="83">
        <v>16.61</v>
      </c>
      <c r="H158" s="84">
        <f>EOD_T-A158</f>
        <v>218</v>
      </c>
      <c r="I158" s="83">
        <f t="shared" si="6"/>
        <v>0.14999999999999858</v>
      </c>
      <c r="J158" s="83">
        <f t="shared" si="7"/>
        <v>0.91130012150667417</v>
      </c>
      <c r="K158" s="83">
        <f>J158-SEK_90DSMR</f>
        <v>0.88529803609979807</v>
      </c>
      <c r="L158" s="83">
        <f t="shared" si="8"/>
        <v>0.78375261272215935</v>
      </c>
    </row>
    <row r="159" spans="1:12" x14ac:dyDescent="0.25">
      <c r="A159" s="82">
        <v>41873</v>
      </c>
      <c r="B159" s="83">
        <v>16.89</v>
      </c>
      <c r="C159" s="83">
        <v>17.059999999999999</v>
      </c>
      <c r="D159" s="83">
        <v>16.73</v>
      </c>
      <c r="E159" s="83">
        <v>16.95</v>
      </c>
      <c r="F159" s="84">
        <v>2691000</v>
      </c>
      <c r="G159" s="83">
        <v>16.46</v>
      </c>
      <c r="H159" s="84">
        <f>EOD_T-A159</f>
        <v>221</v>
      </c>
      <c r="I159" s="83">
        <f t="shared" si="6"/>
        <v>0.17000000000000171</v>
      </c>
      <c r="J159" s="83">
        <f t="shared" si="7"/>
        <v>1.0435850214855844</v>
      </c>
      <c r="K159" s="83">
        <f>J159-SEK_90DSMR</f>
        <v>1.0175829360787083</v>
      </c>
      <c r="L159" s="83">
        <f t="shared" si="8"/>
        <v>1.0354750317985646</v>
      </c>
    </row>
    <row r="160" spans="1:12" x14ac:dyDescent="0.25">
      <c r="A160" s="82">
        <v>41872</v>
      </c>
      <c r="B160" s="83">
        <v>16.899999999999999</v>
      </c>
      <c r="C160" s="83">
        <v>17.11</v>
      </c>
      <c r="D160" s="83">
        <v>16.73</v>
      </c>
      <c r="E160" s="83">
        <v>16.78</v>
      </c>
      <c r="F160" s="84">
        <v>2212500</v>
      </c>
      <c r="G160" s="83">
        <v>16.29</v>
      </c>
      <c r="H160" s="84">
        <f>EOD_T-A160</f>
        <v>222</v>
      </c>
      <c r="I160" s="83">
        <f t="shared" si="6"/>
        <v>5.0000000000000711E-2</v>
      </c>
      <c r="J160" s="83">
        <f t="shared" si="7"/>
        <v>0.30788177339901918</v>
      </c>
      <c r="K160" s="83">
        <f>J160-SEK_90DSMR</f>
        <v>0.28187968799214308</v>
      </c>
      <c r="L160" s="83">
        <f t="shared" si="8"/>
        <v>7.9456158502547933E-2</v>
      </c>
    </row>
    <row r="161" spans="1:12" x14ac:dyDescent="0.25">
      <c r="A161" s="82">
        <v>41871</v>
      </c>
      <c r="B161" s="83">
        <v>17.489999999999998</v>
      </c>
      <c r="C161" s="83">
        <v>17.5</v>
      </c>
      <c r="D161" s="83">
        <v>16.3</v>
      </c>
      <c r="E161" s="83">
        <v>16.72</v>
      </c>
      <c r="F161" s="84">
        <v>2200300</v>
      </c>
      <c r="G161" s="83">
        <v>16.239999999999998</v>
      </c>
      <c r="H161" s="84">
        <f>EOD_T-A161</f>
        <v>223</v>
      </c>
      <c r="I161" s="83">
        <f t="shared" si="6"/>
        <v>-0.27000000000000313</v>
      </c>
      <c r="J161" s="83">
        <f t="shared" si="7"/>
        <v>-1.6353725015142526</v>
      </c>
      <c r="K161" s="83">
        <f>J161-SEK_90DSMR</f>
        <v>-1.6613745869211287</v>
      </c>
      <c r="L161" s="83">
        <f t="shared" si="8"/>
        <v>2.760165518067351</v>
      </c>
    </row>
    <row r="162" spans="1:12" x14ac:dyDescent="0.25">
      <c r="A162" s="82">
        <v>41870</v>
      </c>
      <c r="B162" s="83">
        <v>16.850000000000001</v>
      </c>
      <c r="C162" s="83">
        <v>17.149999999999999</v>
      </c>
      <c r="D162" s="83">
        <v>16.82</v>
      </c>
      <c r="E162" s="83">
        <v>17</v>
      </c>
      <c r="F162" s="84">
        <v>1634200</v>
      </c>
      <c r="G162" s="83">
        <v>16.510000000000002</v>
      </c>
      <c r="H162" s="84">
        <f>EOD_T-A162</f>
        <v>224</v>
      </c>
      <c r="I162" s="83">
        <f t="shared" si="6"/>
        <v>0.28000000000000114</v>
      </c>
      <c r="J162" s="83">
        <f t="shared" si="7"/>
        <v>1.7252002464571849</v>
      </c>
      <c r="K162" s="83">
        <f>J162-SEK_90DSMR</f>
        <v>1.6991981610503089</v>
      </c>
      <c r="L162" s="83">
        <f t="shared" si="8"/>
        <v>2.8872743905167515</v>
      </c>
    </row>
    <row r="163" spans="1:12" x14ac:dyDescent="0.25">
      <c r="A163" s="82">
        <v>41869</v>
      </c>
      <c r="B163" s="83">
        <v>16.72</v>
      </c>
      <c r="C163" s="83">
        <v>16.75</v>
      </c>
      <c r="D163" s="83">
        <v>16.53</v>
      </c>
      <c r="E163" s="83">
        <v>16.71</v>
      </c>
      <c r="F163" s="84">
        <v>691600</v>
      </c>
      <c r="G163" s="83">
        <v>16.23</v>
      </c>
      <c r="H163" s="84">
        <f>EOD_T-A163</f>
        <v>225</v>
      </c>
      <c r="I163" s="83">
        <f t="shared" si="6"/>
        <v>0.14000000000000057</v>
      </c>
      <c r="J163" s="83">
        <f t="shared" si="7"/>
        <v>0.87010565568676546</v>
      </c>
      <c r="K163" s="83">
        <f>J163-SEK_90DSMR</f>
        <v>0.84410357027988936</v>
      </c>
      <c r="L163" s="83">
        <f t="shared" si="8"/>
        <v>0.71251083735925613</v>
      </c>
    </row>
    <row r="164" spans="1:12" x14ac:dyDescent="0.25">
      <c r="A164" s="82">
        <v>41866</v>
      </c>
      <c r="B164" s="83">
        <v>16.559999999999999</v>
      </c>
      <c r="C164" s="83">
        <v>16.72</v>
      </c>
      <c r="D164" s="83">
        <v>16.5</v>
      </c>
      <c r="E164" s="83">
        <v>16.57</v>
      </c>
      <c r="F164" s="84">
        <v>888400</v>
      </c>
      <c r="G164" s="83">
        <v>16.09</v>
      </c>
      <c r="H164" s="84">
        <f>EOD_T-A164</f>
        <v>228</v>
      </c>
      <c r="I164" s="83">
        <f t="shared" si="6"/>
        <v>0.10999999999999943</v>
      </c>
      <c r="J164" s="83">
        <f t="shared" si="7"/>
        <v>0.68836045056320039</v>
      </c>
      <c r="K164" s="83">
        <f>J164-SEK_90DSMR</f>
        <v>0.66235836515632429</v>
      </c>
      <c r="L164" s="83">
        <f t="shared" si="8"/>
        <v>0.43871860389255862</v>
      </c>
    </row>
    <row r="165" spans="1:12" x14ac:dyDescent="0.25">
      <c r="A165" s="82">
        <v>41865</v>
      </c>
      <c r="B165" s="83">
        <v>16.27</v>
      </c>
      <c r="C165" s="83">
        <v>16.559999999999999</v>
      </c>
      <c r="D165" s="83">
        <v>16.190000000000001</v>
      </c>
      <c r="E165" s="83">
        <v>16.46</v>
      </c>
      <c r="F165" s="84">
        <v>1185400</v>
      </c>
      <c r="G165" s="83">
        <v>15.98</v>
      </c>
      <c r="H165" s="84">
        <f>EOD_T-A165</f>
        <v>229</v>
      </c>
      <c r="I165" s="83">
        <f t="shared" si="6"/>
        <v>0.20000000000000107</v>
      </c>
      <c r="J165" s="83">
        <f t="shared" si="7"/>
        <v>1.2674271229404377</v>
      </c>
      <c r="K165" s="83">
        <f>J165-SEK_90DSMR</f>
        <v>1.2414250375335616</v>
      </c>
      <c r="L165" s="83">
        <f t="shared" si="8"/>
        <v>1.5411361238152048</v>
      </c>
    </row>
    <row r="166" spans="1:12" x14ac:dyDescent="0.25">
      <c r="A166" s="82">
        <v>41864</v>
      </c>
      <c r="B166" s="83">
        <v>16.5</v>
      </c>
      <c r="C166" s="83">
        <v>16.600000000000001</v>
      </c>
      <c r="D166" s="83">
        <v>16.239999999999998</v>
      </c>
      <c r="E166" s="83">
        <v>16.25</v>
      </c>
      <c r="F166" s="84">
        <v>942300</v>
      </c>
      <c r="G166" s="83">
        <v>15.78</v>
      </c>
      <c r="H166" s="84">
        <f>EOD_T-A166</f>
        <v>230</v>
      </c>
      <c r="I166" s="83">
        <f t="shared" si="6"/>
        <v>-0.29000000000000092</v>
      </c>
      <c r="J166" s="83">
        <f t="shared" si="7"/>
        <v>-1.8046048537647847</v>
      </c>
      <c r="K166" s="83">
        <f>J166-SEK_90DSMR</f>
        <v>-1.8306069391716608</v>
      </c>
      <c r="L166" s="83">
        <f t="shared" si="8"/>
        <v>3.3511217657434367</v>
      </c>
    </row>
    <row r="167" spans="1:12" x14ac:dyDescent="0.25">
      <c r="A167" s="82">
        <v>41863</v>
      </c>
      <c r="B167" s="83">
        <v>16.2</v>
      </c>
      <c r="C167" s="83">
        <v>16.579999999999998</v>
      </c>
      <c r="D167" s="83">
        <v>16.16</v>
      </c>
      <c r="E167" s="83">
        <v>16.55</v>
      </c>
      <c r="F167" s="84">
        <v>1188200</v>
      </c>
      <c r="G167" s="83">
        <v>16.07</v>
      </c>
      <c r="H167" s="84">
        <f>EOD_T-A167</f>
        <v>231</v>
      </c>
      <c r="I167" s="83">
        <f t="shared" si="6"/>
        <v>0.37000000000000099</v>
      </c>
      <c r="J167" s="83">
        <f t="shared" si="7"/>
        <v>2.3566878980891786</v>
      </c>
      <c r="K167" s="83">
        <f>J167-SEK_90DSMR</f>
        <v>2.3306858126823027</v>
      </c>
      <c r="L167" s="83">
        <f t="shared" si="8"/>
        <v>5.4320963574385654</v>
      </c>
    </row>
    <row r="168" spans="1:12" x14ac:dyDescent="0.25">
      <c r="A168" s="82">
        <v>41862</v>
      </c>
      <c r="B168" s="83">
        <v>16.149999999999999</v>
      </c>
      <c r="C168" s="83">
        <v>16.34</v>
      </c>
      <c r="D168" s="83">
        <v>16.11</v>
      </c>
      <c r="E168" s="83">
        <v>16.170000000000002</v>
      </c>
      <c r="F168" s="84">
        <v>791600</v>
      </c>
      <c r="G168" s="83">
        <v>15.7</v>
      </c>
      <c r="H168" s="84">
        <f>EOD_T-A168</f>
        <v>232</v>
      </c>
      <c r="I168" s="83">
        <f t="shared" si="6"/>
        <v>2.9999999999999361E-2</v>
      </c>
      <c r="J168" s="83">
        <f t="shared" si="7"/>
        <v>0.19144862795149561</v>
      </c>
      <c r="K168" s="83">
        <f>J168-SEK_90DSMR</f>
        <v>0.16544654254461955</v>
      </c>
      <c r="L168" s="83">
        <f t="shared" si="8"/>
        <v>2.7372558439968605E-2</v>
      </c>
    </row>
    <row r="169" spans="1:12" x14ac:dyDescent="0.25">
      <c r="A169" s="82">
        <v>41859</v>
      </c>
      <c r="B169" s="83">
        <v>16.5</v>
      </c>
      <c r="C169" s="83">
        <v>16.5</v>
      </c>
      <c r="D169" s="83">
        <v>16.09</v>
      </c>
      <c r="E169" s="83">
        <v>16.14</v>
      </c>
      <c r="F169" s="84">
        <v>1207400</v>
      </c>
      <c r="G169" s="83">
        <v>15.67</v>
      </c>
      <c r="H169" s="84">
        <f>EOD_T-A169</f>
        <v>235</v>
      </c>
      <c r="I169" s="83">
        <f t="shared" si="6"/>
        <v>-0.26999999999999957</v>
      </c>
      <c r="J169" s="83">
        <f t="shared" si="7"/>
        <v>-1.693851944792971</v>
      </c>
      <c r="K169" s="83">
        <f>J169-SEK_90DSMR</f>
        <v>-1.7198540301998471</v>
      </c>
      <c r="L169" s="83">
        <f t="shared" si="8"/>
        <v>2.9578978851946562</v>
      </c>
    </row>
    <row r="170" spans="1:12" x14ac:dyDescent="0.25">
      <c r="A170" s="82">
        <v>41858</v>
      </c>
      <c r="B170" s="83">
        <v>16.48</v>
      </c>
      <c r="C170" s="83">
        <v>16.57</v>
      </c>
      <c r="D170" s="83">
        <v>16.39</v>
      </c>
      <c r="E170" s="83">
        <v>16.41</v>
      </c>
      <c r="F170" s="84">
        <v>736200</v>
      </c>
      <c r="G170" s="83">
        <v>15.94</v>
      </c>
      <c r="H170" s="84">
        <f>EOD_T-A170</f>
        <v>236</v>
      </c>
      <c r="I170" s="83">
        <f t="shared" si="6"/>
        <v>-3.0000000000001137E-2</v>
      </c>
      <c r="J170" s="83">
        <f t="shared" si="7"/>
        <v>-0.18785222291797832</v>
      </c>
      <c r="K170" s="83">
        <f>J170-SEK_90DSMR</f>
        <v>-0.21385430832485439</v>
      </c>
      <c r="L170" s="83">
        <f t="shared" si="8"/>
        <v>4.5733665189101887E-2</v>
      </c>
    </row>
    <row r="171" spans="1:12" x14ac:dyDescent="0.25">
      <c r="A171" s="82">
        <v>41857</v>
      </c>
      <c r="B171" s="83">
        <v>16.25</v>
      </c>
      <c r="C171" s="83">
        <v>16.5</v>
      </c>
      <c r="D171" s="83">
        <v>16.14</v>
      </c>
      <c r="E171" s="83">
        <v>16.45</v>
      </c>
      <c r="F171" s="84">
        <v>838700</v>
      </c>
      <c r="G171" s="83">
        <v>15.97</v>
      </c>
      <c r="H171" s="84">
        <f>EOD_T-A171</f>
        <v>237</v>
      </c>
      <c r="I171" s="83">
        <f t="shared" si="6"/>
        <v>8.9999999999999858E-2</v>
      </c>
      <c r="J171" s="83">
        <f t="shared" si="7"/>
        <v>0.56675062972292101</v>
      </c>
      <c r="K171" s="83">
        <f>J171-SEK_90DSMR</f>
        <v>0.54074854431604491</v>
      </c>
      <c r="L171" s="83">
        <f t="shared" si="8"/>
        <v>0.29240898817992156</v>
      </c>
    </row>
    <row r="172" spans="1:12" x14ac:dyDescent="0.25">
      <c r="A172" s="82">
        <v>41856</v>
      </c>
      <c r="B172" s="83">
        <v>16.309999999999999</v>
      </c>
      <c r="C172" s="83">
        <v>16.420000000000002</v>
      </c>
      <c r="D172" s="83">
        <v>16.3</v>
      </c>
      <c r="E172" s="83">
        <v>16.350000000000001</v>
      </c>
      <c r="F172" s="84">
        <v>975900</v>
      </c>
      <c r="G172" s="83">
        <v>15.88</v>
      </c>
      <c r="H172" s="84">
        <f>EOD_T-A172</f>
        <v>238</v>
      </c>
      <c r="I172" s="83">
        <f t="shared" si="6"/>
        <v>8.0000000000000071E-2</v>
      </c>
      <c r="J172" s="83">
        <f t="shared" si="7"/>
        <v>0.50632911392405111</v>
      </c>
      <c r="K172" s="83">
        <f>J172-SEK_90DSMR</f>
        <v>0.48032702851717501</v>
      </c>
      <c r="L172" s="83">
        <f t="shared" si="8"/>
        <v>0.23071405432413905</v>
      </c>
    </row>
    <row r="173" spans="1:12" x14ac:dyDescent="0.25">
      <c r="A173" s="82">
        <v>41855</v>
      </c>
      <c r="B173" s="83">
        <v>16.11</v>
      </c>
      <c r="C173" s="83">
        <v>16.309999999999999</v>
      </c>
      <c r="D173" s="83">
        <v>16.079999999999998</v>
      </c>
      <c r="E173" s="83">
        <v>16.27</v>
      </c>
      <c r="F173" s="84">
        <v>647200</v>
      </c>
      <c r="G173" s="83">
        <v>15.8</v>
      </c>
      <c r="H173" s="84">
        <f>EOD_T-A173</f>
        <v>239</v>
      </c>
      <c r="I173" s="83">
        <f t="shared" si="6"/>
        <v>-3.9999999999999147E-2</v>
      </c>
      <c r="J173" s="83">
        <f t="shared" si="7"/>
        <v>-0.2525252525252471</v>
      </c>
      <c r="K173" s="83">
        <f>J173-SEK_90DSMR</f>
        <v>-0.2785273379321232</v>
      </c>
      <c r="L173" s="83">
        <f t="shared" si="8"/>
        <v>7.7577477975555156E-2</v>
      </c>
    </row>
    <row r="174" spans="1:12" x14ac:dyDescent="0.25">
      <c r="A174" s="82">
        <v>41852</v>
      </c>
      <c r="B174" s="83">
        <v>16.37</v>
      </c>
      <c r="C174" s="83">
        <v>16.48</v>
      </c>
      <c r="D174" s="83">
        <v>16.22</v>
      </c>
      <c r="E174" s="83">
        <v>16.309999999999999</v>
      </c>
      <c r="F174" s="84">
        <v>1026900</v>
      </c>
      <c r="G174" s="83">
        <v>15.84</v>
      </c>
      <c r="H174" s="84">
        <f>EOD_T-A174</f>
        <v>242</v>
      </c>
      <c r="I174" s="83">
        <f t="shared" si="6"/>
        <v>-0.26999999999999957</v>
      </c>
      <c r="J174" s="83">
        <f t="shared" si="7"/>
        <v>-1.6759776536312825</v>
      </c>
      <c r="K174" s="83">
        <f>J174-SEK_90DSMR</f>
        <v>-1.7019797390381586</v>
      </c>
      <c r="L174" s="83">
        <f t="shared" si="8"/>
        <v>2.8967350320963985</v>
      </c>
    </row>
    <row r="175" spans="1:12" x14ac:dyDescent="0.25">
      <c r="A175" s="82">
        <v>41851</v>
      </c>
      <c r="B175" s="83">
        <v>16.52</v>
      </c>
      <c r="C175" s="83">
        <v>16.64</v>
      </c>
      <c r="D175" s="83">
        <v>16.52</v>
      </c>
      <c r="E175" s="83">
        <v>16.59</v>
      </c>
      <c r="F175" s="84">
        <v>805200</v>
      </c>
      <c r="G175" s="83">
        <v>16.11</v>
      </c>
      <c r="H175" s="84">
        <f>EOD_T-A175</f>
        <v>243</v>
      </c>
      <c r="I175" s="83">
        <f t="shared" si="6"/>
        <v>7.0000000000000284E-2</v>
      </c>
      <c r="J175" s="83">
        <f t="shared" si="7"/>
        <v>0.43640897755611152</v>
      </c>
      <c r="K175" s="83">
        <f>J175-SEK_90DSMR</f>
        <v>0.41040689214923542</v>
      </c>
      <c r="L175" s="83">
        <f t="shared" si="8"/>
        <v>0.16843381712359415</v>
      </c>
    </row>
    <row r="176" spans="1:12" x14ac:dyDescent="0.25">
      <c r="A176" s="82">
        <v>41850</v>
      </c>
      <c r="B176" s="83">
        <v>16.43</v>
      </c>
      <c r="C176" s="83">
        <v>16.62</v>
      </c>
      <c r="D176" s="83">
        <v>16.399999999999999</v>
      </c>
      <c r="E176" s="83">
        <v>16.52</v>
      </c>
      <c r="F176" s="84">
        <v>701800</v>
      </c>
      <c r="G176" s="83">
        <v>16.04</v>
      </c>
      <c r="H176" s="84">
        <f>EOD_T-A176</f>
        <v>244</v>
      </c>
      <c r="I176" s="83">
        <f t="shared" si="6"/>
        <v>0.11999999999999922</v>
      </c>
      <c r="J176" s="83">
        <f t="shared" si="7"/>
        <v>0.75376884422110069</v>
      </c>
      <c r="K176" s="83">
        <f>J176-SEK_90DSMR</f>
        <v>0.72776675881422459</v>
      </c>
      <c r="L176" s="83">
        <f t="shared" si="8"/>
        <v>0.52964445523496173</v>
      </c>
    </row>
    <row r="177" spans="1:12" x14ac:dyDescent="0.25">
      <c r="A177" s="82">
        <v>41849</v>
      </c>
      <c r="B177" s="83">
        <v>16.38</v>
      </c>
      <c r="C177" s="83">
        <v>16.46</v>
      </c>
      <c r="D177" s="83">
        <v>16.25</v>
      </c>
      <c r="E177" s="83">
        <v>16.39</v>
      </c>
      <c r="F177" s="84">
        <v>921000</v>
      </c>
      <c r="G177" s="83">
        <v>15.92</v>
      </c>
      <c r="H177" s="84">
        <f>EOD_T-A177</f>
        <v>245</v>
      </c>
      <c r="I177" s="83">
        <f t="shared" si="6"/>
        <v>-9.9999999999999645E-2</v>
      </c>
      <c r="J177" s="83">
        <f t="shared" si="7"/>
        <v>-0.6242197253433186</v>
      </c>
      <c r="K177" s="83">
        <f>J177-SEK_90DSMR</f>
        <v>-0.6502218107501947</v>
      </c>
      <c r="L177" s="83">
        <f t="shared" si="8"/>
        <v>0.42278840317526201</v>
      </c>
    </row>
    <row r="178" spans="1:12" x14ac:dyDescent="0.25">
      <c r="A178" s="82">
        <v>41848</v>
      </c>
      <c r="B178" s="83">
        <v>16.36</v>
      </c>
      <c r="C178" s="83">
        <v>16.52</v>
      </c>
      <c r="D178" s="83">
        <v>16.350000000000001</v>
      </c>
      <c r="E178" s="83">
        <v>16.5</v>
      </c>
      <c r="F178" s="84">
        <v>552100</v>
      </c>
      <c r="G178" s="83">
        <v>16.02</v>
      </c>
      <c r="H178" s="84">
        <f>EOD_T-A178</f>
        <v>246</v>
      </c>
      <c r="I178" s="83">
        <f t="shared" si="6"/>
        <v>7.0000000000000284E-2</v>
      </c>
      <c r="J178" s="83">
        <f t="shared" si="7"/>
        <v>0.43887147335423382</v>
      </c>
      <c r="K178" s="83">
        <f>J178-SEK_90DSMR</f>
        <v>0.41286938794735772</v>
      </c>
      <c r="L178" s="83">
        <f t="shared" si="8"/>
        <v>0.17046113150402578</v>
      </c>
    </row>
    <row r="179" spans="1:12" x14ac:dyDescent="0.25">
      <c r="A179" s="82">
        <v>41845</v>
      </c>
      <c r="B179" s="83">
        <v>16.350000000000001</v>
      </c>
      <c r="C179" s="83">
        <v>16.440000000000001</v>
      </c>
      <c r="D179" s="83">
        <v>16.3</v>
      </c>
      <c r="E179" s="83">
        <v>16.420000000000002</v>
      </c>
      <c r="F179" s="84">
        <v>1061900</v>
      </c>
      <c r="G179" s="83">
        <v>15.95</v>
      </c>
      <c r="H179" s="84">
        <f>EOD_T-A179</f>
        <v>249</v>
      </c>
      <c r="I179" s="83">
        <f t="shared" si="6"/>
        <v>1.9999999999999574E-2</v>
      </c>
      <c r="J179" s="83">
        <f t="shared" si="7"/>
        <v>0.12554927809164829</v>
      </c>
      <c r="K179" s="83">
        <f>J179-SEK_90DSMR</f>
        <v>9.9547192684772218E-2</v>
      </c>
      <c r="L179" s="83">
        <f t="shared" si="8"/>
        <v>9.9096435714191682E-3</v>
      </c>
    </row>
    <row r="180" spans="1:12" x14ac:dyDescent="0.25">
      <c r="A180" s="82">
        <v>41844</v>
      </c>
      <c r="B180" s="83">
        <v>16.5</v>
      </c>
      <c r="C180" s="83">
        <v>16.63</v>
      </c>
      <c r="D180" s="83">
        <v>16.309999999999999</v>
      </c>
      <c r="E180" s="83">
        <v>16.399999999999999</v>
      </c>
      <c r="F180" s="84">
        <v>1145400</v>
      </c>
      <c r="G180" s="83">
        <v>15.93</v>
      </c>
      <c r="H180" s="84">
        <f>EOD_T-A180</f>
        <v>250</v>
      </c>
      <c r="I180" s="83">
        <f t="shared" si="6"/>
        <v>-8.9999999999999858E-2</v>
      </c>
      <c r="J180" s="83">
        <f t="shared" si="7"/>
        <v>-0.56179775280898792</v>
      </c>
      <c r="K180" s="83">
        <f>J180-SEK_90DSMR</f>
        <v>-0.58779983821586401</v>
      </c>
      <c r="L180" s="83">
        <f t="shared" si="8"/>
        <v>0.3455086498065959</v>
      </c>
    </row>
    <row r="181" spans="1:12" x14ac:dyDescent="0.25">
      <c r="A181" s="82">
        <v>41843</v>
      </c>
      <c r="B181" s="83">
        <v>16.579999999999998</v>
      </c>
      <c r="C181" s="83">
        <v>16.66</v>
      </c>
      <c r="D181" s="83">
        <v>16.27</v>
      </c>
      <c r="E181" s="83">
        <v>16.5</v>
      </c>
      <c r="F181" s="84">
        <v>1582400</v>
      </c>
      <c r="G181" s="83">
        <v>16.02</v>
      </c>
      <c r="H181" s="84">
        <f>EOD_T-A181</f>
        <v>251</v>
      </c>
      <c r="I181" s="83">
        <f t="shared" si="6"/>
        <v>-0.12000000000000099</v>
      </c>
      <c r="J181" s="83">
        <f t="shared" si="7"/>
        <v>-0.74349442379182773</v>
      </c>
      <c r="K181" s="83">
        <f>J181-SEK_90DSMR</f>
        <v>-0.76949650919870383</v>
      </c>
      <c r="L181" s="83">
        <f t="shared" si="8"/>
        <v>0.59212487766899091</v>
      </c>
    </row>
    <row r="182" spans="1:12" x14ac:dyDescent="0.25">
      <c r="A182" s="82">
        <v>41842</v>
      </c>
      <c r="B182" s="83">
        <v>16.48</v>
      </c>
      <c r="C182" s="83">
        <v>16.66</v>
      </c>
      <c r="D182" s="83">
        <v>16.43</v>
      </c>
      <c r="E182" s="83">
        <v>16.62</v>
      </c>
      <c r="F182" s="84">
        <v>659500</v>
      </c>
      <c r="G182" s="83">
        <v>16.14</v>
      </c>
      <c r="H182" s="84">
        <f>EOD_T-A182</f>
        <v>252</v>
      </c>
      <c r="I182" s="83">
        <f t="shared" si="6"/>
        <v>1.0000000000001563E-2</v>
      </c>
      <c r="J182" s="83">
        <f t="shared" si="7"/>
        <v>6.1996280223196296E-2</v>
      </c>
      <c r="K182" s="83">
        <f>J182-SEK_90DSMR</f>
        <v>3.599419481632022E-2</v>
      </c>
      <c r="L182" s="83">
        <f t="shared" si="8"/>
        <v>1.2955820604752134E-3</v>
      </c>
    </row>
    <row r="183" spans="1:12" x14ac:dyDescent="0.25">
      <c r="A183" s="82">
        <v>41841</v>
      </c>
      <c r="B183" s="83">
        <v>16.39</v>
      </c>
      <c r="C183" s="83">
        <v>16.649999999999999</v>
      </c>
      <c r="D183" s="83">
        <v>16.39</v>
      </c>
      <c r="E183" s="83">
        <v>16.61</v>
      </c>
      <c r="F183" s="84">
        <v>1031800</v>
      </c>
      <c r="G183" s="83">
        <v>16.13</v>
      </c>
      <c r="H183" s="84">
        <f>EOD_T-A183</f>
        <v>253</v>
      </c>
      <c r="I183" s="83">
        <f t="shared" si="6"/>
        <v>0.29999999999999893</v>
      </c>
      <c r="J183" s="83">
        <f t="shared" si="7"/>
        <v>1.8951358180669546</v>
      </c>
      <c r="K183" s="83">
        <f>J183-SEK_90DSMR</f>
        <v>1.8691337326600785</v>
      </c>
      <c r="L183" s="83">
        <f t="shared" si="8"/>
        <v>3.4936609105677978</v>
      </c>
    </row>
    <row r="184" spans="1:12" x14ac:dyDescent="0.25">
      <c r="A184" s="82">
        <v>41838</v>
      </c>
      <c r="B184" s="83">
        <v>16.510000000000002</v>
      </c>
      <c r="C184" s="83">
        <v>16.66</v>
      </c>
      <c r="D184" s="83">
        <v>16.100000000000001</v>
      </c>
      <c r="E184" s="83">
        <v>16.3</v>
      </c>
      <c r="F184" s="84">
        <v>2434800</v>
      </c>
      <c r="G184" s="83">
        <v>15.83</v>
      </c>
      <c r="H184" s="84">
        <f>EOD_T-A184</f>
        <v>256</v>
      </c>
      <c r="I184" s="83">
        <f t="shared" si="6"/>
        <v>-0.65000000000000036</v>
      </c>
      <c r="J184" s="83">
        <f t="shared" si="7"/>
        <v>-3.9441747572815551</v>
      </c>
      <c r="K184" s="83">
        <f>J184-SEK_90DSMR</f>
        <v>-3.970176842688431</v>
      </c>
      <c r="L184" s="83">
        <f t="shared" si="8"/>
        <v>15.762304162219479</v>
      </c>
    </row>
    <row r="185" spans="1:12" x14ac:dyDescent="0.25">
      <c r="A185" s="82">
        <v>41837</v>
      </c>
      <c r="B185" s="83">
        <v>17</v>
      </c>
      <c r="C185" s="83">
        <v>17.14</v>
      </c>
      <c r="D185" s="83">
        <v>16.809999999999999</v>
      </c>
      <c r="E185" s="83">
        <v>16.97</v>
      </c>
      <c r="F185" s="84">
        <v>1177100</v>
      </c>
      <c r="G185" s="83">
        <v>16.48</v>
      </c>
      <c r="H185" s="84">
        <f>EOD_T-A185</f>
        <v>257</v>
      </c>
      <c r="I185" s="83">
        <f t="shared" si="6"/>
        <v>0.21000000000000085</v>
      </c>
      <c r="J185" s="83">
        <f t="shared" si="7"/>
        <v>1.2907191149354693</v>
      </c>
      <c r="K185" s="83">
        <f>J185-SEK_90DSMR</f>
        <v>1.2647170295285932</v>
      </c>
      <c r="L185" s="83">
        <f t="shared" si="8"/>
        <v>1.5995091647796285</v>
      </c>
    </row>
    <row r="186" spans="1:12" x14ac:dyDescent="0.25">
      <c r="A186" s="82">
        <v>41836</v>
      </c>
      <c r="B186" s="83">
        <v>16.54</v>
      </c>
      <c r="C186" s="83">
        <v>16.78</v>
      </c>
      <c r="D186" s="83">
        <v>16.45</v>
      </c>
      <c r="E186" s="83">
        <v>16.75</v>
      </c>
      <c r="F186" s="84">
        <v>898700</v>
      </c>
      <c r="G186" s="83">
        <v>16.27</v>
      </c>
      <c r="H186" s="84">
        <f>EOD_T-A186</f>
        <v>258</v>
      </c>
      <c r="I186" s="83">
        <f t="shared" si="6"/>
        <v>0.21999999999999886</v>
      </c>
      <c r="J186" s="83">
        <f t="shared" si="7"/>
        <v>1.3707165109034196</v>
      </c>
      <c r="K186" s="83">
        <f>J186-SEK_90DSMR</f>
        <v>1.3447144254965435</v>
      </c>
      <c r="L186" s="83">
        <f t="shared" si="8"/>
        <v>1.8082568861384991</v>
      </c>
    </row>
    <row r="187" spans="1:12" x14ac:dyDescent="0.25">
      <c r="A187" s="82">
        <v>41835</v>
      </c>
      <c r="B187" s="83">
        <v>16.63</v>
      </c>
      <c r="C187" s="83">
        <v>16.68</v>
      </c>
      <c r="D187" s="83">
        <v>16.45</v>
      </c>
      <c r="E187" s="83">
        <v>16.53</v>
      </c>
      <c r="F187" s="84">
        <v>410800</v>
      </c>
      <c r="G187" s="83">
        <v>16.05</v>
      </c>
      <c r="H187" s="84">
        <f>EOD_T-A187</f>
        <v>259</v>
      </c>
      <c r="I187" s="83">
        <f t="shared" si="6"/>
        <v>1.9999999999999574E-2</v>
      </c>
      <c r="J187" s="83">
        <f t="shared" si="7"/>
        <v>0.12476606363068979</v>
      </c>
      <c r="K187" s="83">
        <f>J187-SEK_90DSMR</f>
        <v>9.876397822381372E-2</v>
      </c>
      <c r="L187" s="83">
        <f t="shared" si="8"/>
        <v>9.75432339459395E-3</v>
      </c>
    </row>
    <row r="188" spans="1:12" x14ac:dyDescent="0.25">
      <c r="A188" s="82">
        <v>41834</v>
      </c>
      <c r="B188" s="83">
        <v>16.5</v>
      </c>
      <c r="C188" s="83">
        <v>16.61</v>
      </c>
      <c r="D188" s="83">
        <v>16.45</v>
      </c>
      <c r="E188" s="83">
        <v>16.510000000000002</v>
      </c>
      <c r="F188" s="84">
        <v>458100</v>
      </c>
      <c r="G188" s="83">
        <v>16.03</v>
      </c>
      <c r="H188" s="84">
        <f>EOD_T-A188</f>
        <v>260</v>
      </c>
      <c r="I188" s="83">
        <f t="shared" si="6"/>
        <v>5.0000000000000711E-2</v>
      </c>
      <c r="J188" s="83">
        <f t="shared" si="7"/>
        <v>0.3128911138923699</v>
      </c>
      <c r="K188" s="83">
        <f>J188-SEK_90DSMR</f>
        <v>0.2868890284854938</v>
      </c>
      <c r="L188" s="83">
        <f t="shared" si="8"/>
        <v>8.2305314665350474E-2</v>
      </c>
    </row>
    <row r="189" spans="1:12" x14ac:dyDescent="0.25">
      <c r="A189" s="82">
        <v>41831</v>
      </c>
      <c r="B189" s="83">
        <v>16.16</v>
      </c>
      <c r="C189" s="83">
        <v>16.47</v>
      </c>
      <c r="D189" s="83">
        <v>16.07</v>
      </c>
      <c r="E189" s="83">
        <v>16.46</v>
      </c>
      <c r="F189" s="84">
        <v>1129800</v>
      </c>
      <c r="G189" s="83">
        <v>15.98</v>
      </c>
      <c r="H189" s="84">
        <f>EOD_T-A189</f>
        <v>263</v>
      </c>
      <c r="I189" s="83">
        <f t="shared" si="6"/>
        <v>0.16000000000000014</v>
      </c>
      <c r="J189" s="83">
        <f t="shared" si="7"/>
        <v>1.011378002528446</v>
      </c>
      <c r="K189" s="83">
        <f>J189-SEK_90DSMR</f>
        <v>0.98537591712156991</v>
      </c>
      <c r="L189" s="83">
        <f t="shared" si="8"/>
        <v>0.97096569804317501</v>
      </c>
    </row>
    <row r="190" spans="1:12" x14ac:dyDescent="0.25">
      <c r="A190" s="82">
        <v>41830</v>
      </c>
      <c r="B190" s="83">
        <v>16.309999999999999</v>
      </c>
      <c r="C190" s="83">
        <v>16.399999999999999</v>
      </c>
      <c r="D190" s="83">
        <v>16.2</v>
      </c>
      <c r="E190" s="83">
        <v>16.29</v>
      </c>
      <c r="F190" s="84">
        <v>911500</v>
      </c>
      <c r="G190" s="83">
        <v>15.82</v>
      </c>
      <c r="H190" s="84">
        <f>EOD_T-A190</f>
        <v>264</v>
      </c>
      <c r="I190" s="83">
        <f t="shared" si="6"/>
        <v>-1.9999999999999574E-2</v>
      </c>
      <c r="J190" s="83">
        <f t="shared" si="7"/>
        <v>-0.12626262626262355</v>
      </c>
      <c r="K190" s="83">
        <f>J190-SEK_90DSMR</f>
        <v>-0.15226471166949962</v>
      </c>
      <c r="L190" s="83">
        <f t="shared" si="8"/>
        <v>2.3184542419795853E-2</v>
      </c>
    </row>
    <row r="191" spans="1:12" x14ac:dyDescent="0.25">
      <c r="A191" s="82">
        <v>41829</v>
      </c>
      <c r="B191" s="83">
        <v>16.75</v>
      </c>
      <c r="C191" s="83">
        <v>16.760000000000002</v>
      </c>
      <c r="D191" s="83">
        <v>16.27</v>
      </c>
      <c r="E191" s="83">
        <v>16.309999999999999</v>
      </c>
      <c r="F191" s="84">
        <v>1782500</v>
      </c>
      <c r="G191" s="83">
        <v>15.84</v>
      </c>
      <c r="H191" s="84">
        <f>EOD_T-A191</f>
        <v>265</v>
      </c>
      <c r="I191" s="83">
        <f t="shared" si="6"/>
        <v>-0.51000000000000156</v>
      </c>
      <c r="J191" s="83">
        <f t="shared" si="7"/>
        <v>-3.1192660550458808</v>
      </c>
      <c r="K191" s="83">
        <f>J191-SEK_90DSMR</f>
        <v>-3.1452681404527567</v>
      </c>
      <c r="L191" s="83">
        <f t="shared" si="8"/>
        <v>9.892711675347142</v>
      </c>
    </row>
    <row r="192" spans="1:12" x14ac:dyDescent="0.25">
      <c r="A192" s="82">
        <v>41828</v>
      </c>
      <c r="B192" s="83">
        <v>16.739999999999998</v>
      </c>
      <c r="C192" s="83">
        <v>16.899999999999999</v>
      </c>
      <c r="D192" s="83">
        <v>16.600000000000001</v>
      </c>
      <c r="E192" s="83">
        <v>16.84</v>
      </c>
      <c r="F192" s="84">
        <v>998500</v>
      </c>
      <c r="G192" s="83">
        <v>16.350000000000001</v>
      </c>
      <c r="H192" s="84">
        <f>EOD_T-A192</f>
        <v>266</v>
      </c>
      <c r="I192" s="83">
        <f t="shared" si="6"/>
        <v>0.23000000000000043</v>
      </c>
      <c r="J192" s="83">
        <f t="shared" si="7"/>
        <v>1.4267990074441712</v>
      </c>
      <c r="K192" s="83">
        <f>J192-SEK_90DSMR</f>
        <v>1.4007969220372951</v>
      </c>
      <c r="L192" s="83">
        <f t="shared" si="8"/>
        <v>1.9622320167891598</v>
      </c>
    </row>
    <row r="193" spans="1:12" x14ac:dyDescent="0.25">
      <c r="A193" s="82">
        <v>41827</v>
      </c>
      <c r="B193" s="83">
        <v>16.690000000000001</v>
      </c>
      <c r="C193" s="83">
        <v>16.739999999999998</v>
      </c>
      <c r="D193" s="83">
        <v>16.48</v>
      </c>
      <c r="E193" s="83">
        <v>16.600000000000001</v>
      </c>
      <c r="F193" s="84">
        <v>369000</v>
      </c>
      <c r="G193" s="83">
        <v>16.12</v>
      </c>
      <c r="H193" s="84">
        <f>EOD_T-A193</f>
        <v>267</v>
      </c>
      <c r="I193" s="83">
        <f t="shared" si="6"/>
        <v>-7.9999999999998295E-2</v>
      </c>
      <c r="J193" s="83">
        <f t="shared" si="7"/>
        <v>-0.49382716049381664</v>
      </c>
      <c r="K193" s="83">
        <f>J193-SEK_90DSMR</f>
        <v>-0.51982924590069268</v>
      </c>
      <c r="L193" s="83">
        <f t="shared" si="8"/>
        <v>0.2702224448936828</v>
      </c>
    </row>
    <row r="194" spans="1:12" x14ac:dyDescent="0.25">
      <c r="A194" s="82">
        <v>41824</v>
      </c>
      <c r="B194" s="83">
        <v>16.760000000000002</v>
      </c>
      <c r="C194" s="83">
        <v>16.809999999999999</v>
      </c>
      <c r="D194" s="83">
        <v>16.57</v>
      </c>
      <c r="E194" s="83">
        <v>16.68</v>
      </c>
      <c r="F194" s="84">
        <v>425700</v>
      </c>
      <c r="G194" s="83">
        <v>16.2</v>
      </c>
      <c r="H194" s="84">
        <f>EOD_T-A194</f>
        <v>270</v>
      </c>
      <c r="I194" s="83">
        <f t="shared" si="6"/>
        <v>1.9999999999999574E-2</v>
      </c>
      <c r="J194" s="83">
        <f t="shared" si="7"/>
        <v>0.12360939431396523</v>
      </c>
      <c r="K194" s="83">
        <f>J194-SEK_90DSMR</f>
        <v>9.7607308907089158E-2</v>
      </c>
      <c r="L194" s="83">
        <f t="shared" si="8"/>
        <v>9.5271867520839264E-3</v>
      </c>
    </row>
    <row r="195" spans="1:12" x14ac:dyDescent="0.25">
      <c r="A195" s="82">
        <v>41823</v>
      </c>
      <c r="B195" s="83">
        <v>16.420000000000002</v>
      </c>
      <c r="C195" s="83">
        <v>16.72</v>
      </c>
      <c r="D195" s="83">
        <v>16.399999999999999</v>
      </c>
      <c r="E195" s="83">
        <v>16.66</v>
      </c>
      <c r="F195" s="84">
        <v>743400</v>
      </c>
      <c r="G195" s="83">
        <v>16.18</v>
      </c>
      <c r="H195" s="84">
        <f>EOD_T-A195</f>
        <v>271</v>
      </c>
      <c r="I195" s="83">
        <f t="shared" ref="I195:I263" si="9">G195-G196</f>
        <v>0.26999999999999957</v>
      </c>
      <c r="J195" s="83">
        <f t="shared" ref="J195:J258" si="10">I195/G196*100</f>
        <v>1.697045883092392</v>
      </c>
      <c r="K195" s="83">
        <f>J195-SEK_90DSMR</f>
        <v>1.6710437976855159</v>
      </c>
      <c r="L195" s="83">
        <f t="shared" ref="L195:L258" si="11">K195*K195</f>
        <v>2.7923873737832317</v>
      </c>
    </row>
    <row r="196" spans="1:12" x14ac:dyDescent="0.25">
      <c r="A196" s="82">
        <v>41822</v>
      </c>
      <c r="B196" s="83">
        <v>16.18</v>
      </c>
      <c r="C196" s="83">
        <v>16.43</v>
      </c>
      <c r="D196" s="83">
        <v>16.18</v>
      </c>
      <c r="E196" s="83">
        <v>16.38</v>
      </c>
      <c r="F196" s="84">
        <v>705900</v>
      </c>
      <c r="G196" s="83">
        <v>15.91</v>
      </c>
      <c r="H196" s="84">
        <f>EOD_T-A196</f>
        <v>272</v>
      </c>
      <c r="I196" s="83">
        <f t="shared" si="9"/>
        <v>0.47000000000000064</v>
      </c>
      <c r="J196" s="83">
        <f t="shared" si="10"/>
        <v>3.0440414507772062</v>
      </c>
      <c r="K196" s="83">
        <f>J196-SEK_90DSMR</f>
        <v>3.0180393653703304</v>
      </c>
      <c r="L196" s="83">
        <f t="shared" si="11"/>
        <v>9.1085616109249461</v>
      </c>
    </row>
    <row r="197" spans="1:12" x14ac:dyDescent="0.25">
      <c r="A197" s="82">
        <v>41821</v>
      </c>
      <c r="B197" s="83">
        <v>15.85</v>
      </c>
      <c r="C197" s="83">
        <v>16.079999999999998</v>
      </c>
      <c r="D197" s="83">
        <v>15.8</v>
      </c>
      <c r="E197" s="83">
        <v>15.9</v>
      </c>
      <c r="F197" s="84">
        <v>824000</v>
      </c>
      <c r="G197" s="83">
        <v>15.44</v>
      </c>
      <c r="H197" s="84">
        <f>EOD_T-A197</f>
        <v>273</v>
      </c>
      <c r="I197" s="83">
        <f t="shared" si="9"/>
        <v>4.9999999999998934E-2</v>
      </c>
      <c r="J197" s="83">
        <f t="shared" si="10"/>
        <v>0.32488628979856354</v>
      </c>
      <c r="K197" s="83">
        <f>J197-SEK_90DSMR</f>
        <v>0.29888420439168745</v>
      </c>
      <c r="L197" s="83">
        <f t="shared" si="11"/>
        <v>8.9331767634851997E-2</v>
      </c>
    </row>
    <row r="198" spans="1:12" x14ac:dyDescent="0.25">
      <c r="A198" s="82">
        <v>41820</v>
      </c>
      <c r="B198" s="83">
        <v>16</v>
      </c>
      <c r="C198" s="83">
        <v>16.170000000000002</v>
      </c>
      <c r="D198" s="83">
        <v>15.85</v>
      </c>
      <c r="E198" s="83">
        <v>15.85</v>
      </c>
      <c r="F198" s="84">
        <v>1784600</v>
      </c>
      <c r="G198" s="83">
        <v>15.39</v>
      </c>
      <c r="H198" s="84">
        <f>EOD_T-A198</f>
        <v>274</v>
      </c>
      <c r="I198" s="83">
        <f t="shared" si="9"/>
        <v>-0.25</v>
      </c>
      <c r="J198" s="83">
        <f t="shared" si="10"/>
        <v>-1.5984654731457801</v>
      </c>
      <c r="K198" s="83">
        <f>J198-SEK_90DSMR</f>
        <v>-1.6244675585526562</v>
      </c>
      <c r="L198" s="83">
        <f t="shared" si="11"/>
        <v>2.6388948487900277</v>
      </c>
    </row>
    <row r="199" spans="1:12" x14ac:dyDescent="0.25">
      <c r="A199" s="82">
        <v>41817</v>
      </c>
      <c r="B199" s="83">
        <v>16.350000000000001</v>
      </c>
      <c r="C199" s="83">
        <v>16.420000000000002</v>
      </c>
      <c r="D199" s="83">
        <v>16.05</v>
      </c>
      <c r="E199" s="83">
        <v>16.11</v>
      </c>
      <c r="F199" s="84">
        <v>841400</v>
      </c>
      <c r="G199" s="83">
        <v>15.64</v>
      </c>
      <c r="H199" s="84">
        <f>EOD_T-A199</f>
        <v>277</v>
      </c>
      <c r="I199" s="83">
        <f t="shared" si="9"/>
        <v>-0.24000000000000021</v>
      </c>
      <c r="J199" s="83">
        <f t="shared" si="10"/>
        <v>-1.5113350125944598</v>
      </c>
      <c r="K199" s="83">
        <f>J199-SEK_90DSMR</f>
        <v>-1.5373370980013359</v>
      </c>
      <c r="L199" s="83">
        <f t="shared" si="11"/>
        <v>2.3634053528911689</v>
      </c>
    </row>
    <row r="200" spans="1:12" x14ac:dyDescent="0.25">
      <c r="A200" s="82">
        <v>41816</v>
      </c>
      <c r="B200" s="83">
        <v>16.350000000000001</v>
      </c>
      <c r="C200" s="83">
        <v>16.670000000000002</v>
      </c>
      <c r="D200" s="83">
        <v>16.350000000000001</v>
      </c>
      <c r="E200" s="83">
        <v>16.350000000000001</v>
      </c>
      <c r="F200" s="84">
        <v>1125200</v>
      </c>
      <c r="G200" s="83">
        <v>15.88</v>
      </c>
      <c r="H200" s="84">
        <f>EOD_T-A200</f>
        <v>278</v>
      </c>
      <c r="I200" s="83">
        <f t="shared" si="9"/>
        <v>0.14000000000000057</v>
      </c>
      <c r="J200" s="83">
        <f t="shared" si="10"/>
        <v>0.88945362134689054</v>
      </c>
      <c r="K200" s="83">
        <f>J200-SEK_90DSMR</f>
        <v>0.86345153594001445</v>
      </c>
      <c r="L200" s="83">
        <f t="shared" si="11"/>
        <v>0.74554855491717009</v>
      </c>
    </row>
    <row r="201" spans="1:12" x14ac:dyDescent="0.25">
      <c r="A201" s="82">
        <v>41815</v>
      </c>
      <c r="B201" s="83">
        <v>16.18</v>
      </c>
      <c r="C201" s="83">
        <v>16.350000000000001</v>
      </c>
      <c r="D201" s="83">
        <v>16.07</v>
      </c>
      <c r="E201" s="83">
        <v>16.21</v>
      </c>
      <c r="F201" s="84">
        <v>890200</v>
      </c>
      <c r="G201" s="83">
        <v>15.74</v>
      </c>
      <c r="H201" s="84">
        <f>EOD_T-A201</f>
        <v>279</v>
      </c>
      <c r="I201" s="83">
        <f t="shared" si="9"/>
        <v>-0.29000000000000092</v>
      </c>
      <c r="J201" s="83">
        <f t="shared" si="10"/>
        <v>-1.8091079226450462</v>
      </c>
      <c r="K201" s="83">
        <f>J201-SEK_90DSMR</f>
        <v>-1.8351100080519223</v>
      </c>
      <c r="L201" s="83">
        <f t="shared" si="11"/>
        <v>3.3676287416523261</v>
      </c>
    </row>
    <row r="202" spans="1:12" x14ac:dyDescent="0.25">
      <c r="A202" s="82">
        <v>41814</v>
      </c>
      <c r="B202" s="83">
        <v>16.47</v>
      </c>
      <c r="C202" s="83">
        <v>16.61</v>
      </c>
      <c r="D202" s="83">
        <v>16.329999999999998</v>
      </c>
      <c r="E202" s="83">
        <v>16.510000000000002</v>
      </c>
      <c r="F202" s="84">
        <v>745600</v>
      </c>
      <c r="G202" s="83">
        <v>16.03</v>
      </c>
      <c r="H202" s="84">
        <f>EOD_T-A202</f>
        <v>280</v>
      </c>
      <c r="I202" s="83">
        <f t="shared" si="9"/>
        <v>-7.0000000000000284E-2</v>
      </c>
      <c r="J202" s="83">
        <f t="shared" si="10"/>
        <v>-0.43478260869565394</v>
      </c>
      <c r="K202" s="83">
        <f>J202-SEK_90DSMR</f>
        <v>-0.46078469410253003</v>
      </c>
      <c r="L202" s="83">
        <f t="shared" si="11"/>
        <v>0.21232253431916218</v>
      </c>
    </row>
    <row r="203" spans="1:12" x14ac:dyDescent="0.25">
      <c r="A203" s="82">
        <v>41813</v>
      </c>
      <c r="B203" s="83">
        <v>16.63</v>
      </c>
      <c r="C203" s="83">
        <v>16.809999999999999</v>
      </c>
      <c r="D203" s="83">
        <v>16.54</v>
      </c>
      <c r="E203" s="83">
        <v>16.579999999999998</v>
      </c>
      <c r="F203" s="84">
        <v>1154400</v>
      </c>
      <c r="G203" s="83">
        <v>16.100000000000001</v>
      </c>
      <c r="H203" s="84">
        <f>EOD_T-A203</f>
        <v>281</v>
      </c>
      <c r="I203" s="83">
        <f t="shared" si="9"/>
        <v>0.16000000000000192</v>
      </c>
      <c r="J203" s="83">
        <f t="shared" si="10"/>
        <v>1.0037641154328854</v>
      </c>
      <c r="K203" s="83">
        <f>J203-SEK_90DSMR</f>
        <v>0.97776203002600925</v>
      </c>
      <c r="L203" s="83">
        <f t="shared" si="11"/>
        <v>0.95601858736058265</v>
      </c>
    </row>
    <row r="204" spans="1:12" x14ac:dyDescent="0.25">
      <c r="A204" s="82">
        <v>41810</v>
      </c>
      <c r="B204" s="83">
        <v>16.73</v>
      </c>
      <c r="C204" s="83">
        <v>16.79</v>
      </c>
      <c r="D204" s="83">
        <v>16.350000000000001</v>
      </c>
      <c r="E204" s="83">
        <v>16.41</v>
      </c>
      <c r="F204" s="84">
        <v>1207000</v>
      </c>
      <c r="G204" s="83">
        <v>15.94</v>
      </c>
      <c r="H204" s="84">
        <f>EOD_T-A204</f>
        <v>284</v>
      </c>
      <c r="I204" s="83">
        <f t="shared" si="9"/>
        <v>-0.34999999999999964</v>
      </c>
      <c r="J204" s="83">
        <f t="shared" si="10"/>
        <v>-2.1485573971761798</v>
      </c>
      <c r="K204" s="83">
        <f>J204-SEK_90DSMR</f>
        <v>-2.1745594825830556</v>
      </c>
      <c r="L204" s="83">
        <f t="shared" si="11"/>
        <v>4.7287089432918865</v>
      </c>
    </row>
    <row r="205" spans="1:12" x14ac:dyDescent="0.25">
      <c r="A205" s="82">
        <v>41809</v>
      </c>
      <c r="B205" s="83">
        <v>16.68</v>
      </c>
      <c r="C205" s="83">
        <v>16.84</v>
      </c>
      <c r="D205" s="83">
        <v>16.489999999999998</v>
      </c>
      <c r="E205" s="83">
        <v>16.78</v>
      </c>
      <c r="F205" s="84">
        <v>1381800</v>
      </c>
      <c r="G205" s="83">
        <v>16.29</v>
      </c>
      <c r="H205" s="84">
        <f>EOD_T-A205</f>
        <v>285</v>
      </c>
      <c r="I205" s="83">
        <f t="shared" si="9"/>
        <v>0.26999999999999957</v>
      </c>
      <c r="J205" s="83">
        <f t="shared" si="10"/>
        <v>1.6853932584269637</v>
      </c>
      <c r="K205" s="83">
        <f>J205-SEK_90DSMR</f>
        <v>1.6593911730200877</v>
      </c>
      <c r="L205" s="83">
        <f t="shared" si="11"/>
        <v>2.7535790650969822</v>
      </c>
    </row>
    <row r="206" spans="1:12" x14ac:dyDescent="0.25">
      <c r="A206" s="82">
        <v>41808</v>
      </c>
      <c r="B206" s="83">
        <v>16.5</v>
      </c>
      <c r="C206" s="83">
        <v>16.600000000000001</v>
      </c>
      <c r="D206" s="83">
        <v>16.37</v>
      </c>
      <c r="E206" s="83">
        <v>16.5</v>
      </c>
      <c r="F206" s="84">
        <v>1349700</v>
      </c>
      <c r="G206" s="83">
        <v>16.02</v>
      </c>
      <c r="H206" s="84">
        <f>EOD_T-A206</f>
        <v>286</v>
      </c>
      <c r="I206" s="83">
        <f t="shared" si="9"/>
        <v>0</v>
      </c>
      <c r="J206" s="83">
        <f t="shared" si="10"/>
        <v>0</v>
      </c>
      <c r="K206" s="83">
        <f>J206-SEK_90DSMR</f>
        <v>-2.6002085406876076E-2</v>
      </c>
      <c r="L206" s="83">
        <f t="shared" si="11"/>
        <v>6.7610844550647776E-4</v>
      </c>
    </row>
    <row r="207" spans="1:12" x14ac:dyDescent="0.25">
      <c r="A207" s="82">
        <v>41807</v>
      </c>
      <c r="B207" s="83">
        <v>16.2</v>
      </c>
      <c r="C207" s="83">
        <v>16.53</v>
      </c>
      <c r="D207" s="83">
        <v>16.11</v>
      </c>
      <c r="E207" s="83">
        <v>16.5</v>
      </c>
      <c r="F207" s="84">
        <v>997100</v>
      </c>
      <c r="G207" s="83">
        <v>16.02</v>
      </c>
      <c r="H207" s="84">
        <f>EOD_T-A207</f>
        <v>287</v>
      </c>
      <c r="I207" s="83">
        <f t="shared" si="9"/>
        <v>0.17999999999999972</v>
      </c>
      <c r="J207" s="83">
        <f t="shared" si="10"/>
        <v>1.1363636363636347</v>
      </c>
      <c r="K207" s="83">
        <f>J207-SEK_90DSMR</f>
        <v>1.1103615509567586</v>
      </c>
      <c r="L207" s="83">
        <f t="shared" si="11"/>
        <v>1.2329027738430984</v>
      </c>
    </row>
    <row r="208" spans="1:12" x14ac:dyDescent="0.25">
      <c r="A208" s="82">
        <v>41806</v>
      </c>
      <c r="B208" s="83">
        <v>16.3</v>
      </c>
      <c r="C208" s="83">
        <v>16.41</v>
      </c>
      <c r="D208" s="83">
        <v>16.18</v>
      </c>
      <c r="E208" s="83">
        <v>16.309999999999999</v>
      </c>
      <c r="F208" s="84">
        <v>952600</v>
      </c>
      <c r="G208" s="83">
        <v>15.84</v>
      </c>
      <c r="H208" s="84">
        <f>EOD_T-A208</f>
        <v>288</v>
      </c>
      <c r="I208" s="83">
        <f t="shared" si="9"/>
        <v>-7.0000000000000284E-2</v>
      </c>
      <c r="J208" s="83">
        <f t="shared" si="10"/>
        <v>-0.43997485857951146</v>
      </c>
      <c r="K208" s="83">
        <f>J208-SEK_90DSMR</f>
        <v>-0.46597694398638756</v>
      </c>
      <c r="L208" s="83">
        <f t="shared" si="11"/>
        <v>0.21713451232689296</v>
      </c>
    </row>
    <row r="209" spans="1:12" x14ac:dyDescent="0.25">
      <c r="A209" s="82">
        <v>41803</v>
      </c>
      <c r="B209" s="83">
        <v>16.68</v>
      </c>
      <c r="C209" s="83">
        <v>16.72</v>
      </c>
      <c r="D209" s="83">
        <v>16.05</v>
      </c>
      <c r="E209" s="83">
        <v>16.38</v>
      </c>
      <c r="F209" s="84">
        <v>2211900</v>
      </c>
      <c r="G209" s="83">
        <v>15.91</v>
      </c>
      <c r="H209" s="84">
        <f>EOD_T-A209</f>
        <v>291</v>
      </c>
      <c r="I209" s="83">
        <f t="shared" si="9"/>
        <v>-0.55000000000000071</v>
      </c>
      <c r="J209" s="83">
        <f t="shared" si="10"/>
        <v>-3.3414337788578412</v>
      </c>
      <c r="K209" s="83">
        <f>J209-SEK_90DSMR</f>
        <v>-3.3674358642647171</v>
      </c>
      <c r="L209" s="83">
        <f t="shared" si="11"/>
        <v>11.339624299936261</v>
      </c>
    </row>
    <row r="210" spans="1:12" x14ac:dyDescent="0.25">
      <c r="A210" s="82">
        <v>41802</v>
      </c>
      <c r="B210" s="83">
        <v>16.77</v>
      </c>
      <c r="C210" s="83">
        <v>16.98</v>
      </c>
      <c r="D210" s="83">
        <v>16.7</v>
      </c>
      <c r="E210" s="83">
        <v>16.95</v>
      </c>
      <c r="F210" s="84">
        <v>2212000</v>
      </c>
      <c r="G210" s="83">
        <v>16.46</v>
      </c>
      <c r="H210" s="84">
        <f>EOD_T-A210</f>
        <v>292</v>
      </c>
      <c r="I210" s="83">
        <f t="shared" si="9"/>
        <v>0.19999999999999929</v>
      </c>
      <c r="J210" s="83">
        <f t="shared" si="10"/>
        <v>1.2300123001229968</v>
      </c>
      <c r="K210" s="83">
        <f>J210-SEK_90DSMR</f>
        <v>1.2040102147161207</v>
      </c>
      <c r="L210" s="83">
        <f t="shared" si="11"/>
        <v>1.4496405971407591</v>
      </c>
    </row>
    <row r="211" spans="1:12" x14ac:dyDescent="0.25">
      <c r="A211" s="82">
        <v>41801</v>
      </c>
      <c r="B211" s="83">
        <v>16.87</v>
      </c>
      <c r="C211" s="83">
        <v>16.97</v>
      </c>
      <c r="D211" s="83">
        <v>16.68</v>
      </c>
      <c r="E211" s="83">
        <v>16.739999999999998</v>
      </c>
      <c r="F211" s="84">
        <v>1331700</v>
      </c>
      <c r="G211" s="83">
        <v>16.260000000000002</v>
      </c>
      <c r="H211" s="84">
        <f>EOD_T-A211</f>
        <v>293</v>
      </c>
      <c r="I211" s="83">
        <f t="shared" si="9"/>
        <v>-0.25999999999999801</v>
      </c>
      <c r="J211" s="83">
        <f t="shared" si="10"/>
        <v>-1.5738498789346127</v>
      </c>
      <c r="K211" s="83">
        <f>J211-SEK_90DSMR</f>
        <v>-1.5998519643414888</v>
      </c>
      <c r="L211" s="83">
        <f t="shared" si="11"/>
        <v>2.5595263078073205</v>
      </c>
    </row>
    <row r="212" spans="1:12" x14ac:dyDescent="0.25">
      <c r="A212" s="82">
        <v>41800</v>
      </c>
      <c r="B212" s="83">
        <v>16.86</v>
      </c>
      <c r="C212" s="83">
        <v>17.010000000000002</v>
      </c>
      <c r="D212" s="83">
        <v>16.73</v>
      </c>
      <c r="E212" s="83">
        <v>17.010000000000002</v>
      </c>
      <c r="F212" s="84">
        <v>1203400</v>
      </c>
      <c r="G212" s="83">
        <v>16.52</v>
      </c>
      <c r="H212" s="84">
        <f>EOD_T-A212</f>
        <v>294</v>
      </c>
      <c r="I212" s="83">
        <f t="shared" si="9"/>
        <v>0.17999999999999972</v>
      </c>
      <c r="J212" s="83">
        <f t="shared" si="10"/>
        <v>1.1015911872705002</v>
      </c>
      <c r="K212" s="83">
        <f>J212-SEK_90DSMR</f>
        <v>1.0755891018636241</v>
      </c>
      <c r="L212" s="83">
        <f t="shared" si="11"/>
        <v>1.1568919160477975</v>
      </c>
    </row>
    <row r="213" spans="1:12" x14ac:dyDescent="0.25">
      <c r="A213" s="82">
        <v>41799</v>
      </c>
      <c r="B213" s="83">
        <v>16.829999999999998</v>
      </c>
      <c r="C213" s="83">
        <v>16.829999999999998</v>
      </c>
      <c r="D213" s="83">
        <v>16.829999999999998</v>
      </c>
      <c r="E213" s="83">
        <v>16.829999999999998</v>
      </c>
      <c r="F213" s="84">
        <v>0</v>
      </c>
      <c r="G213" s="83">
        <v>16.34</v>
      </c>
      <c r="H213" s="84">
        <f>EOD_T-A213</f>
        <v>295</v>
      </c>
      <c r="I213" s="83">
        <f t="shared" si="9"/>
        <v>0</v>
      </c>
      <c r="J213" s="83">
        <f t="shared" si="10"/>
        <v>0</v>
      </c>
      <c r="K213" s="83">
        <f>J213-SEK_90DSMR</f>
        <v>-2.6002085406876076E-2</v>
      </c>
      <c r="L213" s="83">
        <f t="shared" si="11"/>
        <v>6.7610844550647776E-4</v>
      </c>
    </row>
    <row r="214" spans="1:12" x14ac:dyDescent="0.25">
      <c r="A214" s="82">
        <v>41796</v>
      </c>
      <c r="B214" s="83">
        <v>17.149999999999999</v>
      </c>
      <c r="C214" s="83">
        <v>17.260000000000002</v>
      </c>
      <c r="D214" s="83">
        <v>16.78</v>
      </c>
      <c r="E214" s="83">
        <v>16.829999999999998</v>
      </c>
      <c r="F214" s="84">
        <v>1303200</v>
      </c>
      <c r="G214" s="83">
        <v>16.34</v>
      </c>
      <c r="H214" s="84">
        <f>EOD_T-A214</f>
        <v>298</v>
      </c>
      <c r="I214" s="83">
        <f t="shared" si="9"/>
        <v>-0.30999999999999872</v>
      </c>
      <c r="J214" s="83">
        <f t="shared" si="10"/>
        <v>-1.8618618618618541</v>
      </c>
      <c r="K214" s="83">
        <f>J214-SEK_90DSMR</f>
        <v>-1.8878639472687302</v>
      </c>
      <c r="L214" s="83">
        <f t="shared" si="11"/>
        <v>3.564030283397071</v>
      </c>
    </row>
    <row r="215" spans="1:12" x14ac:dyDescent="0.25">
      <c r="A215" s="82">
        <v>41795</v>
      </c>
      <c r="B215" s="83">
        <v>16.850000000000001</v>
      </c>
      <c r="C215" s="83">
        <v>17.18</v>
      </c>
      <c r="D215" s="83">
        <v>16.77</v>
      </c>
      <c r="E215" s="83">
        <v>17.149999999999999</v>
      </c>
      <c r="F215" s="84">
        <v>1665900</v>
      </c>
      <c r="G215" s="83">
        <v>16.649999999999999</v>
      </c>
      <c r="H215" s="84">
        <f>EOD_T-A215</f>
        <v>299</v>
      </c>
      <c r="I215" s="83">
        <f t="shared" si="9"/>
        <v>0.36999999999999744</v>
      </c>
      <c r="J215" s="83">
        <f t="shared" si="10"/>
        <v>2.2727272727272569</v>
      </c>
      <c r="K215" s="83">
        <f>J215-SEK_90DSMR</f>
        <v>2.2467251873203811</v>
      </c>
      <c r="L215" s="83">
        <f t="shared" si="11"/>
        <v>5.0477740673398017</v>
      </c>
    </row>
    <row r="216" spans="1:12" x14ac:dyDescent="0.25">
      <c r="A216" s="82">
        <v>41794</v>
      </c>
      <c r="B216" s="83">
        <v>16.739999999999998</v>
      </c>
      <c r="C216" s="83">
        <v>16.84</v>
      </c>
      <c r="D216" s="83">
        <v>16.53</v>
      </c>
      <c r="E216" s="83">
        <v>16.760000000000002</v>
      </c>
      <c r="F216" s="84">
        <v>1570000</v>
      </c>
      <c r="G216" s="83">
        <v>16.28</v>
      </c>
      <c r="H216" s="84">
        <f>EOD_T-A216</f>
        <v>300</v>
      </c>
      <c r="I216" s="83">
        <f t="shared" si="9"/>
        <v>1.9999999999999574E-2</v>
      </c>
      <c r="J216" s="83">
        <f t="shared" si="10"/>
        <v>0.12300123001229749</v>
      </c>
      <c r="K216" s="83">
        <f>J216-SEK_90DSMR</f>
        <v>9.6999144605421417E-2</v>
      </c>
      <c r="L216" s="83">
        <f t="shared" si="11"/>
        <v>9.4088340541834542E-3</v>
      </c>
    </row>
    <row r="217" spans="1:12" x14ac:dyDescent="0.25">
      <c r="A217" s="82">
        <v>41793</v>
      </c>
      <c r="B217" s="83">
        <v>16.84</v>
      </c>
      <c r="C217" s="83">
        <v>16.95</v>
      </c>
      <c r="D217" s="83">
        <v>16.559999999999999</v>
      </c>
      <c r="E217" s="83">
        <v>16.739999999999998</v>
      </c>
      <c r="F217" s="84">
        <v>2171100</v>
      </c>
      <c r="G217" s="83">
        <v>16.260000000000002</v>
      </c>
      <c r="H217" s="84">
        <f>EOD_T-A217</f>
        <v>301</v>
      </c>
      <c r="I217" s="83">
        <f t="shared" si="9"/>
        <v>-0.41999999999999815</v>
      </c>
      <c r="J217" s="83">
        <f t="shared" si="10"/>
        <v>-2.5179856115107802</v>
      </c>
      <c r="K217" s="83">
        <f>J217-SEK_90DSMR</f>
        <v>-2.543987696917656</v>
      </c>
      <c r="L217" s="83">
        <f t="shared" si="11"/>
        <v>6.4718734020683995</v>
      </c>
    </row>
    <row r="218" spans="1:12" x14ac:dyDescent="0.25">
      <c r="A218" s="82">
        <v>41792</v>
      </c>
      <c r="B218" s="83">
        <v>17.05</v>
      </c>
      <c r="C218" s="83">
        <v>17.28</v>
      </c>
      <c r="D218" s="83">
        <v>17.05</v>
      </c>
      <c r="E218" s="83">
        <v>17.18</v>
      </c>
      <c r="F218" s="84">
        <v>730200</v>
      </c>
      <c r="G218" s="83">
        <v>16.68</v>
      </c>
      <c r="H218" s="84">
        <f>EOD_T-A218</f>
        <v>302</v>
      </c>
      <c r="I218" s="83">
        <f t="shared" si="9"/>
        <v>0.23999999999999844</v>
      </c>
      <c r="J218" s="83">
        <f t="shared" si="10"/>
        <v>1.4598540145985306</v>
      </c>
      <c r="K218" s="83">
        <f>J218-SEK_90DSMR</f>
        <v>1.4338519291916545</v>
      </c>
      <c r="L218" s="83">
        <f t="shared" si="11"/>
        <v>2.0559313548466296</v>
      </c>
    </row>
    <row r="219" spans="1:12" x14ac:dyDescent="0.25">
      <c r="A219" s="82">
        <v>41789</v>
      </c>
      <c r="B219" s="83">
        <v>17.12</v>
      </c>
      <c r="C219" s="83">
        <v>17.23</v>
      </c>
      <c r="D219" s="83">
        <v>16.93</v>
      </c>
      <c r="E219" s="83">
        <v>16.93</v>
      </c>
      <c r="F219" s="84">
        <v>1040400</v>
      </c>
      <c r="G219" s="83">
        <v>16.440000000000001</v>
      </c>
      <c r="H219" s="84">
        <f>EOD_T-A219</f>
        <v>305</v>
      </c>
      <c r="I219" s="83">
        <f t="shared" si="9"/>
        <v>-7.0000000000000284E-2</v>
      </c>
      <c r="J219" s="83">
        <f t="shared" si="10"/>
        <v>-0.42398546335554377</v>
      </c>
      <c r="K219" s="83">
        <f>J219-SEK_90DSMR</f>
        <v>-0.44998754876241986</v>
      </c>
      <c r="L219" s="83">
        <f t="shared" si="11"/>
        <v>0.2024887940412112</v>
      </c>
    </row>
    <row r="220" spans="1:12" x14ac:dyDescent="0.25">
      <c r="A220" s="82">
        <v>41788</v>
      </c>
      <c r="B220" s="83">
        <v>16.97</v>
      </c>
      <c r="C220" s="83">
        <v>17.28</v>
      </c>
      <c r="D220" s="83">
        <v>16.920000000000002</v>
      </c>
      <c r="E220" s="83">
        <v>17</v>
      </c>
      <c r="F220" s="84">
        <v>741100</v>
      </c>
      <c r="G220" s="83">
        <v>16.510000000000002</v>
      </c>
      <c r="H220" s="84">
        <f>EOD_T-A220</f>
        <v>306</v>
      </c>
      <c r="I220" s="83">
        <f t="shared" si="9"/>
        <v>0</v>
      </c>
      <c r="J220" s="83">
        <f t="shared" si="10"/>
        <v>0</v>
      </c>
      <c r="K220" s="83">
        <f>J220-SEK_90DSMR</f>
        <v>-2.6002085406876076E-2</v>
      </c>
      <c r="L220" s="83">
        <f t="shared" si="11"/>
        <v>6.7610844550647776E-4</v>
      </c>
    </row>
    <row r="221" spans="1:12" x14ac:dyDescent="0.25">
      <c r="A221" s="82">
        <v>41787</v>
      </c>
      <c r="B221" s="83">
        <v>16.7</v>
      </c>
      <c r="C221" s="83">
        <v>17.13</v>
      </c>
      <c r="D221" s="83">
        <v>16.66</v>
      </c>
      <c r="E221" s="83">
        <v>17</v>
      </c>
      <c r="F221" s="84">
        <v>1182400</v>
      </c>
      <c r="G221" s="83">
        <v>16.510000000000002</v>
      </c>
      <c r="H221" s="84">
        <f>EOD_T-A221</f>
        <v>307</v>
      </c>
      <c r="I221" s="83">
        <f t="shared" si="9"/>
        <v>0.46000000000000085</v>
      </c>
      <c r="J221" s="83">
        <f t="shared" si="10"/>
        <v>2.8660436137071703</v>
      </c>
      <c r="K221" s="83">
        <f>J221-SEK_90DSMR</f>
        <v>2.8400415283002944</v>
      </c>
      <c r="L221" s="83">
        <f t="shared" si="11"/>
        <v>8.0658358824702727</v>
      </c>
    </row>
    <row r="222" spans="1:12" x14ac:dyDescent="0.25">
      <c r="A222" s="82">
        <v>41786</v>
      </c>
      <c r="B222" s="83">
        <v>16.62</v>
      </c>
      <c r="C222" s="83">
        <v>16.649999999999999</v>
      </c>
      <c r="D222" s="83">
        <v>16.510000000000002</v>
      </c>
      <c r="E222" s="83">
        <v>16.53</v>
      </c>
      <c r="F222" s="84">
        <v>853500</v>
      </c>
      <c r="G222" s="83">
        <v>16.05</v>
      </c>
      <c r="H222" s="84">
        <f>EOD_T-A222</f>
        <v>308</v>
      </c>
      <c r="I222" s="83">
        <f t="shared" si="9"/>
        <v>1.0000000000001563E-2</v>
      </c>
      <c r="J222" s="83">
        <f t="shared" si="10"/>
        <v>6.2344139650882563E-2</v>
      </c>
      <c r="K222" s="83">
        <f>J222-SEK_90DSMR</f>
        <v>3.6342054244006487E-2</v>
      </c>
      <c r="L222" s="83">
        <f t="shared" si="11"/>
        <v>1.3207449066743098E-3</v>
      </c>
    </row>
    <row r="223" spans="1:12" x14ac:dyDescent="0.25">
      <c r="A223" s="82">
        <v>41785</v>
      </c>
      <c r="B223" s="83">
        <v>16.64</v>
      </c>
      <c r="C223" s="83">
        <v>16.649999999999999</v>
      </c>
      <c r="D223" s="83">
        <v>16.3</v>
      </c>
      <c r="E223" s="83">
        <v>16.52</v>
      </c>
      <c r="F223" s="84">
        <v>1247500</v>
      </c>
      <c r="G223" s="83">
        <v>16.04</v>
      </c>
      <c r="H223" s="84">
        <f>EOD_T-A223</f>
        <v>309</v>
      </c>
      <c r="I223" s="83">
        <f t="shared" si="9"/>
        <v>-3.0000000000001137E-2</v>
      </c>
      <c r="J223" s="83">
        <f t="shared" si="10"/>
        <v>-0.18668326073429456</v>
      </c>
      <c r="K223" s="83">
        <f>J223-SEK_90DSMR</f>
        <v>-0.21268534614117063</v>
      </c>
      <c r="L223" s="83">
        <f t="shared" si="11"/>
        <v>4.5235056463189566E-2</v>
      </c>
    </row>
    <row r="224" spans="1:12" x14ac:dyDescent="0.25">
      <c r="A224" s="82">
        <v>41782</v>
      </c>
      <c r="B224" s="83">
        <v>16.489999999999998</v>
      </c>
      <c r="C224" s="83">
        <v>16.64</v>
      </c>
      <c r="D224" s="83">
        <v>16.48</v>
      </c>
      <c r="E224" s="83">
        <v>16.55</v>
      </c>
      <c r="F224" s="84">
        <v>1067700</v>
      </c>
      <c r="G224" s="83">
        <v>16.07</v>
      </c>
      <c r="H224" s="84">
        <f>EOD_T-A224</f>
        <v>312</v>
      </c>
      <c r="I224" s="83">
        <f t="shared" si="9"/>
        <v>9.9999999999999645E-2</v>
      </c>
      <c r="J224" s="83">
        <f t="shared" si="10"/>
        <v>0.62617407639323508</v>
      </c>
      <c r="K224" s="83">
        <f>J224-SEK_90DSMR</f>
        <v>0.60017199098635898</v>
      </c>
      <c r="L224" s="83">
        <f t="shared" si="11"/>
        <v>0.36020641876453019</v>
      </c>
    </row>
    <row r="225" spans="1:12" x14ac:dyDescent="0.25">
      <c r="A225" s="82">
        <v>41781</v>
      </c>
      <c r="B225" s="83">
        <v>16.5</v>
      </c>
      <c r="C225" s="83">
        <v>16.649999999999999</v>
      </c>
      <c r="D225" s="83">
        <v>16.28</v>
      </c>
      <c r="E225" s="83">
        <v>16.45</v>
      </c>
      <c r="F225" s="84">
        <v>971400</v>
      </c>
      <c r="G225" s="83">
        <v>15.97</v>
      </c>
      <c r="H225" s="84">
        <f>EOD_T-A225</f>
        <v>313</v>
      </c>
      <c r="I225" s="83">
        <f t="shared" si="9"/>
        <v>0.10000000000000142</v>
      </c>
      <c r="J225" s="83">
        <f t="shared" si="10"/>
        <v>0.63011972274733097</v>
      </c>
      <c r="K225" s="83">
        <f>J225-SEK_90DSMR</f>
        <v>0.60411763734045487</v>
      </c>
      <c r="L225" s="83">
        <f t="shared" si="11"/>
        <v>0.36495811974581338</v>
      </c>
    </row>
    <row r="226" spans="1:12" x14ac:dyDescent="0.25">
      <c r="A226" s="82">
        <v>41780</v>
      </c>
      <c r="B226" s="83">
        <v>16.399999999999999</v>
      </c>
      <c r="C226" s="83">
        <v>16.440000000000001</v>
      </c>
      <c r="D226" s="83">
        <v>16.13</v>
      </c>
      <c r="E226" s="83">
        <v>16.34</v>
      </c>
      <c r="F226" s="84">
        <v>1262600</v>
      </c>
      <c r="G226" s="83">
        <v>15.87</v>
      </c>
      <c r="H226" s="84">
        <f>EOD_T-A226</f>
        <v>314</v>
      </c>
      <c r="I226" s="83">
        <f t="shared" si="9"/>
        <v>-8.0000000000000071E-2</v>
      </c>
      <c r="J226" s="83">
        <f t="shared" si="10"/>
        <v>-0.50156739811912276</v>
      </c>
      <c r="K226" s="83">
        <f>J226-SEK_90DSMR</f>
        <v>-0.52756948352599886</v>
      </c>
      <c r="L226" s="83">
        <f t="shared" si="11"/>
        <v>0.27832955994788916</v>
      </c>
    </row>
    <row r="227" spans="1:12" x14ac:dyDescent="0.25">
      <c r="A227" s="82">
        <v>41779</v>
      </c>
      <c r="B227" s="83">
        <v>16.77</v>
      </c>
      <c r="C227" s="83">
        <v>16.899999999999999</v>
      </c>
      <c r="D227" s="83">
        <v>16.420000000000002</v>
      </c>
      <c r="E227" s="83">
        <v>16.420000000000002</v>
      </c>
      <c r="F227" s="84">
        <v>1307800</v>
      </c>
      <c r="G227" s="83">
        <v>15.95</v>
      </c>
      <c r="H227" s="84">
        <f>EOD_T-A227</f>
        <v>315</v>
      </c>
      <c r="I227" s="83">
        <f t="shared" si="9"/>
        <v>-0.25</v>
      </c>
      <c r="J227" s="83">
        <f t="shared" si="10"/>
        <v>-1.5432098765432101</v>
      </c>
      <c r="K227" s="83">
        <f>J227-SEK_90DSMR</f>
        <v>-1.5692119619500862</v>
      </c>
      <c r="L227" s="83">
        <f t="shared" si="11"/>
        <v>2.4624261815272388</v>
      </c>
    </row>
    <row r="228" spans="1:12" x14ac:dyDescent="0.25">
      <c r="A228" s="82">
        <v>41778</v>
      </c>
      <c r="B228" s="83">
        <v>17.059999999999999</v>
      </c>
      <c r="C228" s="83">
        <v>17.12</v>
      </c>
      <c r="D228" s="83">
        <v>16.63</v>
      </c>
      <c r="E228" s="83">
        <v>16.68</v>
      </c>
      <c r="F228" s="84">
        <v>772000</v>
      </c>
      <c r="G228" s="83">
        <v>16.2</v>
      </c>
      <c r="H228" s="84">
        <f>EOD_T-A228</f>
        <v>316</v>
      </c>
      <c r="I228" s="83">
        <f t="shared" si="9"/>
        <v>-0.42000000000000171</v>
      </c>
      <c r="J228" s="83">
        <f t="shared" si="10"/>
        <v>-2.5270758122743784</v>
      </c>
      <c r="K228" s="83">
        <f>J228-SEK_90DSMR</f>
        <v>-2.5530778976812543</v>
      </c>
      <c r="L228" s="83">
        <f t="shared" si="11"/>
        <v>6.5182067516285329</v>
      </c>
    </row>
    <row r="229" spans="1:12" x14ac:dyDescent="0.25">
      <c r="A229" s="82">
        <v>41775</v>
      </c>
      <c r="B229" s="83">
        <v>17.440000000000001</v>
      </c>
      <c r="C229" s="83">
        <v>17.489999999999998</v>
      </c>
      <c r="D229" s="83">
        <v>17.03</v>
      </c>
      <c r="E229" s="83">
        <v>17.12</v>
      </c>
      <c r="F229" s="84">
        <v>804800</v>
      </c>
      <c r="G229" s="83">
        <v>16.62</v>
      </c>
      <c r="H229" s="84">
        <f>EOD_T-A229</f>
        <v>319</v>
      </c>
      <c r="I229" s="83">
        <f t="shared" si="9"/>
        <v>-0.39000000000000057</v>
      </c>
      <c r="J229" s="83">
        <f t="shared" si="10"/>
        <v>-2.2927689594356293</v>
      </c>
      <c r="K229" s="83">
        <f>J229-SEK_90DSMR</f>
        <v>-2.3187710448425052</v>
      </c>
      <c r="L229" s="83">
        <f t="shared" si="11"/>
        <v>5.3766991584000028</v>
      </c>
    </row>
    <row r="230" spans="1:12" x14ac:dyDescent="0.25">
      <c r="A230" s="82">
        <v>41774</v>
      </c>
      <c r="B230" s="83">
        <v>17.59</v>
      </c>
      <c r="C230" s="83">
        <v>17.600000000000001</v>
      </c>
      <c r="D230" s="83">
        <v>17.25</v>
      </c>
      <c r="E230" s="83">
        <v>17.52</v>
      </c>
      <c r="F230" s="84">
        <v>1102300</v>
      </c>
      <c r="G230" s="83">
        <v>17.010000000000002</v>
      </c>
      <c r="H230" s="84">
        <f>EOD_T-A230</f>
        <v>320</v>
      </c>
      <c r="I230" s="83">
        <f t="shared" si="9"/>
        <v>-0.19999999999999929</v>
      </c>
      <c r="J230" s="83">
        <f t="shared" si="10"/>
        <v>-1.1621150493898855</v>
      </c>
      <c r="K230" s="83">
        <f>J230-SEK_90DSMR</f>
        <v>-1.1881171347967616</v>
      </c>
      <c r="L230" s="83">
        <f t="shared" si="11"/>
        <v>1.4116223259976661</v>
      </c>
    </row>
    <row r="231" spans="1:12" x14ac:dyDescent="0.25">
      <c r="A231" s="82">
        <v>41773</v>
      </c>
      <c r="B231" s="83">
        <v>17.559999999999999</v>
      </c>
      <c r="C231" s="83">
        <v>17.73</v>
      </c>
      <c r="D231" s="83">
        <v>17.5</v>
      </c>
      <c r="E231" s="83">
        <v>17.72</v>
      </c>
      <c r="F231" s="84">
        <v>546200</v>
      </c>
      <c r="G231" s="83">
        <v>17.21</v>
      </c>
      <c r="H231" s="84">
        <f>EOD_T-A231</f>
        <v>321</v>
      </c>
      <c r="I231" s="83">
        <f t="shared" si="9"/>
        <v>0.25</v>
      </c>
      <c r="J231" s="83">
        <f t="shared" si="10"/>
        <v>1.4740566037735847</v>
      </c>
      <c r="K231" s="83">
        <f>J231-SEK_90DSMR</f>
        <v>1.4480545183667086</v>
      </c>
      <c r="L231" s="83">
        <f t="shared" si="11"/>
        <v>2.0968618881622403</v>
      </c>
    </row>
    <row r="232" spans="1:12" x14ac:dyDescent="0.25">
      <c r="A232" s="82">
        <v>41772</v>
      </c>
      <c r="B232" s="83">
        <v>17.25</v>
      </c>
      <c r="C232" s="83">
        <v>17.47</v>
      </c>
      <c r="D232" s="83">
        <v>17.25</v>
      </c>
      <c r="E232" s="83">
        <v>17.47</v>
      </c>
      <c r="F232" s="84">
        <v>937900</v>
      </c>
      <c r="G232" s="83">
        <v>16.96</v>
      </c>
      <c r="H232" s="84">
        <f>EOD_T-A232</f>
        <v>322</v>
      </c>
      <c r="I232" s="83">
        <f t="shared" si="9"/>
        <v>0.26000000000000156</v>
      </c>
      <c r="J232" s="83">
        <f t="shared" si="10"/>
        <v>1.5568862275449196</v>
      </c>
      <c r="K232" s="83">
        <f>J232-SEK_90DSMR</f>
        <v>1.5308841421380435</v>
      </c>
      <c r="L232" s="83">
        <f t="shared" si="11"/>
        <v>2.3436062566497333</v>
      </c>
    </row>
    <row r="233" spans="1:12" x14ac:dyDescent="0.25">
      <c r="A233" s="82">
        <v>41771</v>
      </c>
      <c r="B233" s="83">
        <v>17.2</v>
      </c>
      <c r="C233" s="83">
        <v>17.23</v>
      </c>
      <c r="D233" s="83">
        <v>16.97</v>
      </c>
      <c r="E233" s="83">
        <v>17.2</v>
      </c>
      <c r="F233" s="84">
        <v>599200</v>
      </c>
      <c r="G233" s="83">
        <v>16.7</v>
      </c>
      <c r="H233" s="84">
        <f>EOD_T-A233</f>
        <v>323</v>
      </c>
      <c r="I233" s="83">
        <f t="shared" si="9"/>
        <v>0.17999999999999972</v>
      </c>
      <c r="J233" s="83">
        <f t="shared" si="10"/>
        <v>1.0895883777239692</v>
      </c>
      <c r="K233" s="83">
        <f>J233-SEK_90DSMR</f>
        <v>1.0635862923170931</v>
      </c>
      <c r="L233" s="83">
        <f t="shared" si="11"/>
        <v>1.131215801204821</v>
      </c>
    </row>
    <row r="234" spans="1:12" x14ac:dyDescent="0.25">
      <c r="A234" s="82">
        <v>41768</v>
      </c>
      <c r="B234" s="83">
        <v>17</v>
      </c>
      <c r="C234" s="83">
        <v>17.27</v>
      </c>
      <c r="D234" s="83">
        <v>16.93</v>
      </c>
      <c r="E234" s="83">
        <v>17.010000000000002</v>
      </c>
      <c r="F234" s="84">
        <v>600300</v>
      </c>
      <c r="G234" s="83">
        <v>16.52</v>
      </c>
      <c r="H234" s="84">
        <f>EOD_T-A234</f>
        <v>326</v>
      </c>
      <c r="I234" s="83">
        <f t="shared" si="9"/>
        <v>-0.17999999999999972</v>
      </c>
      <c r="J234" s="83">
        <f t="shared" si="10"/>
        <v>-1.0778443113772438</v>
      </c>
      <c r="K234" s="83">
        <f>J234-SEK_90DSMR</f>
        <v>-1.1038463967841199</v>
      </c>
      <c r="L234" s="83">
        <f t="shared" si="11"/>
        <v>1.2184768676932847</v>
      </c>
    </row>
    <row r="235" spans="1:12" x14ac:dyDescent="0.25">
      <c r="A235" s="82">
        <v>41767</v>
      </c>
      <c r="B235" s="83">
        <v>17.14</v>
      </c>
      <c r="C235" s="83">
        <v>17.28</v>
      </c>
      <c r="D235" s="83">
        <v>17.04</v>
      </c>
      <c r="E235" s="83">
        <v>17.2</v>
      </c>
      <c r="F235" s="84">
        <v>651400</v>
      </c>
      <c r="G235" s="83">
        <v>16.7</v>
      </c>
      <c r="H235" s="84">
        <f>EOD_T-A235</f>
        <v>327</v>
      </c>
      <c r="I235" s="83">
        <f t="shared" si="9"/>
        <v>7.0000000000000284E-2</v>
      </c>
      <c r="J235" s="83">
        <f t="shared" si="10"/>
        <v>0.42092603728202221</v>
      </c>
      <c r="K235" s="83">
        <f>J235-SEK_90DSMR</f>
        <v>0.39492395187514612</v>
      </c>
      <c r="L235" s="83">
        <f t="shared" si="11"/>
        <v>0.15596492776468274</v>
      </c>
    </row>
    <row r="236" spans="1:12" x14ac:dyDescent="0.25">
      <c r="A236" s="82">
        <v>41766</v>
      </c>
      <c r="B236" s="83">
        <v>17.239999999999998</v>
      </c>
      <c r="C236" s="83">
        <v>17.350000000000001</v>
      </c>
      <c r="D236" s="83">
        <v>16.95</v>
      </c>
      <c r="E236" s="83">
        <v>17.13</v>
      </c>
      <c r="F236" s="84">
        <v>995100</v>
      </c>
      <c r="G236" s="83">
        <v>16.63</v>
      </c>
      <c r="H236" s="84">
        <f>EOD_T-A236</f>
        <v>328</v>
      </c>
      <c r="I236" s="83">
        <f t="shared" si="9"/>
        <v>-0.16000000000000014</v>
      </c>
      <c r="J236" s="83">
        <f t="shared" si="10"/>
        <v>-0.9529481834425263</v>
      </c>
      <c r="K236" s="83">
        <f>J236-SEK_90DSMR</f>
        <v>-0.97895026884940239</v>
      </c>
      <c r="L236" s="83">
        <f t="shared" si="11"/>
        <v>0.95834362888031721</v>
      </c>
    </row>
    <row r="237" spans="1:12" x14ac:dyDescent="0.25">
      <c r="A237" s="82">
        <v>41765</v>
      </c>
      <c r="B237" s="83">
        <v>17.18</v>
      </c>
      <c r="C237" s="83">
        <v>17.52</v>
      </c>
      <c r="D237" s="83">
        <v>17.09</v>
      </c>
      <c r="E237" s="83">
        <v>17.29</v>
      </c>
      <c r="F237" s="84">
        <v>667800</v>
      </c>
      <c r="G237" s="83">
        <v>16.79</v>
      </c>
      <c r="H237" s="84">
        <f>EOD_T-A237</f>
        <v>329</v>
      </c>
      <c r="I237" s="83">
        <f t="shared" si="9"/>
        <v>0.39999999999999858</v>
      </c>
      <c r="J237" s="83">
        <f t="shared" si="10"/>
        <v>2.4405125076265928</v>
      </c>
      <c r="K237" s="83">
        <f>J237-SEK_90DSMR</f>
        <v>2.4145104222197169</v>
      </c>
      <c r="L237" s="83">
        <f t="shared" si="11"/>
        <v>5.8298605790076357</v>
      </c>
    </row>
    <row r="238" spans="1:12" x14ac:dyDescent="0.25">
      <c r="A238" s="82">
        <v>41764</v>
      </c>
      <c r="B238" s="83">
        <v>16.989999999999998</v>
      </c>
      <c r="C238" s="83">
        <v>17.07</v>
      </c>
      <c r="D238" s="83">
        <v>16.809999999999999</v>
      </c>
      <c r="E238" s="83">
        <v>16.88</v>
      </c>
      <c r="F238" s="84">
        <v>428000</v>
      </c>
      <c r="G238" s="83">
        <v>16.39</v>
      </c>
      <c r="H238" s="84">
        <f>EOD_T-A238</f>
        <v>330</v>
      </c>
      <c r="I238" s="83">
        <f t="shared" si="9"/>
        <v>0</v>
      </c>
      <c r="J238" s="83">
        <f t="shared" si="10"/>
        <v>0</v>
      </c>
      <c r="K238" s="83">
        <f>J238-SEK_90DSMR</f>
        <v>-2.6002085406876076E-2</v>
      </c>
      <c r="L238" s="83">
        <f t="shared" si="11"/>
        <v>6.7610844550647776E-4</v>
      </c>
    </row>
    <row r="239" spans="1:12" x14ac:dyDescent="0.25">
      <c r="A239" s="82">
        <v>41761</v>
      </c>
      <c r="B239" s="83">
        <v>16.809999999999999</v>
      </c>
      <c r="C239" s="83">
        <v>16.940000000000001</v>
      </c>
      <c r="D239" s="83">
        <v>16.43</v>
      </c>
      <c r="E239" s="83">
        <v>16.88</v>
      </c>
      <c r="F239" s="84">
        <v>768300</v>
      </c>
      <c r="G239" s="83">
        <v>16.39</v>
      </c>
      <c r="H239" s="84">
        <f>EOD_T-A239</f>
        <v>333</v>
      </c>
      <c r="I239" s="83">
        <f t="shared" si="9"/>
        <v>0.35000000000000142</v>
      </c>
      <c r="J239" s="83">
        <f t="shared" si="10"/>
        <v>2.1820448877805578</v>
      </c>
      <c r="K239" s="83">
        <f>J239-SEK_90DSMR</f>
        <v>2.156042802373682</v>
      </c>
      <c r="L239" s="83">
        <f t="shared" si="11"/>
        <v>4.6485205656673596</v>
      </c>
    </row>
    <row r="240" spans="1:12" x14ac:dyDescent="0.25">
      <c r="A240" s="82">
        <v>41760</v>
      </c>
      <c r="B240" s="83">
        <v>16.89</v>
      </c>
      <c r="C240" s="83">
        <v>16.96</v>
      </c>
      <c r="D240" s="83">
        <v>16.489999999999998</v>
      </c>
      <c r="E240" s="83">
        <v>16.52</v>
      </c>
      <c r="F240" s="84">
        <v>602200</v>
      </c>
      <c r="G240" s="83">
        <v>16.04</v>
      </c>
      <c r="H240" s="84">
        <f>EOD_T-A240</f>
        <v>334</v>
      </c>
      <c r="I240" s="83">
        <f t="shared" si="9"/>
        <v>-0.19999999999999929</v>
      </c>
      <c r="J240" s="83">
        <f t="shared" si="10"/>
        <v>-1.2315270935960547</v>
      </c>
      <c r="K240" s="83">
        <f>J240-SEK_90DSMR</f>
        <v>-1.2575291790029308</v>
      </c>
      <c r="L240" s="83">
        <f t="shared" si="11"/>
        <v>1.5813796360437853</v>
      </c>
    </row>
    <row r="241" spans="1:12" x14ac:dyDescent="0.25">
      <c r="A241" s="82">
        <v>41759</v>
      </c>
      <c r="B241" s="83">
        <v>16.850000000000001</v>
      </c>
      <c r="C241" s="83">
        <v>16.920000000000002</v>
      </c>
      <c r="D241" s="83">
        <v>16.579999999999998</v>
      </c>
      <c r="E241" s="83">
        <v>16.72</v>
      </c>
      <c r="F241" s="84">
        <v>747600</v>
      </c>
      <c r="G241" s="83">
        <v>16.239999999999998</v>
      </c>
      <c r="H241" s="84">
        <f>EOD_T-A241</f>
        <v>335</v>
      </c>
      <c r="I241" s="83">
        <f t="shared" si="9"/>
        <v>5.9999999999998721E-2</v>
      </c>
      <c r="J241" s="83">
        <f t="shared" si="10"/>
        <v>0.37082818294189568</v>
      </c>
      <c r="K241" s="83">
        <f>J241-SEK_90DSMR</f>
        <v>0.34482609753501958</v>
      </c>
      <c r="L241" s="83">
        <f t="shared" si="11"/>
        <v>0.11890503754123084</v>
      </c>
    </row>
    <row r="242" spans="1:12" x14ac:dyDescent="0.25">
      <c r="A242" s="82">
        <v>41758</v>
      </c>
      <c r="B242" s="83">
        <v>17.489999999999998</v>
      </c>
      <c r="C242" s="83">
        <v>17.489999999999998</v>
      </c>
      <c r="D242" s="83">
        <v>16.59</v>
      </c>
      <c r="E242" s="83">
        <v>16.66</v>
      </c>
      <c r="F242" s="84">
        <v>1085000</v>
      </c>
      <c r="G242" s="83">
        <v>16.18</v>
      </c>
      <c r="H242" s="84">
        <f>EOD_T-A242</f>
        <v>336</v>
      </c>
      <c r="I242" s="83">
        <f t="shared" si="9"/>
        <v>-0.58999999999999986</v>
      </c>
      <c r="J242" s="83">
        <f t="shared" si="10"/>
        <v>-3.5181872391174709</v>
      </c>
      <c r="K242" s="83">
        <f>J242-SEK_90DSMR</f>
        <v>-3.5441893245243468</v>
      </c>
      <c r="L242" s="83">
        <f t="shared" si="11"/>
        <v>12.561277968072345</v>
      </c>
    </row>
    <row r="243" spans="1:12" x14ac:dyDescent="0.25">
      <c r="A243" s="82">
        <v>41757</v>
      </c>
      <c r="B243" s="83">
        <v>17.170000000000002</v>
      </c>
      <c r="C243" s="83">
        <v>17.309999999999999</v>
      </c>
      <c r="D243" s="83">
        <v>17.059999999999999</v>
      </c>
      <c r="E243" s="83">
        <v>17.27</v>
      </c>
      <c r="F243" s="84">
        <v>1005600</v>
      </c>
      <c r="G243" s="83">
        <v>16.77</v>
      </c>
      <c r="H243" s="84">
        <f>EOD_T-A243</f>
        <v>337</v>
      </c>
      <c r="I243" s="83">
        <f t="shared" si="9"/>
        <v>0.12000000000000099</v>
      </c>
      <c r="J243" s="83">
        <f t="shared" si="10"/>
        <v>0.72072072072072668</v>
      </c>
      <c r="K243" s="83">
        <f>J243-SEK_90DSMR</f>
        <v>0.69471863531385059</v>
      </c>
      <c r="L243" s="83">
        <f t="shared" si="11"/>
        <v>0.48263398225233894</v>
      </c>
    </row>
    <row r="244" spans="1:12" x14ac:dyDescent="0.25">
      <c r="A244" s="82">
        <v>41754</v>
      </c>
      <c r="B244" s="83">
        <v>17.149999999999999</v>
      </c>
      <c r="C244" s="83">
        <v>17.149999999999999</v>
      </c>
      <c r="D244" s="83">
        <v>17.149999999999999</v>
      </c>
      <c r="E244" s="83">
        <v>17.149999999999999</v>
      </c>
      <c r="F244" s="84">
        <v>0</v>
      </c>
      <c r="G244" s="83">
        <v>16.649999999999999</v>
      </c>
      <c r="H244" s="84">
        <f>EOD_T-A244</f>
        <v>340</v>
      </c>
      <c r="I244" s="83">
        <f t="shared" si="9"/>
        <v>0</v>
      </c>
      <c r="J244" s="83">
        <f t="shared" si="10"/>
        <v>0</v>
      </c>
      <c r="K244" s="83">
        <f>J244-SEK_90DSMR</f>
        <v>-2.6002085406876076E-2</v>
      </c>
      <c r="L244" s="83">
        <f t="shared" si="11"/>
        <v>6.7610844550647776E-4</v>
      </c>
    </row>
    <row r="245" spans="1:12" x14ac:dyDescent="0.25">
      <c r="A245" s="82">
        <v>41753</v>
      </c>
      <c r="B245" s="83">
        <v>17.25</v>
      </c>
      <c r="C245" s="83">
        <v>17.34</v>
      </c>
      <c r="D245" s="83">
        <v>17.02</v>
      </c>
      <c r="E245" s="83">
        <v>17.149999999999999</v>
      </c>
      <c r="F245" s="84">
        <v>852100</v>
      </c>
      <c r="G245" s="83">
        <v>16.649999999999999</v>
      </c>
      <c r="H245" s="84">
        <f>EOD_T-A245</f>
        <v>341</v>
      </c>
      <c r="I245" s="83">
        <f t="shared" si="9"/>
        <v>0</v>
      </c>
      <c r="J245" s="83">
        <f t="shared" si="10"/>
        <v>0</v>
      </c>
      <c r="K245" s="83">
        <f>J245-SEK_90DSMR</f>
        <v>-2.6002085406876076E-2</v>
      </c>
      <c r="L245" s="83">
        <f t="shared" si="11"/>
        <v>6.7610844550647776E-4</v>
      </c>
    </row>
    <row r="246" spans="1:12" x14ac:dyDescent="0.25">
      <c r="A246" s="82">
        <v>41752</v>
      </c>
      <c r="B246" s="83">
        <v>16.87</v>
      </c>
      <c r="C246" s="83">
        <v>17.170000000000002</v>
      </c>
      <c r="D246" s="83">
        <v>16.73</v>
      </c>
      <c r="E246" s="83">
        <v>17.149999999999999</v>
      </c>
      <c r="F246" s="84">
        <v>1145500</v>
      </c>
      <c r="G246" s="83">
        <v>16.649999999999999</v>
      </c>
      <c r="H246" s="84">
        <f>EOD_T-A246</f>
        <v>342</v>
      </c>
      <c r="I246" s="83">
        <f t="shared" si="9"/>
        <v>0.34999999999999787</v>
      </c>
      <c r="J246" s="83">
        <f t="shared" si="10"/>
        <v>2.1472392638036677</v>
      </c>
      <c r="K246" s="83">
        <f>J246-SEK_90DSMR</f>
        <v>2.1212371783967918</v>
      </c>
      <c r="L246" s="83">
        <f t="shared" si="11"/>
        <v>4.4996471670127827</v>
      </c>
    </row>
    <row r="247" spans="1:12" x14ac:dyDescent="0.25">
      <c r="A247" s="82">
        <v>41751</v>
      </c>
      <c r="B247" s="83">
        <v>16.829999999999998</v>
      </c>
      <c r="C247" s="83">
        <v>16.86</v>
      </c>
      <c r="D247" s="83">
        <v>16.600000000000001</v>
      </c>
      <c r="E247" s="83">
        <v>16.79</v>
      </c>
      <c r="F247" s="84">
        <v>738700</v>
      </c>
      <c r="G247" s="83">
        <v>16.3</v>
      </c>
      <c r="H247" s="84">
        <f>EOD_T-A247</f>
        <v>343</v>
      </c>
      <c r="I247" s="83">
        <f t="shared" si="9"/>
        <v>3.9999999999999147E-2</v>
      </c>
      <c r="J247" s="83">
        <f t="shared" si="10"/>
        <v>0.24600246002459497</v>
      </c>
      <c r="K247" s="83">
        <f>J247-SEK_90DSMR</f>
        <v>0.2200003746177189</v>
      </c>
      <c r="L247" s="83">
        <f t="shared" si="11"/>
        <v>4.8400164831936654E-2</v>
      </c>
    </row>
    <row r="248" spans="1:12" x14ac:dyDescent="0.25">
      <c r="A248" s="82">
        <v>41750</v>
      </c>
      <c r="B248" s="83">
        <v>16.739999999999998</v>
      </c>
      <c r="C248" s="83">
        <v>16.739999999999998</v>
      </c>
      <c r="D248" s="83">
        <v>16.739999999999998</v>
      </c>
      <c r="E248" s="83">
        <v>16.739999999999998</v>
      </c>
      <c r="F248" s="84">
        <v>0</v>
      </c>
      <c r="G248" s="83">
        <v>16.260000000000002</v>
      </c>
      <c r="H248" s="84">
        <f>EOD_T-A248</f>
        <v>344</v>
      </c>
      <c r="I248" s="83">
        <f t="shared" si="9"/>
        <v>0</v>
      </c>
      <c r="J248" s="83">
        <f t="shared" si="10"/>
        <v>0</v>
      </c>
      <c r="K248" s="83">
        <f>J248-SEK_90DSMR</f>
        <v>-2.6002085406876076E-2</v>
      </c>
      <c r="L248" s="83">
        <f t="shared" si="11"/>
        <v>6.7610844550647776E-4</v>
      </c>
    </row>
    <row r="249" spans="1:12" x14ac:dyDescent="0.25">
      <c r="A249" s="82">
        <v>41747</v>
      </c>
      <c r="B249" s="83">
        <v>16.739999999999998</v>
      </c>
      <c r="C249" s="83">
        <v>16.739999999999998</v>
      </c>
      <c r="D249" s="83">
        <v>16.739999999999998</v>
      </c>
      <c r="E249" s="83">
        <v>16.739999999999998</v>
      </c>
      <c r="F249" s="84">
        <v>0</v>
      </c>
      <c r="G249" s="83">
        <v>16.260000000000002</v>
      </c>
      <c r="H249" s="84">
        <f>EOD_T-A249</f>
        <v>347</v>
      </c>
      <c r="I249" s="83">
        <f t="shared" si="9"/>
        <v>0</v>
      </c>
      <c r="J249" s="83">
        <f t="shared" si="10"/>
        <v>0</v>
      </c>
      <c r="K249" s="83">
        <f>J249-SEK_90DSMR</f>
        <v>-2.6002085406876076E-2</v>
      </c>
      <c r="L249" s="83">
        <f t="shared" si="11"/>
        <v>6.7610844550647776E-4</v>
      </c>
    </row>
    <row r="250" spans="1:12" x14ac:dyDescent="0.25">
      <c r="A250" s="82">
        <v>41746</v>
      </c>
      <c r="B250" s="83">
        <v>16.8</v>
      </c>
      <c r="C250" s="83">
        <v>16.95</v>
      </c>
      <c r="D250" s="83">
        <v>16.59</v>
      </c>
      <c r="E250" s="83">
        <v>16.739999999999998</v>
      </c>
      <c r="F250" s="84">
        <v>1166300</v>
      </c>
      <c r="G250" s="83">
        <v>16.260000000000002</v>
      </c>
      <c r="H250" s="84">
        <f>EOD_T-A250</f>
        <v>348</v>
      </c>
      <c r="I250" s="83">
        <f t="shared" si="9"/>
        <v>8.9999999999999858E-2</v>
      </c>
      <c r="J250" s="83">
        <f t="shared" si="10"/>
        <v>0.5565862708719842</v>
      </c>
      <c r="K250" s="83">
        <f>J250-SEK_90DSMR</f>
        <v>0.5305841854651081</v>
      </c>
      <c r="L250" s="83">
        <f t="shared" si="11"/>
        <v>0.28151957786567222</v>
      </c>
    </row>
    <row r="251" spans="1:12" x14ac:dyDescent="0.25">
      <c r="A251" s="82">
        <v>41745</v>
      </c>
      <c r="B251" s="83">
        <v>16.25</v>
      </c>
      <c r="C251" s="83">
        <v>16.649999999999999</v>
      </c>
      <c r="D251" s="83">
        <v>16.170000000000002</v>
      </c>
      <c r="E251" s="83">
        <v>16.649999999999999</v>
      </c>
      <c r="F251" s="84">
        <v>1706800</v>
      </c>
      <c r="G251" s="83">
        <v>16.170000000000002</v>
      </c>
      <c r="H251" s="84">
        <f>EOD_T-A251</f>
        <v>349</v>
      </c>
      <c r="I251" s="83">
        <f t="shared" si="9"/>
        <v>0.53000000000000114</v>
      </c>
      <c r="J251" s="83">
        <f t="shared" si="10"/>
        <v>3.3887468030690608</v>
      </c>
      <c r="K251" s="83">
        <f>J251-SEK_90DSMR</f>
        <v>3.362744717662185</v>
      </c>
      <c r="L251" s="83">
        <f t="shared" si="11"/>
        <v>11.308052036164929</v>
      </c>
    </row>
    <row r="252" spans="1:12" x14ac:dyDescent="0.25">
      <c r="A252" s="82">
        <v>41744</v>
      </c>
      <c r="B252" s="83">
        <v>15.99</v>
      </c>
      <c r="C252" s="83">
        <v>16.22</v>
      </c>
      <c r="D252" s="83">
        <v>15.99</v>
      </c>
      <c r="E252" s="83">
        <v>16.11</v>
      </c>
      <c r="F252" s="84">
        <v>1503700</v>
      </c>
      <c r="G252" s="83">
        <v>15.64</v>
      </c>
      <c r="H252" s="84">
        <f>EOD_T-A252</f>
        <v>350</v>
      </c>
      <c r="I252" s="83">
        <f t="shared" si="9"/>
        <v>0.32000000000000028</v>
      </c>
      <c r="J252" s="83">
        <f t="shared" si="10"/>
        <v>2.0887728459530042</v>
      </c>
      <c r="K252" s="83">
        <f>J252-SEK_90DSMR</f>
        <v>2.0627707605461283</v>
      </c>
      <c r="L252" s="83">
        <f t="shared" si="11"/>
        <v>4.2550232105640529</v>
      </c>
    </row>
    <row r="253" spans="1:12" x14ac:dyDescent="0.25">
      <c r="A253" s="82">
        <v>41743</v>
      </c>
      <c r="B253" s="83">
        <v>16.2</v>
      </c>
      <c r="C253" s="83">
        <v>16.37</v>
      </c>
      <c r="D253" s="83">
        <v>15.78</v>
      </c>
      <c r="E253" s="83">
        <v>15.78</v>
      </c>
      <c r="F253" s="84">
        <v>2025000</v>
      </c>
      <c r="G253" s="83">
        <v>15.32</v>
      </c>
      <c r="H253" s="84">
        <f>EOD_T-A253</f>
        <v>351</v>
      </c>
      <c r="I253" s="83">
        <f t="shared" si="9"/>
        <v>-0.49000000000000021</v>
      </c>
      <c r="J253" s="83">
        <f t="shared" si="10"/>
        <v>-3.0993042378241631</v>
      </c>
      <c r="K253" s="83">
        <f>J253-SEK_90DSMR</f>
        <v>-3.125306323231039</v>
      </c>
      <c r="L253" s="83">
        <f t="shared" si="11"/>
        <v>9.7675396140279158</v>
      </c>
    </row>
    <row r="254" spans="1:12" x14ac:dyDescent="0.25">
      <c r="A254" s="82">
        <v>41740</v>
      </c>
      <c r="B254" s="83">
        <v>16.260000000000002</v>
      </c>
      <c r="C254" s="83">
        <v>16.55</v>
      </c>
      <c r="D254" s="83">
        <v>16.2</v>
      </c>
      <c r="E254" s="83">
        <v>16.28</v>
      </c>
      <c r="F254" s="84">
        <v>1736700</v>
      </c>
      <c r="G254" s="83">
        <v>15.81</v>
      </c>
      <c r="H254" s="84">
        <f>EOD_T-A254</f>
        <v>354</v>
      </c>
      <c r="I254" s="83">
        <f t="shared" si="9"/>
        <v>-0.47000000000000064</v>
      </c>
      <c r="J254" s="83">
        <f t="shared" si="10"/>
        <v>-2.8869778869778906</v>
      </c>
      <c r="K254" s="83">
        <f>J254-SEK_90DSMR</f>
        <v>-2.9129799723847665</v>
      </c>
      <c r="L254" s="83">
        <f t="shared" si="11"/>
        <v>8.4854523195147546</v>
      </c>
    </row>
    <row r="255" spans="1:12" x14ac:dyDescent="0.25">
      <c r="A255" s="82">
        <v>41739</v>
      </c>
      <c r="B255" s="83">
        <v>16.899999999999999</v>
      </c>
      <c r="C255" s="83">
        <v>17.11</v>
      </c>
      <c r="D255" s="83">
        <v>16.59</v>
      </c>
      <c r="E255" s="83">
        <v>16.760000000000002</v>
      </c>
      <c r="F255" s="84">
        <v>1682500</v>
      </c>
      <c r="G255" s="83">
        <v>16.28</v>
      </c>
      <c r="H255" s="84">
        <f>EOD_T-A255</f>
        <v>355</v>
      </c>
      <c r="I255" s="83">
        <f t="shared" si="9"/>
        <v>0.15000000000000213</v>
      </c>
      <c r="J255" s="83">
        <f t="shared" si="10"/>
        <v>0.92994420334781247</v>
      </c>
      <c r="K255" s="83">
        <f>J255-SEK_90DSMR</f>
        <v>0.90394211794093637</v>
      </c>
      <c r="L255" s="83">
        <f t="shared" si="11"/>
        <v>0.81711135258754575</v>
      </c>
    </row>
    <row r="256" spans="1:12" x14ac:dyDescent="0.25">
      <c r="A256" s="82">
        <v>41738</v>
      </c>
      <c r="B256" s="83">
        <v>16.399999999999999</v>
      </c>
      <c r="C256" s="83">
        <v>16.78</v>
      </c>
      <c r="D256" s="83">
        <v>16.38</v>
      </c>
      <c r="E256" s="83">
        <v>16.61</v>
      </c>
      <c r="F256" s="84">
        <v>2393500</v>
      </c>
      <c r="G256" s="83">
        <v>16.13</v>
      </c>
      <c r="H256" s="84">
        <f>EOD_T-A256</f>
        <v>356</v>
      </c>
      <c r="I256" s="83">
        <f t="shared" si="9"/>
        <v>0.35999999999999943</v>
      </c>
      <c r="J256" s="83">
        <f t="shared" si="10"/>
        <v>2.2828154724159764</v>
      </c>
      <c r="K256" s="83">
        <f>J256-SEK_90DSMR</f>
        <v>2.2568133870091005</v>
      </c>
      <c r="L256" s="83">
        <f t="shared" si="11"/>
        <v>5.0932066637834881</v>
      </c>
    </row>
    <row r="257" spans="1:12" x14ac:dyDescent="0.25">
      <c r="A257" s="82">
        <v>41737</v>
      </c>
      <c r="B257" s="83">
        <v>16.12</v>
      </c>
      <c r="C257" s="83">
        <v>16.309999999999999</v>
      </c>
      <c r="D257" s="83">
        <v>15.86</v>
      </c>
      <c r="E257" s="83">
        <v>16.239999999999998</v>
      </c>
      <c r="F257" s="84">
        <v>2753000</v>
      </c>
      <c r="G257" s="83">
        <v>15.77</v>
      </c>
      <c r="H257" s="84">
        <f>EOD_T-A257</f>
        <v>357</v>
      </c>
      <c r="I257" s="83">
        <f t="shared" si="9"/>
        <v>-0.44999999999999929</v>
      </c>
      <c r="J257" s="83">
        <f t="shared" si="10"/>
        <v>-2.7743526510480847</v>
      </c>
      <c r="K257" s="83">
        <f>J257-SEK_90DSMR</f>
        <v>-2.8003547364549606</v>
      </c>
      <c r="L257" s="83">
        <f t="shared" si="11"/>
        <v>7.8419866499857314</v>
      </c>
    </row>
    <row r="258" spans="1:12" x14ac:dyDescent="0.25">
      <c r="A258" s="82">
        <v>41736</v>
      </c>
      <c r="B258" s="83">
        <v>16.899999999999999</v>
      </c>
      <c r="C258" s="83">
        <v>16.940000000000001</v>
      </c>
      <c r="D258" s="83">
        <v>16.649999999999999</v>
      </c>
      <c r="E258" s="83">
        <v>16.7</v>
      </c>
      <c r="F258" s="84">
        <v>1398300</v>
      </c>
      <c r="G258" s="83">
        <v>16.22</v>
      </c>
      <c r="H258" s="84">
        <f>EOD_T-A258</f>
        <v>358</v>
      </c>
      <c r="I258" s="83">
        <f t="shared" si="9"/>
        <v>-0.44000000000000128</v>
      </c>
      <c r="J258" s="83">
        <f t="shared" si="10"/>
        <v>-2.6410564225690352</v>
      </c>
      <c r="K258" s="83">
        <f>J258-SEK_90DSMR</f>
        <v>-2.667058507975911</v>
      </c>
      <c r="L258" s="83">
        <f t="shared" si="11"/>
        <v>7.1132010849666925</v>
      </c>
    </row>
    <row r="259" spans="1:12" x14ac:dyDescent="0.25">
      <c r="A259" s="82">
        <v>41733</v>
      </c>
      <c r="B259" s="83">
        <v>17.5</v>
      </c>
      <c r="C259" s="83">
        <v>17.5</v>
      </c>
      <c r="D259" s="83">
        <v>17.03</v>
      </c>
      <c r="E259" s="83">
        <v>17.16</v>
      </c>
      <c r="F259" s="84">
        <v>1423500</v>
      </c>
      <c r="G259" s="83">
        <v>16.66</v>
      </c>
      <c r="H259" s="84">
        <f>EOD_T-A259</f>
        <v>361</v>
      </c>
      <c r="I259" s="83">
        <f t="shared" si="9"/>
        <v>-0.26000000000000156</v>
      </c>
      <c r="J259" s="83">
        <f t="shared" ref="J259:J322" si="12">I259/G260*100</f>
        <v>-1.5366430260047372</v>
      </c>
      <c r="K259" s="83">
        <f>J259-SEK_90DSMR</f>
        <v>-1.5626451114116133</v>
      </c>
      <c r="L259" s="83">
        <f t="shared" ref="L259:L322" si="13">K259*K259</f>
        <v>2.4418597442186134</v>
      </c>
    </row>
    <row r="260" spans="1:12" x14ac:dyDescent="0.25">
      <c r="A260" s="82">
        <v>41732</v>
      </c>
      <c r="B260" s="83">
        <v>17.66</v>
      </c>
      <c r="C260" s="83">
        <v>17.690000000000001</v>
      </c>
      <c r="D260" s="83">
        <v>17.34</v>
      </c>
      <c r="E260" s="83">
        <v>17.420000000000002</v>
      </c>
      <c r="F260" s="84">
        <v>1366200</v>
      </c>
      <c r="G260" s="83">
        <v>16.920000000000002</v>
      </c>
      <c r="H260" s="84">
        <f>EOD_T-A260</f>
        <v>362</v>
      </c>
      <c r="I260" s="83">
        <f t="shared" si="9"/>
        <v>-0.27999999999999758</v>
      </c>
      <c r="J260" s="83">
        <f t="shared" si="12"/>
        <v>-1.6279069767441721</v>
      </c>
      <c r="K260" s="83">
        <f>J260-SEK_90DSMR</f>
        <v>-1.6539090621510482</v>
      </c>
      <c r="L260" s="83">
        <f t="shared" si="13"/>
        <v>2.7354151858653597</v>
      </c>
    </row>
    <row r="261" spans="1:12" x14ac:dyDescent="0.25">
      <c r="A261" s="82">
        <v>41731</v>
      </c>
      <c r="B261" s="83">
        <v>17.600000000000001</v>
      </c>
      <c r="C261" s="83">
        <v>18.04</v>
      </c>
      <c r="D261" s="83">
        <v>17.5</v>
      </c>
      <c r="E261" s="83">
        <v>17.91</v>
      </c>
      <c r="F261" s="84">
        <v>1800600</v>
      </c>
      <c r="G261" s="83">
        <v>17.2</v>
      </c>
      <c r="H261" s="84">
        <f>EOD_T-A261</f>
        <v>363</v>
      </c>
      <c r="I261" s="83">
        <f t="shared" si="9"/>
        <v>0.33999999999999986</v>
      </c>
      <c r="J261" s="83">
        <f t="shared" si="12"/>
        <v>2.0166073546856458</v>
      </c>
      <c r="K261" s="83">
        <f>J261-SEK_90DSMR</f>
        <v>1.9906052692787697</v>
      </c>
      <c r="L261" s="83">
        <f t="shared" si="13"/>
        <v>3.9625093380804031</v>
      </c>
    </row>
    <row r="262" spans="1:12" x14ac:dyDescent="0.25">
      <c r="A262" s="82">
        <v>41730</v>
      </c>
      <c r="B262" s="83">
        <v>17.5</v>
      </c>
      <c r="C262" s="83">
        <v>17.670000000000002</v>
      </c>
      <c r="D262" s="83">
        <v>17.190000000000001</v>
      </c>
      <c r="E262" s="83">
        <v>17.559999999999999</v>
      </c>
      <c r="F262" s="84">
        <v>1674900</v>
      </c>
      <c r="G262" s="83">
        <v>16.86</v>
      </c>
      <c r="H262" s="84">
        <f>EOD_T-A262</f>
        <v>364</v>
      </c>
      <c r="I262" s="83">
        <f t="shared" si="9"/>
        <v>-1.0000000000001563E-2</v>
      </c>
      <c r="J262" s="83">
        <f t="shared" si="12"/>
        <v>-5.9276822762309209E-2</v>
      </c>
      <c r="K262" s="83">
        <f>J262-SEK_90DSMR</f>
        <v>-8.5278908169185291E-2</v>
      </c>
      <c r="L262" s="83">
        <f t="shared" si="13"/>
        <v>7.2724921785283381E-3</v>
      </c>
    </row>
    <row r="263" spans="1:12" x14ac:dyDescent="0.25">
      <c r="A263" s="82">
        <v>41729</v>
      </c>
      <c r="B263" s="83">
        <v>17.41</v>
      </c>
      <c r="C263" s="83">
        <v>17.63</v>
      </c>
      <c r="D263" s="83">
        <v>17.41</v>
      </c>
      <c r="E263" s="83">
        <v>17.57</v>
      </c>
      <c r="F263" s="84">
        <v>1210400</v>
      </c>
      <c r="G263" s="83">
        <v>16.87</v>
      </c>
      <c r="H263" s="84">
        <f>EOD_T-A263</f>
        <v>365</v>
      </c>
      <c r="I263" s="83">
        <f t="shared" si="9"/>
        <v>16.87</v>
      </c>
      <c r="J263" s="83" t="e">
        <f t="shared" si="12"/>
        <v>#DIV/0!</v>
      </c>
      <c r="K263" s="83" t="e">
        <f>J263-SEK_90DSMR</f>
        <v>#DIV/0!</v>
      </c>
      <c r="L263" s="83" t="e">
        <f t="shared" si="13"/>
        <v>#DIV/0!</v>
      </c>
    </row>
  </sheetData>
  <sortState ref="A4:G263">
    <sortCondition descending="1" ref="A2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262"/>
  <sheetViews>
    <sheetView zoomScale="85" zoomScaleNormal="85" workbookViewId="0">
      <selection activeCell="J11" sqref="J11"/>
    </sheetView>
  </sheetViews>
  <sheetFormatPr defaultRowHeight="15" x14ac:dyDescent="0.25"/>
  <cols>
    <col min="1" max="7" width="10.7109375" customWidth="1"/>
    <col min="12" max="12" width="12.7109375" bestFit="1" customWidth="1"/>
  </cols>
  <sheetData>
    <row r="1" spans="1:12" x14ac:dyDescent="0.25">
      <c r="A1" t="s">
        <v>766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42093</v>
      </c>
      <c r="B3" s="83">
        <v>5.21</v>
      </c>
      <c r="C3" s="83">
        <v>5.26</v>
      </c>
      <c r="D3" s="83">
        <v>5.16</v>
      </c>
      <c r="E3" s="83">
        <v>5.17</v>
      </c>
      <c r="F3" s="84">
        <v>4024200</v>
      </c>
      <c r="G3" s="83">
        <v>5.17</v>
      </c>
      <c r="H3" s="84">
        <f>EOD_T-A3</f>
        <v>1</v>
      </c>
      <c r="I3" s="83">
        <f t="shared" ref="I3:I66" si="0">G3-G4</f>
        <v>-8.0000000000000071E-2</v>
      </c>
      <c r="J3" s="83">
        <f t="shared" ref="J3:J66" si="1">I3/G4*100</f>
        <v>-1.5238095238095253</v>
      </c>
      <c r="K3" s="83">
        <f>J3-SYD_90DSMR</f>
        <v>-1.6749703072401501</v>
      </c>
      <c r="L3" s="83">
        <f t="shared" ref="L3:L66" si="2">K3*K3</f>
        <v>2.8055255301361628</v>
      </c>
    </row>
    <row r="4" spans="1:12" x14ac:dyDescent="0.25">
      <c r="A4" s="82">
        <v>42090</v>
      </c>
      <c r="B4" s="83">
        <v>5.25</v>
      </c>
      <c r="C4" s="83">
        <v>5.3</v>
      </c>
      <c r="D4" s="83">
        <v>5.23</v>
      </c>
      <c r="E4" s="83">
        <v>5.25</v>
      </c>
      <c r="F4" s="84">
        <v>9968900</v>
      </c>
      <c r="G4" s="83">
        <v>5.25</v>
      </c>
      <c r="H4" s="84">
        <f>EOD_T-A4</f>
        <v>4</v>
      </c>
      <c r="I4" s="83">
        <f t="shared" si="0"/>
        <v>4.0000000000000036E-2</v>
      </c>
      <c r="J4" s="83">
        <f t="shared" si="1"/>
        <v>0.76775431861804289</v>
      </c>
      <c r="K4" s="83">
        <f>J4-SYD_90DSMR</f>
        <v>0.61659353518741811</v>
      </c>
      <c r="L4" s="83">
        <f t="shared" si="2"/>
        <v>0.38018758763491783</v>
      </c>
    </row>
    <row r="5" spans="1:12" x14ac:dyDescent="0.25">
      <c r="A5" s="82">
        <v>42089</v>
      </c>
      <c r="B5" s="83">
        <v>5.25</v>
      </c>
      <c r="C5" s="83">
        <v>5.26</v>
      </c>
      <c r="D5" s="83">
        <v>5.2</v>
      </c>
      <c r="E5" s="83">
        <v>5.21</v>
      </c>
      <c r="F5" s="84">
        <v>7300800</v>
      </c>
      <c r="G5" s="83">
        <v>5.21</v>
      </c>
      <c r="H5" s="84">
        <f>EOD_T-A5</f>
        <v>5</v>
      </c>
      <c r="I5" s="83">
        <f t="shared" si="0"/>
        <v>-8.0000000000000071E-2</v>
      </c>
      <c r="J5" s="83">
        <f t="shared" si="1"/>
        <v>-1.5122873345935741</v>
      </c>
      <c r="K5" s="83">
        <f>J5-SYD_90DSMR</f>
        <v>-1.6634481180241989</v>
      </c>
      <c r="L5" s="83">
        <f t="shared" si="2"/>
        <v>2.7670596413582493</v>
      </c>
    </row>
    <row r="6" spans="1:12" x14ac:dyDescent="0.25">
      <c r="A6" s="82">
        <v>42088</v>
      </c>
      <c r="B6" s="83">
        <v>5.33</v>
      </c>
      <c r="C6" s="83">
        <v>5.34</v>
      </c>
      <c r="D6" s="83">
        <v>5.25</v>
      </c>
      <c r="E6" s="83">
        <v>5.29</v>
      </c>
      <c r="F6" s="84">
        <v>5722400</v>
      </c>
      <c r="G6" s="83">
        <v>5.29</v>
      </c>
      <c r="H6" s="84">
        <f>EOD_T-A6</f>
        <v>6</v>
      </c>
      <c r="I6" s="83">
        <f t="shared" si="0"/>
        <v>9.9999999999997868E-3</v>
      </c>
      <c r="J6" s="83">
        <f t="shared" si="1"/>
        <v>0.18939393939393534</v>
      </c>
      <c r="K6" s="83">
        <f>J6-SYD_90DSMR</f>
        <v>3.8233155963310561E-2</v>
      </c>
      <c r="L6" s="83">
        <f t="shared" si="2"/>
        <v>1.46177421491483E-3</v>
      </c>
    </row>
    <row r="7" spans="1:12" x14ac:dyDescent="0.25">
      <c r="A7" s="82">
        <v>42087</v>
      </c>
      <c r="B7" s="83">
        <v>5.27</v>
      </c>
      <c r="C7" s="83">
        <v>5.32</v>
      </c>
      <c r="D7" s="83">
        <v>5.25</v>
      </c>
      <c r="E7" s="83">
        <v>5.28</v>
      </c>
      <c r="F7" s="84">
        <v>2983400</v>
      </c>
      <c r="G7" s="83">
        <v>5.28</v>
      </c>
      <c r="H7" s="84">
        <f>EOD_T-A7</f>
        <v>7</v>
      </c>
      <c r="I7" s="83">
        <f t="shared" si="0"/>
        <v>3.0000000000000249E-2</v>
      </c>
      <c r="J7" s="83">
        <f t="shared" si="1"/>
        <v>0.57142857142857617</v>
      </c>
      <c r="K7" s="83">
        <f>J7-SYD_90DSMR</f>
        <v>0.42026778799795139</v>
      </c>
      <c r="L7" s="83">
        <f t="shared" si="2"/>
        <v>0.17662501362869101</v>
      </c>
    </row>
    <row r="8" spans="1:12" x14ac:dyDescent="0.25">
      <c r="A8" s="82">
        <v>42086</v>
      </c>
      <c r="B8" s="83">
        <v>5.26</v>
      </c>
      <c r="C8" s="83">
        <v>5.28</v>
      </c>
      <c r="D8" s="83">
        <v>5.22</v>
      </c>
      <c r="E8" s="83">
        <v>5.25</v>
      </c>
      <c r="F8" s="84">
        <v>3008900</v>
      </c>
      <c r="G8" s="83">
        <v>5.25</v>
      </c>
      <c r="H8" s="84">
        <f>EOD_T-A8</f>
        <v>8</v>
      </c>
      <c r="I8" s="83">
        <f t="shared" si="0"/>
        <v>-4.0000000000000036E-2</v>
      </c>
      <c r="J8" s="83">
        <f t="shared" si="1"/>
        <v>-0.75614366729678706</v>
      </c>
      <c r="K8" s="83">
        <f>J8-SYD_90DSMR</f>
        <v>-0.90730445072741184</v>
      </c>
      <c r="L8" s="83">
        <f t="shared" si="2"/>
        <v>0.82320136630977048</v>
      </c>
    </row>
    <row r="9" spans="1:12" x14ac:dyDescent="0.25">
      <c r="A9" s="82">
        <v>42083</v>
      </c>
      <c r="B9" s="83">
        <v>5.33</v>
      </c>
      <c r="C9" s="83">
        <v>5.38</v>
      </c>
      <c r="D9" s="83">
        <v>5.27</v>
      </c>
      <c r="E9" s="83">
        <v>5.29</v>
      </c>
      <c r="F9" s="84">
        <v>14458700</v>
      </c>
      <c r="G9" s="83">
        <v>5.29</v>
      </c>
      <c r="H9" s="84">
        <f>EOD_T-A9</f>
        <v>11</v>
      </c>
      <c r="I9" s="83">
        <f t="shared" si="0"/>
        <v>-1.9999999999999574E-2</v>
      </c>
      <c r="J9" s="83">
        <f t="shared" si="1"/>
        <v>-0.37664783427494491</v>
      </c>
      <c r="K9" s="83">
        <f>J9-SYD_90DSMR</f>
        <v>-0.52780861770556964</v>
      </c>
      <c r="L9" s="83">
        <f t="shared" si="2"/>
        <v>0.27858193692426414</v>
      </c>
    </row>
    <row r="10" spans="1:12" x14ac:dyDescent="0.25">
      <c r="A10" s="82">
        <v>42082</v>
      </c>
      <c r="B10" s="83">
        <v>5.3</v>
      </c>
      <c r="C10" s="83">
        <v>5.33</v>
      </c>
      <c r="D10" s="83">
        <v>5.25</v>
      </c>
      <c r="E10" s="83">
        <v>5.31</v>
      </c>
      <c r="F10" s="84">
        <v>7016600</v>
      </c>
      <c r="G10" s="83">
        <v>5.31</v>
      </c>
      <c r="H10" s="84">
        <f>EOD_T-A10</f>
        <v>12</v>
      </c>
      <c r="I10" s="83">
        <f t="shared" si="0"/>
        <v>0.12999999999999989</v>
      </c>
      <c r="J10" s="83">
        <f t="shared" si="1"/>
        <v>2.5096525096525077</v>
      </c>
      <c r="K10" s="83">
        <f>J10-SYD_90DSMR</f>
        <v>2.358491726221883</v>
      </c>
      <c r="L10" s="83">
        <f t="shared" si="2"/>
        <v>5.5624832226570771</v>
      </c>
    </row>
    <row r="11" spans="1:12" x14ac:dyDescent="0.25">
      <c r="A11" s="82">
        <v>42080</v>
      </c>
      <c r="B11" s="83">
        <v>5.21</v>
      </c>
      <c r="C11" s="83">
        <v>5.23</v>
      </c>
      <c r="D11" s="83">
        <v>5.17</v>
      </c>
      <c r="E11" s="83">
        <v>5.18</v>
      </c>
      <c r="F11" s="84">
        <v>2631900</v>
      </c>
      <c r="G11" s="83">
        <v>5.18</v>
      </c>
      <c r="H11" s="84">
        <f>EOD_T-A11</f>
        <v>14</v>
      </c>
      <c r="I11" s="83">
        <f t="shared" si="0"/>
        <v>0</v>
      </c>
      <c r="J11" s="83">
        <f t="shared" si="1"/>
        <v>0</v>
      </c>
      <c r="K11" s="83">
        <f>J11-SYD_90DSMR</f>
        <v>-0.15116078343062478</v>
      </c>
      <c r="L11" s="83">
        <f t="shared" si="2"/>
        <v>2.2849582447360246E-2</v>
      </c>
    </row>
    <row r="12" spans="1:12" x14ac:dyDescent="0.25">
      <c r="A12" s="82">
        <v>42079</v>
      </c>
      <c r="B12" s="83">
        <v>5.19</v>
      </c>
      <c r="C12" s="83">
        <v>5.19</v>
      </c>
      <c r="D12" s="83">
        <v>5.14</v>
      </c>
      <c r="E12" s="83">
        <v>5.18</v>
      </c>
      <c r="F12" s="84">
        <v>2734700</v>
      </c>
      <c r="G12" s="83">
        <v>5.18</v>
      </c>
      <c r="H12" s="84">
        <f>EOD_T-A12</f>
        <v>15</v>
      </c>
      <c r="I12" s="83">
        <f t="shared" si="0"/>
        <v>-4.0000000000000036E-2</v>
      </c>
      <c r="J12" s="83">
        <f t="shared" si="1"/>
        <v>-0.76628352490421525</v>
      </c>
      <c r="K12" s="83">
        <f>J12-SYD_90DSMR</f>
        <v>-0.91744430833484003</v>
      </c>
      <c r="L12" s="83">
        <f t="shared" si="2"/>
        <v>0.84170405889599298</v>
      </c>
    </row>
    <row r="13" spans="1:12" x14ac:dyDescent="0.25">
      <c r="A13" s="82">
        <v>42076</v>
      </c>
      <c r="B13" s="83">
        <v>5.34</v>
      </c>
      <c r="C13" s="83">
        <v>5.34</v>
      </c>
      <c r="D13" s="83">
        <v>5.2</v>
      </c>
      <c r="E13" s="83">
        <v>5.22</v>
      </c>
      <c r="F13" s="84">
        <v>3145900</v>
      </c>
      <c r="G13" s="83">
        <v>5.22</v>
      </c>
      <c r="H13" s="84">
        <f>EOD_T-A13</f>
        <v>18</v>
      </c>
      <c r="I13" s="83">
        <f t="shared" si="0"/>
        <v>-7.0000000000000284E-2</v>
      </c>
      <c r="J13" s="83">
        <f t="shared" si="1"/>
        <v>-1.3232514177693815</v>
      </c>
      <c r="K13" s="83">
        <f>J13-SYD_90DSMR</f>
        <v>-1.4744122012000063</v>
      </c>
      <c r="L13" s="83">
        <f t="shared" si="2"/>
        <v>2.1738913390474477</v>
      </c>
    </row>
    <row r="14" spans="1:12" x14ac:dyDescent="0.25">
      <c r="A14" s="82">
        <v>42075</v>
      </c>
      <c r="B14" s="83">
        <v>5.25</v>
      </c>
      <c r="C14" s="83">
        <v>5.31</v>
      </c>
      <c r="D14" s="83">
        <v>5.23</v>
      </c>
      <c r="E14" s="83">
        <v>5.29</v>
      </c>
      <c r="F14" s="84">
        <v>3340900</v>
      </c>
      <c r="G14" s="83">
        <v>5.29</v>
      </c>
      <c r="H14" s="84">
        <f>EOD_T-A14</f>
        <v>19</v>
      </c>
      <c r="I14" s="83">
        <f t="shared" si="0"/>
        <v>4.9999999999999822E-2</v>
      </c>
      <c r="J14" s="83">
        <f t="shared" si="1"/>
        <v>0.95419847328243934</v>
      </c>
      <c r="K14" s="83">
        <f>J14-SYD_90DSMR</f>
        <v>0.80303768985181456</v>
      </c>
      <c r="L14" s="83">
        <f t="shared" si="2"/>
        <v>0.6448695313225391</v>
      </c>
    </row>
    <row r="15" spans="1:12" x14ac:dyDescent="0.25">
      <c r="A15" s="82">
        <v>42074</v>
      </c>
      <c r="B15" s="83">
        <v>5.13</v>
      </c>
      <c r="C15" s="83">
        <v>5.26</v>
      </c>
      <c r="D15" s="83">
        <v>5.12</v>
      </c>
      <c r="E15" s="83">
        <v>5.24</v>
      </c>
      <c r="F15" s="84">
        <v>5959800</v>
      </c>
      <c r="G15" s="83">
        <v>5.24</v>
      </c>
      <c r="H15" s="84">
        <f>EOD_T-A15</f>
        <v>20</v>
      </c>
      <c r="I15" s="83">
        <f t="shared" si="0"/>
        <v>8.9999999999999858E-2</v>
      </c>
      <c r="J15" s="83">
        <f t="shared" si="1"/>
        <v>1.7475728155339778</v>
      </c>
      <c r="K15" s="83">
        <f>J15-SYD_90DSMR</f>
        <v>1.596412032103353</v>
      </c>
      <c r="L15" s="83">
        <f t="shared" si="2"/>
        <v>2.5485313762443571</v>
      </c>
    </row>
    <row r="16" spans="1:12" x14ac:dyDescent="0.25">
      <c r="A16" s="82">
        <v>42073</v>
      </c>
      <c r="B16" s="83">
        <v>5.13</v>
      </c>
      <c r="C16" s="83">
        <v>5.18</v>
      </c>
      <c r="D16" s="83">
        <v>5.13</v>
      </c>
      <c r="E16" s="83">
        <v>5.15</v>
      </c>
      <c r="F16" s="84">
        <v>8618700</v>
      </c>
      <c r="G16" s="83">
        <v>5.15</v>
      </c>
      <c r="H16" s="84">
        <f>EOD_T-A16</f>
        <v>21</v>
      </c>
      <c r="I16" s="83">
        <f t="shared" si="0"/>
        <v>3.0000000000000249E-2</v>
      </c>
      <c r="J16" s="83">
        <f t="shared" si="1"/>
        <v>0.58593750000000488</v>
      </c>
      <c r="K16" s="83">
        <f>J16-SYD_90DSMR</f>
        <v>0.43477671656938011</v>
      </c>
      <c r="L16" s="83">
        <f t="shared" si="2"/>
        <v>0.18903079327085109</v>
      </c>
    </row>
    <row r="17" spans="1:12" x14ac:dyDescent="0.25">
      <c r="A17" s="82">
        <v>42072</v>
      </c>
      <c r="B17" s="83">
        <v>5.19</v>
      </c>
      <c r="C17" s="83">
        <v>5.22</v>
      </c>
      <c r="D17" s="83">
        <v>5.09</v>
      </c>
      <c r="E17" s="83">
        <v>5.12</v>
      </c>
      <c r="F17" s="84">
        <v>3839100</v>
      </c>
      <c r="G17" s="83">
        <v>5.12</v>
      </c>
      <c r="H17" s="84">
        <f>EOD_T-A17</f>
        <v>22</v>
      </c>
      <c r="I17" s="83">
        <f t="shared" si="0"/>
        <v>-0.12999999999999989</v>
      </c>
      <c r="J17" s="83">
        <f t="shared" si="1"/>
        <v>-2.4761904761904741</v>
      </c>
      <c r="K17" s="83">
        <f>J17-SYD_90DSMR</f>
        <v>-2.6273512596210988</v>
      </c>
      <c r="L17" s="83">
        <f t="shared" si="2"/>
        <v>6.902974641432575</v>
      </c>
    </row>
    <row r="18" spans="1:12" x14ac:dyDescent="0.25">
      <c r="A18" s="82">
        <v>42069</v>
      </c>
      <c r="B18" s="83">
        <v>5.23</v>
      </c>
      <c r="C18" s="83">
        <v>5.27</v>
      </c>
      <c r="D18" s="83">
        <v>5.22</v>
      </c>
      <c r="E18" s="83">
        <v>5.25</v>
      </c>
      <c r="F18" s="84">
        <v>3253900</v>
      </c>
      <c r="G18" s="83">
        <v>5.25</v>
      </c>
      <c r="H18" s="84">
        <f>EOD_T-A18</f>
        <v>25</v>
      </c>
      <c r="I18" s="83">
        <f t="shared" si="0"/>
        <v>4.0000000000000036E-2</v>
      </c>
      <c r="J18" s="83">
        <f t="shared" si="1"/>
        <v>0.76775431861804289</v>
      </c>
      <c r="K18" s="83">
        <f>J18-SYD_90DSMR</f>
        <v>0.61659353518741811</v>
      </c>
      <c r="L18" s="83">
        <f t="shared" si="2"/>
        <v>0.38018758763491783</v>
      </c>
    </row>
    <row r="19" spans="1:12" x14ac:dyDescent="0.25">
      <c r="A19" s="82">
        <v>42068</v>
      </c>
      <c r="B19" s="83">
        <v>5.21</v>
      </c>
      <c r="C19" s="83">
        <v>5.23</v>
      </c>
      <c r="D19" s="83">
        <v>5.16</v>
      </c>
      <c r="E19" s="83">
        <v>5.21</v>
      </c>
      <c r="F19" s="84">
        <v>4409500</v>
      </c>
      <c r="G19" s="83">
        <v>5.21</v>
      </c>
      <c r="H19" s="84">
        <f>EOD_T-A19</f>
        <v>26</v>
      </c>
      <c r="I19" s="83">
        <f t="shared" si="0"/>
        <v>-2.0000000000000462E-2</v>
      </c>
      <c r="J19" s="83">
        <f t="shared" si="1"/>
        <v>-0.3824091778202765</v>
      </c>
      <c r="K19" s="83">
        <f>J19-SYD_90DSMR</f>
        <v>-0.53356996125090128</v>
      </c>
      <c r="L19" s="83">
        <f t="shared" si="2"/>
        <v>0.28469690354928828</v>
      </c>
    </row>
    <row r="20" spans="1:12" x14ac:dyDescent="0.25">
      <c r="A20" s="82">
        <v>42067</v>
      </c>
      <c r="B20" s="83">
        <v>5.26</v>
      </c>
      <c r="C20" s="83">
        <v>5.26</v>
      </c>
      <c r="D20" s="83">
        <v>5.19</v>
      </c>
      <c r="E20" s="83">
        <v>5.23</v>
      </c>
      <c r="F20" s="84">
        <v>6052700</v>
      </c>
      <c r="G20" s="83">
        <v>5.23</v>
      </c>
      <c r="H20" s="84">
        <f>EOD_T-A20</f>
        <v>27</v>
      </c>
      <c r="I20" s="83">
        <f t="shared" si="0"/>
        <v>3.0000000000000249E-2</v>
      </c>
      <c r="J20" s="83">
        <f t="shared" si="1"/>
        <v>0.57692307692308176</v>
      </c>
      <c r="K20" s="83">
        <f>J20-SYD_90DSMR</f>
        <v>0.42576229349245698</v>
      </c>
      <c r="L20" s="83">
        <f t="shared" si="2"/>
        <v>0.18127353055995707</v>
      </c>
    </row>
    <row r="21" spans="1:12" x14ac:dyDescent="0.25">
      <c r="A21" s="82">
        <v>42066</v>
      </c>
      <c r="B21" s="83">
        <v>5.2</v>
      </c>
      <c r="C21" s="83">
        <v>5.24</v>
      </c>
      <c r="D21" s="83">
        <v>5.15</v>
      </c>
      <c r="E21" s="83">
        <v>5.2</v>
      </c>
      <c r="F21" s="84">
        <v>7042700</v>
      </c>
      <c r="G21" s="83">
        <v>5.2</v>
      </c>
      <c r="H21" s="84">
        <f>EOD_T-A21</f>
        <v>28</v>
      </c>
      <c r="I21" s="83">
        <f t="shared" si="0"/>
        <v>6.0000000000000497E-2</v>
      </c>
      <c r="J21" s="83">
        <f t="shared" si="1"/>
        <v>1.1673151750972859</v>
      </c>
      <c r="K21" s="83">
        <f>J21-SYD_90DSMR</f>
        <v>1.0161543916666611</v>
      </c>
      <c r="L21" s="83">
        <f t="shared" si="2"/>
        <v>1.0325697477034421</v>
      </c>
    </row>
    <row r="22" spans="1:12" x14ac:dyDescent="0.25">
      <c r="A22" s="82">
        <v>42065</v>
      </c>
      <c r="B22" s="83">
        <v>5.15</v>
      </c>
      <c r="C22" s="83">
        <v>5.2</v>
      </c>
      <c r="D22" s="83">
        <v>5.12</v>
      </c>
      <c r="E22" s="83">
        <v>5.14</v>
      </c>
      <c r="F22" s="84">
        <v>4342500</v>
      </c>
      <c r="G22" s="83">
        <v>5.14</v>
      </c>
      <c r="H22" s="84">
        <f>EOD_T-A22</f>
        <v>29</v>
      </c>
      <c r="I22" s="83">
        <f t="shared" si="0"/>
        <v>-2.0000000000000462E-2</v>
      </c>
      <c r="J22" s="83">
        <f t="shared" si="1"/>
        <v>-0.38759689922481511</v>
      </c>
      <c r="K22" s="83">
        <f>J22-SYD_90DSMR</f>
        <v>-0.53875768265543988</v>
      </c>
      <c r="L22" s="83">
        <f t="shared" si="2"/>
        <v>0.29025984062025967</v>
      </c>
    </row>
    <row r="23" spans="1:12" x14ac:dyDescent="0.25">
      <c r="A23" s="82">
        <v>42062</v>
      </c>
      <c r="B23" s="83">
        <v>5.07</v>
      </c>
      <c r="C23" s="83">
        <v>5.17</v>
      </c>
      <c r="D23" s="83">
        <v>5.01</v>
      </c>
      <c r="E23" s="83">
        <v>5.16</v>
      </c>
      <c r="F23" s="84">
        <v>7598600</v>
      </c>
      <c r="G23" s="83">
        <v>5.16</v>
      </c>
      <c r="H23" s="84">
        <f>EOD_T-A23</f>
        <v>32</v>
      </c>
      <c r="I23" s="83">
        <f t="shared" si="0"/>
        <v>0.16000000000000014</v>
      </c>
      <c r="J23" s="83">
        <f t="shared" si="1"/>
        <v>3.2000000000000028</v>
      </c>
      <c r="K23" s="83">
        <f>J23-SYD_90DSMR</f>
        <v>3.0488392165693781</v>
      </c>
      <c r="L23" s="83">
        <f t="shared" si="2"/>
        <v>9.2954205684913784</v>
      </c>
    </row>
    <row r="24" spans="1:12" x14ac:dyDescent="0.25">
      <c r="A24" s="82">
        <v>42061</v>
      </c>
      <c r="B24" s="83">
        <v>5.0999999999999996</v>
      </c>
      <c r="C24" s="83">
        <v>5.13</v>
      </c>
      <c r="D24" s="83">
        <v>4.93</v>
      </c>
      <c r="E24" s="83">
        <v>5</v>
      </c>
      <c r="F24" s="84">
        <v>6872700</v>
      </c>
      <c r="G24" s="83">
        <v>5</v>
      </c>
      <c r="H24" s="84">
        <f>EOD_T-A24</f>
        <v>33</v>
      </c>
      <c r="I24" s="83">
        <f t="shared" si="0"/>
        <v>-0.17999999999999972</v>
      </c>
      <c r="J24" s="83">
        <f t="shared" si="1"/>
        <v>-3.4749034749034693</v>
      </c>
      <c r="K24" s="83">
        <f>J24-SYD_90DSMR</f>
        <v>-3.6260642583340941</v>
      </c>
      <c r="L24" s="83">
        <f t="shared" si="2"/>
        <v>13.148342005567983</v>
      </c>
    </row>
    <row r="25" spans="1:12" x14ac:dyDescent="0.25">
      <c r="A25" s="82">
        <v>42060</v>
      </c>
      <c r="B25" s="83">
        <v>5.1100000000000003</v>
      </c>
      <c r="C25" s="83">
        <v>5.18</v>
      </c>
      <c r="D25" s="83">
        <v>5.0999999999999996</v>
      </c>
      <c r="E25" s="83">
        <v>5.18</v>
      </c>
      <c r="F25" s="84">
        <v>5663200</v>
      </c>
      <c r="G25" s="83">
        <v>5.18</v>
      </c>
      <c r="H25" s="84">
        <f>EOD_T-A25</f>
        <v>34</v>
      </c>
      <c r="I25" s="83">
        <f t="shared" si="0"/>
        <v>4.9999999999999822E-2</v>
      </c>
      <c r="J25" s="83">
        <f t="shared" si="1"/>
        <v>0.97465886939570801</v>
      </c>
      <c r="K25" s="83">
        <f>J25-SYD_90DSMR</f>
        <v>0.82349808596508323</v>
      </c>
      <c r="L25" s="83">
        <f t="shared" si="2"/>
        <v>0.67814909758815556</v>
      </c>
    </row>
    <row r="26" spans="1:12" x14ac:dyDescent="0.25">
      <c r="A26" s="82">
        <v>42059</v>
      </c>
      <c r="B26" s="83">
        <v>5.15</v>
      </c>
      <c r="C26" s="83">
        <v>5.15</v>
      </c>
      <c r="D26" s="83">
        <v>5.1100000000000003</v>
      </c>
      <c r="E26" s="83">
        <v>5.13</v>
      </c>
      <c r="F26" s="84">
        <v>6728800</v>
      </c>
      <c r="G26" s="83">
        <v>5.13</v>
      </c>
      <c r="H26" s="84">
        <f>EOD_T-A26</f>
        <v>35</v>
      </c>
      <c r="I26" s="83">
        <f t="shared" si="0"/>
        <v>0</v>
      </c>
      <c r="J26" s="83">
        <f t="shared" si="1"/>
        <v>0</v>
      </c>
      <c r="K26" s="83">
        <f>J26-SYD_90DSMR</f>
        <v>-0.15116078343062478</v>
      </c>
      <c r="L26" s="83">
        <f t="shared" si="2"/>
        <v>2.2849582447360246E-2</v>
      </c>
    </row>
    <row r="27" spans="1:12" x14ac:dyDescent="0.25">
      <c r="A27" s="82">
        <v>42058</v>
      </c>
      <c r="B27" s="83">
        <v>5.12</v>
      </c>
      <c r="C27" s="83">
        <v>5.14</v>
      </c>
      <c r="D27" s="83">
        <v>5.1100000000000003</v>
      </c>
      <c r="E27" s="83">
        <v>5.13</v>
      </c>
      <c r="F27" s="84">
        <v>2590000</v>
      </c>
      <c r="G27" s="83">
        <v>5.13</v>
      </c>
      <c r="H27" s="84">
        <f>EOD_T-A27</f>
        <v>36</v>
      </c>
      <c r="I27" s="83">
        <f t="shared" si="0"/>
        <v>9.9999999999997868E-3</v>
      </c>
      <c r="J27" s="83">
        <f t="shared" si="1"/>
        <v>0.19531249999999584</v>
      </c>
      <c r="K27" s="83">
        <f>J27-SYD_90DSMR</f>
        <v>4.4151716569371058E-2</v>
      </c>
      <c r="L27" s="83">
        <f t="shared" si="2"/>
        <v>1.9493740760220747E-3</v>
      </c>
    </row>
    <row r="28" spans="1:12" x14ac:dyDescent="0.25">
      <c r="A28" s="82">
        <v>42055</v>
      </c>
      <c r="B28" s="83">
        <v>5.19</v>
      </c>
      <c r="C28" s="83">
        <v>5.19</v>
      </c>
      <c r="D28" s="83">
        <v>5.0999999999999996</v>
      </c>
      <c r="E28" s="83">
        <v>5.12</v>
      </c>
      <c r="F28" s="84">
        <v>2386900</v>
      </c>
      <c r="G28" s="83">
        <v>5.12</v>
      </c>
      <c r="H28" s="84">
        <f>EOD_T-A28</f>
        <v>39</v>
      </c>
      <c r="I28" s="83">
        <f t="shared" si="0"/>
        <v>-1.9999999999999574E-2</v>
      </c>
      <c r="J28" s="83">
        <f t="shared" si="1"/>
        <v>-0.38910505836575049</v>
      </c>
      <c r="K28" s="83">
        <f>J28-SYD_90DSMR</f>
        <v>-0.54026584179637527</v>
      </c>
      <c r="L28" s="83">
        <f t="shared" si="2"/>
        <v>0.29188717981194601</v>
      </c>
    </row>
    <row r="29" spans="1:12" x14ac:dyDescent="0.25">
      <c r="A29" s="82">
        <v>42054</v>
      </c>
      <c r="B29" s="83">
        <v>5.18</v>
      </c>
      <c r="C29" s="83">
        <v>5.2</v>
      </c>
      <c r="D29" s="83">
        <v>5.12</v>
      </c>
      <c r="E29" s="83">
        <v>5.14</v>
      </c>
      <c r="F29" s="84">
        <v>2944400</v>
      </c>
      <c r="G29" s="83">
        <v>5.14</v>
      </c>
      <c r="H29" s="84">
        <f>EOD_T-A29</f>
        <v>40</v>
      </c>
      <c r="I29" s="83">
        <f t="shared" si="0"/>
        <v>-3.0000000000000249E-2</v>
      </c>
      <c r="J29" s="83">
        <f t="shared" si="1"/>
        <v>-0.58027079303675533</v>
      </c>
      <c r="K29" s="83">
        <f>J29-SYD_90DSMR</f>
        <v>-0.73143157646738011</v>
      </c>
      <c r="L29" s="83">
        <f t="shared" si="2"/>
        <v>0.53499215105355691</v>
      </c>
    </row>
    <row r="30" spans="1:12" x14ac:dyDescent="0.25">
      <c r="A30" s="82">
        <v>42053</v>
      </c>
      <c r="B30" s="83">
        <v>5.13</v>
      </c>
      <c r="C30" s="83">
        <v>5.17</v>
      </c>
      <c r="D30" s="83">
        <v>5.09</v>
      </c>
      <c r="E30" s="83">
        <v>5.17</v>
      </c>
      <c r="F30" s="84">
        <v>6414100</v>
      </c>
      <c r="G30" s="83">
        <v>5.17</v>
      </c>
      <c r="H30" s="84">
        <f>EOD_T-A30</f>
        <v>41</v>
      </c>
      <c r="I30" s="83">
        <f t="shared" si="0"/>
        <v>7.0000000000000284E-2</v>
      </c>
      <c r="J30" s="83">
        <f t="shared" si="1"/>
        <v>1.3725490196078489</v>
      </c>
      <c r="K30" s="83">
        <f>J30-SYD_90DSMR</f>
        <v>1.2213882361772241</v>
      </c>
      <c r="L30" s="83">
        <f t="shared" si="2"/>
        <v>1.4917892234721106</v>
      </c>
    </row>
    <row r="31" spans="1:12" x14ac:dyDescent="0.25">
      <c r="A31" s="82">
        <v>42052</v>
      </c>
      <c r="B31" s="83">
        <v>5.14</v>
      </c>
      <c r="C31" s="83">
        <v>5.16</v>
      </c>
      <c r="D31" s="83">
        <v>5.08</v>
      </c>
      <c r="E31" s="83">
        <v>5.0999999999999996</v>
      </c>
      <c r="F31" s="84">
        <v>4382100</v>
      </c>
      <c r="G31" s="83">
        <v>5.0999999999999996</v>
      </c>
      <c r="H31" s="84">
        <f>EOD_T-A31</f>
        <v>42</v>
      </c>
      <c r="I31" s="83">
        <f t="shared" si="0"/>
        <v>-6.0000000000000497E-2</v>
      </c>
      <c r="J31" s="83">
        <f t="shared" si="1"/>
        <v>-1.1627906976744282</v>
      </c>
      <c r="K31" s="83">
        <f>J31-SYD_90DSMR</f>
        <v>-1.313951481105053</v>
      </c>
      <c r="L31" s="83">
        <f t="shared" si="2"/>
        <v>1.7264684946981625</v>
      </c>
    </row>
    <row r="32" spans="1:12" x14ac:dyDescent="0.25">
      <c r="A32" s="82">
        <v>42051</v>
      </c>
      <c r="B32" s="83">
        <v>5.2</v>
      </c>
      <c r="C32" s="83">
        <v>5.2</v>
      </c>
      <c r="D32" s="83">
        <v>5.14</v>
      </c>
      <c r="E32" s="83">
        <v>5.16</v>
      </c>
      <c r="F32" s="84">
        <v>3516000</v>
      </c>
      <c r="G32" s="83">
        <v>5.16</v>
      </c>
      <c r="H32" s="84">
        <f>EOD_T-A32</f>
        <v>43</v>
      </c>
      <c r="I32" s="83">
        <f t="shared" si="0"/>
        <v>-8.0000000000000071E-2</v>
      </c>
      <c r="J32" s="83">
        <f t="shared" si="1"/>
        <v>-1.5267175572519098</v>
      </c>
      <c r="K32" s="83">
        <f>J32-SYD_90DSMR</f>
        <v>-1.6778783406825346</v>
      </c>
      <c r="L32" s="83">
        <f t="shared" si="2"/>
        <v>2.8152757261315755</v>
      </c>
    </row>
    <row r="33" spans="1:12" x14ac:dyDescent="0.25">
      <c r="A33" s="82">
        <v>42048</v>
      </c>
      <c r="B33" s="83">
        <v>5.18</v>
      </c>
      <c r="C33" s="83">
        <v>5.25</v>
      </c>
      <c r="D33" s="83">
        <v>5.14</v>
      </c>
      <c r="E33" s="83">
        <v>5.24</v>
      </c>
      <c r="F33" s="84">
        <v>5558700</v>
      </c>
      <c r="G33" s="83">
        <v>5.24</v>
      </c>
      <c r="H33" s="84">
        <f>EOD_T-A33</f>
        <v>46</v>
      </c>
      <c r="I33" s="83">
        <f t="shared" si="0"/>
        <v>0.12000000000000011</v>
      </c>
      <c r="J33" s="83">
        <f t="shared" si="1"/>
        <v>2.3437500000000022</v>
      </c>
      <c r="K33" s="83">
        <f>J33-SYD_90DSMR</f>
        <v>2.1925892165693774</v>
      </c>
      <c r="L33" s="83">
        <f t="shared" si="2"/>
        <v>4.8074474726163166</v>
      </c>
    </row>
    <row r="34" spans="1:12" x14ac:dyDescent="0.25">
      <c r="A34" s="82">
        <v>42047</v>
      </c>
      <c r="B34" s="83">
        <v>5.19</v>
      </c>
      <c r="C34" s="83">
        <v>5.2</v>
      </c>
      <c r="D34" s="83">
        <v>5.1100000000000003</v>
      </c>
      <c r="E34" s="83">
        <v>5.12</v>
      </c>
      <c r="F34" s="84">
        <v>4586800</v>
      </c>
      <c r="G34" s="83">
        <v>5.12</v>
      </c>
      <c r="H34" s="84">
        <f>EOD_T-A34</f>
        <v>47</v>
      </c>
      <c r="I34" s="83">
        <f t="shared" si="0"/>
        <v>-4.0000000000000036E-2</v>
      </c>
      <c r="J34" s="83">
        <f t="shared" si="1"/>
        <v>-0.77519379844961311</v>
      </c>
      <c r="K34" s="83">
        <f>J34-SYD_90DSMR</f>
        <v>-0.92635458188023789</v>
      </c>
      <c r="L34" s="83">
        <f t="shared" si="2"/>
        <v>0.85813281137051034</v>
      </c>
    </row>
    <row r="35" spans="1:12" x14ac:dyDescent="0.25">
      <c r="A35" s="82">
        <v>42046</v>
      </c>
      <c r="B35" s="83">
        <v>5.2</v>
      </c>
      <c r="C35" s="83">
        <v>5.2</v>
      </c>
      <c r="D35" s="83">
        <v>5.14</v>
      </c>
      <c r="E35" s="83">
        <v>5.16</v>
      </c>
      <c r="F35" s="84">
        <v>3460500</v>
      </c>
      <c r="G35" s="83">
        <v>5.16</v>
      </c>
      <c r="H35" s="84">
        <f>EOD_T-A35</f>
        <v>48</v>
      </c>
      <c r="I35" s="83">
        <f t="shared" si="0"/>
        <v>2.0000000000000462E-2</v>
      </c>
      <c r="J35" s="83">
        <f t="shared" si="1"/>
        <v>0.38910505836576781</v>
      </c>
      <c r="K35" s="83">
        <f>J35-SYD_90DSMR</f>
        <v>0.23794427493514303</v>
      </c>
      <c r="L35" s="83">
        <f t="shared" si="2"/>
        <v>5.6617477974410933E-2</v>
      </c>
    </row>
    <row r="36" spans="1:12" x14ac:dyDescent="0.25">
      <c r="A36" s="82">
        <v>42045</v>
      </c>
      <c r="B36" s="83">
        <v>5.16</v>
      </c>
      <c r="C36" s="83">
        <v>5.18</v>
      </c>
      <c r="D36" s="83">
        <v>5.12</v>
      </c>
      <c r="E36" s="83">
        <v>5.14</v>
      </c>
      <c r="F36" s="84">
        <v>4826400</v>
      </c>
      <c r="G36" s="83">
        <v>5.14</v>
      </c>
      <c r="H36" s="84">
        <f>EOD_T-A36</f>
        <v>49</v>
      </c>
      <c r="I36" s="83">
        <f t="shared" si="0"/>
        <v>9.9999999999997868E-3</v>
      </c>
      <c r="J36" s="83">
        <f t="shared" si="1"/>
        <v>0.19493177387913815</v>
      </c>
      <c r="K36" s="83">
        <f>J36-SYD_90DSMR</f>
        <v>4.3770990448513375E-2</v>
      </c>
      <c r="L36" s="83">
        <f t="shared" si="2"/>
        <v>1.915899604843849E-3</v>
      </c>
    </row>
    <row r="37" spans="1:12" x14ac:dyDescent="0.25">
      <c r="A37" s="82">
        <v>42044</v>
      </c>
      <c r="B37" s="83">
        <v>5.18</v>
      </c>
      <c r="C37" s="83">
        <v>5.19</v>
      </c>
      <c r="D37" s="83">
        <v>5.1100000000000003</v>
      </c>
      <c r="E37" s="83">
        <v>5.13</v>
      </c>
      <c r="F37" s="84">
        <v>3852200</v>
      </c>
      <c r="G37" s="83">
        <v>5.13</v>
      </c>
      <c r="H37" s="84">
        <f>EOD_T-A37</f>
        <v>50</v>
      </c>
      <c r="I37" s="83">
        <f t="shared" si="0"/>
        <v>-4.9999999999999822E-2</v>
      </c>
      <c r="J37" s="83">
        <f t="shared" si="1"/>
        <v>-0.96525096525096199</v>
      </c>
      <c r="K37" s="83">
        <f>J37-SYD_90DSMR</f>
        <v>-1.1164117486815868</v>
      </c>
      <c r="L37" s="83">
        <f t="shared" si="2"/>
        <v>1.2463751925942785</v>
      </c>
    </row>
    <row r="38" spans="1:12" x14ac:dyDescent="0.25">
      <c r="A38" s="82">
        <v>42041</v>
      </c>
      <c r="B38" s="83">
        <v>5.19</v>
      </c>
      <c r="C38" s="83">
        <v>5.2</v>
      </c>
      <c r="D38" s="83">
        <v>5.12</v>
      </c>
      <c r="E38" s="83">
        <v>5.18</v>
      </c>
      <c r="F38" s="84">
        <v>2829600</v>
      </c>
      <c r="G38" s="83">
        <v>5.18</v>
      </c>
      <c r="H38" s="84">
        <f>EOD_T-A38</f>
        <v>53</v>
      </c>
      <c r="I38" s="83">
        <f t="shared" si="0"/>
        <v>2.9999999999999361E-2</v>
      </c>
      <c r="J38" s="83">
        <f t="shared" si="1"/>
        <v>0.58252427184464772</v>
      </c>
      <c r="K38" s="83">
        <f>J38-SYD_90DSMR</f>
        <v>0.43136348841402294</v>
      </c>
      <c r="L38" s="83">
        <f t="shared" si="2"/>
        <v>0.18607445913671491</v>
      </c>
    </row>
    <row r="39" spans="1:12" x14ac:dyDescent="0.25">
      <c r="A39" s="82">
        <v>42040</v>
      </c>
      <c r="B39" s="83">
        <v>5.15</v>
      </c>
      <c r="C39" s="83">
        <v>5.18</v>
      </c>
      <c r="D39" s="83">
        <v>5.1100000000000003</v>
      </c>
      <c r="E39" s="83">
        <v>5.15</v>
      </c>
      <c r="F39" s="84">
        <v>5121600</v>
      </c>
      <c r="G39" s="83">
        <v>5.15</v>
      </c>
      <c r="H39" s="84">
        <f>EOD_T-A39</f>
        <v>54</v>
      </c>
      <c r="I39" s="83">
        <f t="shared" si="0"/>
        <v>4.0000000000000036E-2</v>
      </c>
      <c r="J39" s="83">
        <f t="shared" si="1"/>
        <v>0.78277886497064642</v>
      </c>
      <c r="K39" s="83">
        <f>J39-SYD_90DSMR</f>
        <v>0.63161808154002164</v>
      </c>
      <c r="L39" s="83">
        <f t="shared" si="2"/>
        <v>0.39894140092829744</v>
      </c>
    </row>
    <row r="40" spans="1:12" x14ac:dyDescent="0.25">
      <c r="A40" s="82">
        <v>42039</v>
      </c>
      <c r="B40" s="83">
        <v>5.05</v>
      </c>
      <c r="C40" s="83">
        <v>5.14</v>
      </c>
      <c r="D40" s="83">
        <v>5.03</v>
      </c>
      <c r="E40" s="83">
        <v>5.1100000000000003</v>
      </c>
      <c r="F40" s="84">
        <v>9343800</v>
      </c>
      <c r="G40" s="83">
        <v>5.1100000000000003</v>
      </c>
      <c r="H40" s="84">
        <f>EOD_T-A40</f>
        <v>55</v>
      </c>
      <c r="I40" s="83">
        <f t="shared" si="0"/>
        <v>0.11000000000000032</v>
      </c>
      <c r="J40" s="83">
        <f t="shared" si="1"/>
        <v>2.2000000000000064</v>
      </c>
      <c r="K40" s="83">
        <f>J40-SYD_90DSMR</f>
        <v>2.0488392165693816</v>
      </c>
      <c r="L40" s="83">
        <f t="shared" si="2"/>
        <v>4.1977421353526374</v>
      </c>
    </row>
    <row r="41" spans="1:12" x14ac:dyDescent="0.25">
      <c r="A41" s="82">
        <v>42038</v>
      </c>
      <c r="B41" s="83">
        <v>4.99</v>
      </c>
      <c r="C41" s="83">
        <v>5.0199999999999996</v>
      </c>
      <c r="D41" s="83">
        <v>4.95</v>
      </c>
      <c r="E41" s="83">
        <v>5</v>
      </c>
      <c r="F41" s="84">
        <v>6020500</v>
      </c>
      <c r="G41" s="83">
        <v>5</v>
      </c>
      <c r="H41" s="84">
        <f>EOD_T-A41</f>
        <v>56</v>
      </c>
      <c r="I41" s="83">
        <f t="shared" si="0"/>
        <v>9.9999999999997868E-3</v>
      </c>
      <c r="J41" s="83">
        <f t="shared" si="1"/>
        <v>0.20040080160320214</v>
      </c>
      <c r="K41" s="83">
        <f>J41-SYD_90DSMR</f>
        <v>4.9240018172577366E-2</v>
      </c>
      <c r="L41" s="83">
        <f t="shared" si="2"/>
        <v>2.4245793896357491E-3</v>
      </c>
    </row>
    <row r="42" spans="1:12" x14ac:dyDescent="0.25">
      <c r="A42" s="82">
        <v>42037</v>
      </c>
      <c r="B42" s="83">
        <v>4.99</v>
      </c>
      <c r="C42" s="83">
        <v>5.01</v>
      </c>
      <c r="D42" s="83">
        <v>4.97</v>
      </c>
      <c r="E42" s="83">
        <v>4.99</v>
      </c>
      <c r="F42" s="84">
        <v>3293400</v>
      </c>
      <c r="G42" s="83">
        <v>4.99</v>
      </c>
      <c r="H42" s="84">
        <f>EOD_T-A42</f>
        <v>57</v>
      </c>
      <c r="I42" s="83">
        <f t="shared" si="0"/>
        <v>0</v>
      </c>
      <c r="J42" s="83">
        <f t="shared" si="1"/>
        <v>0</v>
      </c>
      <c r="K42" s="83">
        <f>J42-SYD_90DSMR</f>
        <v>-0.15116078343062478</v>
      </c>
      <c r="L42" s="83">
        <f t="shared" si="2"/>
        <v>2.2849582447360246E-2</v>
      </c>
    </row>
    <row r="43" spans="1:12" x14ac:dyDescent="0.25">
      <c r="A43" s="82">
        <v>42034</v>
      </c>
      <c r="B43" s="83">
        <v>5</v>
      </c>
      <c r="C43" s="83">
        <v>5.01</v>
      </c>
      <c r="D43" s="83">
        <v>4.97</v>
      </c>
      <c r="E43" s="83">
        <v>4.99</v>
      </c>
      <c r="F43" s="84">
        <v>7546600</v>
      </c>
      <c r="G43" s="83">
        <v>4.99</v>
      </c>
      <c r="H43" s="84">
        <f>EOD_T-A43</f>
        <v>60</v>
      </c>
      <c r="I43" s="83">
        <f t="shared" si="0"/>
        <v>-9.9999999999997868E-3</v>
      </c>
      <c r="J43" s="83">
        <f t="shared" si="1"/>
        <v>-0.19999999999999576</v>
      </c>
      <c r="K43" s="83">
        <f>J43-SYD_90DSMR</f>
        <v>-0.35116078343062052</v>
      </c>
      <c r="L43" s="83">
        <f t="shared" si="2"/>
        <v>0.12331389581960717</v>
      </c>
    </row>
    <row r="44" spans="1:12" x14ac:dyDescent="0.25">
      <c r="A44" s="82">
        <v>42033</v>
      </c>
      <c r="B44" s="83">
        <v>4.95</v>
      </c>
      <c r="C44" s="83">
        <v>5</v>
      </c>
      <c r="D44" s="83">
        <v>4.95</v>
      </c>
      <c r="E44" s="83">
        <v>5</v>
      </c>
      <c r="F44" s="84">
        <v>4646900</v>
      </c>
      <c r="G44" s="83">
        <v>5</v>
      </c>
      <c r="H44" s="84">
        <f>EOD_T-A44</f>
        <v>61</v>
      </c>
      <c r="I44" s="83">
        <f t="shared" si="0"/>
        <v>9.9999999999997868E-3</v>
      </c>
      <c r="J44" s="83">
        <f t="shared" si="1"/>
        <v>0.20040080160320214</v>
      </c>
      <c r="K44" s="83">
        <f>J44-SYD_90DSMR</f>
        <v>4.9240018172577366E-2</v>
      </c>
      <c r="L44" s="83">
        <f t="shared" si="2"/>
        <v>2.4245793896357491E-3</v>
      </c>
    </row>
    <row r="45" spans="1:12" x14ac:dyDescent="0.25">
      <c r="A45" s="82">
        <v>42032</v>
      </c>
      <c r="B45" s="83">
        <v>4.96</v>
      </c>
      <c r="C45" s="83">
        <v>5</v>
      </c>
      <c r="D45" s="83">
        <v>4.96</v>
      </c>
      <c r="E45" s="83">
        <v>4.99</v>
      </c>
      <c r="F45" s="84">
        <v>3275800</v>
      </c>
      <c r="G45" s="83">
        <v>4.99</v>
      </c>
      <c r="H45" s="84">
        <f>EOD_T-A45</f>
        <v>62</v>
      </c>
      <c r="I45" s="83">
        <f t="shared" si="0"/>
        <v>-9.9999999999997868E-3</v>
      </c>
      <c r="J45" s="83">
        <f t="shared" si="1"/>
        <v>-0.19999999999999576</v>
      </c>
      <c r="K45" s="83">
        <f>J45-SYD_90DSMR</f>
        <v>-0.35116078343062052</v>
      </c>
      <c r="L45" s="83">
        <f t="shared" si="2"/>
        <v>0.12331389581960717</v>
      </c>
    </row>
    <row r="46" spans="1:12" x14ac:dyDescent="0.25">
      <c r="A46" s="82">
        <v>42031</v>
      </c>
      <c r="B46" s="83">
        <v>4.97</v>
      </c>
      <c r="C46" s="83">
        <v>5.01</v>
      </c>
      <c r="D46" s="83">
        <v>4.96</v>
      </c>
      <c r="E46" s="83">
        <v>5</v>
      </c>
      <c r="F46" s="84">
        <v>5524900</v>
      </c>
      <c r="G46" s="83">
        <v>5</v>
      </c>
      <c r="H46" s="84">
        <f>EOD_T-A46</f>
        <v>63</v>
      </c>
      <c r="I46" s="83">
        <f t="shared" si="0"/>
        <v>0</v>
      </c>
      <c r="J46" s="83">
        <f t="shared" si="1"/>
        <v>0</v>
      </c>
      <c r="K46" s="83">
        <f>J46-SYD_90DSMR</f>
        <v>-0.15116078343062478</v>
      </c>
      <c r="L46" s="83">
        <f t="shared" si="2"/>
        <v>2.2849582447360246E-2</v>
      </c>
    </row>
    <row r="47" spans="1:12" x14ac:dyDescent="0.25">
      <c r="A47" s="82">
        <v>42030</v>
      </c>
      <c r="B47" s="83">
        <v>5</v>
      </c>
      <c r="C47" s="83">
        <v>5</v>
      </c>
      <c r="D47" s="83">
        <v>5</v>
      </c>
      <c r="E47" s="83">
        <v>5</v>
      </c>
      <c r="F47" s="84">
        <v>0</v>
      </c>
      <c r="G47" s="83">
        <v>5</v>
      </c>
      <c r="H47" s="84">
        <f>EOD_T-A47</f>
        <v>64</v>
      </c>
      <c r="I47" s="83">
        <f t="shared" si="0"/>
        <v>0</v>
      </c>
      <c r="J47" s="83">
        <f t="shared" si="1"/>
        <v>0</v>
      </c>
      <c r="K47" s="83">
        <f>J47-SYD_90DSMR</f>
        <v>-0.15116078343062478</v>
      </c>
      <c r="L47" s="83">
        <f t="shared" si="2"/>
        <v>2.2849582447360246E-2</v>
      </c>
    </row>
    <row r="48" spans="1:12" x14ac:dyDescent="0.25">
      <c r="A48" s="82">
        <v>42027</v>
      </c>
      <c r="B48" s="83">
        <v>4.9800000000000004</v>
      </c>
      <c r="C48" s="83">
        <v>5</v>
      </c>
      <c r="D48" s="83">
        <v>4.96</v>
      </c>
      <c r="E48" s="83">
        <v>5</v>
      </c>
      <c r="F48" s="84">
        <v>5313100</v>
      </c>
      <c r="G48" s="83">
        <v>5</v>
      </c>
      <c r="H48" s="84">
        <f>EOD_T-A48</f>
        <v>67</v>
      </c>
      <c r="I48" s="83">
        <f t="shared" si="0"/>
        <v>5.9999999999999609E-2</v>
      </c>
      <c r="J48" s="83">
        <f t="shared" si="1"/>
        <v>1.214574898785417</v>
      </c>
      <c r="K48" s="83">
        <f>J48-SYD_90DSMR</f>
        <v>1.0634141153547922</v>
      </c>
      <c r="L48" s="83">
        <f t="shared" si="2"/>
        <v>1.1308495807358154</v>
      </c>
    </row>
    <row r="49" spans="1:12" x14ac:dyDescent="0.25">
      <c r="A49" s="82">
        <v>42026</v>
      </c>
      <c r="B49" s="83">
        <v>5</v>
      </c>
      <c r="C49" s="83">
        <v>5</v>
      </c>
      <c r="D49" s="83">
        <v>4.93</v>
      </c>
      <c r="E49" s="83">
        <v>4.9400000000000004</v>
      </c>
      <c r="F49" s="84">
        <v>5489600</v>
      </c>
      <c r="G49" s="83">
        <v>4.9400000000000004</v>
      </c>
      <c r="H49" s="84">
        <f>EOD_T-A49</f>
        <v>68</v>
      </c>
      <c r="I49" s="83">
        <f t="shared" si="0"/>
        <v>-5.9999999999999609E-2</v>
      </c>
      <c r="J49" s="83">
        <f t="shared" si="1"/>
        <v>-1.1999999999999922</v>
      </c>
      <c r="K49" s="83">
        <f>J49-SYD_90DSMR</f>
        <v>-1.351160783430617</v>
      </c>
      <c r="L49" s="83">
        <f t="shared" si="2"/>
        <v>1.8256354626808386</v>
      </c>
    </row>
    <row r="50" spans="1:12" x14ac:dyDescent="0.25">
      <c r="A50" s="82">
        <v>42025</v>
      </c>
      <c r="B50" s="83">
        <v>4.9400000000000004</v>
      </c>
      <c r="C50" s="83">
        <v>5.0199999999999996</v>
      </c>
      <c r="D50" s="83">
        <v>4.9400000000000004</v>
      </c>
      <c r="E50" s="83">
        <v>5</v>
      </c>
      <c r="F50" s="84">
        <v>5249900</v>
      </c>
      <c r="G50" s="83">
        <v>5</v>
      </c>
      <c r="H50" s="84">
        <f>EOD_T-A50</f>
        <v>69</v>
      </c>
      <c r="I50" s="83">
        <f t="shared" si="0"/>
        <v>7.0000000000000284E-2</v>
      </c>
      <c r="J50" s="83">
        <f t="shared" si="1"/>
        <v>1.4198782961460505</v>
      </c>
      <c r="K50" s="83">
        <f>J50-SYD_90DSMR</f>
        <v>1.2687175127154258</v>
      </c>
      <c r="L50" s="83">
        <f t="shared" si="2"/>
        <v>1.6096441270708166</v>
      </c>
    </row>
    <row r="51" spans="1:12" x14ac:dyDescent="0.25">
      <c r="A51" s="82">
        <v>42024</v>
      </c>
      <c r="B51" s="83">
        <v>4.8899999999999997</v>
      </c>
      <c r="C51" s="83">
        <v>4.95</v>
      </c>
      <c r="D51" s="83">
        <v>4.8899999999999997</v>
      </c>
      <c r="E51" s="83">
        <v>4.93</v>
      </c>
      <c r="F51" s="84">
        <v>6336500</v>
      </c>
      <c r="G51" s="83">
        <v>4.93</v>
      </c>
      <c r="H51" s="84">
        <f>EOD_T-A51</f>
        <v>70</v>
      </c>
      <c r="I51" s="83">
        <f t="shared" si="0"/>
        <v>-2.0000000000000462E-2</v>
      </c>
      <c r="J51" s="83">
        <f t="shared" si="1"/>
        <v>-0.4040404040404133</v>
      </c>
      <c r="K51" s="83">
        <f>J51-SYD_90DSMR</f>
        <v>-0.55520118747103808</v>
      </c>
      <c r="L51" s="83">
        <f t="shared" si="2"/>
        <v>0.30824835856925076</v>
      </c>
    </row>
    <row r="52" spans="1:12" x14ac:dyDescent="0.25">
      <c r="A52" s="82">
        <v>42023</v>
      </c>
      <c r="B52" s="83">
        <v>5</v>
      </c>
      <c r="C52" s="83">
        <v>5</v>
      </c>
      <c r="D52" s="83">
        <v>4.93</v>
      </c>
      <c r="E52" s="83">
        <v>4.95</v>
      </c>
      <c r="F52" s="84">
        <v>5678200</v>
      </c>
      <c r="G52" s="83">
        <v>4.95</v>
      </c>
      <c r="H52" s="84">
        <f>EOD_T-A52</f>
        <v>71</v>
      </c>
      <c r="I52" s="83">
        <f t="shared" si="0"/>
        <v>-4.0000000000000036E-2</v>
      </c>
      <c r="J52" s="83">
        <f t="shared" si="1"/>
        <v>-0.80160320641282623</v>
      </c>
      <c r="K52" s="83">
        <f>J52-SYD_90DSMR</f>
        <v>-0.95276398984345101</v>
      </c>
      <c r="L52" s="83">
        <f t="shared" si="2"/>
        <v>0.90775922034241163</v>
      </c>
    </row>
    <row r="53" spans="1:12" x14ac:dyDescent="0.25">
      <c r="A53" s="82">
        <v>42020</v>
      </c>
      <c r="B53" s="83">
        <v>4.96</v>
      </c>
      <c r="C53" s="83">
        <v>5.01</v>
      </c>
      <c r="D53" s="83">
        <v>4.96</v>
      </c>
      <c r="E53" s="83">
        <v>4.99</v>
      </c>
      <c r="F53" s="84">
        <v>5376100</v>
      </c>
      <c r="G53" s="83">
        <v>4.99</v>
      </c>
      <c r="H53" s="84">
        <f>EOD_T-A53</f>
        <v>74</v>
      </c>
      <c r="I53" s="83">
        <f t="shared" si="0"/>
        <v>9.9999999999997868E-3</v>
      </c>
      <c r="J53" s="83">
        <f t="shared" si="1"/>
        <v>0.20080321285140132</v>
      </c>
      <c r="K53" s="83">
        <f>J53-SYD_90DSMR</f>
        <v>4.964242942077654E-2</v>
      </c>
      <c r="L53" s="83">
        <f t="shared" si="2"/>
        <v>2.46437079879678E-3</v>
      </c>
    </row>
    <row r="54" spans="1:12" x14ac:dyDescent="0.25">
      <c r="A54" s="82">
        <v>42019</v>
      </c>
      <c r="B54" s="83">
        <v>5</v>
      </c>
      <c r="C54" s="83">
        <v>5</v>
      </c>
      <c r="D54" s="83">
        <v>4.95</v>
      </c>
      <c r="E54" s="83">
        <v>4.9800000000000004</v>
      </c>
      <c r="F54" s="84">
        <v>4392200</v>
      </c>
      <c r="G54" s="83">
        <v>4.9800000000000004</v>
      </c>
      <c r="H54" s="84">
        <f>EOD_T-A54</f>
        <v>75</v>
      </c>
      <c r="I54" s="83">
        <f t="shared" si="0"/>
        <v>1.0000000000000675E-2</v>
      </c>
      <c r="J54" s="83">
        <f t="shared" si="1"/>
        <v>0.20120724346077817</v>
      </c>
      <c r="K54" s="83">
        <f>J54-SYD_90DSMR</f>
        <v>5.0046460030153395E-2</v>
      </c>
      <c r="L54" s="83">
        <f t="shared" si="2"/>
        <v>2.5046481615497414E-3</v>
      </c>
    </row>
    <row r="55" spans="1:12" x14ac:dyDescent="0.25">
      <c r="A55" s="82">
        <v>42018</v>
      </c>
      <c r="B55" s="83">
        <v>4.9400000000000004</v>
      </c>
      <c r="C55" s="83">
        <v>5</v>
      </c>
      <c r="D55" s="83">
        <v>4.92</v>
      </c>
      <c r="E55" s="83">
        <v>4.97</v>
      </c>
      <c r="F55" s="84">
        <v>4966200</v>
      </c>
      <c r="G55" s="83">
        <v>4.97</v>
      </c>
      <c r="H55" s="84">
        <f>EOD_T-A55</f>
        <v>76</v>
      </c>
      <c r="I55" s="83">
        <f t="shared" si="0"/>
        <v>2.9999999999999361E-2</v>
      </c>
      <c r="J55" s="83">
        <f t="shared" si="1"/>
        <v>0.60728744939269952</v>
      </c>
      <c r="K55" s="83">
        <f>J55-SYD_90DSMR</f>
        <v>0.45612666596207474</v>
      </c>
      <c r="L55" s="83">
        <f t="shared" si="2"/>
        <v>0.20805153540167812</v>
      </c>
    </row>
    <row r="56" spans="1:12" x14ac:dyDescent="0.25">
      <c r="A56" s="82">
        <v>42017</v>
      </c>
      <c r="B56" s="83">
        <v>4.88</v>
      </c>
      <c r="C56" s="83">
        <v>4.95</v>
      </c>
      <c r="D56" s="83">
        <v>4.88</v>
      </c>
      <c r="E56" s="83">
        <v>4.9400000000000004</v>
      </c>
      <c r="F56" s="84">
        <v>3895800</v>
      </c>
      <c r="G56" s="83">
        <v>4.9400000000000004</v>
      </c>
      <c r="H56" s="84">
        <f>EOD_T-A56</f>
        <v>77</v>
      </c>
      <c r="I56" s="83">
        <f t="shared" si="0"/>
        <v>4.0000000000000036E-2</v>
      </c>
      <c r="J56" s="83">
        <f t="shared" si="1"/>
        <v>0.81632653061224547</v>
      </c>
      <c r="K56" s="83">
        <f>J56-SYD_90DSMR</f>
        <v>0.66516574718162069</v>
      </c>
      <c r="L56" s="83">
        <f t="shared" si="2"/>
        <v>0.44244547122368372</v>
      </c>
    </row>
    <row r="57" spans="1:12" x14ac:dyDescent="0.25">
      <c r="A57" s="82">
        <v>42016</v>
      </c>
      <c r="B57" s="83">
        <v>4.92</v>
      </c>
      <c r="C57" s="83">
        <v>4.93</v>
      </c>
      <c r="D57" s="83">
        <v>4.8600000000000003</v>
      </c>
      <c r="E57" s="83">
        <v>4.9000000000000004</v>
      </c>
      <c r="F57" s="84">
        <v>3405900</v>
      </c>
      <c r="G57" s="83">
        <v>4.9000000000000004</v>
      </c>
      <c r="H57" s="84">
        <f>EOD_T-A57</f>
        <v>78</v>
      </c>
      <c r="I57" s="83">
        <f t="shared" si="0"/>
        <v>2.0000000000000462E-2</v>
      </c>
      <c r="J57" s="83">
        <f t="shared" si="1"/>
        <v>0.40983606557377994</v>
      </c>
      <c r="K57" s="83">
        <f>J57-SYD_90DSMR</f>
        <v>0.25867528214315516</v>
      </c>
      <c r="L57" s="83">
        <f t="shared" si="2"/>
        <v>6.691290159184092E-2</v>
      </c>
    </row>
    <row r="58" spans="1:12" x14ac:dyDescent="0.25">
      <c r="A58" s="82">
        <v>42013</v>
      </c>
      <c r="B58" s="83">
        <v>4.88</v>
      </c>
      <c r="C58" s="83">
        <v>4.8899999999999997</v>
      </c>
      <c r="D58" s="83">
        <v>4.83</v>
      </c>
      <c r="E58" s="83">
        <v>4.88</v>
      </c>
      <c r="F58" s="84">
        <v>4235800</v>
      </c>
      <c r="G58" s="83">
        <v>4.88</v>
      </c>
      <c r="H58" s="84">
        <f>EOD_T-A58</f>
        <v>81</v>
      </c>
      <c r="I58" s="83">
        <f t="shared" si="0"/>
        <v>1.9999999999999574E-2</v>
      </c>
      <c r="J58" s="83">
        <f t="shared" si="1"/>
        <v>0.41152263374484715</v>
      </c>
      <c r="K58" s="83">
        <f>J58-SYD_90DSMR</f>
        <v>0.26036185031422238</v>
      </c>
      <c r="L58" s="83">
        <f t="shared" si="2"/>
        <v>6.7788293099045535E-2</v>
      </c>
    </row>
    <row r="59" spans="1:12" x14ac:dyDescent="0.25">
      <c r="A59" s="82">
        <v>42012</v>
      </c>
      <c r="B59" s="83">
        <v>4.8499999999999996</v>
      </c>
      <c r="C59" s="83">
        <v>4.87</v>
      </c>
      <c r="D59" s="83">
        <v>4.8099999999999996</v>
      </c>
      <c r="E59" s="83">
        <v>4.8600000000000003</v>
      </c>
      <c r="F59" s="84">
        <v>4820000</v>
      </c>
      <c r="G59" s="83">
        <v>4.8600000000000003</v>
      </c>
      <c r="H59" s="84">
        <f>EOD_T-A59</f>
        <v>82</v>
      </c>
      <c r="I59" s="83">
        <f t="shared" si="0"/>
        <v>3.0000000000000249E-2</v>
      </c>
      <c r="J59" s="83">
        <f t="shared" si="1"/>
        <v>0.62111801242236542</v>
      </c>
      <c r="K59" s="83">
        <f>J59-SYD_90DSMR</f>
        <v>0.46995722899174064</v>
      </c>
      <c r="L59" s="83">
        <f t="shared" si="2"/>
        <v>0.22085979708159534</v>
      </c>
    </row>
    <row r="60" spans="1:12" x14ac:dyDescent="0.25">
      <c r="A60" s="82">
        <v>42011</v>
      </c>
      <c r="B60" s="83">
        <v>4.7699999999999996</v>
      </c>
      <c r="C60" s="83">
        <v>4.84</v>
      </c>
      <c r="D60" s="83">
        <v>4.75</v>
      </c>
      <c r="E60" s="83">
        <v>4.83</v>
      </c>
      <c r="F60" s="84">
        <v>4352700</v>
      </c>
      <c r="G60" s="83">
        <v>4.83</v>
      </c>
      <c r="H60" s="84">
        <f>EOD_T-A60</f>
        <v>83</v>
      </c>
      <c r="I60" s="83">
        <f t="shared" si="0"/>
        <v>4.0000000000000036E-2</v>
      </c>
      <c r="J60" s="83">
        <f t="shared" si="1"/>
        <v>0.83507306889352895</v>
      </c>
      <c r="K60" s="83">
        <f>J60-SYD_90DSMR</f>
        <v>0.68391228546290417</v>
      </c>
      <c r="L60" s="83">
        <f t="shared" si="2"/>
        <v>0.46773601420709293</v>
      </c>
    </row>
    <row r="61" spans="1:12" x14ac:dyDescent="0.25">
      <c r="A61" s="82">
        <v>42010</v>
      </c>
      <c r="B61" s="83">
        <v>4.78</v>
      </c>
      <c r="C61" s="83">
        <v>4.8</v>
      </c>
      <c r="D61" s="83">
        <v>4.74</v>
      </c>
      <c r="E61" s="83">
        <v>4.79</v>
      </c>
      <c r="F61" s="84">
        <v>3825800</v>
      </c>
      <c r="G61" s="83">
        <v>4.79</v>
      </c>
      <c r="H61" s="84">
        <f>EOD_T-A61</f>
        <v>84</v>
      </c>
      <c r="I61" s="83">
        <f t="shared" si="0"/>
        <v>-4.0000000000000036E-2</v>
      </c>
      <c r="J61" s="83">
        <f t="shared" si="1"/>
        <v>-0.82815734989648104</v>
      </c>
      <c r="K61" s="83">
        <f>J61-SYD_90DSMR</f>
        <v>-0.97931813332710582</v>
      </c>
      <c r="L61" s="83">
        <f t="shared" si="2"/>
        <v>0.95906400626328703</v>
      </c>
    </row>
    <row r="62" spans="1:12" x14ac:dyDescent="0.25">
      <c r="A62" s="82">
        <v>42009</v>
      </c>
      <c r="B62" s="83">
        <v>4.74</v>
      </c>
      <c r="C62" s="83">
        <v>4.83</v>
      </c>
      <c r="D62" s="83">
        <v>4.72</v>
      </c>
      <c r="E62" s="83">
        <v>4.83</v>
      </c>
      <c r="F62" s="84">
        <v>4898300</v>
      </c>
      <c r="G62" s="83">
        <v>4.83</v>
      </c>
      <c r="H62" s="84">
        <f>EOD_T-A62</f>
        <v>85</v>
      </c>
      <c r="I62" s="83">
        <f t="shared" si="0"/>
        <v>8.9999999999999858E-2</v>
      </c>
      <c r="J62" s="83">
        <f t="shared" si="1"/>
        <v>1.8987341772151869</v>
      </c>
      <c r="K62" s="83">
        <f>J62-SYD_90DSMR</f>
        <v>1.7475733937845621</v>
      </c>
      <c r="L62" s="83">
        <f t="shared" si="2"/>
        <v>3.0540127666636923</v>
      </c>
    </row>
    <row r="63" spans="1:12" x14ac:dyDescent="0.25">
      <c r="A63" s="82">
        <v>42006</v>
      </c>
      <c r="B63" s="83">
        <v>4.71</v>
      </c>
      <c r="C63" s="83">
        <v>4.76</v>
      </c>
      <c r="D63" s="83">
        <v>4.7</v>
      </c>
      <c r="E63" s="83">
        <v>4.74</v>
      </c>
      <c r="F63" s="84">
        <v>1275400</v>
      </c>
      <c r="G63" s="83">
        <v>4.74</v>
      </c>
      <c r="H63" s="84">
        <f>EOD_T-A63</f>
        <v>88</v>
      </c>
      <c r="I63" s="83">
        <f t="shared" si="0"/>
        <v>3.0000000000000249E-2</v>
      </c>
      <c r="J63" s="83">
        <f t="shared" si="1"/>
        <v>0.63694267515924097</v>
      </c>
      <c r="K63" s="83">
        <f>J63-SYD_90DSMR</f>
        <v>0.48578189172861619</v>
      </c>
      <c r="L63" s="83">
        <f t="shared" si="2"/>
        <v>0.235984046331433</v>
      </c>
    </row>
    <row r="64" spans="1:12" x14ac:dyDescent="0.25">
      <c r="A64" s="82">
        <v>42005</v>
      </c>
      <c r="B64" s="83">
        <v>4.71</v>
      </c>
      <c r="C64" s="83">
        <v>4.71</v>
      </c>
      <c r="D64" s="83">
        <v>4.71</v>
      </c>
      <c r="E64" s="83">
        <v>4.71</v>
      </c>
      <c r="F64" s="84">
        <v>0</v>
      </c>
      <c r="G64" s="83">
        <v>4.71</v>
      </c>
      <c r="H64" s="84">
        <f>EOD_T-A64</f>
        <v>89</v>
      </c>
      <c r="I64" s="83">
        <f t="shared" si="0"/>
        <v>0</v>
      </c>
      <c r="J64" s="83">
        <f t="shared" si="1"/>
        <v>0</v>
      </c>
      <c r="K64" s="83">
        <f>J64-SYD_90DSMR</f>
        <v>-0.15116078343062478</v>
      </c>
      <c r="L64" s="83">
        <f t="shared" si="2"/>
        <v>2.2849582447360246E-2</v>
      </c>
    </row>
    <row r="65" spans="1:12" x14ac:dyDescent="0.25">
      <c r="A65" s="82">
        <v>42004</v>
      </c>
      <c r="B65" s="83">
        <v>4.74</v>
      </c>
      <c r="C65" s="83">
        <v>4.74</v>
      </c>
      <c r="D65" s="83">
        <v>4.68</v>
      </c>
      <c r="E65" s="83">
        <v>4.71</v>
      </c>
      <c r="F65" s="84">
        <v>1872500</v>
      </c>
      <c r="G65" s="83">
        <v>4.71</v>
      </c>
      <c r="H65" s="84">
        <f>EOD_T-A65</f>
        <v>90</v>
      </c>
      <c r="I65" s="83">
        <f t="shared" si="0"/>
        <v>-9.9999999999997868E-3</v>
      </c>
      <c r="J65" s="83">
        <f t="shared" si="1"/>
        <v>-0.21186440677965651</v>
      </c>
      <c r="K65" s="83">
        <f>J65-SYD_90DSMR</f>
        <v>-0.36302519021028129</v>
      </c>
      <c r="L65" s="83">
        <f t="shared" si="2"/>
        <v>0.13178728872721091</v>
      </c>
    </row>
    <row r="66" spans="1:12" x14ac:dyDescent="0.25">
      <c r="A66" s="82">
        <v>42003</v>
      </c>
      <c r="B66" s="83">
        <v>4.78</v>
      </c>
      <c r="C66" s="83">
        <v>4.79</v>
      </c>
      <c r="D66" s="83">
        <v>4.7</v>
      </c>
      <c r="E66" s="83">
        <v>4.72</v>
      </c>
      <c r="F66" s="84">
        <v>3051600</v>
      </c>
      <c r="G66" s="83">
        <v>4.72</v>
      </c>
      <c r="H66" s="84">
        <f>EOD_T-A66</f>
        <v>91</v>
      </c>
      <c r="I66" s="83">
        <f t="shared" si="0"/>
        <v>-6.0000000000000497E-2</v>
      </c>
      <c r="J66" s="83">
        <f t="shared" si="1"/>
        <v>-1.2552301255230229</v>
      </c>
      <c r="K66" s="83">
        <f>J66-SYD_90DSMR</f>
        <v>-1.4063909089536477</v>
      </c>
      <c r="L66" s="83">
        <f t="shared" si="2"/>
        <v>1.9779353887874673</v>
      </c>
    </row>
    <row r="67" spans="1:12" x14ac:dyDescent="0.25">
      <c r="A67" s="82">
        <v>42002</v>
      </c>
      <c r="B67" s="83">
        <v>4.79</v>
      </c>
      <c r="C67" s="83">
        <v>4.79</v>
      </c>
      <c r="D67" s="83">
        <v>4.72</v>
      </c>
      <c r="E67" s="83">
        <v>4.78</v>
      </c>
      <c r="F67" s="84">
        <v>3684500</v>
      </c>
      <c r="G67" s="83">
        <v>4.78</v>
      </c>
      <c r="H67" s="84">
        <f>EOD_T-A67</f>
        <v>92</v>
      </c>
      <c r="I67" s="83">
        <f t="shared" ref="I67:I130" si="3">G67-G68</f>
        <v>3.0000000000000249E-2</v>
      </c>
      <c r="J67" s="83">
        <f t="shared" ref="J67:J130" si="4">I67/G68*100</f>
        <v>0.63157894736842635</v>
      </c>
      <c r="K67" s="83">
        <f>J67-SYD_90DSMR</f>
        <v>0.48041816393780157</v>
      </c>
      <c r="L67" s="83">
        <f t="shared" ref="L67:L130" si="5">K67*K67</f>
        <v>0.23080161224136839</v>
      </c>
    </row>
    <row r="68" spans="1:12" x14ac:dyDescent="0.25">
      <c r="A68" s="82">
        <v>41999</v>
      </c>
      <c r="B68" s="83">
        <v>4.87</v>
      </c>
      <c r="C68" s="83">
        <v>4.87</v>
      </c>
      <c r="D68" s="83">
        <v>4.87</v>
      </c>
      <c r="E68" s="83">
        <v>4.87</v>
      </c>
      <c r="F68" s="84">
        <v>0</v>
      </c>
      <c r="G68" s="83">
        <v>4.75</v>
      </c>
      <c r="H68" s="84">
        <f>EOD_T-A68</f>
        <v>95</v>
      </c>
      <c r="I68" s="83">
        <f t="shared" si="3"/>
        <v>0</v>
      </c>
      <c r="J68" s="83">
        <f t="shared" si="4"/>
        <v>0</v>
      </c>
      <c r="K68" s="83">
        <f>J68-SYD_90DSMR</f>
        <v>-0.15116078343062478</v>
      </c>
      <c r="L68" s="83">
        <f t="shared" si="5"/>
        <v>2.2849582447360246E-2</v>
      </c>
    </row>
    <row r="69" spans="1:12" x14ac:dyDescent="0.25">
      <c r="A69" s="82">
        <v>41998</v>
      </c>
      <c r="B69" s="83">
        <v>4.87</v>
      </c>
      <c r="C69" s="83">
        <v>4.87</v>
      </c>
      <c r="D69" s="83">
        <v>4.87</v>
      </c>
      <c r="E69" s="83">
        <v>4.87</v>
      </c>
      <c r="F69" s="84">
        <v>0</v>
      </c>
      <c r="G69" s="83">
        <v>4.75</v>
      </c>
      <c r="H69" s="84">
        <f>EOD_T-A69</f>
        <v>96</v>
      </c>
      <c r="I69" s="83">
        <f t="shared" si="3"/>
        <v>0</v>
      </c>
      <c r="J69" s="83">
        <f t="shared" si="4"/>
        <v>0</v>
      </c>
      <c r="K69" s="83">
        <f>J69-SYD_90DSMR</f>
        <v>-0.15116078343062478</v>
      </c>
      <c r="L69" s="83">
        <f t="shared" si="5"/>
        <v>2.2849582447360246E-2</v>
      </c>
    </row>
    <row r="70" spans="1:12" x14ac:dyDescent="0.25">
      <c r="A70" s="82">
        <v>41997</v>
      </c>
      <c r="B70" s="83">
        <v>4.8600000000000003</v>
      </c>
      <c r="C70" s="83">
        <v>4.9000000000000004</v>
      </c>
      <c r="D70" s="83">
        <v>4.83</v>
      </c>
      <c r="E70" s="83">
        <v>4.87</v>
      </c>
      <c r="F70" s="84">
        <v>1671100</v>
      </c>
      <c r="G70" s="83">
        <v>4.75</v>
      </c>
      <c r="H70" s="84">
        <f>EOD_T-A70</f>
        <v>97</v>
      </c>
      <c r="I70" s="83">
        <f t="shared" si="3"/>
        <v>1.9999999999999574E-2</v>
      </c>
      <c r="J70" s="83">
        <f t="shared" si="4"/>
        <v>0.42283298097250677</v>
      </c>
      <c r="K70" s="83">
        <f>J70-SYD_90DSMR</f>
        <v>0.27167219754188199</v>
      </c>
      <c r="L70" s="83">
        <f t="shared" si="5"/>
        <v>7.3805782917235344E-2</v>
      </c>
    </row>
    <row r="71" spans="1:12" x14ac:dyDescent="0.25">
      <c r="A71" s="82">
        <v>41996</v>
      </c>
      <c r="B71" s="83">
        <v>4.9400000000000004</v>
      </c>
      <c r="C71" s="83">
        <v>4.9400000000000004</v>
      </c>
      <c r="D71" s="83">
        <v>4.8499999999999996</v>
      </c>
      <c r="E71" s="83">
        <v>4.8499999999999996</v>
      </c>
      <c r="F71" s="84">
        <v>5492500</v>
      </c>
      <c r="G71" s="83">
        <v>4.7300000000000004</v>
      </c>
      <c r="H71" s="84">
        <f>EOD_T-A71</f>
        <v>98</v>
      </c>
      <c r="I71" s="83">
        <f t="shared" si="3"/>
        <v>-5.9999999999999609E-2</v>
      </c>
      <c r="J71" s="83">
        <f t="shared" si="4"/>
        <v>-1.2526096033402843</v>
      </c>
      <c r="K71" s="83">
        <f>J71-SYD_90DSMR</f>
        <v>-1.403770386770909</v>
      </c>
      <c r="L71" s="83">
        <f t="shared" si="5"/>
        <v>1.9705712987749475</v>
      </c>
    </row>
    <row r="72" spans="1:12" x14ac:dyDescent="0.25">
      <c r="A72" s="82">
        <v>41995</v>
      </c>
      <c r="B72" s="83">
        <v>4.91</v>
      </c>
      <c r="C72" s="83">
        <v>4.95</v>
      </c>
      <c r="D72" s="83">
        <v>4.8600000000000003</v>
      </c>
      <c r="E72" s="83">
        <v>4.91</v>
      </c>
      <c r="F72" s="84">
        <v>6815900</v>
      </c>
      <c r="G72" s="83">
        <v>4.79</v>
      </c>
      <c r="H72" s="84">
        <f>EOD_T-A72</f>
        <v>99</v>
      </c>
      <c r="I72" s="83">
        <f t="shared" si="3"/>
        <v>9.9999999999997868E-3</v>
      </c>
      <c r="J72" s="83">
        <f t="shared" si="4"/>
        <v>0.20920502092049761</v>
      </c>
      <c r="K72" s="83">
        <f>J72-SYD_90DSMR</f>
        <v>5.8044237489872835E-2</v>
      </c>
      <c r="L72" s="83">
        <f t="shared" si="5"/>
        <v>3.3691335057807591E-3</v>
      </c>
    </row>
    <row r="73" spans="1:12" x14ac:dyDescent="0.25">
      <c r="A73" s="82">
        <v>41992</v>
      </c>
      <c r="B73" s="83">
        <v>4.8</v>
      </c>
      <c r="C73" s="83">
        <v>4.91</v>
      </c>
      <c r="D73" s="83">
        <v>4.7699999999999996</v>
      </c>
      <c r="E73" s="83">
        <v>4.9000000000000004</v>
      </c>
      <c r="F73" s="84">
        <v>9435800</v>
      </c>
      <c r="G73" s="83">
        <v>4.78</v>
      </c>
      <c r="H73" s="84">
        <f>EOD_T-A73</f>
        <v>102</v>
      </c>
      <c r="I73" s="83">
        <f t="shared" si="3"/>
        <v>0.19000000000000039</v>
      </c>
      <c r="J73" s="83">
        <f t="shared" si="4"/>
        <v>4.1394335511982652</v>
      </c>
      <c r="K73" s="83">
        <f>J73-SYD_90DSMR</f>
        <v>3.9882727677676404</v>
      </c>
      <c r="L73" s="83">
        <f t="shared" si="5"/>
        <v>15.906319670116956</v>
      </c>
    </row>
    <row r="74" spans="1:12" x14ac:dyDescent="0.25">
      <c r="A74" s="82">
        <v>41991</v>
      </c>
      <c r="B74" s="83">
        <v>4.71</v>
      </c>
      <c r="C74" s="83">
        <v>4.8499999999999996</v>
      </c>
      <c r="D74" s="83">
        <v>4.71</v>
      </c>
      <c r="E74" s="83">
        <v>4.71</v>
      </c>
      <c r="F74" s="84">
        <v>7667900</v>
      </c>
      <c r="G74" s="83">
        <v>4.59</v>
      </c>
      <c r="H74" s="84">
        <f>EOD_T-A74</f>
        <v>103</v>
      </c>
      <c r="I74" s="83">
        <f t="shared" si="3"/>
        <v>-2.0000000000000462E-2</v>
      </c>
      <c r="J74" s="83">
        <f t="shared" si="4"/>
        <v>-0.43383947939263473</v>
      </c>
      <c r="K74" s="83">
        <f>J74-SYD_90DSMR</f>
        <v>-0.58500026282325956</v>
      </c>
      <c r="L74" s="83">
        <f t="shared" si="5"/>
        <v>0.34222530750328278</v>
      </c>
    </row>
    <row r="75" spans="1:12" x14ac:dyDescent="0.25">
      <c r="A75" s="82">
        <v>41990</v>
      </c>
      <c r="B75" s="83">
        <v>4.6500000000000004</v>
      </c>
      <c r="C75" s="83">
        <v>4.75</v>
      </c>
      <c r="D75" s="83">
        <v>4.6500000000000004</v>
      </c>
      <c r="E75" s="83">
        <v>4.7300000000000004</v>
      </c>
      <c r="F75" s="84">
        <v>3354000</v>
      </c>
      <c r="G75" s="83">
        <v>4.6100000000000003</v>
      </c>
      <c r="H75" s="84">
        <f>EOD_T-A75</f>
        <v>104</v>
      </c>
      <c r="I75" s="83">
        <f t="shared" si="3"/>
        <v>6.0000000000000497E-2</v>
      </c>
      <c r="J75" s="83">
        <f t="shared" si="4"/>
        <v>1.3186813186813295</v>
      </c>
      <c r="K75" s="83">
        <f>J75-SYD_90DSMR</f>
        <v>1.1675205352507048</v>
      </c>
      <c r="L75" s="83">
        <f t="shared" si="5"/>
        <v>1.3631042002320921</v>
      </c>
    </row>
    <row r="76" spans="1:12" x14ac:dyDescent="0.25">
      <c r="A76" s="82">
        <v>41989</v>
      </c>
      <c r="B76" s="83">
        <v>4.67</v>
      </c>
      <c r="C76" s="83">
        <v>4.71</v>
      </c>
      <c r="D76" s="83">
        <v>4.6399999999999997</v>
      </c>
      <c r="E76" s="83">
        <v>4.67</v>
      </c>
      <c r="F76" s="84">
        <v>6030600</v>
      </c>
      <c r="G76" s="83">
        <v>4.55</v>
      </c>
      <c r="H76" s="84">
        <f>EOD_T-A76</f>
        <v>105</v>
      </c>
      <c r="I76" s="83">
        <f t="shared" si="3"/>
        <v>-4.0000000000000036E-2</v>
      </c>
      <c r="J76" s="83">
        <f t="shared" si="4"/>
        <v>-0.87145969498910758</v>
      </c>
      <c r="K76" s="83">
        <f>J76-SYD_90DSMR</f>
        <v>-1.0226204784197324</v>
      </c>
      <c r="L76" s="83">
        <f t="shared" si="5"/>
        <v>1.0457526428834023</v>
      </c>
    </row>
    <row r="77" spans="1:12" x14ac:dyDescent="0.25">
      <c r="A77" s="82">
        <v>41988</v>
      </c>
      <c r="B77" s="83">
        <v>4.72</v>
      </c>
      <c r="C77" s="83">
        <v>4.74</v>
      </c>
      <c r="D77" s="83">
        <v>4.66</v>
      </c>
      <c r="E77" s="83">
        <v>4.71</v>
      </c>
      <c r="F77" s="84">
        <v>4122100</v>
      </c>
      <c r="G77" s="83">
        <v>4.59</v>
      </c>
      <c r="H77" s="84">
        <f>EOD_T-A77</f>
        <v>106</v>
      </c>
      <c r="I77" s="83">
        <f t="shared" si="3"/>
        <v>-3.0000000000000249E-2</v>
      </c>
      <c r="J77" s="83">
        <f t="shared" si="4"/>
        <v>-0.64935064935065467</v>
      </c>
      <c r="K77" s="83">
        <f>J77-SYD_90DSMR</f>
        <v>-0.80051143278127945</v>
      </c>
      <c r="L77" s="83">
        <f t="shared" si="5"/>
        <v>0.64081855401353693</v>
      </c>
    </row>
    <row r="78" spans="1:12" x14ac:dyDescent="0.25">
      <c r="A78" s="82">
        <v>41985</v>
      </c>
      <c r="B78" s="83">
        <v>4.67</v>
      </c>
      <c r="C78" s="83">
        <v>4.76</v>
      </c>
      <c r="D78" s="83">
        <v>4.6399999999999997</v>
      </c>
      <c r="E78" s="83">
        <v>4.74</v>
      </c>
      <c r="F78" s="84">
        <v>4719600</v>
      </c>
      <c r="G78" s="83">
        <v>4.62</v>
      </c>
      <c r="H78" s="84">
        <f>EOD_T-A78</f>
        <v>109</v>
      </c>
      <c r="I78" s="83">
        <f t="shared" si="3"/>
        <v>7.0000000000000284E-2</v>
      </c>
      <c r="J78" s="83">
        <f t="shared" si="4"/>
        <v>1.5384615384615448</v>
      </c>
      <c r="K78" s="83">
        <f>J78-SYD_90DSMR</f>
        <v>1.38730075503092</v>
      </c>
      <c r="L78" s="83">
        <f t="shared" si="5"/>
        <v>1.9246033849093607</v>
      </c>
    </row>
    <row r="79" spans="1:12" x14ac:dyDescent="0.25">
      <c r="A79" s="82">
        <v>41984</v>
      </c>
      <c r="B79" s="83">
        <v>4.6100000000000003</v>
      </c>
      <c r="C79" s="83">
        <v>4.68</v>
      </c>
      <c r="D79" s="83">
        <v>4.6100000000000003</v>
      </c>
      <c r="E79" s="83">
        <v>4.66</v>
      </c>
      <c r="F79" s="84">
        <v>3351000</v>
      </c>
      <c r="G79" s="83">
        <v>4.55</v>
      </c>
      <c r="H79" s="84">
        <f>EOD_T-A79</f>
        <v>110</v>
      </c>
      <c r="I79" s="83">
        <f t="shared" si="3"/>
        <v>1.9999999999999574E-2</v>
      </c>
      <c r="J79" s="83">
        <f t="shared" si="4"/>
        <v>0.44150110375274992</v>
      </c>
      <c r="K79" s="83">
        <f>J79-SYD_90DSMR</f>
        <v>0.29034032032212514</v>
      </c>
      <c r="L79" s="83">
        <f t="shared" si="5"/>
        <v>8.429750160475423E-2</v>
      </c>
    </row>
    <row r="80" spans="1:12" x14ac:dyDescent="0.25">
      <c r="A80" s="82">
        <v>41983</v>
      </c>
      <c r="B80" s="83">
        <v>4.59</v>
      </c>
      <c r="C80" s="83">
        <v>4.6900000000000004</v>
      </c>
      <c r="D80" s="83">
        <v>4.57</v>
      </c>
      <c r="E80" s="83">
        <v>4.6399999999999997</v>
      </c>
      <c r="F80" s="84">
        <v>3468100</v>
      </c>
      <c r="G80" s="83">
        <v>4.53</v>
      </c>
      <c r="H80" s="84">
        <f>EOD_T-A80</f>
        <v>111</v>
      </c>
      <c r="I80" s="83">
        <f t="shared" si="3"/>
        <v>0</v>
      </c>
      <c r="J80" s="83">
        <f t="shared" si="4"/>
        <v>0</v>
      </c>
      <c r="K80" s="83">
        <f>J80-SYD_90DSMR</f>
        <v>-0.15116078343062478</v>
      </c>
      <c r="L80" s="83">
        <f t="shared" si="5"/>
        <v>2.2849582447360246E-2</v>
      </c>
    </row>
    <row r="81" spans="1:12" x14ac:dyDescent="0.25">
      <c r="A81" s="82">
        <v>41982</v>
      </c>
      <c r="B81" s="83">
        <v>4.68</v>
      </c>
      <c r="C81" s="83">
        <v>4.72</v>
      </c>
      <c r="D81" s="83">
        <v>4.6100000000000003</v>
      </c>
      <c r="E81" s="83">
        <v>4.6399999999999997</v>
      </c>
      <c r="F81" s="84">
        <v>4543200</v>
      </c>
      <c r="G81" s="83">
        <v>4.53</v>
      </c>
      <c r="H81" s="84">
        <f>EOD_T-A81</f>
        <v>112</v>
      </c>
      <c r="I81" s="83">
        <f t="shared" si="3"/>
        <v>-6.9999999999999396E-2</v>
      </c>
      <c r="J81" s="83">
        <f t="shared" si="4"/>
        <v>-1.5217391304347696</v>
      </c>
      <c r="K81" s="83">
        <f>J81-SYD_90DSMR</f>
        <v>-1.6728999138653944</v>
      </c>
      <c r="L81" s="83">
        <f t="shared" si="5"/>
        <v>2.7985941218108441</v>
      </c>
    </row>
    <row r="82" spans="1:12" x14ac:dyDescent="0.25">
      <c r="A82" s="82">
        <v>41981</v>
      </c>
      <c r="B82" s="83">
        <v>4.71</v>
      </c>
      <c r="C82" s="83">
        <v>4.76</v>
      </c>
      <c r="D82" s="83">
        <v>4.68</v>
      </c>
      <c r="E82" s="83">
        <v>4.72</v>
      </c>
      <c r="F82" s="84">
        <v>3004500</v>
      </c>
      <c r="G82" s="83">
        <v>4.5999999999999996</v>
      </c>
      <c r="H82" s="84">
        <f>EOD_T-A82</f>
        <v>113</v>
      </c>
      <c r="I82" s="83">
        <f t="shared" si="3"/>
        <v>4.9999999999999822E-2</v>
      </c>
      <c r="J82" s="83">
        <f t="shared" si="4"/>
        <v>1.098901098901095</v>
      </c>
      <c r="K82" s="83">
        <f>J82-SYD_90DSMR</f>
        <v>0.94774031547047022</v>
      </c>
      <c r="L82" s="83">
        <f t="shared" si="5"/>
        <v>0.8982117055680664</v>
      </c>
    </row>
    <row r="83" spans="1:12" x14ac:dyDescent="0.25">
      <c r="A83" s="82">
        <v>41978</v>
      </c>
      <c r="B83" s="83">
        <v>4.62</v>
      </c>
      <c r="C83" s="83">
        <v>4.7</v>
      </c>
      <c r="D83" s="83">
        <v>4.6100000000000003</v>
      </c>
      <c r="E83" s="83">
        <v>4.67</v>
      </c>
      <c r="F83" s="84">
        <v>4946300</v>
      </c>
      <c r="G83" s="83">
        <v>4.55</v>
      </c>
      <c r="H83" s="84">
        <f>EOD_T-A83</f>
        <v>116</v>
      </c>
      <c r="I83" s="83">
        <f t="shared" si="3"/>
        <v>5.9999999999999609E-2</v>
      </c>
      <c r="J83" s="83">
        <f t="shared" si="4"/>
        <v>1.336302895322931</v>
      </c>
      <c r="K83" s="83">
        <f>J83-SYD_90DSMR</f>
        <v>1.1851421118923062</v>
      </c>
      <c r="L83" s="83">
        <f t="shared" si="5"/>
        <v>1.4045618253805556</v>
      </c>
    </row>
    <row r="84" spans="1:12" x14ac:dyDescent="0.25">
      <c r="A84" s="82">
        <v>41977</v>
      </c>
      <c r="B84" s="83">
        <v>4.5999999999999996</v>
      </c>
      <c r="C84" s="83">
        <v>4.62</v>
      </c>
      <c r="D84" s="83">
        <v>4.57</v>
      </c>
      <c r="E84" s="83">
        <v>4.5999999999999996</v>
      </c>
      <c r="F84" s="84">
        <v>4352500</v>
      </c>
      <c r="G84" s="83">
        <v>4.49</v>
      </c>
      <c r="H84" s="84">
        <f>EOD_T-A84</f>
        <v>117</v>
      </c>
      <c r="I84" s="83">
        <f t="shared" si="3"/>
        <v>4.0000000000000036E-2</v>
      </c>
      <c r="J84" s="83">
        <f t="shared" si="4"/>
        <v>0.89887640449438277</v>
      </c>
      <c r="K84" s="83">
        <f>J84-SYD_90DSMR</f>
        <v>0.747715621063758</v>
      </c>
      <c r="L84" s="83">
        <f t="shared" si="5"/>
        <v>0.55907864998276136</v>
      </c>
    </row>
    <row r="85" spans="1:12" x14ac:dyDescent="0.25">
      <c r="A85" s="82">
        <v>41976</v>
      </c>
      <c r="B85" s="83">
        <v>4.5</v>
      </c>
      <c r="C85" s="83">
        <v>4.58</v>
      </c>
      <c r="D85" s="83">
        <v>4.4800000000000004</v>
      </c>
      <c r="E85" s="83">
        <v>4.5599999999999996</v>
      </c>
      <c r="F85" s="84">
        <v>4227200</v>
      </c>
      <c r="G85" s="83">
        <v>4.45</v>
      </c>
      <c r="H85" s="84">
        <f>EOD_T-A85</f>
        <v>118</v>
      </c>
      <c r="I85" s="83">
        <f t="shared" si="3"/>
        <v>6.0000000000000497E-2</v>
      </c>
      <c r="J85" s="83">
        <f t="shared" si="4"/>
        <v>1.3667425968109455</v>
      </c>
      <c r="K85" s="83">
        <f>J85-SYD_90DSMR</f>
        <v>1.2155818133803207</v>
      </c>
      <c r="L85" s="83">
        <f t="shared" si="5"/>
        <v>1.4776391450209887</v>
      </c>
    </row>
    <row r="86" spans="1:12" x14ac:dyDescent="0.25">
      <c r="A86" s="82">
        <v>41975</v>
      </c>
      <c r="B86" s="83">
        <v>4.43</v>
      </c>
      <c r="C86" s="83">
        <v>4.51</v>
      </c>
      <c r="D86" s="83">
        <v>4.4000000000000004</v>
      </c>
      <c r="E86" s="83">
        <v>4.5</v>
      </c>
      <c r="F86" s="84">
        <v>4930500</v>
      </c>
      <c r="G86" s="83">
        <v>4.3899999999999997</v>
      </c>
      <c r="H86" s="84">
        <f>EOD_T-A86</f>
        <v>119</v>
      </c>
      <c r="I86" s="83">
        <f t="shared" si="3"/>
        <v>8.0000000000000071E-2</v>
      </c>
      <c r="J86" s="83">
        <f t="shared" si="4"/>
        <v>1.856148491879352</v>
      </c>
      <c r="K86" s="83">
        <f>J86-SYD_90DSMR</f>
        <v>1.7049877084487273</v>
      </c>
      <c r="L86" s="83">
        <f t="shared" si="5"/>
        <v>2.906983085961242</v>
      </c>
    </row>
    <row r="87" spans="1:12" x14ac:dyDescent="0.25">
      <c r="A87" s="82">
        <v>41974</v>
      </c>
      <c r="B87" s="83">
        <v>4.46</v>
      </c>
      <c r="C87" s="83">
        <v>4.4800000000000004</v>
      </c>
      <c r="D87" s="83">
        <v>4.41</v>
      </c>
      <c r="E87" s="83">
        <v>4.42</v>
      </c>
      <c r="F87" s="84">
        <v>2605500</v>
      </c>
      <c r="G87" s="83">
        <v>4.3099999999999996</v>
      </c>
      <c r="H87" s="84">
        <f>EOD_T-A87</f>
        <v>120</v>
      </c>
      <c r="I87" s="83">
        <f t="shared" si="3"/>
        <v>-2.0000000000000462E-2</v>
      </c>
      <c r="J87" s="83">
        <f t="shared" si="4"/>
        <v>-0.46189376443419078</v>
      </c>
      <c r="K87" s="83">
        <f>J87-SYD_90DSMR</f>
        <v>-0.6130545478648155</v>
      </c>
      <c r="L87" s="83">
        <f t="shared" si="5"/>
        <v>0.37583587865773338</v>
      </c>
    </row>
    <row r="88" spans="1:12" x14ac:dyDescent="0.25">
      <c r="A88" s="82">
        <v>41971</v>
      </c>
      <c r="B88" s="83">
        <v>4.43</v>
      </c>
      <c r="C88" s="83">
        <v>4.46</v>
      </c>
      <c r="D88" s="83">
        <v>4.3899999999999997</v>
      </c>
      <c r="E88" s="83">
        <v>4.4400000000000004</v>
      </c>
      <c r="F88" s="84">
        <v>4202700</v>
      </c>
      <c r="G88" s="83">
        <v>4.33</v>
      </c>
      <c r="H88" s="84">
        <f>EOD_T-A88</f>
        <v>123</v>
      </c>
      <c r="I88" s="83">
        <f t="shared" si="3"/>
        <v>0</v>
      </c>
      <c r="J88" s="83">
        <f t="shared" si="4"/>
        <v>0</v>
      </c>
      <c r="K88" s="83">
        <f>J88-SYD_90DSMR</f>
        <v>-0.15116078343062478</v>
      </c>
      <c r="L88" s="83">
        <f t="shared" si="5"/>
        <v>2.2849582447360246E-2</v>
      </c>
    </row>
    <row r="89" spans="1:12" x14ac:dyDescent="0.25">
      <c r="A89" s="82">
        <v>41970</v>
      </c>
      <c r="B89" s="83">
        <v>4.45</v>
      </c>
      <c r="C89" s="83">
        <v>4.4800000000000004</v>
      </c>
      <c r="D89" s="83">
        <v>4.43</v>
      </c>
      <c r="E89" s="83">
        <v>4.4400000000000004</v>
      </c>
      <c r="F89" s="84">
        <v>2701400</v>
      </c>
      <c r="G89" s="83">
        <v>4.33</v>
      </c>
      <c r="H89" s="84">
        <f>EOD_T-A89</f>
        <v>124</v>
      </c>
      <c r="I89" s="83">
        <f t="shared" si="3"/>
        <v>9.9999999999997868E-3</v>
      </c>
      <c r="J89" s="83">
        <f t="shared" si="4"/>
        <v>0.23148148148147651</v>
      </c>
      <c r="K89" s="83">
        <f>J89-SYD_90DSMR</f>
        <v>8.0320698050851735E-2</v>
      </c>
      <c r="L89" s="83">
        <f t="shared" si="5"/>
        <v>6.4514145353760976E-3</v>
      </c>
    </row>
    <row r="90" spans="1:12" x14ac:dyDescent="0.25">
      <c r="A90" s="82">
        <v>41969</v>
      </c>
      <c r="B90" s="83">
        <v>4.41</v>
      </c>
      <c r="C90" s="83">
        <v>4.4800000000000004</v>
      </c>
      <c r="D90" s="83">
        <v>4.3899999999999997</v>
      </c>
      <c r="E90" s="83">
        <v>4.43</v>
      </c>
      <c r="F90" s="84">
        <v>2895600</v>
      </c>
      <c r="G90" s="83">
        <v>4.32</v>
      </c>
      <c r="H90" s="84">
        <f>EOD_T-A90</f>
        <v>125</v>
      </c>
      <c r="I90" s="83">
        <f t="shared" si="3"/>
        <v>5.0000000000000711E-2</v>
      </c>
      <c r="J90" s="83">
        <f t="shared" si="4"/>
        <v>1.1709601873536468</v>
      </c>
      <c r="K90" s="83">
        <f>J90-SYD_90DSMR</f>
        <v>1.019799403923022</v>
      </c>
      <c r="L90" s="83">
        <f t="shared" si="5"/>
        <v>1.039990824241751</v>
      </c>
    </row>
    <row r="91" spans="1:12" x14ac:dyDescent="0.25">
      <c r="A91" s="82">
        <v>41968</v>
      </c>
      <c r="B91" s="83">
        <v>4.3899999999999997</v>
      </c>
      <c r="C91" s="83">
        <v>4.42</v>
      </c>
      <c r="D91" s="83">
        <v>4.3600000000000003</v>
      </c>
      <c r="E91" s="83">
        <v>4.38</v>
      </c>
      <c r="F91" s="84">
        <v>3802500</v>
      </c>
      <c r="G91" s="83">
        <v>4.2699999999999996</v>
      </c>
      <c r="H91" s="84">
        <f>EOD_T-A91</f>
        <v>126</v>
      </c>
      <c r="I91" s="83">
        <f t="shared" si="3"/>
        <v>-4.0000000000000036E-2</v>
      </c>
      <c r="J91" s="83">
        <f t="shared" si="4"/>
        <v>-0.92807424593967602</v>
      </c>
      <c r="K91" s="83">
        <f>J91-SYD_90DSMR</f>
        <v>-1.0792350293703008</v>
      </c>
      <c r="L91" s="83">
        <f t="shared" si="5"/>
        <v>1.1647482486199141</v>
      </c>
    </row>
    <row r="92" spans="1:12" x14ac:dyDescent="0.25">
      <c r="A92" s="82">
        <v>41967</v>
      </c>
      <c r="B92" s="83">
        <v>4.3899999999999997</v>
      </c>
      <c r="C92" s="83">
        <v>4.42</v>
      </c>
      <c r="D92" s="83">
        <v>4.37</v>
      </c>
      <c r="E92" s="83">
        <v>4.42</v>
      </c>
      <c r="F92" s="84">
        <v>2784500</v>
      </c>
      <c r="G92" s="83">
        <v>4.3099999999999996</v>
      </c>
      <c r="H92" s="84">
        <f>EOD_T-A92</f>
        <v>127</v>
      </c>
      <c r="I92" s="83">
        <f t="shared" si="3"/>
        <v>4.9999999999999822E-2</v>
      </c>
      <c r="J92" s="83">
        <f t="shared" si="4"/>
        <v>1.1737089201877893</v>
      </c>
      <c r="K92" s="83">
        <f>J92-SYD_90DSMR</f>
        <v>1.0225481367571645</v>
      </c>
      <c r="L92" s="83">
        <f t="shared" si="5"/>
        <v>1.0456046919855488</v>
      </c>
    </row>
    <row r="93" spans="1:12" x14ac:dyDescent="0.25">
      <c r="A93" s="82">
        <v>41964</v>
      </c>
      <c r="B93" s="83">
        <v>4.38</v>
      </c>
      <c r="C93" s="83">
        <v>4.4000000000000004</v>
      </c>
      <c r="D93" s="83">
        <v>4.3600000000000003</v>
      </c>
      <c r="E93" s="83">
        <v>4.37</v>
      </c>
      <c r="F93" s="84">
        <v>2987200</v>
      </c>
      <c r="G93" s="83">
        <v>4.26</v>
      </c>
      <c r="H93" s="84">
        <f>EOD_T-A93</f>
        <v>130</v>
      </c>
      <c r="I93" s="83">
        <f t="shared" si="3"/>
        <v>-2.0000000000000462E-2</v>
      </c>
      <c r="J93" s="83">
        <f t="shared" si="4"/>
        <v>-0.46728971962617905</v>
      </c>
      <c r="K93" s="83">
        <f>J93-SYD_90DSMR</f>
        <v>-0.61845050305680382</v>
      </c>
      <c r="L93" s="83">
        <f t="shared" si="5"/>
        <v>0.3824810247312137</v>
      </c>
    </row>
    <row r="94" spans="1:12" x14ac:dyDescent="0.25">
      <c r="A94" s="82">
        <v>41963</v>
      </c>
      <c r="B94" s="83">
        <v>4.3899999999999997</v>
      </c>
      <c r="C94" s="83">
        <v>4.4400000000000004</v>
      </c>
      <c r="D94" s="83">
        <v>4.38</v>
      </c>
      <c r="E94" s="83">
        <v>4.3899999999999997</v>
      </c>
      <c r="F94" s="84">
        <v>3941900</v>
      </c>
      <c r="G94" s="83">
        <v>4.28</v>
      </c>
      <c r="H94" s="84">
        <f>EOD_T-A94</f>
        <v>131</v>
      </c>
      <c r="I94" s="83">
        <f t="shared" si="3"/>
        <v>0</v>
      </c>
      <c r="J94" s="83">
        <f t="shared" si="4"/>
        <v>0</v>
      </c>
      <c r="K94" s="83">
        <f>J94-SYD_90DSMR</f>
        <v>-0.15116078343062478</v>
      </c>
      <c r="L94" s="83">
        <f t="shared" si="5"/>
        <v>2.2849582447360246E-2</v>
      </c>
    </row>
    <row r="95" spans="1:12" x14ac:dyDescent="0.25">
      <c r="A95" s="82">
        <v>41962</v>
      </c>
      <c r="B95" s="83">
        <v>4.4400000000000004</v>
      </c>
      <c r="C95" s="83">
        <v>4.47</v>
      </c>
      <c r="D95" s="83">
        <v>4.38</v>
      </c>
      <c r="E95" s="83">
        <v>4.3899999999999997</v>
      </c>
      <c r="F95" s="84">
        <v>2713500</v>
      </c>
      <c r="G95" s="83">
        <v>4.28</v>
      </c>
      <c r="H95" s="84">
        <f>EOD_T-A95</f>
        <v>132</v>
      </c>
      <c r="I95" s="83">
        <f t="shared" si="3"/>
        <v>-9.9999999999997868E-3</v>
      </c>
      <c r="J95" s="83">
        <f t="shared" si="4"/>
        <v>-0.23310023310022812</v>
      </c>
      <c r="K95" s="83">
        <f>J95-SYD_90DSMR</f>
        <v>-0.38426101653085287</v>
      </c>
      <c r="L95" s="83">
        <f t="shared" si="5"/>
        <v>0.14765652882532437</v>
      </c>
    </row>
    <row r="96" spans="1:12" x14ac:dyDescent="0.25">
      <c r="A96" s="82">
        <v>41961</v>
      </c>
      <c r="B96" s="83">
        <v>4.43</v>
      </c>
      <c r="C96" s="83">
        <v>4.4400000000000004</v>
      </c>
      <c r="D96" s="83">
        <v>4.38</v>
      </c>
      <c r="E96" s="83">
        <v>4.4000000000000004</v>
      </c>
      <c r="F96" s="84">
        <v>4198200</v>
      </c>
      <c r="G96" s="83">
        <v>4.29</v>
      </c>
      <c r="H96" s="84">
        <f>EOD_T-A96</f>
        <v>133</v>
      </c>
      <c r="I96" s="83">
        <f t="shared" si="3"/>
        <v>-3.0000000000000249E-2</v>
      </c>
      <c r="J96" s="83">
        <f t="shared" si="4"/>
        <v>-0.69444444444445008</v>
      </c>
      <c r="K96" s="83">
        <f>J96-SYD_90DSMR</f>
        <v>-0.84560522787507486</v>
      </c>
      <c r="L96" s="83">
        <f t="shared" si="5"/>
        <v>0.7150482014096573</v>
      </c>
    </row>
    <row r="97" spans="1:12" x14ac:dyDescent="0.25">
      <c r="A97" s="82">
        <v>41960</v>
      </c>
      <c r="B97" s="83">
        <v>4.49</v>
      </c>
      <c r="C97" s="83">
        <v>4.49</v>
      </c>
      <c r="D97" s="83">
        <v>4.4000000000000004</v>
      </c>
      <c r="E97" s="83">
        <v>4.43</v>
      </c>
      <c r="F97" s="84">
        <v>4830500</v>
      </c>
      <c r="G97" s="83">
        <v>4.32</v>
      </c>
      <c r="H97" s="84">
        <f>EOD_T-A97</f>
        <v>134</v>
      </c>
      <c r="I97" s="83">
        <f t="shared" si="3"/>
        <v>-5.9999999999999609E-2</v>
      </c>
      <c r="J97" s="83">
        <f t="shared" si="4"/>
        <v>-1.3698630136986212</v>
      </c>
      <c r="K97" s="83">
        <f>J97-SYD_90DSMR</f>
        <v>-1.521023797129246</v>
      </c>
      <c r="L97" s="83">
        <f t="shared" si="5"/>
        <v>2.3135133914334696</v>
      </c>
    </row>
    <row r="98" spans="1:12" x14ac:dyDescent="0.25">
      <c r="A98" s="82">
        <v>41957</v>
      </c>
      <c r="B98" s="83">
        <v>4.53</v>
      </c>
      <c r="C98" s="83">
        <v>4.53</v>
      </c>
      <c r="D98" s="83">
        <v>4.47</v>
      </c>
      <c r="E98" s="83">
        <v>4.49</v>
      </c>
      <c r="F98" s="84">
        <v>4448700</v>
      </c>
      <c r="G98" s="83">
        <v>4.38</v>
      </c>
      <c r="H98" s="84">
        <f>EOD_T-A98</f>
        <v>137</v>
      </c>
      <c r="I98" s="83">
        <f t="shared" si="3"/>
        <v>-4.0000000000000036E-2</v>
      </c>
      <c r="J98" s="83">
        <f t="shared" si="4"/>
        <v>-0.90497737556561164</v>
      </c>
      <c r="K98" s="83">
        <f>J98-SYD_90DSMR</f>
        <v>-1.0561381589962364</v>
      </c>
      <c r="L98" s="83">
        <f t="shared" si="5"/>
        <v>1.1154278108879596</v>
      </c>
    </row>
    <row r="99" spans="1:12" x14ac:dyDescent="0.25">
      <c r="A99" s="82">
        <v>41956</v>
      </c>
      <c r="B99" s="83">
        <v>4.5599999999999996</v>
      </c>
      <c r="C99" s="83">
        <v>4.58</v>
      </c>
      <c r="D99" s="83">
        <v>4.53</v>
      </c>
      <c r="E99" s="83">
        <v>4.53</v>
      </c>
      <c r="F99" s="84">
        <v>10687200</v>
      </c>
      <c r="G99" s="83">
        <v>4.42</v>
      </c>
      <c r="H99" s="84">
        <f>EOD_T-A99</f>
        <v>138</v>
      </c>
      <c r="I99" s="83">
        <f t="shared" si="3"/>
        <v>9.9999999999997868E-3</v>
      </c>
      <c r="J99" s="83">
        <f t="shared" si="4"/>
        <v>0.22675736961450763</v>
      </c>
      <c r="K99" s="83">
        <f>J99-SYD_90DSMR</f>
        <v>7.5596586183882847E-2</v>
      </c>
      <c r="L99" s="83">
        <f t="shared" si="5"/>
        <v>5.7148438426572268E-3</v>
      </c>
    </row>
    <row r="100" spans="1:12" x14ac:dyDescent="0.25">
      <c r="A100" s="82">
        <v>41955</v>
      </c>
      <c r="B100" s="83">
        <v>4.54</v>
      </c>
      <c r="C100" s="83">
        <v>4.57</v>
      </c>
      <c r="D100" s="83">
        <v>4.51</v>
      </c>
      <c r="E100" s="83">
        <v>4.5199999999999996</v>
      </c>
      <c r="F100" s="84">
        <v>5980700</v>
      </c>
      <c r="G100" s="83">
        <v>4.41</v>
      </c>
      <c r="H100" s="84">
        <f>EOD_T-A100</f>
        <v>139</v>
      </c>
      <c r="I100" s="83">
        <f t="shared" si="3"/>
        <v>-9.9999999999997868E-3</v>
      </c>
      <c r="J100" s="83">
        <f t="shared" si="4"/>
        <v>-0.22624434389139789</v>
      </c>
      <c r="K100" s="83">
        <f>J100-SYD_90DSMR</f>
        <v>-0.37740512732202269</v>
      </c>
      <c r="L100" s="83">
        <f t="shared" si="5"/>
        <v>0.14243463012895216</v>
      </c>
    </row>
    <row r="101" spans="1:12" x14ac:dyDescent="0.25">
      <c r="A101" s="82">
        <v>41954</v>
      </c>
      <c r="B101" s="83">
        <v>4.5</v>
      </c>
      <c r="C101" s="83">
        <v>4.54</v>
      </c>
      <c r="D101" s="83">
        <v>4.49</v>
      </c>
      <c r="E101" s="83">
        <v>4.53</v>
      </c>
      <c r="F101" s="84">
        <v>9400300</v>
      </c>
      <c r="G101" s="83">
        <v>4.42</v>
      </c>
      <c r="H101" s="84">
        <f>EOD_T-A101</f>
        <v>140</v>
      </c>
      <c r="I101" s="83">
        <f t="shared" si="3"/>
        <v>4.9999999999999822E-2</v>
      </c>
      <c r="J101" s="83">
        <f t="shared" si="4"/>
        <v>1.1441647597253963</v>
      </c>
      <c r="K101" s="83">
        <f>J101-SYD_90DSMR</f>
        <v>0.99300397629477155</v>
      </c>
      <c r="L101" s="83">
        <f t="shared" si="5"/>
        <v>0.9860568969372272</v>
      </c>
    </row>
    <row r="102" spans="1:12" x14ac:dyDescent="0.25">
      <c r="A102" s="82">
        <v>41953</v>
      </c>
      <c r="B102" s="83">
        <v>4.51</v>
      </c>
      <c r="C102" s="83">
        <v>4.5199999999999996</v>
      </c>
      <c r="D102" s="83">
        <v>4.4800000000000004</v>
      </c>
      <c r="E102" s="83">
        <v>4.4800000000000004</v>
      </c>
      <c r="F102" s="84">
        <v>9536000</v>
      </c>
      <c r="G102" s="83">
        <v>4.37</v>
      </c>
      <c r="H102" s="84">
        <f>EOD_T-A102</f>
        <v>141</v>
      </c>
      <c r="I102" s="83">
        <f t="shared" si="3"/>
        <v>-3.0000000000000249E-2</v>
      </c>
      <c r="J102" s="83">
        <f t="shared" si="4"/>
        <v>-0.68181818181818743</v>
      </c>
      <c r="K102" s="83">
        <f>J102-SYD_90DSMR</f>
        <v>-0.83297896524881221</v>
      </c>
      <c r="L102" s="83">
        <f t="shared" si="5"/>
        <v>0.6938539565469819</v>
      </c>
    </row>
    <row r="103" spans="1:12" x14ac:dyDescent="0.25">
      <c r="A103" s="82">
        <v>41950</v>
      </c>
      <c r="B103" s="83">
        <v>4.51</v>
      </c>
      <c r="C103" s="83">
        <v>4.53</v>
      </c>
      <c r="D103" s="83">
        <v>4.49</v>
      </c>
      <c r="E103" s="83">
        <v>4.51</v>
      </c>
      <c r="F103" s="84">
        <v>5434400</v>
      </c>
      <c r="G103" s="83">
        <v>4.4000000000000004</v>
      </c>
      <c r="H103" s="84">
        <f>EOD_T-A103</f>
        <v>144</v>
      </c>
      <c r="I103" s="83">
        <f t="shared" si="3"/>
        <v>2.0000000000000462E-2</v>
      </c>
      <c r="J103" s="83">
        <f t="shared" si="4"/>
        <v>0.45662100456622062</v>
      </c>
      <c r="K103" s="83">
        <f>J103-SYD_90DSMR</f>
        <v>0.30546022113559584</v>
      </c>
      <c r="L103" s="83">
        <f t="shared" si="5"/>
        <v>9.330594669620712E-2</v>
      </c>
    </row>
    <row r="104" spans="1:12" x14ac:dyDescent="0.25">
      <c r="A104" s="82">
        <v>41949</v>
      </c>
      <c r="B104" s="83">
        <v>4.5199999999999996</v>
      </c>
      <c r="C104" s="83">
        <v>4.5199999999999996</v>
      </c>
      <c r="D104" s="83">
        <v>4.47</v>
      </c>
      <c r="E104" s="83">
        <v>4.49</v>
      </c>
      <c r="F104" s="84">
        <v>5372900</v>
      </c>
      <c r="G104" s="83">
        <v>4.38</v>
      </c>
      <c r="H104" s="84">
        <f>EOD_T-A104</f>
        <v>145</v>
      </c>
      <c r="I104" s="83">
        <f t="shared" si="3"/>
        <v>0</v>
      </c>
      <c r="J104" s="83">
        <f t="shared" si="4"/>
        <v>0</v>
      </c>
      <c r="K104" s="83">
        <f>J104-SYD_90DSMR</f>
        <v>-0.15116078343062478</v>
      </c>
      <c r="L104" s="83">
        <f t="shared" si="5"/>
        <v>2.2849582447360246E-2</v>
      </c>
    </row>
    <row r="105" spans="1:12" x14ac:dyDescent="0.25">
      <c r="A105" s="82">
        <v>41948</v>
      </c>
      <c r="B105" s="83">
        <v>4.5</v>
      </c>
      <c r="C105" s="83">
        <v>4.51</v>
      </c>
      <c r="D105" s="83">
        <v>4.47</v>
      </c>
      <c r="E105" s="83">
        <v>4.49</v>
      </c>
      <c r="F105" s="84">
        <v>3329400</v>
      </c>
      <c r="G105" s="83">
        <v>4.38</v>
      </c>
      <c r="H105" s="84">
        <f>EOD_T-A105</f>
        <v>146</v>
      </c>
      <c r="I105" s="83">
        <f t="shared" si="3"/>
        <v>9.9999999999997868E-3</v>
      </c>
      <c r="J105" s="83">
        <f t="shared" si="4"/>
        <v>0.22883295194507519</v>
      </c>
      <c r="K105" s="83">
        <f>J105-SYD_90DSMR</f>
        <v>7.7672168514450413E-2</v>
      </c>
      <c r="L105" s="83">
        <f t="shared" si="5"/>
        <v>6.0329657617371824E-3</v>
      </c>
    </row>
    <row r="106" spans="1:12" x14ac:dyDescent="0.25">
      <c r="A106" s="82">
        <v>41947</v>
      </c>
      <c r="B106" s="83">
        <v>4.46</v>
      </c>
      <c r="C106" s="83">
        <v>4.49</v>
      </c>
      <c r="D106" s="83">
        <v>4.45</v>
      </c>
      <c r="E106" s="83">
        <v>4.4800000000000004</v>
      </c>
      <c r="F106" s="84">
        <v>3413900</v>
      </c>
      <c r="G106" s="83">
        <v>4.37</v>
      </c>
      <c r="H106" s="84">
        <f>EOD_T-A106</f>
        <v>147</v>
      </c>
      <c r="I106" s="83">
        <f t="shared" si="3"/>
        <v>4.9999999999999822E-2</v>
      </c>
      <c r="J106" s="83">
        <f t="shared" si="4"/>
        <v>1.1574074074074032</v>
      </c>
      <c r="K106" s="83">
        <f>J106-SYD_90DSMR</f>
        <v>1.0062466239767784</v>
      </c>
      <c r="L106" s="83">
        <f t="shared" si="5"/>
        <v>1.0125322682646642</v>
      </c>
    </row>
    <row r="107" spans="1:12" x14ac:dyDescent="0.25">
      <c r="A107" s="82">
        <v>41946</v>
      </c>
      <c r="B107" s="83">
        <v>4.42</v>
      </c>
      <c r="C107" s="83">
        <v>4.47</v>
      </c>
      <c r="D107" s="83">
        <v>4.4000000000000004</v>
      </c>
      <c r="E107" s="83">
        <v>4.43</v>
      </c>
      <c r="F107" s="84">
        <v>3907400</v>
      </c>
      <c r="G107" s="83">
        <v>4.32</v>
      </c>
      <c r="H107" s="84">
        <f>EOD_T-A107</f>
        <v>148</v>
      </c>
      <c r="I107" s="83">
        <f t="shared" si="3"/>
        <v>2.0000000000000462E-2</v>
      </c>
      <c r="J107" s="83">
        <f t="shared" si="4"/>
        <v>0.4651162790697782</v>
      </c>
      <c r="K107" s="83">
        <f>J107-SYD_90DSMR</f>
        <v>0.31395549563915343</v>
      </c>
      <c r="L107" s="83">
        <f t="shared" si="5"/>
        <v>9.8568053242026485E-2</v>
      </c>
    </row>
    <row r="108" spans="1:12" x14ac:dyDescent="0.25">
      <c r="A108" s="82">
        <v>41943</v>
      </c>
      <c r="B108" s="83">
        <v>4.4000000000000004</v>
      </c>
      <c r="C108" s="83">
        <v>4.4400000000000004</v>
      </c>
      <c r="D108" s="83">
        <v>4.4000000000000004</v>
      </c>
      <c r="E108" s="83">
        <v>4.41</v>
      </c>
      <c r="F108" s="84">
        <v>6748000</v>
      </c>
      <c r="G108" s="83">
        <v>4.3</v>
      </c>
      <c r="H108" s="84">
        <f>EOD_T-A108</f>
        <v>151</v>
      </c>
      <c r="I108" s="83">
        <f t="shared" si="3"/>
        <v>4.9999999999999822E-2</v>
      </c>
      <c r="J108" s="83">
        <f t="shared" si="4"/>
        <v>1.1764705882352899</v>
      </c>
      <c r="K108" s="83">
        <f>J108-SYD_90DSMR</f>
        <v>1.0253098048046652</v>
      </c>
      <c r="L108" s="83">
        <f t="shared" si="5"/>
        <v>1.0512601958285805</v>
      </c>
    </row>
    <row r="109" spans="1:12" x14ac:dyDescent="0.25">
      <c r="A109" s="82">
        <v>41942</v>
      </c>
      <c r="B109" s="83">
        <v>4.34</v>
      </c>
      <c r="C109" s="83">
        <v>4.3600000000000003</v>
      </c>
      <c r="D109" s="83">
        <v>4.32</v>
      </c>
      <c r="E109" s="83">
        <v>4.3600000000000003</v>
      </c>
      <c r="F109" s="84">
        <v>2656000</v>
      </c>
      <c r="G109" s="83">
        <v>4.25</v>
      </c>
      <c r="H109" s="84">
        <f>EOD_T-A109</f>
        <v>152</v>
      </c>
      <c r="I109" s="83">
        <f t="shared" si="3"/>
        <v>4.0000000000000036E-2</v>
      </c>
      <c r="J109" s="83">
        <f t="shared" si="4"/>
        <v>0.95011876484560664</v>
      </c>
      <c r="K109" s="83">
        <f>J109-SYD_90DSMR</f>
        <v>0.79895798141498187</v>
      </c>
      <c r="L109" s="83">
        <f t="shared" si="5"/>
        <v>0.63833385606670245</v>
      </c>
    </row>
    <row r="110" spans="1:12" x14ac:dyDescent="0.25">
      <c r="A110" s="82">
        <v>41941</v>
      </c>
      <c r="B110" s="83">
        <v>4.3600000000000003</v>
      </c>
      <c r="C110" s="83">
        <v>4.37</v>
      </c>
      <c r="D110" s="83">
        <v>4.32</v>
      </c>
      <c r="E110" s="83">
        <v>4.32</v>
      </c>
      <c r="F110" s="84">
        <v>4746500</v>
      </c>
      <c r="G110" s="83">
        <v>4.21</v>
      </c>
      <c r="H110" s="84">
        <f>EOD_T-A110</f>
        <v>153</v>
      </c>
      <c r="I110" s="83">
        <f t="shared" si="3"/>
        <v>9.9999999999997868E-3</v>
      </c>
      <c r="J110" s="83">
        <f t="shared" si="4"/>
        <v>0.238095238095233</v>
      </c>
      <c r="K110" s="83">
        <f>J110-SYD_90DSMR</f>
        <v>8.6934454664608224E-2</v>
      </c>
      <c r="L110" s="83">
        <f t="shared" si="5"/>
        <v>7.557599407832823E-3</v>
      </c>
    </row>
    <row r="111" spans="1:12" x14ac:dyDescent="0.25">
      <c r="A111" s="82">
        <v>41940</v>
      </c>
      <c r="B111" s="83">
        <v>4.34</v>
      </c>
      <c r="C111" s="83">
        <v>4.3499999999999996</v>
      </c>
      <c r="D111" s="83">
        <v>4.3099999999999996</v>
      </c>
      <c r="E111" s="83">
        <v>4.3099999999999996</v>
      </c>
      <c r="F111" s="84">
        <v>3432100</v>
      </c>
      <c r="G111" s="83">
        <v>4.2</v>
      </c>
      <c r="H111" s="84">
        <f>EOD_T-A111</f>
        <v>154</v>
      </c>
      <c r="I111" s="83">
        <f t="shared" si="3"/>
        <v>-3.0000000000000249E-2</v>
      </c>
      <c r="J111" s="83">
        <f t="shared" si="4"/>
        <v>-0.70921985815603417</v>
      </c>
      <c r="K111" s="83">
        <f>J111-SYD_90DSMR</f>
        <v>-0.86038064158665895</v>
      </c>
      <c r="L111" s="83">
        <f t="shared" si="5"/>
        <v>0.7402548484170709</v>
      </c>
    </row>
    <row r="112" spans="1:12" x14ac:dyDescent="0.25">
      <c r="A112" s="82">
        <v>41939</v>
      </c>
      <c r="B112" s="83">
        <v>4.32</v>
      </c>
      <c r="C112" s="83">
        <v>4.3600000000000003</v>
      </c>
      <c r="D112" s="83">
        <v>4.3099999999999996</v>
      </c>
      <c r="E112" s="83">
        <v>4.34</v>
      </c>
      <c r="F112" s="84">
        <v>3146300</v>
      </c>
      <c r="G112" s="83">
        <v>4.2300000000000004</v>
      </c>
      <c r="H112" s="84">
        <f>EOD_T-A112</f>
        <v>155</v>
      </c>
      <c r="I112" s="83">
        <f t="shared" si="3"/>
        <v>4.0000000000000036E-2</v>
      </c>
      <c r="J112" s="83">
        <f t="shared" si="4"/>
        <v>0.95465393794749476</v>
      </c>
      <c r="K112" s="83">
        <f>J112-SYD_90DSMR</f>
        <v>0.80349315451686998</v>
      </c>
      <c r="L112" s="83">
        <f t="shared" si="5"/>
        <v>0.6456012493554707</v>
      </c>
    </row>
    <row r="113" spans="1:12" x14ac:dyDescent="0.25">
      <c r="A113" s="82">
        <v>41936</v>
      </c>
      <c r="B113" s="83">
        <v>4.32</v>
      </c>
      <c r="C113" s="83">
        <v>4.34</v>
      </c>
      <c r="D113" s="83">
        <v>4.28</v>
      </c>
      <c r="E113" s="83">
        <v>4.3</v>
      </c>
      <c r="F113" s="84">
        <v>3860600</v>
      </c>
      <c r="G113" s="83">
        <v>4.1900000000000004</v>
      </c>
      <c r="H113" s="84">
        <f>EOD_T-A113</f>
        <v>158</v>
      </c>
      <c r="I113" s="83">
        <f t="shared" si="3"/>
        <v>1.0000000000000675E-2</v>
      </c>
      <c r="J113" s="83">
        <f t="shared" si="4"/>
        <v>0.23923444976078173</v>
      </c>
      <c r="K113" s="83">
        <f>J113-SYD_90DSMR</f>
        <v>8.8073666330156952E-2</v>
      </c>
      <c r="L113" s="83">
        <f t="shared" si="5"/>
        <v>7.7569707008358227E-3</v>
      </c>
    </row>
    <row r="114" spans="1:12" x14ac:dyDescent="0.25">
      <c r="A114" s="82">
        <v>41935</v>
      </c>
      <c r="B114" s="83">
        <v>4.29</v>
      </c>
      <c r="C114" s="83">
        <v>4.32</v>
      </c>
      <c r="D114" s="83">
        <v>4.26</v>
      </c>
      <c r="E114" s="83">
        <v>4.29</v>
      </c>
      <c r="F114" s="84">
        <v>2579900</v>
      </c>
      <c r="G114" s="83">
        <v>4.18</v>
      </c>
      <c r="H114" s="84">
        <f>EOD_T-A114</f>
        <v>159</v>
      </c>
      <c r="I114" s="83">
        <f t="shared" si="3"/>
        <v>9.9999999999997868E-3</v>
      </c>
      <c r="J114" s="83">
        <f t="shared" si="4"/>
        <v>0.23980815347721313</v>
      </c>
      <c r="K114" s="83">
        <f>J114-SYD_90DSMR</f>
        <v>8.8647370046588347E-2</v>
      </c>
      <c r="L114" s="83">
        <f t="shared" si="5"/>
        <v>7.8583562161767696E-3</v>
      </c>
    </row>
    <row r="115" spans="1:12" x14ac:dyDescent="0.25">
      <c r="A115" s="82">
        <v>41934</v>
      </c>
      <c r="B115" s="83">
        <v>4.28</v>
      </c>
      <c r="C115" s="83">
        <v>4.3</v>
      </c>
      <c r="D115" s="83">
        <v>4.2699999999999996</v>
      </c>
      <c r="E115" s="83">
        <v>4.28</v>
      </c>
      <c r="F115" s="84">
        <v>4986100</v>
      </c>
      <c r="G115" s="83">
        <v>4.17</v>
      </c>
      <c r="H115" s="84">
        <f>EOD_T-A115</f>
        <v>160</v>
      </c>
      <c r="I115" s="83">
        <f t="shared" si="3"/>
        <v>3.0000000000000249E-2</v>
      </c>
      <c r="J115" s="83">
        <f t="shared" si="4"/>
        <v>0.72463768115942639</v>
      </c>
      <c r="K115" s="83">
        <f>J115-SYD_90DSMR</f>
        <v>0.57347689772880162</v>
      </c>
      <c r="L115" s="83">
        <f t="shared" si="5"/>
        <v>0.3288757522286504</v>
      </c>
    </row>
    <row r="116" spans="1:12" x14ac:dyDescent="0.25">
      <c r="A116" s="82">
        <v>41933</v>
      </c>
      <c r="B116" s="83">
        <v>4.24</v>
      </c>
      <c r="C116" s="83">
        <v>4.26</v>
      </c>
      <c r="D116" s="83">
        <v>4.22</v>
      </c>
      <c r="E116" s="83">
        <v>4.24</v>
      </c>
      <c r="F116" s="84">
        <v>6312800</v>
      </c>
      <c r="G116" s="83">
        <v>4.1399999999999997</v>
      </c>
      <c r="H116" s="84">
        <f>EOD_T-A116</f>
        <v>161</v>
      </c>
      <c r="I116" s="83">
        <f t="shared" si="3"/>
        <v>1.9999999999999574E-2</v>
      </c>
      <c r="J116" s="83">
        <f t="shared" si="4"/>
        <v>0.48543689320387312</v>
      </c>
      <c r="K116" s="83">
        <f>J116-SYD_90DSMR</f>
        <v>0.33427610977324834</v>
      </c>
      <c r="L116" s="83">
        <f t="shared" si="5"/>
        <v>0.11174051756513678</v>
      </c>
    </row>
    <row r="117" spans="1:12" x14ac:dyDescent="0.25">
      <c r="A117" s="82">
        <v>41932</v>
      </c>
      <c r="B117" s="83">
        <v>4.25</v>
      </c>
      <c r="C117" s="83">
        <v>4.2699999999999996</v>
      </c>
      <c r="D117" s="83">
        <v>4.21</v>
      </c>
      <c r="E117" s="83">
        <v>4.22</v>
      </c>
      <c r="F117" s="84">
        <v>2758400</v>
      </c>
      <c r="G117" s="83">
        <v>4.12</v>
      </c>
      <c r="H117" s="84">
        <f>EOD_T-A117</f>
        <v>162</v>
      </c>
      <c r="I117" s="83">
        <f t="shared" si="3"/>
        <v>0</v>
      </c>
      <c r="J117" s="83">
        <f t="shared" si="4"/>
        <v>0</v>
      </c>
      <c r="K117" s="83">
        <f>J117-SYD_90DSMR</f>
        <v>-0.15116078343062478</v>
      </c>
      <c r="L117" s="83">
        <f t="shared" si="5"/>
        <v>2.2849582447360246E-2</v>
      </c>
    </row>
    <row r="118" spans="1:12" x14ac:dyDescent="0.25">
      <c r="A118" s="82">
        <v>41929</v>
      </c>
      <c r="B118" s="83">
        <v>4.1900000000000004</v>
      </c>
      <c r="C118" s="83">
        <v>4.24</v>
      </c>
      <c r="D118" s="83">
        <v>4.17</v>
      </c>
      <c r="E118" s="83">
        <v>4.22</v>
      </c>
      <c r="F118" s="84">
        <v>8625600</v>
      </c>
      <c r="G118" s="83">
        <v>4.12</v>
      </c>
      <c r="H118" s="84">
        <f>EOD_T-A118</f>
        <v>165</v>
      </c>
      <c r="I118" s="83">
        <f t="shared" si="3"/>
        <v>0.10000000000000053</v>
      </c>
      <c r="J118" s="83">
        <f t="shared" si="4"/>
        <v>2.4875621890547399</v>
      </c>
      <c r="K118" s="83">
        <f>J118-SYD_90DSMR</f>
        <v>2.3364014056241151</v>
      </c>
      <c r="L118" s="83">
        <f t="shared" si="5"/>
        <v>5.458771528202341</v>
      </c>
    </row>
    <row r="119" spans="1:12" x14ac:dyDescent="0.25">
      <c r="A119" s="82">
        <v>41928</v>
      </c>
      <c r="B119" s="83">
        <v>4.0999999999999996</v>
      </c>
      <c r="C119" s="83">
        <v>4.12</v>
      </c>
      <c r="D119" s="83">
        <v>4.05</v>
      </c>
      <c r="E119" s="83">
        <v>4.12</v>
      </c>
      <c r="F119" s="84">
        <v>6723500</v>
      </c>
      <c r="G119" s="83">
        <v>4.0199999999999996</v>
      </c>
      <c r="H119" s="84">
        <f>EOD_T-A119</f>
        <v>166</v>
      </c>
      <c r="I119" s="83">
        <f t="shared" si="3"/>
        <v>1.9999999999999574E-2</v>
      </c>
      <c r="J119" s="83">
        <f t="shared" si="4"/>
        <v>0.49999999999998934</v>
      </c>
      <c r="K119" s="83">
        <f>J119-SYD_90DSMR</f>
        <v>0.34883921656936456</v>
      </c>
      <c r="L119" s="83">
        <f t="shared" si="5"/>
        <v>0.12168879901672804</v>
      </c>
    </row>
    <row r="120" spans="1:12" x14ac:dyDescent="0.25">
      <c r="A120" s="82">
        <v>41927</v>
      </c>
      <c r="B120" s="83">
        <v>4.1100000000000003</v>
      </c>
      <c r="C120" s="83">
        <v>4.13</v>
      </c>
      <c r="D120" s="83">
        <v>4.0999999999999996</v>
      </c>
      <c r="E120" s="83">
        <v>4.0999999999999996</v>
      </c>
      <c r="F120" s="84">
        <v>6113400</v>
      </c>
      <c r="G120" s="83">
        <v>4</v>
      </c>
      <c r="H120" s="84">
        <f>EOD_T-A120</f>
        <v>167</v>
      </c>
      <c r="I120" s="83">
        <f t="shared" si="3"/>
        <v>-1.9999999999999574E-2</v>
      </c>
      <c r="J120" s="83">
        <f t="shared" si="4"/>
        <v>-0.49751243781093468</v>
      </c>
      <c r="K120" s="83">
        <f>J120-SYD_90DSMR</f>
        <v>-0.64867322124155946</v>
      </c>
      <c r="L120" s="83">
        <f t="shared" si="5"/>
        <v>0.42077694795590115</v>
      </c>
    </row>
    <row r="121" spans="1:12" x14ac:dyDescent="0.25">
      <c r="A121" s="82">
        <v>41926</v>
      </c>
      <c r="B121" s="83">
        <v>4.1100000000000003</v>
      </c>
      <c r="C121" s="83">
        <v>4.13</v>
      </c>
      <c r="D121" s="83">
        <v>4.0999999999999996</v>
      </c>
      <c r="E121" s="83">
        <v>4.12</v>
      </c>
      <c r="F121" s="84">
        <v>6229500</v>
      </c>
      <c r="G121" s="83">
        <v>4.0199999999999996</v>
      </c>
      <c r="H121" s="84">
        <f>EOD_T-A121</f>
        <v>168</v>
      </c>
      <c r="I121" s="83">
        <f t="shared" si="3"/>
        <v>-2.0000000000000462E-2</v>
      </c>
      <c r="J121" s="83">
        <f t="shared" si="4"/>
        <v>-0.49504950495050648</v>
      </c>
      <c r="K121" s="83">
        <f>J121-SYD_90DSMR</f>
        <v>-0.64621028838113126</v>
      </c>
      <c r="L121" s="83">
        <f t="shared" si="5"/>
        <v>0.4175877368096248</v>
      </c>
    </row>
    <row r="122" spans="1:12" x14ac:dyDescent="0.25">
      <c r="A122" s="82">
        <v>41925</v>
      </c>
      <c r="B122" s="83">
        <v>4.1500000000000004</v>
      </c>
      <c r="C122" s="83">
        <v>4.16</v>
      </c>
      <c r="D122" s="83">
        <v>4.12</v>
      </c>
      <c r="E122" s="83">
        <v>4.1399999999999997</v>
      </c>
      <c r="F122" s="84">
        <v>3564800</v>
      </c>
      <c r="G122" s="83">
        <v>4.04</v>
      </c>
      <c r="H122" s="84">
        <f>EOD_T-A122</f>
        <v>169</v>
      </c>
      <c r="I122" s="83">
        <f t="shared" si="3"/>
        <v>-4.9999999999999822E-2</v>
      </c>
      <c r="J122" s="83">
        <f t="shared" si="4"/>
        <v>-1.222493887530558</v>
      </c>
      <c r="K122" s="83">
        <f>J122-SYD_90DSMR</f>
        <v>-1.3736546709611828</v>
      </c>
      <c r="L122" s="83">
        <f t="shared" si="5"/>
        <v>1.8869271550534752</v>
      </c>
    </row>
    <row r="123" spans="1:12" x14ac:dyDescent="0.25">
      <c r="A123" s="82">
        <v>41922</v>
      </c>
      <c r="B123" s="83">
        <v>4.21</v>
      </c>
      <c r="C123" s="83">
        <v>4.22</v>
      </c>
      <c r="D123" s="83">
        <v>4.18</v>
      </c>
      <c r="E123" s="83">
        <v>4.1900000000000004</v>
      </c>
      <c r="F123" s="84">
        <v>4810000</v>
      </c>
      <c r="G123" s="83">
        <v>4.09</v>
      </c>
      <c r="H123" s="84">
        <f>EOD_T-A123</f>
        <v>172</v>
      </c>
      <c r="I123" s="83">
        <f t="shared" si="3"/>
        <v>-7.0000000000000284E-2</v>
      </c>
      <c r="J123" s="83">
        <f t="shared" si="4"/>
        <v>-1.6826923076923146</v>
      </c>
      <c r="K123" s="83">
        <f>J123-SYD_90DSMR</f>
        <v>-1.8338530911229394</v>
      </c>
      <c r="L123" s="83">
        <f t="shared" si="5"/>
        <v>3.3630171598211596</v>
      </c>
    </row>
    <row r="124" spans="1:12" x14ac:dyDescent="0.25">
      <c r="A124" s="82">
        <v>41921</v>
      </c>
      <c r="B124" s="83">
        <v>4.25</v>
      </c>
      <c r="C124" s="83">
        <v>4.3</v>
      </c>
      <c r="D124" s="83">
        <v>4.25</v>
      </c>
      <c r="E124" s="83">
        <v>4.26</v>
      </c>
      <c r="F124" s="84">
        <v>2623800</v>
      </c>
      <c r="G124" s="83">
        <v>4.16</v>
      </c>
      <c r="H124" s="84">
        <f>EOD_T-A124</f>
        <v>173</v>
      </c>
      <c r="I124" s="83">
        <f t="shared" si="3"/>
        <v>0</v>
      </c>
      <c r="J124" s="83">
        <f t="shared" si="4"/>
        <v>0</v>
      </c>
      <c r="K124" s="83">
        <f>J124-SYD_90DSMR</f>
        <v>-0.15116078343062478</v>
      </c>
      <c r="L124" s="83">
        <f t="shared" si="5"/>
        <v>2.2849582447360246E-2</v>
      </c>
    </row>
    <row r="125" spans="1:12" x14ac:dyDescent="0.25">
      <c r="A125" s="82">
        <v>41920</v>
      </c>
      <c r="B125" s="83">
        <v>4.2300000000000004</v>
      </c>
      <c r="C125" s="83">
        <v>4.28</v>
      </c>
      <c r="D125" s="83">
        <v>4.22</v>
      </c>
      <c r="E125" s="83">
        <v>4.26</v>
      </c>
      <c r="F125" s="84">
        <v>3239400</v>
      </c>
      <c r="G125" s="83">
        <v>4.16</v>
      </c>
      <c r="H125" s="84">
        <f>EOD_T-A125</f>
        <v>174</v>
      </c>
      <c r="I125" s="83">
        <f t="shared" si="3"/>
        <v>0</v>
      </c>
      <c r="J125" s="83">
        <f t="shared" si="4"/>
        <v>0</v>
      </c>
      <c r="K125" s="83">
        <f>J125-SYD_90DSMR</f>
        <v>-0.15116078343062478</v>
      </c>
      <c r="L125" s="83">
        <f t="shared" si="5"/>
        <v>2.2849582447360246E-2</v>
      </c>
    </row>
    <row r="126" spans="1:12" x14ac:dyDescent="0.25">
      <c r="A126" s="82">
        <v>41919</v>
      </c>
      <c r="B126" s="83">
        <v>4.3099999999999996</v>
      </c>
      <c r="C126" s="83">
        <v>4.33</v>
      </c>
      <c r="D126" s="83">
        <v>4.22</v>
      </c>
      <c r="E126" s="83">
        <v>4.2699999999999996</v>
      </c>
      <c r="F126" s="84">
        <v>6049300</v>
      </c>
      <c r="G126" s="83">
        <v>4.16</v>
      </c>
      <c r="H126" s="84">
        <f>EOD_T-A126</f>
        <v>175</v>
      </c>
      <c r="I126" s="83">
        <f t="shared" si="3"/>
        <v>-4.0000000000000036E-2</v>
      </c>
      <c r="J126" s="83">
        <f t="shared" si="4"/>
        <v>-0.95238095238095322</v>
      </c>
      <c r="K126" s="83">
        <f>J126-SYD_90DSMR</f>
        <v>-1.103541735811578</v>
      </c>
      <c r="L126" s="83">
        <f t="shared" si="5"/>
        <v>1.2178043626780306</v>
      </c>
    </row>
    <row r="127" spans="1:12" x14ac:dyDescent="0.25">
      <c r="A127" s="82">
        <v>41918</v>
      </c>
      <c r="B127" s="83">
        <v>4.3</v>
      </c>
      <c r="C127" s="83">
        <v>4.33</v>
      </c>
      <c r="D127" s="83">
        <v>4.28</v>
      </c>
      <c r="E127" s="83">
        <v>4.3099999999999996</v>
      </c>
      <c r="F127" s="84">
        <v>2016500</v>
      </c>
      <c r="G127" s="83">
        <v>4.2</v>
      </c>
      <c r="H127" s="84">
        <f>EOD_T-A127</f>
        <v>176</v>
      </c>
      <c r="I127" s="83">
        <f t="shared" si="3"/>
        <v>3.0000000000000249E-2</v>
      </c>
      <c r="J127" s="83">
        <f t="shared" si="4"/>
        <v>0.71942446043166064</v>
      </c>
      <c r="K127" s="83">
        <f>J127-SYD_90DSMR</f>
        <v>0.56826367700103586</v>
      </c>
      <c r="L127" s="83">
        <f t="shared" si="5"/>
        <v>0.32292360659873759</v>
      </c>
    </row>
    <row r="128" spans="1:12" x14ac:dyDescent="0.25">
      <c r="A128" s="82">
        <v>41915</v>
      </c>
      <c r="B128" s="83">
        <v>4.2699999999999996</v>
      </c>
      <c r="C128" s="83">
        <v>4.3</v>
      </c>
      <c r="D128" s="83">
        <v>4.26</v>
      </c>
      <c r="E128" s="83">
        <v>4.28</v>
      </c>
      <c r="F128" s="84">
        <v>3463400</v>
      </c>
      <c r="G128" s="83">
        <v>4.17</v>
      </c>
      <c r="H128" s="84">
        <f>EOD_T-A128</f>
        <v>179</v>
      </c>
      <c r="I128" s="83">
        <f t="shared" si="3"/>
        <v>1.9999999999999574E-2</v>
      </c>
      <c r="J128" s="83">
        <f t="shared" si="4"/>
        <v>0.48192771084336322</v>
      </c>
      <c r="K128" s="83">
        <f>J128-SYD_90DSMR</f>
        <v>0.33076692741273844</v>
      </c>
      <c r="L128" s="83">
        <f t="shared" si="5"/>
        <v>0.10940676027006378</v>
      </c>
    </row>
    <row r="129" spans="1:12" x14ac:dyDescent="0.25">
      <c r="A129" s="82">
        <v>41914</v>
      </c>
      <c r="B129" s="83">
        <v>4.25</v>
      </c>
      <c r="C129" s="83">
        <v>4.28</v>
      </c>
      <c r="D129" s="83">
        <v>4.21</v>
      </c>
      <c r="E129" s="83">
        <v>4.25</v>
      </c>
      <c r="F129" s="84">
        <v>6104100</v>
      </c>
      <c r="G129" s="83">
        <v>4.1500000000000004</v>
      </c>
      <c r="H129" s="84">
        <f>EOD_T-A129</f>
        <v>180</v>
      </c>
      <c r="I129" s="83">
        <f t="shared" si="3"/>
        <v>-4.0000000000000036E-2</v>
      </c>
      <c r="J129" s="83">
        <f t="shared" si="4"/>
        <v>-0.95465393794749476</v>
      </c>
      <c r="K129" s="83">
        <f>J129-SYD_90DSMR</f>
        <v>-1.1058147213781195</v>
      </c>
      <c r="L129" s="83">
        <f t="shared" si="5"/>
        <v>1.2228261980165682</v>
      </c>
    </row>
    <row r="130" spans="1:12" x14ac:dyDescent="0.25">
      <c r="A130" s="82">
        <v>41913</v>
      </c>
      <c r="B130" s="83">
        <v>4.2699999999999996</v>
      </c>
      <c r="C130" s="83">
        <v>4.3</v>
      </c>
      <c r="D130" s="83">
        <v>4.24</v>
      </c>
      <c r="E130" s="83">
        <v>4.3</v>
      </c>
      <c r="F130" s="84">
        <v>3731000</v>
      </c>
      <c r="G130" s="83">
        <v>4.1900000000000004</v>
      </c>
      <c r="H130" s="84">
        <f>EOD_T-A130</f>
        <v>181</v>
      </c>
      <c r="I130" s="83">
        <f t="shared" si="3"/>
        <v>3.0000000000000249E-2</v>
      </c>
      <c r="J130" s="83">
        <f t="shared" si="4"/>
        <v>0.72115384615385214</v>
      </c>
      <c r="K130" s="83">
        <f>J130-SYD_90DSMR</f>
        <v>0.56999306272322736</v>
      </c>
      <c r="L130" s="83">
        <f t="shared" si="5"/>
        <v>0.32489209155260501</v>
      </c>
    </row>
    <row r="131" spans="1:12" x14ac:dyDescent="0.25">
      <c r="A131" s="82">
        <v>41912</v>
      </c>
      <c r="B131" s="83">
        <v>4.2300000000000004</v>
      </c>
      <c r="C131" s="83">
        <v>4.29</v>
      </c>
      <c r="D131" s="83">
        <v>4.22</v>
      </c>
      <c r="E131" s="83">
        <v>4.2699999999999996</v>
      </c>
      <c r="F131" s="84">
        <v>4947300</v>
      </c>
      <c r="G131" s="83">
        <v>4.16</v>
      </c>
      <c r="H131" s="84">
        <f>EOD_T-A131</f>
        <v>182</v>
      </c>
      <c r="I131" s="83">
        <f t="shared" ref="I131:I194" si="6">G131-G132</f>
        <v>4.9999999999999822E-2</v>
      </c>
      <c r="J131" s="83">
        <f t="shared" ref="J131:J194" si="7">I131/G132*100</f>
        <v>1.2165450121654457</v>
      </c>
      <c r="K131" s="83">
        <f>J131-SYD_90DSMR</f>
        <v>1.065384228734821</v>
      </c>
      <c r="L131" s="83">
        <f t="shared" ref="L131:L194" si="8">K131*K131</f>
        <v>1.1350435548368893</v>
      </c>
    </row>
    <row r="132" spans="1:12" x14ac:dyDescent="0.25">
      <c r="A132" s="82">
        <v>41911</v>
      </c>
      <c r="B132" s="83">
        <v>4.2</v>
      </c>
      <c r="C132" s="83">
        <v>4.26</v>
      </c>
      <c r="D132" s="83">
        <v>4.2</v>
      </c>
      <c r="E132" s="83">
        <v>4.21</v>
      </c>
      <c r="F132" s="84">
        <v>3409100</v>
      </c>
      <c r="G132" s="83">
        <v>4.1100000000000003</v>
      </c>
      <c r="H132" s="84">
        <f>EOD_T-A132</f>
        <v>183</v>
      </c>
      <c r="I132" s="83">
        <f t="shared" si="6"/>
        <v>-9.9999999999997868E-3</v>
      </c>
      <c r="J132" s="83">
        <f t="shared" si="7"/>
        <v>-0.24271844660193656</v>
      </c>
      <c r="K132" s="83">
        <f>J132-SYD_90DSMR</f>
        <v>-0.39387923003256131</v>
      </c>
      <c r="L132" s="83">
        <f t="shared" si="8"/>
        <v>0.15514084785104335</v>
      </c>
    </row>
    <row r="133" spans="1:12" x14ac:dyDescent="0.25">
      <c r="A133" s="82">
        <v>41908</v>
      </c>
      <c r="B133" s="83">
        <v>4.2300000000000004</v>
      </c>
      <c r="C133" s="83">
        <v>4.24</v>
      </c>
      <c r="D133" s="83">
        <v>4.22</v>
      </c>
      <c r="E133" s="83">
        <v>4.22</v>
      </c>
      <c r="F133" s="84">
        <v>4115000</v>
      </c>
      <c r="G133" s="83">
        <v>4.12</v>
      </c>
      <c r="H133" s="84">
        <f>EOD_T-A133</f>
        <v>186</v>
      </c>
      <c r="I133" s="83">
        <f t="shared" si="6"/>
        <v>-4.0000000000000036E-2</v>
      </c>
      <c r="J133" s="83">
        <f t="shared" si="7"/>
        <v>-0.96153846153846234</v>
      </c>
      <c r="K133" s="83">
        <f>J133-SYD_90DSMR</f>
        <v>-1.1126992449690871</v>
      </c>
      <c r="L133" s="83">
        <f t="shared" si="8"/>
        <v>1.2380996097547765</v>
      </c>
    </row>
    <row r="134" spans="1:12" x14ac:dyDescent="0.25">
      <c r="A134" s="82">
        <v>41907</v>
      </c>
      <c r="B134" s="83">
        <v>4.33</v>
      </c>
      <c r="C134" s="83">
        <v>4.33</v>
      </c>
      <c r="D134" s="83">
        <v>4.2699999999999996</v>
      </c>
      <c r="E134" s="83">
        <v>4.2699999999999996</v>
      </c>
      <c r="F134" s="84">
        <v>4273700</v>
      </c>
      <c r="G134" s="83">
        <v>4.16</v>
      </c>
      <c r="H134" s="84">
        <f>EOD_T-A134</f>
        <v>187</v>
      </c>
      <c r="I134" s="83">
        <f t="shared" si="6"/>
        <v>-4.0000000000000036E-2</v>
      </c>
      <c r="J134" s="83">
        <f t="shared" si="7"/>
        <v>-0.95238095238095322</v>
      </c>
      <c r="K134" s="83">
        <f>J134-SYD_90DSMR</f>
        <v>-1.103541735811578</v>
      </c>
      <c r="L134" s="83">
        <f t="shared" si="8"/>
        <v>1.2178043626780306</v>
      </c>
    </row>
    <row r="135" spans="1:12" x14ac:dyDescent="0.25">
      <c r="A135" s="82">
        <v>41906</v>
      </c>
      <c r="B135" s="83">
        <v>4.29</v>
      </c>
      <c r="C135" s="83">
        <v>4.32</v>
      </c>
      <c r="D135" s="83">
        <v>4.29</v>
      </c>
      <c r="E135" s="83">
        <v>4.3099999999999996</v>
      </c>
      <c r="F135" s="84">
        <v>2806500</v>
      </c>
      <c r="G135" s="83">
        <v>4.2</v>
      </c>
      <c r="H135" s="84">
        <f>EOD_T-A135</f>
        <v>188</v>
      </c>
      <c r="I135" s="83">
        <f t="shared" si="6"/>
        <v>-1.9999999999999574E-2</v>
      </c>
      <c r="J135" s="83">
        <f t="shared" si="7"/>
        <v>-0.47393364928908943</v>
      </c>
      <c r="K135" s="83">
        <f>J135-SYD_90DSMR</f>
        <v>-0.62509443271971421</v>
      </c>
      <c r="L135" s="83">
        <f t="shared" si="8"/>
        <v>0.39074304981718133</v>
      </c>
    </row>
    <row r="136" spans="1:12" x14ac:dyDescent="0.25">
      <c r="A136" s="82">
        <v>41905</v>
      </c>
      <c r="B136" s="83">
        <v>4.3099999999999996</v>
      </c>
      <c r="C136" s="83">
        <v>4.33</v>
      </c>
      <c r="D136" s="83">
        <v>4.2699999999999996</v>
      </c>
      <c r="E136" s="83">
        <v>4.33</v>
      </c>
      <c r="F136" s="84">
        <v>3029600</v>
      </c>
      <c r="G136" s="83">
        <v>4.22</v>
      </c>
      <c r="H136" s="84">
        <f>EOD_T-A136</f>
        <v>189</v>
      </c>
      <c r="I136" s="83">
        <f t="shared" si="6"/>
        <v>4.9999999999999822E-2</v>
      </c>
      <c r="J136" s="83">
        <f t="shared" si="7"/>
        <v>1.199040767386087</v>
      </c>
      <c r="K136" s="83">
        <f>J136-SYD_90DSMR</f>
        <v>1.0478799839554622</v>
      </c>
      <c r="L136" s="83">
        <f t="shared" si="8"/>
        <v>1.0980524607744997</v>
      </c>
    </row>
    <row r="137" spans="1:12" x14ac:dyDescent="0.25">
      <c r="A137" s="82">
        <v>41904</v>
      </c>
      <c r="B137" s="83">
        <v>4.3</v>
      </c>
      <c r="C137" s="83">
        <v>4.3</v>
      </c>
      <c r="D137" s="83">
        <v>4.25</v>
      </c>
      <c r="E137" s="83">
        <v>4.28</v>
      </c>
      <c r="F137" s="84">
        <v>3514100</v>
      </c>
      <c r="G137" s="83">
        <v>4.17</v>
      </c>
      <c r="H137" s="84">
        <f>EOD_T-A137</f>
        <v>190</v>
      </c>
      <c r="I137" s="83">
        <f t="shared" si="6"/>
        <v>-2.0000000000000462E-2</v>
      </c>
      <c r="J137" s="83">
        <f t="shared" si="7"/>
        <v>-0.47732696897375798</v>
      </c>
      <c r="K137" s="83">
        <f>J137-SYD_90DSMR</f>
        <v>-0.62848775240438282</v>
      </c>
      <c r="L137" s="83">
        <f t="shared" si="8"/>
        <v>0.39499685492231279</v>
      </c>
    </row>
    <row r="138" spans="1:12" x14ac:dyDescent="0.25">
      <c r="A138" s="82">
        <v>41901</v>
      </c>
      <c r="B138" s="83">
        <v>4.3</v>
      </c>
      <c r="C138" s="83">
        <v>4.32</v>
      </c>
      <c r="D138" s="83">
        <v>4.28</v>
      </c>
      <c r="E138" s="83">
        <v>4.3</v>
      </c>
      <c r="F138" s="84">
        <v>4052200</v>
      </c>
      <c r="G138" s="83">
        <v>4.1900000000000004</v>
      </c>
      <c r="H138" s="84">
        <f>EOD_T-A138</f>
        <v>193</v>
      </c>
      <c r="I138" s="83">
        <f t="shared" si="6"/>
        <v>2.0000000000000462E-2</v>
      </c>
      <c r="J138" s="83">
        <f t="shared" si="7"/>
        <v>0.47961630695444751</v>
      </c>
      <c r="K138" s="83">
        <f>J138-SYD_90DSMR</f>
        <v>0.32845552352382273</v>
      </c>
      <c r="L138" s="83">
        <f t="shared" si="8"/>
        <v>0.10788303093330846</v>
      </c>
    </row>
    <row r="139" spans="1:12" x14ac:dyDescent="0.25">
      <c r="A139" s="82">
        <v>41900</v>
      </c>
      <c r="B139" s="83">
        <v>4.29</v>
      </c>
      <c r="C139" s="83">
        <v>4.29</v>
      </c>
      <c r="D139" s="83">
        <v>4.2300000000000004</v>
      </c>
      <c r="E139" s="83">
        <v>4.28</v>
      </c>
      <c r="F139" s="84">
        <v>5088100</v>
      </c>
      <c r="G139" s="83">
        <v>4.17</v>
      </c>
      <c r="H139" s="84">
        <f>EOD_T-A139</f>
        <v>194</v>
      </c>
      <c r="I139" s="83">
        <f t="shared" si="6"/>
        <v>9.9999999999997868E-3</v>
      </c>
      <c r="J139" s="83">
        <f t="shared" si="7"/>
        <v>0.24038461538461023</v>
      </c>
      <c r="K139" s="83">
        <f>J139-SYD_90DSMR</f>
        <v>8.922383195398545E-2</v>
      </c>
      <c r="L139" s="83">
        <f t="shared" si="8"/>
        <v>7.960892188553035E-3</v>
      </c>
    </row>
    <row r="140" spans="1:12" x14ac:dyDescent="0.25">
      <c r="A140" s="82">
        <v>41899</v>
      </c>
      <c r="B140" s="83">
        <v>4.3</v>
      </c>
      <c r="C140" s="83">
        <v>4.3</v>
      </c>
      <c r="D140" s="83">
        <v>4.24</v>
      </c>
      <c r="E140" s="83">
        <v>4.26</v>
      </c>
      <c r="F140" s="84">
        <v>5402300</v>
      </c>
      <c r="G140" s="83">
        <v>4.16</v>
      </c>
      <c r="H140" s="84">
        <f>EOD_T-A140</f>
        <v>195</v>
      </c>
      <c r="I140" s="83">
        <f t="shared" si="6"/>
        <v>-1.9999999999999574E-2</v>
      </c>
      <c r="J140" s="83">
        <f t="shared" si="7"/>
        <v>-0.47846889952152094</v>
      </c>
      <c r="K140" s="83">
        <f>J140-SYD_90DSMR</f>
        <v>-0.62962968295214572</v>
      </c>
      <c r="L140" s="83">
        <f t="shared" si="8"/>
        <v>0.39643353765441952</v>
      </c>
    </row>
    <row r="141" spans="1:12" x14ac:dyDescent="0.25">
      <c r="A141" s="82">
        <v>41898</v>
      </c>
      <c r="B141" s="83">
        <v>4.28</v>
      </c>
      <c r="C141" s="83">
        <v>4.29</v>
      </c>
      <c r="D141" s="83">
        <v>4.26</v>
      </c>
      <c r="E141" s="83">
        <v>4.29</v>
      </c>
      <c r="F141" s="84">
        <v>3495300</v>
      </c>
      <c r="G141" s="83">
        <v>4.18</v>
      </c>
      <c r="H141" s="84">
        <f>EOD_T-A141</f>
        <v>196</v>
      </c>
      <c r="I141" s="83">
        <f t="shared" si="6"/>
        <v>9.9999999999997868E-3</v>
      </c>
      <c r="J141" s="83">
        <f t="shared" si="7"/>
        <v>0.23980815347721313</v>
      </c>
      <c r="K141" s="83">
        <f>J141-SYD_90DSMR</f>
        <v>8.8647370046588347E-2</v>
      </c>
      <c r="L141" s="83">
        <f t="shared" si="8"/>
        <v>7.8583562161767696E-3</v>
      </c>
    </row>
    <row r="142" spans="1:12" x14ac:dyDescent="0.25">
      <c r="A142" s="82">
        <v>41897</v>
      </c>
      <c r="B142" s="83">
        <v>4.33</v>
      </c>
      <c r="C142" s="83">
        <v>4.33</v>
      </c>
      <c r="D142" s="83">
        <v>4.26</v>
      </c>
      <c r="E142" s="83">
        <v>4.28</v>
      </c>
      <c r="F142" s="84">
        <v>5895000</v>
      </c>
      <c r="G142" s="83">
        <v>4.17</v>
      </c>
      <c r="H142" s="84">
        <f>EOD_T-A142</f>
        <v>197</v>
      </c>
      <c r="I142" s="83">
        <f t="shared" si="6"/>
        <v>-8.0000000000000071E-2</v>
      </c>
      <c r="J142" s="83">
        <f t="shared" si="7"/>
        <v>-1.8823529411764721</v>
      </c>
      <c r="K142" s="83">
        <f>J142-SYD_90DSMR</f>
        <v>-2.0335137246070971</v>
      </c>
      <c r="L142" s="83">
        <f t="shared" si="8"/>
        <v>4.1351780681654287</v>
      </c>
    </row>
    <row r="143" spans="1:12" x14ac:dyDescent="0.25">
      <c r="A143" s="82">
        <v>41894</v>
      </c>
      <c r="B143" s="83">
        <v>4.37</v>
      </c>
      <c r="C143" s="83">
        <v>4.38</v>
      </c>
      <c r="D143" s="83">
        <v>4.32</v>
      </c>
      <c r="E143" s="83">
        <v>4.3600000000000003</v>
      </c>
      <c r="F143" s="84">
        <v>5016100</v>
      </c>
      <c r="G143" s="83">
        <v>4.25</v>
      </c>
      <c r="H143" s="84">
        <f>EOD_T-A143</f>
        <v>200</v>
      </c>
      <c r="I143" s="83">
        <f t="shared" si="6"/>
        <v>-1.9999999999999574E-2</v>
      </c>
      <c r="J143" s="83">
        <f t="shared" si="7"/>
        <v>-0.46838407494144202</v>
      </c>
      <c r="K143" s="83">
        <f>J143-SYD_90DSMR</f>
        <v>-0.61954485837206685</v>
      </c>
      <c r="L143" s="83">
        <f t="shared" si="8"/>
        <v>0.38383583153526435</v>
      </c>
    </row>
    <row r="144" spans="1:12" x14ac:dyDescent="0.25">
      <c r="A144" s="82">
        <v>41893</v>
      </c>
      <c r="B144" s="83">
        <v>4.4400000000000004</v>
      </c>
      <c r="C144" s="83">
        <v>4.45</v>
      </c>
      <c r="D144" s="83">
        <v>4.38</v>
      </c>
      <c r="E144" s="83">
        <v>4.38</v>
      </c>
      <c r="F144" s="84">
        <v>6105800</v>
      </c>
      <c r="G144" s="83">
        <v>4.2699999999999996</v>
      </c>
      <c r="H144" s="84">
        <f>EOD_T-A144</f>
        <v>201</v>
      </c>
      <c r="I144" s="83">
        <f t="shared" si="6"/>
        <v>-3.0000000000000249E-2</v>
      </c>
      <c r="J144" s="83">
        <f t="shared" si="7"/>
        <v>-0.69767441860465695</v>
      </c>
      <c r="K144" s="83">
        <f>J144-SYD_90DSMR</f>
        <v>-0.84883520203528173</v>
      </c>
      <c r="L144" s="83">
        <f t="shared" si="8"/>
        <v>0.72052120021427757</v>
      </c>
    </row>
    <row r="145" spans="1:12" x14ac:dyDescent="0.25">
      <c r="A145" s="82">
        <v>41892</v>
      </c>
      <c r="B145" s="83">
        <v>4.4000000000000004</v>
      </c>
      <c r="C145" s="83">
        <v>4.43</v>
      </c>
      <c r="D145" s="83">
        <v>4.3600000000000003</v>
      </c>
      <c r="E145" s="83">
        <v>4.41</v>
      </c>
      <c r="F145" s="84">
        <v>8815600</v>
      </c>
      <c r="G145" s="83">
        <v>4.3</v>
      </c>
      <c r="H145" s="84">
        <f>EOD_T-A145</f>
        <v>202</v>
      </c>
      <c r="I145" s="83">
        <f t="shared" si="6"/>
        <v>-2.0000000000000462E-2</v>
      </c>
      <c r="J145" s="83">
        <f t="shared" si="7"/>
        <v>-0.46296296296297362</v>
      </c>
      <c r="K145" s="83">
        <f>J145-SYD_90DSMR</f>
        <v>-0.61412374639359846</v>
      </c>
      <c r="L145" s="83">
        <f t="shared" si="8"/>
        <v>0.37714797588450882</v>
      </c>
    </row>
    <row r="146" spans="1:12" x14ac:dyDescent="0.25">
      <c r="A146" s="82">
        <v>41891</v>
      </c>
      <c r="B146" s="83">
        <v>4.43</v>
      </c>
      <c r="C146" s="83">
        <v>4.46</v>
      </c>
      <c r="D146" s="83">
        <v>4.41</v>
      </c>
      <c r="E146" s="83">
        <v>4.43</v>
      </c>
      <c r="F146" s="84">
        <v>6581500</v>
      </c>
      <c r="G146" s="83">
        <v>4.32</v>
      </c>
      <c r="H146" s="84">
        <f>EOD_T-A146</f>
        <v>203</v>
      </c>
      <c r="I146" s="83">
        <f t="shared" si="6"/>
        <v>-2.9999999999999361E-2</v>
      </c>
      <c r="J146" s="83">
        <f t="shared" si="7"/>
        <v>-0.68965517241377838</v>
      </c>
      <c r="K146" s="83">
        <f>J146-SYD_90DSMR</f>
        <v>-0.84081595584440316</v>
      </c>
      <c r="L146" s="83">
        <f t="shared" si="8"/>
        <v>0.70697147160253737</v>
      </c>
    </row>
    <row r="147" spans="1:12" x14ac:dyDescent="0.25">
      <c r="A147" s="82">
        <v>41890</v>
      </c>
      <c r="B147" s="83">
        <v>4.5</v>
      </c>
      <c r="C147" s="83">
        <v>4.51</v>
      </c>
      <c r="D147" s="83">
        <v>4.45</v>
      </c>
      <c r="E147" s="83">
        <v>4.46</v>
      </c>
      <c r="F147" s="84">
        <v>4568800</v>
      </c>
      <c r="G147" s="83">
        <v>4.3499999999999996</v>
      </c>
      <c r="H147" s="84">
        <f>EOD_T-A147</f>
        <v>204</v>
      </c>
      <c r="I147" s="83">
        <f t="shared" si="6"/>
        <v>-4.0000000000000036E-2</v>
      </c>
      <c r="J147" s="83">
        <f t="shared" si="7"/>
        <v>-0.91116173120729016</v>
      </c>
      <c r="K147" s="83">
        <f>J147-SYD_90DSMR</f>
        <v>-1.0623225146379149</v>
      </c>
      <c r="L147" s="83">
        <f t="shared" si="8"/>
        <v>1.128529125106623</v>
      </c>
    </row>
    <row r="148" spans="1:12" x14ac:dyDescent="0.25">
      <c r="A148" s="82">
        <v>41887</v>
      </c>
      <c r="B148" s="83">
        <v>4.53</v>
      </c>
      <c r="C148" s="83">
        <v>4.55</v>
      </c>
      <c r="D148" s="83">
        <v>4.49</v>
      </c>
      <c r="E148" s="83">
        <v>4.5</v>
      </c>
      <c r="F148" s="84">
        <v>6686800</v>
      </c>
      <c r="G148" s="83">
        <v>4.3899999999999997</v>
      </c>
      <c r="H148" s="84">
        <f>EOD_T-A148</f>
        <v>207</v>
      </c>
      <c r="I148" s="83">
        <f t="shared" si="6"/>
        <v>-2.0000000000000462E-2</v>
      </c>
      <c r="J148" s="83">
        <f t="shared" si="7"/>
        <v>-0.45351473922903535</v>
      </c>
      <c r="K148" s="83">
        <f>J148-SYD_90DSMR</f>
        <v>-0.60467552265966007</v>
      </c>
      <c r="L148" s="83">
        <f t="shared" si="8"/>
        <v>0.36563248770373308</v>
      </c>
    </row>
    <row r="149" spans="1:12" x14ac:dyDescent="0.25">
      <c r="A149" s="82">
        <v>41886</v>
      </c>
      <c r="B149" s="83">
        <v>4.57</v>
      </c>
      <c r="C149" s="83">
        <v>4.58</v>
      </c>
      <c r="D149" s="83">
        <v>4.51</v>
      </c>
      <c r="E149" s="83">
        <v>4.5199999999999996</v>
      </c>
      <c r="F149" s="84">
        <v>5136600</v>
      </c>
      <c r="G149" s="83">
        <v>4.41</v>
      </c>
      <c r="H149" s="84">
        <f>EOD_T-A149</f>
        <v>208</v>
      </c>
      <c r="I149" s="83">
        <f t="shared" si="6"/>
        <v>-4.0000000000000036E-2</v>
      </c>
      <c r="J149" s="83">
        <f t="shared" si="7"/>
        <v>-0.89887640449438277</v>
      </c>
      <c r="K149" s="83">
        <f>J149-SYD_90DSMR</f>
        <v>-1.0500371879250077</v>
      </c>
      <c r="L149" s="83">
        <f t="shared" si="8"/>
        <v>1.1025780960254579</v>
      </c>
    </row>
    <row r="150" spans="1:12" x14ac:dyDescent="0.25">
      <c r="A150" s="82">
        <v>41885</v>
      </c>
      <c r="B150" s="83">
        <v>4.51</v>
      </c>
      <c r="C150" s="83">
        <v>4.57</v>
      </c>
      <c r="D150" s="83">
        <v>4.5</v>
      </c>
      <c r="E150" s="83">
        <v>4.5599999999999996</v>
      </c>
      <c r="F150" s="84">
        <v>4255700</v>
      </c>
      <c r="G150" s="83">
        <v>4.45</v>
      </c>
      <c r="H150" s="84">
        <f>EOD_T-A150</f>
        <v>209</v>
      </c>
      <c r="I150" s="83">
        <f t="shared" si="6"/>
        <v>8.0000000000000071E-2</v>
      </c>
      <c r="J150" s="83">
        <f t="shared" si="7"/>
        <v>1.8306636155606424</v>
      </c>
      <c r="K150" s="83">
        <f>J150-SYD_90DSMR</f>
        <v>1.6795028321300176</v>
      </c>
      <c r="L150" s="83">
        <f t="shared" si="8"/>
        <v>2.8207297631327499</v>
      </c>
    </row>
    <row r="151" spans="1:12" x14ac:dyDescent="0.25">
      <c r="A151" s="82">
        <v>41884</v>
      </c>
      <c r="B151" s="83">
        <v>4.49</v>
      </c>
      <c r="C151" s="83">
        <v>4.49</v>
      </c>
      <c r="D151" s="83">
        <v>4.46</v>
      </c>
      <c r="E151" s="83">
        <v>4.4800000000000004</v>
      </c>
      <c r="F151" s="84">
        <v>2069600</v>
      </c>
      <c r="G151" s="83">
        <v>4.37</v>
      </c>
      <c r="H151" s="84">
        <f>EOD_T-A151</f>
        <v>210</v>
      </c>
      <c r="I151" s="83">
        <f t="shared" si="6"/>
        <v>0</v>
      </c>
      <c r="J151" s="83">
        <f t="shared" si="7"/>
        <v>0</v>
      </c>
      <c r="K151" s="83">
        <f>J151-SYD_90DSMR</f>
        <v>-0.15116078343062478</v>
      </c>
      <c r="L151" s="83">
        <f t="shared" si="8"/>
        <v>2.2849582447360246E-2</v>
      </c>
    </row>
    <row r="152" spans="1:12" x14ac:dyDescent="0.25">
      <c r="A152" s="82">
        <v>41883</v>
      </c>
      <c r="B152" s="83">
        <v>4.46</v>
      </c>
      <c r="C152" s="83">
        <v>4.5</v>
      </c>
      <c r="D152" s="83">
        <v>4.45</v>
      </c>
      <c r="E152" s="83">
        <v>4.4800000000000004</v>
      </c>
      <c r="F152" s="84">
        <v>4579300</v>
      </c>
      <c r="G152" s="83">
        <v>4.37</v>
      </c>
      <c r="H152" s="84">
        <f>EOD_T-A152</f>
        <v>211</v>
      </c>
      <c r="I152" s="83">
        <f t="shared" si="6"/>
        <v>4.9999999999999822E-2</v>
      </c>
      <c r="J152" s="83">
        <f t="shared" si="7"/>
        <v>1.1574074074074032</v>
      </c>
      <c r="K152" s="83">
        <f>J152-SYD_90DSMR</f>
        <v>1.0062466239767784</v>
      </c>
      <c r="L152" s="83">
        <f t="shared" si="8"/>
        <v>1.0125322682646642</v>
      </c>
    </row>
    <row r="153" spans="1:12" x14ac:dyDescent="0.25">
      <c r="A153" s="82">
        <v>41880</v>
      </c>
      <c r="B153" s="83">
        <v>4.45</v>
      </c>
      <c r="C153" s="83">
        <v>4.45</v>
      </c>
      <c r="D153" s="83">
        <v>4.42</v>
      </c>
      <c r="E153" s="83">
        <v>4.43</v>
      </c>
      <c r="F153" s="84">
        <v>3901400</v>
      </c>
      <c r="G153" s="83">
        <v>4.32</v>
      </c>
      <c r="H153" s="84">
        <f>EOD_T-A153</f>
        <v>214</v>
      </c>
      <c r="I153" s="83">
        <f t="shared" si="6"/>
        <v>0</v>
      </c>
      <c r="J153" s="83">
        <f t="shared" si="7"/>
        <v>0</v>
      </c>
      <c r="K153" s="83">
        <f>J153-SYD_90DSMR</f>
        <v>-0.15116078343062478</v>
      </c>
      <c r="L153" s="83">
        <f t="shared" si="8"/>
        <v>2.2849582447360246E-2</v>
      </c>
    </row>
    <row r="154" spans="1:12" x14ac:dyDescent="0.25">
      <c r="A154" s="82">
        <v>41879</v>
      </c>
      <c r="B154" s="83">
        <v>4.42</v>
      </c>
      <c r="C154" s="83">
        <v>4.43</v>
      </c>
      <c r="D154" s="83">
        <v>4.4000000000000004</v>
      </c>
      <c r="E154" s="83">
        <v>4.43</v>
      </c>
      <c r="F154" s="84">
        <v>2038200</v>
      </c>
      <c r="G154" s="83">
        <v>4.32</v>
      </c>
      <c r="H154" s="84">
        <f>EOD_T-A154</f>
        <v>215</v>
      </c>
      <c r="I154" s="83">
        <f t="shared" si="6"/>
        <v>-1.9999999999999574E-2</v>
      </c>
      <c r="J154" s="83">
        <f t="shared" si="7"/>
        <v>-0.46082949308754778</v>
      </c>
      <c r="K154" s="83">
        <f>J154-SYD_90DSMR</f>
        <v>-0.61199027651817262</v>
      </c>
      <c r="L154" s="83">
        <f t="shared" si="8"/>
        <v>0.37453209855278941</v>
      </c>
    </row>
    <row r="155" spans="1:12" x14ac:dyDescent="0.25">
      <c r="A155" s="82">
        <v>41878</v>
      </c>
      <c r="B155" s="83">
        <v>4.43</v>
      </c>
      <c r="C155" s="83">
        <v>4.46</v>
      </c>
      <c r="D155" s="83">
        <v>4.42</v>
      </c>
      <c r="E155" s="83">
        <v>4.45</v>
      </c>
      <c r="F155" s="84">
        <v>3503200</v>
      </c>
      <c r="G155" s="83">
        <v>4.34</v>
      </c>
      <c r="H155" s="84">
        <f>EOD_T-A155</f>
        <v>216</v>
      </c>
      <c r="I155" s="83">
        <f t="shared" si="6"/>
        <v>3.0000000000000249E-2</v>
      </c>
      <c r="J155" s="83">
        <f t="shared" si="7"/>
        <v>0.69605568445476229</v>
      </c>
      <c r="K155" s="83">
        <f>J155-SYD_90DSMR</f>
        <v>0.54489490102413751</v>
      </c>
      <c r="L155" s="83">
        <f t="shared" si="8"/>
        <v>0.29691045316210463</v>
      </c>
    </row>
    <row r="156" spans="1:12" x14ac:dyDescent="0.25">
      <c r="A156" s="82">
        <v>41877</v>
      </c>
      <c r="B156" s="83">
        <v>4.43</v>
      </c>
      <c r="C156" s="83">
        <v>4.4400000000000004</v>
      </c>
      <c r="D156" s="83">
        <v>4.4000000000000004</v>
      </c>
      <c r="E156" s="83">
        <v>4.42</v>
      </c>
      <c r="F156" s="84">
        <v>2637900</v>
      </c>
      <c r="G156" s="83">
        <v>4.3099999999999996</v>
      </c>
      <c r="H156" s="84">
        <f>EOD_T-A156</f>
        <v>217</v>
      </c>
      <c r="I156" s="83">
        <f t="shared" si="6"/>
        <v>9.9999999999997868E-3</v>
      </c>
      <c r="J156" s="83">
        <f t="shared" si="7"/>
        <v>0.23255813953487878</v>
      </c>
      <c r="K156" s="83">
        <f>J156-SYD_90DSMR</f>
        <v>8.1397356104253998E-2</v>
      </c>
      <c r="L156" s="83">
        <f t="shared" si="8"/>
        <v>6.6255295807627354E-3</v>
      </c>
    </row>
    <row r="157" spans="1:12" x14ac:dyDescent="0.25">
      <c r="A157" s="82">
        <v>41876</v>
      </c>
      <c r="B157" s="83">
        <v>4.4000000000000004</v>
      </c>
      <c r="C157" s="83">
        <v>4.43</v>
      </c>
      <c r="D157" s="83">
        <v>4.3899999999999997</v>
      </c>
      <c r="E157" s="83">
        <v>4.41</v>
      </c>
      <c r="F157" s="84">
        <v>4268600</v>
      </c>
      <c r="G157" s="83">
        <v>4.3</v>
      </c>
      <c r="H157" s="84">
        <f>EOD_T-A157</f>
        <v>218</v>
      </c>
      <c r="I157" s="83">
        <f t="shared" si="6"/>
        <v>9.9999999999997868E-3</v>
      </c>
      <c r="J157" s="83">
        <f t="shared" si="7"/>
        <v>0.23310023310022812</v>
      </c>
      <c r="K157" s="83">
        <f>J157-SYD_90DSMR</f>
        <v>8.1939449669603343E-2</v>
      </c>
      <c r="L157" s="83">
        <f t="shared" si="8"/>
        <v>6.7140734121574593E-3</v>
      </c>
    </row>
    <row r="158" spans="1:12" x14ac:dyDescent="0.25">
      <c r="A158" s="82">
        <v>41873</v>
      </c>
      <c r="B158" s="83">
        <v>4.4000000000000004</v>
      </c>
      <c r="C158" s="83">
        <v>4.41</v>
      </c>
      <c r="D158" s="83">
        <v>4.37</v>
      </c>
      <c r="E158" s="83">
        <v>4.4000000000000004</v>
      </c>
      <c r="F158" s="84">
        <v>3748300</v>
      </c>
      <c r="G158" s="83">
        <v>4.29</v>
      </c>
      <c r="H158" s="84">
        <f>EOD_T-A158</f>
        <v>221</v>
      </c>
      <c r="I158" s="83">
        <f t="shared" si="6"/>
        <v>2.0000000000000462E-2</v>
      </c>
      <c r="J158" s="83">
        <f t="shared" si="7"/>
        <v>0.46838407494146284</v>
      </c>
      <c r="K158" s="83">
        <f>J158-SYD_90DSMR</f>
        <v>0.31722329151083806</v>
      </c>
      <c r="L158" s="83">
        <f t="shared" si="8"/>
        <v>0.10063061667697014</v>
      </c>
    </row>
    <row r="159" spans="1:12" x14ac:dyDescent="0.25">
      <c r="A159" s="82">
        <v>41872</v>
      </c>
      <c r="B159" s="83">
        <v>4.3899999999999997</v>
      </c>
      <c r="C159" s="83">
        <v>4.3899999999999997</v>
      </c>
      <c r="D159" s="83">
        <v>4.3499999999999996</v>
      </c>
      <c r="E159" s="83">
        <v>4.38</v>
      </c>
      <c r="F159" s="84">
        <v>7039000</v>
      </c>
      <c r="G159" s="83">
        <v>4.2699999999999996</v>
      </c>
      <c r="H159" s="84">
        <f>EOD_T-A159</f>
        <v>222</v>
      </c>
      <c r="I159" s="83">
        <f t="shared" si="6"/>
        <v>2.9999999999999361E-2</v>
      </c>
      <c r="J159" s="83">
        <f t="shared" si="7"/>
        <v>0.70754716981130572</v>
      </c>
      <c r="K159" s="83">
        <f>J159-SYD_90DSMR</f>
        <v>0.55638638638068094</v>
      </c>
      <c r="L159" s="83">
        <f t="shared" si="8"/>
        <v>0.30956581094975238</v>
      </c>
    </row>
    <row r="160" spans="1:12" x14ac:dyDescent="0.25">
      <c r="A160" s="82">
        <v>41871</v>
      </c>
      <c r="B160" s="83">
        <v>4.3600000000000003</v>
      </c>
      <c r="C160" s="83">
        <v>4.37</v>
      </c>
      <c r="D160" s="83">
        <v>4.3499999999999996</v>
      </c>
      <c r="E160" s="83">
        <v>4.3499999999999996</v>
      </c>
      <c r="F160" s="84">
        <v>3601100</v>
      </c>
      <c r="G160" s="83">
        <v>4.24</v>
      </c>
      <c r="H160" s="84">
        <f>EOD_T-A160</f>
        <v>223</v>
      </c>
      <c r="I160" s="83">
        <f t="shared" si="6"/>
        <v>9.9999999999997868E-3</v>
      </c>
      <c r="J160" s="83">
        <f t="shared" si="7"/>
        <v>0.23640661938533772</v>
      </c>
      <c r="K160" s="83">
        <f>J160-SYD_90DSMR</f>
        <v>8.524583595471294E-2</v>
      </c>
      <c r="L160" s="83">
        <f t="shared" si="8"/>
        <v>7.2668525476178294E-3</v>
      </c>
    </row>
    <row r="161" spans="1:12" x14ac:dyDescent="0.25">
      <c r="A161" s="82">
        <v>41870</v>
      </c>
      <c r="B161" s="83">
        <v>4.34</v>
      </c>
      <c r="C161" s="83">
        <v>4.3600000000000003</v>
      </c>
      <c r="D161" s="83">
        <v>4.33</v>
      </c>
      <c r="E161" s="83">
        <v>4.34</v>
      </c>
      <c r="F161" s="84">
        <v>5804000</v>
      </c>
      <c r="G161" s="83">
        <v>4.2300000000000004</v>
      </c>
      <c r="H161" s="84">
        <f>EOD_T-A161</f>
        <v>224</v>
      </c>
      <c r="I161" s="83">
        <f t="shared" si="6"/>
        <v>4.0000000000000036E-2</v>
      </c>
      <c r="J161" s="83">
        <f t="shared" si="7"/>
        <v>0.95465393794749476</v>
      </c>
      <c r="K161" s="83">
        <f>J161-SYD_90DSMR</f>
        <v>0.80349315451686998</v>
      </c>
      <c r="L161" s="83">
        <f t="shared" si="8"/>
        <v>0.6456012493554707</v>
      </c>
    </row>
    <row r="162" spans="1:12" x14ac:dyDescent="0.25">
      <c r="A162" s="82">
        <v>41869</v>
      </c>
      <c r="B162" s="83">
        <v>4.3</v>
      </c>
      <c r="C162" s="83">
        <v>4.33</v>
      </c>
      <c r="D162" s="83">
        <v>4.29</v>
      </c>
      <c r="E162" s="83">
        <v>4.3</v>
      </c>
      <c r="F162" s="84">
        <v>2470400</v>
      </c>
      <c r="G162" s="83">
        <v>4.1900000000000004</v>
      </c>
      <c r="H162" s="84">
        <f>EOD_T-A162</f>
        <v>225</v>
      </c>
      <c r="I162" s="83">
        <f t="shared" si="6"/>
        <v>-9.9999999999997868E-3</v>
      </c>
      <c r="J162" s="83">
        <f t="shared" si="7"/>
        <v>-0.238095238095233</v>
      </c>
      <c r="K162" s="83">
        <f>J162-SYD_90DSMR</f>
        <v>-0.38925602152585781</v>
      </c>
      <c r="L162" s="83">
        <f t="shared" si="8"/>
        <v>0.15152025029413907</v>
      </c>
    </row>
    <row r="163" spans="1:12" x14ac:dyDescent="0.25">
      <c r="A163" s="82">
        <v>41866</v>
      </c>
      <c r="B163" s="83">
        <v>4.32</v>
      </c>
      <c r="C163" s="83">
        <v>4.33</v>
      </c>
      <c r="D163" s="83">
        <v>4.3</v>
      </c>
      <c r="E163" s="83">
        <v>4.3099999999999996</v>
      </c>
      <c r="F163" s="84">
        <v>3681600</v>
      </c>
      <c r="G163" s="83">
        <v>4.2</v>
      </c>
      <c r="H163" s="84">
        <f>EOD_T-A163</f>
        <v>228</v>
      </c>
      <c r="I163" s="83">
        <f t="shared" si="6"/>
        <v>9.9999999999997868E-3</v>
      </c>
      <c r="J163" s="83">
        <f t="shared" si="7"/>
        <v>0.23866348448686842</v>
      </c>
      <c r="K163" s="83">
        <f>J163-SYD_90DSMR</f>
        <v>8.7502701056243637E-2</v>
      </c>
      <c r="L163" s="83">
        <f t="shared" si="8"/>
        <v>7.6567226921383409E-3</v>
      </c>
    </row>
    <row r="164" spans="1:12" x14ac:dyDescent="0.25">
      <c r="A164" s="82">
        <v>41865</v>
      </c>
      <c r="B164" s="83">
        <v>4.28</v>
      </c>
      <c r="C164" s="83">
        <v>4.32</v>
      </c>
      <c r="D164" s="83">
        <v>4.26</v>
      </c>
      <c r="E164" s="83">
        <v>4.3</v>
      </c>
      <c r="F164" s="84">
        <v>5271000</v>
      </c>
      <c r="G164" s="83">
        <v>4.1900000000000004</v>
      </c>
      <c r="H164" s="84">
        <f>EOD_T-A164</f>
        <v>229</v>
      </c>
      <c r="I164" s="83">
        <f t="shared" si="6"/>
        <v>1.0000000000000675E-2</v>
      </c>
      <c r="J164" s="83">
        <f t="shared" si="7"/>
        <v>0.23923444976078173</v>
      </c>
      <c r="K164" s="83">
        <f>J164-SYD_90DSMR</f>
        <v>8.8073666330156952E-2</v>
      </c>
      <c r="L164" s="83">
        <f t="shared" si="8"/>
        <v>7.7569707008358227E-3</v>
      </c>
    </row>
    <row r="165" spans="1:12" x14ac:dyDescent="0.25">
      <c r="A165" s="82">
        <v>41864</v>
      </c>
      <c r="B165" s="83">
        <v>4.32</v>
      </c>
      <c r="C165" s="83">
        <v>4.33</v>
      </c>
      <c r="D165" s="83">
        <v>4.28</v>
      </c>
      <c r="E165" s="83">
        <v>4.29</v>
      </c>
      <c r="F165" s="84">
        <v>4703500</v>
      </c>
      <c r="G165" s="83">
        <v>4.18</v>
      </c>
      <c r="H165" s="84">
        <f>EOD_T-A165</f>
        <v>230</v>
      </c>
      <c r="I165" s="83">
        <f t="shared" si="6"/>
        <v>-5.0000000000000711E-2</v>
      </c>
      <c r="J165" s="83">
        <f t="shared" si="7"/>
        <v>-1.1820330969267305</v>
      </c>
      <c r="K165" s="83">
        <f>J165-SYD_90DSMR</f>
        <v>-1.3331938803573553</v>
      </c>
      <c r="L165" s="83">
        <f t="shared" si="8"/>
        <v>1.7774059226223022</v>
      </c>
    </row>
    <row r="166" spans="1:12" x14ac:dyDescent="0.25">
      <c r="A166" s="82">
        <v>41863</v>
      </c>
      <c r="B166" s="83">
        <v>4.26</v>
      </c>
      <c r="C166" s="83">
        <v>4.3499999999999996</v>
      </c>
      <c r="D166" s="83">
        <v>4.26</v>
      </c>
      <c r="E166" s="83">
        <v>4.34</v>
      </c>
      <c r="F166" s="84">
        <v>5197100</v>
      </c>
      <c r="G166" s="83">
        <v>4.2300000000000004</v>
      </c>
      <c r="H166" s="84">
        <f>EOD_T-A166</f>
        <v>231</v>
      </c>
      <c r="I166" s="83">
        <f t="shared" si="6"/>
        <v>8.0000000000000071E-2</v>
      </c>
      <c r="J166" s="83">
        <f t="shared" si="7"/>
        <v>1.9277108433734955</v>
      </c>
      <c r="K166" s="83">
        <f>J166-SYD_90DSMR</f>
        <v>1.7765500599428707</v>
      </c>
      <c r="L166" s="83">
        <f t="shared" si="8"/>
        <v>3.1561301154830175</v>
      </c>
    </row>
    <row r="167" spans="1:12" x14ac:dyDescent="0.25">
      <c r="A167" s="82">
        <v>41862</v>
      </c>
      <c r="B167" s="83">
        <v>4.26</v>
      </c>
      <c r="C167" s="83">
        <v>4.28</v>
      </c>
      <c r="D167" s="83">
        <v>4.25</v>
      </c>
      <c r="E167" s="83">
        <v>4.25</v>
      </c>
      <c r="F167" s="84">
        <v>3468600</v>
      </c>
      <c r="G167" s="83">
        <v>4.1500000000000004</v>
      </c>
      <c r="H167" s="84">
        <f>EOD_T-A167</f>
        <v>232</v>
      </c>
      <c r="I167" s="83">
        <f t="shared" si="6"/>
        <v>0</v>
      </c>
      <c r="J167" s="83">
        <f t="shared" si="7"/>
        <v>0</v>
      </c>
      <c r="K167" s="83">
        <f>J167-SYD_90DSMR</f>
        <v>-0.15116078343062478</v>
      </c>
      <c r="L167" s="83">
        <f t="shared" si="8"/>
        <v>2.2849582447360246E-2</v>
      </c>
    </row>
    <row r="168" spans="1:12" x14ac:dyDescent="0.25">
      <c r="A168" s="82">
        <v>41859</v>
      </c>
      <c r="B168" s="83">
        <v>4.26</v>
      </c>
      <c r="C168" s="83">
        <v>4.26</v>
      </c>
      <c r="D168" s="83">
        <v>4.22</v>
      </c>
      <c r="E168" s="83">
        <v>4.25</v>
      </c>
      <c r="F168" s="84">
        <v>5662200</v>
      </c>
      <c r="G168" s="83">
        <v>4.1500000000000004</v>
      </c>
      <c r="H168" s="84">
        <f>EOD_T-A168</f>
        <v>235</v>
      </c>
      <c r="I168" s="83">
        <f t="shared" si="6"/>
        <v>-9.9999999999997868E-3</v>
      </c>
      <c r="J168" s="83">
        <f t="shared" si="7"/>
        <v>-0.24038461538461023</v>
      </c>
      <c r="K168" s="83">
        <f>J168-SYD_90DSMR</f>
        <v>-0.39154539881523498</v>
      </c>
      <c r="L168" s="83">
        <f t="shared" si="8"/>
        <v>0.1533077993333814</v>
      </c>
    </row>
    <row r="169" spans="1:12" x14ac:dyDescent="0.25">
      <c r="A169" s="82">
        <v>41858</v>
      </c>
      <c r="B169" s="83">
        <v>4.26</v>
      </c>
      <c r="C169" s="83">
        <v>4.28</v>
      </c>
      <c r="D169" s="83">
        <v>4.24</v>
      </c>
      <c r="E169" s="83">
        <v>4.26</v>
      </c>
      <c r="F169" s="84">
        <v>6863800</v>
      </c>
      <c r="G169" s="83">
        <v>4.16</v>
      </c>
      <c r="H169" s="84">
        <f>EOD_T-A169</f>
        <v>236</v>
      </c>
      <c r="I169" s="83">
        <f t="shared" si="6"/>
        <v>0</v>
      </c>
      <c r="J169" s="83">
        <f t="shared" si="7"/>
        <v>0</v>
      </c>
      <c r="K169" s="83">
        <f>J169-SYD_90DSMR</f>
        <v>-0.15116078343062478</v>
      </c>
      <c r="L169" s="83">
        <f t="shared" si="8"/>
        <v>2.2849582447360246E-2</v>
      </c>
    </row>
    <row r="170" spans="1:12" x14ac:dyDescent="0.25">
      <c r="A170" s="82">
        <v>41857</v>
      </c>
      <c r="B170" s="83">
        <v>4.22</v>
      </c>
      <c r="C170" s="83">
        <v>4.2699999999999996</v>
      </c>
      <c r="D170" s="83">
        <v>4.22</v>
      </c>
      <c r="E170" s="83">
        <v>4.26</v>
      </c>
      <c r="F170" s="84">
        <v>6131200</v>
      </c>
      <c r="G170" s="83">
        <v>4.16</v>
      </c>
      <c r="H170" s="84">
        <f>EOD_T-A170</f>
        <v>237</v>
      </c>
      <c r="I170" s="83">
        <f t="shared" si="6"/>
        <v>4.0000000000000036E-2</v>
      </c>
      <c r="J170" s="83">
        <f t="shared" si="7"/>
        <v>0.97087378640776778</v>
      </c>
      <c r="K170" s="83">
        <f>J170-SYD_90DSMR</f>
        <v>0.819713002977143</v>
      </c>
      <c r="L170" s="83">
        <f t="shared" si="8"/>
        <v>0.67192940724980565</v>
      </c>
    </row>
    <row r="171" spans="1:12" x14ac:dyDescent="0.25">
      <c r="A171" s="82">
        <v>41856</v>
      </c>
      <c r="B171" s="83">
        <v>4.22</v>
      </c>
      <c r="C171" s="83">
        <v>4.2300000000000004</v>
      </c>
      <c r="D171" s="83">
        <v>4.2</v>
      </c>
      <c r="E171" s="83">
        <v>4.22</v>
      </c>
      <c r="F171" s="84">
        <v>6272000</v>
      </c>
      <c r="G171" s="83">
        <v>4.12</v>
      </c>
      <c r="H171" s="84">
        <f>EOD_T-A171</f>
        <v>238</v>
      </c>
      <c r="I171" s="83">
        <f t="shared" si="6"/>
        <v>9.9999999999997868E-3</v>
      </c>
      <c r="J171" s="83">
        <f t="shared" si="7"/>
        <v>0.24330900243308481</v>
      </c>
      <c r="K171" s="83">
        <f>J171-SYD_90DSMR</f>
        <v>9.2148219002460036E-2</v>
      </c>
      <c r="L171" s="83">
        <f t="shared" si="8"/>
        <v>8.4912942653253363E-3</v>
      </c>
    </row>
    <row r="172" spans="1:12" x14ac:dyDescent="0.25">
      <c r="A172" s="82">
        <v>41855</v>
      </c>
      <c r="B172" s="83">
        <v>4.21</v>
      </c>
      <c r="C172" s="83">
        <v>4.2300000000000004</v>
      </c>
      <c r="D172" s="83">
        <v>4.2</v>
      </c>
      <c r="E172" s="83">
        <v>4.21</v>
      </c>
      <c r="F172" s="84">
        <v>5514900</v>
      </c>
      <c r="G172" s="83">
        <v>4.1100000000000003</v>
      </c>
      <c r="H172" s="84">
        <f>EOD_T-A172</f>
        <v>239</v>
      </c>
      <c r="I172" s="83">
        <f t="shared" si="6"/>
        <v>-9.9999999999997868E-3</v>
      </c>
      <c r="J172" s="83">
        <f t="shared" si="7"/>
        <v>-0.24271844660193656</v>
      </c>
      <c r="K172" s="83">
        <f>J172-SYD_90DSMR</f>
        <v>-0.39387923003256131</v>
      </c>
      <c r="L172" s="83">
        <f t="shared" si="8"/>
        <v>0.15514084785104335</v>
      </c>
    </row>
    <row r="173" spans="1:12" x14ac:dyDescent="0.25">
      <c r="A173" s="82">
        <v>41852</v>
      </c>
      <c r="B173" s="83">
        <v>4.2699999999999996</v>
      </c>
      <c r="C173" s="83">
        <v>4.2699999999999996</v>
      </c>
      <c r="D173" s="83">
        <v>4.2</v>
      </c>
      <c r="E173" s="83">
        <v>4.22</v>
      </c>
      <c r="F173" s="84">
        <v>13490400</v>
      </c>
      <c r="G173" s="83">
        <v>4.12</v>
      </c>
      <c r="H173" s="84">
        <f>EOD_T-A173</f>
        <v>242</v>
      </c>
      <c r="I173" s="83">
        <f t="shared" si="6"/>
        <v>-7.0000000000000284E-2</v>
      </c>
      <c r="J173" s="83">
        <f t="shared" si="7"/>
        <v>-1.670644391408121</v>
      </c>
      <c r="K173" s="83">
        <f>J173-SYD_90DSMR</f>
        <v>-1.8218051748387458</v>
      </c>
      <c r="L173" s="83">
        <f t="shared" si="8"/>
        <v>3.3189740950692332</v>
      </c>
    </row>
    <row r="174" spans="1:12" x14ac:dyDescent="0.25">
      <c r="A174" s="82">
        <v>41851</v>
      </c>
      <c r="B174" s="83">
        <v>4.3</v>
      </c>
      <c r="C174" s="83">
        <v>4.3099999999999996</v>
      </c>
      <c r="D174" s="83">
        <v>4.28</v>
      </c>
      <c r="E174" s="83">
        <v>4.3</v>
      </c>
      <c r="F174" s="84">
        <v>7157500</v>
      </c>
      <c r="G174" s="83">
        <v>4.1900000000000004</v>
      </c>
      <c r="H174" s="84">
        <f>EOD_T-A174</f>
        <v>243</v>
      </c>
      <c r="I174" s="83">
        <f t="shared" si="6"/>
        <v>-1.9999999999999574E-2</v>
      </c>
      <c r="J174" s="83">
        <f t="shared" si="7"/>
        <v>-0.47505938242279272</v>
      </c>
      <c r="K174" s="83">
        <f>J174-SYD_90DSMR</f>
        <v>-0.62622016585341744</v>
      </c>
      <c r="L174" s="83">
        <f t="shared" si="8"/>
        <v>0.39215169612148165</v>
      </c>
    </row>
    <row r="175" spans="1:12" x14ac:dyDescent="0.25">
      <c r="A175" s="82">
        <v>41850</v>
      </c>
      <c r="B175" s="83">
        <v>4.34</v>
      </c>
      <c r="C175" s="83">
        <v>4.3600000000000003</v>
      </c>
      <c r="D175" s="83">
        <v>4.29</v>
      </c>
      <c r="E175" s="83">
        <v>4.32</v>
      </c>
      <c r="F175" s="84">
        <v>6087400</v>
      </c>
      <c r="G175" s="83">
        <v>4.21</v>
      </c>
      <c r="H175" s="84">
        <f>EOD_T-A175</f>
        <v>244</v>
      </c>
      <c r="I175" s="83">
        <f t="shared" si="6"/>
        <v>-2.0000000000000462E-2</v>
      </c>
      <c r="J175" s="83">
        <f t="shared" si="7"/>
        <v>-0.47281323877069642</v>
      </c>
      <c r="K175" s="83">
        <f>J175-SYD_90DSMR</f>
        <v>-0.62397402220132125</v>
      </c>
      <c r="L175" s="83">
        <f t="shared" si="8"/>
        <v>0.38934358038209493</v>
      </c>
    </row>
    <row r="176" spans="1:12" x14ac:dyDescent="0.25">
      <c r="A176" s="82">
        <v>41849</v>
      </c>
      <c r="B176" s="83">
        <v>4.3099999999999996</v>
      </c>
      <c r="C176" s="83">
        <v>4.3499999999999996</v>
      </c>
      <c r="D176" s="83">
        <v>4.3099999999999996</v>
      </c>
      <c r="E176" s="83">
        <v>4.34</v>
      </c>
      <c r="F176" s="84">
        <v>2900200</v>
      </c>
      <c r="G176" s="83">
        <v>4.2300000000000004</v>
      </c>
      <c r="H176" s="84">
        <f>EOD_T-A176</f>
        <v>245</v>
      </c>
      <c r="I176" s="83">
        <f t="shared" si="6"/>
        <v>3.0000000000000249E-2</v>
      </c>
      <c r="J176" s="83">
        <f t="shared" si="7"/>
        <v>0.71428571428572019</v>
      </c>
      <c r="K176" s="83">
        <f>J176-SYD_90DSMR</f>
        <v>0.56312493085509541</v>
      </c>
      <c r="L176" s="83">
        <f t="shared" si="8"/>
        <v>0.31710968775055598</v>
      </c>
    </row>
    <row r="177" spans="1:12" x14ac:dyDescent="0.25">
      <c r="A177" s="82">
        <v>41848</v>
      </c>
      <c r="B177" s="83">
        <v>4.3099999999999996</v>
      </c>
      <c r="C177" s="83">
        <v>4.34</v>
      </c>
      <c r="D177" s="83">
        <v>4.3</v>
      </c>
      <c r="E177" s="83">
        <v>4.3099999999999996</v>
      </c>
      <c r="F177" s="84">
        <v>3721800</v>
      </c>
      <c r="G177" s="83">
        <v>4.2</v>
      </c>
      <c r="H177" s="84">
        <f>EOD_T-A177</f>
        <v>246</v>
      </c>
      <c r="I177" s="83">
        <f t="shared" si="6"/>
        <v>0</v>
      </c>
      <c r="J177" s="83">
        <f t="shared" si="7"/>
        <v>0</v>
      </c>
      <c r="K177" s="83">
        <f>J177-SYD_90DSMR</f>
        <v>-0.15116078343062478</v>
      </c>
      <c r="L177" s="83">
        <f t="shared" si="8"/>
        <v>2.2849582447360246E-2</v>
      </c>
    </row>
    <row r="178" spans="1:12" x14ac:dyDescent="0.25">
      <c r="A178" s="82">
        <v>41845</v>
      </c>
      <c r="B178" s="83">
        <v>4.33</v>
      </c>
      <c r="C178" s="83">
        <v>4.3600000000000003</v>
      </c>
      <c r="D178" s="83">
        <v>4.3099999999999996</v>
      </c>
      <c r="E178" s="83">
        <v>4.3099999999999996</v>
      </c>
      <c r="F178" s="84">
        <v>4188500</v>
      </c>
      <c r="G178" s="83">
        <v>4.2</v>
      </c>
      <c r="H178" s="84">
        <f>EOD_T-A178</f>
        <v>249</v>
      </c>
      <c r="I178" s="83">
        <f t="shared" si="6"/>
        <v>-1.9999999999999574E-2</v>
      </c>
      <c r="J178" s="83">
        <f t="shared" si="7"/>
        <v>-0.47393364928908943</v>
      </c>
      <c r="K178" s="83">
        <f>J178-SYD_90DSMR</f>
        <v>-0.62509443271971421</v>
      </c>
      <c r="L178" s="83">
        <f t="shared" si="8"/>
        <v>0.39074304981718133</v>
      </c>
    </row>
    <row r="179" spans="1:12" x14ac:dyDescent="0.25">
      <c r="A179" s="82">
        <v>41844</v>
      </c>
      <c r="B179" s="83">
        <v>4.34</v>
      </c>
      <c r="C179" s="83">
        <v>4.37</v>
      </c>
      <c r="D179" s="83">
        <v>4.32</v>
      </c>
      <c r="E179" s="83">
        <v>4.33</v>
      </c>
      <c r="F179" s="84">
        <v>3072400</v>
      </c>
      <c r="G179" s="83">
        <v>4.22</v>
      </c>
      <c r="H179" s="84">
        <f>EOD_T-A179</f>
        <v>250</v>
      </c>
      <c r="I179" s="83">
        <f t="shared" si="6"/>
        <v>0</v>
      </c>
      <c r="J179" s="83">
        <f t="shared" si="7"/>
        <v>0</v>
      </c>
      <c r="K179" s="83">
        <f>J179-SYD_90DSMR</f>
        <v>-0.15116078343062478</v>
      </c>
      <c r="L179" s="83">
        <f t="shared" si="8"/>
        <v>2.2849582447360246E-2</v>
      </c>
    </row>
    <row r="180" spans="1:12" x14ac:dyDescent="0.25">
      <c r="A180" s="82">
        <v>41843</v>
      </c>
      <c r="B180" s="83">
        <v>4.3499999999999996</v>
      </c>
      <c r="C180" s="83">
        <v>4.3600000000000003</v>
      </c>
      <c r="D180" s="83">
        <v>4.33</v>
      </c>
      <c r="E180" s="83">
        <v>4.33</v>
      </c>
      <c r="F180" s="84">
        <v>4424300</v>
      </c>
      <c r="G180" s="83">
        <v>4.22</v>
      </c>
      <c r="H180" s="84">
        <f>EOD_T-A180</f>
        <v>251</v>
      </c>
      <c r="I180" s="83">
        <f t="shared" si="6"/>
        <v>-1.0000000000000675E-2</v>
      </c>
      <c r="J180" s="83">
        <f t="shared" si="7"/>
        <v>-0.23640661938535873</v>
      </c>
      <c r="K180" s="83">
        <f>J180-SYD_90DSMR</f>
        <v>-0.38756740281598351</v>
      </c>
      <c r="L180" s="83">
        <f t="shared" si="8"/>
        <v>0.15020849172552683</v>
      </c>
    </row>
    <row r="181" spans="1:12" x14ac:dyDescent="0.25">
      <c r="A181" s="82">
        <v>41842</v>
      </c>
      <c r="B181" s="83">
        <v>4.33</v>
      </c>
      <c r="C181" s="83">
        <v>4.3600000000000003</v>
      </c>
      <c r="D181" s="83">
        <v>4.33</v>
      </c>
      <c r="E181" s="83">
        <v>4.34</v>
      </c>
      <c r="F181" s="84">
        <v>4292300</v>
      </c>
      <c r="G181" s="83">
        <v>4.2300000000000004</v>
      </c>
      <c r="H181" s="84">
        <f>EOD_T-A181</f>
        <v>252</v>
      </c>
      <c r="I181" s="83">
        <f t="shared" si="6"/>
        <v>0</v>
      </c>
      <c r="J181" s="83">
        <f t="shared" si="7"/>
        <v>0</v>
      </c>
      <c r="K181" s="83">
        <f>J181-SYD_90DSMR</f>
        <v>-0.15116078343062478</v>
      </c>
      <c r="L181" s="83">
        <f t="shared" si="8"/>
        <v>2.2849582447360246E-2</v>
      </c>
    </row>
    <row r="182" spans="1:12" x14ac:dyDescent="0.25">
      <c r="A182" s="82">
        <v>41841</v>
      </c>
      <c r="B182" s="83">
        <v>4.3600000000000003</v>
      </c>
      <c r="C182" s="83">
        <v>4.38</v>
      </c>
      <c r="D182" s="83">
        <v>4.32</v>
      </c>
      <c r="E182" s="83">
        <v>4.34</v>
      </c>
      <c r="F182" s="84">
        <v>2516000</v>
      </c>
      <c r="G182" s="83">
        <v>4.2300000000000004</v>
      </c>
      <c r="H182" s="84">
        <f>EOD_T-A182</f>
        <v>253</v>
      </c>
      <c r="I182" s="83">
        <f t="shared" si="6"/>
        <v>-9.9999999999997868E-3</v>
      </c>
      <c r="J182" s="83">
        <f t="shared" si="7"/>
        <v>-0.23584905660376854</v>
      </c>
      <c r="K182" s="83">
        <f>J182-SYD_90DSMR</f>
        <v>-0.38700984003439332</v>
      </c>
      <c r="L182" s="83">
        <f t="shared" si="8"/>
        <v>0.14977661628344671</v>
      </c>
    </row>
    <row r="183" spans="1:12" x14ac:dyDescent="0.25">
      <c r="A183" s="82">
        <v>41838</v>
      </c>
      <c r="B183" s="83">
        <v>4.32</v>
      </c>
      <c r="C183" s="83">
        <v>4.3600000000000003</v>
      </c>
      <c r="D183" s="83">
        <v>4.3099999999999996</v>
      </c>
      <c r="E183" s="83">
        <v>4.3499999999999996</v>
      </c>
      <c r="F183" s="84">
        <v>3394400</v>
      </c>
      <c r="G183" s="83">
        <v>4.24</v>
      </c>
      <c r="H183" s="84">
        <f>EOD_T-A183</f>
        <v>256</v>
      </c>
      <c r="I183" s="83">
        <f t="shared" si="6"/>
        <v>3.0000000000000249E-2</v>
      </c>
      <c r="J183" s="83">
        <f t="shared" si="7"/>
        <v>0.7125890736342102</v>
      </c>
      <c r="K183" s="83">
        <f>J183-SYD_90DSMR</f>
        <v>0.56142829020358542</v>
      </c>
      <c r="L183" s="83">
        <f t="shared" si="8"/>
        <v>0.31520172504092131</v>
      </c>
    </row>
    <row r="184" spans="1:12" x14ac:dyDescent="0.25">
      <c r="A184" s="82">
        <v>41837</v>
      </c>
      <c r="B184" s="83">
        <v>4.3499999999999996</v>
      </c>
      <c r="C184" s="83">
        <v>4.3600000000000003</v>
      </c>
      <c r="D184" s="83">
        <v>4.32</v>
      </c>
      <c r="E184" s="83">
        <v>4.32</v>
      </c>
      <c r="F184" s="84">
        <v>5110900</v>
      </c>
      <c r="G184" s="83">
        <v>4.21</v>
      </c>
      <c r="H184" s="84">
        <f>EOD_T-A184</f>
        <v>257</v>
      </c>
      <c r="I184" s="83">
        <f t="shared" si="6"/>
        <v>-3.0000000000000249E-2</v>
      </c>
      <c r="J184" s="83">
        <f t="shared" si="7"/>
        <v>-0.70754716981132659</v>
      </c>
      <c r="K184" s="83">
        <f>J184-SYD_90DSMR</f>
        <v>-0.85870795324195137</v>
      </c>
      <c r="L184" s="83">
        <f t="shared" si="8"/>
        <v>0.73737934896098134</v>
      </c>
    </row>
    <row r="185" spans="1:12" x14ac:dyDescent="0.25">
      <c r="A185" s="82">
        <v>41836</v>
      </c>
      <c r="B185" s="83">
        <v>4.3600000000000003</v>
      </c>
      <c r="C185" s="83">
        <v>4.38</v>
      </c>
      <c r="D185" s="83">
        <v>4.33</v>
      </c>
      <c r="E185" s="83">
        <v>4.3499999999999996</v>
      </c>
      <c r="F185" s="84">
        <v>2546800</v>
      </c>
      <c r="G185" s="83">
        <v>4.24</v>
      </c>
      <c r="H185" s="84">
        <f>EOD_T-A185</f>
        <v>258</v>
      </c>
      <c r="I185" s="83">
        <f t="shared" si="6"/>
        <v>0</v>
      </c>
      <c r="J185" s="83">
        <f t="shared" si="7"/>
        <v>0</v>
      </c>
      <c r="K185" s="83">
        <f>J185-SYD_90DSMR</f>
        <v>-0.15116078343062478</v>
      </c>
      <c r="L185" s="83">
        <f t="shared" si="8"/>
        <v>2.2849582447360246E-2</v>
      </c>
    </row>
    <row r="186" spans="1:12" x14ac:dyDescent="0.25">
      <c r="A186" s="82">
        <v>41835</v>
      </c>
      <c r="B186" s="83">
        <v>4.38</v>
      </c>
      <c r="C186" s="83">
        <v>4.3899999999999997</v>
      </c>
      <c r="D186" s="83">
        <v>4.33</v>
      </c>
      <c r="E186" s="83">
        <v>4.3499999999999996</v>
      </c>
      <c r="F186" s="84">
        <v>2857900</v>
      </c>
      <c r="G186" s="83">
        <v>4.24</v>
      </c>
      <c r="H186" s="84">
        <f>EOD_T-A186</f>
        <v>259</v>
      </c>
      <c r="I186" s="83">
        <f t="shared" si="6"/>
        <v>-9.9999999999997868E-3</v>
      </c>
      <c r="J186" s="83">
        <f t="shared" si="7"/>
        <v>-0.23529411764705382</v>
      </c>
      <c r="K186" s="83">
        <f>J186-SYD_90DSMR</f>
        <v>-0.3864549010776786</v>
      </c>
      <c r="L186" s="83">
        <f t="shared" si="8"/>
        <v>0.14934739056695837</v>
      </c>
    </row>
    <row r="187" spans="1:12" x14ac:dyDescent="0.25">
      <c r="A187" s="82">
        <v>41834</v>
      </c>
      <c r="B187" s="83">
        <v>4.3499999999999996</v>
      </c>
      <c r="C187" s="83">
        <v>4.3600000000000003</v>
      </c>
      <c r="D187" s="83">
        <v>4.34</v>
      </c>
      <c r="E187" s="83">
        <v>4.3600000000000003</v>
      </c>
      <c r="F187" s="84">
        <v>2800200</v>
      </c>
      <c r="G187" s="83">
        <v>4.25</v>
      </c>
      <c r="H187" s="84">
        <f>EOD_T-A187</f>
        <v>260</v>
      </c>
      <c r="I187" s="83">
        <f t="shared" si="6"/>
        <v>9.9999999999997868E-3</v>
      </c>
      <c r="J187" s="83">
        <f t="shared" si="7"/>
        <v>0.23584905660376854</v>
      </c>
      <c r="K187" s="83">
        <f>J187-SYD_90DSMR</f>
        <v>8.4688273173143758E-2</v>
      </c>
      <c r="L187" s="83">
        <f t="shared" si="8"/>
        <v>7.1721036130490204E-3</v>
      </c>
    </row>
    <row r="188" spans="1:12" x14ac:dyDescent="0.25">
      <c r="A188" s="82">
        <v>41831</v>
      </c>
      <c r="B188" s="83">
        <v>4.29</v>
      </c>
      <c r="C188" s="83">
        <v>4.3600000000000003</v>
      </c>
      <c r="D188" s="83">
        <v>4.29</v>
      </c>
      <c r="E188" s="83">
        <v>4.3499999999999996</v>
      </c>
      <c r="F188" s="84">
        <v>3588200</v>
      </c>
      <c r="G188" s="83">
        <v>4.24</v>
      </c>
      <c r="H188" s="84">
        <f>EOD_T-A188</f>
        <v>263</v>
      </c>
      <c r="I188" s="83">
        <f t="shared" si="6"/>
        <v>3.0000000000000249E-2</v>
      </c>
      <c r="J188" s="83">
        <f t="shared" si="7"/>
        <v>0.7125890736342102</v>
      </c>
      <c r="K188" s="83">
        <f>J188-SYD_90DSMR</f>
        <v>0.56142829020358542</v>
      </c>
      <c r="L188" s="83">
        <f t="shared" si="8"/>
        <v>0.31520172504092131</v>
      </c>
    </row>
    <row r="189" spans="1:12" x14ac:dyDescent="0.25">
      <c r="A189" s="82">
        <v>41830</v>
      </c>
      <c r="B189" s="83">
        <v>4.3099999999999996</v>
      </c>
      <c r="C189" s="83">
        <v>4.34</v>
      </c>
      <c r="D189" s="83">
        <v>4.28</v>
      </c>
      <c r="E189" s="83">
        <v>4.32</v>
      </c>
      <c r="F189" s="84">
        <v>3218100</v>
      </c>
      <c r="G189" s="83">
        <v>4.21</v>
      </c>
      <c r="H189" s="84">
        <f>EOD_T-A189</f>
        <v>264</v>
      </c>
      <c r="I189" s="83">
        <f t="shared" si="6"/>
        <v>9.9999999999997868E-3</v>
      </c>
      <c r="J189" s="83">
        <f t="shared" si="7"/>
        <v>0.238095238095233</v>
      </c>
      <c r="K189" s="83">
        <f>J189-SYD_90DSMR</f>
        <v>8.6934454664608224E-2</v>
      </c>
      <c r="L189" s="83">
        <f t="shared" si="8"/>
        <v>7.557599407832823E-3</v>
      </c>
    </row>
    <row r="190" spans="1:12" x14ac:dyDescent="0.25">
      <c r="A190" s="82">
        <v>41829</v>
      </c>
      <c r="B190" s="83">
        <v>4.3099999999999996</v>
      </c>
      <c r="C190" s="83">
        <v>4.34</v>
      </c>
      <c r="D190" s="83">
        <v>4.28</v>
      </c>
      <c r="E190" s="83">
        <v>4.3099999999999996</v>
      </c>
      <c r="F190" s="84">
        <v>5222600</v>
      </c>
      <c r="G190" s="83">
        <v>4.2</v>
      </c>
      <c r="H190" s="84">
        <f>EOD_T-A190</f>
        <v>265</v>
      </c>
      <c r="I190" s="83">
        <f t="shared" si="6"/>
        <v>-3.0000000000000249E-2</v>
      </c>
      <c r="J190" s="83">
        <f t="shared" si="7"/>
        <v>-0.70921985815603417</v>
      </c>
      <c r="K190" s="83">
        <f>J190-SYD_90DSMR</f>
        <v>-0.86038064158665895</v>
      </c>
      <c r="L190" s="83">
        <f t="shared" si="8"/>
        <v>0.7402548484170709</v>
      </c>
    </row>
    <row r="191" spans="1:12" x14ac:dyDescent="0.25">
      <c r="A191" s="82">
        <v>41828</v>
      </c>
      <c r="B191" s="83">
        <v>4.32</v>
      </c>
      <c r="C191" s="83">
        <v>4.34</v>
      </c>
      <c r="D191" s="83">
        <v>4.3</v>
      </c>
      <c r="E191" s="83">
        <v>4.34</v>
      </c>
      <c r="F191" s="84">
        <v>3273400</v>
      </c>
      <c r="G191" s="83">
        <v>4.2300000000000004</v>
      </c>
      <c r="H191" s="84">
        <f>EOD_T-A191</f>
        <v>266</v>
      </c>
      <c r="I191" s="83">
        <f t="shared" si="6"/>
        <v>0</v>
      </c>
      <c r="J191" s="83">
        <f t="shared" si="7"/>
        <v>0</v>
      </c>
      <c r="K191" s="83">
        <f>J191-SYD_90DSMR</f>
        <v>-0.15116078343062478</v>
      </c>
      <c r="L191" s="83">
        <f t="shared" si="8"/>
        <v>2.2849582447360246E-2</v>
      </c>
    </row>
    <row r="192" spans="1:12" x14ac:dyDescent="0.25">
      <c r="A192" s="82">
        <v>41827</v>
      </c>
      <c r="B192" s="83">
        <v>4.34</v>
      </c>
      <c r="C192" s="83">
        <v>4.3499999999999996</v>
      </c>
      <c r="D192" s="83">
        <v>4.32</v>
      </c>
      <c r="E192" s="83">
        <v>4.34</v>
      </c>
      <c r="F192" s="84">
        <v>2354300</v>
      </c>
      <c r="G192" s="83">
        <v>4.2300000000000004</v>
      </c>
      <c r="H192" s="84">
        <f>EOD_T-A192</f>
        <v>267</v>
      </c>
      <c r="I192" s="83">
        <f t="shared" si="6"/>
        <v>0</v>
      </c>
      <c r="J192" s="83">
        <f t="shared" si="7"/>
        <v>0</v>
      </c>
      <c r="K192" s="83">
        <f>J192-SYD_90DSMR</f>
        <v>-0.15116078343062478</v>
      </c>
      <c r="L192" s="83">
        <f t="shared" si="8"/>
        <v>2.2849582447360246E-2</v>
      </c>
    </row>
    <row r="193" spans="1:12" x14ac:dyDescent="0.25">
      <c r="A193" s="82">
        <v>41824</v>
      </c>
      <c r="B193" s="83">
        <v>4.3600000000000003</v>
      </c>
      <c r="C193" s="83">
        <v>4.38</v>
      </c>
      <c r="D193" s="83">
        <v>4.32</v>
      </c>
      <c r="E193" s="83">
        <v>4.34</v>
      </c>
      <c r="F193" s="84">
        <v>2731800</v>
      </c>
      <c r="G193" s="83">
        <v>4.2300000000000004</v>
      </c>
      <c r="H193" s="84">
        <f>EOD_T-A193</f>
        <v>270</v>
      </c>
      <c r="I193" s="83">
        <f t="shared" si="6"/>
        <v>-1.9999999999999574E-2</v>
      </c>
      <c r="J193" s="83">
        <f t="shared" si="7"/>
        <v>-0.47058823529410765</v>
      </c>
      <c r="K193" s="83">
        <f>J193-SYD_90DSMR</f>
        <v>-0.62174901872473243</v>
      </c>
      <c r="L193" s="83">
        <f t="shared" si="8"/>
        <v>0.38657184228516767</v>
      </c>
    </row>
    <row r="194" spans="1:12" x14ac:dyDescent="0.25">
      <c r="A194" s="82">
        <v>41823</v>
      </c>
      <c r="B194" s="83">
        <v>4.33</v>
      </c>
      <c r="C194" s="83">
        <v>4.38</v>
      </c>
      <c r="D194" s="83">
        <v>4.33</v>
      </c>
      <c r="E194" s="83">
        <v>4.3600000000000003</v>
      </c>
      <c r="F194" s="84">
        <v>2841100</v>
      </c>
      <c r="G194" s="83">
        <v>4.25</v>
      </c>
      <c r="H194" s="84">
        <f>EOD_T-A194</f>
        <v>271</v>
      </c>
      <c r="I194" s="83">
        <f t="shared" si="6"/>
        <v>9.9999999999997868E-3</v>
      </c>
      <c r="J194" s="83">
        <f t="shared" si="7"/>
        <v>0.23584905660376854</v>
      </c>
      <c r="K194" s="83">
        <f>J194-SYD_90DSMR</f>
        <v>8.4688273173143758E-2</v>
      </c>
      <c r="L194" s="83">
        <f t="shared" si="8"/>
        <v>7.1721036130490204E-3</v>
      </c>
    </row>
    <row r="195" spans="1:12" x14ac:dyDescent="0.25">
      <c r="A195" s="82">
        <v>41822</v>
      </c>
      <c r="B195" s="83">
        <v>4.29</v>
      </c>
      <c r="C195" s="83">
        <v>4.3499999999999996</v>
      </c>
      <c r="D195" s="83">
        <v>4.29</v>
      </c>
      <c r="E195" s="83">
        <v>4.3499999999999996</v>
      </c>
      <c r="F195" s="84">
        <v>3415400</v>
      </c>
      <c r="G195" s="83">
        <v>4.24</v>
      </c>
      <c r="H195" s="84">
        <f>EOD_T-A195</f>
        <v>272</v>
      </c>
      <c r="I195" s="83">
        <f t="shared" ref="I195:I262" si="9">G195-G196</f>
        <v>8.0000000000000071E-2</v>
      </c>
      <c r="J195" s="83">
        <f t="shared" ref="J195:J258" si="10">I195/G196*100</f>
        <v>1.9230769230769247</v>
      </c>
      <c r="K195" s="83">
        <f>J195-SYD_90DSMR</f>
        <v>1.7719161396462999</v>
      </c>
      <c r="L195" s="83">
        <f t="shared" ref="L195:L258" si="11">K195*K195</f>
        <v>3.1396868059390459</v>
      </c>
    </row>
    <row r="196" spans="1:12" x14ac:dyDescent="0.25">
      <c r="A196" s="82">
        <v>41821</v>
      </c>
      <c r="B196" s="83">
        <v>4.24</v>
      </c>
      <c r="C196" s="83">
        <v>4.28</v>
      </c>
      <c r="D196" s="83">
        <v>4.22</v>
      </c>
      <c r="E196" s="83">
        <v>4.2699999999999996</v>
      </c>
      <c r="F196" s="84">
        <v>3991200</v>
      </c>
      <c r="G196" s="83">
        <v>4.16</v>
      </c>
      <c r="H196" s="84">
        <f>EOD_T-A196</f>
        <v>273</v>
      </c>
      <c r="I196" s="83">
        <f t="shared" si="9"/>
        <v>4.0000000000000036E-2</v>
      </c>
      <c r="J196" s="83">
        <f t="shared" si="10"/>
        <v>0.97087378640776778</v>
      </c>
      <c r="K196" s="83">
        <f>J196-SYD_90DSMR</f>
        <v>0.819713002977143</v>
      </c>
      <c r="L196" s="83">
        <f t="shared" si="11"/>
        <v>0.67192940724980565</v>
      </c>
    </row>
    <row r="197" spans="1:12" x14ac:dyDescent="0.25">
      <c r="A197" s="82">
        <v>41820</v>
      </c>
      <c r="B197" s="83">
        <v>4.2300000000000004</v>
      </c>
      <c r="C197" s="83">
        <v>4.26</v>
      </c>
      <c r="D197" s="83">
        <v>4.22</v>
      </c>
      <c r="E197" s="83">
        <v>4.22</v>
      </c>
      <c r="F197" s="84">
        <v>5330500</v>
      </c>
      <c r="G197" s="83">
        <v>4.12</v>
      </c>
      <c r="H197" s="84">
        <f>EOD_T-A197</f>
        <v>274</v>
      </c>
      <c r="I197" s="83">
        <f t="shared" si="9"/>
        <v>-9.9999999999997868E-3</v>
      </c>
      <c r="J197" s="83">
        <f t="shared" si="10"/>
        <v>-0.24213075060532172</v>
      </c>
      <c r="K197" s="83">
        <f>J197-SYD_90DSMR</f>
        <v>-0.39329153403594652</v>
      </c>
      <c r="L197" s="83">
        <f t="shared" si="11"/>
        <v>0.15467823074434808</v>
      </c>
    </row>
    <row r="198" spans="1:12" x14ac:dyDescent="0.25">
      <c r="A198" s="82">
        <v>41817</v>
      </c>
      <c r="B198" s="83">
        <v>4.2699999999999996</v>
      </c>
      <c r="C198" s="83">
        <v>4.29</v>
      </c>
      <c r="D198" s="83">
        <v>4.22</v>
      </c>
      <c r="E198" s="83">
        <v>4.2300000000000004</v>
      </c>
      <c r="F198" s="84">
        <v>4765500</v>
      </c>
      <c r="G198" s="83">
        <v>4.13</v>
      </c>
      <c r="H198" s="84">
        <f>EOD_T-A198</f>
        <v>277</v>
      </c>
      <c r="I198" s="83">
        <f t="shared" si="9"/>
        <v>-3.0000000000000249E-2</v>
      </c>
      <c r="J198" s="83">
        <f t="shared" si="10"/>
        <v>-0.72115384615385214</v>
      </c>
      <c r="K198" s="83">
        <f>J198-SYD_90DSMR</f>
        <v>-0.87231462958447692</v>
      </c>
      <c r="L198" s="83">
        <f t="shared" si="11"/>
        <v>0.76093281298710314</v>
      </c>
    </row>
    <row r="199" spans="1:12" x14ac:dyDescent="0.25">
      <c r="A199" s="82">
        <v>41816</v>
      </c>
      <c r="B199" s="83">
        <v>4.25</v>
      </c>
      <c r="C199" s="83">
        <v>4.28</v>
      </c>
      <c r="D199" s="83">
        <v>4.24</v>
      </c>
      <c r="E199" s="83">
        <v>4.2699999999999996</v>
      </c>
      <c r="F199" s="84">
        <v>6505100</v>
      </c>
      <c r="G199" s="83">
        <v>4.16</v>
      </c>
      <c r="H199" s="84">
        <f>EOD_T-A199</f>
        <v>278</v>
      </c>
      <c r="I199" s="83">
        <f t="shared" si="9"/>
        <v>4.9999999999999822E-2</v>
      </c>
      <c r="J199" s="83">
        <f t="shared" si="10"/>
        <v>1.2165450121654457</v>
      </c>
      <c r="K199" s="83">
        <f>J199-SYD_90DSMR</f>
        <v>1.065384228734821</v>
      </c>
      <c r="L199" s="83">
        <f t="shared" si="11"/>
        <v>1.1350435548368893</v>
      </c>
    </row>
    <row r="200" spans="1:12" x14ac:dyDescent="0.25">
      <c r="A200" s="82">
        <v>41815</v>
      </c>
      <c r="B200" s="83">
        <v>4.33</v>
      </c>
      <c r="C200" s="83">
        <v>4.3600000000000003</v>
      </c>
      <c r="D200" s="83">
        <v>4.29</v>
      </c>
      <c r="E200" s="83">
        <v>4.33</v>
      </c>
      <c r="F200" s="84">
        <v>5683600</v>
      </c>
      <c r="G200" s="83">
        <v>4.1100000000000003</v>
      </c>
      <c r="H200" s="84">
        <f>EOD_T-A200</f>
        <v>279</v>
      </c>
      <c r="I200" s="83">
        <f t="shared" si="9"/>
        <v>-2.9999999999999361E-2</v>
      </c>
      <c r="J200" s="83">
        <f t="shared" si="10"/>
        <v>-0.72463768115940486</v>
      </c>
      <c r="K200" s="83">
        <f>J200-SYD_90DSMR</f>
        <v>-0.87579846459002963</v>
      </c>
      <c r="L200" s="83">
        <f t="shared" si="11"/>
        <v>0.76702295057825343</v>
      </c>
    </row>
    <row r="201" spans="1:12" x14ac:dyDescent="0.25">
      <c r="A201" s="82">
        <v>41814</v>
      </c>
      <c r="B201" s="83">
        <v>4.37</v>
      </c>
      <c r="C201" s="83">
        <v>4.3899999999999997</v>
      </c>
      <c r="D201" s="83">
        <v>4.3600000000000003</v>
      </c>
      <c r="E201" s="83">
        <v>4.3600000000000003</v>
      </c>
      <c r="F201" s="84">
        <v>3705600</v>
      </c>
      <c r="G201" s="83">
        <v>4.1399999999999997</v>
      </c>
      <c r="H201" s="84">
        <f>EOD_T-A201</f>
        <v>280</v>
      </c>
      <c r="I201" s="83">
        <f t="shared" si="9"/>
        <v>-1.0000000000000675E-2</v>
      </c>
      <c r="J201" s="83">
        <f t="shared" si="10"/>
        <v>-0.24096385542170298</v>
      </c>
      <c r="K201" s="83">
        <f>J201-SYD_90DSMR</f>
        <v>-0.39212463885232773</v>
      </c>
      <c r="L201" s="83">
        <f t="shared" si="11"/>
        <v>0.15376173239506846</v>
      </c>
    </row>
    <row r="202" spans="1:12" x14ac:dyDescent="0.25">
      <c r="A202" s="82">
        <v>41813</v>
      </c>
      <c r="B202" s="83">
        <v>4.4000000000000004</v>
      </c>
      <c r="C202" s="83">
        <v>4.4000000000000004</v>
      </c>
      <c r="D202" s="83">
        <v>4.3600000000000003</v>
      </c>
      <c r="E202" s="83">
        <v>4.37</v>
      </c>
      <c r="F202" s="84">
        <v>3078600</v>
      </c>
      <c r="G202" s="83">
        <v>4.1500000000000004</v>
      </c>
      <c r="H202" s="84">
        <f>EOD_T-A202</f>
        <v>281</v>
      </c>
      <c r="I202" s="83">
        <f t="shared" si="9"/>
        <v>1.0000000000000675E-2</v>
      </c>
      <c r="J202" s="83">
        <f t="shared" si="10"/>
        <v>0.2415458937198231</v>
      </c>
      <c r="K202" s="83">
        <f>J202-SYD_90DSMR</f>
        <v>9.0385110289198323E-2</v>
      </c>
      <c r="L202" s="83">
        <f t="shared" si="11"/>
        <v>8.1694681619905452E-3</v>
      </c>
    </row>
    <row r="203" spans="1:12" x14ac:dyDescent="0.25">
      <c r="A203" s="82">
        <v>41810</v>
      </c>
      <c r="B203" s="83">
        <v>4.4000000000000004</v>
      </c>
      <c r="C203" s="83">
        <v>4.43</v>
      </c>
      <c r="D203" s="83">
        <v>4.3499999999999996</v>
      </c>
      <c r="E203" s="83">
        <v>4.3600000000000003</v>
      </c>
      <c r="F203" s="84">
        <v>4817000</v>
      </c>
      <c r="G203" s="83">
        <v>4.1399999999999997</v>
      </c>
      <c r="H203" s="84">
        <f>EOD_T-A203</f>
        <v>284</v>
      </c>
      <c r="I203" s="83">
        <f t="shared" si="9"/>
        <v>-2.0000000000000462E-2</v>
      </c>
      <c r="J203" s="83">
        <f t="shared" si="10"/>
        <v>-0.48076923076924188</v>
      </c>
      <c r="K203" s="83">
        <f>J203-SYD_90DSMR</f>
        <v>-0.63193001419986672</v>
      </c>
      <c r="L203" s="83">
        <f t="shared" si="11"/>
        <v>0.39933554284664374</v>
      </c>
    </row>
    <row r="204" spans="1:12" x14ac:dyDescent="0.25">
      <c r="A204" s="82">
        <v>41809</v>
      </c>
      <c r="B204" s="83">
        <v>4.37</v>
      </c>
      <c r="C204" s="83">
        <v>4.38</v>
      </c>
      <c r="D204" s="83">
        <v>4.33</v>
      </c>
      <c r="E204" s="83">
        <v>4.38</v>
      </c>
      <c r="F204" s="84">
        <v>6878700</v>
      </c>
      <c r="G204" s="83">
        <v>4.16</v>
      </c>
      <c r="H204" s="84">
        <f>EOD_T-A204</f>
        <v>285</v>
      </c>
      <c r="I204" s="83">
        <f t="shared" si="9"/>
        <v>8.9999999999999858E-2</v>
      </c>
      <c r="J204" s="83">
        <f t="shared" si="10"/>
        <v>2.2113022113022076</v>
      </c>
      <c r="K204" s="83">
        <f>J204-SYD_90DSMR</f>
        <v>2.0601414278715828</v>
      </c>
      <c r="L204" s="83">
        <f t="shared" si="11"/>
        <v>4.2441827028327639</v>
      </c>
    </row>
    <row r="205" spans="1:12" x14ac:dyDescent="0.25">
      <c r="A205" s="82">
        <v>41808</v>
      </c>
      <c r="B205" s="83">
        <v>4.2699999999999996</v>
      </c>
      <c r="C205" s="83">
        <v>4.3</v>
      </c>
      <c r="D205" s="83">
        <v>4.26</v>
      </c>
      <c r="E205" s="83">
        <v>4.29</v>
      </c>
      <c r="F205" s="84">
        <v>1920300</v>
      </c>
      <c r="G205" s="83">
        <v>4.07</v>
      </c>
      <c r="H205" s="84">
        <f>EOD_T-A205</f>
        <v>286</v>
      </c>
      <c r="I205" s="83">
        <f t="shared" si="9"/>
        <v>1.0000000000000675E-2</v>
      </c>
      <c r="J205" s="83">
        <f t="shared" si="10"/>
        <v>0.24630541871922848</v>
      </c>
      <c r="K205" s="83">
        <f>J205-SYD_90DSMR</f>
        <v>9.5144635288603702E-2</v>
      </c>
      <c r="L205" s="83">
        <f t="shared" si="11"/>
        <v>9.052501624201412E-3</v>
      </c>
    </row>
    <row r="206" spans="1:12" x14ac:dyDescent="0.25">
      <c r="A206" s="82">
        <v>41807</v>
      </c>
      <c r="B206" s="83">
        <v>4.25</v>
      </c>
      <c r="C206" s="83">
        <v>4.3</v>
      </c>
      <c r="D206" s="83">
        <v>4.25</v>
      </c>
      <c r="E206" s="83">
        <v>4.28</v>
      </c>
      <c r="F206" s="84">
        <v>4661200</v>
      </c>
      <c r="G206" s="83">
        <v>4.0599999999999996</v>
      </c>
      <c r="H206" s="84">
        <f>EOD_T-A206</f>
        <v>287</v>
      </c>
      <c r="I206" s="83">
        <f t="shared" si="9"/>
        <v>0</v>
      </c>
      <c r="J206" s="83">
        <f t="shared" si="10"/>
        <v>0</v>
      </c>
      <c r="K206" s="83">
        <f>J206-SYD_90DSMR</f>
        <v>-0.15116078343062478</v>
      </c>
      <c r="L206" s="83">
        <f t="shared" si="11"/>
        <v>2.2849582447360246E-2</v>
      </c>
    </row>
    <row r="207" spans="1:12" x14ac:dyDescent="0.25">
      <c r="A207" s="82">
        <v>41806</v>
      </c>
      <c r="B207" s="83">
        <v>4.26</v>
      </c>
      <c r="C207" s="83">
        <v>4.28</v>
      </c>
      <c r="D207" s="83">
        <v>4.24</v>
      </c>
      <c r="E207" s="83">
        <v>4.28</v>
      </c>
      <c r="F207" s="84">
        <v>4666200</v>
      </c>
      <c r="G207" s="83">
        <v>4.0599999999999996</v>
      </c>
      <c r="H207" s="84">
        <f>EOD_T-A207</f>
        <v>288</v>
      </c>
      <c r="I207" s="83">
        <f t="shared" si="9"/>
        <v>-1.0000000000000675E-2</v>
      </c>
      <c r="J207" s="83">
        <f t="shared" si="10"/>
        <v>-0.24570024570026225</v>
      </c>
      <c r="K207" s="83">
        <f>J207-SYD_90DSMR</f>
        <v>-0.39686102913088706</v>
      </c>
      <c r="L207" s="83">
        <f t="shared" si="11"/>
        <v>0.15749867644282678</v>
      </c>
    </row>
    <row r="208" spans="1:12" x14ac:dyDescent="0.25">
      <c r="A208" s="82">
        <v>41803</v>
      </c>
      <c r="B208" s="83">
        <v>4.3</v>
      </c>
      <c r="C208" s="83">
        <v>4.3</v>
      </c>
      <c r="D208" s="83">
        <v>4.25</v>
      </c>
      <c r="E208" s="83">
        <v>4.29</v>
      </c>
      <c r="F208" s="84">
        <v>4095200</v>
      </c>
      <c r="G208" s="83">
        <v>4.07</v>
      </c>
      <c r="H208" s="84">
        <f>EOD_T-A208</f>
        <v>291</v>
      </c>
      <c r="I208" s="83">
        <f t="shared" si="9"/>
        <v>-4.0000000000000036E-2</v>
      </c>
      <c r="J208" s="83">
        <f t="shared" si="10"/>
        <v>-0.9732360097323608</v>
      </c>
      <c r="K208" s="83">
        <f>J208-SYD_90DSMR</f>
        <v>-1.1243967931629855</v>
      </c>
      <c r="L208" s="83">
        <f t="shared" si="11"/>
        <v>1.2642681484752054</v>
      </c>
    </row>
    <row r="209" spans="1:12" x14ac:dyDescent="0.25">
      <c r="A209" s="82">
        <v>41802</v>
      </c>
      <c r="B209" s="83">
        <v>4.3099999999999996</v>
      </c>
      <c r="C209" s="83">
        <v>4.3600000000000003</v>
      </c>
      <c r="D209" s="83">
        <v>4.3099999999999996</v>
      </c>
      <c r="E209" s="83">
        <v>4.33</v>
      </c>
      <c r="F209" s="84">
        <v>3046800</v>
      </c>
      <c r="G209" s="83">
        <v>4.1100000000000003</v>
      </c>
      <c r="H209" s="84">
        <f>EOD_T-A209</f>
        <v>292</v>
      </c>
      <c r="I209" s="83">
        <f t="shared" si="9"/>
        <v>0</v>
      </c>
      <c r="J209" s="83">
        <f t="shared" si="10"/>
        <v>0</v>
      </c>
      <c r="K209" s="83">
        <f>J209-SYD_90DSMR</f>
        <v>-0.15116078343062478</v>
      </c>
      <c r="L209" s="83">
        <f t="shared" si="11"/>
        <v>2.2849582447360246E-2</v>
      </c>
    </row>
    <row r="210" spans="1:12" x14ac:dyDescent="0.25">
      <c r="A210" s="82">
        <v>41801</v>
      </c>
      <c r="B210" s="83">
        <v>4.33</v>
      </c>
      <c r="C210" s="83">
        <v>4.3600000000000003</v>
      </c>
      <c r="D210" s="83">
        <v>4.32</v>
      </c>
      <c r="E210" s="83">
        <v>4.33</v>
      </c>
      <c r="F210" s="84">
        <v>4985000</v>
      </c>
      <c r="G210" s="83">
        <v>4.1100000000000003</v>
      </c>
      <c r="H210" s="84">
        <f>EOD_T-A210</f>
        <v>293</v>
      </c>
      <c r="I210" s="83">
        <f t="shared" si="9"/>
        <v>-2.9999999999999361E-2</v>
      </c>
      <c r="J210" s="83">
        <f t="shared" si="10"/>
        <v>-0.72463768115940486</v>
      </c>
      <c r="K210" s="83">
        <f>J210-SYD_90DSMR</f>
        <v>-0.87579846459002963</v>
      </c>
      <c r="L210" s="83">
        <f t="shared" si="11"/>
        <v>0.76702295057825343</v>
      </c>
    </row>
    <row r="211" spans="1:12" x14ac:dyDescent="0.25">
      <c r="A211" s="82">
        <v>41800</v>
      </c>
      <c r="B211" s="83">
        <v>4.3899999999999997</v>
      </c>
      <c r="C211" s="83">
        <v>4.3899999999999997</v>
      </c>
      <c r="D211" s="83">
        <v>4.3499999999999996</v>
      </c>
      <c r="E211" s="83">
        <v>4.3600000000000003</v>
      </c>
      <c r="F211" s="84">
        <v>3829600</v>
      </c>
      <c r="G211" s="83">
        <v>4.1399999999999997</v>
      </c>
      <c r="H211" s="84">
        <f>EOD_T-A211</f>
        <v>294</v>
      </c>
      <c r="I211" s="83">
        <f t="shared" si="9"/>
        <v>9.9999999999997868E-3</v>
      </c>
      <c r="J211" s="83">
        <f t="shared" si="10"/>
        <v>0.24213075060532172</v>
      </c>
      <c r="K211" s="83">
        <f>J211-SYD_90DSMR</f>
        <v>9.0969967174696936E-2</v>
      </c>
      <c r="L211" s="83">
        <f t="shared" si="11"/>
        <v>8.2755349277654384E-3</v>
      </c>
    </row>
    <row r="212" spans="1:12" x14ac:dyDescent="0.25">
      <c r="A212" s="82">
        <v>41799</v>
      </c>
      <c r="B212" s="83">
        <v>4.3499999999999996</v>
      </c>
      <c r="C212" s="83">
        <v>4.3499999999999996</v>
      </c>
      <c r="D212" s="83">
        <v>4.3499999999999996</v>
      </c>
      <c r="E212" s="83">
        <v>4.3499999999999996</v>
      </c>
      <c r="F212" s="84">
        <v>0</v>
      </c>
      <c r="G212" s="83">
        <v>4.13</v>
      </c>
      <c r="H212" s="84">
        <f>EOD_T-A212</f>
        <v>295</v>
      </c>
      <c r="I212" s="83">
        <f t="shared" si="9"/>
        <v>0</v>
      </c>
      <c r="J212" s="83">
        <f t="shared" si="10"/>
        <v>0</v>
      </c>
      <c r="K212" s="83">
        <f>J212-SYD_90DSMR</f>
        <v>-0.15116078343062478</v>
      </c>
      <c r="L212" s="83">
        <f t="shared" si="11"/>
        <v>2.2849582447360246E-2</v>
      </c>
    </row>
    <row r="213" spans="1:12" x14ac:dyDescent="0.25">
      <c r="A213" s="82">
        <v>41796</v>
      </c>
      <c r="B213" s="83">
        <v>4.3899999999999997</v>
      </c>
      <c r="C213" s="83">
        <v>4.4000000000000004</v>
      </c>
      <c r="D213" s="83">
        <v>4.3499999999999996</v>
      </c>
      <c r="E213" s="83">
        <v>4.3499999999999996</v>
      </c>
      <c r="F213" s="84">
        <v>3138400</v>
      </c>
      <c r="G213" s="83">
        <v>4.13</v>
      </c>
      <c r="H213" s="84">
        <f>EOD_T-A213</f>
        <v>298</v>
      </c>
      <c r="I213" s="83">
        <f t="shared" si="9"/>
        <v>-4.9999999999999822E-2</v>
      </c>
      <c r="J213" s="83">
        <f t="shared" si="10"/>
        <v>-1.1961722488038236</v>
      </c>
      <c r="K213" s="83">
        <f>J213-SYD_90DSMR</f>
        <v>-1.3473330322344483</v>
      </c>
      <c r="L213" s="83">
        <f t="shared" si="11"/>
        <v>1.8153062997500731</v>
      </c>
    </row>
    <row r="214" spans="1:12" x14ac:dyDescent="0.25">
      <c r="A214" s="82">
        <v>41795</v>
      </c>
      <c r="B214" s="83">
        <v>4.4000000000000004</v>
      </c>
      <c r="C214" s="83">
        <v>4.42</v>
      </c>
      <c r="D214" s="83">
        <v>4.37</v>
      </c>
      <c r="E214" s="83">
        <v>4.4000000000000004</v>
      </c>
      <c r="F214" s="84">
        <v>3972300</v>
      </c>
      <c r="G214" s="83">
        <v>4.18</v>
      </c>
      <c r="H214" s="84">
        <f>EOD_T-A214</f>
        <v>299</v>
      </c>
      <c r="I214" s="83">
        <f t="shared" si="9"/>
        <v>9.9999999999997868E-3</v>
      </c>
      <c r="J214" s="83">
        <f t="shared" si="10"/>
        <v>0.23980815347721313</v>
      </c>
      <c r="K214" s="83">
        <f>J214-SYD_90DSMR</f>
        <v>8.8647370046588347E-2</v>
      </c>
      <c r="L214" s="83">
        <f t="shared" si="11"/>
        <v>7.8583562161767696E-3</v>
      </c>
    </row>
    <row r="215" spans="1:12" x14ac:dyDescent="0.25">
      <c r="A215" s="82">
        <v>41794</v>
      </c>
      <c r="B215" s="83">
        <v>4.4000000000000004</v>
      </c>
      <c r="C215" s="83">
        <v>4.41</v>
      </c>
      <c r="D215" s="83">
        <v>4.3600000000000003</v>
      </c>
      <c r="E215" s="83">
        <v>4.3899999999999997</v>
      </c>
      <c r="F215" s="84">
        <v>3853800</v>
      </c>
      <c r="G215" s="83">
        <v>4.17</v>
      </c>
      <c r="H215" s="84">
        <f>EOD_T-A215</f>
        <v>300</v>
      </c>
      <c r="I215" s="83">
        <f t="shared" si="9"/>
        <v>-9.9999999999997868E-3</v>
      </c>
      <c r="J215" s="83">
        <f t="shared" si="10"/>
        <v>-0.23923444976076047</v>
      </c>
      <c r="K215" s="83">
        <f>J215-SYD_90DSMR</f>
        <v>-0.39039523319138525</v>
      </c>
      <c r="L215" s="83">
        <f t="shared" si="11"/>
        <v>0.15240843809855606</v>
      </c>
    </row>
    <row r="216" spans="1:12" x14ac:dyDescent="0.25">
      <c r="A216" s="82">
        <v>41793</v>
      </c>
      <c r="B216" s="83">
        <v>4.45</v>
      </c>
      <c r="C216" s="83">
        <v>4.47</v>
      </c>
      <c r="D216" s="83">
        <v>4.4000000000000004</v>
      </c>
      <c r="E216" s="83">
        <v>4.4000000000000004</v>
      </c>
      <c r="F216" s="84">
        <v>3699300</v>
      </c>
      <c r="G216" s="83">
        <v>4.18</v>
      </c>
      <c r="H216" s="84">
        <f>EOD_T-A216</f>
        <v>301</v>
      </c>
      <c r="I216" s="83">
        <f t="shared" si="9"/>
        <v>-5.0000000000000711E-2</v>
      </c>
      <c r="J216" s="83">
        <f t="shared" si="10"/>
        <v>-1.1820330969267305</v>
      </c>
      <c r="K216" s="83">
        <f>J216-SYD_90DSMR</f>
        <v>-1.3331938803573553</v>
      </c>
      <c r="L216" s="83">
        <f t="shared" si="11"/>
        <v>1.7774059226223022</v>
      </c>
    </row>
    <row r="217" spans="1:12" x14ac:dyDescent="0.25">
      <c r="A217" s="82">
        <v>41792</v>
      </c>
      <c r="B217" s="83">
        <v>4.3899999999999997</v>
      </c>
      <c r="C217" s="83">
        <v>4.47</v>
      </c>
      <c r="D217" s="83">
        <v>4.3899999999999997</v>
      </c>
      <c r="E217" s="83">
        <v>4.45</v>
      </c>
      <c r="F217" s="84">
        <v>2694500</v>
      </c>
      <c r="G217" s="83">
        <v>4.2300000000000004</v>
      </c>
      <c r="H217" s="84">
        <f>EOD_T-A217</f>
        <v>302</v>
      </c>
      <c r="I217" s="83">
        <f t="shared" si="9"/>
        <v>6.0000000000000497E-2</v>
      </c>
      <c r="J217" s="83">
        <f t="shared" si="10"/>
        <v>1.4388489208633213</v>
      </c>
      <c r="K217" s="83">
        <f>J217-SYD_90DSMR</f>
        <v>1.2876881374326965</v>
      </c>
      <c r="L217" s="83">
        <f t="shared" si="11"/>
        <v>1.658140739284887</v>
      </c>
    </row>
    <row r="218" spans="1:12" x14ac:dyDescent="0.25">
      <c r="A218" s="82">
        <v>41789</v>
      </c>
      <c r="B218" s="83">
        <v>4.4000000000000004</v>
      </c>
      <c r="C218" s="83">
        <v>4.43</v>
      </c>
      <c r="D218" s="83">
        <v>4.3899999999999997</v>
      </c>
      <c r="E218" s="83">
        <v>4.3899999999999997</v>
      </c>
      <c r="F218" s="84">
        <v>6176900</v>
      </c>
      <c r="G218" s="83">
        <v>4.17</v>
      </c>
      <c r="H218" s="84">
        <f>EOD_T-A218</f>
        <v>305</v>
      </c>
      <c r="I218" s="83">
        <f t="shared" si="9"/>
        <v>-9.9999999999997868E-3</v>
      </c>
      <c r="J218" s="83">
        <f t="shared" si="10"/>
        <v>-0.23923444976076047</v>
      </c>
      <c r="K218" s="83">
        <f>J218-SYD_90DSMR</f>
        <v>-0.39039523319138525</v>
      </c>
      <c r="L218" s="83">
        <f t="shared" si="11"/>
        <v>0.15240843809855606</v>
      </c>
    </row>
    <row r="219" spans="1:12" x14ac:dyDescent="0.25">
      <c r="A219" s="82">
        <v>41788</v>
      </c>
      <c r="B219" s="83">
        <v>4.4000000000000004</v>
      </c>
      <c r="C219" s="83">
        <v>4.41</v>
      </c>
      <c r="D219" s="83">
        <v>4.38</v>
      </c>
      <c r="E219" s="83">
        <v>4.4000000000000004</v>
      </c>
      <c r="F219" s="84">
        <v>1768000</v>
      </c>
      <c r="G219" s="83">
        <v>4.18</v>
      </c>
      <c r="H219" s="84">
        <f>EOD_T-A219</f>
        <v>306</v>
      </c>
      <c r="I219" s="83">
        <f t="shared" si="9"/>
        <v>9.9999999999997868E-3</v>
      </c>
      <c r="J219" s="83">
        <f t="shared" si="10"/>
        <v>0.23980815347721313</v>
      </c>
      <c r="K219" s="83">
        <f>J219-SYD_90DSMR</f>
        <v>8.8647370046588347E-2</v>
      </c>
      <c r="L219" s="83">
        <f t="shared" si="11"/>
        <v>7.8583562161767696E-3</v>
      </c>
    </row>
    <row r="220" spans="1:12" x14ac:dyDescent="0.25">
      <c r="A220" s="82">
        <v>41787</v>
      </c>
      <c r="B220" s="83">
        <v>4.43</v>
      </c>
      <c r="C220" s="83">
        <v>4.4400000000000004</v>
      </c>
      <c r="D220" s="83">
        <v>4.37</v>
      </c>
      <c r="E220" s="83">
        <v>4.3899999999999997</v>
      </c>
      <c r="F220" s="84">
        <v>2407600</v>
      </c>
      <c r="G220" s="83">
        <v>4.17</v>
      </c>
      <c r="H220" s="84">
        <f>EOD_T-A220</f>
        <v>307</v>
      </c>
      <c r="I220" s="83">
        <f t="shared" si="9"/>
        <v>-4.0000000000000036E-2</v>
      </c>
      <c r="J220" s="83">
        <f t="shared" si="10"/>
        <v>-0.95011876484560664</v>
      </c>
      <c r="K220" s="83">
        <f>J220-SYD_90DSMR</f>
        <v>-1.1012795482762314</v>
      </c>
      <c r="L220" s="83">
        <f t="shared" si="11"/>
        <v>1.2128166434515004</v>
      </c>
    </row>
    <row r="221" spans="1:12" x14ac:dyDescent="0.25">
      <c r="A221" s="82">
        <v>41786</v>
      </c>
      <c r="B221" s="83">
        <v>4.42</v>
      </c>
      <c r="C221" s="83">
        <v>4.45</v>
      </c>
      <c r="D221" s="83">
        <v>4.38</v>
      </c>
      <c r="E221" s="83">
        <v>4.43</v>
      </c>
      <c r="F221" s="84">
        <v>2942900</v>
      </c>
      <c r="G221" s="83">
        <v>4.21</v>
      </c>
      <c r="H221" s="84">
        <f>EOD_T-A221</f>
        <v>308</v>
      </c>
      <c r="I221" s="83">
        <f t="shared" si="9"/>
        <v>3.0000000000000249E-2</v>
      </c>
      <c r="J221" s="83">
        <f t="shared" si="10"/>
        <v>0.71770334928230262</v>
      </c>
      <c r="K221" s="83">
        <f>J221-SYD_90DSMR</f>
        <v>0.56654256585167784</v>
      </c>
      <c r="L221" s="83">
        <f t="shared" si="11"/>
        <v>0.32097047892180269</v>
      </c>
    </row>
    <row r="222" spans="1:12" x14ac:dyDescent="0.25">
      <c r="A222" s="82">
        <v>41785</v>
      </c>
      <c r="B222" s="83">
        <v>4.41</v>
      </c>
      <c r="C222" s="83">
        <v>4.43</v>
      </c>
      <c r="D222" s="83">
        <v>4.38</v>
      </c>
      <c r="E222" s="83">
        <v>4.4000000000000004</v>
      </c>
      <c r="F222" s="84">
        <v>4539800</v>
      </c>
      <c r="G222" s="83">
        <v>4.18</v>
      </c>
      <c r="H222" s="84">
        <f>EOD_T-A222</f>
        <v>309</v>
      </c>
      <c r="I222" s="83">
        <f t="shared" si="9"/>
        <v>1.9999999999999574E-2</v>
      </c>
      <c r="J222" s="83">
        <f t="shared" si="10"/>
        <v>0.48076923076922046</v>
      </c>
      <c r="K222" s="83">
        <f>J222-SYD_90DSMR</f>
        <v>0.32960844733859568</v>
      </c>
      <c r="L222" s="83">
        <f t="shared" si="11"/>
        <v>0.1086417285569598</v>
      </c>
    </row>
    <row r="223" spans="1:12" x14ac:dyDescent="0.25">
      <c r="A223" s="82">
        <v>41782</v>
      </c>
      <c r="B223" s="83">
        <v>4.3899999999999997</v>
      </c>
      <c r="C223" s="83">
        <v>4.41</v>
      </c>
      <c r="D223" s="83">
        <v>4.37</v>
      </c>
      <c r="E223" s="83">
        <v>4.38</v>
      </c>
      <c r="F223" s="84">
        <v>4521700</v>
      </c>
      <c r="G223" s="83">
        <v>4.16</v>
      </c>
      <c r="H223" s="84">
        <f>EOD_T-A223</f>
        <v>312</v>
      </c>
      <c r="I223" s="83">
        <f t="shared" si="9"/>
        <v>-9.9999999999997868E-3</v>
      </c>
      <c r="J223" s="83">
        <f t="shared" si="10"/>
        <v>-0.23980815347721313</v>
      </c>
      <c r="K223" s="83">
        <f>J223-SYD_90DSMR</f>
        <v>-0.39096893690783791</v>
      </c>
      <c r="L223" s="83">
        <f t="shared" si="11"/>
        <v>0.15285670962684494</v>
      </c>
    </row>
    <row r="224" spans="1:12" x14ac:dyDescent="0.25">
      <c r="A224" s="82">
        <v>41781</v>
      </c>
      <c r="B224" s="83">
        <v>4.3600000000000003</v>
      </c>
      <c r="C224" s="83">
        <v>4.41</v>
      </c>
      <c r="D224" s="83">
        <v>4.3600000000000003</v>
      </c>
      <c r="E224" s="83">
        <v>4.3899999999999997</v>
      </c>
      <c r="F224" s="84">
        <v>3269700</v>
      </c>
      <c r="G224" s="83">
        <v>4.17</v>
      </c>
      <c r="H224" s="84">
        <f>EOD_T-A224</f>
        <v>313</v>
      </c>
      <c r="I224" s="83">
        <f t="shared" si="9"/>
        <v>9.9999999999997868E-3</v>
      </c>
      <c r="J224" s="83">
        <f t="shared" si="10"/>
        <v>0.24038461538461023</v>
      </c>
      <c r="K224" s="83">
        <f>J224-SYD_90DSMR</f>
        <v>8.922383195398545E-2</v>
      </c>
      <c r="L224" s="83">
        <f t="shared" si="11"/>
        <v>7.960892188553035E-3</v>
      </c>
    </row>
    <row r="225" spans="1:12" x14ac:dyDescent="0.25">
      <c r="A225" s="82">
        <v>41780</v>
      </c>
      <c r="B225" s="83">
        <v>4.3099999999999996</v>
      </c>
      <c r="C225" s="83">
        <v>4.3899999999999997</v>
      </c>
      <c r="D225" s="83">
        <v>4.28</v>
      </c>
      <c r="E225" s="83">
        <v>4.38</v>
      </c>
      <c r="F225" s="84">
        <v>3787500</v>
      </c>
      <c r="G225" s="83">
        <v>4.16</v>
      </c>
      <c r="H225" s="84">
        <f>EOD_T-A225</f>
        <v>314</v>
      </c>
      <c r="I225" s="83">
        <f t="shared" si="9"/>
        <v>4.0000000000000036E-2</v>
      </c>
      <c r="J225" s="83">
        <f t="shared" si="10"/>
        <v>0.97087378640776778</v>
      </c>
      <c r="K225" s="83">
        <f>J225-SYD_90DSMR</f>
        <v>0.819713002977143</v>
      </c>
      <c r="L225" s="83">
        <f t="shared" si="11"/>
        <v>0.67192940724980565</v>
      </c>
    </row>
    <row r="226" spans="1:12" x14ac:dyDescent="0.25">
      <c r="A226" s="82">
        <v>41779</v>
      </c>
      <c r="B226" s="83">
        <v>4.3</v>
      </c>
      <c r="C226" s="83">
        <v>4.3600000000000003</v>
      </c>
      <c r="D226" s="83">
        <v>4.29</v>
      </c>
      <c r="E226" s="83">
        <v>4.34</v>
      </c>
      <c r="F226" s="84">
        <v>2664700</v>
      </c>
      <c r="G226" s="83">
        <v>4.12</v>
      </c>
      <c r="H226" s="84">
        <f>EOD_T-A226</f>
        <v>315</v>
      </c>
      <c r="I226" s="83">
        <f t="shared" si="9"/>
        <v>6.0000000000000497E-2</v>
      </c>
      <c r="J226" s="83">
        <f t="shared" si="10"/>
        <v>1.4778325123152833</v>
      </c>
      <c r="K226" s="83">
        <f>J226-SYD_90DSMR</f>
        <v>1.3266717288846586</v>
      </c>
      <c r="L226" s="83">
        <f t="shared" si="11"/>
        <v>1.7600578762218091</v>
      </c>
    </row>
    <row r="227" spans="1:12" x14ac:dyDescent="0.25">
      <c r="A227" s="82">
        <v>41778</v>
      </c>
      <c r="B227" s="83">
        <v>4.33</v>
      </c>
      <c r="C227" s="83">
        <v>4.3499999999999996</v>
      </c>
      <c r="D227" s="83">
        <v>4.28</v>
      </c>
      <c r="E227" s="83">
        <v>4.28</v>
      </c>
      <c r="F227" s="84">
        <v>2695200</v>
      </c>
      <c r="G227" s="83">
        <v>4.0599999999999996</v>
      </c>
      <c r="H227" s="84">
        <f>EOD_T-A227</f>
        <v>316</v>
      </c>
      <c r="I227" s="83">
        <f t="shared" si="9"/>
        <v>-6.0000000000000497E-2</v>
      </c>
      <c r="J227" s="83">
        <f t="shared" si="10"/>
        <v>-1.4563106796116625</v>
      </c>
      <c r="K227" s="83">
        <f>J227-SYD_90DSMR</f>
        <v>-1.6074714630422873</v>
      </c>
      <c r="L227" s="83">
        <f t="shared" si="11"/>
        <v>2.5839645044953117</v>
      </c>
    </row>
    <row r="228" spans="1:12" x14ac:dyDescent="0.25">
      <c r="A228" s="82">
        <v>41775</v>
      </c>
      <c r="B228" s="83">
        <v>4.38</v>
      </c>
      <c r="C228" s="83">
        <v>4.3899999999999997</v>
      </c>
      <c r="D228" s="83">
        <v>4.3099999999999996</v>
      </c>
      <c r="E228" s="83">
        <v>4.34</v>
      </c>
      <c r="F228" s="84">
        <v>4068500</v>
      </c>
      <c r="G228" s="83">
        <v>4.12</v>
      </c>
      <c r="H228" s="84">
        <f>EOD_T-A228</f>
        <v>319</v>
      </c>
      <c r="I228" s="83">
        <f t="shared" si="9"/>
        <v>-5.9999999999999609E-2</v>
      </c>
      <c r="J228" s="83">
        <f t="shared" si="10"/>
        <v>-1.4354066985645839</v>
      </c>
      <c r="K228" s="83">
        <f>J228-SYD_90DSMR</f>
        <v>-1.5865674819952087</v>
      </c>
      <c r="L228" s="83">
        <f t="shared" si="11"/>
        <v>2.5171963749246169</v>
      </c>
    </row>
    <row r="229" spans="1:12" x14ac:dyDescent="0.25">
      <c r="A229" s="82">
        <v>41774</v>
      </c>
      <c r="B229" s="83">
        <v>4.3899999999999997</v>
      </c>
      <c r="C229" s="83">
        <v>4.41</v>
      </c>
      <c r="D229" s="83">
        <v>4.34</v>
      </c>
      <c r="E229" s="83">
        <v>4.4000000000000004</v>
      </c>
      <c r="F229" s="84">
        <v>3380500</v>
      </c>
      <c r="G229" s="83">
        <v>4.18</v>
      </c>
      <c r="H229" s="84">
        <f>EOD_T-A229</f>
        <v>320</v>
      </c>
      <c r="I229" s="83">
        <f t="shared" si="9"/>
        <v>0</v>
      </c>
      <c r="J229" s="83">
        <f t="shared" si="10"/>
        <v>0</v>
      </c>
      <c r="K229" s="83">
        <f>J229-SYD_90DSMR</f>
        <v>-0.15116078343062478</v>
      </c>
      <c r="L229" s="83">
        <f t="shared" si="11"/>
        <v>2.2849582447360246E-2</v>
      </c>
    </row>
    <row r="230" spans="1:12" x14ac:dyDescent="0.25">
      <c r="A230" s="82">
        <v>41773</v>
      </c>
      <c r="B230" s="83">
        <v>4.4000000000000004</v>
      </c>
      <c r="C230" s="83">
        <v>4.42</v>
      </c>
      <c r="D230" s="83">
        <v>4.38</v>
      </c>
      <c r="E230" s="83">
        <v>4.4000000000000004</v>
      </c>
      <c r="F230" s="84">
        <v>2539000</v>
      </c>
      <c r="G230" s="83">
        <v>4.18</v>
      </c>
      <c r="H230" s="84">
        <f>EOD_T-A230</f>
        <v>321</v>
      </c>
      <c r="I230" s="83">
        <f t="shared" si="9"/>
        <v>0</v>
      </c>
      <c r="J230" s="83">
        <f t="shared" si="10"/>
        <v>0</v>
      </c>
      <c r="K230" s="83">
        <f>J230-SYD_90DSMR</f>
        <v>-0.15116078343062478</v>
      </c>
      <c r="L230" s="83">
        <f t="shared" si="11"/>
        <v>2.2849582447360246E-2</v>
      </c>
    </row>
    <row r="231" spans="1:12" x14ac:dyDescent="0.25">
      <c r="A231" s="82">
        <v>41772</v>
      </c>
      <c r="B231" s="83">
        <v>4.42</v>
      </c>
      <c r="C231" s="83">
        <v>4.42</v>
      </c>
      <c r="D231" s="83">
        <v>4.3499999999999996</v>
      </c>
      <c r="E231" s="83">
        <v>4.4000000000000004</v>
      </c>
      <c r="F231" s="84">
        <v>2559500</v>
      </c>
      <c r="G231" s="83">
        <v>4.18</v>
      </c>
      <c r="H231" s="84">
        <f>EOD_T-A231</f>
        <v>322</v>
      </c>
      <c r="I231" s="83">
        <f t="shared" si="9"/>
        <v>4.0000000000000036E-2</v>
      </c>
      <c r="J231" s="83">
        <f t="shared" si="10"/>
        <v>0.96618357487922801</v>
      </c>
      <c r="K231" s="83">
        <f>J231-SYD_90DSMR</f>
        <v>0.81502279144860323</v>
      </c>
      <c r="L231" s="83">
        <f t="shared" si="11"/>
        <v>0.66426215058067339</v>
      </c>
    </row>
    <row r="232" spans="1:12" x14ac:dyDescent="0.25">
      <c r="A232" s="82">
        <v>41771</v>
      </c>
      <c r="B232" s="83">
        <v>4.32</v>
      </c>
      <c r="C232" s="83">
        <v>4.3600000000000003</v>
      </c>
      <c r="D232" s="83">
        <v>4.3099999999999996</v>
      </c>
      <c r="E232" s="83">
        <v>4.3600000000000003</v>
      </c>
      <c r="F232" s="84">
        <v>2908300</v>
      </c>
      <c r="G232" s="83">
        <v>4.1399999999999997</v>
      </c>
      <c r="H232" s="84">
        <f>EOD_T-A232</f>
        <v>323</v>
      </c>
      <c r="I232" s="83">
        <f t="shared" si="9"/>
        <v>5.9999999999999609E-2</v>
      </c>
      <c r="J232" s="83">
        <f t="shared" si="10"/>
        <v>1.470588235294108</v>
      </c>
      <c r="K232" s="83">
        <f>J232-SYD_90DSMR</f>
        <v>1.3194274518634832</v>
      </c>
      <c r="L232" s="83">
        <f t="shared" si="11"/>
        <v>1.7408888007309642</v>
      </c>
    </row>
    <row r="233" spans="1:12" x14ac:dyDescent="0.25">
      <c r="A233" s="82">
        <v>41768</v>
      </c>
      <c r="B233" s="83">
        <v>4.3099999999999996</v>
      </c>
      <c r="C233" s="83">
        <v>4.33</v>
      </c>
      <c r="D233" s="83">
        <v>4.28</v>
      </c>
      <c r="E233" s="83">
        <v>4.3</v>
      </c>
      <c r="F233" s="84">
        <v>2182400</v>
      </c>
      <c r="G233" s="83">
        <v>4.08</v>
      </c>
      <c r="H233" s="84">
        <f>EOD_T-A233</f>
        <v>326</v>
      </c>
      <c r="I233" s="83">
        <f t="shared" si="9"/>
        <v>-7.0000000000000284E-2</v>
      </c>
      <c r="J233" s="83">
        <f t="shared" si="10"/>
        <v>-1.6867469879518138</v>
      </c>
      <c r="K233" s="83">
        <f>J233-SYD_90DSMR</f>
        <v>-1.8379077713824385</v>
      </c>
      <c r="L233" s="83">
        <f t="shared" si="11"/>
        <v>3.377904976107962</v>
      </c>
    </row>
    <row r="234" spans="1:12" x14ac:dyDescent="0.25">
      <c r="A234" s="82">
        <v>41767</v>
      </c>
      <c r="B234" s="83">
        <v>4.34</v>
      </c>
      <c r="C234" s="83">
        <v>4.37</v>
      </c>
      <c r="D234" s="83">
        <v>4.3</v>
      </c>
      <c r="E234" s="83">
        <v>4.37</v>
      </c>
      <c r="F234" s="84">
        <v>5545700</v>
      </c>
      <c r="G234" s="83">
        <v>4.1500000000000004</v>
      </c>
      <c r="H234" s="84">
        <f>EOD_T-A234</f>
        <v>327</v>
      </c>
      <c r="I234" s="83">
        <f t="shared" si="9"/>
        <v>7.0000000000000284E-2</v>
      </c>
      <c r="J234" s="83">
        <f t="shared" si="10"/>
        <v>1.7156862745098109</v>
      </c>
      <c r="K234" s="83">
        <f>J234-SYD_90DSMR</f>
        <v>1.5645254910791861</v>
      </c>
      <c r="L234" s="83">
        <f t="shared" si="11"/>
        <v>2.4477400122365687</v>
      </c>
    </row>
    <row r="235" spans="1:12" x14ac:dyDescent="0.25">
      <c r="A235" s="82">
        <v>41766</v>
      </c>
      <c r="B235" s="83">
        <v>4.29</v>
      </c>
      <c r="C235" s="83">
        <v>4.3099999999999996</v>
      </c>
      <c r="D235" s="83">
        <v>4.28</v>
      </c>
      <c r="E235" s="83">
        <v>4.3</v>
      </c>
      <c r="F235" s="84">
        <v>4456900</v>
      </c>
      <c r="G235" s="83">
        <v>4.08</v>
      </c>
      <c r="H235" s="84">
        <f>EOD_T-A235</f>
        <v>328</v>
      </c>
      <c r="I235" s="83">
        <f t="shared" si="9"/>
        <v>0</v>
      </c>
      <c r="J235" s="83">
        <f t="shared" si="10"/>
        <v>0</v>
      </c>
      <c r="K235" s="83">
        <f>J235-SYD_90DSMR</f>
        <v>-0.15116078343062478</v>
      </c>
      <c r="L235" s="83">
        <f t="shared" si="11"/>
        <v>2.2849582447360246E-2</v>
      </c>
    </row>
    <row r="236" spans="1:12" x14ac:dyDescent="0.25">
      <c r="A236" s="82">
        <v>41765</v>
      </c>
      <c r="B236" s="83">
        <v>4.33</v>
      </c>
      <c r="C236" s="83">
        <v>4.37</v>
      </c>
      <c r="D236" s="83">
        <v>4.29</v>
      </c>
      <c r="E236" s="83">
        <v>4.3</v>
      </c>
      <c r="F236" s="84">
        <v>3425700</v>
      </c>
      <c r="G236" s="83">
        <v>4.08</v>
      </c>
      <c r="H236" s="84">
        <f>EOD_T-A236</f>
        <v>329</v>
      </c>
      <c r="I236" s="83">
        <f t="shared" si="9"/>
        <v>-4.9999999999999822E-2</v>
      </c>
      <c r="J236" s="83">
        <f t="shared" si="10"/>
        <v>-1.2106537530266301</v>
      </c>
      <c r="K236" s="83">
        <f>J236-SYD_90DSMR</f>
        <v>-1.3618145364572549</v>
      </c>
      <c r="L236" s="83">
        <f t="shared" si="11"/>
        <v>1.8545388317062881</v>
      </c>
    </row>
    <row r="237" spans="1:12" x14ac:dyDescent="0.25">
      <c r="A237" s="82">
        <v>41764</v>
      </c>
      <c r="B237" s="83">
        <v>4.32</v>
      </c>
      <c r="C237" s="83">
        <v>4.3499999999999996</v>
      </c>
      <c r="D237" s="83">
        <v>4.3099999999999996</v>
      </c>
      <c r="E237" s="83">
        <v>4.3499999999999996</v>
      </c>
      <c r="F237" s="84">
        <v>5526400</v>
      </c>
      <c r="G237" s="83">
        <v>4.13</v>
      </c>
      <c r="H237" s="84">
        <f>EOD_T-A237</f>
        <v>330</v>
      </c>
      <c r="I237" s="83">
        <f t="shared" si="9"/>
        <v>4.9999999999999822E-2</v>
      </c>
      <c r="J237" s="83">
        <f t="shared" si="10"/>
        <v>1.225490196078427</v>
      </c>
      <c r="K237" s="83">
        <f>J237-SYD_90DSMR</f>
        <v>1.0743294126478022</v>
      </c>
      <c r="L237" s="83">
        <f t="shared" si="11"/>
        <v>1.1541836868801718</v>
      </c>
    </row>
    <row r="238" spans="1:12" x14ac:dyDescent="0.25">
      <c r="A238" s="82">
        <v>41761</v>
      </c>
      <c r="B238" s="83">
        <v>4.25</v>
      </c>
      <c r="C238" s="83">
        <v>4.3</v>
      </c>
      <c r="D238" s="83">
        <v>4.2300000000000004</v>
      </c>
      <c r="E238" s="83">
        <v>4.3</v>
      </c>
      <c r="F238" s="84">
        <v>3997200</v>
      </c>
      <c r="G238" s="83">
        <v>4.08</v>
      </c>
      <c r="H238" s="84">
        <f>EOD_T-A238</f>
        <v>333</v>
      </c>
      <c r="I238" s="83">
        <f t="shared" si="9"/>
        <v>4.0000000000000036E-2</v>
      </c>
      <c r="J238" s="83">
        <f t="shared" si="10"/>
        <v>0.99009900990099098</v>
      </c>
      <c r="K238" s="83">
        <f>J238-SYD_90DSMR</f>
        <v>0.8389382264703662</v>
      </c>
      <c r="L238" s="83">
        <f t="shared" si="11"/>
        <v>0.70381734783324346</v>
      </c>
    </row>
    <row r="239" spans="1:12" x14ac:dyDescent="0.25">
      <c r="A239" s="82">
        <v>41760</v>
      </c>
      <c r="B239" s="83">
        <v>4.25</v>
      </c>
      <c r="C239" s="83">
        <v>4.26</v>
      </c>
      <c r="D239" s="83">
        <v>4.22</v>
      </c>
      <c r="E239" s="83">
        <v>4.26</v>
      </c>
      <c r="F239" s="84">
        <v>4941200</v>
      </c>
      <c r="G239" s="83">
        <v>4.04</v>
      </c>
      <c r="H239" s="84">
        <f>EOD_T-A239</f>
        <v>334</v>
      </c>
      <c r="I239" s="83">
        <f t="shared" si="9"/>
        <v>3.0000000000000249E-2</v>
      </c>
      <c r="J239" s="83">
        <f t="shared" si="10"/>
        <v>0.74812967581048007</v>
      </c>
      <c r="K239" s="83">
        <f>J239-SYD_90DSMR</f>
        <v>0.59696889237985529</v>
      </c>
      <c r="L239" s="83">
        <f t="shared" si="11"/>
        <v>0.35637185846923125</v>
      </c>
    </row>
    <row r="240" spans="1:12" x14ac:dyDescent="0.25">
      <c r="A240" s="82">
        <v>41759</v>
      </c>
      <c r="B240" s="83">
        <v>4.2</v>
      </c>
      <c r="C240" s="83">
        <v>4.24</v>
      </c>
      <c r="D240" s="83">
        <v>4.18</v>
      </c>
      <c r="E240" s="83">
        <v>4.22</v>
      </c>
      <c r="F240" s="84">
        <v>5304200</v>
      </c>
      <c r="G240" s="83">
        <v>4.01</v>
      </c>
      <c r="H240" s="84">
        <f>EOD_T-A240</f>
        <v>335</v>
      </c>
      <c r="I240" s="83">
        <f t="shared" si="9"/>
        <v>4.9999999999999822E-2</v>
      </c>
      <c r="J240" s="83">
        <f t="shared" si="10"/>
        <v>1.2626262626262581</v>
      </c>
      <c r="K240" s="83">
        <f>J240-SYD_90DSMR</f>
        <v>1.1114654791956333</v>
      </c>
      <c r="L240" s="83">
        <f t="shared" si="11"/>
        <v>1.2353555114435788</v>
      </c>
    </row>
    <row r="241" spans="1:12" x14ac:dyDescent="0.25">
      <c r="A241" s="82">
        <v>41758</v>
      </c>
      <c r="B241" s="83">
        <v>4.18</v>
      </c>
      <c r="C241" s="83">
        <v>4.2</v>
      </c>
      <c r="D241" s="83">
        <v>4.1500000000000004</v>
      </c>
      <c r="E241" s="83">
        <v>4.17</v>
      </c>
      <c r="F241" s="84">
        <v>6183300</v>
      </c>
      <c r="G241" s="83">
        <v>3.96</v>
      </c>
      <c r="H241" s="84">
        <f>EOD_T-A241</f>
        <v>336</v>
      </c>
      <c r="I241" s="83">
        <f t="shared" si="9"/>
        <v>-5.9999999999999609E-2</v>
      </c>
      <c r="J241" s="83">
        <f t="shared" si="10"/>
        <v>-1.4925373134328264</v>
      </c>
      <c r="K241" s="83">
        <f>J241-SYD_90DSMR</f>
        <v>-1.6436980968634511</v>
      </c>
      <c r="L241" s="83">
        <f t="shared" si="11"/>
        <v>2.7017434336325312</v>
      </c>
    </row>
    <row r="242" spans="1:12" x14ac:dyDescent="0.25">
      <c r="A242" s="82">
        <v>41757</v>
      </c>
      <c r="B242" s="83">
        <v>4.22</v>
      </c>
      <c r="C242" s="83">
        <v>4.2300000000000004</v>
      </c>
      <c r="D242" s="83">
        <v>4.1900000000000004</v>
      </c>
      <c r="E242" s="83">
        <v>4.2300000000000004</v>
      </c>
      <c r="F242" s="84">
        <v>3762200</v>
      </c>
      <c r="G242" s="83">
        <v>4.0199999999999996</v>
      </c>
      <c r="H242" s="84">
        <f>EOD_T-A242</f>
        <v>337</v>
      </c>
      <c r="I242" s="83">
        <f t="shared" si="9"/>
        <v>2.9999999999999361E-2</v>
      </c>
      <c r="J242" s="83">
        <f t="shared" si="10"/>
        <v>0.75187969924810416</v>
      </c>
      <c r="K242" s="83">
        <f>J242-SYD_90DSMR</f>
        <v>0.60071891581747938</v>
      </c>
      <c r="L242" s="83">
        <f t="shared" si="11"/>
        <v>0.3608632158209279</v>
      </c>
    </row>
    <row r="243" spans="1:12" x14ac:dyDescent="0.25">
      <c r="A243" s="82">
        <v>41754</v>
      </c>
      <c r="B243" s="83">
        <v>4.2</v>
      </c>
      <c r="C243" s="83">
        <v>4.2</v>
      </c>
      <c r="D243" s="83">
        <v>4.2</v>
      </c>
      <c r="E243" s="83">
        <v>4.2</v>
      </c>
      <c r="F243" s="84">
        <v>0</v>
      </c>
      <c r="G243" s="83">
        <v>3.99</v>
      </c>
      <c r="H243" s="84">
        <f>EOD_T-A243</f>
        <v>340</v>
      </c>
      <c r="I243" s="83">
        <f t="shared" si="9"/>
        <v>0</v>
      </c>
      <c r="J243" s="83">
        <f t="shared" si="10"/>
        <v>0</v>
      </c>
      <c r="K243" s="83">
        <f>J243-SYD_90DSMR</f>
        <v>-0.15116078343062478</v>
      </c>
      <c r="L243" s="83">
        <f t="shared" si="11"/>
        <v>2.2849582447360246E-2</v>
      </c>
    </row>
    <row r="244" spans="1:12" x14ac:dyDescent="0.25">
      <c r="A244" s="82">
        <v>41753</v>
      </c>
      <c r="B244" s="83">
        <v>4.1399999999999997</v>
      </c>
      <c r="C244" s="83">
        <v>4.2</v>
      </c>
      <c r="D244" s="83">
        <v>4.12</v>
      </c>
      <c r="E244" s="83">
        <v>4.2</v>
      </c>
      <c r="F244" s="84">
        <v>9590400</v>
      </c>
      <c r="G244" s="83">
        <v>3.99</v>
      </c>
      <c r="H244" s="84">
        <f>EOD_T-A244</f>
        <v>341</v>
      </c>
      <c r="I244" s="83">
        <f t="shared" si="9"/>
        <v>9.0000000000000302E-2</v>
      </c>
      <c r="J244" s="83">
        <f t="shared" si="10"/>
        <v>2.3076923076923155</v>
      </c>
      <c r="K244" s="83">
        <f>J244-SYD_90DSMR</f>
        <v>2.1565315242616907</v>
      </c>
      <c r="L244" s="83">
        <f t="shared" si="11"/>
        <v>4.6506282151344509</v>
      </c>
    </row>
    <row r="245" spans="1:12" x14ac:dyDescent="0.25">
      <c r="A245" s="82">
        <v>41752</v>
      </c>
      <c r="B245" s="83">
        <v>4.13</v>
      </c>
      <c r="C245" s="83">
        <v>4.1500000000000004</v>
      </c>
      <c r="D245" s="83">
        <v>4.1100000000000003</v>
      </c>
      <c r="E245" s="83">
        <v>4.1100000000000003</v>
      </c>
      <c r="F245" s="84">
        <v>3887800</v>
      </c>
      <c r="G245" s="83">
        <v>3.9</v>
      </c>
      <c r="H245" s="84">
        <f>EOD_T-A245</f>
        <v>342</v>
      </c>
      <c r="I245" s="83">
        <f t="shared" si="9"/>
        <v>0</v>
      </c>
      <c r="J245" s="83">
        <f t="shared" si="10"/>
        <v>0</v>
      </c>
      <c r="K245" s="83">
        <f>J245-SYD_90DSMR</f>
        <v>-0.15116078343062478</v>
      </c>
      <c r="L245" s="83">
        <f t="shared" si="11"/>
        <v>2.2849582447360246E-2</v>
      </c>
    </row>
    <row r="246" spans="1:12" x14ac:dyDescent="0.25">
      <c r="A246" s="82">
        <v>41751</v>
      </c>
      <c r="B246" s="83">
        <v>4.12</v>
      </c>
      <c r="C246" s="83">
        <v>4.1500000000000004</v>
      </c>
      <c r="D246" s="83">
        <v>4.09</v>
      </c>
      <c r="E246" s="83">
        <v>4.1100000000000003</v>
      </c>
      <c r="F246" s="84">
        <v>4366200</v>
      </c>
      <c r="G246" s="83">
        <v>3.9</v>
      </c>
      <c r="H246" s="84">
        <f>EOD_T-A246</f>
        <v>343</v>
      </c>
      <c r="I246" s="83">
        <f t="shared" si="9"/>
        <v>0</v>
      </c>
      <c r="J246" s="83">
        <f t="shared" si="10"/>
        <v>0</v>
      </c>
      <c r="K246" s="83">
        <f>J246-SYD_90DSMR</f>
        <v>-0.15116078343062478</v>
      </c>
      <c r="L246" s="83">
        <f t="shared" si="11"/>
        <v>2.2849582447360246E-2</v>
      </c>
    </row>
    <row r="247" spans="1:12" x14ac:dyDescent="0.25">
      <c r="A247" s="82">
        <v>41750</v>
      </c>
      <c r="B247" s="83">
        <v>4.1100000000000003</v>
      </c>
      <c r="C247" s="83">
        <v>4.1100000000000003</v>
      </c>
      <c r="D247" s="83">
        <v>4.1100000000000003</v>
      </c>
      <c r="E247" s="83">
        <v>4.1100000000000003</v>
      </c>
      <c r="F247" s="84">
        <v>0</v>
      </c>
      <c r="G247" s="83">
        <v>3.9</v>
      </c>
      <c r="H247" s="84">
        <f>EOD_T-A247</f>
        <v>344</v>
      </c>
      <c r="I247" s="83">
        <f t="shared" si="9"/>
        <v>0</v>
      </c>
      <c r="J247" s="83">
        <f t="shared" si="10"/>
        <v>0</v>
      </c>
      <c r="K247" s="83">
        <f>J247-SYD_90DSMR</f>
        <v>-0.15116078343062478</v>
      </c>
      <c r="L247" s="83">
        <f t="shared" si="11"/>
        <v>2.2849582447360246E-2</v>
      </c>
    </row>
    <row r="248" spans="1:12" x14ac:dyDescent="0.25">
      <c r="A248" s="82">
        <v>41747</v>
      </c>
      <c r="B248" s="83">
        <v>4.1100000000000003</v>
      </c>
      <c r="C248" s="83">
        <v>4.1100000000000003</v>
      </c>
      <c r="D248" s="83">
        <v>4.1100000000000003</v>
      </c>
      <c r="E248" s="83">
        <v>4.1100000000000003</v>
      </c>
      <c r="F248" s="84">
        <v>0</v>
      </c>
      <c r="G248" s="83">
        <v>3.9</v>
      </c>
      <c r="H248" s="84">
        <f>EOD_T-A248</f>
        <v>347</v>
      </c>
      <c r="I248" s="83">
        <f t="shared" si="9"/>
        <v>0</v>
      </c>
      <c r="J248" s="83">
        <f t="shared" si="10"/>
        <v>0</v>
      </c>
      <c r="K248" s="83">
        <f>J248-SYD_90DSMR</f>
        <v>-0.15116078343062478</v>
      </c>
      <c r="L248" s="83">
        <f t="shared" si="11"/>
        <v>2.2849582447360246E-2</v>
      </c>
    </row>
    <row r="249" spans="1:12" x14ac:dyDescent="0.25">
      <c r="A249" s="82">
        <v>41746</v>
      </c>
      <c r="B249" s="83">
        <v>4.0999999999999996</v>
      </c>
      <c r="C249" s="83">
        <v>4.12</v>
      </c>
      <c r="D249" s="83">
        <v>4.09</v>
      </c>
      <c r="E249" s="83">
        <v>4.1100000000000003</v>
      </c>
      <c r="F249" s="84">
        <v>5650000</v>
      </c>
      <c r="G249" s="83">
        <v>3.9</v>
      </c>
      <c r="H249" s="84">
        <f>EOD_T-A249</f>
        <v>348</v>
      </c>
      <c r="I249" s="83">
        <f t="shared" si="9"/>
        <v>2.0000000000000018E-2</v>
      </c>
      <c r="J249" s="83">
        <f t="shared" si="10"/>
        <v>0.5154639175257737</v>
      </c>
      <c r="K249" s="83">
        <f>J249-SYD_90DSMR</f>
        <v>0.36430313409514892</v>
      </c>
      <c r="L249" s="83">
        <f t="shared" si="11"/>
        <v>0.13271677351154806</v>
      </c>
    </row>
    <row r="250" spans="1:12" x14ac:dyDescent="0.25">
      <c r="A250" s="82">
        <v>41745</v>
      </c>
      <c r="B250" s="83">
        <v>4.1100000000000003</v>
      </c>
      <c r="C250" s="83">
        <v>4.12</v>
      </c>
      <c r="D250" s="83">
        <v>4.09</v>
      </c>
      <c r="E250" s="83">
        <v>4.09</v>
      </c>
      <c r="F250" s="84">
        <v>6606800</v>
      </c>
      <c r="G250" s="83">
        <v>3.88</v>
      </c>
      <c r="H250" s="84">
        <f>EOD_T-A250</f>
        <v>349</v>
      </c>
      <c r="I250" s="83">
        <f t="shared" si="9"/>
        <v>-1.0000000000000231E-2</v>
      </c>
      <c r="J250" s="83">
        <f t="shared" si="10"/>
        <v>-0.25706940874036582</v>
      </c>
      <c r="K250" s="83">
        <f>J250-SYD_90DSMR</f>
        <v>-0.4082301921709906</v>
      </c>
      <c r="L250" s="83">
        <f t="shared" si="11"/>
        <v>0.16665188979996393</v>
      </c>
    </row>
    <row r="251" spans="1:12" x14ac:dyDescent="0.25">
      <c r="A251" s="82">
        <v>41744</v>
      </c>
      <c r="B251" s="83">
        <v>4.1500000000000004</v>
      </c>
      <c r="C251" s="83">
        <v>4.16</v>
      </c>
      <c r="D251" s="83">
        <v>4.09</v>
      </c>
      <c r="E251" s="83">
        <v>4.0999999999999996</v>
      </c>
      <c r="F251" s="84">
        <v>6321900</v>
      </c>
      <c r="G251" s="83">
        <v>3.89</v>
      </c>
      <c r="H251" s="84">
        <f>EOD_T-A251</f>
        <v>350</v>
      </c>
      <c r="I251" s="83">
        <f t="shared" si="9"/>
        <v>-4.0000000000000036E-2</v>
      </c>
      <c r="J251" s="83">
        <f t="shared" si="10"/>
        <v>-1.0178117048346065</v>
      </c>
      <c r="K251" s="83">
        <f>J251-SYD_90DSMR</f>
        <v>-1.1689724882652313</v>
      </c>
      <c r="L251" s="83">
        <f t="shared" si="11"/>
        <v>1.3664966783210062</v>
      </c>
    </row>
    <row r="252" spans="1:12" x14ac:dyDescent="0.25">
      <c r="A252" s="82">
        <v>41743</v>
      </c>
      <c r="B252" s="83">
        <v>4.1900000000000004</v>
      </c>
      <c r="C252" s="83">
        <v>4.2</v>
      </c>
      <c r="D252" s="83">
        <v>4.13</v>
      </c>
      <c r="E252" s="83">
        <v>4.1399999999999997</v>
      </c>
      <c r="F252" s="84">
        <v>4223300</v>
      </c>
      <c r="G252" s="83">
        <v>3.93</v>
      </c>
      <c r="H252" s="84">
        <f>EOD_T-A252</f>
        <v>351</v>
      </c>
      <c r="I252" s="83">
        <f t="shared" si="9"/>
        <v>-6.0000000000000053E-2</v>
      </c>
      <c r="J252" s="83">
        <f t="shared" si="10"/>
        <v>-1.5037593984962419</v>
      </c>
      <c r="K252" s="83">
        <f>J252-SYD_90DSMR</f>
        <v>-1.6549201819268666</v>
      </c>
      <c r="L252" s="83">
        <f t="shared" si="11"/>
        <v>2.7387608085488533</v>
      </c>
    </row>
    <row r="253" spans="1:12" x14ac:dyDescent="0.25">
      <c r="A253" s="82">
        <v>41740</v>
      </c>
      <c r="B253" s="83">
        <v>4.2</v>
      </c>
      <c r="C253" s="83">
        <v>4.24</v>
      </c>
      <c r="D253" s="83">
        <v>4.1900000000000004</v>
      </c>
      <c r="E253" s="83">
        <v>4.2</v>
      </c>
      <c r="F253" s="84">
        <v>3811400</v>
      </c>
      <c r="G253" s="83">
        <v>3.99</v>
      </c>
      <c r="H253" s="84">
        <f>EOD_T-A253</f>
        <v>354</v>
      </c>
      <c r="I253" s="83">
        <f t="shared" si="9"/>
        <v>-4.0000000000000036E-2</v>
      </c>
      <c r="J253" s="83">
        <f t="shared" si="10"/>
        <v>-0.9925558312655095</v>
      </c>
      <c r="K253" s="83">
        <f>J253-SYD_90DSMR</f>
        <v>-1.1437166146961344</v>
      </c>
      <c r="L253" s="83">
        <f t="shared" si="11"/>
        <v>1.3080876947319859</v>
      </c>
    </row>
    <row r="254" spans="1:12" x14ac:dyDescent="0.25">
      <c r="A254" s="82">
        <v>41739</v>
      </c>
      <c r="B254" s="83">
        <v>4.22</v>
      </c>
      <c r="C254" s="83">
        <v>4.26</v>
      </c>
      <c r="D254" s="83">
        <v>4.21</v>
      </c>
      <c r="E254" s="83">
        <v>4.24</v>
      </c>
      <c r="F254" s="84">
        <v>3834400</v>
      </c>
      <c r="G254" s="83">
        <v>4.03</v>
      </c>
      <c r="H254" s="84">
        <f>EOD_T-A254</f>
        <v>355</v>
      </c>
      <c r="I254" s="83">
        <f t="shared" si="9"/>
        <v>6.0000000000000053E-2</v>
      </c>
      <c r="J254" s="83">
        <f t="shared" si="10"/>
        <v>1.5113350125944598</v>
      </c>
      <c r="K254" s="83">
        <f>J254-SYD_90DSMR</f>
        <v>1.360174229163835</v>
      </c>
      <c r="L254" s="83">
        <f t="shared" si="11"/>
        <v>1.8500739336814327</v>
      </c>
    </row>
    <row r="255" spans="1:12" x14ac:dyDescent="0.25">
      <c r="A255" s="82">
        <v>41738</v>
      </c>
      <c r="B255" s="83">
        <v>4.18</v>
      </c>
      <c r="C255" s="83">
        <v>4.21</v>
      </c>
      <c r="D255" s="83">
        <v>4.18</v>
      </c>
      <c r="E255" s="83">
        <v>4.18</v>
      </c>
      <c r="F255" s="84">
        <v>3270200</v>
      </c>
      <c r="G255" s="83">
        <v>3.97</v>
      </c>
      <c r="H255" s="84">
        <f>EOD_T-A255</f>
        <v>356</v>
      </c>
      <c r="I255" s="83">
        <f t="shared" si="9"/>
        <v>2.0000000000000018E-2</v>
      </c>
      <c r="J255" s="83">
        <f t="shared" si="10"/>
        <v>0.50632911392405111</v>
      </c>
      <c r="K255" s="83">
        <f>J255-SYD_90DSMR</f>
        <v>0.35516833049342633</v>
      </c>
      <c r="L255" s="83">
        <f t="shared" si="11"/>
        <v>0.12614454298548772</v>
      </c>
    </row>
    <row r="256" spans="1:12" x14ac:dyDescent="0.25">
      <c r="A256" s="82">
        <v>41737</v>
      </c>
      <c r="B256" s="83">
        <v>4.18</v>
      </c>
      <c r="C256" s="83">
        <v>4.2</v>
      </c>
      <c r="D256" s="83">
        <v>4.16</v>
      </c>
      <c r="E256" s="83">
        <v>4.16</v>
      </c>
      <c r="F256" s="84">
        <v>2137300</v>
      </c>
      <c r="G256" s="83">
        <v>3.95</v>
      </c>
      <c r="H256" s="84">
        <f>EOD_T-A256</f>
        <v>357</v>
      </c>
      <c r="I256" s="83">
        <f t="shared" si="9"/>
        <v>-2.0000000000000018E-2</v>
      </c>
      <c r="J256" s="83">
        <f t="shared" si="10"/>
        <v>-0.5037783375314866</v>
      </c>
      <c r="K256" s="83">
        <f>J256-SYD_90DSMR</f>
        <v>-0.65493912096211138</v>
      </c>
      <c r="L256" s="83">
        <f t="shared" si="11"/>
        <v>0.42894525216662316</v>
      </c>
    </row>
    <row r="257" spans="1:12" x14ac:dyDescent="0.25">
      <c r="A257" s="82">
        <v>41736</v>
      </c>
      <c r="B257" s="83">
        <v>4.17</v>
      </c>
      <c r="C257" s="83">
        <v>4.18</v>
      </c>
      <c r="D257" s="83">
        <v>4.1399999999999997</v>
      </c>
      <c r="E257" s="83">
        <v>4.18</v>
      </c>
      <c r="F257" s="84">
        <v>3148100</v>
      </c>
      <c r="G257" s="83">
        <v>3.97</v>
      </c>
      <c r="H257" s="84">
        <f>EOD_T-A257</f>
        <v>358</v>
      </c>
      <c r="I257" s="83">
        <f t="shared" si="9"/>
        <v>0</v>
      </c>
      <c r="J257" s="83">
        <f t="shared" si="10"/>
        <v>0</v>
      </c>
      <c r="K257" s="83">
        <f>J257-SYD_90DSMR</f>
        <v>-0.15116078343062478</v>
      </c>
      <c r="L257" s="83">
        <f t="shared" si="11"/>
        <v>2.2849582447360246E-2</v>
      </c>
    </row>
    <row r="258" spans="1:12" x14ac:dyDescent="0.25">
      <c r="A258" s="82">
        <v>41733</v>
      </c>
      <c r="B258" s="83">
        <v>4.17</v>
      </c>
      <c r="C258" s="83">
        <v>4.1900000000000004</v>
      </c>
      <c r="D258" s="83">
        <v>4.16</v>
      </c>
      <c r="E258" s="83">
        <v>4.18</v>
      </c>
      <c r="F258" s="84">
        <v>3071500</v>
      </c>
      <c r="G258" s="83">
        <v>3.97</v>
      </c>
      <c r="H258" s="84">
        <f>EOD_T-A258</f>
        <v>361</v>
      </c>
      <c r="I258" s="83">
        <f t="shared" si="9"/>
        <v>-2.0000000000000018E-2</v>
      </c>
      <c r="J258" s="83">
        <f t="shared" si="10"/>
        <v>-0.50125313283208062</v>
      </c>
      <c r="K258" s="83">
        <f>J258-SYD_90DSMR</f>
        <v>-0.6524139162627054</v>
      </c>
      <c r="L258" s="83">
        <f t="shared" si="11"/>
        <v>0.42564391813324037</v>
      </c>
    </row>
    <row r="259" spans="1:12" x14ac:dyDescent="0.25">
      <c r="A259" s="82">
        <v>41732</v>
      </c>
      <c r="B259" s="83">
        <v>4.2</v>
      </c>
      <c r="C259" s="83">
        <v>4.2</v>
      </c>
      <c r="D259" s="83">
        <v>4.16</v>
      </c>
      <c r="E259" s="83">
        <v>4.2</v>
      </c>
      <c r="F259" s="84">
        <v>2220800</v>
      </c>
      <c r="G259" s="83">
        <v>3.99</v>
      </c>
      <c r="H259" s="84">
        <f>EOD_T-A259</f>
        <v>362</v>
      </c>
      <c r="I259" s="83">
        <f t="shared" si="9"/>
        <v>3.0000000000000249E-2</v>
      </c>
      <c r="J259" s="83">
        <f t="shared" ref="J259:J322" si="12">I259/G260*100</f>
        <v>0.75757575757576379</v>
      </c>
      <c r="K259" s="83">
        <f>J259-SYD_90DSMR</f>
        <v>0.60641497414513901</v>
      </c>
      <c r="L259" s="83">
        <f t="shared" ref="L259:L322" si="13">K259*K259</f>
        <v>0.36773912086744959</v>
      </c>
    </row>
    <row r="260" spans="1:12" x14ac:dyDescent="0.25">
      <c r="A260" s="82">
        <v>41731</v>
      </c>
      <c r="B260" s="83">
        <v>4.18</v>
      </c>
      <c r="C260" s="83">
        <v>4.1900000000000004</v>
      </c>
      <c r="D260" s="83">
        <v>4.1500000000000004</v>
      </c>
      <c r="E260" s="83">
        <v>4.17</v>
      </c>
      <c r="F260" s="84">
        <v>3079600</v>
      </c>
      <c r="G260" s="83">
        <v>3.96</v>
      </c>
      <c r="H260" s="84">
        <f>EOD_T-A260</f>
        <v>363</v>
      </c>
      <c r="I260" s="83">
        <f t="shared" si="9"/>
        <v>0</v>
      </c>
      <c r="J260" s="83">
        <f t="shared" si="12"/>
        <v>0</v>
      </c>
      <c r="K260" s="83">
        <f>J260-SYD_90DSMR</f>
        <v>-0.15116078343062478</v>
      </c>
      <c r="L260" s="83">
        <f t="shared" si="13"/>
        <v>2.2849582447360246E-2</v>
      </c>
    </row>
    <row r="261" spans="1:12" x14ac:dyDescent="0.25">
      <c r="A261" s="82">
        <v>41730</v>
      </c>
      <c r="B261" s="83">
        <v>4.17</v>
      </c>
      <c r="C261" s="83">
        <v>4.2</v>
      </c>
      <c r="D261" s="83">
        <v>4.1500000000000004</v>
      </c>
      <c r="E261" s="83">
        <v>4.17</v>
      </c>
      <c r="F261" s="84">
        <v>5024200</v>
      </c>
      <c r="G261" s="83">
        <v>3.96</v>
      </c>
      <c r="H261" s="84">
        <f>EOD_T-A261</f>
        <v>364</v>
      </c>
      <c r="I261" s="83">
        <f t="shared" si="9"/>
        <v>-2.0000000000000018E-2</v>
      </c>
      <c r="J261" s="83">
        <f t="shared" si="12"/>
        <v>-0.50251256281407075</v>
      </c>
      <c r="K261" s="83">
        <f>J261-SYD_90DSMR</f>
        <v>-0.65367334624469553</v>
      </c>
      <c r="L261" s="83">
        <f t="shared" si="13"/>
        <v>0.4272888435907376</v>
      </c>
    </row>
    <row r="262" spans="1:12" x14ac:dyDescent="0.25">
      <c r="A262" s="82">
        <v>41729</v>
      </c>
      <c r="B262" s="83">
        <v>4.2300000000000004</v>
      </c>
      <c r="C262" s="83">
        <v>4.24</v>
      </c>
      <c r="D262" s="83">
        <v>4.1900000000000004</v>
      </c>
      <c r="E262" s="83">
        <v>4.1900000000000004</v>
      </c>
      <c r="F262" s="84">
        <v>4319700</v>
      </c>
      <c r="G262" s="83">
        <v>3.98</v>
      </c>
      <c r="H262" s="84">
        <f>EOD_T-A262</f>
        <v>365</v>
      </c>
      <c r="I262" s="83">
        <f t="shared" si="9"/>
        <v>3.98</v>
      </c>
      <c r="J262" s="83" t="e">
        <f t="shared" si="12"/>
        <v>#DIV/0!</v>
      </c>
      <c r="K262" s="83" t="e">
        <f>J262-SYD_90DSMR</f>
        <v>#DIV/0!</v>
      </c>
      <c r="L262" s="83" t="e">
        <f t="shared" si="13"/>
        <v>#DIV/0!</v>
      </c>
    </row>
  </sheetData>
  <sortState ref="A4:G262">
    <sortCondition descending="1" ref="A2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263"/>
  <sheetViews>
    <sheetView zoomScale="85" zoomScaleNormal="85" workbookViewId="0">
      <selection activeCell="J11" sqref="J11"/>
    </sheetView>
  </sheetViews>
  <sheetFormatPr defaultRowHeight="15" x14ac:dyDescent="0.25"/>
  <cols>
    <col min="1" max="7" width="10.7109375" customWidth="1"/>
    <col min="12" max="12" width="12.7109375" bestFit="1" customWidth="1"/>
  </cols>
  <sheetData>
    <row r="1" spans="1:12" x14ac:dyDescent="0.25">
      <c r="A1" t="s">
        <v>767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42094</v>
      </c>
      <c r="B3" s="83">
        <v>6.39</v>
      </c>
      <c r="C3" s="83">
        <v>6.39</v>
      </c>
      <c r="D3" s="83">
        <v>6.3</v>
      </c>
      <c r="E3" s="83">
        <v>6.31</v>
      </c>
      <c r="F3" s="84">
        <v>21663900</v>
      </c>
      <c r="G3" s="83">
        <v>6.31</v>
      </c>
      <c r="H3" s="84">
        <f>EOD_T-A3</f>
        <v>0</v>
      </c>
      <c r="I3" s="83">
        <f t="shared" ref="I3:I66" si="0">G3-G4</f>
        <v>1.9999999999999574E-2</v>
      </c>
      <c r="J3" s="83">
        <f t="shared" ref="J3:J66" si="1">I3/G4*100</f>
        <v>0.31796502384737002</v>
      </c>
      <c r="K3" s="83">
        <f>J3-TLS_90DSMR</f>
        <v>0.17366680160813588</v>
      </c>
      <c r="L3" s="83">
        <f t="shared" ref="L3:L66" si="2">K3*K3</f>
        <v>3.0160157980799629E-2</v>
      </c>
    </row>
    <row r="4" spans="1:12" x14ac:dyDescent="0.25">
      <c r="A4" s="82">
        <v>42093</v>
      </c>
      <c r="B4" s="83">
        <v>6.34</v>
      </c>
      <c r="C4" s="83">
        <v>6.35</v>
      </c>
      <c r="D4" s="83">
        <v>6.29</v>
      </c>
      <c r="E4" s="83">
        <v>6.29</v>
      </c>
      <c r="F4" s="84">
        <v>16198400</v>
      </c>
      <c r="G4" s="83">
        <v>6.29</v>
      </c>
      <c r="H4" s="84">
        <f>EOD_T-A4</f>
        <v>1</v>
      </c>
      <c r="I4" s="83">
        <f t="shared" si="0"/>
        <v>-8.9999999999999858E-2</v>
      </c>
      <c r="J4" s="83">
        <f t="shared" si="1"/>
        <v>-1.4106583072100292</v>
      </c>
      <c r="K4" s="83">
        <f>J4-TLS_90DSMR</f>
        <v>-1.5549565294492633</v>
      </c>
      <c r="L4" s="83">
        <f t="shared" si="2"/>
        <v>2.4178898084768976</v>
      </c>
    </row>
    <row r="5" spans="1:12" x14ac:dyDescent="0.25">
      <c r="A5" s="82">
        <v>42090</v>
      </c>
      <c r="B5" s="83">
        <v>6.29</v>
      </c>
      <c r="C5" s="83">
        <v>6.38</v>
      </c>
      <c r="D5" s="83">
        <v>6.29</v>
      </c>
      <c r="E5" s="83">
        <v>6.38</v>
      </c>
      <c r="F5" s="84">
        <v>39825600</v>
      </c>
      <c r="G5" s="83">
        <v>6.38</v>
      </c>
      <c r="H5" s="84">
        <f>EOD_T-A5</f>
        <v>4</v>
      </c>
      <c r="I5" s="83">
        <f t="shared" si="0"/>
        <v>8.0000000000000071E-2</v>
      </c>
      <c r="J5" s="83">
        <f t="shared" si="1"/>
        <v>1.2698412698412711</v>
      </c>
      <c r="K5" s="83">
        <f>J5-TLS_90DSMR</f>
        <v>1.1255430476020369</v>
      </c>
      <c r="L5" s="83">
        <f t="shared" si="2"/>
        <v>1.2668471520052811</v>
      </c>
    </row>
    <row r="6" spans="1:12" x14ac:dyDescent="0.25">
      <c r="A6" s="82">
        <v>42089</v>
      </c>
      <c r="B6" s="83">
        <v>6.36</v>
      </c>
      <c r="C6" s="83">
        <v>6.36</v>
      </c>
      <c r="D6" s="83">
        <v>6.3</v>
      </c>
      <c r="E6" s="83">
        <v>6.3</v>
      </c>
      <c r="F6" s="84">
        <v>29533500</v>
      </c>
      <c r="G6" s="83">
        <v>6.3</v>
      </c>
      <c r="H6" s="84">
        <f>EOD_T-A6</f>
        <v>5</v>
      </c>
      <c r="I6" s="83">
        <f t="shared" si="0"/>
        <v>-7.0000000000000284E-2</v>
      </c>
      <c r="J6" s="83">
        <f t="shared" si="1"/>
        <v>-1.0989010989011034</v>
      </c>
      <c r="K6" s="83">
        <f>J6-TLS_90DSMR</f>
        <v>-1.2431993211403376</v>
      </c>
      <c r="L6" s="83">
        <f t="shared" si="2"/>
        <v>1.5455445520837963</v>
      </c>
    </row>
    <row r="7" spans="1:12" x14ac:dyDescent="0.25">
      <c r="A7" s="82">
        <v>42088</v>
      </c>
      <c r="B7" s="83">
        <v>6.41</v>
      </c>
      <c r="C7" s="83">
        <v>6.41</v>
      </c>
      <c r="D7" s="83">
        <v>6.36</v>
      </c>
      <c r="E7" s="83">
        <v>6.37</v>
      </c>
      <c r="F7" s="84">
        <v>18387700</v>
      </c>
      <c r="G7" s="83">
        <v>6.37</v>
      </c>
      <c r="H7" s="84">
        <f>EOD_T-A7</f>
        <v>6</v>
      </c>
      <c r="I7" s="83">
        <f t="shared" si="0"/>
        <v>-9.9999999999997868E-3</v>
      </c>
      <c r="J7" s="83">
        <f t="shared" si="1"/>
        <v>-0.15673981191222236</v>
      </c>
      <c r="K7" s="83">
        <f>J7-TLS_90DSMR</f>
        <v>-0.30103803415145647</v>
      </c>
      <c r="L7" s="83">
        <f t="shared" si="2"/>
        <v>9.0623898005773473E-2</v>
      </c>
    </row>
    <row r="8" spans="1:12" x14ac:dyDescent="0.25">
      <c r="A8" s="82">
        <v>42087</v>
      </c>
      <c r="B8" s="83">
        <v>6.38</v>
      </c>
      <c r="C8" s="83">
        <v>6.42</v>
      </c>
      <c r="D8" s="83">
        <v>6.37</v>
      </c>
      <c r="E8" s="83">
        <v>6.38</v>
      </c>
      <c r="F8" s="84">
        <v>12376200</v>
      </c>
      <c r="G8" s="83">
        <v>6.38</v>
      </c>
      <c r="H8" s="84">
        <f>EOD_T-A8</f>
        <v>7</v>
      </c>
      <c r="I8" s="83">
        <f t="shared" si="0"/>
        <v>3.0000000000000249E-2</v>
      </c>
      <c r="J8" s="83">
        <f t="shared" si="1"/>
        <v>0.47244094488189375</v>
      </c>
      <c r="K8" s="83">
        <f>J8-TLS_90DSMR</f>
        <v>0.32814272264265965</v>
      </c>
      <c r="L8" s="83">
        <f t="shared" si="2"/>
        <v>0.10767764642333745</v>
      </c>
    </row>
    <row r="9" spans="1:12" x14ac:dyDescent="0.25">
      <c r="A9" s="82">
        <v>42086</v>
      </c>
      <c r="B9" s="83">
        <v>6.39</v>
      </c>
      <c r="C9" s="83">
        <v>6.41</v>
      </c>
      <c r="D9" s="83">
        <v>6.34</v>
      </c>
      <c r="E9" s="83">
        <v>6.35</v>
      </c>
      <c r="F9" s="84">
        <v>16424800</v>
      </c>
      <c r="G9" s="83">
        <v>6.35</v>
      </c>
      <c r="H9" s="84">
        <f>EOD_T-A9</f>
        <v>8</v>
      </c>
      <c r="I9" s="83">
        <f t="shared" si="0"/>
        <v>-2.0000000000000462E-2</v>
      </c>
      <c r="J9" s="83">
        <f t="shared" si="1"/>
        <v>-0.31397174254317839</v>
      </c>
      <c r="K9" s="83">
        <f>J9-TLS_90DSMR</f>
        <v>-0.45826996478241255</v>
      </c>
      <c r="L9" s="83">
        <f t="shared" si="2"/>
        <v>0.21001136062167364</v>
      </c>
    </row>
    <row r="10" spans="1:12" x14ac:dyDescent="0.25">
      <c r="A10" s="82">
        <v>42083</v>
      </c>
      <c r="B10" s="83">
        <v>6.41</v>
      </c>
      <c r="C10" s="83">
        <v>6.43</v>
      </c>
      <c r="D10" s="83">
        <v>6.36</v>
      </c>
      <c r="E10" s="83">
        <v>6.37</v>
      </c>
      <c r="F10" s="84">
        <v>24295900</v>
      </c>
      <c r="G10" s="83">
        <v>6.37</v>
      </c>
      <c r="H10" s="84">
        <f>EOD_T-A10</f>
        <v>11</v>
      </c>
      <c r="I10" s="83">
        <f t="shared" si="0"/>
        <v>-4.0000000000000036E-2</v>
      </c>
      <c r="J10" s="83">
        <f t="shared" si="1"/>
        <v>-0.62402496099844051</v>
      </c>
      <c r="K10" s="83">
        <f>J10-TLS_90DSMR</f>
        <v>-0.76832318323767468</v>
      </c>
      <c r="L10" s="83">
        <f t="shared" si="2"/>
        <v>0.59032051390047346</v>
      </c>
    </row>
    <row r="11" spans="1:12" x14ac:dyDescent="0.25">
      <c r="A11" s="82">
        <v>42082</v>
      </c>
      <c r="B11" s="83">
        <v>6.4</v>
      </c>
      <c r="C11" s="83">
        <v>6.43</v>
      </c>
      <c r="D11" s="83">
        <v>6.37</v>
      </c>
      <c r="E11" s="83">
        <v>6.41</v>
      </c>
      <c r="F11" s="84">
        <v>40040400</v>
      </c>
      <c r="G11" s="83">
        <v>6.41</v>
      </c>
      <c r="H11" s="84">
        <f>EOD_T-A11</f>
        <v>12</v>
      </c>
      <c r="I11" s="83">
        <f t="shared" si="0"/>
        <v>0.16000000000000014</v>
      </c>
      <c r="J11" s="83">
        <f t="shared" si="1"/>
        <v>2.5600000000000023</v>
      </c>
      <c r="K11" s="83">
        <f>J11-TLS_90DSMR</f>
        <v>2.4157017777607681</v>
      </c>
      <c r="L11" s="83">
        <f t="shared" si="2"/>
        <v>5.8356150790765353</v>
      </c>
    </row>
    <row r="12" spans="1:12" x14ac:dyDescent="0.25">
      <c r="A12" s="82">
        <v>42080</v>
      </c>
      <c r="B12" s="83">
        <v>6.19</v>
      </c>
      <c r="C12" s="83">
        <v>6.25</v>
      </c>
      <c r="D12" s="83">
        <v>6.18</v>
      </c>
      <c r="E12" s="83">
        <v>6.25</v>
      </c>
      <c r="F12" s="84">
        <v>19605400</v>
      </c>
      <c r="G12" s="83">
        <v>6.25</v>
      </c>
      <c r="H12" s="84">
        <f>EOD_T-A12</f>
        <v>14</v>
      </c>
      <c r="I12" s="83">
        <f t="shared" si="0"/>
        <v>0.11000000000000032</v>
      </c>
      <c r="J12" s="83">
        <f t="shared" si="1"/>
        <v>1.7915309446254124</v>
      </c>
      <c r="K12" s="83">
        <f>J12-TLS_90DSMR</f>
        <v>1.6472327223861782</v>
      </c>
      <c r="L12" s="83">
        <f t="shared" si="2"/>
        <v>2.7133756416997801</v>
      </c>
    </row>
    <row r="13" spans="1:12" x14ac:dyDescent="0.25">
      <c r="A13" s="82">
        <v>42079</v>
      </c>
      <c r="B13" s="83">
        <v>6.15</v>
      </c>
      <c r="C13" s="83">
        <v>6.19</v>
      </c>
      <c r="D13" s="83">
        <v>6.11</v>
      </c>
      <c r="E13" s="83">
        <v>6.14</v>
      </c>
      <c r="F13" s="84">
        <v>28043200</v>
      </c>
      <c r="G13" s="83">
        <v>6.14</v>
      </c>
      <c r="H13" s="84">
        <f>EOD_T-A13</f>
        <v>15</v>
      </c>
      <c r="I13" s="83">
        <f t="shared" si="0"/>
        <v>-6.0000000000000497E-2</v>
      </c>
      <c r="J13" s="83">
        <f t="shared" si="1"/>
        <v>-0.96774193548387899</v>
      </c>
      <c r="K13" s="83">
        <f>J13-TLS_90DSMR</f>
        <v>-1.1120401577231132</v>
      </c>
      <c r="L13" s="83">
        <f t="shared" si="2"/>
        <v>1.2366333123888464</v>
      </c>
    </row>
    <row r="14" spans="1:12" x14ac:dyDescent="0.25">
      <c r="A14" s="82">
        <v>42076</v>
      </c>
      <c r="B14" s="83">
        <v>6.29</v>
      </c>
      <c r="C14" s="83">
        <v>6.31</v>
      </c>
      <c r="D14" s="83">
        <v>6.2</v>
      </c>
      <c r="E14" s="83">
        <v>6.2</v>
      </c>
      <c r="F14" s="84">
        <v>20784000</v>
      </c>
      <c r="G14" s="83">
        <v>6.2</v>
      </c>
      <c r="H14" s="84">
        <f>EOD_T-A14</f>
        <v>18</v>
      </c>
      <c r="I14" s="83">
        <f t="shared" si="0"/>
        <v>-8.9999999999999858E-2</v>
      </c>
      <c r="J14" s="83">
        <f t="shared" si="1"/>
        <v>-1.4308426073131935</v>
      </c>
      <c r="K14" s="83">
        <f>J14-TLS_90DSMR</f>
        <v>-1.5751408295524276</v>
      </c>
      <c r="L14" s="83">
        <f t="shared" si="2"/>
        <v>2.48106863292311</v>
      </c>
    </row>
    <row r="15" spans="1:12" x14ac:dyDescent="0.25">
      <c r="A15" s="82">
        <v>42075</v>
      </c>
      <c r="B15" s="83">
        <v>6.22</v>
      </c>
      <c r="C15" s="83">
        <v>6.31</v>
      </c>
      <c r="D15" s="83">
        <v>6.21</v>
      </c>
      <c r="E15" s="83">
        <v>6.29</v>
      </c>
      <c r="F15" s="84">
        <v>25412900</v>
      </c>
      <c r="G15" s="83">
        <v>6.29</v>
      </c>
      <c r="H15" s="84">
        <f>EOD_T-A15</f>
        <v>19</v>
      </c>
      <c r="I15" s="83">
        <f t="shared" si="0"/>
        <v>7.0000000000000284E-2</v>
      </c>
      <c r="J15" s="83">
        <f t="shared" si="1"/>
        <v>1.1254019292604547</v>
      </c>
      <c r="K15" s="83">
        <f>J15-TLS_90DSMR</f>
        <v>0.98110370702122052</v>
      </c>
      <c r="L15" s="83">
        <f t="shared" si="2"/>
        <v>0.96256448393078087</v>
      </c>
    </row>
    <row r="16" spans="1:12" x14ac:dyDescent="0.25">
      <c r="A16" s="82">
        <v>42074</v>
      </c>
      <c r="B16" s="83">
        <v>6.16</v>
      </c>
      <c r="C16" s="83">
        <v>6.22</v>
      </c>
      <c r="D16" s="83">
        <v>6.14</v>
      </c>
      <c r="E16" s="83">
        <v>6.22</v>
      </c>
      <c r="F16" s="84">
        <v>23877700</v>
      </c>
      <c r="G16" s="83">
        <v>6.22</v>
      </c>
      <c r="H16" s="84">
        <f>EOD_T-A16</f>
        <v>20</v>
      </c>
      <c r="I16" s="83">
        <f t="shared" si="0"/>
        <v>1.9999999999999574E-2</v>
      </c>
      <c r="J16" s="83">
        <f t="shared" si="1"/>
        <v>0.32258064516128343</v>
      </c>
      <c r="K16" s="83">
        <f>J16-TLS_90DSMR</f>
        <v>0.17828242292204929</v>
      </c>
      <c r="L16" s="83">
        <f t="shared" si="2"/>
        <v>3.1784622322956445E-2</v>
      </c>
    </row>
    <row r="17" spans="1:12" x14ac:dyDescent="0.25">
      <c r="A17" s="82">
        <v>42073</v>
      </c>
      <c r="B17" s="83">
        <v>6.17</v>
      </c>
      <c r="C17" s="83">
        <v>6.23</v>
      </c>
      <c r="D17" s="83">
        <v>6.17</v>
      </c>
      <c r="E17" s="83">
        <v>6.2</v>
      </c>
      <c r="F17" s="84">
        <v>23386300</v>
      </c>
      <c r="G17" s="83">
        <v>6.2</v>
      </c>
      <c r="H17" s="84">
        <f>EOD_T-A17</f>
        <v>21</v>
      </c>
      <c r="I17" s="83">
        <f t="shared" si="0"/>
        <v>6.0000000000000497E-2</v>
      </c>
      <c r="J17" s="83">
        <f t="shared" si="1"/>
        <v>0.977198697068412</v>
      </c>
      <c r="K17" s="83">
        <f>J17-TLS_90DSMR</f>
        <v>0.83290047482917784</v>
      </c>
      <c r="L17" s="83">
        <f t="shared" si="2"/>
        <v>0.69372320097066986</v>
      </c>
    </row>
    <row r="18" spans="1:12" x14ac:dyDescent="0.25">
      <c r="A18" s="82">
        <v>42072</v>
      </c>
      <c r="B18" s="83">
        <v>6.23</v>
      </c>
      <c r="C18" s="83">
        <v>6.25</v>
      </c>
      <c r="D18" s="83">
        <v>6.14</v>
      </c>
      <c r="E18" s="83">
        <v>6.14</v>
      </c>
      <c r="F18" s="84">
        <v>29130400</v>
      </c>
      <c r="G18" s="83">
        <v>6.14</v>
      </c>
      <c r="H18" s="84">
        <f>EOD_T-A18</f>
        <v>22</v>
      </c>
      <c r="I18" s="83">
        <f t="shared" si="0"/>
        <v>-0.14000000000000057</v>
      </c>
      <c r="J18" s="83">
        <f t="shared" si="1"/>
        <v>-2.2292993630573337</v>
      </c>
      <c r="K18" s="83">
        <f>J18-TLS_90DSMR</f>
        <v>-2.3735975852965678</v>
      </c>
      <c r="L18" s="83">
        <f t="shared" si="2"/>
        <v>5.6339654969256978</v>
      </c>
    </row>
    <row r="19" spans="1:12" x14ac:dyDescent="0.25">
      <c r="A19" s="82">
        <v>42069</v>
      </c>
      <c r="B19" s="83">
        <v>6.32</v>
      </c>
      <c r="C19" s="83">
        <v>6.33</v>
      </c>
      <c r="D19" s="83">
        <v>6.28</v>
      </c>
      <c r="E19" s="83">
        <v>6.28</v>
      </c>
      <c r="F19" s="84">
        <v>20278900</v>
      </c>
      <c r="G19" s="83">
        <v>6.28</v>
      </c>
      <c r="H19" s="84">
        <f>EOD_T-A19</f>
        <v>25</v>
      </c>
      <c r="I19" s="83">
        <f t="shared" si="0"/>
        <v>-4.0000000000000036E-2</v>
      </c>
      <c r="J19" s="83">
        <f t="shared" si="1"/>
        <v>-0.63291139240506378</v>
      </c>
      <c r="K19" s="83">
        <f>J19-TLS_90DSMR</f>
        <v>-0.77720961464429794</v>
      </c>
      <c r="L19" s="83">
        <f t="shared" si="2"/>
        <v>0.60405478509553812</v>
      </c>
    </row>
    <row r="20" spans="1:12" x14ac:dyDescent="0.25">
      <c r="A20" s="82">
        <v>42068</v>
      </c>
      <c r="B20" s="83">
        <v>6.34</v>
      </c>
      <c r="C20" s="83">
        <v>6.34</v>
      </c>
      <c r="D20" s="83">
        <v>6.31</v>
      </c>
      <c r="E20" s="83">
        <v>6.32</v>
      </c>
      <c r="F20" s="84">
        <v>24344800</v>
      </c>
      <c r="G20" s="83">
        <v>6.32</v>
      </c>
      <c r="H20" s="84">
        <f>EOD_T-A20</f>
        <v>26</v>
      </c>
      <c r="I20" s="83">
        <f t="shared" si="0"/>
        <v>0</v>
      </c>
      <c r="J20" s="83">
        <f t="shared" si="1"/>
        <v>0</v>
      </c>
      <c r="K20" s="83">
        <f>J20-TLS_90DSMR</f>
        <v>-0.14429822223923414</v>
      </c>
      <c r="L20" s="83">
        <f t="shared" si="2"/>
        <v>2.0821976941403406E-2</v>
      </c>
    </row>
    <row r="21" spans="1:12" x14ac:dyDescent="0.25">
      <c r="A21" s="82">
        <v>42067</v>
      </c>
      <c r="B21" s="83">
        <v>6.4</v>
      </c>
      <c r="C21" s="83">
        <v>6.41</v>
      </c>
      <c r="D21" s="83">
        <v>6.32</v>
      </c>
      <c r="E21" s="83">
        <v>6.32</v>
      </c>
      <c r="F21" s="84">
        <v>18671100</v>
      </c>
      <c r="G21" s="83">
        <v>6.32</v>
      </c>
      <c r="H21" s="84">
        <f>EOD_T-A21</f>
        <v>27</v>
      </c>
      <c r="I21" s="83">
        <f t="shared" si="0"/>
        <v>-5.9999999999999609E-2</v>
      </c>
      <c r="J21" s="83">
        <f t="shared" si="1"/>
        <v>-0.94043887147334804</v>
      </c>
      <c r="K21" s="83">
        <f>J21-TLS_90DSMR</f>
        <v>-1.0847370937125822</v>
      </c>
      <c r="L21" s="83">
        <f t="shared" si="2"/>
        <v>1.1766545624760194</v>
      </c>
    </row>
    <row r="22" spans="1:12" x14ac:dyDescent="0.25">
      <c r="A22" s="82">
        <v>42066</v>
      </c>
      <c r="B22" s="83">
        <v>6.43</v>
      </c>
      <c r="C22" s="83">
        <v>6.47</v>
      </c>
      <c r="D22" s="83">
        <v>6.33</v>
      </c>
      <c r="E22" s="83">
        <v>6.38</v>
      </c>
      <c r="F22" s="84">
        <v>27147000</v>
      </c>
      <c r="G22" s="83">
        <v>6.38</v>
      </c>
      <c r="H22" s="84">
        <f>EOD_T-A22</f>
        <v>28</v>
      </c>
      <c r="I22" s="83">
        <f t="shared" si="0"/>
        <v>-4.0000000000000036E-2</v>
      </c>
      <c r="J22" s="83">
        <f t="shared" si="1"/>
        <v>-0.62305295950155826</v>
      </c>
      <c r="K22" s="83">
        <f>J22-TLS_90DSMR</f>
        <v>-0.76735118174079242</v>
      </c>
      <c r="L22" s="83">
        <f t="shared" si="2"/>
        <v>0.58882783611899059</v>
      </c>
    </row>
    <row r="23" spans="1:12" x14ac:dyDescent="0.25">
      <c r="A23" s="82">
        <v>42065</v>
      </c>
      <c r="B23" s="83">
        <v>6.36</v>
      </c>
      <c r="C23" s="83">
        <v>6.46</v>
      </c>
      <c r="D23" s="83">
        <v>6.36</v>
      </c>
      <c r="E23" s="83">
        <v>6.42</v>
      </c>
      <c r="F23" s="84">
        <v>22014700</v>
      </c>
      <c r="G23" s="83">
        <v>6.42</v>
      </c>
      <c r="H23" s="84">
        <f>EOD_T-A23</f>
        <v>29</v>
      </c>
      <c r="I23" s="83">
        <f t="shared" si="0"/>
        <v>4.9999999999999822E-2</v>
      </c>
      <c r="J23" s="83">
        <f t="shared" si="1"/>
        <v>0.78492935635792493</v>
      </c>
      <c r="K23" s="83">
        <f>J23-TLS_90DSMR</f>
        <v>0.64063113411869077</v>
      </c>
      <c r="L23" s="83">
        <f t="shared" si="2"/>
        <v>0.41040825000219994</v>
      </c>
    </row>
    <row r="24" spans="1:12" x14ac:dyDescent="0.25">
      <c r="A24" s="82">
        <v>42062</v>
      </c>
      <c r="B24" s="83">
        <v>6.32</v>
      </c>
      <c r="C24" s="83">
        <v>6.41</v>
      </c>
      <c r="D24" s="83">
        <v>6.24</v>
      </c>
      <c r="E24" s="83">
        <v>6.37</v>
      </c>
      <c r="F24" s="84">
        <v>53485500</v>
      </c>
      <c r="G24" s="83">
        <v>6.37</v>
      </c>
      <c r="H24" s="84">
        <f>EOD_T-A24</f>
        <v>32</v>
      </c>
      <c r="I24" s="83">
        <f t="shared" si="0"/>
        <v>6.0000000000000497E-2</v>
      </c>
      <c r="J24" s="83">
        <f t="shared" si="1"/>
        <v>0.95087163232964356</v>
      </c>
      <c r="K24" s="83">
        <f>J24-TLS_90DSMR</f>
        <v>0.80657341009040939</v>
      </c>
      <c r="L24" s="83">
        <f t="shared" si="2"/>
        <v>0.65056066586487171</v>
      </c>
    </row>
    <row r="25" spans="1:12" x14ac:dyDescent="0.25">
      <c r="A25" s="82">
        <v>42061</v>
      </c>
      <c r="B25" s="83">
        <v>6.46</v>
      </c>
      <c r="C25" s="83">
        <v>6.46</v>
      </c>
      <c r="D25" s="83">
        <v>6.31</v>
      </c>
      <c r="E25" s="83">
        <v>6.31</v>
      </c>
      <c r="F25" s="84">
        <v>40890100</v>
      </c>
      <c r="G25" s="83">
        <v>6.31</v>
      </c>
      <c r="H25" s="84">
        <f>EOD_T-A25</f>
        <v>33</v>
      </c>
      <c r="I25" s="83">
        <f t="shared" si="0"/>
        <v>-0.15000000000000036</v>
      </c>
      <c r="J25" s="83">
        <f t="shared" si="1"/>
        <v>-2.3219814241486123</v>
      </c>
      <c r="K25" s="83">
        <f>J25-TLS_90DSMR</f>
        <v>-2.4662796463878465</v>
      </c>
      <c r="L25" s="83">
        <f t="shared" si="2"/>
        <v>6.082535294186961</v>
      </c>
    </row>
    <row r="26" spans="1:12" x14ac:dyDescent="0.25">
      <c r="A26" s="82">
        <v>42060</v>
      </c>
      <c r="B26" s="83">
        <v>6.42</v>
      </c>
      <c r="C26" s="83">
        <v>6.47</v>
      </c>
      <c r="D26" s="83">
        <v>6.41</v>
      </c>
      <c r="E26" s="83">
        <v>6.46</v>
      </c>
      <c r="F26" s="84">
        <v>70782100</v>
      </c>
      <c r="G26" s="83">
        <v>6.46</v>
      </c>
      <c r="H26" s="84">
        <f>EOD_T-A26</f>
        <v>34</v>
      </c>
      <c r="I26" s="83">
        <f t="shared" si="0"/>
        <v>8.0000000000000071E-2</v>
      </c>
      <c r="J26" s="83">
        <f t="shared" si="1"/>
        <v>1.2539184952978069</v>
      </c>
      <c r="K26" s="83">
        <f>J26-TLS_90DSMR</f>
        <v>1.1096202730585727</v>
      </c>
      <c r="L26" s="83">
        <f t="shared" si="2"/>
        <v>1.2312571503825813</v>
      </c>
    </row>
    <row r="27" spans="1:12" x14ac:dyDescent="0.25">
      <c r="A27" s="82">
        <v>42059</v>
      </c>
      <c r="B27" s="83">
        <v>6.63</v>
      </c>
      <c r="C27" s="83">
        <v>6.64</v>
      </c>
      <c r="D27" s="83">
        <v>6.58</v>
      </c>
      <c r="E27" s="83">
        <v>6.59</v>
      </c>
      <c r="F27" s="84">
        <v>28336500</v>
      </c>
      <c r="G27" s="83">
        <v>6.38</v>
      </c>
      <c r="H27" s="84">
        <f>EOD_T-A27</f>
        <v>35</v>
      </c>
      <c r="I27" s="83">
        <f t="shared" si="0"/>
        <v>-3.0000000000000249E-2</v>
      </c>
      <c r="J27" s="83">
        <f t="shared" si="1"/>
        <v>-0.46801872074883377</v>
      </c>
      <c r="K27" s="83">
        <f>J27-TLS_90DSMR</f>
        <v>-0.61231694298806794</v>
      </c>
      <c r="L27" s="83">
        <f t="shared" si="2"/>
        <v>0.37493203867025282</v>
      </c>
    </row>
    <row r="28" spans="1:12" x14ac:dyDescent="0.25">
      <c r="A28" s="82">
        <v>42058</v>
      </c>
      <c r="B28" s="83">
        <v>6.64</v>
      </c>
      <c r="C28" s="83">
        <v>6.64</v>
      </c>
      <c r="D28" s="83">
        <v>6.59</v>
      </c>
      <c r="E28" s="83">
        <v>6.63</v>
      </c>
      <c r="F28" s="84">
        <v>16988400</v>
      </c>
      <c r="G28" s="83">
        <v>6.41</v>
      </c>
      <c r="H28" s="84">
        <f>EOD_T-A28</f>
        <v>36</v>
      </c>
      <c r="I28" s="83">
        <f t="shared" si="0"/>
        <v>9.9999999999997868E-3</v>
      </c>
      <c r="J28" s="83">
        <f t="shared" si="1"/>
        <v>0.15624999999999667</v>
      </c>
      <c r="K28" s="83">
        <f>J28-TLS_90DSMR</f>
        <v>1.1951777760762533E-2</v>
      </c>
      <c r="L28" s="83">
        <f t="shared" si="2"/>
        <v>1.4284499164265787E-4</v>
      </c>
    </row>
    <row r="29" spans="1:12" x14ac:dyDescent="0.25">
      <c r="A29" s="82">
        <v>42055</v>
      </c>
      <c r="B29" s="83">
        <v>6.58</v>
      </c>
      <c r="C29" s="83">
        <v>6.61</v>
      </c>
      <c r="D29" s="83">
        <v>6.55</v>
      </c>
      <c r="E29" s="83">
        <v>6.61</v>
      </c>
      <c r="F29" s="84">
        <v>22102800</v>
      </c>
      <c r="G29" s="83">
        <v>6.4</v>
      </c>
      <c r="H29" s="84">
        <f>EOD_T-A29</f>
        <v>39</v>
      </c>
      <c r="I29" s="83">
        <f t="shared" si="0"/>
        <v>0</v>
      </c>
      <c r="J29" s="83">
        <f t="shared" si="1"/>
        <v>0</v>
      </c>
      <c r="K29" s="83">
        <f>J29-TLS_90DSMR</f>
        <v>-0.14429822223923414</v>
      </c>
      <c r="L29" s="83">
        <f t="shared" si="2"/>
        <v>2.0821976941403406E-2</v>
      </c>
    </row>
    <row r="30" spans="1:12" x14ac:dyDescent="0.25">
      <c r="A30" s="82">
        <v>42054</v>
      </c>
      <c r="B30" s="83">
        <v>6.63</v>
      </c>
      <c r="C30" s="83">
        <v>6.66</v>
      </c>
      <c r="D30" s="83">
        <v>6.59</v>
      </c>
      <c r="E30" s="83">
        <v>6.61</v>
      </c>
      <c r="F30" s="84">
        <v>24334600</v>
      </c>
      <c r="G30" s="83">
        <v>6.4</v>
      </c>
      <c r="H30" s="84">
        <f>EOD_T-A30</f>
        <v>40</v>
      </c>
      <c r="I30" s="83">
        <f t="shared" si="0"/>
        <v>-9.9999999999997868E-3</v>
      </c>
      <c r="J30" s="83">
        <f t="shared" si="1"/>
        <v>-0.15600624024960666</v>
      </c>
      <c r="K30" s="83">
        <f>J30-TLS_90DSMR</f>
        <v>-0.3003044624888408</v>
      </c>
      <c r="L30" s="83">
        <f t="shared" si="2"/>
        <v>9.0182770190711595E-2</v>
      </c>
    </row>
    <row r="31" spans="1:12" x14ac:dyDescent="0.25">
      <c r="A31" s="82">
        <v>42053</v>
      </c>
      <c r="B31" s="83">
        <v>6.62</v>
      </c>
      <c r="C31" s="83">
        <v>6.64</v>
      </c>
      <c r="D31" s="83">
        <v>6.56</v>
      </c>
      <c r="E31" s="83">
        <v>6.63</v>
      </c>
      <c r="F31" s="84">
        <v>22020500</v>
      </c>
      <c r="G31" s="83">
        <v>6.41</v>
      </c>
      <c r="H31" s="84">
        <f>EOD_T-A31</f>
        <v>41</v>
      </c>
      <c r="I31" s="83">
        <f t="shared" si="0"/>
        <v>4.0000000000000036E-2</v>
      </c>
      <c r="J31" s="83">
        <f t="shared" si="1"/>
        <v>0.62794348508634279</v>
      </c>
      <c r="K31" s="83">
        <f>J31-TLS_90DSMR</f>
        <v>0.48364526284710863</v>
      </c>
      <c r="L31" s="83">
        <f t="shared" si="2"/>
        <v>0.2339127402744488</v>
      </c>
    </row>
    <row r="32" spans="1:12" x14ac:dyDescent="0.25">
      <c r="A32" s="82">
        <v>42052</v>
      </c>
      <c r="B32" s="83">
        <v>6.6</v>
      </c>
      <c r="C32" s="83">
        <v>6.62</v>
      </c>
      <c r="D32" s="83">
        <v>6.55</v>
      </c>
      <c r="E32" s="83">
        <v>6.58</v>
      </c>
      <c r="F32" s="84">
        <v>16873000</v>
      </c>
      <c r="G32" s="83">
        <v>6.37</v>
      </c>
      <c r="H32" s="84">
        <f>EOD_T-A32</f>
        <v>42</v>
      </c>
      <c r="I32" s="83">
        <f t="shared" si="0"/>
        <v>0</v>
      </c>
      <c r="J32" s="83">
        <f t="shared" si="1"/>
        <v>0</v>
      </c>
      <c r="K32" s="83">
        <f>J32-TLS_90DSMR</f>
        <v>-0.14429822223923414</v>
      </c>
      <c r="L32" s="83">
        <f t="shared" si="2"/>
        <v>2.0821976941403406E-2</v>
      </c>
    </row>
    <row r="33" spans="1:12" x14ac:dyDescent="0.25">
      <c r="A33" s="82">
        <v>42051</v>
      </c>
      <c r="B33" s="83">
        <v>6.61</v>
      </c>
      <c r="C33" s="83">
        <v>6.62</v>
      </c>
      <c r="D33" s="83">
        <v>6.55</v>
      </c>
      <c r="E33" s="83">
        <v>6.58</v>
      </c>
      <c r="F33" s="84">
        <v>19313600</v>
      </c>
      <c r="G33" s="83">
        <v>6.37</v>
      </c>
      <c r="H33" s="84">
        <f>EOD_T-A33</f>
        <v>43</v>
      </c>
      <c r="I33" s="83">
        <f t="shared" si="0"/>
        <v>-9.9999999999997868E-3</v>
      </c>
      <c r="J33" s="83">
        <f t="shared" si="1"/>
        <v>-0.15673981191222236</v>
      </c>
      <c r="K33" s="83">
        <f>J33-TLS_90DSMR</f>
        <v>-0.30103803415145647</v>
      </c>
      <c r="L33" s="83">
        <f t="shared" si="2"/>
        <v>9.0623898005773473E-2</v>
      </c>
    </row>
    <row r="34" spans="1:12" x14ac:dyDescent="0.25">
      <c r="A34" s="82">
        <v>42048</v>
      </c>
      <c r="B34" s="83">
        <v>6.52</v>
      </c>
      <c r="C34" s="83">
        <v>6.59</v>
      </c>
      <c r="D34" s="83">
        <v>6.49</v>
      </c>
      <c r="E34" s="83">
        <v>6.59</v>
      </c>
      <c r="F34" s="84">
        <v>28604500</v>
      </c>
      <c r="G34" s="83">
        <v>6.38</v>
      </c>
      <c r="H34" s="84">
        <f>EOD_T-A34</f>
        <v>46</v>
      </c>
      <c r="I34" s="83">
        <f t="shared" si="0"/>
        <v>0.13999999999999968</v>
      </c>
      <c r="J34" s="83">
        <f t="shared" si="1"/>
        <v>2.2435897435897383</v>
      </c>
      <c r="K34" s="83">
        <f>J34-TLS_90DSMR</f>
        <v>2.0992915213505041</v>
      </c>
      <c r="L34" s="83">
        <f t="shared" si="2"/>
        <v>4.4070248916141139</v>
      </c>
    </row>
    <row r="35" spans="1:12" x14ac:dyDescent="0.25">
      <c r="A35" s="82">
        <v>42047</v>
      </c>
      <c r="B35" s="83">
        <v>6.55</v>
      </c>
      <c r="C35" s="83">
        <v>6.58</v>
      </c>
      <c r="D35" s="83">
        <v>6.45</v>
      </c>
      <c r="E35" s="83">
        <v>6.45</v>
      </c>
      <c r="F35" s="84">
        <v>41497500</v>
      </c>
      <c r="G35" s="83">
        <v>6.24</v>
      </c>
      <c r="H35" s="84">
        <f>EOD_T-A35</f>
        <v>47</v>
      </c>
      <c r="I35" s="83">
        <f t="shared" si="0"/>
        <v>-4.0000000000000036E-2</v>
      </c>
      <c r="J35" s="83">
        <f t="shared" si="1"/>
        <v>-0.63694267515923619</v>
      </c>
      <c r="K35" s="83">
        <f>J35-TLS_90DSMR</f>
        <v>-0.78124089739847036</v>
      </c>
      <c r="L35" s="83">
        <f t="shared" si="2"/>
        <v>0.61033733976796734</v>
      </c>
    </row>
    <row r="36" spans="1:12" x14ac:dyDescent="0.25">
      <c r="A36" s="82">
        <v>42046</v>
      </c>
      <c r="B36" s="83">
        <v>6.52</v>
      </c>
      <c r="C36" s="83">
        <v>6.61</v>
      </c>
      <c r="D36" s="83">
        <v>6.49</v>
      </c>
      <c r="E36" s="83">
        <v>6.49</v>
      </c>
      <c r="F36" s="84">
        <v>22497000</v>
      </c>
      <c r="G36" s="83">
        <v>6.28</v>
      </c>
      <c r="H36" s="84">
        <f>EOD_T-A36</f>
        <v>48</v>
      </c>
      <c r="I36" s="83">
        <f t="shared" si="0"/>
        <v>-1.9999999999999574E-2</v>
      </c>
      <c r="J36" s="83">
        <f t="shared" si="1"/>
        <v>-0.31746031746031067</v>
      </c>
      <c r="K36" s="83">
        <f>J36-TLS_90DSMR</f>
        <v>-0.46175853969954483</v>
      </c>
      <c r="L36" s="83">
        <f t="shared" si="2"/>
        <v>0.21322094898545613</v>
      </c>
    </row>
    <row r="37" spans="1:12" x14ac:dyDescent="0.25">
      <c r="A37" s="82">
        <v>42045</v>
      </c>
      <c r="B37" s="83">
        <v>6.45</v>
      </c>
      <c r="C37" s="83">
        <v>6.51</v>
      </c>
      <c r="D37" s="83">
        <v>6.42</v>
      </c>
      <c r="E37" s="83">
        <v>6.51</v>
      </c>
      <c r="F37" s="84">
        <v>33699500</v>
      </c>
      <c r="G37" s="83">
        <v>6.3</v>
      </c>
      <c r="H37" s="84">
        <f>EOD_T-A37</f>
        <v>49</v>
      </c>
      <c r="I37" s="83">
        <f t="shared" si="0"/>
        <v>0</v>
      </c>
      <c r="J37" s="83">
        <f t="shared" si="1"/>
        <v>0</v>
      </c>
      <c r="K37" s="83">
        <f>J37-TLS_90DSMR</f>
        <v>-0.14429822223923414</v>
      </c>
      <c r="L37" s="83">
        <f t="shared" si="2"/>
        <v>2.0821976941403406E-2</v>
      </c>
    </row>
    <row r="38" spans="1:12" x14ac:dyDescent="0.25">
      <c r="A38" s="82">
        <v>42044</v>
      </c>
      <c r="B38" s="83">
        <v>6.58</v>
      </c>
      <c r="C38" s="83">
        <v>6.59</v>
      </c>
      <c r="D38" s="83">
        <v>6.49</v>
      </c>
      <c r="E38" s="83">
        <v>6.51</v>
      </c>
      <c r="F38" s="84">
        <v>30269300</v>
      </c>
      <c r="G38" s="83">
        <v>6.3</v>
      </c>
      <c r="H38" s="84">
        <f>EOD_T-A38</f>
        <v>50</v>
      </c>
      <c r="I38" s="83">
        <f t="shared" si="0"/>
        <v>-8.0000000000000071E-2</v>
      </c>
      <c r="J38" s="83">
        <f t="shared" si="1"/>
        <v>-1.2539184952978069</v>
      </c>
      <c r="K38" s="83">
        <f>J38-TLS_90DSMR</f>
        <v>-1.398216717537041</v>
      </c>
      <c r="L38" s="83">
        <f t="shared" si="2"/>
        <v>1.9550099892000576</v>
      </c>
    </row>
    <row r="39" spans="1:12" x14ac:dyDescent="0.25">
      <c r="A39" s="82">
        <v>42041</v>
      </c>
      <c r="B39" s="83">
        <v>6.69</v>
      </c>
      <c r="C39" s="83">
        <v>6.7</v>
      </c>
      <c r="D39" s="83">
        <v>6.57</v>
      </c>
      <c r="E39" s="83">
        <v>6.59</v>
      </c>
      <c r="F39" s="84">
        <v>26430200</v>
      </c>
      <c r="G39" s="83">
        <v>6.38</v>
      </c>
      <c r="H39" s="84">
        <f>EOD_T-A39</f>
        <v>53</v>
      </c>
      <c r="I39" s="83">
        <f t="shared" si="0"/>
        <v>-7.0000000000000284E-2</v>
      </c>
      <c r="J39" s="83">
        <f t="shared" si="1"/>
        <v>-1.0852713178294617</v>
      </c>
      <c r="K39" s="83">
        <f>J39-TLS_90DSMR</f>
        <v>-1.2295695400686959</v>
      </c>
      <c r="L39" s="83">
        <f t="shared" si="2"/>
        <v>1.5118412538647443</v>
      </c>
    </row>
    <row r="40" spans="1:12" x14ac:dyDescent="0.25">
      <c r="A40" s="82">
        <v>42040</v>
      </c>
      <c r="B40" s="83">
        <v>6.63</v>
      </c>
      <c r="C40" s="83">
        <v>6.69</v>
      </c>
      <c r="D40" s="83">
        <v>6.6</v>
      </c>
      <c r="E40" s="83">
        <v>6.67</v>
      </c>
      <c r="F40" s="84">
        <v>26474100</v>
      </c>
      <c r="G40" s="83">
        <v>6.45</v>
      </c>
      <c r="H40" s="84">
        <f>EOD_T-A40</f>
        <v>54</v>
      </c>
      <c r="I40" s="83">
        <f t="shared" si="0"/>
        <v>6.0000000000000497E-2</v>
      </c>
      <c r="J40" s="83">
        <f t="shared" si="1"/>
        <v>0.93896713615024252</v>
      </c>
      <c r="K40" s="83">
        <f>J40-TLS_90DSMR</f>
        <v>0.79466891391100836</v>
      </c>
      <c r="L40" s="83">
        <f t="shared" si="2"/>
        <v>0.63149868273650156</v>
      </c>
    </row>
    <row r="41" spans="1:12" x14ac:dyDescent="0.25">
      <c r="A41" s="82">
        <v>42039</v>
      </c>
      <c r="B41" s="83">
        <v>6.7</v>
      </c>
      <c r="C41" s="83">
        <v>6.74</v>
      </c>
      <c r="D41" s="83">
        <v>6.58</v>
      </c>
      <c r="E41" s="83">
        <v>6.6</v>
      </c>
      <c r="F41" s="84">
        <v>38541500</v>
      </c>
      <c r="G41" s="83">
        <v>6.39</v>
      </c>
      <c r="H41" s="84">
        <f>EOD_T-A41</f>
        <v>55</v>
      </c>
      <c r="I41" s="83">
        <f t="shared" si="0"/>
        <v>-6.0000000000000497E-2</v>
      </c>
      <c r="J41" s="83">
        <f t="shared" si="1"/>
        <v>-0.93023255813954253</v>
      </c>
      <c r="K41" s="83">
        <f>J41-TLS_90DSMR</f>
        <v>-1.0745307803787767</v>
      </c>
      <c r="L41" s="83">
        <f t="shared" si="2"/>
        <v>1.1546163979814228</v>
      </c>
    </row>
    <row r="42" spans="1:12" x14ac:dyDescent="0.25">
      <c r="A42" s="82">
        <v>42038</v>
      </c>
      <c r="B42" s="83">
        <v>6.52</v>
      </c>
      <c r="C42" s="83">
        <v>6.67</v>
      </c>
      <c r="D42" s="83">
        <v>6.48</v>
      </c>
      <c r="E42" s="83">
        <v>6.67</v>
      </c>
      <c r="F42" s="84">
        <v>32036200</v>
      </c>
      <c r="G42" s="83">
        <v>6.45</v>
      </c>
      <c r="H42" s="84">
        <f>EOD_T-A42</f>
        <v>56</v>
      </c>
      <c r="I42" s="83">
        <f t="shared" si="0"/>
        <v>0.12999999999999989</v>
      </c>
      <c r="J42" s="83">
        <f t="shared" si="1"/>
        <v>2.0569620253164538</v>
      </c>
      <c r="K42" s="83">
        <f>J42-TLS_90DSMR</f>
        <v>1.9126638030772196</v>
      </c>
      <c r="L42" s="83">
        <f t="shared" si="2"/>
        <v>3.6582828236018132</v>
      </c>
    </row>
    <row r="43" spans="1:12" x14ac:dyDescent="0.25">
      <c r="A43" s="82">
        <v>42037</v>
      </c>
      <c r="B43" s="83">
        <v>6.48</v>
      </c>
      <c r="C43" s="83">
        <v>6.54</v>
      </c>
      <c r="D43" s="83">
        <v>6.45</v>
      </c>
      <c r="E43" s="83">
        <v>6.53</v>
      </c>
      <c r="F43" s="84">
        <v>24913800</v>
      </c>
      <c r="G43" s="83">
        <v>6.32</v>
      </c>
      <c r="H43" s="84">
        <f>EOD_T-A43</f>
        <v>57</v>
      </c>
      <c r="I43" s="83">
        <f t="shared" si="0"/>
        <v>3.0000000000000249E-2</v>
      </c>
      <c r="J43" s="83">
        <f t="shared" si="1"/>
        <v>0.47694753577106913</v>
      </c>
      <c r="K43" s="83">
        <f>J43-TLS_90DSMR</f>
        <v>0.33264931353183502</v>
      </c>
      <c r="L43" s="83">
        <f t="shared" si="2"/>
        <v>0.11065556579320109</v>
      </c>
    </row>
    <row r="44" spans="1:12" x14ac:dyDescent="0.25">
      <c r="A44" s="82">
        <v>42034</v>
      </c>
      <c r="B44" s="83">
        <v>6.49</v>
      </c>
      <c r="C44" s="83">
        <v>6.56</v>
      </c>
      <c r="D44" s="83">
        <v>6.46</v>
      </c>
      <c r="E44" s="83">
        <v>6.5</v>
      </c>
      <c r="F44" s="84">
        <v>48983700</v>
      </c>
      <c r="G44" s="83">
        <v>6.29</v>
      </c>
      <c r="H44" s="84">
        <f>EOD_T-A44</f>
        <v>60</v>
      </c>
      <c r="I44" s="83">
        <f t="shared" si="0"/>
        <v>3.0000000000000249E-2</v>
      </c>
      <c r="J44" s="83">
        <f t="shared" si="1"/>
        <v>0.47923322683706465</v>
      </c>
      <c r="K44" s="83">
        <f>J44-TLS_90DSMR</f>
        <v>0.33493500459783054</v>
      </c>
      <c r="L44" s="83">
        <f t="shared" si="2"/>
        <v>0.11218145730494877</v>
      </c>
    </row>
    <row r="45" spans="1:12" x14ac:dyDescent="0.25">
      <c r="A45" s="82">
        <v>42033</v>
      </c>
      <c r="B45" s="83">
        <v>6.46</v>
      </c>
      <c r="C45" s="83">
        <v>6.49</v>
      </c>
      <c r="D45" s="83">
        <v>6.43</v>
      </c>
      <c r="E45" s="83">
        <v>6.47</v>
      </c>
      <c r="F45" s="84">
        <v>17592600</v>
      </c>
      <c r="G45" s="83">
        <v>6.26</v>
      </c>
      <c r="H45" s="84">
        <f>EOD_T-A45</f>
        <v>61</v>
      </c>
      <c r="I45" s="83">
        <f t="shared" si="0"/>
        <v>-2.0000000000000462E-2</v>
      </c>
      <c r="J45" s="83">
        <f t="shared" si="1"/>
        <v>-0.3184713375796252</v>
      </c>
      <c r="K45" s="83">
        <f>J45-TLS_90DSMR</f>
        <v>-0.46276955981885937</v>
      </c>
      <c r="L45" s="83">
        <f t="shared" si="2"/>
        <v>0.21415566549494086</v>
      </c>
    </row>
    <row r="46" spans="1:12" x14ac:dyDescent="0.25">
      <c r="A46" s="82">
        <v>42032</v>
      </c>
      <c r="B46" s="83">
        <v>6.42</v>
      </c>
      <c r="C46" s="83">
        <v>6.49</v>
      </c>
      <c r="D46" s="83">
        <v>6.4</v>
      </c>
      <c r="E46" s="83">
        <v>6.49</v>
      </c>
      <c r="F46" s="84">
        <v>25854500</v>
      </c>
      <c r="G46" s="83">
        <v>6.28</v>
      </c>
      <c r="H46" s="84">
        <f>EOD_T-A46</f>
        <v>62</v>
      </c>
      <c r="I46" s="83">
        <f t="shared" si="0"/>
        <v>4.9999999999999822E-2</v>
      </c>
      <c r="J46" s="83">
        <f t="shared" si="1"/>
        <v>0.80256821829855252</v>
      </c>
      <c r="K46" s="83">
        <f>J46-TLS_90DSMR</f>
        <v>0.65826999605931835</v>
      </c>
      <c r="L46" s="83">
        <f t="shared" si="2"/>
        <v>0.43331938771193501</v>
      </c>
    </row>
    <row r="47" spans="1:12" x14ac:dyDescent="0.25">
      <c r="A47" s="82">
        <v>42031</v>
      </c>
      <c r="B47" s="83">
        <v>6.34</v>
      </c>
      <c r="C47" s="83">
        <v>6.47</v>
      </c>
      <c r="D47" s="83">
        <v>6.32</v>
      </c>
      <c r="E47" s="83">
        <v>6.44</v>
      </c>
      <c r="F47" s="84">
        <v>26807400</v>
      </c>
      <c r="G47" s="83">
        <v>6.23</v>
      </c>
      <c r="H47" s="84">
        <f>EOD_T-A47</f>
        <v>63</v>
      </c>
      <c r="I47" s="83">
        <f t="shared" si="0"/>
        <v>0.10000000000000053</v>
      </c>
      <c r="J47" s="83">
        <f t="shared" si="1"/>
        <v>1.6313213703099598</v>
      </c>
      <c r="K47" s="83">
        <f>J47-TLS_90DSMR</f>
        <v>1.4870231480707257</v>
      </c>
      <c r="L47" s="83">
        <f t="shared" si="2"/>
        <v>2.2112378428981714</v>
      </c>
    </row>
    <row r="48" spans="1:12" x14ac:dyDescent="0.25">
      <c r="A48" s="82">
        <v>42030</v>
      </c>
      <c r="B48" s="83">
        <v>6.34</v>
      </c>
      <c r="C48" s="83">
        <v>6.34</v>
      </c>
      <c r="D48" s="83">
        <v>6.34</v>
      </c>
      <c r="E48" s="83">
        <v>6.34</v>
      </c>
      <c r="F48" s="84">
        <v>0</v>
      </c>
      <c r="G48" s="83">
        <v>6.13</v>
      </c>
      <c r="H48" s="84">
        <f>EOD_T-A48</f>
        <v>64</v>
      </c>
      <c r="I48" s="83">
        <f t="shared" si="0"/>
        <v>0</v>
      </c>
      <c r="J48" s="83">
        <f t="shared" si="1"/>
        <v>0</v>
      </c>
      <c r="K48" s="83">
        <f>J48-TLS_90DSMR</f>
        <v>-0.14429822223923414</v>
      </c>
      <c r="L48" s="83">
        <f t="shared" si="2"/>
        <v>2.0821976941403406E-2</v>
      </c>
    </row>
    <row r="49" spans="1:12" x14ac:dyDescent="0.25">
      <c r="A49" s="82">
        <v>42027</v>
      </c>
      <c r="B49" s="83">
        <v>6.29</v>
      </c>
      <c r="C49" s="83">
        <v>6.34</v>
      </c>
      <c r="D49" s="83">
        <v>6.26</v>
      </c>
      <c r="E49" s="83">
        <v>6.34</v>
      </c>
      <c r="F49" s="84">
        <v>20155000</v>
      </c>
      <c r="G49" s="83">
        <v>6.13</v>
      </c>
      <c r="H49" s="84">
        <f>EOD_T-A49</f>
        <v>67</v>
      </c>
      <c r="I49" s="83">
        <f t="shared" si="0"/>
        <v>5.9999999999999609E-2</v>
      </c>
      <c r="J49" s="83">
        <f t="shared" si="1"/>
        <v>0.98846787479406273</v>
      </c>
      <c r="K49" s="83">
        <f>J49-TLS_90DSMR</f>
        <v>0.84416965255482856</v>
      </c>
      <c r="L49" s="83">
        <f t="shared" si="2"/>
        <v>0.71262240229453999</v>
      </c>
    </row>
    <row r="50" spans="1:12" x14ac:dyDescent="0.25">
      <c r="A50" s="82">
        <v>42026</v>
      </c>
      <c r="B50" s="83">
        <v>6.27</v>
      </c>
      <c r="C50" s="83">
        <v>6.28</v>
      </c>
      <c r="D50" s="83">
        <v>6.23</v>
      </c>
      <c r="E50" s="83">
        <v>6.27</v>
      </c>
      <c r="F50" s="84">
        <v>14862300</v>
      </c>
      <c r="G50" s="83">
        <v>6.07</v>
      </c>
      <c r="H50" s="84">
        <f>EOD_T-A50</f>
        <v>68</v>
      </c>
      <c r="I50" s="83">
        <f t="shared" si="0"/>
        <v>0</v>
      </c>
      <c r="J50" s="83">
        <f t="shared" si="1"/>
        <v>0</v>
      </c>
      <c r="K50" s="83">
        <f>J50-TLS_90DSMR</f>
        <v>-0.14429822223923414</v>
      </c>
      <c r="L50" s="83">
        <f t="shared" si="2"/>
        <v>2.0821976941403406E-2</v>
      </c>
    </row>
    <row r="51" spans="1:12" x14ac:dyDescent="0.25">
      <c r="A51" s="82">
        <v>42025</v>
      </c>
      <c r="B51" s="83">
        <v>6.23</v>
      </c>
      <c r="C51" s="83">
        <v>6.27</v>
      </c>
      <c r="D51" s="83">
        <v>6.21</v>
      </c>
      <c r="E51" s="83">
        <v>6.27</v>
      </c>
      <c r="F51" s="84">
        <v>15863800</v>
      </c>
      <c r="G51" s="83">
        <v>6.07</v>
      </c>
      <c r="H51" s="84">
        <f>EOD_T-A51</f>
        <v>69</v>
      </c>
      <c r="I51" s="83">
        <f t="shared" si="0"/>
        <v>8.0000000000000071E-2</v>
      </c>
      <c r="J51" s="83">
        <f t="shared" si="1"/>
        <v>1.3355592654424051</v>
      </c>
      <c r="K51" s="83">
        <f>J51-TLS_90DSMR</f>
        <v>1.1912610432031709</v>
      </c>
      <c r="L51" s="83">
        <f t="shared" si="2"/>
        <v>1.4191028730535071</v>
      </c>
    </row>
    <row r="52" spans="1:12" x14ac:dyDescent="0.25">
      <c r="A52" s="82">
        <v>42024</v>
      </c>
      <c r="B52" s="83">
        <v>6.15</v>
      </c>
      <c r="C52" s="83">
        <v>6.19</v>
      </c>
      <c r="D52" s="83">
        <v>6.09</v>
      </c>
      <c r="E52" s="83">
        <v>6.19</v>
      </c>
      <c r="F52" s="84">
        <v>28940200</v>
      </c>
      <c r="G52" s="83">
        <v>5.99</v>
      </c>
      <c r="H52" s="84">
        <f>EOD_T-A52</f>
        <v>70</v>
      </c>
      <c r="I52" s="83">
        <f t="shared" si="0"/>
        <v>2.0000000000000462E-2</v>
      </c>
      <c r="J52" s="83">
        <f t="shared" si="1"/>
        <v>0.33500837520938798</v>
      </c>
      <c r="K52" s="83">
        <f>J52-TLS_90DSMR</f>
        <v>0.19071015297015384</v>
      </c>
      <c r="L52" s="83">
        <f t="shared" si="2"/>
        <v>3.637036244589948E-2</v>
      </c>
    </row>
    <row r="53" spans="1:12" x14ac:dyDescent="0.25">
      <c r="A53" s="82">
        <v>42023</v>
      </c>
      <c r="B53" s="83">
        <v>6.27</v>
      </c>
      <c r="C53" s="83">
        <v>6.29</v>
      </c>
      <c r="D53" s="83">
        <v>6.17</v>
      </c>
      <c r="E53" s="83">
        <v>6.17</v>
      </c>
      <c r="F53" s="84">
        <v>21977700</v>
      </c>
      <c r="G53" s="83">
        <v>5.97</v>
      </c>
      <c r="H53" s="84">
        <f>EOD_T-A53</f>
        <v>71</v>
      </c>
      <c r="I53" s="83">
        <f t="shared" si="0"/>
        <v>-4.9999999999999822E-2</v>
      </c>
      <c r="J53" s="83">
        <f t="shared" si="1"/>
        <v>-0.83056478405315326</v>
      </c>
      <c r="K53" s="83">
        <f>J53-TLS_90DSMR</f>
        <v>-0.97486300629238742</v>
      </c>
      <c r="L53" s="83">
        <f t="shared" si="2"/>
        <v>0.95035788103743135</v>
      </c>
    </row>
    <row r="54" spans="1:12" x14ac:dyDescent="0.25">
      <c r="A54" s="82">
        <v>42020</v>
      </c>
      <c r="B54" s="83">
        <v>6.2</v>
      </c>
      <c r="C54" s="83">
        <v>6.28</v>
      </c>
      <c r="D54" s="83">
        <v>6.19</v>
      </c>
      <c r="E54" s="83">
        <v>6.22</v>
      </c>
      <c r="F54" s="84">
        <v>24255500</v>
      </c>
      <c r="G54" s="83">
        <v>6.02</v>
      </c>
      <c r="H54" s="84">
        <f>EOD_T-A54</f>
        <v>74</v>
      </c>
      <c r="I54" s="83">
        <f t="shared" si="0"/>
        <v>1.9999999999999574E-2</v>
      </c>
      <c r="J54" s="83">
        <f t="shared" si="1"/>
        <v>0.33333333333332626</v>
      </c>
      <c r="K54" s="83">
        <f>J54-TLS_90DSMR</f>
        <v>0.18903511109409213</v>
      </c>
      <c r="L54" s="83">
        <f t="shared" si="2"/>
        <v>3.5734273226355751E-2</v>
      </c>
    </row>
    <row r="55" spans="1:12" x14ac:dyDescent="0.25">
      <c r="A55" s="82">
        <v>42019</v>
      </c>
      <c r="B55" s="83">
        <v>6.17</v>
      </c>
      <c r="C55" s="83">
        <v>6.24</v>
      </c>
      <c r="D55" s="83">
        <v>6.13</v>
      </c>
      <c r="E55" s="83">
        <v>6.2</v>
      </c>
      <c r="F55" s="84">
        <v>30907600</v>
      </c>
      <c r="G55" s="83">
        <v>6</v>
      </c>
      <c r="H55" s="84">
        <f>EOD_T-A55</f>
        <v>75</v>
      </c>
      <c r="I55" s="83">
        <f t="shared" si="0"/>
        <v>3.0000000000000249E-2</v>
      </c>
      <c r="J55" s="83">
        <f t="shared" si="1"/>
        <v>0.50251256281407453</v>
      </c>
      <c r="K55" s="83">
        <f>J55-TLS_90DSMR</f>
        <v>0.35821434057484036</v>
      </c>
      <c r="L55" s="83">
        <f t="shared" si="2"/>
        <v>0.12831751379346773</v>
      </c>
    </row>
    <row r="56" spans="1:12" x14ac:dyDescent="0.25">
      <c r="A56" s="82">
        <v>42018</v>
      </c>
      <c r="B56" s="83">
        <v>6.08</v>
      </c>
      <c r="C56" s="83">
        <v>6.19</v>
      </c>
      <c r="D56" s="83">
        <v>6.08</v>
      </c>
      <c r="E56" s="83">
        <v>6.17</v>
      </c>
      <c r="F56" s="84">
        <v>27997400</v>
      </c>
      <c r="G56" s="83">
        <v>5.97</v>
      </c>
      <c r="H56" s="84">
        <f>EOD_T-A56</f>
        <v>76</v>
      </c>
      <c r="I56" s="83">
        <f t="shared" si="0"/>
        <v>5.9999999999999609E-2</v>
      </c>
      <c r="J56" s="83">
        <f t="shared" si="1"/>
        <v>1.0152284263959324</v>
      </c>
      <c r="K56" s="83">
        <f>J56-TLS_90DSMR</f>
        <v>0.8709302041566982</v>
      </c>
      <c r="L56" s="83">
        <f t="shared" si="2"/>
        <v>0.75851942051242804</v>
      </c>
    </row>
    <row r="57" spans="1:12" x14ac:dyDescent="0.25">
      <c r="A57" s="82">
        <v>42017</v>
      </c>
      <c r="B57" s="83">
        <v>6.02</v>
      </c>
      <c r="C57" s="83">
        <v>6.13</v>
      </c>
      <c r="D57" s="83">
        <v>6.02</v>
      </c>
      <c r="E57" s="83">
        <v>6.11</v>
      </c>
      <c r="F57" s="84">
        <v>19970300</v>
      </c>
      <c r="G57" s="83">
        <v>5.91</v>
      </c>
      <c r="H57" s="84">
        <f>EOD_T-A57</f>
        <v>77</v>
      </c>
      <c r="I57" s="83">
        <f t="shared" si="0"/>
        <v>7.0000000000000284E-2</v>
      </c>
      <c r="J57" s="83">
        <f t="shared" si="1"/>
        <v>1.1986301369863064</v>
      </c>
      <c r="K57" s="83">
        <f>J57-TLS_90DSMR</f>
        <v>1.0543319147470722</v>
      </c>
      <c r="L57" s="83">
        <f t="shared" si="2"/>
        <v>1.1116157864542275</v>
      </c>
    </row>
    <row r="58" spans="1:12" x14ac:dyDescent="0.25">
      <c r="A58" s="82">
        <v>42016</v>
      </c>
      <c r="B58" s="83">
        <v>6.05</v>
      </c>
      <c r="C58" s="83">
        <v>6.07</v>
      </c>
      <c r="D58" s="83">
        <v>6.03</v>
      </c>
      <c r="E58" s="83">
        <v>6.04</v>
      </c>
      <c r="F58" s="84">
        <v>13439700</v>
      </c>
      <c r="G58" s="83">
        <v>5.84</v>
      </c>
      <c r="H58" s="84">
        <f>EOD_T-A58</f>
        <v>78</v>
      </c>
      <c r="I58" s="83">
        <f t="shared" si="0"/>
        <v>-3.0000000000000249E-2</v>
      </c>
      <c r="J58" s="83">
        <f t="shared" si="1"/>
        <v>-0.51107325383305358</v>
      </c>
      <c r="K58" s="83">
        <f>J58-TLS_90DSMR</f>
        <v>-0.65537147607228774</v>
      </c>
      <c r="L58" s="83">
        <f t="shared" si="2"/>
        <v>0.42951177164916921</v>
      </c>
    </row>
    <row r="59" spans="1:12" x14ac:dyDescent="0.25">
      <c r="A59" s="82">
        <v>42013</v>
      </c>
      <c r="B59" s="83">
        <v>6.05</v>
      </c>
      <c r="C59" s="83">
        <v>6.07</v>
      </c>
      <c r="D59" s="83">
        <v>6.03</v>
      </c>
      <c r="E59" s="83">
        <v>6.07</v>
      </c>
      <c r="F59" s="84">
        <v>16738500</v>
      </c>
      <c r="G59" s="83">
        <v>5.87</v>
      </c>
      <c r="H59" s="84">
        <f>EOD_T-A59</f>
        <v>81</v>
      </c>
      <c r="I59" s="83">
        <f t="shared" si="0"/>
        <v>4.9999999999999822E-2</v>
      </c>
      <c r="J59" s="83">
        <f t="shared" si="1"/>
        <v>0.85910652920961894</v>
      </c>
      <c r="K59" s="83">
        <f>J59-TLS_90DSMR</f>
        <v>0.71480830697038478</v>
      </c>
      <c r="L59" s="83">
        <f t="shared" si="2"/>
        <v>0.51095091571386786</v>
      </c>
    </row>
    <row r="60" spans="1:12" x14ac:dyDescent="0.25">
      <c r="A60" s="82">
        <v>42012</v>
      </c>
      <c r="B60" s="83">
        <v>5.98</v>
      </c>
      <c r="C60" s="83">
        <v>6.03</v>
      </c>
      <c r="D60" s="83">
        <v>5.95</v>
      </c>
      <c r="E60" s="83">
        <v>6.02</v>
      </c>
      <c r="F60" s="84">
        <v>15235000</v>
      </c>
      <c r="G60" s="83">
        <v>5.82</v>
      </c>
      <c r="H60" s="84">
        <f>EOD_T-A60</f>
        <v>82</v>
      </c>
      <c r="I60" s="83">
        <f t="shared" si="0"/>
        <v>6.0000000000000497E-2</v>
      </c>
      <c r="J60" s="83">
        <f t="shared" si="1"/>
        <v>1.0416666666666752</v>
      </c>
      <c r="K60" s="83">
        <f>J60-TLS_90DSMR</f>
        <v>0.89736844442744101</v>
      </c>
      <c r="L60" s="83">
        <f t="shared" si="2"/>
        <v>0.80527012505412532</v>
      </c>
    </row>
    <row r="61" spans="1:12" x14ac:dyDescent="0.25">
      <c r="A61" s="82">
        <v>42011</v>
      </c>
      <c r="B61" s="83">
        <v>5.93</v>
      </c>
      <c r="C61" s="83">
        <v>5.97</v>
      </c>
      <c r="D61" s="83">
        <v>5.9</v>
      </c>
      <c r="E61" s="83">
        <v>5.95</v>
      </c>
      <c r="F61" s="84">
        <v>16098100</v>
      </c>
      <c r="G61" s="83">
        <v>5.76</v>
      </c>
      <c r="H61" s="84">
        <f>EOD_T-A61</f>
        <v>83</v>
      </c>
      <c r="I61" s="83">
        <f t="shared" si="0"/>
        <v>9.9999999999997868E-3</v>
      </c>
      <c r="J61" s="83">
        <f t="shared" si="1"/>
        <v>0.17391304347825717</v>
      </c>
      <c r="K61" s="83">
        <f>J61-TLS_90DSMR</f>
        <v>2.9614821239023037E-2</v>
      </c>
      <c r="L61" s="83">
        <f t="shared" si="2"/>
        <v>8.7703763701928996E-4</v>
      </c>
    </row>
    <row r="62" spans="1:12" x14ac:dyDescent="0.25">
      <c r="A62" s="82">
        <v>42010</v>
      </c>
      <c r="B62" s="83">
        <v>5.96</v>
      </c>
      <c r="C62" s="83">
        <v>5.98</v>
      </c>
      <c r="D62" s="83">
        <v>5.9</v>
      </c>
      <c r="E62" s="83">
        <v>5.94</v>
      </c>
      <c r="F62" s="84">
        <v>19114200</v>
      </c>
      <c r="G62" s="83">
        <v>5.75</v>
      </c>
      <c r="H62" s="84">
        <f>EOD_T-A62</f>
        <v>84</v>
      </c>
      <c r="I62" s="83">
        <f t="shared" si="0"/>
        <v>-4.0000000000000036E-2</v>
      </c>
      <c r="J62" s="83">
        <f t="shared" si="1"/>
        <v>-0.69084628670120951</v>
      </c>
      <c r="K62" s="83">
        <f>J62-TLS_90DSMR</f>
        <v>-0.83514450894044368</v>
      </c>
      <c r="L62" s="83">
        <f t="shared" si="2"/>
        <v>0.69746635081337482</v>
      </c>
    </row>
    <row r="63" spans="1:12" x14ac:dyDescent="0.25">
      <c r="A63" s="82">
        <v>42009</v>
      </c>
      <c r="B63" s="83">
        <v>5.97</v>
      </c>
      <c r="C63" s="83">
        <v>6</v>
      </c>
      <c r="D63" s="83">
        <v>5.94</v>
      </c>
      <c r="E63" s="83">
        <v>5.98</v>
      </c>
      <c r="F63" s="84">
        <v>11299100</v>
      </c>
      <c r="G63" s="83">
        <v>5.79</v>
      </c>
      <c r="H63" s="84">
        <f>EOD_T-A63</f>
        <v>85</v>
      </c>
      <c r="I63" s="83">
        <f t="shared" si="0"/>
        <v>9.9999999999997868E-3</v>
      </c>
      <c r="J63" s="83">
        <f t="shared" si="1"/>
        <v>0.17301038062283366</v>
      </c>
      <c r="K63" s="83">
        <f>J63-TLS_90DSMR</f>
        <v>2.8712158383599529E-2</v>
      </c>
      <c r="L63" s="83">
        <f t="shared" si="2"/>
        <v>8.2438803904490469E-4</v>
      </c>
    </row>
    <row r="64" spans="1:12" x14ac:dyDescent="0.25">
      <c r="A64" s="82">
        <v>42006</v>
      </c>
      <c r="B64" s="83">
        <v>5.98</v>
      </c>
      <c r="C64" s="83">
        <v>5.99</v>
      </c>
      <c r="D64" s="83">
        <v>5.93</v>
      </c>
      <c r="E64" s="83">
        <v>5.97</v>
      </c>
      <c r="F64" s="84">
        <v>7289400</v>
      </c>
      <c r="G64" s="83">
        <v>5.78</v>
      </c>
      <c r="H64" s="84">
        <f>EOD_T-A64</f>
        <v>88</v>
      </c>
      <c r="I64" s="83">
        <f t="shared" si="0"/>
        <v>0</v>
      </c>
      <c r="J64" s="83">
        <f t="shared" si="1"/>
        <v>0</v>
      </c>
      <c r="K64" s="83">
        <f>J64-TLS_90DSMR</f>
        <v>-0.14429822223923414</v>
      </c>
      <c r="L64" s="83">
        <f t="shared" si="2"/>
        <v>2.0821976941403406E-2</v>
      </c>
    </row>
    <row r="65" spans="1:12" x14ac:dyDescent="0.25">
      <c r="A65" s="82">
        <v>42005</v>
      </c>
      <c r="B65" s="83">
        <v>5.97</v>
      </c>
      <c r="C65" s="83">
        <v>5.97</v>
      </c>
      <c r="D65" s="83">
        <v>5.97</v>
      </c>
      <c r="E65" s="83">
        <v>5.97</v>
      </c>
      <c r="F65" s="84">
        <v>0</v>
      </c>
      <c r="G65" s="83">
        <v>5.78</v>
      </c>
      <c r="H65" s="84">
        <f>EOD_T-A65</f>
        <v>89</v>
      </c>
      <c r="I65" s="83">
        <f t="shared" si="0"/>
        <v>0</v>
      </c>
      <c r="J65" s="83">
        <f t="shared" si="1"/>
        <v>0</v>
      </c>
      <c r="K65" s="83">
        <f>J65-TLS_90DSMR</f>
        <v>-0.14429822223923414</v>
      </c>
      <c r="L65" s="83">
        <f t="shared" si="2"/>
        <v>2.0821976941403406E-2</v>
      </c>
    </row>
    <row r="66" spans="1:12" x14ac:dyDescent="0.25">
      <c r="A66" s="82">
        <v>42004</v>
      </c>
      <c r="B66" s="83">
        <v>5.99</v>
      </c>
      <c r="C66" s="83">
        <v>5.99</v>
      </c>
      <c r="D66" s="83">
        <v>5.95</v>
      </c>
      <c r="E66" s="83">
        <v>5.97</v>
      </c>
      <c r="F66" s="84">
        <v>4716600</v>
      </c>
      <c r="G66" s="83">
        <v>5.78</v>
      </c>
      <c r="H66" s="84">
        <f>EOD_T-A66</f>
        <v>90</v>
      </c>
      <c r="I66" s="83">
        <f t="shared" si="0"/>
        <v>-9.9999999999997868E-3</v>
      </c>
      <c r="J66" s="83">
        <f t="shared" si="1"/>
        <v>-0.17271157167529858</v>
      </c>
      <c r="K66" s="83">
        <f>J66-TLS_90DSMR</f>
        <v>-0.31700979391453271</v>
      </c>
      <c r="L66" s="83">
        <f t="shared" si="2"/>
        <v>0.1004952094377345</v>
      </c>
    </row>
    <row r="67" spans="1:12" x14ac:dyDescent="0.25">
      <c r="A67" s="82">
        <v>42003</v>
      </c>
      <c r="B67" s="83">
        <v>6.01</v>
      </c>
      <c r="C67" s="83">
        <v>6.03</v>
      </c>
      <c r="D67" s="83">
        <v>5.98</v>
      </c>
      <c r="E67" s="83">
        <v>5.98</v>
      </c>
      <c r="F67" s="84">
        <v>14388700</v>
      </c>
      <c r="G67" s="83">
        <v>5.79</v>
      </c>
      <c r="H67" s="84">
        <f>EOD_T-A67</f>
        <v>91</v>
      </c>
      <c r="I67" s="83">
        <f t="shared" ref="I67:I130" si="3">G67-G68</f>
        <v>-3.0000000000000249E-2</v>
      </c>
      <c r="J67" s="83">
        <f t="shared" ref="J67:J130" si="4">I67/G68*100</f>
        <v>-0.51546391752577747</v>
      </c>
      <c r="K67" s="83">
        <f>J67-TLS_90DSMR</f>
        <v>-0.65976213976501163</v>
      </c>
      <c r="L67" s="83">
        <f t="shared" ref="L67:L130" si="5">K67*K67</f>
        <v>0.43528608106730676</v>
      </c>
    </row>
    <row r="68" spans="1:12" x14ac:dyDescent="0.25">
      <c r="A68" s="82">
        <v>42002</v>
      </c>
      <c r="B68" s="83">
        <v>5.96</v>
      </c>
      <c r="C68" s="83">
        <v>6.03</v>
      </c>
      <c r="D68" s="83">
        <v>5.94</v>
      </c>
      <c r="E68" s="83">
        <v>6.02</v>
      </c>
      <c r="F68" s="84">
        <v>11645100</v>
      </c>
      <c r="G68" s="83">
        <v>5.82</v>
      </c>
      <c r="H68" s="84">
        <f>EOD_T-A68</f>
        <v>92</v>
      </c>
      <c r="I68" s="83">
        <f t="shared" si="3"/>
        <v>0.10000000000000053</v>
      </c>
      <c r="J68" s="83">
        <f t="shared" si="4"/>
        <v>1.7482517482517577</v>
      </c>
      <c r="K68" s="83">
        <f>J68-TLS_90DSMR</f>
        <v>1.6039535260125235</v>
      </c>
      <c r="L68" s="83">
        <f t="shared" si="5"/>
        <v>2.5726669136080069</v>
      </c>
    </row>
    <row r="69" spans="1:12" x14ac:dyDescent="0.25">
      <c r="A69" s="82">
        <v>41999</v>
      </c>
      <c r="B69" s="83">
        <v>5.91</v>
      </c>
      <c r="C69" s="83">
        <v>5.91</v>
      </c>
      <c r="D69" s="83">
        <v>5.91</v>
      </c>
      <c r="E69" s="83">
        <v>5.91</v>
      </c>
      <c r="F69" s="84">
        <v>0</v>
      </c>
      <c r="G69" s="83">
        <v>5.72</v>
      </c>
      <c r="H69" s="84">
        <f>EOD_T-A69</f>
        <v>95</v>
      </c>
      <c r="I69" s="83">
        <f t="shared" si="3"/>
        <v>0</v>
      </c>
      <c r="J69" s="83">
        <f t="shared" si="4"/>
        <v>0</v>
      </c>
      <c r="K69" s="83">
        <f>J69-TLS_90DSMR</f>
        <v>-0.14429822223923414</v>
      </c>
      <c r="L69" s="83">
        <f t="shared" si="5"/>
        <v>2.0821976941403406E-2</v>
      </c>
    </row>
    <row r="70" spans="1:12" x14ac:dyDescent="0.25">
      <c r="A70" s="82">
        <v>41998</v>
      </c>
      <c r="B70" s="83">
        <v>5.91</v>
      </c>
      <c r="C70" s="83">
        <v>5.91</v>
      </c>
      <c r="D70" s="83">
        <v>5.91</v>
      </c>
      <c r="E70" s="83">
        <v>5.91</v>
      </c>
      <c r="F70" s="84">
        <v>0</v>
      </c>
      <c r="G70" s="83">
        <v>5.72</v>
      </c>
      <c r="H70" s="84">
        <f>EOD_T-A70</f>
        <v>96</v>
      </c>
      <c r="I70" s="83">
        <f t="shared" si="3"/>
        <v>0</v>
      </c>
      <c r="J70" s="83">
        <f t="shared" si="4"/>
        <v>0</v>
      </c>
      <c r="K70" s="83">
        <f>J70-TLS_90DSMR</f>
        <v>-0.14429822223923414</v>
      </c>
      <c r="L70" s="83">
        <f t="shared" si="5"/>
        <v>2.0821976941403406E-2</v>
      </c>
    </row>
    <row r="71" spans="1:12" x14ac:dyDescent="0.25">
      <c r="A71" s="82">
        <v>41997</v>
      </c>
      <c r="B71" s="83">
        <v>5.93</v>
      </c>
      <c r="C71" s="83">
        <v>5.94</v>
      </c>
      <c r="D71" s="83">
        <v>5.87</v>
      </c>
      <c r="E71" s="83">
        <v>5.91</v>
      </c>
      <c r="F71" s="84">
        <v>13061800</v>
      </c>
      <c r="G71" s="83">
        <v>5.72</v>
      </c>
      <c r="H71" s="84">
        <f>EOD_T-A71</f>
        <v>97</v>
      </c>
      <c r="I71" s="83">
        <f t="shared" si="3"/>
        <v>-4.9999999999999822E-2</v>
      </c>
      <c r="J71" s="83">
        <f t="shared" si="4"/>
        <v>-0.86655112651646149</v>
      </c>
      <c r="K71" s="83">
        <f>J71-TLS_90DSMR</f>
        <v>-1.0108493487556955</v>
      </c>
      <c r="L71" s="83">
        <f t="shared" si="5"/>
        <v>1.0218164058798138</v>
      </c>
    </row>
    <row r="72" spans="1:12" x14ac:dyDescent="0.25">
      <c r="A72" s="82">
        <v>41996</v>
      </c>
      <c r="B72" s="83">
        <v>6.03</v>
      </c>
      <c r="C72" s="83">
        <v>6.05</v>
      </c>
      <c r="D72" s="83">
        <v>5.95</v>
      </c>
      <c r="E72" s="83">
        <v>5.96</v>
      </c>
      <c r="F72" s="84">
        <v>18702900</v>
      </c>
      <c r="G72" s="83">
        <v>5.77</v>
      </c>
      <c r="H72" s="84">
        <f>EOD_T-A72</f>
        <v>98</v>
      </c>
      <c r="I72" s="83">
        <f t="shared" si="3"/>
        <v>-3.0000000000000249E-2</v>
      </c>
      <c r="J72" s="83">
        <f t="shared" si="4"/>
        <v>-0.51724137931034919</v>
      </c>
      <c r="K72" s="83">
        <f>J72-TLS_90DSMR</f>
        <v>-0.66153960154958336</v>
      </c>
      <c r="L72" s="83">
        <f t="shared" si="5"/>
        <v>0.43763464441838151</v>
      </c>
    </row>
    <row r="73" spans="1:12" x14ac:dyDescent="0.25">
      <c r="A73" s="82">
        <v>41995</v>
      </c>
      <c r="B73" s="83">
        <v>5.94</v>
      </c>
      <c r="C73" s="83">
        <v>6</v>
      </c>
      <c r="D73" s="83">
        <v>5.92</v>
      </c>
      <c r="E73" s="83">
        <v>6</v>
      </c>
      <c r="F73" s="84">
        <v>23820300</v>
      </c>
      <c r="G73" s="83">
        <v>5.8</v>
      </c>
      <c r="H73" s="84">
        <f>EOD_T-A73</f>
        <v>99</v>
      </c>
      <c r="I73" s="83">
        <f t="shared" si="3"/>
        <v>9.9999999999999645E-2</v>
      </c>
      <c r="J73" s="83">
        <f t="shared" si="4"/>
        <v>1.7543859649122744</v>
      </c>
      <c r="K73" s="83">
        <f>J73-TLS_90DSMR</f>
        <v>1.6100877426730402</v>
      </c>
      <c r="L73" s="83">
        <f t="shared" si="5"/>
        <v>2.5923825391059663</v>
      </c>
    </row>
    <row r="74" spans="1:12" x14ac:dyDescent="0.25">
      <c r="A74" s="82">
        <v>41992</v>
      </c>
      <c r="B74" s="83">
        <v>5.87</v>
      </c>
      <c r="C74" s="83">
        <v>5.9</v>
      </c>
      <c r="D74" s="83">
        <v>5.83</v>
      </c>
      <c r="E74" s="83">
        <v>5.89</v>
      </c>
      <c r="F74" s="84">
        <v>71218000</v>
      </c>
      <c r="G74" s="83">
        <v>5.7</v>
      </c>
      <c r="H74" s="84">
        <f>EOD_T-A74</f>
        <v>102</v>
      </c>
      <c r="I74" s="83">
        <f t="shared" si="3"/>
        <v>7.0000000000000284E-2</v>
      </c>
      <c r="J74" s="83">
        <f t="shared" si="4"/>
        <v>1.2433392539964525</v>
      </c>
      <c r="K74" s="83">
        <f>J74-TLS_90DSMR</f>
        <v>1.0990410317572183</v>
      </c>
      <c r="L74" s="83">
        <f t="shared" si="5"/>
        <v>1.207891189485971</v>
      </c>
    </row>
    <row r="75" spans="1:12" x14ac:dyDescent="0.25">
      <c r="A75" s="82">
        <v>41991</v>
      </c>
      <c r="B75" s="83">
        <v>5.75</v>
      </c>
      <c r="C75" s="83">
        <v>5.83</v>
      </c>
      <c r="D75" s="83">
        <v>5.75</v>
      </c>
      <c r="E75" s="83">
        <v>5.82</v>
      </c>
      <c r="F75" s="84">
        <v>35961200</v>
      </c>
      <c r="G75" s="83">
        <v>5.63</v>
      </c>
      <c r="H75" s="84">
        <f>EOD_T-A75</f>
        <v>103</v>
      </c>
      <c r="I75" s="83">
        <f t="shared" si="3"/>
        <v>5.9999999999999609E-2</v>
      </c>
      <c r="J75" s="83">
        <f t="shared" si="4"/>
        <v>1.0771992818671383</v>
      </c>
      <c r="K75" s="83">
        <f>J75-TLS_90DSMR</f>
        <v>0.93290105962790415</v>
      </c>
      <c r="L75" s="83">
        <f t="shared" si="5"/>
        <v>0.87030438705486635</v>
      </c>
    </row>
    <row r="76" spans="1:12" x14ac:dyDescent="0.25">
      <c r="A76" s="82">
        <v>41990</v>
      </c>
      <c r="B76" s="83">
        <v>5.72</v>
      </c>
      <c r="C76" s="83">
        <v>5.8</v>
      </c>
      <c r="D76" s="83">
        <v>5.72</v>
      </c>
      <c r="E76" s="83">
        <v>5.76</v>
      </c>
      <c r="F76" s="84">
        <v>25855300</v>
      </c>
      <c r="G76" s="83">
        <v>5.57</v>
      </c>
      <c r="H76" s="84">
        <f>EOD_T-A76</f>
        <v>104</v>
      </c>
      <c r="I76" s="83">
        <f t="shared" si="3"/>
        <v>4.0000000000000036E-2</v>
      </c>
      <c r="J76" s="83">
        <f t="shared" si="4"/>
        <v>0.72332730560578717</v>
      </c>
      <c r="K76" s="83">
        <f>J76-TLS_90DSMR</f>
        <v>0.57902908336655301</v>
      </c>
      <c r="L76" s="83">
        <f t="shared" si="5"/>
        <v>0.3352746793843106</v>
      </c>
    </row>
    <row r="77" spans="1:12" x14ac:dyDescent="0.25">
      <c r="A77" s="82">
        <v>41989</v>
      </c>
      <c r="B77" s="83">
        <v>5.75</v>
      </c>
      <c r="C77" s="83">
        <v>5.79</v>
      </c>
      <c r="D77" s="83">
        <v>5.72</v>
      </c>
      <c r="E77" s="83">
        <v>5.72</v>
      </c>
      <c r="F77" s="84">
        <v>30973800</v>
      </c>
      <c r="G77" s="83">
        <v>5.53</v>
      </c>
      <c r="H77" s="84">
        <f>EOD_T-A77</f>
        <v>105</v>
      </c>
      <c r="I77" s="83">
        <f t="shared" si="3"/>
        <v>-1.9999999999999574E-2</v>
      </c>
      <c r="J77" s="83">
        <f t="shared" si="4"/>
        <v>-0.36036036036035268</v>
      </c>
      <c r="K77" s="83">
        <f>J77-TLS_90DSMR</f>
        <v>-0.50465858259958685</v>
      </c>
      <c r="L77" s="83">
        <f t="shared" si="5"/>
        <v>0.25468028499142403</v>
      </c>
    </row>
    <row r="78" spans="1:12" x14ac:dyDescent="0.25">
      <c r="A78" s="82">
        <v>41988</v>
      </c>
      <c r="B78" s="83">
        <v>5.74</v>
      </c>
      <c r="C78" s="83">
        <v>5.77</v>
      </c>
      <c r="D78" s="83">
        <v>5.71</v>
      </c>
      <c r="E78" s="83">
        <v>5.74</v>
      </c>
      <c r="F78" s="84">
        <v>17595300</v>
      </c>
      <c r="G78" s="83">
        <v>5.55</v>
      </c>
      <c r="H78" s="84">
        <f>EOD_T-A78</f>
        <v>106</v>
      </c>
      <c r="I78" s="83">
        <f t="shared" si="3"/>
        <v>4.0000000000000036E-2</v>
      </c>
      <c r="J78" s="83">
        <f t="shared" si="4"/>
        <v>0.72595281306715131</v>
      </c>
      <c r="K78" s="83">
        <f>J78-TLS_90DSMR</f>
        <v>0.58165459082791715</v>
      </c>
      <c r="L78" s="83">
        <f t="shared" si="5"/>
        <v>0.33832206303119172</v>
      </c>
    </row>
    <row r="79" spans="1:12" x14ac:dyDescent="0.25">
      <c r="A79" s="82">
        <v>41985</v>
      </c>
      <c r="B79" s="83">
        <v>5.7</v>
      </c>
      <c r="C79" s="83">
        <v>5.73</v>
      </c>
      <c r="D79" s="83">
        <v>5.66</v>
      </c>
      <c r="E79" s="83">
        <v>5.7</v>
      </c>
      <c r="F79" s="84">
        <v>19737600</v>
      </c>
      <c r="G79" s="83">
        <v>5.51</v>
      </c>
      <c r="H79" s="84">
        <f>EOD_T-A79</f>
        <v>109</v>
      </c>
      <c r="I79" s="83">
        <f t="shared" si="3"/>
        <v>9.9999999999997868E-3</v>
      </c>
      <c r="J79" s="83">
        <f t="shared" si="4"/>
        <v>0.18181818181817794</v>
      </c>
      <c r="K79" s="83">
        <f>J79-TLS_90DSMR</f>
        <v>3.7519959578943801E-2</v>
      </c>
      <c r="L79" s="83">
        <f t="shared" si="5"/>
        <v>1.4077473668055768E-3</v>
      </c>
    </row>
    <row r="80" spans="1:12" x14ac:dyDescent="0.25">
      <c r="A80" s="82">
        <v>41984</v>
      </c>
      <c r="B80" s="83">
        <v>5.61</v>
      </c>
      <c r="C80" s="83">
        <v>5.71</v>
      </c>
      <c r="D80" s="83">
        <v>5.6</v>
      </c>
      <c r="E80" s="83">
        <v>5.69</v>
      </c>
      <c r="F80" s="84">
        <v>26380600</v>
      </c>
      <c r="G80" s="83">
        <v>5.5</v>
      </c>
      <c r="H80" s="84">
        <f>EOD_T-A80</f>
        <v>110</v>
      </c>
      <c r="I80" s="83">
        <f t="shared" si="3"/>
        <v>5.9999999999999609E-2</v>
      </c>
      <c r="J80" s="83">
        <f t="shared" si="4"/>
        <v>1.102941176470581</v>
      </c>
      <c r="K80" s="83">
        <f>J80-TLS_90DSMR</f>
        <v>0.95864295423134682</v>
      </c>
      <c r="L80" s="83">
        <f t="shared" si="5"/>
        <v>0.91899631369740409</v>
      </c>
    </row>
    <row r="81" spans="1:12" x14ac:dyDescent="0.25">
      <c r="A81" s="82">
        <v>41983</v>
      </c>
      <c r="B81" s="83">
        <v>5.66</v>
      </c>
      <c r="C81" s="83">
        <v>5.67</v>
      </c>
      <c r="D81" s="83">
        <v>5.62</v>
      </c>
      <c r="E81" s="83">
        <v>5.62</v>
      </c>
      <c r="F81" s="84">
        <v>23140200</v>
      </c>
      <c r="G81" s="83">
        <v>5.44</v>
      </c>
      <c r="H81" s="84">
        <f>EOD_T-A81</f>
        <v>111</v>
      </c>
      <c r="I81" s="83">
        <f t="shared" si="3"/>
        <v>-1.9999999999999574E-2</v>
      </c>
      <c r="J81" s="83">
        <f t="shared" si="4"/>
        <v>-0.3663003663003585</v>
      </c>
      <c r="K81" s="83">
        <f>J81-TLS_90DSMR</f>
        <v>-0.51059858853959261</v>
      </c>
      <c r="L81" s="83">
        <f t="shared" si="5"/>
        <v>0.26071091861862422</v>
      </c>
    </row>
    <row r="82" spans="1:12" x14ac:dyDescent="0.25">
      <c r="A82" s="82">
        <v>41982</v>
      </c>
      <c r="B82" s="83">
        <v>5.65</v>
      </c>
      <c r="C82" s="83">
        <v>5.72</v>
      </c>
      <c r="D82" s="83">
        <v>5.64</v>
      </c>
      <c r="E82" s="83">
        <v>5.64</v>
      </c>
      <c r="F82" s="84">
        <v>30956100</v>
      </c>
      <c r="G82" s="83">
        <v>5.46</v>
      </c>
      <c r="H82" s="84">
        <f>EOD_T-A82</f>
        <v>112</v>
      </c>
      <c r="I82" s="83">
        <f t="shared" si="3"/>
        <v>-3.0000000000000249E-2</v>
      </c>
      <c r="J82" s="83">
        <f t="shared" si="4"/>
        <v>-0.54644808743169848</v>
      </c>
      <c r="K82" s="83">
        <f>J82-TLS_90DSMR</f>
        <v>-0.69074630967093265</v>
      </c>
      <c r="L82" s="83">
        <f t="shared" si="5"/>
        <v>0.47713046432401196</v>
      </c>
    </row>
    <row r="83" spans="1:12" x14ac:dyDescent="0.25">
      <c r="A83" s="82">
        <v>41981</v>
      </c>
      <c r="B83" s="83">
        <v>5.69</v>
      </c>
      <c r="C83" s="83">
        <v>5.73</v>
      </c>
      <c r="D83" s="83">
        <v>5.66</v>
      </c>
      <c r="E83" s="83">
        <v>5.67</v>
      </c>
      <c r="F83" s="84">
        <v>20608600</v>
      </c>
      <c r="G83" s="83">
        <v>5.49</v>
      </c>
      <c r="H83" s="84">
        <f>EOD_T-A83</f>
        <v>113</v>
      </c>
      <c r="I83" s="83">
        <f t="shared" si="3"/>
        <v>0</v>
      </c>
      <c r="J83" s="83">
        <f t="shared" si="4"/>
        <v>0</v>
      </c>
      <c r="K83" s="83">
        <f>J83-TLS_90DSMR</f>
        <v>-0.14429822223923414</v>
      </c>
      <c r="L83" s="83">
        <f t="shared" si="5"/>
        <v>2.0821976941403406E-2</v>
      </c>
    </row>
    <row r="84" spans="1:12" x14ac:dyDescent="0.25">
      <c r="A84" s="82">
        <v>41978</v>
      </c>
      <c r="B84" s="83">
        <v>5.7</v>
      </c>
      <c r="C84" s="83">
        <v>5.73</v>
      </c>
      <c r="D84" s="83">
        <v>5.66</v>
      </c>
      <c r="E84" s="83">
        <v>5.67</v>
      </c>
      <c r="F84" s="84">
        <v>20831400</v>
      </c>
      <c r="G84" s="83">
        <v>5.49</v>
      </c>
      <c r="H84" s="84">
        <f>EOD_T-A84</f>
        <v>116</v>
      </c>
      <c r="I84" s="83">
        <f t="shared" si="3"/>
        <v>-9.9999999999997868E-3</v>
      </c>
      <c r="J84" s="83">
        <f t="shared" si="4"/>
        <v>-0.18181818181817794</v>
      </c>
      <c r="K84" s="83">
        <f>J84-TLS_90DSMR</f>
        <v>-0.32611640405741205</v>
      </c>
      <c r="L84" s="83">
        <f t="shared" si="5"/>
        <v>0.10635190899533724</v>
      </c>
    </row>
    <row r="85" spans="1:12" x14ac:dyDescent="0.25">
      <c r="A85" s="82">
        <v>41977</v>
      </c>
      <c r="B85" s="83">
        <v>5.69</v>
      </c>
      <c r="C85" s="83">
        <v>5.74</v>
      </c>
      <c r="D85" s="83">
        <v>5.65</v>
      </c>
      <c r="E85" s="83">
        <v>5.68</v>
      </c>
      <c r="F85" s="84">
        <v>19701300</v>
      </c>
      <c r="G85" s="83">
        <v>5.5</v>
      </c>
      <c r="H85" s="84">
        <f>EOD_T-A85</f>
        <v>117</v>
      </c>
      <c r="I85" s="83">
        <f t="shared" si="3"/>
        <v>0</v>
      </c>
      <c r="J85" s="83">
        <f t="shared" si="4"/>
        <v>0</v>
      </c>
      <c r="K85" s="83">
        <f>J85-TLS_90DSMR</f>
        <v>-0.14429822223923414</v>
      </c>
      <c r="L85" s="83">
        <f t="shared" si="5"/>
        <v>2.0821976941403406E-2</v>
      </c>
    </row>
    <row r="86" spans="1:12" x14ac:dyDescent="0.25">
      <c r="A86" s="82">
        <v>41976</v>
      </c>
      <c r="B86" s="83">
        <v>5.69</v>
      </c>
      <c r="C86" s="83">
        <v>5.69</v>
      </c>
      <c r="D86" s="83">
        <v>5.65</v>
      </c>
      <c r="E86" s="83">
        <v>5.68</v>
      </c>
      <c r="F86" s="84">
        <v>18027800</v>
      </c>
      <c r="G86" s="83">
        <v>5.5</v>
      </c>
      <c r="H86" s="84">
        <f>EOD_T-A86</f>
        <v>118</v>
      </c>
      <c r="I86" s="83">
        <f t="shared" si="3"/>
        <v>9.9999999999997868E-3</v>
      </c>
      <c r="J86" s="83">
        <f t="shared" si="4"/>
        <v>0.18214936247722746</v>
      </c>
      <c r="K86" s="83">
        <f>J86-TLS_90DSMR</f>
        <v>3.7851140237993325E-2</v>
      </c>
      <c r="L86" s="83">
        <f t="shared" si="5"/>
        <v>1.4327088173162375E-3</v>
      </c>
    </row>
    <row r="87" spans="1:12" x14ac:dyDescent="0.25">
      <c r="A87" s="82">
        <v>41975</v>
      </c>
      <c r="B87" s="83">
        <v>5.62</v>
      </c>
      <c r="C87" s="83">
        <v>5.67</v>
      </c>
      <c r="D87" s="83">
        <v>5.59</v>
      </c>
      <c r="E87" s="83">
        <v>5.67</v>
      </c>
      <c r="F87" s="84">
        <v>17753500</v>
      </c>
      <c r="G87" s="83">
        <v>5.49</v>
      </c>
      <c r="H87" s="84">
        <f>EOD_T-A87</f>
        <v>119</v>
      </c>
      <c r="I87" s="83">
        <f t="shared" si="3"/>
        <v>4.9999999999999822E-2</v>
      </c>
      <c r="J87" s="83">
        <f t="shared" si="4"/>
        <v>0.91911764705882026</v>
      </c>
      <c r="K87" s="83">
        <f>J87-TLS_90DSMR</f>
        <v>0.7748194248195861</v>
      </c>
      <c r="L87" s="83">
        <f t="shared" si="5"/>
        <v>0.60034514107775427</v>
      </c>
    </row>
    <row r="88" spans="1:12" x14ac:dyDescent="0.25">
      <c r="A88" s="82">
        <v>41974</v>
      </c>
      <c r="B88" s="83">
        <v>5.7</v>
      </c>
      <c r="C88" s="83">
        <v>5.72</v>
      </c>
      <c r="D88" s="83">
        <v>5.61</v>
      </c>
      <c r="E88" s="83">
        <v>5.62</v>
      </c>
      <c r="F88" s="84">
        <v>25034500</v>
      </c>
      <c r="G88" s="83">
        <v>5.44</v>
      </c>
      <c r="H88" s="84">
        <f>EOD_T-A88</f>
        <v>120</v>
      </c>
      <c r="I88" s="83">
        <f t="shared" si="3"/>
        <v>-5.9999999999999609E-2</v>
      </c>
      <c r="J88" s="83">
        <f t="shared" si="4"/>
        <v>-1.0909090909090839</v>
      </c>
      <c r="K88" s="83">
        <f>J88-TLS_90DSMR</f>
        <v>-1.2352073131483181</v>
      </c>
      <c r="L88" s="83">
        <f t="shared" si="5"/>
        <v>1.5257371064550871</v>
      </c>
    </row>
    <row r="89" spans="1:12" x14ac:dyDescent="0.25">
      <c r="A89" s="82">
        <v>41971</v>
      </c>
      <c r="B89" s="83">
        <v>5.71</v>
      </c>
      <c r="C89" s="83">
        <v>5.72</v>
      </c>
      <c r="D89" s="83">
        <v>5.67</v>
      </c>
      <c r="E89" s="83">
        <v>5.69</v>
      </c>
      <c r="F89" s="84">
        <v>32054100</v>
      </c>
      <c r="G89" s="83">
        <v>5.5</v>
      </c>
      <c r="H89" s="84">
        <f>EOD_T-A89</f>
        <v>123</v>
      </c>
      <c r="I89" s="83">
        <f t="shared" si="3"/>
        <v>-4.9999999999999822E-2</v>
      </c>
      <c r="J89" s="83">
        <f t="shared" si="4"/>
        <v>-0.90090090090089781</v>
      </c>
      <c r="K89" s="83">
        <f>J89-TLS_90DSMR</f>
        <v>-1.0451991231401319</v>
      </c>
      <c r="L89" s="83">
        <f t="shared" si="5"/>
        <v>1.0924412070129006</v>
      </c>
    </row>
    <row r="90" spans="1:12" x14ac:dyDescent="0.25">
      <c r="A90" s="82">
        <v>41970</v>
      </c>
      <c r="B90" s="83">
        <v>5.67</v>
      </c>
      <c r="C90" s="83">
        <v>5.74</v>
      </c>
      <c r="D90" s="83">
        <v>5.65</v>
      </c>
      <c r="E90" s="83">
        <v>5.74</v>
      </c>
      <c r="F90" s="84">
        <v>30660800</v>
      </c>
      <c r="G90" s="83">
        <v>5.55</v>
      </c>
      <c r="H90" s="84">
        <f>EOD_T-A90</f>
        <v>124</v>
      </c>
      <c r="I90" s="83">
        <f t="shared" si="3"/>
        <v>5.9999999999999609E-2</v>
      </c>
      <c r="J90" s="83">
        <f t="shared" si="4"/>
        <v>1.0928961748633808</v>
      </c>
      <c r="K90" s="83">
        <f>J90-TLS_90DSMR</f>
        <v>0.94859795262414659</v>
      </c>
      <c r="L90" s="83">
        <f t="shared" si="5"/>
        <v>0.89983807572272267</v>
      </c>
    </row>
    <row r="91" spans="1:12" x14ac:dyDescent="0.25">
      <c r="A91" s="82">
        <v>41969</v>
      </c>
      <c r="B91" s="83">
        <v>5.62</v>
      </c>
      <c r="C91" s="83">
        <v>5.68</v>
      </c>
      <c r="D91" s="83">
        <v>5.62</v>
      </c>
      <c r="E91" s="83">
        <v>5.67</v>
      </c>
      <c r="F91" s="84">
        <v>16888800</v>
      </c>
      <c r="G91" s="83">
        <v>5.49</v>
      </c>
      <c r="H91" s="84">
        <f>EOD_T-A91</f>
        <v>125</v>
      </c>
      <c r="I91" s="83">
        <f t="shared" si="3"/>
        <v>4.9999999999999822E-2</v>
      </c>
      <c r="J91" s="83">
        <f t="shared" si="4"/>
        <v>0.91911764705882026</v>
      </c>
      <c r="K91" s="83">
        <f>J91-TLS_90DSMR</f>
        <v>0.7748194248195861</v>
      </c>
      <c r="L91" s="83">
        <f t="shared" si="5"/>
        <v>0.60034514107775427</v>
      </c>
    </row>
    <row r="92" spans="1:12" x14ac:dyDescent="0.25">
      <c r="A92" s="82">
        <v>41968</v>
      </c>
      <c r="B92" s="83">
        <v>5.65</v>
      </c>
      <c r="C92" s="83">
        <v>5.66</v>
      </c>
      <c r="D92" s="83">
        <v>5.59</v>
      </c>
      <c r="E92" s="83">
        <v>5.62</v>
      </c>
      <c r="F92" s="84">
        <v>31026800</v>
      </c>
      <c r="G92" s="83">
        <v>5.44</v>
      </c>
      <c r="H92" s="84">
        <f>EOD_T-A92</f>
        <v>126</v>
      </c>
      <c r="I92" s="83">
        <f t="shared" si="3"/>
        <v>-2.9999999999999361E-2</v>
      </c>
      <c r="J92" s="83">
        <f t="shared" si="4"/>
        <v>-0.54844606946982377</v>
      </c>
      <c r="K92" s="83">
        <f>J92-TLS_90DSMR</f>
        <v>-0.69274429170905794</v>
      </c>
      <c r="L92" s="83">
        <f t="shared" si="5"/>
        <v>0.47989465369548434</v>
      </c>
    </row>
    <row r="93" spans="1:12" x14ac:dyDescent="0.25">
      <c r="A93" s="82">
        <v>41967</v>
      </c>
      <c r="B93" s="83">
        <v>5.7</v>
      </c>
      <c r="C93" s="83">
        <v>5.71</v>
      </c>
      <c r="D93" s="83">
        <v>5.64</v>
      </c>
      <c r="E93" s="83">
        <v>5.65</v>
      </c>
      <c r="F93" s="84">
        <v>13895900</v>
      </c>
      <c r="G93" s="83">
        <v>5.47</v>
      </c>
      <c r="H93" s="84">
        <f>EOD_T-A93</f>
        <v>127</v>
      </c>
      <c r="I93" s="83">
        <f t="shared" si="3"/>
        <v>0</v>
      </c>
      <c r="J93" s="83">
        <f t="shared" si="4"/>
        <v>0</v>
      </c>
      <c r="K93" s="83">
        <f>J93-TLS_90DSMR</f>
        <v>-0.14429822223923414</v>
      </c>
      <c r="L93" s="83">
        <f t="shared" si="5"/>
        <v>2.0821976941403406E-2</v>
      </c>
    </row>
    <row r="94" spans="1:12" x14ac:dyDescent="0.25">
      <c r="A94" s="82">
        <v>41964</v>
      </c>
      <c r="B94" s="83">
        <v>5.71</v>
      </c>
      <c r="C94" s="83">
        <v>5.71</v>
      </c>
      <c r="D94" s="83">
        <v>5.64</v>
      </c>
      <c r="E94" s="83">
        <v>5.65</v>
      </c>
      <c r="F94" s="84">
        <v>20747100</v>
      </c>
      <c r="G94" s="83">
        <v>5.47</v>
      </c>
      <c r="H94" s="84">
        <f>EOD_T-A94</f>
        <v>130</v>
      </c>
      <c r="I94" s="83">
        <f t="shared" si="3"/>
        <v>-3.0000000000000249E-2</v>
      </c>
      <c r="J94" s="83">
        <f t="shared" si="4"/>
        <v>-0.54545454545454997</v>
      </c>
      <c r="K94" s="83">
        <f>J94-TLS_90DSMR</f>
        <v>-0.68975276769378413</v>
      </c>
      <c r="L94" s="83">
        <f t="shared" si="5"/>
        <v>0.47575888054123533</v>
      </c>
    </row>
    <row r="95" spans="1:12" x14ac:dyDescent="0.25">
      <c r="A95" s="82">
        <v>41963</v>
      </c>
      <c r="B95" s="83">
        <v>5.73</v>
      </c>
      <c r="C95" s="83">
        <v>5.74</v>
      </c>
      <c r="D95" s="83">
        <v>5.68</v>
      </c>
      <c r="E95" s="83">
        <v>5.68</v>
      </c>
      <c r="F95" s="84">
        <v>20320400</v>
      </c>
      <c r="G95" s="83">
        <v>5.5</v>
      </c>
      <c r="H95" s="84">
        <f>EOD_T-A95</f>
        <v>131</v>
      </c>
      <c r="I95" s="83">
        <f t="shared" si="3"/>
        <v>-5.9999999999999609E-2</v>
      </c>
      <c r="J95" s="83">
        <f t="shared" si="4"/>
        <v>-1.0791366906474751</v>
      </c>
      <c r="K95" s="83">
        <f>J95-TLS_90DSMR</f>
        <v>-1.2234349128867092</v>
      </c>
      <c r="L95" s="83">
        <f t="shared" si="5"/>
        <v>1.4967929860701099</v>
      </c>
    </row>
    <row r="96" spans="1:12" x14ac:dyDescent="0.25">
      <c r="A96" s="82">
        <v>41962</v>
      </c>
      <c r="B96" s="83">
        <v>5.77</v>
      </c>
      <c r="C96" s="83">
        <v>5.8</v>
      </c>
      <c r="D96" s="83">
        <v>5.75</v>
      </c>
      <c r="E96" s="83">
        <v>5.75</v>
      </c>
      <c r="F96" s="84">
        <v>16039300</v>
      </c>
      <c r="G96" s="83">
        <v>5.56</v>
      </c>
      <c r="H96" s="84">
        <f>EOD_T-A96</f>
        <v>132</v>
      </c>
      <c r="I96" s="83">
        <f t="shared" si="3"/>
        <v>-1.0000000000000675E-2</v>
      </c>
      <c r="J96" s="83">
        <f t="shared" si="4"/>
        <v>-0.17953321364453634</v>
      </c>
      <c r="K96" s="83">
        <f>J96-TLS_90DSMR</f>
        <v>-0.3238314358837705</v>
      </c>
      <c r="L96" s="83">
        <f t="shared" si="5"/>
        <v>0.10486679886654457</v>
      </c>
    </row>
    <row r="97" spans="1:12" x14ac:dyDescent="0.25">
      <c r="A97" s="82">
        <v>41961</v>
      </c>
      <c r="B97" s="83">
        <v>5.79</v>
      </c>
      <c r="C97" s="83">
        <v>5.8</v>
      </c>
      <c r="D97" s="83">
        <v>5.74</v>
      </c>
      <c r="E97" s="83">
        <v>5.76</v>
      </c>
      <c r="F97" s="84">
        <v>18073500</v>
      </c>
      <c r="G97" s="83">
        <v>5.57</v>
      </c>
      <c r="H97" s="84">
        <f>EOD_T-A97</f>
        <v>133</v>
      </c>
      <c r="I97" s="83">
        <f t="shared" si="3"/>
        <v>0</v>
      </c>
      <c r="J97" s="83">
        <f t="shared" si="4"/>
        <v>0</v>
      </c>
      <c r="K97" s="83">
        <f>J97-TLS_90DSMR</f>
        <v>-0.14429822223923414</v>
      </c>
      <c r="L97" s="83">
        <f t="shared" si="5"/>
        <v>2.0821976941403406E-2</v>
      </c>
    </row>
    <row r="98" spans="1:12" x14ac:dyDescent="0.25">
      <c r="A98" s="82">
        <v>41960</v>
      </c>
      <c r="B98" s="83">
        <v>5.8</v>
      </c>
      <c r="C98" s="83">
        <v>5.8</v>
      </c>
      <c r="D98" s="83">
        <v>5.73</v>
      </c>
      <c r="E98" s="83">
        <v>5.76</v>
      </c>
      <c r="F98" s="84">
        <v>13917000</v>
      </c>
      <c r="G98" s="83">
        <v>5.57</v>
      </c>
      <c r="H98" s="84">
        <f>EOD_T-A98</f>
        <v>134</v>
      </c>
      <c r="I98" s="83">
        <f t="shared" si="3"/>
        <v>-4.0000000000000036E-2</v>
      </c>
      <c r="J98" s="83">
        <f t="shared" si="4"/>
        <v>-0.71301247771836063</v>
      </c>
      <c r="K98" s="83">
        <f>J98-TLS_90DSMR</f>
        <v>-0.85731069995759479</v>
      </c>
      <c r="L98" s="83">
        <f t="shared" si="5"/>
        <v>0.73498163626178115</v>
      </c>
    </row>
    <row r="99" spans="1:12" x14ac:dyDescent="0.25">
      <c r="A99" s="82">
        <v>41957</v>
      </c>
      <c r="B99" s="83">
        <v>5.8</v>
      </c>
      <c r="C99" s="83">
        <v>5.8</v>
      </c>
      <c r="D99" s="83">
        <v>5.75</v>
      </c>
      <c r="E99" s="83">
        <v>5.8</v>
      </c>
      <c r="F99" s="84">
        <v>18925100</v>
      </c>
      <c r="G99" s="83">
        <v>5.61</v>
      </c>
      <c r="H99" s="84">
        <f>EOD_T-A99</f>
        <v>137</v>
      </c>
      <c r="I99" s="83">
        <f t="shared" si="3"/>
        <v>2.0000000000000462E-2</v>
      </c>
      <c r="J99" s="83">
        <f t="shared" si="4"/>
        <v>0.35778175313059862</v>
      </c>
      <c r="K99" s="83">
        <f>J99-TLS_90DSMR</f>
        <v>0.21348353089136449</v>
      </c>
      <c r="L99" s="83">
        <f t="shared" si="5"/>
        <v>4.5575217961844175E-2</v>
      </c>
    </row>
    <row r="100" spans="1:12" x14ac:dyDescent="0.25">
      <c r="A100" s="82">
        <v>41956</v>
      </c>
      <c r="B100" s="83">
        <v>5.79</v>
      </c>
      <c r="C100" s="83">
        <v>5.8</v>
      </c>
      <c r="D100" s="83">
        <v>5.75</v>
      </c>
      <c r="E100" s="83">
        <v>5.78</v>
      </c>
      <c r="F100" s="84">
        <v>16002600</v>
      </c>
      <c r="G100" s="83">
        <v>5.59</v>
      </c>
      <c r="H100" s="84">
        <f>EOD_T-A100</f>
        <v>138</v>
      </c>
      <c r="I100" s="83">
        <f t="shared" si="3"/>
        <v>0</v>
      </c>
      <c r="J100" s="83">
        <f t="shared" si="4"/>
        <v>0</v>
      </c>
      <c r="K100" s="83">
        <f>J100-TLS_90DSMR</f>
        <v>-0.14429822223923414</v>
      </c>
      <c r="L100" s="83">
        <f t="shared" si="5"/>
        <v>2.0821976941403406E-2</v>
      </c>
    </row>
    <row r="101" spans="1:12" x14ac:dyDescent="0.25">
      <c r="A101" s="82">
        <v>41955</v>
      </c>
      <c r="B101" s="83">
        <v>5.79</v>
      </c>
      <c r="C101" s="83">
        <v>5.79</v>
      </c>
      <c r="D101" s="83">
        <v>5.72</v>
      </c>
      <c r="E101" s="83">
        <v>5.78</v>
      </c>
      <c r="F101" s="84">
        <v>21501700</v>
      </c>
      <c r="G101" s="83">
        <v>5.59</v>
      </c>
      <c r="H101" s="84">
        <f>EOD_T-A101</f>
        <v>139</v>
      </c>
      <c r="I101" s="83">
        <f t="shared" si="3"/>
        <v>-9.9999999999997868E-3</v>
      </c>
      <c r="J101" s="83">
        <f t="shared" si="4"/>
        <v>-0.17857142857142477</v>
      </c>
      <c r="K101" s="83">
        <f>J101-TLS_90DSMR</f>
        <v>-0.32286965081065888</v>
      </c>
      <c r="L101" s="83">
        <f t="shared" si="5"/>
        <v>0.10424481141459679</v>
      </c>
    </row>
    <row r="102" spans="1:12" x14ac:dyDescent="0.25">
      <c r="A102" s="82">
        <v>41954</v>
      </c>
      <c r="B102" s="83">
        <v>5.76</v>
      </c>
      <c r="C102" s="83">
        <v>5.79</v>
      </c>
      <c r="D102" s="83">
        <v>5.73</v>
      </c>
      <c r="E102" s="83">
        <v>5.79</v>
      </c>
      <c r="F102" s="84">
        <v>24470700</v>
      </c>
      <c r="G102" s="83">
        <v>5.6</v>
      </c>
      <c r="H102" s="84">
        <f>EOD_T-A102</f>
        <v>140</v>
      </c>
      <c r="I102" s="83">
        <f t="shared" si="3"/>
        <v>5.9999999999999609E-2</v>
      </c>
      <c r="J102" s="83">
        <f t="shared" si="4"/>
        <v>1.0830324909747222</v>
      </c>
      <c r="K102" s="83">
        <f>J102-TLS_90DSMR</f>
        <v>0.93873426873548804</v>
      </c>
      <c r="L102" s="83">
        <f t="shared" si="5"/>
        <v>0.88122202729835153</v>
      </c>
    </row>
    <row r="103" spans="1:12" x14ac:dyDescent="0.25">
      <c r="A103" s="82">
        <v>41953</v>
      </c>
      <c r="B103" s="83">
        <v>5.74</v>
      </c>
      <c r="C103" s="83">
        <v>5.76</v>
      </c>
      <c r="D103" s="83">
        <v>5.69</v>
      </c>
      <c r="E103" s="83">
        <v>5.73</v>
      </c>
      <c r="F103" s="84">
        <v>24039300</v>
      </c>
      <c r="G103" s="83">
        <v>5.54</v>
      </c>
      <c r="H103" s="84">
        <f>EOD_T-A103</f>
        <v>141</v>
      </c>
      <c r="I103" s="83">
        <f t="shared" si="3"/>
        <v>-4.0000000000000036E-2</v>
      </c>
      <c r="J103" s="83">
        <f t="shared" si="4"/>
        <v>-0.71684587813620138</v>
      </c>
      <c r="K103" s="83">
        <f>J103-TLS_90DSMR</f>
        <v>-0.86114410037543554</v>
      </c>
      <c r="L103" s="83">
        <f t="shared" si="5"/>
        <v>0.74156916161141817</v>
      </c>
    </row>
    <row r="104" spans="1:12" x14ac:dyDescent="0.25">
      <c r="A104" s="82">
        <v>41950</v>
      </c>
      <c r="B104" s="83">
        <v>5.69</v>
      </c>
      <c r="C104" s="83">
        <v>5.77</v>
      </c>
      <c r="D104" s="83">
        <v>5.68</v>
      </c>
      <c r="E104" s="83">
        <v>5.77</v>
      </c>
      <c r="F104" s="84">
        <v>33970300</v>
      </c>
      <c r="G104" s="83">
        <v>5.58</v>
      </c>
      <c r="H104" s="84">
        <f>EOD_T-A104</f>
        <v>144</v>
      </c>
      <c r="I104" s="83">
        <f t="shared" si="3"/>
        <v>8.9999999999999858E-2</v>
      </c>
      <c r="J104" s="83">
        <f t="shared" si="4"/>
        <v>1.6393442622950793</v>
      </c>
      <c r="K104" s="83">
        <f>J104-TLS_90DSMR</f>
        <v>1.4950460400558452</v>
      </c>
      <c r="L104" s="83">
        <f t="shared" si="5"/>
        <v>2.235162661886664</v>
      </c>
    </row>
    <row r="105" spans="1:12" x14ac:dyDescent="0.25">
      <c r="A105" s="82">
        <v>41949</v>
      </c>
      <c r="B105" s="83">
        <v>5.67</v>
      </c>
      <c r="C105" s="83">
        <v>5.67</v>
      </c>
      <c r="D105" s="83">
        <v>5.64</v>
      </c>
      <c r="E105" s="83">
        <v>5.67</v>
      </c>
      <c r="F105" s="84">
        <v>18902400</v>
      </c>
      <c r="G105" s="83">
        <v>5.49</v>
      </c>
      <c r="H105" s="84">
        <f>EOD_T-A105</f>
        <v>145</v>
      </c>
      <c r="I105" s="83">
        <f t="shared" si="3"/>
        <v>4.0000000000000036E-2</v>
      </c>
      <c r="J105" s="83">
        <f t="shared" si="4"/>
        <v>0.73394495412844096</v>
      </c>
      <c r="K105" s="83">
        <f>J105-TLS_90DSMR</f>
        <v>0.5896467318892068</v>
      </c>
      <c r="L105" s="83">
        <f t="shared" si="5"/>
        <v>0.34768326842762215</v>
      </c>
    </row>
    <row r="106" spans="1:12" x14ac:dyDescent="0.25">
      <c r="A106" s="82">
        <v>41948</v>
      </c>
      <c r="B106" s="83">
        <v>5.68</v>
      </c>
      <c r="C106" s="83">
        <v>5.69</v>
      </c>
      <c r="D106" s="83">
        <v>5.6</v>
      </c>
      <c r="E106" s="83">
        <v>5.63</v>
      </c>
      <c r="F106" s="84">
        <v>28822300</v>
      </c>
      <c r="G106" s="83">
        <v>5.45</v>
      </c>
      <c r="H106" s="84">
        <f>EOD_T-A106</f>
        <v>146</v>
      </c>
      <c r="I106" s="83">
        <f t="shared" si="3"/>
        <v>-3.0000000000000249E-2</v>
      </c>
      <c r="J106" s="83">
        <f t="shared" si="4"/>
        <v>-0.5474452554744571</v>
      </c>
      <c r="K106" s="83">
        <f>J106-TLS_90DSMR</f>
        <v>-0.69174347771369127</v>
      </c>
      <c r="L106" s="83">
        <f t="shared" si="5"/>
        <v>0.47850903895943209</v>
      </c>
    </row>
    <row r="107" spans="1:12" x14ac:dyDescent="0.25">
      <c r="A107" s="82">
        <v>41947</v>
      </c>
      <c r="B107" s="83">
        <v>5.67</v>
      </c>
      <c r="C107" s="83">
        <v>5.7</v>
      </c>
      <c r="D107" s="83">
        <v>5.62</v>
      </c>
      <c r="E107" s="83">
        <v>5.66</v>
      </c>
      <c r="F107" s="84">
        <v>20014600</v>
      </c>
      <c r="G107" s="83">
        <v>5.48</v>
      </c>
      <c r="H107" s="84">
        <f>EOD_T-A107</f>
        <v>147</v>
      </c>
      <c r="I107" s="83">
        <f t="shared" si="3"/>
        <v>-9.9999999999997868E-3</v>
      </c>
      <c r="J107" s="83">
        <f t="shared" si="4"/>
        <v>-0.18214936247722746</v>
      </c>
      <c r="K107" s="83">
        <f>J107-TLS_90DSMR</f>
        <v>-0.32644758471646163</v>
      </c>
      <c r="L107" s="83">
        <f t="shared" si="5"/>
        <v>0.10656802556721139</v>
      </c>
    </row>
    <row r="108" spans="1:12" x14ac:dyDescent="0.25">
      <c r="A108" s="82">
        <v>41946</v>
      </c>
      <c r="B108" s="83">
        <v>5.64</v>
      </c>
      <c r="C108" s="83">
        <v>5.67</v>
      </c>
      <c r="D108" s="83">
        <v>5.63</v>
      </c>
      <c r="E108" s="83">
        <v>5.67</v>
      </c>
      <c r="F108" s="84">
        <v>18805400</v>
      </c>
      <c r="G108" s="83">
        <v>5.49</v>
      </c>
      <c r="H108" s="84">
        <f>EOD_T-A108</f>
        <v>148</v>
      </c>
      <c r="I108" s="83">
        <f t="shared" si="3"/>
        <v>4.0000000000000036E-2</v>
      </c>
      <c r="J108" s="83">
        <f t="shared" si="4"/>
        <v>0.73394495412844096</v>
      </c>
      <c r="K108" s="83">
        <f>J108-TLS_90DSMR</f>
        <v>0.5896467318892068</v>
      </c>
      <c r="L108" s="83">
        <f t="shared" si="5"/>
        <v>0.34768326842762215</v>
      </c>
    </row>
    <row r="109" spans="1:12" x14ac:dyDescent="0.25">
      <c r="A109" s="82">
        <v>41943</v>
      </c>
      <c r="B109" s="83">
        <v>5.6</v>
      </c>
      <c r="C109" s="83">
        <v>5.63</v>
      </c>
      <c r="D109" s="83">
        <v>5.57</v>
      </c>
      <c r="E109" s="83">
        <v>5.63</v>
      </c>
      <c r="F109" s="84">
        <v>33801400</v>
      </c>
      <c r="G109" s="83">
        <v>5.45</v>
      </c>
      <c r="H109" s="84">
        <f>EOD_T-A109</f>
        <v>151</v>
      </c>
      <c r="I109" s="83">
        <f t="shared" si="3"/>
        <v>4.0000000000000036E-2</v>
      </c>
      <c r="J109" s="83">
        <f t="shared" si="4"/>
        <v>0.73937153419593404</v>
      </c>
      <c r="K109" s="83">
        <f>J109-TLS_90DSMR</f>
        <v>0.59507331195669988</v>
      </c>
      <c r="L109" s="83">
        <f t="shared" si="5"/>
        <v>0.35411224660311585</v>
      </c>
    </row>
    <row r="110" spans="1:12" x14ac:dyDescent="0.25">
      <c r="A110" s="82">
        <v>41942</v>
      </c>
      <c r="B110" s="83">
        <v>5.57</v>
      </c>
      <c r="C110" s="83">
        <v>5.59</v>
      </c>
      <c r="D110" s="83">
        <v>5.55</v>
      </c>
      <c r="E110" s="83">
        <v>5.59</v>
      </c>
      <c r="F110" s="84">
        <v>18027900</v>
      </c>
      <c r="G110" s="83">
        <v>5.41</v>
      </c>
      <c r="H110" s="84">
        <f>EOD_T-A110</f>
        <v>152</v>
      </c>
      <c r="I110" s="83">
        <f t="shared" si="3"/>
        <v>4.0000000000000036E-2</v>
      </c>
      <c r="J110" s="83">
        <f t="shared" si="4"/>
        <v>0.74487895716946062</v>
      </c>
      <c r="K110" s="83">
        <f>J110-TLS_90DSMR</f>
        <v>0.60058073493022646</v>
      </c>
      <c r="L110" s="83">
        <f t="shared" si="5"/>
        <v>0.36069721916933095</v>
      </c>
    </row>
    <row r="111" spans="1:12" x14ac:dyDescent="0.25">
      <c r="A111" s="82">
        <v>41941</v>
      </c>
      <c r="B111" s="83">
        <v>5.58</v>
      </c>
      <c r="C111" s="83">
        <v>5.58</v>
      </c>
      <c r="D111" s="83">
        <v>5.52</v>
      </c>
      <c r="E111" s="83">
        <v>5.55</v>
      </c>
      <c r="F111" s="84">
        <v>15593200</v>
      </c>
      <c r="G111" s="83">
        <v>5.37</v>
      </c>
      <c r="H111" s="84">
        <f>EOD_T-A111</f>
        <v>153</v>
      </c>
      <c r="I111" s="83">
        <f t="shared" si="3"/>
        <v>0</v>
      </c>
      <c r="J111" s="83">
        <f t="shared" si="4"/>
        <v>0</v>
      </c>
      <c r="K111" s="83">
        <f>J111-TLS_90DSMR</f>
        <v>-0.14429822223923414</v>
      </c>
      <c r="L111" s="83">
        <f t="shared" si="5"/>
        <v>2.0821976941403406E-2</v>
      </c>
    </row>
    <row r="112" spans="1:12" x14ac:dyDescent="0.25">
      <c r="A112" s="82">
        <v>41940</v>
      </c>
      <c r="B112" s="83">
        <v>5.54</v>
      </c>
      <c r="C112" s="83">
        <v>5.56</v>
      </c>
      <c r="D112" s="83">
        <v>5.49</v>
      </c>
      <c r="E112" s="83">
        <v>5.55</v>
      </c>
      <c r="F112" s="84">
        <v>17381000</v>
      </c>
      <c r="G112" s="83">
        <v>5.37</v>
      </c>
      <c r="H112" s="84">
        <f>EOD_T-A112</f>
        <v>154</v>
      </c>
      <c r="I112" s="83">
        <f t="shared" si="3"/>
        <v>9.9999999999997868E-3</v>
      </c>
      <c r="J112" s="83">
        <f t="shared" si="4"/>
        <v>0.18656716417910049</v>
      </c>
      <c r="K112" s="83">
        <f>J112-TLS_90DSMR</f>
        <v>4.2268941939866356E-2</v>
      </c>
      <c r="L112" s="83">
        <f t="shared" si="5"/>
        <v>1.786663452715793E-3</v>
      </c>
    </row>
    <row r="113" spans="1:12" x14ac:dyDescent="0.25">
      <c r="A113" s="82">
        <v>41939</v>
      </c>
      <c r="B113" s="83">
        <v>5.53</v>
      </c>
      <c r="C113" s="83">
        <v>5.55</v>
      </c>
      <c r="D113" s="83">
        <v>5.51</v>
      </c>
      <c r="E113" s="83">
        <v>5.54</v>
      </c>
      <c r="F113" s="84">
        <v>17315000</v>
      </c>
      <c r="G113" s="83">
        <v>5.36</v>
      </c>
      <c r="H113" s="84">
        <f>EOD_T-A113</f>
        <v>155</v>
      </c>
      <c r="I113" s="83">
        <f t="shared" si="3"/>
        <v>4.0000000000000036E-2</v>
      </c>
      <c r="J113" s="83">
        <f t="shared" si="4"/>
        <v>0.75187969924812093</v>
      </c>
      <c r="K113" s="83">
        <f>J113-TLS_90DSMR</f>
        <v>0.60758147700888676</v>
      </c>
      <c r="L113" s="83">
        <f t="shared" si="5"/>
        <v>0.36915525120430037</v>
      </c>
    </row>
    <row r="114" spans="1:12" x14ac:dyDescent="0.25">
      <c r="A114" s="82">
        <v>41936</v>
      </c>
      <c r="B114" s="83">
        <v>5.53</v>
      </c>
      <c r="C114" s="83">
        <v>5.54</v>
      </c>
      <c r="D114" s="83">
        <v>5.48</v>
      </c>
      <c r="E114" s="83">
        <v>5.5</v>
      </c>
      <c r="F114" s="84">
        <v>24147300</v>
      </c>
      <c r="G114" s="83">
        <v>5.32</v>
      </c>
      <c r="H114" s="84">
        <f>EOD_T-A114</f>
        <v>158</v>
      </c>
      <c r="I114" s="83">
        <f t="shared" si="3"/>
        <v>0</v>
      </c>
      <c r="J114" s="83">
        <f t="shared" si="4"/>
        <v>0</v>
      </c>
      <c r="K114" s="83">
        <f>J114-TLS_90DSMR</f>
        <v>-0.14429822223923414</v>
      </c>
      <c r="L114" s="83">
        <f t="shared" si="5"/>
        <v>2.0821976941403406E-2</v>
      </c>
    </row>
    <row r="115" spans="1:12" x14ac:dyDescent="0.25">
      <c r="A115" s="82">
        <v>41935</v>
      </c>
      <c r="B115" s="83">
        <v>5.48</v>
      </c>
      <c r="C115" s="83">
        <v>5.5</v>
      </c>
      <c r="D115" s="83">
        <v>5.47</v>
      </c>
      <c r="E115" s="83">
        <v>5.5</v>
      </c>
      <c r="F115" s="84">
        <v>30607700</v>
      </c>
      <c r="G115" s="83">
        <v>5.32</v>
      </c>
      <c r="H115" s="84">
        <f>EOD_T-A115</f>
        <v>159</v>
      </c>
      <c r="I115" s="83">
        <f t="shared" si="3"/>
        <v>4.0000000000000036E-2</v>
      </c>
      <c r="J115" s="83">
        <f t="shared" si="4"/>
        <v>0.75757575757575824</v>
      </c>
      <c r="K115" s="83">
        <f>J115-TLS_90DSMR</f>
        <v>0.61327753533652407</v>
      </c>
      <c r="L115" s="83">
        <f t="shared" si="5"/>
        <v>0.37610933534844154</v>
      </c>
    </row>
    <row r="116" spans="1:12" x14ac:dyDescent="0.25">
      <c r="A116" s="82">
        <v>41934</v>
      </c>
      <c r="B116" s="83">
        <v>5.45</v>
      </c>
      <c r="C116" s="83">
        <v>5.46</v>
      </c>
      <c r="D116" s="83">
        <v>5.43</v>
      </c>
      <c r="E116" s="83">
        <v>5.46</v>
      </c>
      <c r="F116" s="84">
        <v>23401800</v>
      </c>
      <c r="G116" s="83">
        <v>5.28</v>
      </c>
      <c r="H116" s="84">
        <f>EOD_T-A116</f>
        <v>160</v>
      </c>
      <c r="I116" s="83">
        <f t="shared" si="3"/>
        <v>4.0000000000000036E-2</v>
      </c>
      <c r="J116" s="83">
        <f t="shared" si="4"/>
        <v>0.76335877862595491</v>
      </c>
      <c r="K116" s="83">
        <f>J116-TLS_90DSMR</f>
        <v>0.61906055638672075</v>
      </c>
      <c r="L116" s="83">
        <f t="shared" si="5"/>
        <v>0.38323597247383628</v>
      </c>
    </row>
    <row r="117" spans="1:12" x14ac:dyDescent="0.25">
      <c r="A117" s="82">
        <v>41933</v>
      </c>
      <c r="B117" s="83">
        <v>5.43</v>
      </c>
      <c r="C117" s="83">
        <v>5.44</v>
      </c>
      <c r="D117" s="83">
        <v>5.4</v>
      </c>
      <c r="E117" s="83">
        <v>5.42</v>
      </c>
      <c r="F117" s="84">
        <v>14256700</v>
      </c>
      <c r="G117" s="83">
        <v>5.24</v>
      </c>
      <c r="H117" s="84">
        <f>EOD_T-A117</f>
        <v>161</v>
      </c>
      <c r="I117" s="83">
        <f t="shared" si="3"/>
        <v>2.0000000000000462E-2</v>
      </c>
      <c r="J117" s="83">
        <f t="shared" si="4"/>
        <v>0.38314176245211617</v>
      </c>
      <c r="K117" s="83">
        <f>J117-TLS_90DSMR</f>
        <v>0.23884354021288204</v>
      </c>
      <c r="L117" s="83">
        <f t="shared" si="5"/>
        <v>5.7046236701422601E-2</v>
      </c>
    </row>
    <row r="118" spans="1:12" x14ac:dyDescent="0.25">
      <c r="A118" s="82">
        <v>41932</v>
      </c>
      <c r="B118" s="83">
        <v>5.42</v>
      </c>
      <c r="C118" s="83">
        <v>5.45</v>
      </c>
      <c r="D118" s="83">
        <v>5.4</v>
      </c>
      <c r="E118" s="83">
        <v>5.4</v>
      </c>
      <c r="F118" s="84">
        <v>15503900</v>
      </c>
      <c r="G118" s="83">
        <v>5.22</v>
      </c>
      <c r="H118" s="84">
        <f>EOD_T-A118</f>
        <v>162</v>
      </c>
      <c r="I118" s="83">
        <f t="shared" si="3"/>
        <v>9.9999999999997868E-3</v>
      </c>
      <c r="J118" s="83">
        <f t="shared" si="4"/>
        <v>0.19193857965450647</v>
      </c>
      <c r="K118" s="83">
        <f>J118-TLS_90DSMR</f>
        <v>4.7640357415272339E-2</v>
      </c>
      <c r="L118" s="83">
        <f t="shared" si="5"/>
        <v>2.2696036546548939E-3</v>
      </c>
    </row>
    <row r="119" spans="1:12" x14ac:dyDescent="0.25">
      <c r="A119" s="82">
        <v>41929</v>
      </c>
      <c r="B119" s="83">
        <v>5.46</v>
      </c>
      <c r="C119" s="83">
        <v>5.49</v>
      </c>
      <c r="D119" s="83">
        <v>5.38</v>
      </c>
      <c r="E119" s="83">
        <v>5.38</v>
      </c>
      <c r="F119" s="84">
        <v>41116900</v>
      </c>
      <c r="G119" s="83">
        <v>5.21</v>
      </c>
      <c r="H119" s="84">
        <f>EOD_T-A119</f>
        <v>165</v>
      </c>
      <c r="I119" s="83">
        <f t="shared" si="3"/>
        <v>-4.0000000000000036E-2</v>
      </c>
      <c r="J119" s="83">
        <f t="shared" si="4"/>
        <v>-0.76190476190476264</v>
      </c>
      <c r="K119" s="83">
        <f>J119-TLS_90DSMR</f>
        <v>-0.9062029841439968</v>
      </c>
      <c r="L119" s="83">
        <f t="shared" si="5"/>
        <v>0.82120384847148498</v>
      </c>
    </row>
    <row r="120" spans="1:12" x14ac:dyDescent="0.25">
      <c r="A120" s="82">
        <v>41928</v>
      </c>
      <c r="B120" s="83">
        <v>5.35</v>
      </c>
      <c r="C120" s="83">
        <v>5.43</v>
      </c>
      <c r="D120" s="83">
        <v>5.33</v>
      </c>
      <c r="E120" s="83">
        <v>5.43</v>
      </c>
      <c r="F120" s="84">
        <v>39363100</v>
      </c>
      <c r="G120" s="83">
        <v>5.25</v>
      </c>
      <c r="H120" s="84">
        <f>EOD_T-A120</f>
        <v>166</v>
      </c>
      <c r="I120" s="83">
        <f t="shared" si="3"/>
        <v>4.0000000000000036E-2</v>
      </c>
      <c r="J120" s="83">
        <f t="shared" si="4"/>
        <v>0.76775431861804289</v>
      </c>
      <c r="K120" s="83">
        <f>J120-TLS_90DSMR</f>
        <v>0.62345609637880872</v>
      </c>
      <c r="L120" s="83">
        <f t="shared" si="5"/>
        <v>0.3886975041119024</v>
      </c>
    </row>
    <row r="121" spans="1:12" x14ac:dyDescent="0.25">
      <c r="A121" s="82">
        <v>41927</v>
      </c>
      <c r="B121" s="83">
        <v>5.32</v>
      </c>
      <c r="C121" s="83">
        <v>5.39</v>
      </c>
      <c r="D121" s="83">
        <v>5.32</v>
      </c>
      <c r="E121" s="83">
        <v>5.38</v>
      </c>
      <c r="F121" s="84">
        <v>29773000</v>
      </c>
      <c r="G121" s="83">
        <v>5.21</v>
      </c>
      <c r="H121" s="84">
        <f>EOD_T-A121</f>
        <v>167</v>
      </c>
      <c r="I121" s="83">
        <f t="shared" si="3"/>
        <v>8.9999999999999858E-2</v>
      </c>
      <c r="J121" s="83">
        <f t="shared" si="4"/>
        <v>1.7578124999999973</v>
      </c>
      <c r="K121" s="83">
        <f>J121-TLS_90DSMR</f>
        <v>1.6135142777607632</v>
      </c>
      <c r="L121" s="83">
        <f t="shared" si="5"/>
        <v>2.6034283245378371</v>
      </c>
    </row>
    <row r="122" spans="1:12" x14ac:dyDescent="0.25">
      <c r="A122" s="82">
        <v>41926</v>
      </c>
      <c r="B122" s="83">
        <v>5.23</v>
      </c>
      <c r="C122" s="83">
        <v>5.32</v>
      </c>
      <c r="D122" s="83">
        <v>5.23</v>
      </c>
      <c r="E122" s="83">
        <v>5.29</v>
      </c>
      <c r="F122" s="84">
        <v>39278500</v>
      </c>
      <c r="G122" s="83">
        <v>5.12</v>
      </c>
      <c r="H122" s="84">
        <f>EOD_T-A122</f>
        <v>168</v>
      </c>
      <c r="I122" s="83">
        <f t="shared" si="3"/>
        <v>4.9999999999999822E-2</v>
      </c>
      <c r="J122" s="83">
        <f t="shared" si="4"/>
        <v>0.98619329388559795</v>
      </c>
      <c r="K122" s="83">
        <f>J122-TLS_90DSMR</f>
        <v>0.84189507164636379</v>
      </c>
      <c r="L122" s="83">
        <f t="shared" si="5"/>
        <v>0.70878731166243603</v>
      </c>
    </row>
    <row r="123" spans="1:12" x14ac:dyDescent="0.25">
      <c r="A123" s="82">
        <v>41925</v>
      </c>
      <c r="B123" s="83">
        <v>5.25</v>
      </c>
      <c r="C123" s="83">
        <v>5.29</v>
      </c>
      <c r="D123" s="83">
        <v>5.23</v>
      </c>
      <c r="E123" s="83">
        <v>5.24</v>
      </c>
      <c r="F123" s="84">
        <v>30445200</v>
      </c>
      <c r="G123" s="83">
        <v>5.07</v>
      </c>
      <c r="H123" s="84">
        <f>EOD_T-A123</f>
        <v>169</v>
      </c>
      <c r="I123" s="83">
        <f t="shared" si="3"/>
        <v>-4.9999999999999822E-2</v>
      </c>
      <c r="J123" s="83">
        <f t="shared" si="4"/>
        <v>-0.97656249999999656</v>
      </c>
      <c r="K123" s="83">
        <f>J123-TLS_90DSMR</f>
        <v>-1.1208607222392306</v>
      </c>
      <c r="L123" s="83">
        <f t="shared" si="5"/>
        <v>1.2563287586586496</v>
      </c>
    </row>
    <row r="124" spans="1:12" x14ac:dyDescent="0.25">
      <c r="A124" s="82">
        <v>41922</v>
      </c>
      <c r="B124" s="83">
        <v>5.33</v>
      </c>
      <c r="C124" s="83">
        <v>5.36</v>
      </c>
      <c r="D124" s="83">
        <v>5.29</v>
      </c>
      <c r="E124" s="83">
        <v>5.29</v>
      </c>
      <c r="F124" s="84">
        <v>34165500</v>
      </c>
      <c r="G124" s="83">
        <v>5.12</v>
      </c>
      <c r="H124" s="84">
        <f>EOD_T-A124</f>
        <v>172</v>
      </c>
      <c r="I124" s="83">
        <f t="shared" si="3"/>
        <v>-9.9999999999999645E-2</v>
      </c>
      <c r="J124" s="83">
        <f t="shared" si="4"/>
        <v>-1.9157088122605297</v>
      </c>
      <c r="K124" s="83">
        <f>J124-TLS_90DSMR</f>
        <v>-2.0600070344997636</v>
      </c>
      <c r="L124" s="83">
        <f t="shared" si="5"/>
        <v>4.2436289821885103</v>
      </c>
    </row>
    <row r="125" spans="1:12" x14ac:dyDescent="0.25">
      <c r="A125" s="82">
        <v>41921</v>
      </c>
      <c r="B125" s="83">
        <v>5.4</v>
      </c>
      <c r="C125" s="83">
        <v>5.44</v>
      </c>
      <c r="D125" s="83">
        <v>5.39</v>
      </c>
      <c r="E125" s="83">
        <v>5.4</v>
      </c>
      <c r="F125" s="84">
        <v>25531100</v>
      </c>
      <c r="G125" s="83">
        <v>5.22</v>
      </c>
      <c r="H125" s="84">
        <f>EOD_T-A125</f>
        <v>173</v>
      </c>
      <c r="I125" s="83">
        <f t="shared" si="3"/>
        <v>2.9999999999999361E-2</v>
      </c>
      <c r="J125" s="83">
        <f t="shared" si="4"/>
        <v>0.57803468208091247</v>
      </c>
      <c r="K125" s="83">
        <f>J125-TLS_90DSMR</f>
        <v>0.4337364598416783</v>
      </c>
      <c r="L125" s="83">
        <f t="shared" si="5"/>
        <v>0.1881273165959918</v>
      </c>
    </row>
    <row r="126" spans="1:12" x14ac:dyDescent="0.25">
      <c r="A126" s="82">
        <v>41920</v>
      </c>
      <c r="B126" s="83">
        <v>5.36</v>
      </c>
      <c r="C126" s="83">
        <v>5.38</v>
      </c>
      <c r="D126" s="83">
        <v>5.35</v>
      </c>
      <c r="E126" s="83">
        <v>5.36</v>
      </c>
      <c r="F126" s="84">
        <v>25551200</v>
      </c>
      <c r="G126" s="83">
        <v>5.19</v>
      </c>
      <c r="H126" s="84">
        <f>EOD_T-A126</f>
        <v>174</v>
      </c>
      <c r="I126" s="83">
        <f t="shared" si="3"/>
        <v>-1.9999999999999574E-2</v>
      </c>
      <c r="J126" s="83">
        <f t="shared" si="4"/>
        <v>-0.38387715930901295</v>
      </c>
      <c r="K126" s="83">
        <f>J126-TLS_90DSMR</f>
        <v>-0.52817538154824706</v>
      </c>
      <c r="L126" s="83">
        <f t="shared" si="5"/>
        <v>0.27896923367363635</v>
      </c>
    </row>
    <row r="127" spans="1:12" x14ac:dyDescent="0.25">
      <c r="A127" s="82">
        <v>41919</v>
      </c>
      <c r="B127" s="83">
        <v>5.4</v>
      </c>
      <c r="C127" s="83">
        <v>5.41</v>
      </c>
      <c r="D127" s="83">
        <v>5.33</v>
      </c>
      <c r="E127" s="83">
        <v>5.39</v>
      </c>
      <c r="F127" s="84">
        <v>38766700</v>
      </c>
      <c r="G127" s="83">
        <v>5.21</v>
      </c>
      <c r="H127" s="84">
        <f>EOD_T-A127</f>
        <v>175</v>
      </c>
      <c r="I127" s="83">
        <f t="shared" si="3"/>
        <v>-9.9999999999997868E-3</v>
      </c>
      <c r="J127" s="83">
        <f t="shared" si="4"/>
        <v>-0.19157088122604957</v>
      </c>
      <c r="K127" s="83">
        <f>J127-TLS_90DSMR</f>
        <v>-0.3358691034652837</v>
      </c>
      <c r="L127" s="83">
        <f t="shared" si="5"/>
        <v>0.11280805466257345</v>
      </c>
    </row>
    <row r="128" spans="1:12" x14ac:dyDescent="0.25">
      <c r="A128" s="82">
        <v>41918</v>
      </c>
      <c r="B128" s="83">
        <v>5.41</v>
      </c>
      <c r="C128" s="83">
        <v>5.41</v>
      </c>
      <c r="D128" s="83">
        <v>5.36</v>
      </c>
      <c r="E128" s="83">
        <v>5.4</v>
      </c>
      <c r="F128" s="84">
        <v>23769900</v>
      </c>
      <c r="G128" s="83">
        <v>5.22</v>
      </c>
      <c r="H128" s="84">
        <f>EOD_T-A128</f>
        <v>176</v>
      </c>
      <c r="I128" s="83">
        <f t="shared" si="3"/>
        <v>9.9999999999997868E-3</v>
      </c>
      <c r="J128" s="83">
        <f t="shared" si="4"/>
        <v>0.19193857965450647</v>
      </c>
      <c r="K128" s="83">
        <f>J128-TLS_90DSMR</f>
        <v>4.7640357415272339E-2</v>
      </c>
      <c r="L128" s="83">
        <f t="shared" si="5"/>
        <v>2.2696036546548939E-3</v>
      </c>
    </row>
    <row r="129" spans="1:12" x14ac:dyDescent="0.25">
      <c r="A129" s="82">
        <v>41915</v>
      </c>
      <c r="B129" s="83">
        <v>5.35</v>
      </c>
      <c r="C129" s="83">
        <v>5.41</v>
      </c>
      <c r="D129" s="83">
        <v>5.35</v>
      </c>
      <c r="E129" s="83">
        <v>5.39</v>
      </c>
      <c r="F129" s="84">
        <v>27102500</v>
      </c>
      <c r="G129" s="83">
        <v>5.21</v>
      </c>
      <c r="H129" s="84">
        <f>EOD_T-A129</f>
        <v>179</v>
      </c>
      <c r="I129" s="83">
        <f t="shared" si="3"/>
        <v>3.0000000000000249E-2</v>
      </c>
      <c r="J129" s="83">
        <f t="shared" si="4"/>
        <v>0.57915057915058399</v>
      </c>
      <c r="K129" s="83">
        <f>J129-TLS_90DSMR</f>
        <v>0.43485235691134982</v>
      </c>
      <c r="L129" s="83">
        <f t="shared" si="5"/>
        <v>0.18909657231135599</v>
      </c>
    </row>
    <row r="130" spans="1:12" x14ac:dyDescent="0.25">
      <c r="A130" s="82">
        <v>41914</v>
      </c>
      <c r="B130" s="83">
        <v>5.36</v>
      </c>
      <c r="C130" s="83">
        <v>5.41</v>
      </c>
      <c r="D130" s="83">
        <v>5.32</v>
      </c>
      <c r="E130" s="83">
        <v>5.35</v>
      </c>
      <c r="F130" s="84">
        <v>33811100</v>
      </c>
      <c r="G130" s="83">
        <v>5.18</v>
      </c>
      <c r="H130" s="84">
        <f>EOD_T-A130</f>
        <v>180</v>
      </c>
      <c r="I130" s="83">
        <f t="shared" si="3"/>
        <v>-3.0000000000000249E-2</v>
      </c>
      <c r="J130" s="83">
        <f t="shared" si="4"/>
        <v>-0.57581573896353644</v>
      </c>
      <c r="K130" s="83">
        <f>J130-TLS_90DSMR</f>
        <v>-0.7201139612027706</v>
      </c>
      <c r="L130" s="83">
        <f t="shared" si="5"/>
        <v>0.51856411711914541</v>
      </c>
    </row>
    <row r="131" spans="1:12" x14ac:dyDescent="0.25">
      <c r="A131" s="82">
        <v>41913</v>
      </c>
      <c r="B131" s="83">
        <v>5.31</v>
      </c>
      <c r="C131" s="83">
        <v>5.39</v>
      </c>
      <c r="D131" s="83">
        <v>5.3</v>
      </c>
      <c r="E131" s="83">
        <v>5.38</v>
      </c>
      <c r="F131" s="84">
        <v>31406000</v>
      </c>
      <c r="G131" s="83">
        <v>5.21</v>
      </c>
      <c r="H131" s="84">
        <f>EOD_T-A131</f>
        <v>181</v>
      </c>
      <c r="I131" s="83">
        <f t="shared" ref="I131:I194" si="6">G131-G132</f>
        <v>8.0000000000000071E-2</v>
      </c>
      <c r="J131" s="83">
        <f t="shared" ref="J131:J194" si="7">I131/G132*100</f>
        <v>1.5594541910331399</v>
      </c>
      <c r="K131" s="83">
        <f>J131-TLS_90DSMR</f>
        <v>1.4151559687939057</v>
      </c>
      <c r="L131" s="83">
        <f t="shared" ref="L131:L194" si="8">K131*K131</f>
        <v>2.0026664160130179</v>
      </c>
    </row>
    <row r="132" spans="1:12" x14ac:dyDescent="0.25">
      <c r="A132" s="82">
        <v>41912</v>
      </c>
      <c r="B132" s="83">
        <v>5.28</v>
      </c>
      <c r="C132" s="83">
        <v>5.33</v>
      </c>
      <c r="D132" s="83">
        <v>5.28</v>
      </c>
      <c r="E132" s="83">
        <v>5.3</v>
      </c>
      <c r="F132" s="84">
        <v>28765500</v>
      </c>
      <c r="G132" s="83">
        <v>5.13</v>
      </c>
      <c r="H132" s="84">
        <f>EOD_T-A132</f>
        <v>182</v>
      </c>
      <c r="I132" s="83">
        <f t="shared" si="6"/>
        <v>3.0000000000000249E-2</v>
      </c>
      <c r="J132" s="83">
        <f t="shared" si="7"/>
        <v>0.58823529411765196</v>
      </c>
      <c r="K132" s="83">
        <f>J132-TLS_90DSMR</f>
        <v>0.4439370718784178</v>
      </c>
      <c r="L132" s="83">
        <f t="shared" si="8"/>
        <v>0.19708012378798348</v>
      </c>
    </row>
    <row r="133" spans="1:12" x14ac:dyDescent="0.25">
      <c r="A133" s="82">
        <v>41911</v>
      </c>
      <c r="B133" s="83">
        <v>5.31</v>
      </c>
      <c r="C133" s="83">
        <v>5.35</v>
      </c>
      <c r="D133" s="83">
        <v>5.27</v>
      </c>
      <c r="E133" s="83">
        <v>5.27</v>
      </c>
      <c r="F133" s="84">
        <v>27938000</v>
      </c>
      <c r="G133" s="83">
        <v>5.0999999999999996</v>
      </c>
      <c r="H133" s="84">
        <f>EOD_T-A133</f>
        <v>183</v>
      </c>
      <c r="I133" s="83">
        <f t="shared" si="6"/>
        <v>-4.0000000000000036E-2</v>
      </c>
      <c r="J133" s="83">
        <f t="shared" si="7"/>
        <v>-0.77821011673151819</v>
      </c>
      <c r="K133" s="83">
        <f>J133-TLS_90DSMR</f>
        <v>-0.92250833897075235</v>
      </c>
      <c r="L133" s="83">
        <f t="shared" si="8"/>
        <v>0.85102163547057652</v>
      </c>
    </row>
    <row r="134" spans="1:12" x14ac:dyDescent="0.25">
      <c r="A134" s="82">
        <v>41908</v>
      </c>
      <c r="B134" s="83">
        <v>5.37</v>
      </c>
      <c r="C134" s="83">
        <v>5.38</v>
      </c>
      <c r="D134" s="83">
        <v>5.31</v>
      </c>
      <c r="E134" s="83">
        <v>5.31</v>
      </c>
      <c r="F134" s="84">
        <v>39590900</v>
      </c>
      <c r="G134" s="83">
        <v>5.14</v>
      </c>
      <c r="H134" s="84">
        <f>EOD_T-A134</f>
        <v>186</v>
      </c>
      <c r="I134" s="83">
        <f t="shared" si="6"/>
        <v>-9.0000000000000746E-2</v>
      </c>
      <c r="J134" s="83">
        <f t="shared" si="7"/>
        <v>-1.7208413001912188</v>
      </c>
      <c r="K134" s="83">
        <f>J134-TLS_90DSMR</f>
        <v>-1.865139522430453</v>
      </c>
      <c r="L134" s="83">
        <f t="shared" si="8"/>
        <v>3.4787454381320981</v>
      </c>
    </row>
    <row r="135" spans="1:12" x14ac:dyDescent="0.25">
      <c r="A135" s="82">
        <v>41907</v>
      </c>
      <c r="B135" s="83">
        <v>5.45</v>
      </c>
      <c r="C135" s="83">
        <v>5.46</v>
      </c>
      <c r="D135" s="83">
        <v>5.41</v>
      </c>
      <c r="E135" s="83">
        <v>5.41</v>
      </c>
      <c r="F135" s="84">
        <v>19205500</v>
      </c>
      <c r="G135" s="83">
        <v>5.23</v>
      </c>
      <c r="H135" s="84">
        <f>EOD_T-A135</f>
        <v>187</v>
      </c>
      <c r="I135" s="83">
        <f t="shared" si="6"/>
        <v>-9.9999999999997868E-3</v>
      </c>
      <c r="J135" s="83">
        <f t="shared" si="7"/>
        <v>-0.19083969465648445</v>
      </c>
      <c r="K135" s="83">
        <f>J135-TLS_90DSMR</f>
        <v>-0.33513791689571859</v>
      </c>
      <c r="L135" s="83">
        <f t="shared" si="8"/>
        <v>0.11231742334120158</v>
      </c>
    </row>
    <row r="136" spans="1:12" x14ac:dyDescent="0.25">
      <c r="A136" s="82">
        <v>41906</v>
      </c>
      <c r="B136" s="83">
        <v>5.45</v>
      </c>
      <c r="C136" s="83">
        <v>5.46</v>
      </c>
      <c r="D136" s="83">
        <v>5.38</v>
      </c>
      <c r="E136" s="83">
        <v>5.42</v>
      </c>
      <c r="F136" s="84">
        <v>23845300</v>
      </c>
      <c r="G136" s="83">
        <v>5.24</v>
      </c>
      <c r="H136" s="84">
        <f>EOD_T-A136</f>
        <v>188</v>
      </c>
      <c r="I136" s="83">
        <f t="shared" si="6"/>
        <v>-1.9999999999999574E-2</v>
      </c>
      <c r="J136" s="83">
        <f t="shared" si="7"/>
        <v>-0.3802281368821212</v>
      </c>
      <c r="K136" s="83">
        <f>J136-TLS_90DSMR</f>
        <v>-0.52452635912135537</v>
      </c>
      <c r="L136" s="83">
        <f t="shared" si="8"/>
        <v>0.27512790141310506</v>
      </c>
    </row>
    <row r="137" spans="1:12" x14ac:dyDescent="0.25">
      <c r="A137" s="82">
        <v>41905</v>
      </c>
      <c r="B137" s="83">
        <v>5.36</v>
      </c>
      <c r="C137" s="83">
        <v>5.44</v>
      </c>
      <c r="D137" s="83">
        <v>5.35</v>
      </c>
      <c r="E137" s="83">
        <v>5.44</v>
      </c>
      <c r="F137" s="84">
        <v>28183900</v>
      </c>
      <c r="G137" s="83">
        <v>5.26</v>
      </c>
      <c r="H137" s="84">
        <f>EOD_T-A137</f>
        <v>189</v>
      </c>
      <c r="I137" s="83">
        <f t="shared" si="6"/>
        <v>8.0000000000000071E-2</v>
      </c>
      <c r="J137" s="83">
        <f t="shared" si="7"/>
        <v>1.5444015444015458</v>
      </c>
      <c r="K137" s="83">
        <f>J137-TLS_90DSMR</f>
        <v>1.4001033221623116</v>
      </c>
      <c r="L137" s="83">
        <f t="shared" si="8"/>
        <v>1.9602893127299417</v>
      </c>
    </row>
    <row r="138" spans="1:12" x14ac:dyDescent="0.25">
      <c r="A138" s="82">
        <v>41904</v>
      </c>
      <c r="B138" s="83">
        <v>5.4</v>
      </c>
      <c r="C138" s="83">
        <v>5.41</v>
      </c>
      <c r="D138" s="83">
        <v>5.35</v>
      </c>
      <c r="E138" s="83">
        <v>5.35</v>
      </c>
      <c r="F138" s="84">
        <v>19650900</v>
      </c>
      <c r="G138" s="83">
        <v>5.18</v>
      </c>
      <c r="H138" s="84">
        <f>EOD_T-A138</f>
        <v>190</v>
      </c>
      <c r="I138" s="83">
        <f t="shared" si="6"/>
        <v>-5.0000000000000711E-2</v>
      </c>
      <c r="J138" s="83">
        <f t="shared" si="7"/>
        <v>-0.95602294455068271</v>
      </c>
      <c r="K138" s="83">
        <f>J138-TLS_90DSMR</f>
        <v>-1.1003211667899169</v>
      </c>
      <c r="L138" s="83">
        <f t="shared" si="8"/>
        <v>1.2107066700859241</v>
      </c>
    </row>
    <row r="139" spans="1:12" x14ac:dyDescent="0.25">
      <c r="A139" s="82">
        <v>41901</v>
      </c>
      <c r="B139" s="83">
        <v>5.4</v>
      </c>
      <c r="C139" s="83">
        <v>5.44</v>
      </c>
      <c r="D139" s="83">
        <v>5.39</v>
      </c>
      <c r="E139" s="83">
        <v>5.41</v>
      </c>
      <c r="F139" s="84">
        <v>22973800</v>
      </c>
      <c r="G139" s="83">
        <v>5.23</v>
      </c>
      <c r="H139" s="84">
        <f>EOD_T-A139</f>
        <v>193</v>
      </c>
      <c r="I139" s="83">
        <f t="shared" si="6"/>
        <v>2.0000000000000462E-2</v>
      </c>
      <c r="J139" s="83">
        <f t="shared" si="7"/>
        <v>0.38387715930902999</v>
      </c>
      <c r="K139" s="83">
        <f>J139-TLS_90DSMR</f>
        <v>0.23957893706979586</v>
      </c>
      <c r="L139" s="83">
        <f t="shared" si="8"/>
        <v>5.7398067087493204E-2</v>
      </c>
    </row>
    <row r="140" spans="1:12" x14ac:dyDescent="0.25">
      <c r="A140" s="82">
        <v>41900</v>
      </c>
      <c r="B140" s="83">
        <v>5.37</v>
      </c>
      <c r="C140" s="83">
        <v>5.41</v>
      </c>
      <c r="D140" s="83">
        <v>5.35</v>
      </c>
      <c r="E140" s="83">
        <v>5.39</v>
      </c>
      <c r="F140" s="84">
        <v>37735500</v>
      </c>
      <c r="G140" s="83">
        <v>5.21</v>
      </c>
      <c r="H140" s="84">
        <f>EOD_T-A140</f>
        <v>194</v>
      </c>
      <c r="I140" s="83">
        <f t="shared" si="6"/>
        <v>0</v>
      </c>
      <c r="J140" s="83">
        <f t="shared" si="7"/>
        <v>0</v>
      </c>
      <c r="K140" s="83">
        <f>J140-TLS_90DSMR</f>
        <v>-0.14429822223923414</v>
      </c>
      <c r="L140" s="83">
        <f t="shared" si="8"/>
        <v>2.0821976941403406E-2</v>
      </c>
    </row>
    <row r="141" spans="1:12" x14ac:dyDescent="0.25">
      <c r="A141" s="82">
        <v>41899</v>
      </c>
      <c r="B141" s="83">
        <v>5.44</v>
      </c>
      <c r="C141" s="83">
        <v>5.45</v>
      </c>
      <c r="D141" s="83">
        <v>5.37</v>
      </c>
      <c r="E141" s="83">
        <v>5.39</v>
      </c>
      <c r="F141" s="84">
        <v>39743900</v>
      </c>
      <c r="G141" s="83">
        <v>5.21</v>
      </c>
      <c r="H141" s="84">
        <f>EOD_T-A141</f>
        <v>195</v>
      </c>
      <c r="I141" s="83">
        <f t="shared" si="6"/>
        <v>-4.0000000000000036E-2</v>
      </c>
      <c r="J141" s="83">
        <f t="shared" si="7"/>
        <v>-0.76190476190476264</v>
      </c>
      <c r="K141" s="83">
        <f>J141-TLS_90DSMR</f>
        <v>-0.9062029841439968</v>
      </c>
      <c r="L141" s="83">
        <f t="shared" si="8"/>
        <v>0.82120384847148498</v>
      </c>
    </row>
    <row r="142" spans="1:12" x14ac:dyDescent="0.25">
      <c r="A142" s="82">
        <v>41898</v>
      </c>
      <c r="B142" s="83">
        <v>5.5</v>
      </c>
      <c r="C142" s="83">
        <v>5.51</v>
      </c>
      <c r="D142" s="83">
        <v>5.43</v>
      </c>
      <c r="E142" s="83">
        <v>5.43</v>
      </c>
      <c r="F142" s="84">
        <v>29372800</v>
      </c>
      <c r="G142" s="83">
        <v>5.25</v>
      </c>
      <c r="H142" s="84">
        <f>EOD_T-A142</f>
        <v>196</v>
      </c>
      <c r="I142" s="83">
        <f t="shared" si="6"/>
        <v>-5.9999999999999609E-2</v>
      </c>
      <c r="J142" s="83">
        <f t="shared" si="7"/>
        <v>-1.1299435028248515</v>
      </c>
      <c r="K142" s="83">
        <f>J142-TLS_90DSMR</f>
        <v>-1.2742417250640856</v>
      </c>
      <c r="L142" s="83">
        <f t="shared" si="8"/>
        <v>1.6236919738942968</v>
      </c>
    </row>
    <row r="143" spans="1:12" x14ac:dyDescent="0.25">
      <c r="A143" s="82">
        <v>41897</v>
      </c>
      <c r="B143" s="83">
        <v>5.53</v>
      </c>
      <c r="C143" s="83">
        <v>5.54</v>
      </c>
      <c r="D143" s="83">
        <v>5.48</v>
      </c>
      <c r="E143" s="83">
        <v>5.49</v>
      </c>
      <c r="F143" s="84">
        <v>21430200</v>
      </c>
      <c r="G143" s="83">
        <v>5.31</v>
      </c>
      <c r="H143" s="84">
        <f>EOD_T-A143</f>
        <v>197</v>
      </c>
      <c r="I143" s="83">
        <f t="shared" si="6"/>
        <v>-5.0000000000000711E-2</v>
      </c>
      <c r="J143" s="83">
        <f t="shared" si="7"/>
        <v>-0.93283582089553563</v>
      </c>
      <c r="K143" s="83">
        <f>J143-TLS_90DSMR</f>
        <v>-1.0771340431347698</v>
      </c>
      <c r="L143" s="83">
        <f t="shared" si="8"/>
        <v>1.160217746879856</v>
      </c>
    </row>
    <row r="144" spans="1:12" x14ac:dyDescent="0.25">
      <c r="A144" s="82">
        <v>41894</v>
      </c>
      <c r="B144" s="83">
        <v>5.58</v>
      </c>
      <c r="C144" s="83">
        <v>5.59</v>
      </c>
      <c r="D144" s="83">
        <v>5.52</v>
      </c>
      <c r="E144" s="83">
        <v>5.54</v>
      </c>
      <c r="F144" s="84">
        <v>23052000</v>
      </c>
      <c r="G144" s="83">
        <v>5.36</v>
      </c>
      <c r="H144" s="84">
        <f>EOD_T-A144</f>
        <v>200</v>
      </c>
      <c r="I144" s="83">
        <f t="shared" si="6"/>
        <v>-4.9999999999999822E-2</v>
      </c>
      <c r="J144" s="83">
        <f t="shared" si="7"/>
        <v>-0.92421441774491364</v>
      </c>
      <c r="K144" s="83">
        <f>J144-TLS_90DSMR</f>
        <v>-1.0685126399841478</v>
      </c>
      <c r="L144" s="83">
        <f t="shared" si="8"/>
        <v>1.1417192618058931</v>
      </c>
    </row>
    <row r="145" spans="1:12" x14ac:dyDescent="0.25">
      <c r="A145" s="82">
        <v>41893</v>
      </c>
      <c r="B145" s="83">
        <v>5.66</v>
      </c>
      <c r="C145" s="83">
        <v>5.66</v>
      </c>
      <c r="D145" s="83">
        <v>5.58</v>
      </c>
      <c r="E145" s="83">
        <v>5.59</v>
      </c>
      <c r="F145" s="84">
        <v>22954500</v>
      </c>
      <c r="G145" s="83">
        <v>5.41</v>
      </c>
      <c r="H145" s="84">
        <f>EOD_T-A145</f>
        <v>201</v>
      </c>
      <c r="I145" s="83">
        <f t="shared" si="6"/>
        <v>-3.0000000000000249E-2</v>
      </c>
      <c r="J145" s="83">
        <f t="shared" si="7"/>
        <v>-0.55147058823529871</v>
      </c>
      <c r="K145" s="83">
        <f>J145-TLS_90DSMR</f>
        <v>-0.69576881047453287</v>
      </c>
      <c r="L145" s="83">
        <f t="shared" si="8"/>
        <v>0.48409423762914644</v>
      </c>
    </row>
    <row r="146" spans="1:12" x14ac:dyDescent="0.25">
      <c r="A146" s="82">
        <v>41892</v>
      </c>
      <c r="B146" s="83">
        <v>5.64</v>
      </c>
      <c r="C146" s="83">
        <v>5.64</v>
      </c>
      <c r="D146" s="83">
        <v>5.6</v>
      </c>
      <c r="E146" s="83">
        <v>5.62</v>
      </c>
      <c r="F146" s="84">
        <v>21777300</v>
      </c>
      <c r="G146" s="83">
        <v>5.44</v>
      </c>
      <c r="H146" s="84">
        <f>EOD_T-A146</f>
        <v>202</v>
      </c>
      <c r="I146" s="83">
        <f t="shared" si="6"/>
        <v>-5.9999999999999609E-2</v>
      </c>
      <c r="J146" s="83">
        <f t="shared" si="7"/>
        <v>-1.0909090909090839</v>
      </c>
      <c r="K146" s="83">
        <f>J146-TLS_90DSMR</f>
        <v>-1.2352073131483181</v>
      </c>
      <c r="L146" s="83">
        <f t="shared" si="8"/>
        <v>1.5257371064550871</v>
      </c>
    </row>
    <row r="147" spans="1:12" x14ac:dyDescent="0.25">
      <c r="A147" s="82">
        <v>41891</v>
      </c>
      <c r="B147" s="83">
        <v>5.67</v>
      </c>
      <c r="C147" s="83">
        <v>5.69</v>
      </c>
      <c r="D147" s="83">
        <v>5.65</v>
      </c>
      <c r="E147" s="83">
        <v>5.68</v>
      </c>
      <c r="F147" s="84">
        <v>11839500</v>
      </c>
      <c r="G147" s="83">
        <v>5.5</v>
      </c>
      <c r="H147" s="84">
        <f>EOD_T-A147</f>
        <v>203</v>
      </c>
      <c r="I147" s="83">
        <f t="shared" si="6"/>
        <v>3.0000000000000249E-2</v>
      </c>
      <c r="J147" s="83">
        <f t="shared" si="7"/>
        <v>0.54844606946984009</v>
      </c>
      <c r="K147" s="83">
        <f>J147-TLS_90DSMR</f>
        <v>0.40414784723060593</v>
      </c>
      <c r="L147" s="83">
        <f t="shared" si="8"/>
        <v>0.16333548242113319</v>
      </c>
    </row>
    <row r="148" spans="1:12" x14ac:dyDescent="0.25">
      <c r="A148" s="82">
        <v>41890</v>
      </c>
      <c r="B148" s="83">
        <v>5.67</v>
      </c>
      <c r="C148" s="83">
        <v>5.68</v>
      </c>
      <c r="D148" s="83">
        <v>5.65</v>
      </c>
      <c r="E148" s="83">
        <v>5.65</v>
      </c>
      <c r="F148" s="84">
        <v>14999400</v>
      </c>
      <c r="G148" s="83">
        <v>5.47</v>
      </c>
      <c r="H148" s="84">
        <f>EOD_T-A148</f>
        <v>204</v>
      </c>
      <c r="I148" s="83">
        <f t="shared" si="6"/>
        <v>9.9999999999997868E-3</v>
      </c>
      <c r="J148" s="83">
        <f t="shared" si="7"/>
        <v>0.18315018315017925</v>
      </c>
      <c r="K148" s="83">
        <f>J148-TLS_90DSMR</f>
        <v>3.8851960910945116E-2</v>
      </c>
      <c r="L148" s="83">
        <f t="shared" si="8"/>
        <v>1.5094748666256072E-3</v>
      </c>
    </row>
    <row r="149" spans="1:12" x14ac:dyDescent="0.25">
      <c r="A149" s="82">
        <v>41887</v>
      </c>
      <c r="B149" s="83">
        <v>5.67</v>
      </c>
      <c r="C149" s="83">
        <v>5.7</v>
      </c>
      <c r="D149" s="83">
        <v>5.64</v>
      </c>
      <c r="E149" s="83">
        <v>5.64</v>
      </c>
      <c r="F149" s="84">
        <v>20129900</v>
      </c>
      <c r="G149" s="83">
        <v>5.46</v>
      </c>
      <c r="H149" s="84">
        <f>EOD_T-A149</f>
        <v>207</v>
      </c>
      <c r="I149" s="83">
        <f t="shared" si="6"/>
        <v>-3.0000000000000249E-2</v>
      </c>
      <c r="J149" s="83">
        <f t="shared" si="7"/>
        <v>-0.54644808743169848</v>
      </c>
      <c r="K149" s="83">
        <f>J149-TLS_90DSMR</f>
        <v>-0.69074630967093265</v>
      </c>
      <c r="L149" s="83">
        <f t="shared" si="8"/>
        <v>0.47713046432401196</v>
      </c>
    </row>
    <row r="150" spans="1:12" x14ac:dyDescent="0.25">
      <c r="A150" s="82">
        <v>41886</v>
      </c>
      <c r="B150" s="83">
        <v>5.74</v>
      </c>
      <c r="C150" s="83">
        <v>5.75</v>
      </c>
      <c r="D150" s="83">
        <v>5.66</v>
      </c>
      <c r="E150" s="83">
        <v>5.67</v>
      </c>
      <c r="F150" s="84">
        <v>18747900</v>
      </c>
      <c r="G150" s="83">
        <v>5.49</v>
      </c>
      <c r="H150" s="84">
        <f>EOD_T-A150</f>
        <v>208</v>
      </c>
      <c r="I150" s="83">
        <f t="shared" si="6"/>
        <v>-4.0000000000000036E-2</v>
      </c>
      <c r="J150" s="83">
        <f t="shared" si="7"/>
        <v>-0.72332730560578717</v>
      </c>
      <c r="K150" s="83">
        <f>J150-TLS_90DSMR</f>
        <v>-0.86762552784502134</v>
      </c>
      <c r="L150" s="83">
        <f t="shared" si="8"/>
        <v>0.75277405656835195</v>
      </c>
    </row>
    <row r="151" spans="1:12" x14ac:dyDescent="0.25">
      <c r="A151" s="82">
        <v>41885</v>
      </c>
      <c r="B151" s="83">
        <v>5.69</v>
      </c>
      <c r="C151" s="83">
        <v>5.73</v>
      </c>
      <c r="D151" s="83">
        <v>5.68</v>
      </c>
      <c r="E151" s="83">
        <v>5.72</v>
      </c>
      <c r="F151" s="84">
        <v>25083900</v>
      </c>
      <c r="G151" s="83">
        <v>5.53</v>
      </c>
      <c r="H151" s="84">
        <f>EOD_T-A151</f>
        <v>209</v>
      </c>
      <c r="I151" s="83">
        <f t="shared" si="6"/>
        <v>4.9999999999999822E-2</v>
      </c>
      <c r="J151" s="83">
        <f t="shared" si="7"/>
        <v>0.91240875912408426</v>
      </c>
      <c r="K151" s="83">
        <f>J151-TLS_90DSMR</f>
        <v>0.76811053688485009</v>
      </c>
      <c r="L151" s="83">
        <f t="shared" si="8"/>
        <v>0.58999379687353271</v>
      </c>
    </row>
    <row r="152" spans="1:12" x14ac:dyDescent="0.25">
      <c r="A152" s="82">
        <v>41884</v>
      </c>
      <c r="B152" s="83">
        <v>5.59</v>
      </c>
      <c r="C152" s="83">
        <v>5.66</v>
      </c>
      <c r="D152" s="83">
        <v>5.58</v>
      </c>
      <c r="E152" s="83">
        <v>5.66</v>
      </c>
      <c r="F152" s="84">
        <v>20609200</v>
      </c>
      <c r="G152" s="83">
        <v>5.48</v>
      </c>
      <c r="H152" s="84">
        <f>EOD_T-A152</f>
        <v>210</v>
      </c>
      <c r="I152" s="83">
        <f t="shared" si="6"/>
        <v>8.0000000000000071E-2</v>
      </c>
      <c r="J152" s="83">
        <f t="shared" si="7"/>
        <v>1.4814814814814827</v>
      </c>
      <c r="K152" s="83">
        <f>J152-TLS_90DSMR</f>
        <v>1.3371832592422486</v>
      </c>
      <c r="L152" s="83">
        <f t="shared" si="8"/>
        <v>1.7880590687977225</v>
      </c>
    </row>
    <row r="153" spans="1:12" x14ac:dyDescent="0.25">
      <c r="A153" s="82">
        <v>41883</v>
      </c>
      <c r="B153" s="83">
        <v>5.58</v>
      </c>
      <c r="C153" s="83">
        <v>5.61</v>
      </c>
      <c r="D153" s="83">
        <v>5.57</v>
      </c>
      <c r="E153" s="83">
        <v>5.58</v>
      </c>
      <c r="F153" s="84">
        <v>16234800</v>
      </c>
      <c r="G153" s="83">
        <v>5.4</v>
      </c>
      <c r="H153" s="84">
        <f>EOD_T-A153</f>
        <v>211</v>
      </c>
      <c r="I153" s="83">
        <f t="shared" si="6"/>
        <v>2.0000000000000462E-2</v>
      </c>
      <c r="J153" s="83">
        <f t="shared" si="7"/>
        <v>0.37174721189591942</v>
      </c>
      <c r="K153" s="83">
        <f>J153-TLS_90DSMR</f>
        <v>0.22744898965668528</v>
      </c>
      <c r="L153" s="83">
        <f t="shared" si="8"/>
        <v>5.1733042895846924E-2</v>
      </c>
    </row>
    <row r="154" spans="1:12" x14ac:dyDescent="0.25">
      <c r="A154" s="82">
        <v>41880</v>
      </c>
      <c r="B154" s="83">
        <v>5.56</v>
      </c>
      <c r="C154" s="83">
        <v>5.58</v>
      </c>
      <c r="D154" s="83">
        <v>5.55</v>
      </c>
      <c r="E154" s="83">
        <v>5.56</v>
      </c>
      <c r="F154" s="84">
        <v>45350400</v>
      </c>
      <c r="G154" s="83">
        <v>5.38</v>
      </c>
      <c r="H154" s="84">
        <f>EOD_T-A154</f>
        <v>214</v>
      </c>
      <c r="I154" s="83">
        <f t="shared" si="6"/>
        <v>1.9999999999999574E-2</v>
      </c>
      <c r="J154" s="83">
        <f t="shared" si="7"/>
        <v>0.37313432835820098</v>
      </c>
      <c r="K154" s="83">
        <f>J154-TLS_90DSMR</f>
        <v>0.22883610611896685</v>
      </c>
      <c r="L154" s="83">
        <f t="shared" si="8"/>
        <v>5.2365963463691059E-2</v>
      </c>
    </row>
    <row r="155" spans="1:12" x14ac:dyDescent="0.25">
      <c r="A155" s="82">
        <v>41879</v>
      </c>
      <c r="B155" s="83">
        <v>5.5</v>
      </c>
      <c r="C155" s="83">
        <v>5.57</v>
      </c>
      <c r="D155" s="83">
        <v>5.5</v>
      </c>
      <c r="E155" s="83">
        <v>5.54</v>
      </c>
      <c r="F155" s="84">
        <v>28803600</v>
      </c>
      <c r="G155" s="83">
        <v>5.36</v>
      </c>
      <c r="H155" s="84">
        <f>EOD_T-A155</f>
        <v>215</v>
      </c>
      <c r="I155" s="83">
        <f t="shared" si="6"/>
        <v>1.0000000000000675E-2</v>
      </c>
      <c r="J155" s="83">
        <f t="shared" si="7"/>
        <v>0.18691588785047991</v>
      </c>
      <c r="K155" s="83">
        <f>J155-TLS_90DSMR</f>
        <v>4.2617665611245775E-2</v>
      </c>
      <c r="L155" s="83">
        <f t="shared" si="8"/>
        <v>1.8162654221519608E-3</v>
      </c>
    </row>
    <row r="156" spans="1:12" x14ac:dyDescent="0.25">
      <c r="A156" s="82">
        <v>41878</v>
      </c>
      <c r="B156" s="83">
        <v>5.56</v>
      </c>
      <c r="C156" s="83">
        <v>5.59</v>
      </c>
      <c r="D156" s="83">
        <v>5.5</v>
      </c>
      <c r="E156" s="83">
        <v>5.53</v>
      </c>
      <c r="F156" s="84">
        <v>94845900</v>
      </c>
      <c r="G156" s="83">
        <v>5.35</v>
      </c>
      <c r="H156" s="84">
        <f>EOD_T-A156</f>
        <v>216</v>
      </c>
      <c r="I156" s="83">
        <f t="shared" si="6"/>
        <v>0</v>
      </c>
      <c r="J156" s="83">
        <f t="shared" si="7"/>
        <v>0</v>
      </c>
      <c r="K156" s="83">
        <f>J156-TLS_90DSMR</f>
        <v>-0.14429822223923414</v>
      </c>
      <c r="L156" s="83">
        <f t="shared" si="8"/>
        <v>2.0821976941403406E-2</v>
      </c>
    </row>
    <row r="157" spans="1:12" x14ac:dyDescent="0.25">
      <c r="A157" s="82">
        <v>41877</v>
      </c>
      <c r="B157" s="83">
        <v>5.71</v>
      </c>
      <c r="C157" s="83">
        <v>5.76</v>
      </c>
      <c r="D157" s="83">
        <v>5.7</v>
      </c>
      <c r="E157" s="83">
        <v>5.74</v>
      </c>
      <c r="F157" s="84">
        <v>33190200</v>
      </c>
      <c r="G157" s="83">
        <v>5.35</v>
      </c>
      <c r="H157" s="84">
        <f>EOD_T-A157</f>
        <v>217</v>
      </c>
      <c r="I157" s="83">
        <f t="shared" si="6"/>
        <v>2.9999999999999361E-2</v>
      </c>
      <c r="J157" s="83">
        <f t="shared" si="7"/>
        <v>0.56390977443607815</v>
      </c>
      <c r="K157" s="83">
        <f>J157-TLS_90DSMR</f>
        <v>0.41961155219684398</v>
      </c>
      <c r="L157" s="83">
        <f t="shared" si="8"/>
        <v>0.17607385473704473</v>
      </c>
    </row>
    <row r="158" spans="1:12" x14ac:dyDescent="0.25">
      <c r="A158" s="82">
        <v>41876</v>
      </c>
      <c r="B158" s="83">
        <v>5.7</v>
      </c>
      <c r="C158" s="83">
        <v>5.72</v>
      </c>
      <c r="D158" s="83">
        <v>5.68</v>
      </c>
      <c r="E158" s="83">
        <v>5.71</v>
      </c>
      <c r="F158" s="84">
        <v>20472100</v>
      </c>
      <c r="G158" s="83">
        <v>5.32</v>
      </c>
      <c r="H158" s="84">
        <f>EOD_T-A158</f>
        <v>218</v>
      </c>
      <c r="I158" s="83">
        <f t="shared" si="6"/>
        <v>0</v>
      </c>
      <c r="J158" s="83">
        <f t="shared" si="7"/>
        <v>0</v>
      </c>
      <c r="K158" s="83">
        <f>J158-TLS_90DSMR</f>
        <v>-0.14429822223923414</v>
      </c>
      <c r="L158" s="83">
        <f t="shared" si="8"/>
        <v>2.0821976941403406E-2</v>
      </c>
    </row>
    <row r="159" spans="1:12" x14ac:dyDescent="0.25">
      <c r="A159" s="82">
        <v>41873</v>
      </c>
      <c r="B159" s="83">
        <v>5.74</v>
      </c>
      <c r="C159" s="83">
        <v>5.76</v>
      </c>
      <c r="D159" s="83">
        <v>5.7</v>
      </c>
      <c r="E159" s="83">
        <v>5.71</v>
      </c>
      <c r="F159" s="84">
        <v>20043000</v>
      </c>
      <c r="G159" s="83">
        <v>5.32</v>
      </c>
      <c r="H159" s="84">
        <f>EOD_T-A159</f>
        <v>221</v>
      </c>
      <c r="I159" s="83">
        <f t="shared" si="6"/>
        <v>-1.9999999999999574E-2</v>
      </c>
      <c r="J159" s="83">
        <f t="shared" si="7"/>
        <v>-0.37453183520598454</v>
      </c>
      <c r="K159" s="83">
        <f>J159-TLS_90DSMR</f>
        <v>-0.51883005744521871</v>
      </c>
      <c r="L159" s="83">
        <f t="shared" si="8"/>
        <v>0.26918462850860897</v>
      </c>
    </row>
    <row r="160" spans="1:12" x14ac:dyDescent="0.25">
      <c r="A160" s="82">
        <v>41872</v>
      </c>
      <c r="B160" s="83">
        <v>5.7</v>
      </c>
      <c r="C160" s="83">
        <v>5.74</v>
      </c>
      <c r="D160" s="83">
        <v>5.67</v>
      </c>
      <c r="E160" s="83">
        <v>5.73</v>
      </c>
      <c r="F160" s="84">
        <v>38898400</v>
      </c>
      <c r="G160" s="83">
        <v>5.34</v>
      </c>
      <c r="H160" s="84">
        <f>EOD_T-A160</f>
        <v>222</v>
      </c>
      <c r="I160" s="83">
        <f t="shared" si="6"/>
        <v>7.0000000000000284E-2</v>
      </c>
      <c r="J160" s="83">
        <f t="shared" si="7"/>
        <v>1.3282732447817893</v>
      </c>
      <c r="K160" s="83">
        <f>J160-TLS_90DSMR</f>
        <v>1.1839750225425552</v>
      </c>
      <c r="L160" s="83">
        <f t="shared" si="8"/>
        <v>1.4017968540046439</v>
      </c>
    </row>
    <row r="161" spans="1:12" x14ac:dyDescent="0.25">
      <c r="A161" s="82">
        <v>41871</v>
      </c>
      <c r="B161" s="83">
        <v>5.61</v>
      </c>
      <c r="C161" s="83">
        <v>5.66</v>
      </c>
      <c r="D161" s="83">
        <v>5.61</v>
      </c>
      <c r="E161" s="83">
        <v>5.66</v>
      </c>
      <c r="F161" s="84">
        <v>27650300</v>
      </c>
      <c r="G161" s="83">
        <v>5.27</v>
      </c>
      <c r="H161" s="84">
        <f>EOD_T-A161</f>
        <v>223</v>
      </c>
      <c r="I161" s="83">
        <f t="shared" si="6"/>
        <v>5.9999999999999609E-2</v>
      </c>
      <c r="J161" s="83">
        <f t="shared" si="7"/>
        <v>1.151631477927056</v>
      </c>
      <c r="K161" s="83">
        <f>J161-TLS_90DSMR</f>
        <v>1.0073332556878218</v>
      </c>
      <c r="L161" s="83">
        <f t="shared" si="8"/>
        <v>1.0147202880146267</v>
      </c>
    </row>
    <row r="162" spans="1:12" x14ac:dyDescent="0.25">
      <c r="A162" s="82">
        <v>41870</v>
      </c>
      <c r="B162" s="83">
        <v>5.63</v>
      </c>
      <c r="C162" s="83">
        <v>5.65</v>
      </c>
      <c r="D162" s="83">
        <v>5.57</v>
      </c>
      <c r="E162" s="83">
        <v>5.59</v>
      </c>
      <c r="F162" s="84">
        <v>36059300</v>
      </c>
      <c r="G162" s="83">
        <v>5.21</v>
      </c>
      <c r="H162" s="84">
        <f>EOD_T-A162</f>
        <v>224</v>
      </c>
      <c r="I162" s="83">
        <f t="shared" si="6"/>
        <v>-9.9999999999997868E-3</v>
      </c>
      <c r="J162" s="83">
        <f t="shared" si="7"/>
        <v>-0.19157088122604957</v>
      </c>
      <c r="K162" s="83">
        <f>J162-TLS_90DSMR</f>
        <v>-0.3358691034652837</v>
      </c>
      <c r="L162" s="83">
        <f t="shared" si="8"/>
        <v>0.11280805466257345</v>
      </c>
    </row>
    <row r="163" spans="1:12" x14ac:dyDescent="0.25">
      <c r="A163" s="82">
        <v>41869</v>
      </c>
      <c r="B163" s="83">
        <v>5.6</v>
      </c>
      <c r="C163" s="83">
        <v>5.61</v>
      </c>
      <c r="D163" s="83">
        <v>5.58</v>
      </c>
      <c r="E163" s="83">
        <v>5.61</v>
      </c>
      <c r="F163" s="84">
        <v>23823900</v>
      </c>
      <c r="G163" s="83">
        <v>5.22</v>
      </c>
      <c r="H163" s="84">
        <f>EOD_T-A163</f>
        <v>225</v>
      </c>
      <c r="I163" s="83">
        <f t="shared" si="6"/>
        <v>1.9999999999999574E-2</v>
      </c>
      <c r="J163" s="83">
        <f t="shared" si="7"/>
        <v>0.38461538461537642</v>
      </c>
      <c r="K163" s="83">
        <f>J163-TLS_90DSMR</f>
        <v>0.24031716237614228</v>
      </c>
      <c r="L163" s="83">
        <f t="shared" si="8"/>
        <v>5.7752338532521139E-2</v>
      </c>
    </row>
    <row r="164" spans="1:12" x14ac:dyDescent="0.25">
      <c r="A164" s="82">
        <v>41866</v>
      </c>
      <c r="B164" s="83">
        <v>5.58</v>
      </c>
      <c r="C164" s="83">
        <v>5.62</v>
      </c>
      <c r="D164" s="83">
        <v>5.57</v>
      </c>
      <c r="E164" s="83">
        <v>5.58</v>
      </c>
      <c r="F164" s="84">
        <v>33853200</v>
      </c>
      <c r="G164" s="83">
        <v>5.2</v>
      </c>
      <c r="H164" s="84">
        <f>EOD_T-A164</f>
        <v>228</v>
      </c>
      <c r="I164" s="83">
        <f t="shared" si="6"/>
        <v>2.0000000000000462E-2</v>
      </c>
      <c r="J164" s="83">
        <f t="shared" si="7"/>
        <v>0.38610038610039504</v>
      </c>
      <c r="K164" s="83">
        <f>J164-TLS_90DSMR</f>
        <v>0.24180216386116091</v>
      </c>
      <c r="L164" s="83">
        <f t="shared" si="8"/>
        <v>5.8468286447939707E-2</v>
      </c>
    </row>
    <row r="165" spans="1:12" x14ac:dyDescent="0.25">
      <c r="A165" s="82">
        <v>41865</v>
      </c>
      <c r="B165" s="83">
        <v>5.55</v>
      </c>
      <c r="C165" s="83">
        <v>5.58</v>
      </c>
      <c r="D165" s="83">
        <v>5.49</v>
      </c>
      <c r="E165" s="83">
        <v>5.56</v>
      </c>
      <c r="F165" s="84">
        <v>70181000</v>
      </c>
      <c r="G165" s="83">
        <v>5.18</v>
      </c>
      <c r="H165" s="84">
        <f>EOD_T-A165</f>
        <v>229</v>
      </c>
      <c r="I165" s="83">
        <f t="shared" si="6"/>
        <v>0.10999999999999943</v>
      </c>
      <c r="J165" s="83">
        <f t="shared" si="7"/>
        <v>2.1696252465483119</v>
      </c>
      <c r="K165" s="83">
        <f>J165-TLS_90DSMR</f>
        <v>2.0253270243090777</v>
      </c>
      <c r="L165" s="83">
        <f t="shared" si="8"/>
        <v>4.1019495553966632</v>
      </c>
    </row>
    <row r="166" spans="1:12" x14ac:dyDescent="0.25">
      <c r="A166" s="82">
        <v>41864</v>
      </c>
      <c r="B166" s="83">
        <v>5.45</v>
      </c>
      <c r="C166" s="83">
        <v>5.45</v>
      </c>
      <c r="D166" s="83">
        <v>5.42</v>
      </c>
      <c r="E166" s="83">
        <v>5.44</v>
      </c>
      <c r="F166" s="84">
        <v>20660700</v>
      </c>
      <c r="G166" s="83">
        <v>5.07</v>
      </c>
      <c r="H166" s="84">
        <f>EOD_T-A166</f>
        <v>230</v>
      </c>
      <c r="I166" s="83">
        <f t="shared" si="6"/>
        <v>-1.9999999999999574E-2</v>
      </c>
      <c r="J166" s="83">
        <f t="shared" si="7"/>
        <v>-0.39292730844792878</v>
      </c>
      <c r="K166" s="83">
        <f>J166-TLS_90DSMR</f>
        <v>-0.53722553068716294</v>
      </c>
      <c r="L166" s="83">
        <f t="shared" si="8"/>
        <v>0.28861127082210386</v>
      </c>
    </row>
    <row r="167" spans="1:12" x14ac:dyDescent="0.25">
      <c r="A167" s="82">
        <v>41863</v>
      </c>
      <c r="B167" s="83">
        <v>5.43</v>
      </c>
      <c r="C167" s="83">
        <v>5.46</v>
      </c>
      <c r="D167" s="83">
        <v>5.43</v>
      </c>
      <c r="E167" s="83">
        <v>5.46</v>
      </c>
      <c r="F167" s="84">
        <v>23009800</v>
      </c>
      <c r="G167" s="83">
        <v>5.09</v>
      </c>
      <c r="H167" s="84">
        <f>EOD_T-A167</f>
        <v>231</v>
      </c>
      <c r="I167" s="83">
        <f t="shared" si="6"/>
        <v>4.9999999999999822E-2</v>
      </c>
      <c r="J167" s="83">
        <f t="shared" si="7"/>
        <v>0.99206349206348854</v>
      </c>
      <c r="K167" s="83">
        <f>J167-TLS_90DSMR</f>
        <v>0.84776526982425437</v>
      </c>
      <c r="L167" s="83">
        <f t="shared" si="8"/>
        <v>0.71870595272019078</v>
      </c>
    </row>
    <row r="168" spans="1:12" x14ac:dyDescent="0.25">
      <c r="A168" s="82">
        <v>41862</v>
      </c>
      <c r="B168" s="83">
        <v>5.43</v>
      </c>
      <c r="C168" s="83">
        <v>5.44</v>
      </c>
      <c r="D168" s="83">
        <v>5.4</v>
      </c>
      <c r="E168" s="83">
        <v>5.41</v>
      </c>
      <c r="F168" s="84">
        <v>14880100</v>
      </c>
      <c r="G168" s="83">
        <v>5.04</v>
      </c>
      <c r="H168" s="84">
        <f>EOD_T-A168</f>
        <v>232</v>
      </c>
      <c r="I168" s="83">
        <f t="shared" si="6"/>
        <v>2.0000000000000462E-2</v>
      </c>
      <c r="J168" s="83">
        <f t="shared" si="7"/>
        <v>0.39840637450200128</v>
      </c>
      <c r="K168" s="83">
        <f>J168-TLS_90DSMR</f>
        <v>0.25410815226276717</v>
      </c>
      <c r="L168" s="83">
        <f t="shared" si="8"/>
        <v>6.4570953046397664E-2</v>
      </c>
    </row>
    <row r="169" spans="1:12" x14ac:dyDescent="0.25">
      <c r="A169" s="82">
        <v>41859</v>
      </c>
      <c r="B169" s="83">
        <v>5.43</v>
      </c>
      <c r="C169" s="83">
        <v>5.45</v>
      </c>
      <c r="D169" s="83">
        <v>5.39</v>
      </c>
      <c r="E169" s="83">
        <v>5.39</v>
      </c>
      <c r="F169" s="84">
        <v>27915700</v>
      </c>
      <c r="G169" s="83">
        <v>5.0199999999999996</v>
      </c>
      <c r="H169" s="84">
        <f>EOD_T-A169</f>
        <v>235</v>
      </c>
      <c r="I169" s="83">
        <f t="shared" si="6"/>
        <v>-4.0000000000000036E-2</v>
      </c>
      <c r="J169" s="83">
        <f t="shared" si="7"/>
        <v>-0.79051383399209563</v>
      </c>
      <c r="K169" s="83">
        <f>J169-TLS_90DSMR</f>
        <v>-0.93481205623132979</v>
      </c>
      <c r="L169" s="83">
        <f t="shared" si="8"/>
        <v>0.87387358047544694</v>
      </c>
    </row>
    <row r="170" spans="1:12" x14ac:dyDescent="0.25">
      <c r="A170" s="82">
        <v>41858</v>
      </c>
      <c r="B170" s="83">
        <v>5.44</v>
      </c>
      <c r="C170" s="83">
        <v>5.45</v>
      </c>
      <c r="D170" s="83">
        <v>5.42</v>
      </c>
      <c r="E170" s="83">
        <v>5.43</v>
      </c>
      <c r="F170" s="84">
        <v>14923300</v>
      </c>
      <c r="G170" s="83">
        <v>5.0599999999999996</v>
      </c>
      <c r="H170" s="84">
        <f>EOD_T-A170</f>
        <v>236</v>
      </c>
      <c r="I170" s="83">
        <f t="shared" si="6"/>
        <v>0</v>
      </c>
      <c r="J170" s="83">
        <f t="shared" si="7"/>
        <v>0</v>
      </c>
      <c r="K170" s="83">
        <f>J170-TLS_90DSMR</f>
        <v>-0.14429822223923414</v>
      </c>
      <c r="L170" s="83">
        <f t="shared" si="8"/>
        <v>2.0821976941403406E-2</v>
      </c>
    </row>
    <row r="171" spans="1:12" x14ac:dyDescent="0.25">
      <c r="A171" s="82">
        <v>41857</v>
      </c>
      <c r="B171" s="83">
        <v>5.41</v>
      </c>
      <c r="C171" s="83">
        <v>5.46</v>
      </c>
      <c r="D171" s="83">
        <v>5.4</v>
      </c>
      <c r="E171" s="83">
        <v>5.43</v>
      </c>
      <c r="F171" s="84">
        <v>19848600</v>
      </c>
      <c r="G171" s="83">
        <v>5.0599999999999996</v>
      </c>
      <c r="H171" s="84">
        <f>EOD_T-A171</f>
        <v>237</v>
      </c>
      <c r="I171" s="83">
        <f t="shared" si="6"/>
        <v>1.9999999999999574E-2</v>
      </c>
      <c r="J171" s="83">
        <f t="shared" si="7"/>
        <v>0.39682539682538837</v>
      </c>
      <c r="K171" s="83">
        <f>J171-TLS_90DSMR</f>
        <v>0.25252717458615426</v>
      </c>
      <c r="L171" s="83">
        <f t="shared" si="8"/>
        <v>6.3769973904466037E-2</v>
      </c>
    </row>
    <row r="172" spans="1:12" x14ac:dyDescent="0.25">
      <c r="A172" s="82">
        <v>41856</v>
      </c>
      <c r="B172" s="83">
        <v>5.44</v>
      </c>
      <c r="C172" s="83">
        <v>5.45</v>
      </c>
      <c r="D172" s="83">
        <v>5.41</v>
      </c>
      <c r="E172" s="83">
        <v>5.41</v>
      </c>
      <c r="F172" s="84">
        <v>19187200</v>
      </c>
      <c r="G172" s="83">
        <v>5.04</v>
      </c>
      <c r="H172" s="84">
        <f>EOD_T-A172</f>
        <v>238</v>
      </c>
      <c r="I172" s="83">
        <f t="shared" si="6"/>
        <v>-1.9999999999999574E-2</v>
      </c>
      <c r="J172" s="83">
        <f t="shared" si="7"/>
        <v>-0.3952569169960391</v>
      </c>
      <c r="K172" s="83">
        <f>J172-TLS_90DSMR</f>
        <v>-0.53955513923527321</v>
      </c>
      <c r="L172" s="83">
        <f t="shared" si="8"/>
        <v>0.29111974827519504</v>
      </c>
    </row>
    <row r="173" spans="1:12" x14ac:dyDescent="0.25">
      <c r="A173" s="82">
        <v>41855</v>
      </c>
      <c r="B173" s="83">
        <v>5.42</v>
      </c>
      <c r="C173" s="83">
        <v>5.46</v>
      </c>
      <c r="D173" s="83">
        <v>5.41</v>
      </c>
      <c r="E173" s="83">
        <v>5.43</v>
      </c>
      <c r="F173" s="84">
        <v>12950500</v>
      </c>
      <c r="G173" s="83">
        <v>5.0599999999999996</v>
      </c>
      <c r="H173" s="84">
        <f>EOD_T-A173</f>
        <v>239</v>
      </c>
      <c r="I173" s="83">
        <f t="shared" si="6"/>
        <v>-1.0000000000000675E-2</v>
      </c>
      <c r="J173" s="83">
        <f t="shared" si="7"/>
        <v>-0.19723865877713365</v>
      </c>
      <c r="K173" s="83">
        <f>J173-TLS_90DSMR</f>
        <v>-0.34153688101636781</v>
      </c>
      <c r="L173" s="83">
        <f t="shared" si="8"/>
        <v>0.11664744109438858</v>
      </c>
    </row>
    <row r="174" spans="1:12" x14ac:dyDescent="0.25">
      <c r="A174" s="82">
        <v>41852</v>
      </c>
      <c r="B174" s="83">
        <v>5.46</v>
      </c>
      <c r="C174" s="83">
        <v>5.47</v>
      </c>
      <c r="D174" s="83">
        <v>5.42</v>
      </c>
      <c r="E174" s="83">
        <v>5.44</v>
      </c>
      <c r="F174" s="84">
        <v>24210100</v>
      </c>
      <c r="G174" s="83">
        <v>5.07</v>
      </c>
      <c r="H174" s="84">
        <f>EOD_T-A174</f>
        <v>242</v>
      </c>
      <c r="I174" s="83">
        <f t="shared" si="6"/>
        <v>-4.0000000000000036E-2</v>
      </c>
      <c r="J174" s="83">
        <f t="shared" si="7"/>
        <v>-0.78277886497064642</v>
      </c>
      <c r="K174" s="83">
        <f>J174-TLS_90DSMR</f>
        <v>-0.92707708720988058</v>
      </c>
      <c r="L174" s="83">
        <f t="shared" si="8"/>
        <v>0.85947192562955654</v>
      </c>
    </row>
    <row r="175" spans="1:12" x14ac:dyDescent="0.25">
      <c r="A175" s="82">
        <v>41851</v>
      </c>
      <c r="B175" s="83">
        <v>5.5</v>
      </c>
      <c r="C175" s="83">
        <v>5.53</v>
      </c>
      <c r="D175" s="83">
        <v>5.48</v>
      </c>
      <c r="E175" s="83">
        <v>5.49</v>
      </c>
      <c r="F175" s="84">
        <v>21537800</v>
      </c>
      <c r="G175" s="83">
        <v>5.1100000000000003</v>
      </c>
      <c r="H175" s="84">
        <f>EOD_T-A175</f>
        <v>243</v>
      </c>
      <c r="I175" s="83">
        <f t="shared" si="6"/>
        <v>0</v>
      </c>
      <c r="J175" s="83">
        <f t="shared" si="7"/>
        <v>0</v>
      </c>
      <c r="K175" s="83">
        <f>J175-TLS_90DSMR</f>
        <v>-0.14429822223923414</v>
      </c>
      <c r="L175" s="83">
        <f t="shared" si="8"/>
        <v>2.0821976941403406E-2</v>
      </c>
    </row>
    <row r="176" spans="1:12" x14ac:dyDescent="0.25">
      <c r="A176" s="82">
        <v>41850</v>
      </c>
      <c r="B176" s="83">
        <v>5.47</v>
      </c>
      <c r="C176" s="83">
        <v>5.49</v>
      </c>
      <c r="D176" s="83">
        <v>5.46</v>
      </c>
      <c r="E176" s="83">
        <v>5.49</v>
      </c>
      <c r="F176" s="84">
        <v>20288200</v>
      </c>
      <c r="G176" s="83">
        <v>5.1100000000000003</v>
      </c>
      <c r="H176" s="84">
        <f>EOD_T-A176</f>
        <v>244</v>
      </c>
      <c r="I176" s="83">
        <f t="shared" si="6"/>
        <v>2.0000000000000462E-2</v>
      </c>
      <c r="J176" s="83">
        <f t="shared" si="7"/>
        <v>0.39292730844794621</v>
      </c>
      <c r="K176" s="83">
        <f>J176-TLS_90DSMR</f>
        <v>0.24862908620871207</v>
      </c>
      <c r="L176" s="83">
        <f t="shared" si="8"/>
        <v>6.1816422508979181E-2</v>
      </c>
    </row>
    <row r="177" spans="1:12" x14ac:dyDescent="0.25">
      <c r="A177" s="82">
        <v>41849</v>
      </c>
      <c r="B177" s="83">
        <v>5.45</v>
      </c>
      <c r="C177" s="83">
        <v>5.47</v>
      </c>
      <c r="D177" s="83">
        <v>5.43</v>
      </c>
      <c r="E177" s="83">
        <v>5.46</v>
      </c>
      <c r="F177" s="84">
        <v>15009000</v>
      </c>
      <c r="G177" s="83">
        <v>5.09</v>
      </c>
      <c r="H177" s="84">
        <f>EOD_T-A177</f>
        <v>245</v>
      </c>
      <c r="I177" s="83">
        <f t="shared" si="6"/>
        <v>3.0000000000000249E-2</v>
      </c>
      <c r="J177" s="83">
        <f t="shared" si="7"/>
        <v>0.59288537549407616</v>
      </c>
      <c r="K177" s="83">
        <f>J177-TLS_90DSMR</f>
        <v>0.448587153254842</v>
      </c>
      <c r="L177" s="83">
        <f t="shared" si="8"/>
        <v>0.2012304340652831</v>
      </c>
    </row>
    <row r="178" spans="1:12" x14ac:dyDescent="0.25">
      <c r="A178" s="82">
        <v>41848</v>
      </c>
      <c r="B178" s="83">
        <v>5.45</v>
      </c>
      <c r="C178" s="83">
        <v>5.46</v>
      </c>
      <c r="D178" s="83">
        <v>5.41</v>
      </c>
      <c r="E178" s="83">
        <v>5.43</v>
      </c>
      <c r="F178" s="84">
        <v>19494500</v>
      </c>
      <c r="G178" s="83">
        <v>5.0599999999999996</v>
      </c>
      <c r="H178" s="84">
        <f>EOD_T-A178</f>
        <v>246</v>
      </c>
      <c r="I178" s="83">
        <f t="shared" si="6"/>
        <v>-2.0000000000000462E-2</v>
      </c>
      <c r="J178" s="83">
        <f t="shared" si="7"/>
        <v>-0.39370078740158393</v>
      </c>
      <c r="K178" s="83">
        <f>J178-TLS_90DSMR</f>
        <v>-0.53799900964081804</v>
      </c>
      <c r="L178" s="83">
        <f t="shared" si="8"/>
        <v>0.28944293437450103</v>
      </c>
    </row>
    <row r="179" spans="1:12" x14ac:dyDescent="0.25">
      <c r="A179" s="82">
        <v>41845</v>
      </c>
      <c r="B179" s="83">
        <v>5.48</v>
      </c>
      <c r="C179" s="83">
        <v>5.49</v>
      </c>
      <c r="D179" s="83">
        <v>5.45</v>
      </c>
      <c r="E179" s="83">
        <v>5.45</v>
      </c>
      <c r="F179" s="84">
        <v>27616700</v>
      </c>
      <c r="G179" s="83">
        <v>5.08</v>
      </c>
      <c r="H179" s="84">
        <f>EOD_T-A179</f>
        <v>249</v>
      </c>
      <c r="I179" s="83">
        <f t="shared" si="6"/>
        <v>-1.9999999999999574E-2</v>
      </c>
      <c r="J179" s="83">
        <f t="shared" si="7"/>
        <v>-0.39215686274508971</v>
      </c>
      <c r="K179" s="83">
        <f>J179-TLS_90DSMR</f>
        <v>-0.53645508498432382</v>
      </c>
      <c r="L179" s="83">
        <f t="shared" si="8"/>
        <v>0.2877840582055381</v>
      </c>
    </row>
    <row r="180" spans="1:12" x14ac:dyDescent="0.25">
      <c r="A180" s="82">
        <v>41844</v>
      </c>
      <c r="B180" s="83">
        <v>5.46</v>
      </c>
      <c r="C180" s="83">
        <v>5.49</v>
      </c>
      <c r="D180" s="83">
        <v>5.45</v>
      </c>
      <c r="E180" s="83">
        <v>5.48</v>
      </c>
      <c r="F180" s="84">
        <v>19782100</v>
      </c>
      <c r="G180" s="83">
        <v>5.0999999999999996</v>
      </c>
      <c r="H180" s="84">
        <f>EOD_T-A180</f>
        <v>250</v>
      </c>
      <c r="I180" s="83">
        <f t="shared" si="6"/>
        <v>1.9999999999999574E-2</v>
      </c>
      <c r="J180" s="83">
        <f t="shared" si="7"/>
        <v>0.39370078740156639</v>
      </c>
      <c r="K180" s="83">
        <f>J180-TLS_90DSMR</f>
        <v>0.24940256516233225</v>
      </c>
      <c r="L180" s="83">
        <f t="shared" si="8"/>
        <v>6.2201639509551383E-2</v>
      </c>
    </row>
    <row r="181" spans="1:12" x14ac:dyDescent="0.25">
      <c r="A181" s="82">
        <v>41843</v>
      </c>
      <c r="B181" s="83">
        <v>5.44</v>
      </c>
      <c r="C181" s="83">
        <v>5.46</v>
      </c>
      <c r="D181" s="83">
        <v>5.43</v>
      </c>
      <c r="E181" s="83">
        <v>5.45</v>
      </c>
      <c r="F181" s="84">
        <v>22230400</v>
      </c>
      <c r="G181" s="83">
        <v>5.08</v>
      </c>
      <c r="H181" s="84">
        <f>EOD_T-A181</f>
        <v>251</v>
      </c>
      <c r="I181" s="83">
        <f t="shared" si="6"/>
        <v>2.0000000000000462E-2</v>
      </c>
      <c r="J181" s="83">
        <f t="shared" si="7"/>
        <v>0.39525691699605658</v>
      </c>
      <c r="K181" s="83">
        <f>J181-TLS_90DSMR</f>
        <v>0.25095869475682242</v>
      </c>
      <c r="L181" s="83">
        <f t="shared" si="8"/>
        <v>6.2980266474047975E-2</v>
      </c>
    </row>
    <row r="182" spans="1:12" x14ac:dyDescent="0.25">
      <c r="A182" s="82">
        <v>41842</v>
      </c>
      <c r="B182" s="83">
        <v>5.43</v>
      </c>
      <c r="C182" s="83">
        <v>5.44</v>
      </c>
      <c r="D182" s="83">
        <v>5.42</v>
      </c>
      <c r="E182" s="83">
        <v>5.43</v>
      </c>
      <c r="F182" s="84">
        <v>15107600</v>
      </c>
      <c r="G182" s="83">
        <v>5.0599999999999996</v>
      </c>
      <c r="H182" s="84">
        <f>EOD_T-A182</f>
        <v>252</v>
      </c>
      <c r="I182" s="83">
        <f t="shared" si="6"/>
        <v>0</v>
      </c>
      <c r="J182" s="83">
        <f t="shared" si="7"/>
        <v>0</v>
      </c>
      <c r="K182" s="83">
        <f>J182-TLS_90DSMR</f>
        <v>-0.14429822223923414</v>
      </c>
      <c r="L182" s="83">
        <f t="shared" si="8"/>
        <v>2.0821976941403406E-2</v>
      </c>
    </row>
    <row r="183" spans="1:12" x14ac:dyDescent="0.25">
      <c r="A183" s="82">
        <v>41841</v>
      </c>
      <c r="B183" s="83">
        <v>5.45</v>
      </c>
      <c r="C183" s="83">
        <v>5.45</v>
      </c>
      <c r="D183" s="83">
        <v>5.43</v>
      </c>
      <c r="E183" s="83">
        <v>5.43</v>
      </c>
      <c r="F183" s="84">
        <v>12541600</v>
      </c>
      <c r="G183" s="83">
        <v>5.0599999999999996</v>
      </c>
      <c r="H183" s="84">
        <f>EOD_T-A183</f>
        <v>253</v>
      </c>
      <c r="I183" s="83">
        <f t="shared" si="6"/>
        <v>0</v>
      </c>
      <c r="J183" s="83">
        <f t="shared" si="7"/>
        <v>0</v>
      </c>
      <c r="K183" s="83">
        <f>J183-TLS_90DSMR</f>
        <v>-0.14429822223923414</v>
      </c>
      <c r="L183" s="83">
        <f t="shared" si="8"/>
        <v>2.0821976941403406E-2</v>
      </c>
    </row>
    <row r="184" spans="1:12" x14ac:dyDescent="0.25">
      <c r="A184" s="82">
        <v>41838</v>
      </c>
      <c r="B184" s="83">
        <v>5.4</v>
      </c>
      <c r="C184" s="83">
        <v>5.44</v>
      </c>
      <c r="D184" s="83">
        <v>5.39</v>
      </c>
      <c r="E184" s="83">
        <v>5.43</v>
      </c>
      <c r="F184" s="84">
        <v>18201800</v>
      </c>
      <c r="G184" s="83">
        <v>5.0599999999999996</v>
      </c>
      <c r="H184" s="84">
        <f>EOD_T-A184</f>
        <v>256</v>
      </c>
      <c r="I184" s="83">
        <f t="shared" si="6"/>
        <v>9.9999999999997868E-3</v>
      </c>
      <c r="J184" s="83">
        <f t="shared" si="7"/>
        <v>0.19801980198019381</v>
      </c>
      <c r="K184" s="83">
        <f>J184-TLS_90DSMR</f>
        <v>5.3721579740959674E-2</v>
      </c>
      <c r="L184" s="83">
        <f t="shared" si="8"/>
        <v>2.8860081298642888E-3</v>
      </c>
    </row>
    <row r="185" spans="1:12" x14ac:dyDescent="0.25">
      <c r="A185" s="82">
        <v>41837</v>
      </c>
      <c r="B185" s="83">
        <v>5.44</v>
      </c>
      <c r="C185" s="83">
        <v>5.44</v>
      </c>
      <c r="D185" s="83">
        <v>5.41</v>
      </c>
      <c r="E185" s="83">
        <v>5.42</v>
      </c>
      <c r="F185" s="84">
        <v>20655900</v>
      </c>
      <c r="G185" s="83">
        <v>5.05</v>
      </c>
      <c r="H185" s="84">
        <f>EOD_T-A185</f>
        <v>257</v>
      </c>
      <c r="I185" s="83">
        <f t="shared" si="6"/>
        <v>9.9999999999997868E-3</v>
      </c>
      <c r="J185" s="83">
        <f t="shared" si="7"/>
        <v>0.19841269841269418</v>
      </c>
      <c r="K185" s="83">
        <f>J185-TLS_90DSMR</f>
        <v>5.4114476173460047E-2</v>
      </c>
      <c r="L185" s="83">
        <f t="shared" si="8"/>
        <v>2.9283765315279752E-3</v>
      </c>
    </row>
    <row r="186" spans="1:12" x14ac:dyDescent="0.25">
      <c r="A186" s="82">
        <v>41836</v>
      </c>
      <c r="B186" s="83">
        <v>5.39</v>
      </c>
      <c r="C186" s="83">
        <v>5.41</v>
      </c>
      <c r="D186" s="83">
        <v>5.38</v>
      </c>
      <c r="E186" s="83">
        <v>5.41</v>
      </c>
      <c r="F186" s="84">
        <v>19922700</v>
      </c>
      <c r="G186" s="83">
        <v>5.04</v>
      </c>
      <c r="H186" s="84">
        <f>EOD_T-A186</f>
        <v>258</v>
      </c>
      <c r="I186" s="83">
        <f t="shared" si="6"/>
        <v>2.0000000000000462E-2</v>
      </c>
      <c r="J186" s="83">
        <f t="shared" si="7"/>
        <v>0.39840637450200128</v>
      </c>
      <c r="K186" s="83">
        <f>J186-TLS_90DSMR</f>
        <v>0.25410815226276717</v>
      </c>
      <c r="L186" s="83">
        <f t="shared" si="8"/>
        <v>6.4570953046397664E-2</v>
      </c>
    </row>
    <row r="187" spans="1:12" x14ac:dyDescent="0.25">
      <c r="A187" s="82">
        <v>41835</v>
      </c>
      <c r="B187" s="83">
        <v>5.38</v>
      </c>
      <c r="C187" s="83">
        <v>5.4</v>
      </c>
      <c r="D187" s="83">
        <v>5.38</v>
      </c>
      <c r="E187" s="83">
        <v>5.39</v>
      </c>
      <c r="F187" s="84">
        <v>15566800</v>
      </c>
      <c r="G187" s="83">
        <v>5.0199999999999996</v>
      </c>
      <c r="H187" s="84">
        <f>EOD_T-A187</f>
        <v>259</v>
      </c>
      <c r="I187" s="83">
        <f t="shared" si="6"/>
        <v>1.9999999999999574E-2</v>
      </c>
      <c r="J187" s="83">
        <f t="shared" si="7"/>
        <v>0.39999999999999153</v>
      </c>
      <c r="K187" s="83">
        <f>J187-TLS_90DSMR</f>
        <v>0.25570177776075742</v>
      </c>
      <c r="L187" s="83">
        <f t="shared" si="8"/>
        <v>6.5383399150011776E-2</v>
      </c>
    </row>
    <row r="188" spans="1:12" x14ac:dyDescent="0.25">
      <c r="A188" s="82">
        <v>41834</v>
      </c>
      <c r="B188" s="83">
        <v>5.35</v>
      </c>
      <c r="C188" s="83">
        <v>5.38</v>
      </c>
      <c r="D188" s="83">
        <v>5.34</v>
      </c>
      <c r="E188" s="83">
        <v>5.37</v>
      </c>
      <c r="F188" s="84">
        <v>13294800</v>
      </c>
      <c r="G188" s="83">
        <v>5</v>
      </c>
      <c r="H188" s="84">
        <f>EOD_T-A188</f>
        <v>260</v>
      </c>
      <c r="I188" s="83">
        <f t="shared" si="6"/>
        <v>4.0000000000000036E-2</v>
      </c>
      <c r="J188" s="83">
        <f t="shared" si="7"/>
        <v>0.80645161290322642</v>
      </c>
      <c r="K188" s="83">
        <f>J188-TLS_90DSMR</f>
        <v>0.66215339066399226</v>
      </c>
      <c r="L188" s="83">
        <f t="shared" si="8"/>
        <v>0.43844711276782156</v>
      </c>
    </row>
    <row r="189" spans="1:12" x14ac:dyDescent="0.25">
      <c r="A189" s="82">
        <v>41831</v>
      </c>
      <c r="B189" s="83">
        <v>5.29</v>
      </c>
      <c r="C189" s="83">
        <v>5.35</v>
      </c>
      <c r="D189" s="83">
        <v>5.29</v>
      </c>
      <c r="E189" s="83">
        <v>5.33</v>
      </c>
      <c r="F189" s="84">
        <v>18384000</v>
      </c>
      <c r="G189" s="83">
        <v>4.96</v>
      </c>
      <c r="H189" s="84">
        <f>EOD_T-A189</f>
        <v>263</v>
      </c>
      <c r="I189" s="83">
        <f t="shared" si="6"/>
        <v>3.0000000000000249E-2</v>
      </c>
      <c r="J189" s="83">
        <f t="shared" si="7"/>
        <v>0.60851926977688142</v>
      </c>
      <c r="K189" s="83">
        <f>J189-TLS_90DSMR</f>
        <v>0.46422104753764726</v>
      </c>
      <c r="L189" s="83">
        <f t="shared" si="8"/>
        <v>0.21550118097695056</v>
      </c>
    </row>
    <row r="190" spans="1:12" x14ac:dyDescent="0.25">
      <c r="A190" s="82">
        <v>41830</v>
      </c>
      <c r="B190" s="83">
        <v>5.3</v>
      </c>
      <c r="C190" s="83">
        <v>5.31</v>
      </c>
      <c r="D190" s="83">
        <v>5.29</v>
      </c>
      <c r="E190" s="83">
        <v>5.29</v>
      </c>
      <c r="F190" s="84">
        <v>9979800</v>
      </c>
      <c r="G190" s="83">
        <v>4.93</v>
      </c>
      <c r="H190" s="84">
        <f>EOD_T-A190</f>
        <v>264</v>
      </c>
      <c r="I190" s="83">
        <f t="shared" si="6"/>
        <v>0</v>
      </c>
      <c r="J190" s="83">
        <f t="shared" si="7"/>
        <v>0</v>
      </c>
      <c r="K190" s="83">
        <f>J190-TLS_90DSMR</f>
        <v>-0.14429822223923414</v>
      </c>
      <c r="L190" s="83">
        <f t="shared" si="8"/>
        <v>2.0821976941403406E-2</v>
      </c>
    </row>
    <row r="191" spans="1:12" x14ac:dyDescent="0.25">
      <c r="A191" s="82">
        <v>41829</v>
      </c>
      <c r="B191" s="83">
        <v>5.31</v>
      </c>
      <c r="C191" s="83">
        <v>5.32</v>
      </c>
      <c r="D191" s="83">
        <v>5.28</v>
      </c>
      <c r="E191" s="83">
        <v>5.29</v>
      </c>
      <c r="F191" s="84">
        <v>17615300</v>
      </c>
      <c r="G191" s="83">
        <v>4.93</v>
      </c>
      <c r="H191" s="84">
        <f>EOD_T-A191</f>
        <v>265</v>
      </c>
      <c r="I191" s="83">
        <f t="shared" si="6"/>
        <v>-2.0000000000000462E-2</v>
      </c>
      <c r="J191" s="83">
        <f t="shared" si="7"/>
        <v>-0.4040404040404133</v>
      </c>
      <c r="K191" s="83">
        <f>J191-TLS_90DSMR</f>
        <v>-0.54833862627964747</v>
      </c>
      <c r="L191" s="83">
        <f t="shared" si="8"/>
        <v>0.30067524907025089</v>
      </c>
    </row>
    <row r="192" spans="1:12" x14ac:dyDescent="0.25">
      <c r="A192" s="82">
        <v>41828</v>
      </c>
      <c r="B192" s="83">
        <v>5.34</v>
      </c>
      <c r="C192" s="83">
        <v>5.34</v>
      </c>
      <c r="D192" s="83">
        <v>5.31</v>
      </c>
      <c r="E192" s="83">
        <v>5.32</v>
      </c>
      <c r="F192" s="84">
        <v>15022900</v>
      </c>
      <c r="G192" s="83">
        <v>4.95</v>
      </c>
      <c r="H192" s="84">
        <f>EOD_T-A192</f>
        <v>266</v>
      </c>
      <c r="I192" s="83">
        <f t="shared" si="6"/>
        <v>0</v>
      </c>
      <c r="J192" s="83">
        <f t="shared" si="7"/>
        <v>0</v>
      </c>
      <c r="K192" s="83">
        <f>J192-TLS_90DSMR</f>
        <v>-0.14429822223923414</v>
      </c>
      <c r="L192" s="83">
        <f t="shared" si="8"/>
        <v>2.0821976941403406E-2</v>
      </c>
    </row>
    <row r="193" spans="1:12" x14ac:dyDescent="0.25">
      <c r="A193" s="82">
        <v>41827</v>
      </c>
      <c r="B193" s="83">
        <v>5.34</v>
      </c>
      <c r="C193" s="83">
        <v>5.35</v>
      </c>
      <c r="D193" s="83">
        <v>5.32</v>
      </c>
      <c r="E193" s="83">
        <v>5.32</v>
      </c>
      <c r="F193" s="84">
        <v>13453200</v>
      </c>
      <c r="G193" s="83">
        <v>4.95</v>
      </c>
      <c r="H193" s="84">
        <f>EOD_T-A193</f>
        <v>267</v>
      </c>
      <c r="I193" s="83">
        <f t="shared" si="6"/>
        <v>-1.9999999999999574E-2</v>
      </c>
      <c r="J193" s="83">
        <f t="shared" si="7"/>
        <v>-0.4024144869215206</v>
      </c>
      <c r="K193" s="83">
        <f>J193-TLS_90DSMR</f>
        <v>-0.54671270916075476</v>
      </c>
      <c r="L193" s="83">
        <f t="shared" si="8"/>
        <v>0.29889478635789202</v>
      </c>
    </row>
    <row r="194" spans="1:12" x14ac:dyDescent="0.25">
      <c r="A194" s="82">
        <v>41824</v>
      </c>
      <c r="B194" s="83">
        <v>5.32</v>
      </c>
      <c r="C194" s="83">
        <v>5.35</v>
      </c>
      <c r="D194" s="83">
        <v>5.3</v>
      </c>
      <c r="E194" s="83">
        <v>5.34</v>
      </c>
      <c r="F194" s="84">
        <v>27626800</v>
      </c>
      <c r="G194" s="83">
        <v>4.97</v>
      </c>
      <c r="H194" s="84">
        <f>EOD_T-A194</f>
        <v>270</v>
      </c>
      <c r="I194" s="83">
        <f t="shared" si="6"/>
        <v>4.9999999999999822E-2</v>
      </c>
      <c r="J194" s="83">
        <f t="shared" si="7"/>
        <v>1.0162601626016223</v>
      </c>
      <c r="K194" s="83">
        <f>J194-TLS_90DSMR</f>
        <v>0.87196194036238817</v>
      </c>
      <c r="L194" s="83">
        <f t="shared" si="8"/>
        <v>0.76031762544054093</v>
      </c>
    </row>
    <row r="195" spans="1:12" x14ac:dyDescent="0.25">
      <c r="A195" s="82">
        <v>41823</v>
      </c>
      <c r="B195" s="83">
        <v>5.26</v>
      </c>
      <c r="C195" s="83">
        <v>5.29</v>
      </c>
      <c r="D195" s="83">
        <v>5.24</v>
      </c>
      <c r="E195" s="83">
        <v>5.28</v>
      </c>
      <c r="F195" s="84">
        <v>21198400</v>
      </c>
      <c r="G195" s="83">
        <v>4.92</v>
      </c>
      <c r="H195" s="84">
        <f>EOD_T-A195</f>
        <v>271</v>
      </c>
      <c r="I195" s="83">
        <f t="shared" ref="I195:I263" si="9">G195-G196</f>
        <v>4.9999999999999822E-2</v>
      </c>
      <c r="J195" s="83">
        <f t="shared" ref="J195:J258" si="10">I195/G196*100</f>
        <v>1.0266940451745343</v>
      </c>
      <c r="K195" s="83">
        <f>J195-TLS_90DSMR</f>
        <v>0.88239582293530017</v>
      </c>
      <c r="L195" s="83">
        <f t="shared" ref="L195:L258" si="11">K195*K195</f>
        <v>0.77862238833366559</v>
      </c>
    </row>
    <row r="196" spans="1:12" x14ac:dyDescent="0.25">
      <c r="A196" s="82">
        <v>41822</v>
      </c>
      <c r="B196" s="83">
        <v>5.21</v>
      </c>
      <c r="C196" s="83">
        <v>5.26</v>
      </c>
      <c r="D196" s="83">
        <v>5.2</v>
      </c>
      <c r="E196" s="83">
        <v>5.23</v>
      </c>
      <c r="F196" s="84">
        <v>21434700</v>
      </c>
      <c r="G196" s="83">
        <v>4.87</v>
      </c>
      <c r="H196" s="84">
        <f>EOD_T-A196</f>
        <v>272</v>
      </c>
      <c r="I196" s="83">
        <f t="shared" si="9"/>
        <v>2.0000000000000462E-2</v>
      </c>
      <c r="J196" s="83">
        <f t="shared" si="10"/>
        <v>0.41237113402062808</v>
      </c>
      <c r="K196" s="83">
        <f>J196-TLS_90DSMR</f>
        <v>0.26807291178139392</v>
      </c>
      <c r="L196" s="83">
        <f t="shared" si="11"/>
        <v>7.1863086030955009E-2</v>
      </c>
    </row>
    <row r="197" spans="1:12" x14ac:dyDescent="0.25">
      <c r="A197" s="82">
        <v>41821</v>
      </c>
      <c r="B197" s="83">
        <v>5.23</v>
      </c>
      <c r="C197" s="83">
        <v>5.24</v>
      </c>
      <c r="D197" s="83">
        <v>5.18</v>
      </c>
      <c r="E197" s="83">
        <v>5.21</v>
      </c>
      <c r="F197" s="84">
        <v>29541600</v>
      </c>
      <c r="G197" s="83">
        <v>4.8499999999999996</v>
      </c>
      <c r="H197" s="84">
        <f>EOD_T-A197</f>
        <v>273</v>
      </c>
      <c r="I197" s="83">
        <f t="shared" si="9"/>
        <v>0</v>
      </c>
      <c r="J197" s="83">
        <f t="shared" si="10"/>
        <v>0</v>
      </c>
      <c r="K197" s="83">
        <f>J197-TLS_90DSMR</f>
        <v>-0.14429822223923414</v>
      </c>
      <c r="L197" s="83">
        <f t="shared" si="11"/>
        <v>2.0821976941403406E-2</v>
      </c>
    </row>
    <row r="198" spans="1:12" x14ac:dyDescent="0.25">
      <c r="A198" s="82">
        <v>41820</v>
      </c>
      <c r="B198" s="83">
        <v>5.26</v>
      </c>
      <c r="C198" s="83">
        <v>5.27</v>
      </c>
      <c r="D198" s="83">
        <v>5.21</v>
      </c>
      <c r="E198" s="83">
        <v>5.21</v>
      </c>
      <c r="F198" s="84">
        <v>26346700</v>
      </c>
      <c r="G198" s="83">
        <v>4.8499999999999996</v>
      </c>
      <c r="H198" s="84">
        <f>EOD_T-A198</f>
        <v>274</v>
      </c>
      <c r="I198" s="83">
        <f t="shared" si="9"/>
        <v>-5.0000000000000711E-2</v>
      </c>
      <c r="J198" s="83">
        <f t="shared" si="10"/>
        <v>-1.0204081632653206</v>
      </c>
      <c r="K198" s="83">
        <f>J198-TLS_90DSMR</f>
        <v>-1.1647063855045547</v>
      </c>
      <c r="L198" s="83">
        <f t="shared" si="11"/>
        <v>1.3565409644350845</v>
      </c>
    </row>
    <row r="199" spans="1:12" x14ac:dyDescent="0.25">
      <c r="A199" s="82">
        <v>41817</v>
      </c>
      <c r="B199" s="83">
        <v>5.24</v>
      </c>
      <c r="C199" s="83">
        <v>5.27</v>
      </c>
      <c r="D199" s="83">
        <v>5.24</v>
      </c>
      <c r="E199" s="83">
        <v>5.26</v>
      </c>
      <c r="F199" s="84">
        <v>42403500</v>
      </c>
      <c r="G199" s="83">
        <v>4.9000000000000004</v>
      </c>
      <c r="H199" s="84">
        <f>EOD_T-A199</f>
        <v>277</v>
      </c>
      <c r="I199" s="83">
        <f t="shared" si="9"/>
        <v>3.0000000000000249E-2</v>
      </c>
      <c r="J199" s="83">
        <f t="shared" si="10"/>
        <v>0.61601642710472782</v>
      </c>
      <c r="K199" s="83">
        <f>J199-TLS_90DSMR</f>
        <v>0.47171820486549365</v>
      </c>
      <c r="L199" s="83">
        <f t="shared" si="11"/>
        <v>0.22251806480152383</v>
      </c>
    </row>
    <row r="200" spans="1:12" x14ac:dyDescent="0.25">
      <c r="A200" s="82">
        <v>41816</v>
      </c>
      <c r="B200" s="83">
        <v>5.2</v>
      </c>
      <c r="C200" s="83">
        <v>5.24</v>
      </c>
      <c r="D200" s="83">
        <v>5.19</v>
      </c>
      <c r="E200" s="83">
        <v>5.23</v>
      </c>
      <c r="F200" s="84">
        <v>19596000</v>
      </c>
      <c r="G200" s="83">
        <v>4.87</v>
      </c>
      <c r="H200" s="84">
        <f>EOD_T-A200</f>
        <v>278</v>
      </c>
      <c r="I200" s="83">
        <f t="shared" si="9"/>
        <v>4.9999999999999822E-2</v>
      </c>
      <c r="J200" s="83">
        <f t="shared" si="10"/>
        <v>1.0373443983402453</v>
      </c>
      <c r="K200" s="83">
        <f>J200-TLS_90DSMR</f>
        <v>0.89304617610101111</v>
      </c>
      <c r="L200" s="83">
        <f t="shared" si="11"/>
        <v>0.79753147264863811</v>
      </c>
    </row>
    <row r="201" spans="1:12" x14ac:dyDescent="0.25">
      <c r="A201" s="82">
        <v>41815</v>
      </c>
      <c r="B201" s="83">
        <v>5.18</v>
      </c>
      <c r="C201" s="83">
        <v>5.19</v>
      </c>
      <c r="D201" s="83">
        <v>5.16</v>
      </c>
      <c r="E201" s="83">
        <v>5.17</v>
      </c>
      <c r="F201" s="84">
        <v>24875800</v>
      </c>
      <c r="G201" s="83">
        <v>4.82</v>
      </c>
      <c r="H201" s="84">
        <f>EOD_T-A201</f>
        <v>279</v>
      </c>
      <c r="I201" s="83">
        <f t="shared" si="9"/>
        <v>-9.9999999999997868E-3</v>
      </c>
      <c r="J201" s="83">
        <f t="shared" si="10"/>
        <v>-0.20703933747411568</v>
      </c>
      <c r="K201" s="83">
        <f>J201-TLS_90DSMR</f>
        <v>-0.35133755971334979</v>
      </c>
      <c r="L201" s="83">
        <f t="shared" si="11"/>
        <v>0.12343808086533163</v>
      </c>
    </row>
    <row r="202" spans="1:12" x14ac:dyDescent="0.25">
      <c r="A202" s="82">
        <v>41814</v>
      </c>
      <c r="B202" s="83">
        <v>5.19</v>
      </c>
      <c r="C202" s="83">
        <v>5.2</v>
      </c>
      <c r="D202" s="83">
        <v>5.18</v>
      </c>
      <c r="E202" s="83">
        <v>5.19</v>
      </c>
      <c r="F202" s="84">
        <v>16429600</v>
      </c>
      <c r="G202" s="83">
        <v>4.83</v>
      </c>
      <c r="H202" s="84">
        <f>EOD_T-A202</f>
        <v>280</v>
      </c>
      <c r="I202" s="83">
        <f t="shared" si="9"/>
        <v>-9.9999999999997868E-3</v>
      </c>
      <c r="J202" s="83">
        <f t="shared" si="10"/>
        <v>-0.20661157024792948</v>
      </c>
      <c r="K202" s="83">
        <f>J202-TLS_90DSMR</f>
        <v>-0.35090979248716359</v>
      </c>
      <c r="L202" s="83">
        <f t="shared" si="11"/>
        <v>0.1231376824633842</v>
      </c>
    </row>
    <row r="203" spans="1:12" x14ac:dyDescent="0.25">
      <c r="A203" s="82">
        <v>41813</v>
      </c>
      <c r="B203" s="83">
        <v>5.2</v>
      </c>
      <c r="C203" s="83">
        <v>5.21</v>
      </c>
      <c r="D203" s="83">
        <v>5.18</v>
      </c>
      <c r="E203" s="83">
        <v>5.2</v>
      </c>
      <c r="F203" s="84">
        <v>19152100</v>
      </c>
      <c r="G203" s="83">
        <v>4.84</v>
      </c>
      <c r="H203" s="84">
        <f>EOD_T-A203</f>
        <v>281</v>
      </c>
      <c r="I203" s="83">
        <f t="shared" si="9"/>
        <v>1.9999999999999574E-2</v>
      </c>
      <c r="J203" s="83">
        <f t="shared" si="10"/>
        <v>0.41493775933609073</v>
      </c>
      <c r="K203" s="83">
        <f>J203-TLS_90DSMR</f>
        <v>0.27063953709685662</v>
      </c>
      <c r="L203" s="83">
        <f t="shared" si="11"/>
        <v>7.324575904000083E-2</v>
      </c>
    </row>
    <row r="204" spans="1:12" x14ac:dyDescent="0.25">
      <c r="A204" s="82">
        <v>41810</v>
      </c>
      <c r="B204" s="83">
        <v>5.22</v>
      </c>
      <c r="C204" s="83">
        <v>5.23</v>
      </c>
      <c r="D204" s="83">
        <v>5.17</v>
      </c>
      <c r="E204" s="83">
        <v>5.17</v>
      </c>
      <c r="F204" s="84">
        <v>25946100</v>
      </c>
      <c r="G204" s="83">
        <v>4.82</v>
      </c>
      <c r="H204" s="84">
        <f>EOD_T-A204</f>
        <v>284</v>
      </c>
      <c r="I204" s="83">
        <f t="shared" si="9"/>
        <v>-5.9999999999999609E-2</v>
      </c>
      <c r="J204" s="83">
        <f t="shared" si="10"/>
        <v>-1.2295081967213035</v>
      </c>
      <c r="K204" s="83">
        <f>J204-TLS_90DSMR</f>
        <v>-1.3738064189605377</v>
      </c>
      <c r="L204" s="83">
        <f t="shared" si="11"/>
        <v>1.8873440767771763</v>
      </c>
    </row>
    <row r="205" spans="1:12" x14ac:dyDescent="0.25">
      <c r="A205" s="82">
        <v>41809</v>
      </c>
      <c r="B205" s="83">
        <v>5.22</v>
      </c>
      <c r="C205" s="83">
        <v>5.24</v>
      </c>
      <c r="D205" s="83">
        <v>5.21</v>
      </c>
      <c r="E205" s="83">
        <v>5.24</v>
      </c>
      <c r="F205" s="84">
        <v>36073000</v>
      </c>
      <c r="G205" s="83">
        <v>4.88</v>
      </c>
      <c r="H205" s="84">
        <f>EOD_T-A205</f>
        <v>285</v>
      </c>
      <c r="I205" s="83">
        <f t="shared" si="9"/>
        <v>5.9999999999999609E-2</v>
      </c>
      <c r="J205" s="83">
        <f t="shared" si="10"/>
        <v>1.2448132780082906</v>
      </c>
      <c r="K205" s="83">
        <f>J205-TLS_90DSMR</f>
        <v>1.1005150557690564</v>
      </c>
      <c r="L205" s="83">
        <f t="shared" si="11"/>
        <v>1.2111333879743693</v>
      </c>
    </row>
    <row r="206" spans="1:12" x14ac:dyDescent="0.25">
      <c r="A206" s="82">
        <v>41808</v>
      </c>
      <c r="B206" s="83">
        <v>5.21</v>
      </c>
      <c r="C206" s="83">
        <v>5.22</v>
      </c>
      <c r="D206" s="83">
        <v>5.17</v>
      </c>
      <c r="E206" s="83">
        <v>5.17</v>
      </c>
      <c r="F206" s="84">
        <v>33951900</v>
      </c>
      <c r="G206" s="83">
        <v>4.82</v>
      </c>
      <c r="H206" s="84">
        <f>EOD_T-A206</f>
        <v>286</v>
      </c>
      <c r="I206" s="83">
        <f t="shared" si="9"/>
        <v>-2.9999999999999361E-2</v>
      </c>
      <c r="J206" s="83">
        <f t="shared" si="10"/>
        <v>-0.61855670103091476</v>
      </c>
      <c r="K206" s="83">
        <f>J206-TLS_90DSMR</f>
        <v>-0.76285492327014892</v>
      </c>
      <c r="L206" s="83">
        <f t="shared" si="11"/>
        <v>0.58194763395750482</v>
      </c>
    </row>
    <row r="207" spans="1:12" x14ac:dyDescent="0.25">
      <c r="A207" s="82">
        <v>41807</v>
      </c>
      <c r="B207" s="83">
        <v>5.23</v>
      </c>
      <c r="C207" s="83">
        <v>5.25</v>
      </c>
      <c r="D207" s="83">
        <v>5.21</v>
      </c>
      <c r="E207" s="83">
        <v>5.21</v>
      </c>
      <c r="F207" s="84">
        <v>16578500</v>
      </c>
      <c r="G207" s="83">
        <v>4.8499999999999996</v>
      </c>
      <c r="H207" s="84">
        <f>EOD_T-A207</f>
        <v>287</v>
      </c>
      <c r="I207" s="83">
        <f t="shared" si="9"/>
        <v>-3.0000000000000249E-2</v>
      </c>
      <c r="J207" s="83">
        <f t="shared" si="10"/>
        <v>-0.61475409836066086</v>
      </c>
      <c r="K207" s="83">
        <f>J207-TLS_90DSMR</f>
        <v>-0.75905232059989503</v>
      </c>
      <c r="L207" s="83">
        <f t="shared" si="11"/>
        <v>0.57616042540808587</v>
      </c>
    </row>
    <row r="208" spans="1:12" x14ac:dyDescent="0.25">
      <c r="A208" s="82">
        <v>41806</v>
      </c>
      <c r="B208" s="83">
        <v>5.21</v>
      </c>
      <c r="C208" s="83">
        <v>5.24</v>
      </c>
      <c r="D208" s="83">
        <v>5.2</v>
      </c>
      <c r="E208" s="83">
        <v>5.24</v>
      </c>
      <c r="F208" s="84">
        <v>24869300</v>
      </c>
      <c r="G208" s="83">
        <v>4.88</v>
      </c>
      <c r="H208" s="84">
        <f>EOD_T-A208</f>
        <v>288</v>
      </c>
      <c r="I208" s="83">
        <f t="shared" si="9"/>
        <v>3.0000000000000249E-2</v>
      </c>
      <c r="J208" s="83">
        <f t="shared" si="10"/>
        <v>0.61855670103093296</v>
      </c>
      <c r="K208" s="83">
        <f>J208-TLS_90DSMR</f>
        <v>0.4742584787916988</v>
      </c>
      <c r="L208" s="83">
        <f t="shared" si="11"/>
        <v>0.22492110470581622</v>
      </c>
    </row>
    <row r="209" spans="1:12" x14ac:dyDescent="0.25">
      <c r="A209" s="82">
        <v>41803</v>
      </c>
      <c r="B209" s="83">
        <v>5.2</v>
      </c>
      <c r="C209" s="83">
        <v>5.23</v>
      </c>
      <c r="D209" s="83">
        <v>5.19</v>
      </c>
      <c r="E209" s="83">
        <v>5.21</v>
      </c>
      <c r="F209" s="84">
        <v>33209000</v>
      </c>
      <c r="G209" s="83">
        <v>4.8499999999999996</v>
      </c>
      <c r="H209" s="84">
        <f>EOD_T-A209</f>
        <v>291</v>
      </c>
      <c r="I209" s="83">
        <f t="shared" si="9"/>
        <v>0</v>
      </c>
      <c r="J209" s="83">
        <f t="shared" si="10"/>
        <v>0</v>
      </c>
      <c r="K209" s="83">
        <f>J209-TLS_90DSMR</f>
        <v>-0.14429822223923414</v>
      </c>
      <c r="L209" s="83">
        <f t="shared" si="11"/>
        <v>2.0821976941403406E-2</v>
      </c>
    </row>
    <row r="210" spans="1:12" x14ac:dyDescent="0.25">
      <c r="A210" s="82">
        <v>41802</v>
      </c>
      <c r="B210" s="83">
        <v>5.23</v>
      </c>
      <c r="C210" s="83">
        <v>5.25</v>
      </c>
      <c r="D210" s="83">
        <v>5.21</v>
      </c>
      <c r="E210" s="83">
        <v>5.21</v>
      </c>
      <c r="F210" s="84">
        <v>21006100</v>
      </c>
      <c r="G210" s="83">
        <v>4.8499999999999996</v>
      </c>
      <c r="H210" s="84">
        <f>EOD_T-A210</f>
        <v>292</v>
      </c>
      <c r="I210" s="83">
        <f t="shared" si="9"/>
        <v>-4.0000000000000036E-2</v>
      </c>
      <c r="J210" s="83">
        <f t="shared" si="10"/>
        <v>-0.81799591002045069</v>
      </c>
      <c r="K210" s="83">
        <f>J210-TLS_90DSMR</f>
        <v>-0.96229413225968485</v>
      </c>
      <c r="L210" s="83">
        <f t="shared" si="11"/>
        <v>0.92600999698141984</v>
      </c>
    </row>
    <row r="211" spans="1:12" x14ac:dyDescent="0.25">
      <c r="A211" s="82">
        <v>41801</v>
      </c>
      <c r="B211" s="83">
        <v>5.25</v>
      </c>
      <c r="C211" s="83">
        <v>5.28</v>
      </c>
      <c r="D211" s="83">
        <v>5.25</v>
      </c>
      <c r="E211" s="83">
        <v>5.25</v>
      </c>
      <c r="F211" s="84">
        <v>13406700</v>
      </c>
      <c r="G211" s="83">
        <v>4.8899999999999997</v>
      </c>
      <c r="H211" s="84">
        <f>EOD_T-A211</f>
        <v>293</v>
      </c>
      <c r="I211" s="83">
        <f t="shared" si="9"/>
        <v>-1.0000000000000675E-2</v>
      </c>
      <c r="J211" s="83">
        <f t="shared" si="10"/>
        <v>-0.204081632653075</v>
      </c>
      <c r="K211" s="83">
        <f>J211-TLS_90DSMR</f>
        <v>-0.34837985489230916</v>
      </c>
      <c r="L211" s="83">
        <f t="shared" si="11"/>
        <v>0.12136852329478638</v>
      </c>
    </row>
    <row r="212" spans="1:12" x14ac:dyDescent="0.25">
      <c r="A212" s="82">
        <v>41800</v>
      </c>
      <c r="B212" s="83">
        <v>5.26</v>
      </c>
      <c r="C212" s="83">
        <v>5.28</v>
      </c>
      <c r="D212" s="83">
        <v>5.25</v>
      </c>
      <c r="E212" s="83">
        <v>5.26</v>
      </c>
      <c r="F212" s="84">
        <v>14837000</v>
      </c>
      <c r="G212" s="83">
        <v>4.9000000000000004</v>
      </c>
      <c r="H212" s="84">
        <f>EOD_T-A212</f>
        <v>294</v>
      </c>
      <c r="I212" s="83">
        <f t="shared" si="9"/>
        <v>3.0000000000000249E-2</v>
      </c>
      <c r="J212" s="83">
        <f t="shared" si="10"/>
        <v>0.61601642710472782</v>
      </c>
      <c r="K212" s="83">
        <f>J212-TLS_90DSMR</f>
        <v>0.47171820486549365</v>
      </c>
      <c r="L212" s="83">
        <f t="shared" si="11"/>
        <v>0.22251806480152383</v>
      </c>
    </row>
    <row r="213" spans="1:12" x14ac:dyDescent="0.25">
      <c r="A213" s="82">
        <v>41799</v>
      </c>
      <c r="B213" s="83">
        <v>5.23</v>
      </c>
      <c r="C213" s="83">
        <v>5.23</v>
      </c>
      <c r="D213" s="83">
        <v>5.23</v>
      </c>
      <c r="E213" s="83">
        <v>5.23</v>
      </c>
      <c r="F213" s="84">
        <v>0</v>
      </c>
      <c r="G213" s="83">
        <v>4.87</v>
      </c>
      <c r="H213" s="84">
        <f>EOD_T-A213</f>
        <v>295</v>
      </c>
      <c r="I213" s="83">
        <f t="shared" si="9"/>
        <v>0</v>
      </c>
      <c r="J213" s="83">
        <f t="shared" si="10"/>
        <v>0</v>
      </c>
      <c r="K213" s="83">
        <f>J213-TLS_90DSMR</f>
        <v>-0.14429822223923414</v>
      </c>
      <c r="L213" s="83">
        <f t="shared" si="11"/>
        <v>2.0821976941403406E-2</v>
      </c>
    </row>
    <row r="214" spans="1:12" x14ac:dyDescent="0.25">
      <c r="A214" s="82">
        <v>41796</v>
      </c>
      <c r="B214" s="83">
        <v>5.3</v>
      </c>
      <c r="C214" s="83">
        <v>5.31</v>
      </c>
      <c r="D214" s="83">
        <v>5.23</v>
      </c>
      <c r="E214" s="83">
        <v>5.23</v>
      </c>
      <c r="F214" s="84">
        <v>36420700</v>
      </c>
      <c r="G214" s="83">
        <v>4.87</v>
      </c>
      <c r="H214" s="84">
        <f>EOD_T-A214</f>
        <v>298</v>
      </c>
      <c r="I214" s="83">
        <f t="shared" si="9"/>
        <v>-7.0000000000000284E-2</v>
      </c>
      <c r="J214" s="83">
        <f t="shared" si="10"/>
        <v>-1.4170040485830016</v>
      </c>
      <c r="K214" s="83">
        <f>J214-TLS_90DSMR</f>
        <v>-1.5613022708222357</v>
      </c>
      <c r="L214" s="83">
        <f t="shared" si="11"/>
        <v>2.4376647808746701</v>
      </c>
    </row>
    <row r="215" spans="1:12" x14ac:dyDescent="0.25">
      <c r="A215" s="82">
        <v>41795</v>
      </c>
      <c r="B215" s="83">
        <v>5.32</v>
      </c>
      <c r="C215" s="83">
        <v>5.33</v>
      </c>
      <c r="D215" s="83">
        <v>5.28</v>
      </c>
      <c r="E215" s="83">
        <v>5.3</v>
      </c>
      <c r="F215" s="84">
        <v>20842700</v>
      </c>
      <c r="G215" s="83">
        <v>4.9400000000000004</v>
      </c>
      <c r="H215" s="84">
        <f>EOD_T-A215</f>
        <v>299</v>
      </c>
      <c r="I215" s="83">
        <f t="shared" si="9"/>
        <v>-9.9999999999997868E-3</v>
      </c>
      <c r="J215" s="83">
        <f t="shared" si="10"/>
        <v>-0.20202020202019771</v>
      </c>
      <c r="K215" s="83">
        <f>J215-TLS_90DSMR</f>
        <v>-0.34631842425943182</v>
      </c>
      <c r="L215" s="83">
        <f t="shared" si="11"/>
        <v>0.11993645098153581</v>
      </c>
    </row>
    <row r="216" spans="1:12" x14ac:dyDescent="0.25">
      <c r="A216" s="82">
        <v>41794</v>
      </c>
      <c r="B216" s="83">
        <v>5.36</v>
      </c>
      <c r="C216" s="83">
        <v>5.36</v>
      </c>
      <c r="D216" s="83">
        <v>5.31</v>
      </c>
      <c r="E216" s="83">
        <v>5.32</v>
      </c>
      <c r="F216" s="84">
        <v>25087800</v>
      </c>
      <c r="G216" s="83">
        <v>4.95</v>
      </c>
      <c r="H216" s="84">
        <f>EOD_T-A216</f>
        <v>300</v>
      </c>
      <c r="I216" s="83">
        <f t="shared" si="9"/>
        <v>-4.0000000000000036E-2</v>
      </c>
      <c r="J216" s="83">
        <f t="shared" si="10"/>
        <v>-0.80160320641282623</v>
      </c>
      <c r="K216" s="83">
        <f>J216-TLS_90DSMR</f>
        <v>-0.94590142865206039</v>
      </c>
      <c r="L216" s="83">
        <f t="shared" si="11"/>
        <v>0.89472951272600887</v>
      </c>
    </row>
    <row r="217" spans="1:12" x14ac:dyDescent="0.25">
      <c r="A217" s="82">
        <v>41793</v>
      </c>
      <c r="B217" s="83">
        <v>5.39</v>
      </c>
      <c r="C217" s="83">
        <v>5.39</v>
      </c>
      <c r="D217" s="83">
        <v>5.35</v>
      </c>
      <c r="E217" s="83">
        <v>5.36</v>
      </c>
      <c r="F217" s="84">
        <v>25389100</v>
      </c>
      <c r="G217" s="83">
        <v>4.99</v>
      </c>
      <c r="H217" s="84">
        <f>EOD_T-A217</f>
        <v>301</v>
      </c>
      <c r="I217" s="83">
        <f t="shared" si="9"/>
        <v>-2.9999999999999361E-2</v>
      </c>
      <c r="J217" s="83">
        <f t="shared" si="10"/>
        <v>-0.59760956175297542</v>
      </c>
      <c r="K217" s="83">
        <f>J217-TLS_90DSMR</f>
        <v>-0.74190778399220958</v>
      </c>
      <c r="L217" s="83">
        <f t="shared" si="11"/>
        <v>0.5504271599482311</v>
      </c>
    </row>
    <row r="218" spans="1:12" x14ac:dyDescent="0.25">
      <c r="A218" s="82">
        <v>41792</v>
      </c>
      <c r="B218" s="83">
        <v>5.35</v>
      </c>
      <c r="C218" s="83">
        <v>5.39</v>
      </c>
      <c r="D218" s="83">
        <v>5.34</v>
      </c>
      <c r="E218" s="83">
        <v>5.39</v>
      </c>
      <c r="F218" s="84">
        <v>19988900</v>
      </c>
      <c r="G218" s="83">
        <v>5.0199999999999996</v>
      </c>
      <c r="H218" s="84">
        <f>EOD_T-A218</f>
        <v>302</v>
      </c>
      <c r="I218" s="83">
        <f t="shared" si="9"/>
        <v>4.9999999999999822E-2</v>
      </c>
      <c r="J218" s="83">
        <f t="shared" si="10"/>
        <v>1.0060362173038195</v>
      </c>
      <c r="K218" s="83">
        <f>J218-TLS_90DSMR</f>
        <v>0.86173799506458537</v>
      </c>
      <c r="L218" s="83">
        <f t="shared" si="11"/>
        <v>0.74259237213793139</v>
      </c>
    </row>
    <row r="219" spans="1:12" x14ac:dyDescent="0.25">
      <c r="A219" s="82">
        <v>41789</v>
      </c>
      <c r="B219" s="83">
        <v>5.39</v>
      </c>
      <c r="C219" s="83">
        <v>5.39</v>
      </c>
      <c r="D219" s="83">
        <v>5.34</v>
      </c>
      <c r="E219" s="83">
        <v>5.34</v>
      </c>
      <c r="F219" s="84">
        <v>34053200</v>
      </c>
      <c r="G219" s="83">
        <v>4.97</v>
      </c>
      <c r="H219" s="84">
        <f>EOD_T-A219</f>
        <v>305</v>
      </c>
      <c r="I219" s="83">
        <f t="shared" si="9"/>
        <v>-4.0000000000000036E-2</v>
      </c>
      <c r="J219" s="83">
        <f t="shared" si="10"/>
        <v>-0.79840319361277523</v>
      </c>
      <c r="K219" s="83">
        <f>J219-TLS_90DSMR</f>
        <v>-0.94270141585200939</v>
      </c>
      <c r="L219" s="83">
        <f t="shared" si="11"/>
        <v>0.88868595944938311</v>
      </c>
    </row>
    <row r="220" spans="1:12" x14ac:dyDescent="0.25">
      <c r="A220" s="82">
        <v>41788</v>
      </c>
      <c r="B220" s="83">
        <v>5.34</v>
      </c>
      <c r="C220" s="83">
        <v>5.38</v>
      </c>
      <c r="D220" s="83">
        <v>5.33</v>
      </c>
      <c r="E220" s="83">
        <v>5.38</v>
      </c>
      <c r="F220" s="84">
        <v>13808600</v>
      </c>
      <c r="G220" s="83">
        <v>5.01</v>
      </c>
      <c r="H220" s="84">
        <f>EOD_T-A220</f>
        <v>306</v>
      </c>
      <c r="I220" s="83">
        <f t="shared" si="9"/>
        <v>4.0000000000000036E-2</v>
      </c>
      <c r="J220" s="83">
        <f t="shared" si="10"/>
        <v>0.80482897384305907</v>
      </c>
      <c r="K220" s="83">
        <f>J220-TLS_90DSMR</f>
        <v>0.66053075160382491</v>
      </c>
      <c r="L220" s="83">
        <f t="shared" si="11"/>
        <v>0.43630087381431382</v>
      </c>
    </row>
    <row r="221" spans="1:12" x14ac:dyDescent="0.25">
      <c r="A221" s="82">
        <v>41787</v>
      </c>
      <c r="B221" s="83">
        <v>5.34</v>
      </c>
      <c r="C221" s="83">
        <v>5.37</v>
      </c>
      <c r="D221" s="83">
        <v>5.33</v>
      </c>
      <c r="E221" s="83">
        <v>5.34</v>
      </c>
      <c r="F221" s="84">
        <v>12952600</v>
      </c>
      <c r="G221" s="83">
        <v>4.97</v>
      </c>
      <c r="H221" s="84">
        <f>EOD_T-A221</f>
        <v>307</v>
      </c>
      <c r="I221" s="83">
        <f t="shared" si="9"/>
        <v>1.9999999999999574E-2</v>
      </c>
      <c r="J221" s="83">
        <f t="shared" si="10"/>
        <v>0.40404040404039543</v>
      </c>
      <c r="K221" s="83">
        <f>J221-TLS_90DSMR</f>
        <v>0.25974218180116126</v>
      </c>
      <c r="L221" s="83">
        <f t="shared" si="11"/>
        <v>6.7466001006827508E-2</v>
      </c>
    </row>
    <row r="222" spans="1:12" x14ac:dyDescent="0.25">
      <c r="A222" s="82">
        <v>41786</v>
      </c>
      <c r="B222" s="83">
        <v>5.33</v>
      </c>
      <c r="C222" s="83">
        <v>5.34</v>
      </c>
      <c r="D222" s="83">
        <v>5.29</v>
      </c>
      <c r="E222" s="83">
        <v>5.32</v>
      </c>
      <c r="F222" s="84">
        <v>19937900</v>
      </c>
      <c r="G222" s="83">
        <v>4.95</v>
      </c>
      <c r="H222" s="84">
        <f>EOD_T-A222</f>
        <v>308</v>
      </c>
      <c r="I222" s="83">
        <f t="shared" si="9"/>
        <v>-1.9999999999999574E-2</v>
      </c>
      <c r="J222" s="83">
        <f t="shared" si="10"/>
        <v>-0.4024144869215206</v>
      </c>
      <c r="K222" s="83">
        <f>J222-TLS_90DSMR</f>
        <v>-0.54671270916075476</v>
      </c>
      <c r="L222" s="83">
        <f t="shared" si="11"/>
        <v>0.29889478635789202</v>
      </c>
    </row>
    <row r="223" spans="1:12" x14ac:dyDescent="0.25">
      <c r="A223" s="82">
        <v>41785</v>
      </c>
      <c r="B223" s="83">
        <v>5.38</v>
      </c>
      <c r="C223" s="83">
        <v>5.39</v>
      </c>
      <c r="D223" s="83">
        <v>5.32</v>
      </c>
      <c r="E223" s="83">
        <v>5.34</v>
      </c>
      <c r="F223" s="84">
        <v>19431100</v>
      </c>
      <c r="G223" s="83">
        <v>4.97</v>
      </c>
      <c r="H223" s="84">
        <f>EOD_T-A223</f>
        <v>309</v>
      </c>
      <c r="I223" s="83">
        <f t="shared" si="9"/>
        <v>-4.0000000000000036E-2</v>
      </c>
      <c r="J223" s="83">
        <f t="shared" si="10"/>
        <v>-0.79840319361277523</v>
      </c>
      <c r="K223" s="83">
        <f>J223-TLS_90DSMR</f>
        <v>-0.94270141585200939</v>
      </c>
      <c r="L223" s="83">
        <f t="shared" si="11"/>
        <v>0.88868595944938311</v>
      </c>
    </row>
    <row r="224" spans="1:12" x14ac:dyDescent="0.25">
      <c r="A224" s="82">
        <v>41782</v>
      </c>
      <c r="B224" s="83">
        <v>5.37</v>
      </c>
      <c r="C224" s="83">
        <v>5.4</v>
      </c>
      <c r="D224" s="83">
        <v>5.37</v>
      </c>
      <c r="E224" s="83">
        <v>5.38</v>
      </c>
      <c r="F224" s="84">
        <v>17914200</v>
      </c>
      <c r="G224" s="83">
        <v>5.01</v>
      </c>
      <c r="H224" s="84">
        <f>EOD_T-A224</f>
        <v>312</v>
      </c>
      <c r="I224" s="83">
        <f t="shared" si="9"/>
        <v>1.9999999999999574E-2</v>
      </c>
      <c r="J224" s="83">
        <f t="shared" si="10"/>
        <v>0.40080160320640429</v>
      </c>
      <c r="K224" s="83">
        <f>J224-TLS_90DSMR</f>
        <v>0.25650338096717018</v>
      </c>
      <c r="L224" s="83">
        <f t="shared" si="11"/>
        <v>6.5793984447589243E-2</v>
      </c>
    </row>
    <row r="225" spans="1:12" x14ac:dyDescent="0.25">
      <c r="A225" s="82">
        <v>41781</v>
      </c>
      <c r="B225" s="83">
        <v>5.39</v>
      </c>
      <c r="C225" s="83">
        <v>5.39</v>
      </c>
      <c r="D225" s="83">
        <v>5.35</v>
      </c>
      <c r="E225" s="83">
        <v>5.36</v>
      </c>
      <c r="F225" s="84">
        <v>24434000</v>
      </c>
      <c r="G225" s="83">
        <v>4.99</v>
      </c>
      <c r="H225" s="84">
        <f>EOD_T-A225</f>
        <v>313</v>
      </c>
      <c r="I225" s="83">
        <f t="shared" si="9"/>
        <v>0</v>
      </c>
      <c r="J225" s="83">
        <f t="shared" si="10"/>
        <v>0</v>
      </c>
      <c r="K225" s="83">
        <f>J225-TLS_90DSMR</f>
        <v>-0.14429822223923414</v>
      </c>
      <c r="L225" s="83">
        <f t="shared" si="11"/>
        <v>2.0821976941403406E-2</v>
      </c>
    </row>
    <row r="226" spans="1:12" x14ac:dyDescent="0.25">
      <c r="A226" s="82">
        <v>41780</v>
      </c>
      <c r="B226" s="83">
        <v>5.3</v>
      </c>
      <c r="C226" s="83">
        <v>5.36</v>
      </c>
      <c r="D226" s="83">
        <v>5.3</v>
      </c>
      <c r="E226" s="83">
        <v>5.36</v>
      </c>
      <c r="F226" s="84">
        <v>28250900</v>
      </c>
      <c r="G226" s="83">
        <v>4.99</v>
      </c>
      <c r="H226" s="84">
        <f>EOD_T-A226</f>
        <v>314</v>
      </c>
      <c r="I226" s="83">
        <f t="shared" si="9"/>
        <v>4.9999999999999822E-2</v>
      </c>
      <c r="J226" s="83">
        <f t="shared" si="10"/>
        <v>1.0121457489878507</v>
      </c>
      <c r="K226" s="83">
        <f>J226-TLS_90DSMR</f>
        <v>0.86784752674861654</v>
      </c>
      <c r="L226" s="83">
        <f t="shared" si="11"/>
        <v>0.7531593296836907</v>
      </c>
    </row>
    <row r="227" spans="1:12" x14ac:dyDescent="0.25">
      <c r="A227" s="82">
        <v>41779</v>
      </c>
      <c r="B227" s="83">
        <v>5.29</v>
      </c>
      <c r="C227" s="83">
        <v>5.34</v>
      </c>
      <c r="D227" s="83">
        <v>5.27</v>
      </c>
      <c r="E227" s="83">
        <v>5.3</v>
      </c>
      <c r="F227" s="84">
        <v>26530900</v>
      </c>
      <c r="G227" s="83">
        <v>4.9400000000000004</v>
      </c>
      <c r="H227" s="84">
        <f>EOD_T-A227</f>
        <v>315</v>
      </c>
      <c r="I227" s="83">
        <f t="shared" si="9"/>
        <v>4.0000000000000036E-2</v>
      </c>
      <c r="J227" s="83">
        <f t="shared" si="10"/>
        <v>0.81632653061224547</v>
      </c>
      <c r="K227" s="83">
        <f>J227-TLS_90DSMR</f>
        <v>0.67202830837301131</v>
      </c>
      <c r="L227" s="83">
        <f t="shared" si="11"/>
        <v>0.45162204725469118</v>
      </c>
    </row>
    <row r="228" spans="1:12" x14ac:dyDescent="0.25">
      <c r="A228" s="82">
        <v>41778</v>
      </c>
      <c r="B228" s="83">
        <v>5.29</v>
      </c>
      <c r="C228" s="83">
        <v>5.29</v>
      </c>
      <c r="D228" s="83">
        <v>5.26</v>
      </c>
      <c r="E228" s="83">
        <v>5.26</v>
      </c>
      <c r="F228" s="84">
        <v>14241400</v>
      </c>
      <c r="G228" s="83">
        <v>4.9000000000000004</v>
      </c>
      <c r="H228" s="84">
        <f>EOD_T-A228</f>
        <v>316</v>
      </c>
      <c r="I228" s="83">
        <f t="shared" si="9"/>
        <v>-2.9999999999999361E-2</v>
      </c>
      <c r="J228" s="83">
        <f t="shared" si="10"/>
        <v>-0.60851926977686333</v>
      </c>
      <c r="K228" s="83">
        <f>J228-TLS_90DSMR</f>
        <v>-0.75281749201609749</v>
      </c>
      <c r="L228" s="83">
        <f t="shared" si="11"/>
        <v>0.56673417628540701</v>
      </c>
    </row>
    <row r="229" spans="1:12" x14ac:dyDescent="0.25">
      <c r="A229" s="82">
        <v>41775</v>
      </c>
      <c r="B229" s="83">
        <v>5.29</v>
      </c>
      <c r="C229" s="83">
        <v>5.29</v>
      </c>
      <c r="D229" s="83">
        <v>5.27</v>
      </c>
      <c r="E229" s="83">
        <v>5.29</v>
      </c>
      <c r="F229" s="84">
        <v>13278200</v>
      </c>
      <c r="G229" s="83">
        <v>4.93</v>
      </c>
      <c r="H229" s="84">
        <f>EOD_T-A229</f>
        <v>319</v>
      </c>
      <c r="I229" s="83">
        <f t="shared" si="9"/>
        <v>0</v>
      </c>
      <c r="J229" s="83">
        <f t="shared" si="10"/>
        <v>0</v>
      </c>
      <c r="K229" s="83">
        <f>J229-TLS_90DSMR</f>
        <v>-0.14429822223923414</v>
      </c>
      <c r="L229" s="83">
        <f t="shared" si="11"/>
        <v>2.0821976941403406E-2</v>
      </c>
    </row>
    <row r="230" spans="1:12" x14ac:dyDescent="0.25">
      <c r="A230" s="82">
        <v>41774</v>
      </c>
      <c r="B230" s="83">
        <v>5.25</v>
      </c>
      <c r="C230" s="83">
        <v>5.29</v>
      </c>
      <c r="D230" s="83">
        <v>5.24</v>
      </c>
      <c r="E230" s="83">
        <v>5.29</v>
      </c>
      <c r="F230" s="84">
        <v>18794100</v>
      </c>
      <c r="G230" s="83">
        <v>4.93</v>
      </c>
      <c r="H230" s="84">
        <f>EOD_T-A230</f>
        <v>320</v>
      </c>
      <c r="I230" s="83">
        <f t="shared" si="9"/>
        <v>9.9999999999997868E-3</v>
      </c>
      <c r="J230" s="83">
        <f t="shared" si="10"/>
        <v>0.2032520325203209</v>
      </c>
      <c r="K230" s="83">
        <f>J230-TLS_90DSMR</f>
        <v>5.895381028108676E-2</v>
      </c>
      <c r="L230" s="83">
        <f t="shared" si="11"/>
        <v>3.4755517466583709E-3</v>
      </c>
    </row>
    <row r="231" spans="1:12" x14ac:dyDescent="0.25">
      <c r="A231" s="82">
        <v>41773</v>
      </c>
      <c r="B231" s="83">
        <v>5.25</v>
      </c>
      <c r="C231" s="83">
        <v>5.28</v>
      </c>
      <c r="D231" s="83">
        <v>5.24</v>
      </c>
      <c r="E231" s="83">
        <v>5.28</v>
      </c>
      <c r="F231" s="84">
        <v>20255100</v>
      </c>
      <c r="G231" s="83">
        <v>4.92</v>
      </c>
      <c r="H231" s="84">
        <f>EOD_T-A231</f>
        <v>321</v>
      </c>
      <c r="I231" s="83">
        <f t="shared" si="9"/>
        <v>3.0000000000000249E-2</v>
      </c>
      <c r="J231" s="83">
        <f t="shared" si="10"/>
        <v>0.61349693251534254</v>
      </c>
      <c r="K231" s="83">
        <f>J231-TLS_90DSMR</f>
        <v>0.46919871027610838</v>
      </c>
      <c r="L231" s="83">
        <f t="shared" si="11"/>
        <v>0.22014742972476348</v>
      </c>
    </row>
    <row r="232" spans="1:12" x14ac:dyDescent="0.25">
      <c r="A232" s="82">
        <v>41772</v>
      </c>
      <c r="B232" s="83">
        <v>5.22</v>
      </c>
      <c r="C232" s="83">
        <v>5.25</v>
      </c>
      <c r="D232" s="83">
        <v>5.2</v>
      </c>
      <c r="E232" s="83">
        <v>5.25</v>
      </c>
      <c r="F232" s="84">
        <v>21969400</v>
      </c>
      <c r="G232" s="83">
        <v>4.8899999999999997</v>
      </c>
      <c r="H232" s="84">
        <f>EOD_T-A232</f>
        <v>322</v>
      </c>
      <c r="I232" s="83">
        <f t="shared" si="9"/>
        <v>4.0000000000000036E-2</v>
      </c>
      <c r="J232" s="83">
        <f t="shared" si="10"/>
        <v>0.82474226804123785</v>
      </c>
      <c r="K232" s="83">
        <f>J232-TLS_90DSMR</f>
        <v>0.68044404580200368</v>
      </c>
      <c r="L232" s="83">
        <f t="shared" si="11"/>
        <v>0.46300409946739929</v>
      </c>
    </row>
    <row r="233" spans="1:12" x14ac:dyDescent="0.25">
      <c r="A233" s="82">
        <v>41771</v>
      </c>
      <c r="B233" s="83">
        <v>5.21</v>
      </c>
      <c r="C233" s="83">
        <v>5.22</v>
      </c>
      <c r="D233" s="83">
        <v>5.19</v>
      </c>
      <c r="E233" s="83">
        <v>5.21</v>
      </c>
      <c r="F233" s="84">
        <v>11037000</v>
      </c>
      <c r="G233" s="83">
        <v>4.8499999999999996</v>
      </c>
      <c r="H233" s="84">
        <f>EOD_T-A233</f>
        <v>323</v>
      </c>
      <c r="I233" s="83">
        <f t="shared" si="9"/>
        <v>-1.0000000000000675E-2</v>
      </c>
      <c r="J233" s="83">
        <f t="shared" si="10"/>
        <v>-0.20576131687244187</v>
      </c>
      <c r="K233" s="83">
        <f>J233-TLS_90DSMR</f>
        <v>-0.35005953911167598</v>
      </c>
      <c r="L233" s="83">
        <f t="shared" si="11"/>
        <v>0.122541680923079</v>
      </c>
    </row>
    <row r="234" spans="1:12" x14ac:dyDescent="0.25">
      <c r="A234" s="82">
        <v>41768</v>
      </c>
      <c r="B234" s="83">
        <v>5.22</v>
      </c>
      <c r="C234" s="83">
        <v>5.23</v>
      </c>
      <c r="D234" s="83">
        <v>5.2</v>
      </c>
      <c r="E234" s="83">
        <v>5.22</v>
      </c>
      <c r="F234" s="84">
        <v>9293000</v>
      </c>
      <c r="G234" s="83">
        <v>4.8600000000000003</v>
      </c>
      <c r="H234" s="84">
        <f>EOD_T-A234</f>
        <v>326</v>
      </c>
      <c r="I234" s="83">
        <f t="shared" si="9"/>
        <v>0</v>
      </c>
      <c r="J234" s="83">
        <f t="shared" si="10"/>
        <v>0</v>
      </c>
      <c r="K234" s="83">
        <f>J234-TLS_90DSMR</f>
        <v>-0.14429822223923414</v>
      </c>
      <c r="L234" s="83">
        <f t="shared" si="11"/>
        <v>2.0821976941403406E-2</v>
      </c>
    </row>
    <row r="235" spans="1:12" x14ac:dyDescent="0.25">
      <c r="A235" s="82">
        <v>41767</v>
      </c>
      <c r="B235" s="83">
        <v>5.21</v>
      </c>
      <c r="C235" s="83">
        <v>5.23</v>
      </c>
      <c r="D235" s="83">
        <v>5.2</v>
      </c>
      <c r="E235" s="83">
        <v>5.22</v>
      </c>
      <c r="F235" s="84">
        <v>18551400</v>
      </c>
      <c r="G235" s="83">
        <v>4.8600000000000003</v>
      </c>
      <c r="H235" s="84">
        <f>EOD_T-A235</f>
        <v>327</v>
      </c>
      <c r="I235" s="83">
        <f t="shared" si="9"/>
        <v>4.0000000000000036E-2</v>
      </c>
      <c r="J235" s="83">
        <f t="shared" si="10"/>
        <v>0.82987551867219989</v>
      </c>
      <c r="K235" s="83">
        <f>J235-TLS_90DSMR</f>
        <v>0.68557729643296572</v>
      </c>
      <c r="L235" s="83">
        <f t="shared" si="11"/>
        <v>0.47001622938433457</v>
      </c>
    </row>
    <row r="236" spans="1:12" x14ac:dyDescent="0.25">
      <c r="A236" s="82">
        <v>41766</v>
      </c>
      <c r="B236" s="83">
        <v>5.21</v>
      </c>
      <c r="C236" s="83">
        <v>5.22</v>
      </c>
      <c r="D236" s="83">
        <v>5.17</v>
      </c>
      <c r="E236" s="83">
        <v>5.18</v>
      </c>
      <c r="F236" s="84">
        <v>34023900</v>
      </c>
      <c r="G236" s="83">
        <v>4.82</v>
      </c>
      <c r="H236" s="84">
        <f>EOD_T-A236</f>
        <v>328</v>
      </c>
      <c r="I236" s="83">
        <f t="shared" si="9"/>
        <v>-4.9999999999999822E-2</v>
      </c>
      <c r="J236" s="83">
        <f t="shared" si="10"/>
        <v>-1.0266940451745343</v>
      </c>
      <c r="K236" s="83">
        <f>J236-TLS_90DSMR</f>
        <v>-1.1709922674137685</v>
      </c>
      <c r="L236" s="83">
        <f t="shared" si="11"/>
        <v>1.3712228903428387</v>
      </c>
    </row>
    <row r="237" spans="1:12" x14ac:dyDescent="0.25">
      <c r="A237" s="82">
        <v>41765</v>
      </c>
      <c r="B237" s="83">
        <v>5.22</v>
      </c>
      <c r="C237" s="83">
        <v>5.23</v>
      </c>
      <c r="D237" s="83">
        <v>5.21</v>
      </c>
      <c r="E237" s="83">
        <v>5.23</v>
      </c>
      <c r="F237" s="84">
        <v>11737900</v>
      </c>
      <c r="G237" s="83">
        <v>4.87</v>
      </c>
      <c r="H237" s="84">
        <f>EOD_T-A237</f>
        <v>329</v>
      </c>
      <c r="I237" s="83">
        <f t="shared" si="9"/>
        <v>2.0000000000000462E-2</v>
      </c>
      <c r="J237" s="83">
        <f t="shared" si="10"/>
        <v>0.41237113402062808</v>
      </c>
      <c r="K237" s="83">
        <f>J237-TLS_90DSMR</f>
        <v>0.26807291178139392</v>
      </c>
      <c r="L237" s="83">
        <f t="shared" si="11"/>
        <v>7.1863086030955009E-2</v>
      </c>
    </row>
    <row r="238" spans="1:12" x14ac:dyDescent="0.25">
      <c r="A238" s="82">
        <v>41764</v>
      </c>
      <c r="B238" s="83">
        <v>5.21</v>
      </c>
      <c r="C238" s="83">
        <v>5.22</v>
      </c>
      <c r="D238" s="83">
        <v>5.2</v>
      </c>
      <c r="E238" s="83">
        <v>5.21</v>
      </c>
      <c r="F238" s="84">
        <v>11409500</v>
      </c>
      <c r="G238" s="83">
        <v>4.8499999999999996</v>
      </c>
      <c r="H238" s="84">
        <f>EOD_T-A238</f>
        <v>330</v>
      </c>
      <c r="I238" s="83">
        <f t="shared" si="9"/>
        <v>9.9999999999997868E-3</v>
      </c>
      <c r="J238" s="83">
        <f t="shared" si="10"/>
        <v>0.20661157024792948</v>
      </c>
      <c r="K238" s="83">
        <f>J238-TLS_90DSMR</f>
        <v>6.2313348008695341E-2</v>
      </c>
      <c r="L238" s="83">
        <f t="shared" si="11"/>
        <v>3.8829533400527756E-3</v>
      </c>
    </row>
    <row r="239" spans="1:12" x14ac:dyDescent="0.25">
      <c r="A239" s="82">
        <v>41761</v>
      </c>
      <c r="B239" s="83">
        <v>5.2</v>
      </c>
      <c r="C239" s="83">
        <v>5.21</v>
      </c>
      <c r="D239" s="83">
        <v>5.17</v>
      </c>
      <c r="E239" s="83">
        <v>5.2</v>
      </c>
      <c r="F239" s="84">
        <v>22116800</v>
      </c>
      <c r="G239" s="83">
        <v>4.84</v>
      </c>
      <c r="H239" s="84">
        <f>EOD_T-A239</f>
        <v>333</v>
      </c>
      <c r="I239" s="83">
        <f t="shared" si="9"/>
        <v>0</v>
      </c>
      <c r="J239" s="83">
        <f t="shared" si="10"/>
        <v>0</v>
      </c>
      <c r="K239" s="83">
        <f>J239-TLS_90DSMR</f>
        <v>-0.14429822223923414</v>
      </c>
      <c r="L239" s="83">
        <f t="shared" si="11"/>
        <v>2.0821976941403406E-2</v>
      </c>
    </row>
    <row r="240" spans="1:12" x14ac:dyDescent="0.25">
      <c r="A240" s="82">
        <v>41760</v>
      </c>
      <c r="B240" s="83">
        <v>5.22</v>
      </c>
      <c r="C240" s="83">
        <v>5.23</v>
      </c>
      <c r="D240" s="83">
        <v>5.19</v>
      </c>
      <c r="E240" s="83">
        <v>5.2</v>
      </c>
      <c r="F240" s="84">
        <v>21894800</v>
      </c>
      <c r="G240" s="83">
        <v>4.84</v>
      </c>
      <c r="H240" s="84">
        <f>EOD_T-A240</f>
        <v>334</v>
      </c>
      <c r="I240" s="83">
        <f t="shared" si="9"/>
        <v>-2.0000000000000462E-2</v>
      </c>
      <c r="J240" s="83">
        <f t="shared" si="10"/>
        <v>-0.41152263374486547</v>
      </c>
      <c r="K240" s="83">
        <f>J240-TLS_90DSMR</f>
        <v>-0.55582085598409958</v>
      </c>
      <c r="L240" s="83">
        <f t="shared" si="11"/>
        <v>0.30893682394689714</v>
      </c>
    </row>
    <row r="241" spans="1:12" x14ac:dyDescent="0.25">
      <c r="A241" s="82">
        <v>41759</v>
      </c>
      <c r="B241" s="83">
        <v>5.19</v>
      </c>
      <c r="C241" s="83">
        <v>5.22</v>
      </c>
      <c r="D241" s="83">
        <v>5.18</v>
      </c>
      <c r="E241" s="83">
        <v>5.22</v>
      </c>
      <c r="F241" s="84">
        <v>35824900</v>
      </c>
      <c r="G241" s="83">
        <v>4.8600000000000003</v>
      </c>
      <c r="H241" s="84">
        <f>EOD_T-A241</f>
        <v>335</v>
      </c>
      <c r="I241" s="83">
        <f t="shared" si="9"/>
        <v>5.0000000000000711E-2</v>
      </c>
      <c r="J241" s="83">
        <f t="shared" si="10"/>
        <v>1.0395010395010542</v>
      </c>
      <c r="K241" s="83">
        <f>J241-TLS_90DSMR</f>
        <v>0.89520281726182005</v>
      </c>
      <c r="L241" s="83">
        <f t="shared" si="11"/>
        <v>0.80138808403349959</v>
      </c>
    </row>
    <row r="242" spans="1:12" x14ac:dyDescent="0.25">
      <c r="A242" s="82">
        <v>41758</v>
      </c>
      <c r="B242" s="83">
        <v>5.23</v>
      </c>
      <c r="C242" s="83">
        <v>5.24</v>
      </c>
      <c r="D242" s="83">
        <v>5.16</v>
      </c>
      <c r="E242" s="83">
        <v>5.16</v>
      </c>
      <c r="F242" s="84">
        <v>31349700</v>
      </c>
      <c r="G242" s="83">
        <v>4.8099999999999996</v>
      </c>
      <c r="H242" s="84">
        <f>EOD_T-A242</f>
        <v>336</v>
      </c>
      <c r="I242" s="83">
        <f t="shared" si="9"/>
        <v>-3.0000000000000249E-2</v>
      </c>
      <c r="J242" s="83">
        <f t="shared" si="10"/>
        <v>-0.6198347107438068</v>
      </c>
      <c r="K242" s="83">
        <f>J242-TLS_90DSMR</f>
        <v>-0.76413293298304097</v>
      </c>
      <c r="L242" s="83">
        <f t="shared" si="11"/>
        <v>0.58389913926926462</v>
      </c>
    </row>
    <row r="243" spans="1:12" x14ac:dyDescent="0.25">
      <c r="A243" s="82">
        <v>41757</v>
      </c>
      <c r="B243" s="83">
        <v>5.18</v>
      </c>
      <c r="C243" s="83">
        <v>5.21</v>
      </c>
      <c r="D243" s="83">
        <v>5.17</v>
      </c>
      <c r="E243" s="83">
        <v>5.2</v>
      </c>
      <c r="F243" s="84">
        <v>20741200</v>
      </c>
      <c r="G243" s="83">
        <v>4.84</v>
      </c>
      <c r="H243" s="84">
        <f>EOD_T-A243</f>
        <v>337</v>
      </c>
      <c r="I243" s="83">
        <f t="shared" si="9"/>
        <v>1.9999999999999574E-2</v>
      </c>
      <c r="J243" s="83">
        <f t="shared" si="10"/>
        <v>0.41493775933609073</v>
      </c>
      <c r="K243" s="83">
        <f>J243-TLS_90DSMR</f>
        <v>0.27063953709685662</v>
      </c>
      <c r="L243" s="83">
        <f t="shared" si="11"/>
        <v>7.324575904000083E-2</v>
      </c>
    </row>
    <row r="244" spans="1:12" x14ac:dyDescent="0.25">
      <c r="A244" s="82">
        <v>41754</v>
      </c>
      <c r="B244" s="83">
        <v>5.18</v>
      </c>
      <c r="C244" s="83">
        <v>5.18</v>
      </c>
      <c r="D244" s="83">
        <v>5.18</v>
      </c>
      <c r="E244" s="83">
        <v>5.18</v>
      </c>
      <c r="F244" s="84">
        <v>0</v>
      </c>
      <c r="G244" s="83">
        <v>4.82</v>
      </c>
      <c r="H244" s="84">
        <f>EOD_T-A244</f>
        <v>340</v>
      </c>
      <c r="I244" s="83">
        <f t="shared" si="9"/>
        <v>0</v>
      </c>
      <c r="J244" s="83">
        <f t="shared" si="10"/>
        <v>0</v>
      </c>
      <c r="K244" s="83">
        <f>J244-TLS_90DSMR</f>
        <v>-0.14429822223923414</v>
      </c>
      <c r="L244" s="83">
        <f t="shared" si="11"/>
        <v>2.0821976941403406E-2</v>
      </c>
    </row>
    <row r="245" spans="1:12" x14ac:dyDescent="0.25">
      <c r="A245" s="82">
        <v>41753</v>
      </c>
      <c r="B245" s="83">
        <v>5.17</v>
      </c>
      <c r="C245" s="83">
        <v>5.19</v>
      </c>
      <c r="D245" s="83">
        <v>5.15</v>
      </c>
      <c r="E245" s="83">
        <v>5.18</v>
      </c>
      <c r="F245" s="84">
        <v>22276300</v>
      </c>
      <c r="G245" s="83">
        <v>4.82</v>
      </c>
      <c r="H245" s="84">
        <f>EOD_T-A245</f>
        <v>341</v>
      </c>
      <c r="I245" s="83">
        <f t="shared" si="9"/>
        <v>0</v>
      </c>
      <c r="J245" s="83">
        <f t="shared" si="10"/>
        <v>0</v>
      </c>
      <c r="K245" s="83">
        <f>J245-TLS_90DSMR</f>
        <v>-0.14429822223923414</v>
      </c>
      <c r="L245" s="83">
        <f t="shared" si="11"/>
        <v>2.0821976941403406E-2</v>
      </c>
    </row>
    <row r="246" spans="1:12" x14ac:dyDescent="0.25">
      <c r="A246" s="82">
        <v>41752</v>
      </c>
      <c r="B246" s="83">
        <v>5.15</v>
      </c>
      <c r="C246" s="83">
        <v>5.18</v>
      </c>
      <c r="D246" s="83">
        <v>5.15</v>
      </c>
      <c r="E246" s="83">
        <v>5.17</v>
      </c>
      <c r="F246" s="84">
        <v>24817900</v>
      </c>
      <c r="G246" s="83">
        <v>4.82</v>
      </c>
      <c r="H246" s="84">
        <f>EOD_T-A246</f>
        <v>342</v>
      </c>
      <c r="I246" s="83">
        <f t="shared" si="9"/>
        <v>3.0000000000000249E-2</v>
      </c>
      <c r="J246" s="83">
        <f t="shared" si="10"/>
        <v>0.62630480167015135</v>
      </c>
      <c r="K246" s="83">
        <f>J246-TLS_90DSMR</f>
        <v>0.48200657943091718</v>
      </c>
      <c r="L246" s="83">
        <f t="shared" si="11"/>
        <v>0.23233034261469307</v>
      </c>
    </row>
    <row r="247" spans="1:12" x14ac:dyDescent="0.25">
      <c r="A247" s="82">
        <v>41751</v>
      </c>
      <c r="B247" s="83">
        <v>5.13</v>
      </c>
      <c r="C247" s="83">
        <v>5.15</v>
      </c>
      <c r="D247" s="83">
        <v>5.12</v>
      </c>
      <c r="E247" s="83">
        <v>5.14</v>
      </c>
      <c r="F247" s="84">
        <v>26112500</v>
      </c>
      <c r="G247" s="83">
        <v>4.79</v>
      </c>
      <c r="H247" s="84">
        <f>EOD_T-A247</f>
        <v>343</v>
      </c>
      <c r="I247" s="83">
        <f t="shared" si="9"/>
        <v>9.9999999999997868E-3</v>
      </c>
      <c r="J247" s="83">
        <f t="shared" si="10"/>
        <v>0.20920502092049761</v>
      </c>
      <c r="K247" s="83">
        <f>J247-TLS_90DSMR</f>
        <v>6.4906798681263478E-2</v>
      </c>
      <c r="L247" s="83">
        <f t="shared" si="11"/>
        <v>4.2128925150500662E-3</v>
      </c>
    </row>
    <row r="248" spans="1:12" x14ac:dyDescent="0.25">
      <c r="A248" s="82">
        <v>41750</v>
      </c>
      <c r="B248" s="83">
        <v>5.13</v>
      </c>
      <c r="C248" s="83">
        <v>5.13</v>
      </c>
      <c r="D248" s="83">
        <v>5.13</v>
      </c>
      <c r="E248" s="83">
        <v>5.13</v>
      </c>
      <c r="F248" s="84">
        <v>0</v>
      </c>
      <c r="G248" s="83">
        <v>4.78</v>
      </c>
      <c r="H248" s="84">
        <f>EOD_T-A248</f>
        <v>344</v>
      </c>
      <c r="I248" s="83">
        <f t="shared" si="9"/>
        <v>0</v>
      </c>
      <c r="J248" s="83">
        <f t="shared" si="10"/>
        <v>0</v>
      </c>
      <c r="K248" s="83">
        <f>J248-TLS_90DSMR</f>
        <v>-0.14429822223923414</v>
      </c>
      <c r="L248" s="83">
        <f t="shared" si="11"/>
        <v>2.0821976941403406E-2</v>
      </c>
    </row>
    <row r="249" spans="1:12" x14ac:dyDescent="0.25">
      <c r="A249" s="82">
        <v>41747</v>
      </c>
      <c r="B249" s="83">
        <v>5.13</v>
      </c>
      <c r="C249" s="83">
        <v>5.13</v>
      </c>
      <c r="D249" s="83">
        <v>5.13</v>
      </c>
      <c r="E249" s="83">
        <v>5.13</v>
      </c>
      <c r="F249" s="84">
        <v>0</v>
      </c>
      <c r="G249" s="83">
        <v>4.78</v>
      </c>
      <c r="H249" s="84">
        <f>EOD_T-A249</f>
        <v>347</v>
      </c>
      <c r="I249" s="83">
        <f t="shared" si="9"/>
        <v>0</v>
      </c>
      <c r="J249" s="83">
        <f t="shared" si="10"/>
        <v>0</v>
      </c>
      <c r="K249" s="83">
        <f>J249-TLS_90DSMR</f>
        <v>-0.14429822223923414</v>
      </c>
      <c r="L249" s="83">
        <f t="shared" si="11"/>
        <v>2.0821976941403406E-2</v>
      </c>
    </row>
    <row r="250" spans="1:12" x14ac:dyDescent="0.25">
      <c r="A250" s="82">
        <v>41746</v>
      </c>
      <c r="B250" s="83">
        <v>5.0999999999999996</v>
      </c>
      <c r="C250" s="83">
        <v>5.13</v>
      </c>
      <c r="D250" s="83">
        <v>5.0999999999999996</v>
      </c>
      <c r="E250" s="83">
        <v>5.13</v>
      </c>
      <c r="F250" s="84">
        <v>18786500</v>
      </c>
      <c r="G250" s="83">
        <v>4.78</v>
      </c>
      <c r="H250" s="84">
        <f>EOD_T-A250</f>
        <v>348</v>
      </c>
      <c r="I250" s="83">
        <f t="shared" si="9"/>
        <v>3.0000000000000249E-2</v>
      </c>
      <c r="J250" s="83">
        <f t="shared" si="10"/>
        <v>0.63157894736842635</v>
      </c>
      <c r="K250" s="83">
        <f>J250-TLS_90DSMR</f>
        <v>0.48728072512919218</v>
      </c>
      <c r="L250" s="83">
        <f t="shared" si="11"/>
        <v>0.23744250508243134</v>
      </c>
    </row>
    <row r="251" spans="1:12" x14ac:dyDescent="0.25">
      <c r="A251" s="82">
        <v>41745</v>
      </c>
      <c r="B251" s="83">
        <v>5.08</v>
      </c>
      <c r="C251" s="83">
        <v>5.0999999999999996</v>
      </c>
      <c r="D251" s="83">
        <v>5.07</v>
      </c>
      <c r="E251" s="83">
        <v>5.0999999999999996</v>
      </c>
      <c r="F251" s="84">
        <v>16687700</v>
      </c>
      <c r="G251" s="83">
        <v>4.75</v>
      </c>
      <c r="H251" s="84">
        <f>EOD_T-A251</f>
        <v>349</v>
      </c>
      <c r="I251" s="83">
        <f t="shared" si="9"/>
        <v>1.9999999999999574E-2</v>
      </c>
      <c r="J251" s="83">
        <f t="shared" si="10"/>
        <v>0.42283298097250677</v>
      </c>
      <c r="K251" s="83">
        <f>J251-TLS_90DSMR</f>
        <v>0.2785347587332726</v>
      </c>
      <c r="L251" s="83">
        <f t="shared" si="11"/>
        <v>7.7581611822602384E-2</v>
      </c>
    </row>
    <row r="252" spans="1:12" x14ac:dyDescent="0.25">
      <c r="A252" s="82">
        <v>41744</v>
      </c>
      <c r="B252" s="83">
        <v>5.07</v>
      </c>
      <c r="C252" s="83">
        <v>5.08</v>
      </c>
      <c r="D252" s="83">
        <v>5.0599999999999996</v>
      </c>
      <c r="E252" s="83">
        <v>5.08</v>
      </c>
      <c r="F252" s="84">
        <v>12874100</v>
      </c>
      <c r="G252" s="83">
        <v>4.7300000000000004</v>
      </c>
      <c r="H252" s="84">
        <f>EOD_T-A252</f>
        <v>350</v>
      </c>
      <c r="I252" s="83">
        <f t="shared" si="9"/>
        <v>3.0000000000000249E-2</v>
      </c>
      <c r="J252" s="83">
        <f t="shared" si="10"/>
        <v>0.63829787234043078</v>
      </c>
      <c r="K252" s="83">
        <f>J252-TLS_90DSMR</f>
        <v>0.49399965010119662</v>
      </c>
      <c r="L252" s="83">
        <f t="shared" si="11"/>
        <v>0.24403565430010468</v>
      </c>
    </row>
    <row r="253" spans="1:12" x14ac:dyDescent="0.25">
      <c r="A253" s="82">
        <v>41743</v>
      </c>
      <c r="B253" s="83">
        <v>5.07</v>
      </c>
      <c r="C253" s="83">
        <v>5.09</v>
      </c>
      <c r="D253" s="83">
        <v>5.05</v>
      </c>
      <c r="E253" s="83">
        <v>5.05</v>
      </c>
      <c r="F253" s="84">
        <v>25719700</v>
      </c>
      <c r="G253" s="83">
        <v>4.7</v>
      </c>
      <c r="H253" s="84">
        <f>EOD_T-A253</f>
        <v>351</v>
      </c>
      <c r="I253" s="83">
        <f t="shared" si="9"/>
        <v>0</v>
      </c>
      <c r="J253" s="83">
        <f t="shared" si="10"/>
        <v>0</v>
      </c>
      <c r="K253" s="83">
        <f>J253-TLS_90DSMR</f>
        <v>-0.14429822223923414</v>
      </c>
      <c r="L253" s="83">
        <f t="shared" si="11"/>
        <v>2.0821976941403406E-2</v>
      </c>
    </row>
    <row r="254" spans="1:12" x14ac:dyDescent="0.25">
      <c r="A254" s="82">
        <v>41740</v>
      </c>
      <c r="B254" s="83">
        <v>5.08</v>
      </c>
      <c r="C254" s="83">
        <v>5.09</v>
      </c>
      <c r="D254" s="83">
        <v>5.05</v>
      </c>
      <c r="E254" s="83">
        <v>5.05</v>
      </c>
      <c r="F254" s="84">
        <v>17669100</v>
      </c>
      <c r="G254" s="83">
        <v>4.7</v>
      </c>
      <c r="H254" s="84">
        <f>EOD_T-A254</f>
        <v>354</v>
      </c>
      <c r="I254" s="83">
        <f t="shared" si="9"/>
        <v>-3.0000000000000249E-2</v>
      </c>
      <c r="J254" s="83">
        <f t="shared" si="10"/>
        <v>-0.63424947145877897</v>
      </c>
      <c r="K254" s="83">
        <f>J254-TLS_90DSMR</f>
        <v>-0.77854769369801313</v>
      </c>
      <c r="L254" s="83">
        <f t="shared" si="11"/>
        <v>0.60613651136249524</v>
      </c>
    </row>
    <row r="255" spans="1:12" x14ac:dyDescent="0.25">
      <c r="A255" s="82">
        <v>41739</v>
      </c>
      <c r="B255" s="83">
        <v>5.09</v>
      </c>
      <c r="C255" s="83">
        <v>5.09</v>
      </c>
      <c r="D255" s="83">
        <v>5.05</v>
      </c>
      <c r="E255" s="83">
        <v>5.08</v>
      </c>
      <c r="F255" s="84">
        <v>26642200</v>
      </c>
      <c r="G255" s="83">
        <v>4.7300000000000004</v>
      </c>
      <c r="H255" s="84">
        <f>EOD_T-A255</f>
        <v>355</v>
      </c>
      <c r="I255" s="83">
        <f t="shared" si="9"/>
        <v>0</v>
      </c>
      <c r="J255" s="83">
        <f t="shared" si="10"/>
        <v>0</v>
      </c>
      <c r="K255" s="83">
        <f>J255-TLS_90DSMR</f>
        <v>-0.14429822223923414</v>
      </c>
      <c r="L255" s="83">
        <f t="shared" si="11"/>
        <v>2.0821976941403406E-2</v>
      </c>
    </row>
    <row r="256" spans="1:12" x14ac:dyDescent="0.25">
      <c r="A256" s="82">
        <v>41738</v>
      </c>
      <c r="B256" s="83">
        <v>5.05</v>
      </c>
      <c r="C256" s="83">
        <v>5.08</v>
      </c>
      <c r="D256" s="83">
        <v>5.05</v>
      </c>
      <c r="E256" s="83">
        <v>5.08</v>
      </c>
      <c r="F256" s="84">
        <v>16964900</v>
      </c>
      <c r="G256" s="83">
        <v>4.7300000000000004</v>
      </c>
      <c r="H256" s="84">
        <f>EOD_T-A256</f>
        <v>356</v>
      </c>
      <c r="I256" s="83">
        <f t="shared" si="9"/>
        <v>4.0000000000000036E-2</v>
      </c>
      <c r="J256" s="83">
        <f t="shared" si="10"/>
        <v>0.85287846481876395</v>
      </c>
      <c r="K256" s="83">
        <f>J256-TLS_90DSMR</f>
        <v>0.70858024257952978</v>
      </c>
      <c r="L256" s="83">
        <f t="shared" si="11"/>
        <v>0.50208596017406526</v>
      </c>
    </row>
    <row r="257" spans="1:12" x14ac:dyDescent="0.25">
      <c r="A257" s="82">
        <v>41737</v>
      </c>
      <c r="B257" s="83">
        <v>5.04</v>
      </c>
      <c r="C257" s="83">
        <v>5.04</v>
      </c>
      <c r="D257" s="83">
        <v>5.0199999999999996</v>
      </c>
      <c r="E257" s="83">
        <v>5.04</v>
      </c>
      <c r="F257" s="84">
        <v>11853000</v>
      </c>
      <c r="G257" s="83">
        <v>4.6900000000000004</v>
      </c>
      <c r="H257" s="84">
        <f>EOD_T-A257</f>
        <v>357</v>
      </c>
      <c r="I257" s="83">
        <f t="shared" si="9"/>
        <v>0</v>
      </c>
      <c r="J257" s="83">
        <f t="shared" si="10"/>
        <v>0</v>
      </c>
      <c r="K257" s="83">
        <f>J257-TLS_90DSMR</f>
        <v>-0.14429822223923414</v>
      </c>
      <c r="L257" s="83">
        <f t="shared" si="11"/>
        <v>2.0821976941403406E-2</v>
      </c>
    </row>
    <row r="258" spans="1:12" x14ac:dyDescent="0.25">
      <c r="A258" s="82">
        <v>41736</v>
      </c>
      <c r="B258" s="83">
        <v>5.05</v>
      </c>
      <c r="C258" s="83">
        <v>5.05</v>
      </c>
      <c r="D258" s="83">
        <v>5.0199999999999996</v>
      </c>
      <c r="E258" s="83">
        <v>5.04</v>
      </c>
      <c r="F258" s="84">
        <v>11191900</v>
      </c>
      <c r="G258" s="83">
        <v>4.6900000000000004</v>
      </c>
      <c r="H258" s="84">
        <f>EOD_T-A258</f>
        <v>358</v>
      </c>
      <c r="I258" s="83">
        <f t="shared" si="9"/>
        <v>-1.9999999999999574E-2</v>
      </c>
      <c r="J258" s="83">
        <f t="shared" si="10"/>
        <v>-0.42462845010614808</v>
      </c>
      <c r="K258" s="83">
        <f>J258-TLS_90DSMR</f>
        <v>-0.56892667234538219</v>
      </c>
      <c r="L258" s="83">
        <f t="shared" si="11"/>
        <v>0.32367755850598984</v>
      </c>
    </row>
    <row r="259" spans="1:12" x14ac:dyDescent="0.25">
      <c r="A259" s="82">
        <v>41733</v>
      </c>
      <c r="B259" s="83">
        <v>5.08</v>
      </c>
      <c r="C259" s="83">
        <v>5.0999999999999996</v>
      </c>
      <c r="D259" s="83">
        <v>5.05</v>
      </c>
      <c r="E259" s="83">
        <v>5.0599999999999996</v>
      </c>
      <c r="F259" s="84">
        <v>22797300</v>
      </c>
      <c r="G259" s="83">
        <v>4.71</v>
      </c>
      <c r="H259" s="84">
        <f>EOD_T-A259</f>
        <v>361</v>
      </c>
      <c r="I259" s="83">
        <f t="shared" si="9"/>
        <v>-3.0000000000000249E-2</v>
      </c>
      <c r="J259" s="83">
        <f t="shared" ref="J259:J322" si="12">I259/G260*100</f>
        <v>-0.63291139240506844</v>
      </c>
      <c r="K259" s="83">
        <f>J259-TLS_90DSMR</f>
        <v>-0.7772096146443026</v>
      </c>
      <c r="L259" s="83">
        <f t="shared" ref="L259:L322" si="13">K259*K259</f>
        <v>0.60405478509554533</v>
      </c>
    </row>
    <row r="260" spans="1:12" x14ac:dyDescent="0.25">
      <c r="A260" s="82">
        <v>41732</v>
      </c>
      <c r="B260" s="83">
        <v>5.07</v>
      </c>
      <c r="C260" s="83">
        <v>5.09</v>
      </c>
      <c r="D260" s="83">
        <v>5.0599999999999996</v>
      </c>
      <c r="E260" s="83">
        <v>5.09</v>
      </c>
      <c r="F260" s="84">
        <v>19275100</v>
      </c>
      <c r="G260" s="83">
        <v>4.74</v>
      </c>
      <c r="H260" s="84">
        <f>EOD_T-A260</f>
        <v>362</v>
      </c>
      <c r="I260" s="83">
        <f t="shared" si="9"/>
        <v>3.0000000000000249E-2</v>
      </c>
      <c r="J260" s="83">
        <f t="shared" si="12"/>
        <v>0.63694267515924097</v>
      </c>
      <c r="K260" s="83">
        <f>J260-TLS_90DSMR</f>
        <v>0.4926444529200068</v>
      </c>
      <c r="L260" s="83">
        <f t="shared" si="13"/>
        <v>0.24269855699285281</v>
      </c>
    </row>
    <row r="261" spans="1:12" x14ac:dyDescent="0.25">
      <c r="A261" s="82">
        <v>41731</v>
      </c>
      <c r="B261" s="83">
        <v>5.0599999999999996</v>
      </c>
      <c r="C261" s="83">
        <v>5.07</v>
      </c>
      <c r="D261" s="83">
        <v>5.03</v>
      </c>
      <c r="E261" s="83">
        <v>5.0599999999999996</v>
      </c>
      <c r="F261" s="84">
        <v>25664900</v>
      </c>
      <c r="G261" s="83">
        <v>4.71</v>
      </c>
      <c r="H261" s="84">
        <f>EOD_T-A261</f>
        <v>363</v>
      </c>
      <c r="I261" s="83">
        <f t="shared" si="9"/>
        <v>9.9999999999997868E-3</v>
      </c>
      <c r="J261" s="83">
        <f t="shared" si="12"/>
        <v>0.21276595744680396</v>
      </c>
      <c r="K261" s="83">
        <f>J261-TLS_90DSMR</f>
        <v>6.8467735207569824E-2</v>
      </c>
      <c r="L261" s="83">
        <f t="shared" si="13"/>
        <v>4.6878307644538965E-3</v>
      </c>
    </row>
    <row r="262" spans="1:12" x14ac:dyDescent="0.25">
      <c r="A262" s="82">
        <v>41730</v>
      </c>
      <c r="B262" s="83">
        <v>5.07</v>
      </c>
      <c r="C262" s="83">
        <v>5.07</v>
      </c>
      <c r="D262" s="83">
        <v>5.03</v>
      </c>
      <c r="E262" s="83">
        <v>5.05</v>
      </c>
      <c r="F262" s="84">
        <v>18498800</v>
      </c>
      <c r="G262" s="83">
        <v>4.7</v>
      </c>
      <c r="H262" s="84">
        <f>EOD_T-A262</f>
        <v>364</v>
      </c>
      <c r="I262" s="83">
        <f t="shared" si="9"/>
        <v>-3.0000000000000249E-2</v>
      </c>
      <c r="J262" s="83">
        <f t="shared" si="12"/>
        <v>-0.63424947145877897</v>
      </c>
      <c r="K262" s="83">
        <f>J262-TLS_90DSMR</f>
        <v>-0.77854769369801313</v>
      </c>
      <c r="L262" s="83">
        <f t="shared" si="13"/>
        <v>0.60613651136249524</v>
      </c>
    </row>
    <row r="263" spans="1:12" x14ac:dyDescent="0.25">
      <c r="A263" s="82">
        <v>41729</v>
      </c>
      <c r="B263" s="83">
        <v>5.0599999999999996</v>
      </c>
      <c r="C263" s="83">
        <v>5.08</v>
      </c>
      <c r="D263" s="83">
        <v>5.05</v>
      </c>
      <c r="E263" s="83">
        <v>5.08</v>
      </c>
      <c r="F263" s="84">
        <v>27269600</v>
      </c>
      <c r="G263" s="83">
        <v>4.7300000000000004</v>
      </c>
      <c r="H263" s="84">
        <f>EOD_T-A263</f>
        <v>365</v>
      </c>
      <c r="I263" s="83">
        <f t="shared" si="9"/>
        <v>4.7300000000000004</v>
      </c>
      <c r="J263" s="83" t="e">
        <f t="shared" si="12"/>
        <v>#DIV/0!</v>
      </c>
      <c r="K263" s="83" t="e">
        <f>J263-TLS_90DSMR</f>
        <v>#DIV/0!</v>
      </c>
      <c r="L263" s="83" t="e">
        <f t="shared" si="13"/>
        <v>#DIV/0!</v>
      </c>
    </row>
  </sheetData>
  <sortState ref="A4:G263">
    <sortCondition descending="1" ref="A2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263"/>
  <sheetViews>
    <sheetView zoomScale="85" zoomScaleNormal="85" workbookViewId="0">
      <selection activeCell="J3" sqref="J3"/>
    </sheetView>
  </sheetViews>
  <sheetFormatPr defaultRowHeight="15" x14ac:dyDescent="0.25"/>
  <cols>
    <col min="1" max="7" width="10.7109375" customWidth="1"/>
    <col min="12" max="12" width="12.7109375" bestFit="1" customWidth="1"/>
  </cols>
  <sheetData>
    <row r="1" spans="1:12" x14ac:dyDescent="0.25">
      <c r="A1" t="s">
        <v>768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42094</v>
      </c>
      <c r="B3" s="83">
        <v>44.09</v>
      </c>
      <c r="C3" s="83">
        <v>44.37</v>
      </c>
      <c r="D3" s="83">
        <v>43.86</v>
      </c>
      <c r="E3" s="83">
        <v>43.96</v>
      </c>
      <c r="F3" s="84">
        <v>1850100</v>
      </c>
      <c r="G3" s="83">
        <v>43.96</v>
      </c>
      <c r="H3" s="84">
        <f>EOD_T-A3</f>
        <v>0</v>
      </c>
      <c r="I3" s="83">
        <f t="shared" ref="I3:I66" si="0">G3-G4</f>
        <v>0.43999999999999773</v>
      </c>
      <c r="J3" s="83">
        <f t="shared" ref="J3:J66" si="1">I3/G4*100</f>
        <v>1.0110294117647005</v>
      </c>
      <c r="K3" s="83">
        <f>J3-WES_90DSMR</f>
        <v>0.92233433186396363</v>
      </c>
      <c r="L3" s="83">
        <f t="shared" ref="L3:L66" si="2">K3*K3</f>
        <v>0.85070061973494415</v>
      </c>
    </row>
    <row r="4" spans="1:12" x14ac:dyDescent="0.25">
      <c r="A4" s="82">
        <v>42093</v>
      </c>
      <c r="B4" s="83">
        <v>43.53</v>
      </c>
      <c r="C4" s="83">
        <v>43.88</v>
      </c>
      <c r="D4" s="83">
        <v>43.26</v>
      </c>
      <c r="E4" s="83">
        <v>43.52</v>
      </c>
      <c r="F4" s="84">
        <v>2028600</v>
      </c>
      <c r="G4" s="83">
        <v>43.52</v>
      </c>
      <c r="H4" s="84">
        <f>EOD_T-A4</f>
        <v>1</v>
      </c>
      <c r="I4" s="83">
        <f t="shared" si="0"/>
        <v>-0.54999999999999716</v>
      </c>
      <c r="J4" s="83">
        <f t="shared" si="1"/>
        <v>-1.2480145223507992</v>
      </c>
      <c r="K4" s="83">
        <f>J4-WES_90DSMR</f>
        <v>-1.3367096022515361</v>
      </c>
      <c r="L4" s="83">
        <f t="shared" si="2"/>
        <v>1.7867925607514599</v>
      </c>
    </row>
    <row r="5" spans="1:12" x14ac:dyDescent="0.25">
      <c r="A5" s="82">
        <v>42090</v>
      </c>
      <c r="B5" s="83">
        <v>43.42</v>
      </c>
      <c r="C5" s="83">
        <v>44.08</v>
      </c>
      <c r="D5" s="83">
        <v>43.37</v>
      </c>
      <c r="E5" s="83">
        <v>44.07</v>
      </c>
      <c r="F5" s="84">
        <v>3444100</v>
      </c>
      <c r="G5" s="83">
        <v>44.07</v>
      </c>
      <c r="H5" s="84">
        <f>EOD_T-A5</f>
        <v>4</v>
      </c>
      <c r="I5" s="83">
        <f t="shared" si="0"/>
        <v>0.66000000000000369</v>
      </c>
      <c r="J5" s="83">
        <f t="shared" si="1"/>
        <v>1.5203870076019437</v>
      </c>
      <c r="K5" s="83">
        <f>J5-WES_90DSMR</f>
        <v>1.4316919277012068</v>
      </c>
      <c r="L5" s="83">
        <f t="shared" si="2"/>
        <v>2.0497417758447973</v>
      </c>
    </row>
    <row r="6" spans="1:12" x14ac:dyDescent="0.25">
      <c r="A6" s="82">
        <v>42089</v>
      </c>
      <c r="B6" s="83">
        <v>43.8</v>
      </c>
      <c r="C6" s="83">
        <v>43.89</v>
      </c>
      <c r="D6" s="83">
        <v>43.41</v>
      </c>
      <c r="E6" s="83">
        <v>43.41</v>
      </c>
      <c r="F6" s="84">
        <v>2406400</v>
      </c>
      <c r="G6" s="83">
        <v>43.41</v>
      </c>
      <c r="H6" s="84">
        <f>EOD_T-A6</f>
        <v>5</v>
      </c>
      <c r="I6" s="83">
        <f t="shared" si="0"/>
        <v>-0.66000000000000369</v>
      </c>
      <c r="J6" s="83">
        <f t="shared" si="1"/>
        <v>-1.497617426820975</v>
      </c>
      <c r="K6" s="83">
        <f>J6-WES_90DSMR</f>
        <v>-1.5863125067217119</v>
      </c>
      <c r="L6" s="83">
        <f t="shared" si="2"/>
        <v>2.5163873689817211</v>
      </c>
    </row>
    <row r="7" spans="1:12" x14ac:dyDescent="0.25">
      <c r="A7" s="82">
        <v>42088</v>
      </c>
      <c r="B7" s="83">
        <v>44.45</v>
      </c>
      <c r="C7" s="83">
        <v>44.45</v>
      </c>
      <c r="D7" s="83">
        <v>43.95</v>
      </c>
      <c r="E7" s="83">
        <v>44.07</v>
      </c>
      <c r="F7" s="84">
        <v>1687800</v>
      </c>
      <c r="G7" s="83">
        <v>44.07</v>
      </c>
      <c r="H7" s="84">
        <f>EOD_T-A7</f>
        <v>6</v>
      </c>
      <c r="I7" s="83">
        <f t="shared" si="0"/>
        <v>-0.14999999999999858</v>
      </c>
      <c r="J7" s="83">
        <f t="shared" si="1"/>
        <v>-0.33921302578018675</v>
      </c>
      <c r="K7" s="83">
        <f>J7-WES_90DSMR</f>
        <v>-0.42790810568092363</v>
      </c>
      <c r="L7" s="83">
        <f t="shared" si="2"/>
        <v>0.18310534690743652</v>
      </c>
    </row>
    <row r="8" spans="1:12" x14ac:dyDescent="0.25">
      <c r="A8" s="82">
        <v>42087</v>
      </c>
      <c r="B8" s="83">
        <v>44.17</v>
      </c>
      <c r="C8" s="83">
        <v>44.44</v>
      </c>
      <c r="D8" s="83">
        <v>44.08</v>
      </c>
      <c r="E8" s="83">
        <v>44.22</v>
      </c>
      <c r="F8" s="84">
        <v>1374700</v>
      </c>
      <c r="G8" s="83">
        <v>44.22</v>
      </c>
      <c r="H8" s="84">
        <f>EOD_T-A8</f>
        <v>7</v>
      </c>
      <c r="I8" s="83">
        <f t="shared" si="0"/>
        <v>0.22999999999999687</v>
      </c>
      <c r="J8" s="83">
        <f t="shared" si="1"/>
        <v>0.52284610138667165</v>
      </c>
      <c r="K8" s="83">
        <f>J8-WES_90DSMR</f>
        <v>0.43415102148593476</v>
      </c>
      <c r="L8" s="83">
        <f t="shared" si="2"/>
        <v>0.18848710945728059</v>
      </c>
    </row>
    <row r="9" spans="1:12" x14ac:dyDescent="0.25">
      <c r="A9" s="82">
        <v>42086</v>
      </c>
      <c r="B9" s="83">
        <v>44.25</v>
      </c>
      <c r="C9" s="83">
        <v>44.36</v>
      </c>
      <c r="D9" s="83">
        <v>43.72</v>
      </c>
      <c r="E9" s="83">
        <v>43.99</v>
      </c>
      <c r="F9" s="84">
        <v>1821800</v>
      </c>
      <c r="G9" s="83">
        <v>43.99</v>
      </c>
      <c r="H9" s="84">
        <f>EOD_T-A9</f>
        <v>8</v>
      </c>
      <c r="I9" s="83">
        <f t="shared" si="0"/>
        <v>-0.18999999999999773</v>
      </c>
      <c r="J9" s="83">
        <f t="shared" si="1"/>
        <v>-0.43005885015843759</v>
      </c>
      <c r="K9" s="83">
        <f>J9-WES_90DSMR</f>
        <v>-0.51875393005917447</v>
      </c>
      <c r="L9" s="83">
        <f t="shared" si="2"/>
        <v>0.26910563995183889</v>
      </c>
    </row>
    <row r="10" spans="1:12" x14ac:dyDescent="0.25">
      <c r="A10" s="82">
        <v>42083</v>
      </c>
      <c r="B10" s="83">
        <v>44</v>
      </c>
      <c r="C10" s="83">
        <v>44.62</v>
      </c>
      <c r="D10" s="83">
        <v>43.91</v>
      </c>
      <c r="E10" s="83">
        <v>44.18</v>
      </c>
      <c r="F10" s="84">
        <v>5381600</v>
      </c>
      <c r="G10" s="83">
        <v>44.18</v>
      </c>
      <c r="H10" s="84">
        <f>EOD_T-A10</f>
        <v>11</v>
      </c>
      <c r="I10" s="83">
        <f t="shared" si="0"/>
        <v>0.13000000000000256</v>
      </c>
      <c r="J10" s="83">
        <f t="shared" si="1"/>
        <v>0.29511918274688437</v>
      </c>
      <c r="K10" s="83">
        <f>J10-WES_90DSMR</f>
        <v>0.20642410284614748</v>
      </c>
      <c r="L10" s="83">
        <f t="shared" si="2"/>
        <v>4.2610910235836873E-2</v>
      </c>
    </row>
    <row r="11" spans="1:12" x14ac:dyDescent="0.25">
      <c r="A11" s="82">
        <v>42082</v>
      </c>
      <c r="B11" s="83">
        <v>44.08</v>
      </c>
      <c r="C11" s="83">
        <v>44.35</v>
      </c>
      <c r="D11" s="83">
        <v>43.86</v>
      </c>
      <c r="E11" s="83">
        <v>44.05</v>
      </c>
      <c r="F11" s="84">
        <v>3851700</v>
      </c>
      <c r="G11" s="83">
        <v>44.05</v>
      </c>
      <c r="H11" s="84">
        <f>EOD_T-A11</f>
        <v>12</v>
      </c>
      <c r="I11" s="83">
        <f t="shared" si="0"/>
        <v>0.11999999999999744</v>
      </c>
      <c r="J11" s="83">
        <f t="shared" si="1"/>
        <v>0.27316184839516833</v>
      </c>
      <c r="K11" s="83">
        <f>J11-WES_90DSMR</f>
        <v>0.18446676849443144</v>
      </c>
      <c r="L11" s="83">
        <f t="shared" si="2"/>
        <v>3.4027988678778168E-2</v>
      </c>
    </row>
    <row r="12" spans="1:12" x14ac:dyDescent="0.25">
      <c r="A12" s="82">
        <v>42080</v>
      </c>
      <c r="B12" s="83">
        <v>43.78</v>
      </c>
      <c r="C12" s="83">
        <v>44.08</v>
      </c>
      <c r="D12" s="83">
        <v>43.69</v>
      </c>
      <c r="E12" s="83">
        <v>43.93</v>
      </c>
      <c r="F12" s="84">
        <v>2111600</v>
      </c>
      <c r="G12" s="83">
        <v>43.93</v>
      </c>
      <c r="H12" s="84">
        <f>EOD_T-A12</f>
        <v>14</v>
      </c>
      <c r="I12" s="83">
        <f t="shared" si="0"/>
        <v>0.46000000000000085</v>
      </c>
      <c r="J12" s="83">
        <f t="shared" si="1"/>
        <v>1.0582010582010601</v>
      </c>
      <c r="K12" s="83">
        <f>J12-WES_90DSMR</f>
        <v>0.96950597830032326</v>
      </c>
      <c r="L12" s="83">
        <f t="shared" si="2"/>
        <v>0.93994184196006692</v>
      </c>
    </row>
    <row r="13" spans="1:12" x14ac:dyDescent="0.25">
      <c r="A13" s="82">
        <v>42079</v>
      </c>
      <c r="B13" s="83">
        <v>43.35</v>
      </c>
      <c r="C13" s="83">
        <v>43.72</v>
      </c>
      <c r="D13" s="83">
        <v>43.23</v>
      </c>
      <c r="E13" s="83">
        <v>43.47</v>
      </c>
      <c r="F13" s="84">
        <v>1774700</v>
      </c>
      <c r="G13" s="83">
        <v>43.47</v>
      </c>
      <c r="H13" s="84">
        <f>EOD_T-A13</f>
        <v>15</v>
      </c>
      <c r="I13" s="83">
        <f t="shared" si="0"/>
        <v>0.11999999999999744</v>
      </c>
      <c r="J13" s="83">
        <f t="shared" si="1"/>
        <v>0.27681660899653387</v>
      </c>
      <c r="K13" s="83">
        <f>J13-WES_90DSMR</f>
        <v>0.18812152909579699</v>
      </c>
      <c r="L13" s="83">
        <f t="shared" si="2"/>
        <v>3.5389709709340793E-2</v>
      </c>
    </row>
    <row r="14" spans="1:12" x14ac:dyDescent="0.25">
      <c r="A14" s="82">
        <v>42076</v>
      </c>
      <c r="B14" s="83">
        <v>43.35</v>
      </c>
      <c r="C14" s="83">
        <v>43.53</v>
      </c>
      <c r="D14" s="83">
        <v>43.13</v>
      </c>
      <c r="E14" s="83">
        <v>43.35</v>
      </c>
      <c r="F14" s="84">
        <v>1675600</v>
      </c>
      <c r="G14" s="83">
        <v>43.35</v>
      </c>
      <c r="H14" s="84">
        <f>EOD_T-A14</f>
        <v>18</v>
      </c>
      <c r="I14" s="83">
        <f t="shared" si="0"/>
        <v>-0.30999999999999517</v>
      </c>
      <c r="J14" s="83">
        <f t="shared" si="1"/>
        <v>-0.71003206596425839</v>
      </c>
      <c r="K14" s="83">
        <f>J14-WES_90DSMR</f>
        <v>-0.79872714586499527</v>
      </c>
      <c r="L14" s="83">
        <f t="shared" si="2"/>
        <v>0.63796505354164146</v>
      </c>
    </row>
    <row r="15" spans="1:12" x14ac:dyDescent="0.25">
      <c r="A15" s="82">
        <v>42075</v>
      </c>
      <c r="B15" s="83">
        <v>43.58</v>
      </c>
      <c r="C15" s="83">
        <v>43.84</v>
      </c>
      <c r="D15" s="83">
        <v>43.43</v>
      </c>
      <c r="E15" s="83">
        <v>43.66</v>
      </c>
      <c r="F15" s="84">
        <v>1732700</v>
      </c>
      <c r="G15" s="83">
        <v>43.66</v>
      </c>
      <c r="H15" s="84">
        <f>EOD_T-A15</f>
        <v>19</v>
      </c>
      <c r="I15" s="83">
        <f t="shared" si="0"/>
        <v>0.10999999999999943</v>
      </c>
      <c r="J15" s="83">
        <f t="shared" si="1"/>
        <v>0.25258323765786322</v>
      </c>
      <c r="K15" s="83">
        <f>J15-WES_90DSMR</f>
        <v>0.16388815775712634</v>
      </c>
      <c r="L15" s="83">
        <f t="shared" si="2"/>
        <v>2.6859328253024731E-2</v>
      </c>
    </row>
    <row r="16" spans="1:12" x14ac:dyDescent="0.25">
      <c r="A16" s="82">
        <v>42074</v>
      </c>
      <c r="B16" s="83">
        <v>43.16</v>
      </c>
      <c r="C16" s="83">
        <v>43.71</v>
      </c>
      <c r="D16" s="83">
        <v>43.05</v>
      </c>
      <c r="E16" s="83">
        <v>43.55</v>
      </c>
      <c r="F16" s="84">
        <v>1724200</v>
      </c>
      <c r="G16" s="83">
        <v>43.55</v>
      </c>
      <c r="H16" s="84">
        <f>EOD_T-A16</f>
        <v>20</v>
      </c>
      <c r="I16" s="83">
        <f t="shared" si="0"/>
        <v>-5.0000000000004263E-2</v>
      </c>
      <c r="J16" s="83">
        <f t="shared" si="1"/>
        <v>-0.11467889908257857</v>
      </c>
      <c r="K16" s="83">
        <f>J16-WES_90DSMR</f>
        <v>-0.20337397898331544</v>
      </c>
      <c r="L16" s="83">
        <f t="shared" si="2"/>
        <v>4.136097532750603E-2</v>
      </c>
    </row>
    <row r="17" spans="1:12" x14ac:dyDescent="0.25">
      <c r="A17" s="82">
        <v>42073</v>
      </c>
      <c r="B17" s="83">
        <v>43.8</v>
      </c>
      <c r="C17" s="83">
        <v>43.98</v>
      </c>
      <c r="D17" s="83">
        <v>43.37</v>
      </c>
      <c r="E17" s="83">
        <v>43.6</v>
      </c>
      <c r="F17" s="84">
        <v>2331800</v>
      </c>
      <c r="G17" s="83">
        <v>43.6</v>
      </c>
      <c r="H17" s="84">
        <f>EOD_T-A17</f>
        <v>21</v>
      </c>
      <c r="I17" s="83">
        <f t="shared" si="0"/>
        <v>0</v>
      </c>
      <c r="J17" s="83">
        <f t="shared" si="1"/>
        <v>0</v>
      </c>
      <c r="K17" s="83">
        <f>J17-WES_90DSMR</f>
        <v>-8.8695079900736884E-2</v>
      </c>
      <c r="L17" s="83">
        <f t="shared" si="2"/>
        <v>7.8668171985980997E-3</v>
      </c>
    </row>
    <row r="18" spans="1:12" x14ac:dyDescent="0.25">
      <c r="A18" s="82">
        <v>42072</v>
      </c>
      <c r="B18" s="83">
        <v>43.85</v>
      </c>
      <c r="C18" s="83">
        <v>43.88</v>
      </c>
      <c r="D18" s="83">
        <v>43.44</v>
      </c>
      <c r="E18" s="83">
        <v>43.6</v>
      </c>
      <c r="F18" s="84">
        <v>2051900</v>
      </c>
      <c r="G18" s="83">
        <v>43.6</v>
      </c>
      <c r="H18" s="84">
        <f>EOD_T-A18</f>
        <v>22</v>
      </c>
      <c r="I18" s="83">
        <f t="shared" si="0"/>
        <v>-0.32999999999999829</v>
      </c>
      <c r="J18" s="83">
        <f t="shared" si="1"/>
        <v>-0.751195083086725</v>
      </c>
      <c r="K18" s="83">
        <f>J18-WES_90DSMR</f>
        <v>-0.83989016298746189</v>
      </c>
      <c r="L18" s="83">
        <f t="shared" si="2"/>
        <v>0.70541548588310532</v>
      </c>
    </row>
    <row r="19" spans="1:12" x14ac:dyDescent="0.25">
      <c r="A19" s="82">
        <v>42069</v>
      </c>
      <c r="B19" s="83">
        <v>43.9</v>
      </c>
      <c r="C19" s="83">
        <v>43.99</v>
      </c>
      <c r="D19" s="83">
        <v>43.55</v>
      </c>
      <c r="E19" s="83">
        <v>43.93</v>
      </c>
      <c r="F19" s="84">
        <v>1596800</v>
      </c>
      <c r="G19" s="83">
        <v>43.93</v>
      </c>
      <c r="H19" s="84">
        <f>EOD_T-A19</f>
        <v>25</v>
      </c>
      <c r="I19" s="83">
        <f t="shared" si="0"/>
        <v>0.15999999999999659</v>
      </c>
      <c r="J19" s="83">
        <f t="shared" si="1"/>
        <v>0.36554717843270862</v>
      </c>
      <c r="K19" s="83">
        <f>J19-WES_90DSMR</f>
        <v>0.27685209853197174</v>
      </c>
      <c r="L19" s="83">
        <f t="shared" si="2"/>
        <v>7.6647084461556589E-2</v>
      </c>
    </row>
    <row r="20" spans="1:12" x14ac:dyDescent="0.25">
      <c r="A20" s="82">
        <v>42068</v>
      </c>
      <c r="B20" s="83">
        <v>43</v>
      </c>
      <c r="C20" s="83">
        <v>43.8</v>
      </c>
      <c r="D20" s="83">
        <v>42.73</v>
      </c>
      <c r="E20" s="83">
        <v>43.77</v>
      </c>
      <c r="F20" s="84">
        <v>3721900</v>
      </c>
      <c r="G20" s="83">
        <v>43.77</v>
      </c>
      <c r="H20" s="84">
        <f>EOD_T-A20</f>
        <v>26</v>
      </c>
      <c r="I20" s="83">
        <f t="shared" si="0"/>
        <v>0.51000000000000512</v>
      </c>
      <c r="J20" s="83">
        <f t="shared" si="1"/>
        <v>1.1789181692094433</v>
      </c>
      <c r="K20" s="83">
        <f>J20-WES_90DSMR</f>
        <v>1.0902230893087064</v>
      </c>
      <c r="L20" s="83">
        <f t="shared" si="2"/>
        <v>1.1885863844618196</v>
      </c>
    </row>
    <row r="21" spans="1:12" x14ac:dyDescent="0.25">
      <c r="A21" s="82">
        <v>42067</v>
      </c>
      <c r="B21" s="83">
        <v>43.96</v>
      </c>
      <c r="C21" s="83">
        <v>43.96</v>
      </c>
      <c r="D21" s="83">
        <v>43.15</v>
      </c>
      <c r="E21" s="83">
        <v>43.26</v>
      </c>
      <c r="F21" s="84">
        <v>2709200</v>
      </c>
      <c r="G21" s="83">
        <v>43.26</v>
      </c>
      <c r="H21" s="84">
        <f>EOD_T-A21</f>
        <v>27</v>
      </c>
      <c r="I21" s="83">
        <f t="shared" si="0"/>
        <v>-0.39999999999999858</v>
      </c>
      <c r="J21" s="83">
        <f t="shared" si="1"/>
        <v>-0.91617040769582836</v>
      </c>
      <c r="K21" s="83">
        <f>J21-WES_90DSMR</f>
        <v>-1.0048654875965652</v>
      </c>
      <c r="L21" s="83">
        <f t="shared" si="2"/>
        <v>1.0097546481626829</v>
      </c>
    </row>
    <row r="22" spans="1:12" x14ac:dyDescent="0.25">
      <c r="A22" s="82">
        <v>42066</v>
      </c>
      <c r="B22" s="83">
        <v>43.5</v>
      </c>
      <c r="C22" s="83">
        <v>43.94</v>
      </c>
      <c r="D22" s="83">
        <v>43.44</v>
      </c>
      <c r="E22" s="83">
        <v>43.66</v>
      </c>
      <c r="F22" s="84">
        <v>2805300</v>
      </c>
      <c r="G22" s="83">
        <v>43.66</v>
      </c>
      <c r="H22" s="84">
        <f>EOD_T-A22</f>
        <v>28</v>
      </c>
      <c r="I22" s="83">
        <f t="shared" si="0"/>
        <v>0.35999999999999943</v>
      </c>
      <c r="J22" s="83">
        <f t="shared" si="1"/>
        <v>0.83140877598152296</v>
      </c>
      <c r="K22" s="83">
        <f>J22-WES_90DSMR</f>
        <v>0.74271369608078608</v>
      </c>
      <c r="L22" s="83">
        <f t="shared" si="2"/>
        <v>0.55162363434598227</v>
      </c>
    </row>
    <row r="23" spans="1:12" x14ac:dyDescent="0.25">
      <c r="A23" s="82">
        <v>42065</v>
      </c>
      <c r="B23" s="83">
        <v>43.82</v>
      </c>
      <c r="C23" s="83">
        <v>43.83</v>
      </c>
      <c r="D23" s="83">
        <v>43.12</v>
      </c>
      <c r="E23" s="83">
        <v>43.3</v>
      </c>
      <c r="F23" s="84">
        <v>3295100</v>
      </c>
      <c r="G23" s="83">
        <v>43.3</v>
      </c>
      <c r="H23" s="84">
        <f>EOD_T-A23</f>
        <v>29</v>
      </c>
      <c r="I23" s="83">
        <f t="shared" si="0"/>
        <v>-0.55000000000000426</v>
      </c>
      <c r="J23" s="83">
        <f t="shared" si="1"/>
        <v>-1.2542759407069652</v>
      </c>
      <c r="K23" s="83">
        <f>J23-WES_90DSMR</f>
        <v>-1.3429710206077021</v>
      </c>
      <c r="L23" s="83">
        <f t="shared" si="2"/>
        <v>1.8035711621920931</v>
      </c>
    </row>
    <row r="24" spans="1:12" x14ac:dyDescent="0.25">
      <c r="A24" s="82">
        <v>42062</v>
      </c>
      <c r="B24" s="83">
        <v>45.44</v>
      </c>
      <c r="C24" s="83">
        <v>45.44</v>
      </c>
      <c r="D24" s="83">
        <v>43.85</v>
      </c>
      <c r="E24" s="83">
        <v>43.85</v>
      </c>
      <c r="F24" s="84">
        <v>5916700</v>
      </c>
      <c r="G24" s="83">
        <v>43.85</v>
      </c>
      <c r="H24" s="84">
        <f>EOD_T-A24</f>
        <v>32</v>
      </c>
      <c r="I24" s="83">
        <f t="shared" si="0"/>
        <v>-1.5899999999999963</v>
      </c>
      <c r="J24" s="83">
        <f t="shared" si="1"/>
        <v>-3.499119718309851</v>
      </c>
      <c r="K24" s="83">
        <f>J24-WES_90DSMR</f>
        <v>-3.5878147982105881</v>
      </c>
      <c r="L24" s="83">
        <f t="shared" si="2"/>
        <v>12.872415026258883</v>
      </c>
    </row>
    <row r="25" spans="1:12" x14ac:dyDescent="0.25">
      <c r="A25" s="82">
        <v>42061</v>
      </c>
      <c r="B25" s="83">
        <v>45.7</v>
      </c>
      <c r="C25" s="83">
        <v>45.8</v>
      </c>
      <c r="D25" s="83">
        <v>45.18</v>
      </c>
      <c r="E25" s="83">
        <v>45.44</v>
      </c>
      <c r="F25" s="84">
        <v>1738300</v>
      </c>
      <c r="G25" s="83">
        <v>45.44</v>
      </c>
      <c r="H25" s="84">
        <f>EOD_T-A25</f>
        <v>33</v>
      </c>
      <c r="I25" s="83">
        <f t="shared" si="0"/>
        <v>-0.16000000000000369</v>
      </c>
      <c r="J25" s="83">
        <f t="shared" si="1"/>
        <v>-0.35087719298246423</v>
      </c>
      <c r="K25" s="83">
        <f>J25-WES_90DSMR</f>
        <v>-0.43957227288320111</v>
      </c>
      <c r="L25" s="83">
        <f t="shared" si="2"/>
        <v>0.19322378308770341</v>
      </c>
    </row>
    <row r="26" spans="1:12" x14ac:dyDescent="0.25">
      <c r="A26" s="82">
        <v>42060</v>
      </c>
      <c r="B26" s="83">
        <v>45.49</v>
      </c>
      <c r="C26" s="83">
        <v>45.95</v>
      </c>
      <c r="D26" s="83">
        <v>45.31</v>
      </c>
      <c r="E26" s="83">
        <v>45.6</v>
      </c>
      <c r="F26" s="84">
        <v>1935100</v>
      </c>
      <c r="G26" s="83">
        <v>45.6</v>
      </c>
      <c r="H26" s="84">
        <f>EOD_T-A26</f>
        <v>34</v>
      </c>
      <c r="I26" s="83">
        <f t="shared" si="0"/>
        <v>0.14000000000000057</v>
      </c>
      <c r="J26" s="83">
        <f t="shared" si="1"/>
        <v>0.3079630444346691</v>
      </c>
      <c r="K26" s="83">
        <f>J26-WES_90DSMR</f>
        <v>0.21926796453393221</v>
      </c>
      <c r="L26" s="83">
        <f t="shared" si="2"/>
        <v>4.8078440270853756E-2</v>
      </c>
    </row>
    <row r="27" spans="1:12" x14ac:dyDescent="0.25">
      <c r="A27" s="82">
        <v>42059</v>
      </c>
      <c r="B27" s="83">
        <v>45.51</v>
      </c>
      <c r="C27" s="83">
        <v>45.87</v>
      </c>
      <c r="D27" s="83">
        <v>45.24</v>
      </c>
      <c r="E27" s="83">
        <v>45.46</v>
      </c>
      <c r="F27" s="84">
        <v>6012500</v>
      </c>
      <c r="G27" s="83">
        <v>45.46</v>
      </c>
      <c r="H27" s="84">
        <f>EOD_T-A27</f>
        <v>35</v>
      </c>
      <c r="I27" s="83">
        <f t="shared" si="0"/>
        <v>-1.25</v>
      </c>
      <c r="J27" s="83">
        <f t="shared" si="1"/>
        <v>-2.676086491115393</v>
      </c>
      <c r="K27" s="83">
        <f>J27-WES_90DSMR</f>
        <v>-2.7647815710161296</v>
      </c>
      <c r="L27" s="83">
        <f t="shared" si="2"/>
        <v>7.6440171354304178</v>
      </c>
    </row>
    <row r="28" spans="1:12" x14ac:dyDescent="0.25">
      <c r="A28" s="82">
        <v>42058</v>
      </c>
      <c r="B28" s="83">
        <v>46.42</v>
      </c>
      <c r="C28" s="83">
        <v>46.95</v>
      </c>
      <c r="D28" s="83">
        <v>46</v>
      </c>
      <c r="E28" s="83">
        <v>46.71</v>
      </c>
      <c r="F28" s="84">
        <v>2360300</v>
      </c>
      <c r="G28" s="83">
        <v>46.71</v>
      </c>
      <c r="H28" s="84">
        <f>EOD_T-A28</f>
        <v>36</v>
      </c>
      <c r="I28" s="83">
        <f t="shared" si="0"/>
        <v>0.32000000000000028</v>
      </c>
      <c r="J28" s="83">
        <f t="shared" si="1"/>
        <v>0.68980383703384407</v>
      </c>
      <c r="K28" s="83">
        <f>J28-WES_90DSMR</f>
        <v>0.60110875713310719</v>
      </c>
      <c r="L28" s="83">
        <f t="shared" si="2"/>
        <v>0.36133173790210882</v>
      </c>
    </row>
    <row r="29" spans="1:12" x14ac:dyDescent="0.25">
      <c r="A29" s="82">
        <v>42055</v>
      </c>
      <c r="B29" s="83">
        <v>45.1</v>
      </c>
      <c r="C29" s="83">
        <v>46.6</v>
      </c>
      <c r="D29" s="83">
        <v>45.07</v>
      </c>
      <c r="E29" s="83">
        <v>46.39</v>
      </c>
      <c r="F29" s="84">
        <v>3055300</v>
      </c>
      <c r="G29" s="83">
        <v>46.39</v>
      </c>
      <c r="H29" s="84">
        <f>EOD_T-A29</f>
        <v>39</v>
      </c>
      <c r="I29" s="83">
        <f t="shared" si="0"/>
        <v>1.2100000000000009</v>
      </c>
      <c r="J29" s="83">
        <f t="shared" si="1"/>
        <v>2.678176184152282</v>
      </c>
      <c r="K29" s="83">
        <f>J29-WES_90DSMR</f>
        <v>2.5894811042515453</v>
      </c>
      <c r="L29" s="83">
        <f t="shared" si="2"/>
        <v>6.7054123892758026</v>
      </c>
    </row>
    <row r="30" spans="1:12" x14ac:dyDescent="0.25">
      <c r="A30" s="82">
        <v>42054</v>
      </c>
      <c r="B30" s="83">
        <v>45.95</v>
      </c>
      <c r="C30" s="83">
        <v>46.1</v>
      </c>
      <c r="D30" s="83">
        <v>44.65</v>
      </c>
      <c r="E30" s="83">
        <v>45.18</v>
      </c>
      <c r="F30" s="84">
        <v>2948100</v>
      </c>
      <c r="G30" s="83">
        <v>45.18</v>
      </c>
      <c r="H30" s="84">
        <f>EOD_T-A30</f>
        <v>40</v>
      </c>
      <c r="I30" s="83">
        <f t="shared" si="0"/>
        <v>-0.71000000000000085</v>
      </c>
      <c r="J30" s="83">
        <f t="shared" si="1"/>
        <v>-1.5471780344301609</v>
      </c>
      <c r="K30" s="83">
        <f>J30-WES_90DSMR</f>
        <v>-1.6358731143308978</v>
      </c>
      <c r="L30" s="83">
        <f t="shared" si="2"/>
        <v>2.6760808461906707</v>
      </c>
    </row>
    <row r="31" spans="1:12" x14ac:dyDescent="0.25">
      <c r="A31" s="82">
        <v>42053</v>
      </c>
      <c r="B31" s="83">
        <v>45.6</v>
      </c>
      <c r="C31" s="83">
        <v>45.89</v>
      </c>
      <c r="D31" s="83">
        <v>45.36</v>
      </c>
      <c r="E31" s="83">
        <v>45.89</v>
      </c>
      <c r="F31" s="84">
        <v>2684100</v>
      </c>
      <c r="G31" s="83">
        <v>45.89</v>
      </c>
      <c r="H31" s="84">
        <f>EOD_T-A31</f>
        <v>41</v>
      </c>
      <c r="I31" s="83">
        <f t="shared" si="0"/>
        <v>0.64000000000000057</v>
      </c>
      <c r="J31" s="83">
        <f t="shared" si="1"/>
        <v>1.4143646408839792</v>
      </c>
      <c r="K31" s="83">
        <f>J31-WES_90DSMR</f>
        <v>1.3256695609832423</v>
      </c>
      <c r="L31" s="83">
        <f t="shared" si="2"/>
        <v>1.7573997849175023</v>
      </c>
    </row>
    <row r="32" spans="1:12" x14ac:dyDescent="0.25">
      <c r="A32" s="82">
        <v>42052</v>
      </c>
      <c r="B32" s="83">
        <v>44.8</v>
      </c>
      <c r="C32" s="83">
        <v>45.25</v>
      </c>
      <c r="D32" s="83">
        <v>44.75</v>
      </c>
      <c r="E32" s="83">
        <v>45.25</v>
      </c>
      <c r="F32" s="84">
        <v>1578600</v>
      </c>
      <c r="G32" s="83">
        <v>45.25</v>
      </c>
      <c r="H32" s="84">
        <f>EOD_T-A32</f>
        <v>42</v>
      </c>
      <c r="I32" s="83">
        <f t="shared" si="0"/>
        <v>0.5</v>
      </c>
      <c r="J32" s="83">
        <f t="shared" si="1"/>
        <v>1.1173184357541899</v>
      </c>
      <c r="K32" s="83">
        <f>J32-WES_90DSMR</f>
        <v>1.028623355853453</v>
      </c>
      <c r="L32" s="83">
        <f t="shared" si="2"/>
        <v>1.0580660082072193</v>
      </c>
    </row>
    <row r="33" spans="1:12" x14ac:dyDescent="0.25">
      <c r="A33" s="82">
        <v>42051</v>
      </c>
      <c r="B33" s="83">
        <v>44.66</v>
      </c>
      <c r="C33" s="83">
        <v>44.86</v>
      </c>
      <c r="D33" s="83">
        <v>44.3</v>
      </c>
      <c r="E33" s="83">
        <v>44.75</v>
      </c>
      <c r="F33" s="84">
        <v>1075800</v>
      </c>
      <c r="G33" s="83">
        <v>44.75</v>
      </c>
      <c r="H33" s="84">
        <f>EOD_T-A33</f>
        <v>43</v>
      </c>
      <c r="I33" s="83">
        <f t="shared" si="0"/>
        <v>7.9999999999998295E-2</v>
      </c>
      <c r="J33" s="83">
        <f t="shared" si="1"/>
        <v>0.17909111260353322</v>
      </c>
      <c r="K33" s="83">
        <f>J33-WES_90DSMR</f>
        <v>9.0396032702796336E-2</v>
      </c>
      <c r="L33" s="83">
        <f t="shared" si="2"/>
        <v>8.1714427284050248E-3</v>
      </c>
    </row>
    <row r="34" spans="1:12" x14ac:dyDescent="0.25">
      <c r="A34" s="82">
        <v>42048</v>
      </c>
      <c r="B34" s="83">
        <v>44.29</v>
      </c>
      <c r="C34" s="83">
        <v>44.85</v>
      </c>
      <c r="D34" s="83">
        <v>44.09</v>
      </c>
      <c r="E34" s="83">
        <v>44.67</v>
      </c>
      <c r="F34" s="84">
        <v>2463600</v>
      </c>
      <c r="G34" s="83">
        <v>44.67</v>
      </c>
      <c r="H34" s="84">
        <f>EOD_T-A34</f>
        <v>46</v>
      </c>
      <c r="I34" s="83">
        <f t="shared" si="0"/>
        <v>0.84000000000000341</v>
      </c>
      <c r="J34" s="83">
        <f t="shared" si="1"/>
        <v>1.9164955509924788</v>
      </c>
      <c r="K34" s="83">
        <f>J34-WES_90DSMR</f>
        <v>1.8278004710917419</v>
      </c>
      <c r="L34" s="83">
        <f t="shared" si="2"/>
        <v>3.3408545621231935</v>
      </c>
    </row>
    <row r="35" spans="1:12" x14ac:dyDescent="0.25">
      <c r="A35" s="82">
        <v>42047</v>
      </c>
      <c r="B35" s="83">
        <v>44.18</v>
      </c>
      <c r="C35" s="83">
        <v>44.28</v>
      </c>
      <c r="D35" s="83">
        <v>43.7</v>
      </c>
      <c r="E35" s="83">
        <v>43.83</v>
      </c>
      <c r="F35" s="84">
        <v>2233600</v>
      </c>
      <c r="G35" s="83">
        <v>43.83</v>
      </c>
      <c r="H35" s="84">
        <f>EOD_T-A35</f>
        <v>47</v>
      </c>
      <c r="I35" s="83">
        <f t="shared" si="0"/>
        <v>-0.35999999999999943</v>
      </c>
      <c r="J35" s="83">
        <f t="shared" si="1"/>
        <v>-0.81466395112016166</v>
      </c>
      <c r="K35" s="83">
        <f>J35-WES_90DSMR</f>
        <v>-0.90335903102089854</v>
      </c>
      <c r="L35" s="83">
        <f t="shared" si="2"/>
        <v>0.81605753892701671</v>
      </c>
    </row>
    <row r="36" spans="1:12" x14ac:dyDescent="0.25">
      <c r="A36" s="82">
        <v>42046</v>
      </c>
      <c r="B36" s="83">
        <v>44.51</v>
      </c>
      <c r="C36" s="83">
        <v>44.64</v>
      </c>
      <c r="D36" s="83">
        <v>43.85</v>
      </c>
      <c r="E36" s="83">
        <v>44.19</v>
      </c>
      <c r="F36" s="84">
        <v>1253700</v>
      </c>
      <c r="G36" s="83">
        <v>44.19</v>
      </c>
      <c r="H36" s="84">
        <f>EOD_T-A36</f>
        <v>48</v>
      </c>
      <c r="I36" s="83">
        <f t="shared" si="0"/>
        <v>1.9999999999996021E-2</v>
      </c>
      <c r="J36" s="83">
        <f t="shared" si="1"/>
        <v>4.5279601539497442E-2</v>
      </c>
      <c r="K36" s="83">
        <f>J36-WES_90DSMR</f>
        <v>-4.3415478361239442E-2</v>
      </c>
      <c r="L36" s="83">
        <f t="shared" si="2"/>
        <v>1.8849037613352501E-3</v>
      </c>
    </row>
    <row r="37" spans="1:12" x14ac:dyDescent="0.25">
      <c r="A37" s="82">
        <v>42045</v>
      </c>
      <c r="B37" s="83">
        <v>44.5</v>
      </c>
      <c r="C37" s="83">
        <v>44.56</v>
      </c>
      <c r="D37" s="83">
        <v>43.79</v>
      </c>
      <c r="E37" s="83">
        <v>44.17</v>
      </c>
      <c r="F37" s="84">
        <v>2187500</v>
      </c>
      <c r="G37" s="83">
        <v>44.17</v>
      </c>
      <c r="H37" s="84">
        <f>EOD_T-A37</f>
        <v>49</v>
      </c>
      <c r="I37" s="83">
        <f t="shared" si="0"/>
        <v>-0.28000000000000114</v>
      </c>
      <c r="J37" s="83">
        <f t="shared" si="1"/>
        <v>-0.62992125984252223</v>
      </c>
      <c r="K37" s="83">
        <f>J37-WES_90DSMR</f>
        <v>-0.71861633974325911</v>
      </c>
      <c r="L37" s="83">
        <f t="shared" si="2"/>
        <v>0.51640944374599917</v>
      </c>
    </row>
    <row r="38" spans="1:12" x14ac:dyDescent="0.25">
      <c r="A38" s="82">
        <v>42044</v>
      </c>
      <c r="B38" s="83">
        <v>44.74</v>
      </c>
      <c r="C38" s="83">
        <v>44.96</v>
      </c>
      <c r="D38" s="83">
        <v>44.16</v>
      </c>
      <c r="E38" s="83">
        <v>44.45</v>
      </c>
      <c r="F38" s="84">
        <v>1760200</v>
      </c>
      <c r="G38" s="83">
        <v>44.45</v>
      </c>
      <c r="H38" s="84">
        <f>EOD_T-A38</f>
        <v>50</v>
      </c>
      <c r="I38" s="83">
        <f t="shared" si="0"/>
        <v>-0.32000000000000028</v>
      </c>
      <c r="J38" s="83">
        <f t="shared" si="1"/>
        <v>-0.71476435112798808</v>
      </c>
      <c r="K38" s="83">
        <f>J38-WES_90DSMR</f>
        <v>-0.80345943102872497</v>
      </c>
      <c r="L38" s="83">
        <f t="shared" si="2"/>
        <v>0.64554705730900241</v>
      </c>
    </row>
    <row r="39" spans="1:12" x14ac:dyDescent="0.25">
      <c r="A39" s="82">
        <v>42041</v>
      </c>
      <c r="B39" s="83">
        <v>45.2</v>
      </c>
      <c r="C39" s="83">
        <v>45.2</v>
      </c>
      <c r="D39" s="83">
        <v>44.52</v>
      </c>
      <c r="E39" s="83">
        <v>44.77</v>
      </c>
      <c r="F39" s="84">
        <v>1599500</v>
      </c>
      <c r="G39" s="83">
        <v>44.77</v>
      </c>
      <c r="H39" s="84">
        <f>EOD_T-A39</f>
        <v>53</v>
      </c>
      <c r="I39" s="83">
        <f t="shared" si="0"/>
        <v>6.0000000000002274E-2</v>
      </c>
      <c r="J39" s="83">
        <f t="shared" si="1"/>
        <v>0.13419816595840367</v>
      </c>
      <c r="K39" s="83">
        <f>J39-WES_90DSMR</f>
        <v>4.5503086057666786E-2</v>
      </c>
      <c r="L39" s="83">
        <f t="shared" si="2"/>
        <v>2.0705308407714296E-3</v>
      </c>
    </row>
    <row r="40" spans="1:12" x14ac:dyDescent="0.25">
      <c r="A40" s="82">
        <v>42040</v>
      </c>
      <c r="B40" s="83">
        <v>44.87</v>
      </c>
      <c r="C40" s="83">
        <v>45.07</v>
      </c>
      <c r="D40" s="83">
        <v>44.54</v>
      </c>
      <c r="E40" s="83">
        <v>44.71</v>
      </c>
      <c r="F40" s="84">
        <v>1992100</v>
      </c>
      <c r="G40" s="83">
        <v>44.71</v>
      </c>
      <c r="H40" s="84">
        <f>EOD_T-A40</f>
        <v>54</v>
      </c>
      <c r="I40" s="83">
        <f t="shared" si="0"/>
        <v>0.17999999999999972</v>
      </c>
      <c r="J40" s="83">
        <f t="shared" si="1"/>
        <v>0.40422187289467715</v>
      </c>
      <c r="K40" s="83">
        <f>J40-WES_90DSMR</f>
        <v>0.31552679299394026</v>
      </c>
      <c r="L40" s="83">
        <f t="shared" si="2"/>
        <v>9.9557157097040827E-2</v>
      </c>
    </row>
    <row r="41" spans="1:12" x14ac:dyDescent="0.25">
      <c r="A41" s="82">
        <v>42039</v>
      </c>
      <c r="B41" s="83">
        <v>44.67</v>
      </c>
      <c r="C41" s="83">
        <v>44.7</v>
      </c>
      <c r="D41" s="83">
        <v>44.33</v>
      </c>
      <c r="E41" s="83">
        <v>44.53</v>
      </c>
      <c r="F41" s="84">
        <v>2095400</v>
      </c>
      <c r="G41" s="83">
        <v>44.53</v>
      </c>
      <c r="H41" s="84">
        <f>EOD_T-A41</f>
        <v>55</v>
      </c>
      <c r="I41" s="83">
        <f t="shared" si="0"/>
        <v>0.35999999999999943</v>
      </c>
      <c r="J41" s="83">
        <f t="shared" si="1"/>
        <v>0.81503282771111485</v>
      </c>
      <c r="K41" s="83">
        <f>J41-WES_90DSMR</f>
        <v>0.72633774781037796</v>
      </c>
      <c r="L41" s="83">
        <f t="shared" si="2"/>
        <v>0.52756652389425218</v>
      </c>
    </row>
    <row r="42" spans="1:12" x14ac:dyDescent="0.25">
      <c r="A42" s="82">
        <v>42038</v>
      </c>
      <c r="B42" s="83">
        <v>44.21</v>
      </c>
      <c r="C42" s="83">
        <v>44.28</v>
      </c>
      <c r="D42" s="83">
        <v>43.75</v>
      </c>
      <c r="E42" s="83">
        <v>44.17</v>
      </c>
      <c r="F42" s="84">
        <v>1878600</v>
      </c>
      <c r="G42" s="83">
        <v>44.17</v>
      </c>
      <c r="H42" s="84">
        <f>EOD_T-A42</f>
        <v>56</v>
      </c>
      <c r="I42" s="83">
        <f t="shared" si="0"/>
        <v>0.19000000000000483</v>
      </c>
      <c r="J42" s="83">
        <f t="shared" si="1"/>
        <v>0.43201455206913336</v>
      </c>
      <c r="K42" s="83">
        <f>J42-WES_90DSMR</f>
        <v>0.34331947216839648</v>
      </c>
      <c r="L42" s="83">
        <f t="shared" si="2"/>
        <v>0.11786825996998636</v>
      </c>
    </row>
    <row r="43" spans="1:12" x14ac:dyDescent="0.25">
      <c r="A43" s="82">
        <v>42037</v>
      </c>
      <c r="B43" s="83">
        <v>43.5</v>
      </c>
      <c r="C43" s="83">
        <v>44.28</v>
      </c>
      <c r="D43" s="83">
        <v>43.5</v>
      </c>
      <c r="E43" s="83">
        <v>43.98</v>
      </c>
      <c r="F43" s="84">
        <v>1831600</v>
      </c>
      <c r="G43" s="83">
        <v>43.98</v>
      </c>
      <c r="H43" s="84">
        <f>EOD_T-A43</f>
        <v>57</v>
      </c>
      <c r="I43" s="83">
        <f t="shared" si="0"/>
        <v>0.38999999999999346</v>
      </c>
      <c r="J43" s="83">
        <f t="shared" si="1"/>
        <v>0.89470061940810608</v>
      </c>
      <c r="K43" s="83">
        <f>J43-WES_90DSMR</f>
        <v>0.8060055395073692</v>
      </c>
      <c r="L43" s="83">
        <f t="shared" si="2"/>
        <v>0.64964492971656529</v>
      </c>
    </row>
    <row r="44" spans="1:12" x14ac:dyDescent="0.25">
      <c r="A44" s="82">
        <v>42034</v>
      </c>
      <c r="B44" s="83">
        <v>43.98</v>
      </c>
      <c r="C44" s="83">
        <v>44</v>
      </c>
      <c r="D44" s="83">
        <v>43.58</v>
      </c>
      <c r="E44" s="83">
        <v>43.59</v>
      </c>
      <c r="F44" s="84">
        <v>4791900</v>
      </c>
      <c r="G44" s="83">
        <v>43.59</v>
      </c>
      <c r="H44" s="84">
        <f>EOD_T-A44</f>
        <v>60</v>
      </c>
      <c r="I44" s="83">
        <f t="shared" si="0"/>
        <v>-0.10999999999999943</v>
      </c>
      <c r="J44" s="83">
        <f t="shared" si="1"/>
        <v>-0.25171624713958679</v>
      </c>
      <c r="K44" s="83">
        <f>J44-WES_90DSMR</f>
        <v>-0.34041132704032367</v>
      </c>
      <c r="L44" s="83">
        <f t="shared" si="2"/>
        <v>0.1158798715773542</v>
      </c>
    </row>
    <row r="45" spans="1:12" x14ac:dyDescent="0.25">
      <c r="A45" s="82">
        <v>42033</v>
      </c>
      <c r="B45" s="83">
        <v>43.3</v>
      </c>
      <c r="C45" s="83">
        <v>43.75</v>
      </c>
      <c r="D45" s="83">
        <v>43.15</v>
      </c>
      <c r="E45" s="83">
        <v>43.7</v>
      </c>
      <c r="F45" s="84">
        <v>2320700</v>
      </c>
      <c r="G45" s="83">
        <v>43.7</v>
      </c>
      <c r="H45" s="84">
        <f>EOD_T-A45</f>
        <v>61</v>
      </c>
      <c r="I45" s="83">
        <f t="shared" si="0"/>
        <v>0.25</v>
      </c>
      <c r="J45" s="83">
        <f t="shared" si="1"/>
        <v>0.57537399309551207</v>
      </c>
      <c r="K45" s="83">
        <f>J45-WES_90DSMR</f>
        <v>0.48667891319477519</v>
      </c>
      <c r="L45" s="83">
        <f t="shared" si="2"/>
        <v>0.23685636454844752</v>
      </c>
    </row>
    <row r="46" spans="1:12" x14ac:dyDescent="0.25">
      <c r="A46" s="82">
        <v>42032</v>
      </c>
      <c r="B46" s="83">
        <v>43.7</v>
      </c>
      <c r="C46" s="83">
        <v>43.75</v>
      </c>
      <c r="D46" s="83">
        <v>43.11</v>
      </c>
      <c r="E46" s="83">
        <v>43.45</v>
      </c>
      <c r="F46" s="84">
        <v>2941100</v>
      </c>
      <c r="G46" s="83">
        <v>43.45</v>
      </c>
      <c r="H46" s="84">
        <f>EOD_T-A46</f>
        <v>62</v>
      </c>
      <c r="I46" s="83">
        <f t="shared" si="0"/>
        <v>-0.23999999999999488</v>
      </c>
      <c r="J46" s="83">
        <f t="shared" si="1"/>
        <v>-0.54932478828105946</v>
      </c>
      <c r="K46" s="83">
        <f>J46-WES_90DSMR</f>
        <v>-0.63801986818179635</v>
      </c>
      <c r="L46" s="83">
        <f t="shared" si="2"/>
        <v>0.40706935219471679</v>
      </c>
    </row>
    <row r="47" spans="1:12" x14ac:dyDescent="0.25">
      <c r="A47" s="82">
        <v>42031</v>
      </c>
      <c r="B47" s="83">
        <v>43.5</v>
      </c>
      <c r="C47" s="83">
        <v>43.76</v>
      </c>
      <c r="D47" s="83">
        <v>43.15</v>
      </c>
      <c r="E47" s="83">
        <v>43.69</v>
      </c>
      <c r="F47" s="84">
        <v>2033000</v>
      </c>
      <c r="G47" s="83">
        <v>43.69</v>
      </c>
      <c r="H47" s="84">
        <f>EOD_T-A47</f>
        <v>63</v>
      </c>
      <c r="I47" s="83">
        <f t="shared" si="0"/>
        <v>0.53999999999999915</v>
      </c>
      <c r="J47" s="83">
        <f t="shared" si="1"/>
        <v>1.2514484356894533</v>
      </c>
      <c r="K47" s="83">
        <f>J47-WES_90DSMR</f>
        <v>1.1627533557887164</v>
      </c>
      <c r="L47" s="83">
        <f t="shared" si="2"/>
        <v>1.3519953663979214</v>
      </c>
    </row>
    <row r="48" spans="1:12" x14ac:dyDescent="0.25">
      <c r="A48" s="82">
        <v>42030</v>
      </c>
      <c r="B48" s="83">
        <v>43.15</v>
      </c>
      <c r="C48" s="83">
        <v>43.15</v>
      </c>
      <c r="D48" s="83">
        <v>43.15</v>
      </c>
      <c r="E48" s="83">
        <v>43.15</v>
      </c>
      <c r="F48" s="84">
        <v>0</v>
      </c>
      <c r="G48" s="83">
        <v>43.15</v>
      </c>
      <c r="H48" s="84">
        <f>EOD_T-A48</f>
        <v>64</v>
      </c>
      <c r="I48" s="83">
        <f t="shared" si="0"/>
        <v>0</v>
      </c>
      <c r="J48" s="83">
        <f t="shared" si="1"/>
        <v>0</v>
      </c>
      <c r="K48" s="83">
        <f>J48-WES_90DSMR</f>
        <v>-8.8695079900736884E-2</v>
      </c>
      <c r="L48" s="83">
        <f t="shared" si="2"/>
        <v>7.8668171985980997E-3</v>
      </c>
    </row>
    <row r="49" spans="1:12" x14ac:dyDescent="0.25">
      <c r="A49" s="82">
        <v>42027</v>
      </c>
      <c r="B49" s="83">
        <v>43.8</v>
      </c>
      <c r="C49" s="83">
        <v>43.8</v>
      </c>
      <c r="D49" s="83">
        <v>43.02</v>
      </c>
      <c r="E49" s="83">
        <v>43.15</v>
      </c>
      <c r="F49" s="84">
        <v>2439100</v>
      </c>
      <c r="G49" s="83">
        <v>43.15</v>
      </c>
      <c r="H49" s="84">
        <f>EOD_T-A49</f>
        <v>67</v>
      </c>
      <c r="I49" s="83">
        <f t="shared" si="0"/>
        <v>-0.45000000000000284</v>
      </c>
      <c r="J49" s="83">
        <f t="shared" si="1"/>
        <v>-1.0321100917431258</v>
      </c>
      <c r="K49" s="83">
        <f>J49-WES_90DSMR</f>
        <v>-1.1208051716438627</v>
      </c>
      <c r="L49" s="83">
        <f t="shared" si="2"/>
        <v>1.2562042327836287</v>
      </c>
    </row>
    <row r="50" spans="1:12" x14ac:dyDescent="0.25">
      <c r="A50" s="82">
        <v>42026</v>
      </c>
      <c r="B50" s="83">
        <v>43.82</v>
      </c>
      <c r="C50" s="83">
        <v>43.82</v>
      </c>
      <c r="D50" s="83">
        <v>43.34</v>
      </c>
      <c r="E50" s="83">
        <v>43.6</v>
      </c>
      <c r="F50" s="84">
        <v>1589900</v>
      </c>
      <c r="G50" s="83">
        <v>43.6</v>
      </c>
      <c r="H50" s="84">
        <f>EOD_T-A50</f>
        <v>68</v>
      </c>
      <c r="I50" s="83">
        <f t="shared" si="0"/>
        <v>0.13000000000000256</v>
      </c>
      <c r="J50" s="83">
        <f t="shared" si="1"/>
        <v>0.29905682079595713</v>
      </c>
      <c r="K50" s="83">
        <f>J50-WES_90DSMR</f>
        <v>0.21036174089522025</v>
      </c>
      <c r="L50" s="83">
        <f t="shared" si="2"/>
        <v>4.425206203246778E-2</v>
      </c>
    </row>
    <row r="51" spans="1:12" x14ac:dyDescent="0.25">
      <c r="A51" s="82">
        <v>42025</v>
      </c>
      <c r="B51" s="83">
        <v>42.84</v>
      </c>
      <c r="C51" s="83">
        <v>43.47</v>
      </c>
      <c r="D51" s="83">
        <v>42.57</v>
      </c>
      <c r="E51" s="83">
        <v>43.47</v>
      </c>
      <c r="F51" s="84">
        <v>2731400</v>
      </c>
      <c r="G51" s="83">
        <v>43.47</v>
      </c>
      <c r="H51" s="84">
        <f>EOD_T-A51</f>
        <v>69</v>
      </c>
      <c r="I51" s="83">
        <f t="shared" si="0"/>
        <v>0.89999999999999858</v>
      </c>
      <c r="J51" s="83">
        <f t="shared" si="1"/>
        <v>2.1141649048625757</v>
      </c>
      <c r="K51" s="83">
        <f>J51-WES_90DSMR</f>
        <v>2.0254698249618386</v>
      </c>
      <c r="L51" s="83">
        <f t="shared" si="2"/>
        <v>4.1025280118309411</v>
      </c>
    </row>
    <row r="52" spans="1:12" x14ac:dyDescent="0.25">
      <c r="A52" s="82">
        <v>42024</v>
      </c>
      <c r="B52" s="83">
        <v>42.28</v>
      </c>
      <c r="C52" s="83">
        <v>42.57</v>
      </c>
      <c r="D52" s="83">
        <v>42.16</v>
      </c>
      <c r="E52" s="83">
        <v>42.57</v>
      </c>
      <c r="F52" s="84">
        <v>2004800</v>
      </c>
      <c r="G52" s="83">
        <v>42.57</v>
      </c>
      <c r="H52" s="84">
        <f>EOD_T-A52</f>
        <v>70</v>
      </c>
      <c r="I52" s="83">
        <f t="shared" si="0"/>
        <v>9.0000000000003411E-2</v>
      </c>
      <c r="J52" s="83">
        <f t="shared" si="1"/>
        <v>0.21186440677966908</v>
      </c>
      <c r="K52" s="83">
        <f>J52-WES_90DSMR</f>
        <v>0.1231693268789322</v>
      </c>
      <c r="L52" s="83">
        <f t="shared" si="2"/>
        <v>1.517068308380925E-2</v>
      </c>
    </row>
    <row r="53" spans="1:12" x14ac:dyDescent="0.25">
      <c r="A53" s="82">
        <v>42023</v>
      </c>
      <c r="B53" s="83">
        <v>42.75</v>
      </c>
      <c r="C53" s="83">
        <v>42.81</v>
      </c>
      <c r="D53" s="83">
        <v>42.23</v>
      </c>
      <c r="E53" s="83">
        <v>42.48</v>
      </c>
      <c r="F53" s="84">
        <v>1931400</v>
      </c>
      <c r="G53" s="83">
        <v>42.48</v>
      </c>
      <c r="H53" s="84">
        <f>EOD_T-A53</f>
        <v>71</v>
      </c>
      <c r="I53" s="83">
        <f t="shared" si="0"/>
        <v>-0.14000000000000057</v>
      </c>
      <c r="J53" s="83">
        <f t="shared" si="1"/>
        <v>-0.32848427968090232</v>
      </c>
      <c r="K53" s="83">
        <f>J53-WES_90DSMR</f>
        <v>-0.41717935958163921</v>
      </c>
      <c r="L53" s="83">
        <f t="shared" si="2"/>
        <v>0.17403861806094661</v>
      </c>
    </row>
    <row r="54" spans="1:12" x14ac:dyDescent="0.25">
      <c r="A54" s="82">
        <v>42020</v>
      </c>
      <c r="B54" s="83">
        <v>42.59</v>
      </c>
      <c r="C54" s="83">
        <v>42.87</v>
      </c>
      <c r="D54" s="83">
        <v>42.16</v>
      </c>
      <c r="E54" s="83">
        <v>42.62</v>
      </c>
      <c r="F54" s="84">
        <v>2217200</v>
      </c>
      <c r="G54" s="83">
        <v>42.62</v>
      </c>
      <c r="H54" s="84">
        <f>EOD_T-A54</f>
        <v>74</v>
      </c>
      <c r="I54" s="83">
        <f t="shared" si="0"/>
        <v>1.9999999999996021E-2</v>
      </c>
      <c r="J54" s="83">
        <f t="shared" si="1"/>
        <v>4.6948356807502395E-2</v>
      </c>
      <c r="K54" s="83">
        <f>J54-WES_90DSMR</f>
        <v>-4.1746723093234489E-2</v>
      </c>
      <c r="L54" s="83">
        <f t="shared" si="2"/>
        <v>1.7427888890231978E-3</v>
      </c>
    </row>
    <row r="55" spans="1:12" x14ac:dyDescent="0.25">
      <c r="A55" s="82">
        <v>42019</v>
      </c>
      <c r="B55" s="83">
        <v>42.4</v>
      </c>
      <c r="C55" s="83">
        <v>42.63</v>
      </c>
      <c r="D55" s="83">
        <v>41.97</v>
      </c>
      <c r="E55" s="83">
        <v>42.6</v>
      </c>
      <c r="F55" s="84">
        <v>2261900</v>
      </c>
      <c r="G55" s="83">
        <v>42.6</v>
      </c>
      <c r="H55" s="84">
        <f>EOD_T-A55</f>
        <v>75</v>
      </c>
      <c r="I55" s="83">
        <f t="shared" si="0"/>
        <v>0.44000000000000483</v>
      </c>
      <c r="J55" s="83">
        <f t="shared" si="1"/>
        <v>1.0436432637571273</v>
      </c>
      <c r="K55" s="83">
        <f>J55-WES_90DSMR</f>
        <v>0.95494818385639046</v>
      </c>
      <c r="L55" s="83">
        <f t="shared" si="2"/>
        <v>0.91192603385061854</v>
      </c>
    </row>
    <row r="56" spans="1:12" x14ac:dyDescent="0.25">
      <c r="A56" s="82">
        <v>42018</v>
      </c>
      <c r="B56" s="83">
        <v>42.45</v>
      </c>
      <c r="C56" s="83">
        <v>42.63</v>
      </c>
      <c r="D56" s="83">
        <v>42.07</v>
      </c>
      <c r="E56" s="83">
        <v>42.16</v>
      </c>
      <c r="F56" s="84">
        <v>1626000</v>
      </c>
      <c r="G56" s="83">
        <v>42.16</v>
      </c>
      <c r="H56" s="84">
        <f>EOD_T-A56</f>
        <v>76</v>
      </c>
      <c r="I56" s="83">
        <f t="shared" si="0"/>
        <v>-0.3300000000000054</v>
      </c>
      <c r="J56" s="83">
        <f t="shared" si="1"/>
        <v>-0.77665333019535276</v>
      </c>
      <c r="K56" s="83">
        <f>J56-WES_90DSMR</f>
        <v>-0.86534841009608965</v>
      </c>
      <c r="L56" s="83">
        <f t="shared" si="2"/>
        <v>0.74882787085583014</v>
      </c>
    </row>
    <row r="57" spans="1:12" x14ac:dyDescent="0.25">
      <c r="A57" s="82">
        <v>42017</v>
      </c>
      <c r="B57" s="83">
        <v>42.07</v>
      </c>
      <c r="C57" s="83">
        <v>42.75</v>
      </c>
      <c r="D57" s="83">
        <v>42.07</v>
      </c>
      <c r="E57" s="83">
        <v>42.49</v>
      </c>
      <c r="F57" s="84">
        <v>1242100</v>
      </c>
      <c r="G57" s="83">
        <v>42.49</v>
      </c>
      <c r="H57" s="84">
        <f>EOD_T-A57</f>
        <v>77</v>
      </c>
      <c r="I57" s="83">
        <f t="shared" si="0"/>
        <v>6.0000000000002274E-2</v>
      </c>
      <c r="J57" s="83">
        <f t="shared" si="1"/>
        <v>0.14140938015555568</v>
      </c>
      <c r="K57" s="83">
        <f>J57-WES_90DSMR</f>
        <v>5.2714300254818797E-2</v>
      </c>
      <c r="L57" s="83">
        <f t="shared" si="2"/>
        <v>2.7787974513551889E-3</v>
      </c>
    </row>
    <row r="58" spans="1:12" x14ac:dyDescent="0.25">
      <c r="A58" s="82">
        <v>42016</v>
      </c>
      <c r="B58" s="83">
        <v>42.5</v>
      </c>
      <c r="C58" s="83">
        <v>42.8</v>
      </c>
      <c r="D58" s="83">
        <v>42.29</v>
      </c>
      <c r="E58" s="83">
        <v>42.43</v>
      </c>
      <c r="F58" s="84">
        <v>1169800</v>
      </c>
      <c r="G58" s="83">
        <v>42.43</v>
      </c>
      <c r="H58" s="84">
        <f>EOD_T-A58</f>
        <v>78</v>
      </c>
      <c r="I58" s="83">
        <f t="shared" si="0"/>
        <v>-0.28999999999999915</v>
      </c>
      <c r="J58" s="83">
        <f t="shared" si="1"/>
        <v>-0.67883895131085947</v>
      </c>
      <c r="K58" s="83">
        <f>J58-WES_90DSMR</f>
        <v>-0.76753403121159636</v>
      </c>
      <c r="L58" s="83">
        <f t="shared" si="2"/>
        <v>0.58910848906792379</v>
      </c>
    </row>
    <row r="59" spans="1:12" x14ac:dyDescent="0.25">
      <c r="A59" s="82">
        <v>42013</v>
      </c>
      <c r="B59" s="83">
        <v>42.28</v>
      </c>
      <c r="C59" s="83">
        <v>42.73</v>
      </c>
      <c r="D59" s="83">
        <v>42.01</v>
      </c>
      <c r="E59" s="83">
        <v>42.72</v>
      </c>
      <c r="F59" s="84">
        <v>2111400</v>
      </c>
      <c r="G59" s="83">
        <v>42.72</v>
      </c>
      <c r="H59" s="84">
        <f>EOD_T-A59</f>
        <v>81</v>
      </c>
      <c r="I59" s="83">
        <f t="shared" si="0"/>
        <v>0.90999999999999659</v>
      </c>
      <c r="J59" s="83">
        <f t="shared" si="1"/>
        <v>2.1765127959818145</v>
      </c>
      <c r="K59" s="83">
        <f>J59-WES_90DSMR</f>
        <v>2.0878177160810774</v>
      </c>
      <c r="L59" s="83">
        <f t="shared" si="2"/>
        <v>4.3589828155820065</v>
      </c>
    </row>
    <row r="60" spans="1:12" x14ac:dyDescent="0.25">
      <c r="A60" s="82">
        <v>42012</v>
      </c>
      <c r="B60" s="83">
        <v>41.7</v>
      </c>
      <c r="C60" s="83">
        <v>41.91</v>
      </c>
      <c r="D60" s="83">
        <v>41.4</v>
      </c>
      <c r="E60" s="83">
        <v>41.81</v>
      </c>
      <c r="F60" s="84">
        <v>2020900</v>
      </c>
      <c r="G60" s="83">
        <v>41.81</v>
      </c>
      <c r="H60" s="84">
        <f>EOD_T-A60</f>
        <v>82</v>
      </c>
      <c r="I60" s="83">
        <f t="shared" si="0"/>
        <v>0.38000000000000256</v>
      </c>
      <c r="J60" s="83">
        <f t="shared" si="1"/>
        <v>0.91720975138788929</v>
      </c>
      <c r="K60" s="83">
        <f>J60-WES_90DSMR</f>
        <v>0.82851467148715241</v>
      </c>
      <c r="L60" s="83">
        <f t="shared" si="2"/>
        <v>0.68643656086946403</v>
      </c>
    </row>
    <row r="61" spans="1:12" x14ac:dyDescent="0.25">
      <c r="A61" s="82">
        <v>42011</v>
      </c>
      <c r="B61" s="83">
        <v>41.41</v>
      </c>
      <c r="C61" s="83">
        <v>41.64</v>
      </c>
      <c r="D61" s="83">
        <v>41.22</v>
      </c>
      <c r="E61" s="83">
        <v>41.43</v>
      </c>
      <c r="F61" s="84">
        <v>1547400</v>
      </c>
      <c r="G61" s="83">
        <v>41.43</v>
      </c>
      <c r="H61" s="84">
        <f>EOD_T-A61</f>
        <v>83</v>
      </c>
      <c r="I61" s="83">
        <f t="shared" si="0"/>
        <v>-0.27000000000000313</v>
      </c>
      <c r="J61" s="83">
        <f t="shared" si="1"/>
        <v>-0.64748201438849662</v>
      </c>
      <c r="K61" s="83">
        <f>J61-WES_90DSMR</f>
        <v>-0.7361770942892335</v>
      </c>
      <c r="L61" s="83">
        <f t="shared" si="2"/>
        <v>0.541956714156139</v>
      </c>
    </row>
    <row r="62" spans="1:12" x14ac:dyDescent="0.25">
      <c r="A62" s="82">
        <v>42010</v>
      </c>
      <c r="B62" s="83">
        <v>41.51</v>
      </c>
      <c r="C62" s="83">
        <v>41.86</v>
      </c>
      <c r="D62" s="83">
        <v>41.47</v>
      </c>
      <c r="E62" s="83">
        <v>41.7</v>
      </c>
      <c r="F62" s="84">
        <v>1981800</v>
      </c>
      <c r="G62" s="83">
        <v>41.7</v>
      </c>
      <c r="H62" s="84">
        <f>EOD_T-A62</f>
        <v>84</v>
      </c>
      <c r="I62" s="83">
        <f t="shared" si="0"/>
        <v>-0.1699999999999946</v>
      </c>
      <c r="J62" s="83">
        <f t="shared" si="1"/>
        <v>-0.40601862909002773</v>
      </c>
      <c r="K62" s="83">
        <f>J62-WES_90DSMR</f>
        <v>-0.49471370899076461</v>
      </c>
      <c r="L62" s="83">
        <f t="shared" si="2"/>
        <v>0.24474165386339894</v>
      </c>
    </row>
    <row r="63" spans="1:12" x14ac:dyDescent="0.25">
      <c r="A63" s="82">
        <v>42009</v>
      </c>
      <c r="B63" s="83">
        <v>42.15</v>
      </c>
      <c r="C63" s="83">
        <v>42.28</v>
      </c>
      <c r="D63" s="83">
        <v>41.71</v>
      </c>
      <c r="E63" s="83">
        <v>41.87</v>
      </c>
      <c r="F63" s="84">
        <v>1307300</v>
      </c>
      <c r="G63" s="83">
        <v>41.87</v>
      </c>
      <c r="H63" s="84">
        <f>EOD_T-A63</f>
        <v>85</v>
      </c>
      <c r="I63" s="83">
        <f t="shared" si="0"/>
        <v>-3.9999999999999147E-2</v>
      </c>
      <c r="J63" s="83">
        <f t="shared" si="1"/>
        <v>-9.5442615127652466E-2</v>
      </c>
      <c r="K63" s="83">
        <f>J63-WES_90DSMR</f>
        <v>-0.18413769502838934</v>
      </c>
      <c r="L63" s="83">
        <f t="shared" si="2"/>
        <v>3.3906690730368116E-2</v>
      </c>
    </row>
    <row r="64" spans="1:12" x14ac:dyDescent="0.25">
      <c r="A64" s="82">
        <v>42006</v>
      </c>
      <c r="B64" s="83">
        <v>41.78</v>
      </c>
      <c r="C64" s="83">
        <v>42.05</v>
      </c>
      <c r="D64" s="83">
        <v>41.54</v>
      </c>
      <c r="E64" s="83">
        <v>41.91</v>
      </c>
      <c r="F64" s="84">
        <v>588800</v>
      </c>
      <c r="G64" s="83">
        <v>41.91</v>
      </c>
      <c r="H64" s="84">
        <f>EOD_T-A64</f>
        <v>88</v>
      </c>
      <c r="I64" s="83">
        <f t="shared" si="0"/>
        <v>0.18999999999999773</v>
      </c>
      <c r="J64" s="83">
        <f t="shared" si="1"/>
        <v>0.45541706615531574</v>
      </c>
      <c r="K64" s="83">
        <f>J64-WES_90DSMR</f>
        <v>0.36672198625457886</v>
      </c>
      <c r="L64" s="83">
        <f t="shared" si="2"/>
        <v>0.13448501520250353</v>
      </c>
    </row>
    <row r="65" spans="1:12" x14ac:dyDescent="0.25">
      <c r="A65" s="82">
        <v>42005</v>
      </c>
      <c r="B65" s="83">
        <v>41.72</v>
      </c>
      <c r="C65" s="83">
        <v>41.72</v>
      </c>
      <c r="D65" s="83">
        <v>41.72</v>
      </c>
      <c r="E65" s="83">
        <v>41.72</v>
      </c>
      <c r="F65" s="84">
        <v>0</v>
      </c>
      <c r="G65" s="83">
        <v>41.72</v>
      </c>
      <c r="H65" s="84">
        <f>EOD_T-A65</f>
        <v>89</v>
      </c>
      <c r="I65" s="83">
        <f t="shared" si="0"/>
        <v>0</v>
      </c>
      <c r="J65" s="83">
        <f t="shared" si="1"/>
        <v>0</v>
      </c>
      <c r="K65" s="83">
        <f>J65-WES_90DSMR</f>
        <v>-8.8695079900736884E-2</v>
      </c>
      <c r="L65" s="83">
        <f t="shared" si="2"/>
        <v>7.8668171985980997E-3</v>
      </c>
    </row>
    <row r="66" spans="1:12" x14ac:dyDescent="0.25">
      <c r="A66" s="82">
        <v>42004</v>
      </c>
      <c r="B66" s="83">
        <v>41.7</v>
      </c>
      <c r="C66" s="83">
        <v>41.92</v>
      </c>
      <c r="D66" s="83">
        <v>41.54</v>
      </c>
      <c r="E66" s="83">
        <v>41.72</v>
      </c>
      <c r="F66" s="84">
        <v>789400</v>
      </c>
      <c r="G66" s="83">
        <v>41.72</v>
      </c>
      <c r="H66" s="84">
        <f>EOD_T-A66</f>
        <v>90</v>
      </c>
      <c r="I66" s="83">
        <f t="shared" si="0"/>
        <v>-0.30000000000000426</v>
      </c>
      <c r="J66" s="83">
        <f t="shared" si="1"/>
        <v>-0.71394574012376066</v>
      </c>
      <c r="K66" s="83">
        <f>J66-WES_90DSMR</f>
        <v>-0.80264082002449755</v>
      </c>
      <c r="L66" s="83">
        <f t="shared" si="2"/>
        <v>0.64423228596959792</v>
      </c>
    </row>
    <row r="67" spans="1:12" x14ac:dyDescent="0.25">
      <c r="A67" s="82">
        <v>42003</v>
      </c>
      <c r="B67" s="83">
        <v>42.8</v>
      </c>
      <c r="C67" s="83">
        <v>42.96</v>
      </c>
      <c r="D67" s="83">
        <v>42.02</v>
      </c>
      <c r="E67" s="83">
        <v>42.02</v>
      </c>
      <c r="F67" s="84">
        <v>1182500</v>
      </c>
      <c r="G67" s="83">
        <v>42.02</v>
      </c>
      <c r="H67" s="84">
        <f>EOD_T-A67</f>
        <v>91</v>
      </c>
      <c r="I67" s="83">
        <f t="shared" ref="I67:I130" si="3">G67-G68</f>
        <v>-0.4199999999999946</v>
      </c>
      <c r="J67" s="83">
        <f t="shared" ref="J67:J130" si="4">I67/G68*100</f>
        <v>-0.98963242224315418</v>
      </c>
      <c r="K67" s="83">
        <f>J67-WES_90DSMR</f>
        <v>-1.0783275021438912</v>
      </c>
      <c r="L67" s="83">
        <f t="shared" ref="L67:L130" si="5">K67*K67</f>
        <v>1.1627902018798837</v>
      </c>
    </row>
    <row r="68" spans="1:12" x14ac:dyDescent="0.25">
      <c r="A68" s="82">
        <v>42002</v>
      </c>
      <c r="B68" s="83">
        <v>42.3</v>
      </c>
      <c r="C68" s="83">
        <v>42.54</v>
      </c>
      <c r="D68" s="83">
        <v>41.85</v>
      </c>
      <c r="E68" s="83">
        <v>42.44</v>
      </c>
      <c r="F68" s="84">
        <v>1234900</v>
      </c>
      <c r="G68" s="83">
        <v>42.44</v>
      </c>
      <c r="H68" s="84">
        <f>EOD_T-A68</f>
        <v>92</v>
      </c>
      <c r="I68" s="83">
        <f t="shared" si="3"/>
        <v>0.51999999999999602</v>
      </c>
      <c r="J68" s="83">
        <f t="shared" si="4"/>
        <v>1.240458015267166</v>
      </c>
      <c r="K68" s="83">
        <f>J68-WES_90DSMR</f>
        <v>1.1517629353664292</v>
      </c>
      <c r="L68" s="83">
        <f t="shared" si="5"/>
        <v>1.3265578592838934</v>
      </c>
    </row>
    <row r="69" spans="1:12" x14ac:dyDescent="0.25">
      <c r="A69" s="82">
        <v>41999</v>
      </c>
      <c r="B69" s="83">
        <v>41.92</v>
      </c>
      <c r="C69" s="83">
        <v>41.92</v>
      </c>
      <c r="D69" s="83">
        <v>41.92</v>
      </c>
      <c r="E69" s="83">
        <v>41.92</v>
      </c>
      <c r="F69" s="84">
        <v>0</v>
      </c>
      <c r="G69" s="83">
        <v>41.92</v>
      </c>
      <c r="H69" s="84">
        <f>EOD_T-A69</f>
        <v>95</v>
      </c>
      <c r="I69" s="83">
        <f t="shared" si="3"/>
        <v>0</v>
      </c>
      <c r="J69" s="83">
        <f t="shared" si="4"/>
        <v>0</v>
      </c>
      <c r="K69" s="83">
        <f>J69-WES_90DSMR</f>
        <v>-8.8695079900736884E-2</v>
      </c>
      <c r="L69" s="83">
        <f t="shared" si="5"/>
        <v>7.8668171985980997E-3</v>
      </c>
    </row>
    <row r="70" spans="1:12" x14ac:dyDescent="0.25">
      <c r="A70" s="82">
        <v>41998</v>
      </c>
      <c r="B70" s="83">
        <v>41.92</v>
      </c>
      <c r="C70" s="83">
        <v>41.92</v>
      </c>
      <c r="D70" s="83">
        <v>41.92</v>
      </c>
      <c r="E70" s="83">
        <v>41.92</v>
      </c>
      <c r="F70" s="84">
        <v>0</v>
      </c>
      <c r="G70" s="83">
        <v>41.92</v>
      </c>
      <c r="H70" s="84">
        <f>EOD_T-A70</f>
        <v>96</v>
      </c>
      <c r="I70" s="83">
        <f t="shared" si="3"/>
        <v>0</v>
      </c>
      <c r="J70" s="83">
        <f t="shared" si="4"/>
        <v>0</v>
      </c>
      <c r="K70" s="83">
        <f>J70-WES_90DSMR</f>
        <v>-8.8695079900736884E-2</v>
      </c>
      <c r="L70" s="83">
        <f t="shared" si="5"/>
        <v>7.8668171985980997E-3</v>
      </c>
    </row>
    <row r="71" spans="1:12" x14ac:dyDescent="0.25">
      <c r="A71" s="82">
        <v>41997</v>
      </c>
      <c r="B71" s="83">
        <v>41.54</v>
      </c>
      <c r="C71" s="83">
        <v>41.93</v>
      </c>
      <c r="D71" s="83">
        <v>41.31</v>
      </c>
      <c r="E71" s="83">
        <v>41.92</v>
      </c>
      <c r="F71" s="84">
        <v>1341100</v>
      </c>
      <c r="G71" s="83">
        <v>41.92</v>
      </c>
      <c r="H71" s="84">
        <f>EOD_T-A71</f>
        <v>97</v>
      </c>
      <c r="I71" s="83">
        <f t="shared" si="3"/>
        <v>0.38000000000000256</v>
      </c>
      <c r="J71" s="83">
        <f t="shared" si="4"/>
        <v>0.91478093403948613</v>
      </c>
      <c r="K71" s="83">
        <f>J71-WES_90DSMR</f>
        <v>0.82608585413874924</v>
      </c>
      <c r="L71" s="83">
        <f t="shared" si="5"/>
        <v>0.68241783840814685</v>
      </c>
    </row>
    <row r="72" spans="1:12" x14ac:dyDescent="0.25">
      <c r="A72" s="82">
        <v>41996</v>
      </c>
      <c r="B72" s="83">
        <v>41.75</v>
      </c>
      <c r="C72" s="83">
        <v>42.33</v>
      </c>
      <c r="D72" s="83">
        <v>41.54</v>
      </c>
      <c r="E72" s="83">
        <v>41.54</v>
      </c>
      <c r="F72" s="84">
        <v>2093700</v>
      </c>
      <c r="G72" s="83">
        <v>41.54</v>
      </c>
      <c r="H72" s="84">
        <f>EOD_T-A72</f>
        <v>98</v>
      </c>
      <c r="I72" s="83">
        <f t="shared" si="3"/>
        <v>-0.39999999999999858</v>
      </c>
      <c r="J72" s="83">
        <f t="shared" si="4"/>
        <v>-0.95374344301382596</v>
      </c>
      <c r="K72" s="83">
        <f>J72-WES_90DSMR</f>
        <v>-1.042438522914563</v>
      </c>
      <c r="L72" s="83">
        <f t="shared" si="5"/>
        <v>1.0866780740562958</v>
      </c>
    </row>
    <row r="73" spans="1:12" x14ac:dyDescent="0.25">
      <c r="A73" s="82">
        <v>41995</v>
      </c>
      <c r="B73" s="83">
        <v>41.7</v>
      </c>
      <c r="C73" s="83">
        <v>41.94</v>
      </c>
      <c r="D73" s="83">
        <v>41.51</v>
      </c>
      <c r="E73" s="83">
        <v>41.94</v>
      </c>
      <c r="F73" s="84">
        <v>2456300</v>
      </c>
      <c r="G73" s="83">
        <v>41.94</v>
      </c>
      <c r="H73" s="84">
        <f>EOD_T-A73</f>
        <v>99</v>
      </c>
      <c r="I73" s="83">
        <f t="shared" si="3"/>
        <v>0.62999999999999545</v>
      </c>
      <c r="J73" s="83">
        <f t="shared" si="4"/>
        <v>1.5250544662309258</v>
      </c>
      <c r="K73" s="83">
        <f>J73-WES_90DSMR</f>
        <v>1.4363593863301889</v>
      </c>
      <c r="L73" s="83">
        <f t="shared" si="5"/>
        <v>2.063128286698837</v>
      </c>
    </row>
    <row r="74" spans="1:12" x14ac:dyDescent="0.25">
      <c r="A74" s="82">
        <v>41992</v>
      </c>
      <c r="B74" s="83">
        <v>41.25</v>
      </c>
      <c r="C74" s="83">
        <v>41.5</v>
      </c>
      <c r="D74" s="83">
        <v>41.1</v>
      </c>
      <c r="E74" s="83">
        <v>41.31</v>
      </c>
      <c r="F74" s="84">
        <v>6259300</v>
      </c>
      <c r="G74" s="83">
        <v>41.31</v>
      </c>
      <c r="H74" s="84">
        <f>EOD_T-A74</f>
        <v>102</v>
      </c>
      <c r="I74" s="83">
        <f t="shared" si="3"/>
        <v>0.71000000000000085</v>
      </c>
      <c r="J74" s="83">
        <f t="shared" si="4"/>
        <v>1.7487684729064059</v>
      </c>
      <c r="K74" s="83">
        <f>J74-WES_90DSMR</f>
        <v>1.660073393005669</v>
      </c>
      <c r="L74" s="83">
        <f t="shared" si="5"/>
        <v>2.7558436701653544</v>
      </c>
    </row>
    <row r="75" spans="1:12" x14ac:dyDescent="0.25">
      <c r="A75" s="82">
        <v>41991</v>
      </c>
      <c r="B75" s="83">
        <v>40.31</v>
      </c>
      <c r="C75" s="83">
        <v>41.27</v>
      </c>
      <c r="D75" s="83">
        <v>40.31</v>
      </c>
      <c r="E75" s="83">
        <v>40.6</v>
      </c>
      <c r="F75" s="84">
        <v>4098500</v>
      </c>
      <c r="G75" s="83">
        <v>40.6</v>
      </c>
      <c r="H75" s="84">
        <f>EOD_T-A75</f>
        <v>103</v>
      </c>
      <c r="I75" s="83">
        <f t="shared" si="3"/>
        <v>7.9999999999998295E-2</v>
      </c>
      <c r="J75" s="83">
        <f t="shared" si="4"/>
        <v>0.19743336623889016</v>
      </c>
      <c r="K75" s="83">
        <f>J75-WES_90DSMR</f>
        <v>0.10873828633815327</v>
      </c>
      <c r="L75" s="83">
        <f t="shared" si="5"/>
        <v>1.1824014915758211E-2</v>
      </c>
    </row>
    <row r="76" spans="1:12" x14ac:dyDescent="0.25">
      <c r="A76" s="82">
        <v>41990</v>
      </c>
      <c r="B76" s="83">
        <v>40.35</v>
      </c>
      <c r="C76" s="83">
        <v>41.03</v>
      </c>
      <c r="D76" s="83">
        <v>40.26</v>
      </c>
      <c r="E76" s="83">
        <v>40.520000000000003</v>
      </c>
      <c r="F76" s="84">
        <v>3095700</v>
      </c>
      <c r="G76" s="83">
        <v>40.520000000000003</v>
      </c>
      <c r="H76" s="84">
        <f>EOD_T-A76</f>
        <v>104</v>
      </c>
      <c r="I76" s="83">
        <f t="shared" si="3"/>
        <v>0.15000000000000568</v>
      </c>
      <c r="J76" s="83">
        <f t="shared" si="4"/>
        <v>0.37156304186278349</v>
      </c>
      <c r="K76" s="83">
        <f>J76-WES_90DSMR</f>
        <v>0.28286796196204661</v>
      </c>
      <c r="L76" s="83">
        <f t="shared" si="5"/>
        <v>8.0014283904561848E-2</v>
      </c>
    </row>
    <row r="77" spans="1:12" x14ac:dyDescent="0.25">
      <c r="A77" s="82">
        <v>41989</v>
      </c>
      <c r="B77" s="83">
        <v>40.47</v>
      </c>
      <c r="C77" s="83">
        <v>40.78</v>
      </c>
      <c r="D77" s="83">
        <v>40.270000000000003</v>
      </c>
      <c r="E77" s="83">
        <v>40.369999999999997</v>
      </c>
      <c r="F77" s="84">
        <v>3022400</v>
      </c>
      <c r="G77" s="83">
        <v>40.369999999999997</v>
      </c>
      <c r="H77" s="84">
        <f>EOD_T-A77</f>
        <v>105</v>
      </c>
      <c r="I77" s="83">
        <f t="shared" si="3"/>
        <v>-0.15000000000000568</v>
      </c>
      <c r="J77" s="83">
        <f t="shared" si="4"/>
        <v>-0.37018756169794098</v>
      </c>
      <c r="K77" s="83">
        <f>J77-WES_90DSMR</f>
        <v>-0.45888264159867787</v>
      </c>
      <c r="L77" s="83">
        <f t="shared" si="5"/>
        <v>0.21057327876058063</v>
      </c>
    </row>
    <row r="78" spans="1:12" x14ac:dyDescent="0.25">
      <c r="A78" s="82">
        <v>41988</v>
      </c>
      <c r="B78" s="83">
        <v>41.03</v>
      </c>
      <c r="C78" s="83">
        <v>41.37</v>
      </c>
      <c r="D78" s="83">
        <v>40.4</v>
      </c>
      <c r="E78" s="83">
        <v>40.520000000000003</v>
      </c>
      <c r="F78" s="84">
        <v>3071100</v>
      </c>
      <c r="G78" s="83">
        <v>40.520000000000003</v>
      </c>
      <c r="H78" s="84">
        <f>EOD_T-A78</f>
        <v>106</v>
      </c>
      <c r="I78" s="83">
        <f t="shared" si="3"/>
        <v>-0.89999999999999858</v>
      </c>
      <c r="J78" s="83">
        <f t="shared" si="4"/>
        <v>-2.1728633510381421</v>
      </c>
      <c r="K78" s="83">
        <f>J78-WES_90DSMR</f>
        <v>-2.2615584309388792</v>
      </c>
      <c r="L78" s="83">
        <f t="shared" si="5"/>
        <v>5.1146465365507252</v>
      </c>
    </row>
    <row r="79" spans="1:12" x14ac:dyDescent="0.25">
      <c r="A79" s="82">
        <v>41985</v>
      </c>
      <c r="B79" s="83">
        <v>41.76</v>
      </c>
      <c r="C79" s="83">
        <v>41.78</v>
      </c>
      <c r="D79" s="83">
        <v>41.37</v>
      </c>
      <c r="E79" s="83">
        <v>41.42</v>
      </c>
      <c r="F79" s="84">
        <v>2107600</v>
      </c>
      <c r="G79" s="83">
        <v>41.42</v>
      </c>
      <c r="H79" s="84">
        <f>EOD_T-A79</f>
        <v>109</v>
      </c>
      <c r="I79" s="83">
        <f t="shared" si="3"/>
        <v>-0.17999999999999972</v>
      </c>
      <c r="J79" s="83">
        <f t="shared" si="4"/>
        <v>-0.43269230769230704</v>
      </c>
      <c r="K79" s="83">
        <f>J79-WES_90DSMR</f>
        <v>-0.52138738759304393</v>
      </c>
      <c r="L79" s="83">
        <f t="shared" si="5"/>
        <v>0.271844807941099</v>
      </c>
    </row>
    <row r="80" spans="1:12" x14ac:dyDescent="0.25">
      <c r="A80" s="82">
        <v>41984</v>
      </c>
      <c r="B80" s="83">
        <v>41.5</v>
      </c>
      <c r="C80" s="83">
        <v>41.96</v>
      </c>
      <c r="D80" s="83">
        <v>41.25</v>
      </c>
      <c r="E80" s="83">
        <v>41.6</v>
      </c>
      <c r="F80" s="84">
        <v>2179200</v>
      </c>
      <c r="G80" s="83">
        <v>41.6</v>
      </c>
      <c r="H80" s="84">
        <f>EOD_T-A80</f>
        <v>110</v>
      </c>
      <c r="I80" s="83">
        <f t="shared" si="3"/>
        <v>-0.12999999999999545</v>
      </c>
      <c r="J80" s="83">
        <f t="shared" si="4"/>
        <v>-0.31152647975076792</v>
      </c>
      <c r="K80" s="83">
        <f>J80-WES_90DSMR</f>
        <v>-0.4002215596515048</v>
      </c>
      <c r="L80" s="83">
        <f t="shared" si="5"/>
        <v>0.16017729680988302</v>
      </c>
    </row>
    <row r="81" spans="1:12" x14ac:dyDescent="0.25">
      <c r="A81" s="82">
        <v>41983</v>
      </c>
      <c r="B81" s="83">
        <v>42.14</v>
      </c>
      <c r="C81" s="83">
        <v>42.82</v>
      </c>
      <c r="D81" s="83">
        <v>41.73</v>
      </c>
      <c r="E81" s="83">
        <v>41.73</v>
      </c>
      <c r="F81" s="84">
        <v>2824500</v>
      </c>
      <c r="G81" s="83">
        <v>41.73</v>
      </c>
      <c r="H81" s="84">
        <f>EOD_T-A81</f>
        <v>111</v>
      </c>
      <c r="I81" s="83">
        <f t="shared" si="3"/>
        <v>-0.91000000000000369</v>
      </c>
      <c r="J81" s="83">
        <f t="shared" si="4"/>
        <v>-2.1341463414634232</v>
      </c>
      <c r="K81" s="83">
        <f>J81-WES_90DSMR</f>
        <v>-2.2228414213641603</v>
      </c>
      <c r="L81" s="83">
        <f t="shared" si="5"/>
        <v>4.9410239845322401</v>
      </c>
    </row>
    <row r="82" spans="1:12" x14ac:dyDescent="0.25">
      <c r="A82" s="82">
        <v>41982</v>
      </c>
      <c r="B82" s="83">
        <v>42.6</v>
      </c>
      <c r="C82" s="83">
        <v>42.82</v>
      </c>
      <c r="D82" s="83">
        <v>42.24</v>
      </c>
      <c r="E82" s="83">
        <v>42.64</v>
      </c>
      <c r="F82" s="84">
        <v>2178800</v>
      </c>
      <c r="G82" s="83">
        <v>42.64</v>
      </c>
      <c r="H82" s="84">
        <f>EOD_T-A82</f>
        <v>112</v>
      </c>
      <c r="I82" s="83">
        <f t="shared" si="3"/>
        <v>-0.18999999999999773</v>
      </c>
      <c r="J82" s="83">
        <f t="shared" si="4"/>
        <v>-0.44361428904972622</v>
      </c>
      <c r="K82" s="83">
        <f>J82-WES_90DSMR</f>
        <v>-0.5323093689504631</v>
      </c>
      <c r="L82" s="83">
        <f t="shared" si="5"/>
        <v>0.28335326427244023</v>
      </c>
    </row>
    <row r="83" spans="1:12" x14ac:dyDescent="0.25">
      <c r="A83" s="82">
        <v>41981</v>
      </c>
      <c r="B83" s="83">
        <v>42.65</v>
      </c>
      <c r="C83" s="83">
        <v>43.01</v>
      </c>
      <c r="D83" s="83">
        <v>42.52</v>
      </c>
      <c r="E83" s="83">
        <v>42.83</v>
      </c>
      <c r="F83" s="84">
        <v>2171900</v>
      </c>
      <c r="G83" s="83">
        <v>42.83</v>
      </c>
      <c r="H83" s="84">
        <f>EOD_T-A83</f>
        <v>113</v>
      </c>
      <c r="I83" s="83">
        <f t="shared" si="3"/>
        <v>0.78000000000000114</v>
      </c>
      <c r="J83" s="83">
        <f t="shared" si="4"/>
        <v>1.8549346016646877</v>
      </c>
      <c r="K83" s="83">
        <f>J83-WES_90DSMR</f>
        <v>1.7662395217639508</v>
      </c>
      <c r="L83" s="83">
        <f t="shared" si="5"/>
        <v>3.1196020482409499</v>
      </c>
    </row>
    <row r="84" spans="1:12" x14ac:dyDescent="0.25">
      <c r="A84" s="82">
        <v>41978</v>
      </c>
      <c r="B84" s="83">
        <v>42.1</v>
      </c>
      <c r="C84" s="83">
        <v>42.32</v>
      </c>
      <c r="D84" s="83">
        <v>41.79</v>
      </c>
      <c r="E84" s="83">
        <v>42.05</v>
      </c>
      <c r="F84" s="84">
        <v>2313100</v>
      </c>
      <c r="G84" s="83">
        <v>42.05</v>
      </c>
      <c r="H84" s="84">
        <f>EOD_T-A84</f>
        <v>116</v>
      </c>
      <c r="I84" s="83">
        <f t="shared" si="3"/>
        <v>0.27999999999999403</v>
      </c>
      <c r="J84" s="83">
        <f t="shared" si="4"/>
        <v>0.67033756284413215</v>
      </c>
      <c r="K84" s="83">
        <f>J84-WES_90DSMR</f>
        <v>0.58164248294339527</v>
      </c>
      <c r="L84" s="83">
        <f t="shared" si="5"/>
        <v>0.33830797796455786</v>
      </c>
    </row>
    <row r="85" spans="1:12" x14ac:dyDescent="0.25">
      <c r="A85" s="82">
        <v>41977</v>
      </c>
      <c r="B85" s="83">
        <v>42.18</v>
      </c>
      <c r="C85" s="83">
        <v>42.39</v>
      </c>
      <c r="D85" s="83">
        <v>41.77</v>
      </c>
      <c r="E85" s="83">
        <v>41.77</v>
      </c>
      <c r="F85" s="84">
        <v>1825900</v>
      </c>
      <c r="G85" s="83">
        <v>41.77</v>
      </c>
      <c r="H85" s="84">
        <f>EOD_T-A85</f>
        <v>117</v>
      </c>
      <c r="I85" s="83">
        <f t="shared" si="3"/>
        <v>0.13000000000000256</v>
      </c>
      <c r="J85" s="83">
        <f t="shared" si="4"/>
        <v>0.31219980787704743</v>
      </c>
      <c r="K85" s="83">
        <f>J85-WES_90DSMR</f>
        <v>0.22350472797631055</v>
      </c>
      <c r="L85" s="83">
        <f t="shared" si="5"/>
        <v>4.9954363427764575E-2</v>
      </c>
    </row>
    <row r="86" spans="1:12" x14ac:dyDescent="0.25">
      <c r="A86" s="82">
        <v>41976</v>
      </c>
      <c r="B86" s="83">
        <v>40.799999999999997</v>
      </c>
      <c r="C86" s="83">
        <v>41.77</v>
      </c>
      <c r="D86" s="83">
        <v>40.799999999999997</v>
      </c>
      <c r="E86" s="83">
        <v>41.64</v>
      </c>
      <c r="F86" s="84">
        <v>1522200</v>
      </c>
      <c r="G86" s="83">
        <v>41.64</v>
      </c>
      <c r="H86" s="84">
        <f>EOD_T-A86</f>
        <v>118</v>
      </c>
      <c r="I86" s="83">
        <f t="shared" si="3"/>
        <v>0.64000000000000057</v>
      </c>
      <c r="J86" s="83">
        <f t="shared" si="4"/>
        <v>1.5609756097560989</v>
      </c>
      <c r="K86" s="83">
        <f>J86-WES_90DSMR</f>
        <v>1.4722805298553621</v>
      </c>
      <c r="L86" s="83">
        <f t="shared" si="5"/>
        <v>2.1676099585911857</v>
      </c>
    </row>
    <row r="87" spans="1:12" x14ac:dyDescent="0.25">
      <c r="A87" s="82">
        <v>41975</v>
      </c>
      <c r="B87" s="83">
        <v>41.15</v>
      </c>
      <c r="C87" s="83">
        <v>41.61</v>
      </c>
      <c r="D87" s="83">
        <v>40.75</v>
      </c>
      <c r="E87" s="83">
        <v>41</v>
      </c>
      <c r="F87" s="84">
        <v>2200700</v>
      </c>
      <c r="G87" s="83">
        <v>41</v>
      </c>
      <c r="H87" s="84">
        <f>EOD_T-A87</f>
        <v>119</v>
      </c>
      <c r="I87" s="83">
        <f t="shared" si="3"/>
        <v>-9.9999999999980105E-3</v>
      </c>
      <c r="J87" s="83">
        <f t="shared" si="4"/>
        <v>-2.4384296513040749E-2</v>
      </c>
      <c r="K87" s="83">
        <f>J87-WES_90DSMR</f>
        <v>-0.11307937641377763</v>
      </c>
      <c r="L87" s="83">
        <f t="shared" si="5"/>
        <v>1.2786945370128809E-2</v>
      </c>
    </row>
    <row r="88" spans="1:12" x14ac:dyDescent="0.25">
      <c r="A88" s="82">
        <v>41974</v>
      </c>
      <c r="B88" s="83">
        <v>41.75</v>
      </c>
      <c r="C88" s="83">
        <v>41.98</v>
      </c>
      <c r="D88" s="83">
        <v>41.01</v>
      </c>
      <c r="E88" s="83">
        <v>41.01</v>
      </c>
      <c r="F88" s="84">
        <v>1426600</v>
      </c>
      <c r="G88" s="83">
        <v>41.01</v>
      </c>
      <c r="H88" s="84">
        <f>EOD_T-A88</f>
        <v>120</v>
      </c>
      <c r="I88" s="83">
        <f t="shared" si="3"/>
        <v>-0.41000000000000369</v>
      </c>
      <c r="J88" s="83">
        <f t="shared" si="4"/>
        <v>-0.98985997102849754</v>
      </c>
      <c r="K88" s="83">
        <f>J88-WES_90DSMR</f>
        <v>-1.0785550509292343</v>
      </c>
      <c r="L88" s="83">
        <f t="shared" si="5"/>
        <v>1.1632809978849632</v>
      </c>
    </row>
    <row r="89" spans="1:12" x14ac:dyDescent="0.25">
      <c r="A89" s="82">
        <v>41971</v>
      </c>
      <c r="B89" s="83">
        <v>42.16</v>
      </c>
      <c r="C89" s="83">
        <v>42.2</v>
      </c>
      <c r="D89" s="83">
        <v>41.42</v>
      </c>
      <c r="E89" s="83">
        <v>41.42</v>
      </c>
      <c r="F89" s="84">
        <v>3263000</v>
      </c>
      <c r="G89" s="83">
        <v>41.42</v>
      </c>
      <c r="H89" s="84">
        <f>EOD_T-A89</f>
        <v>123</v>
      </c>
      <c r="I89" s="83">
        <f t="shared" si="3"/>
        <v>-0.92999999999999972</v>
      </c>
      <c r="J89" s="83">
        <f t="shared" si="4"/>
        <v>-2.1959858323494683</v>
      </c>
      <c r="K89" s="83">
        <f>J89-WES_90DSMR</f>
        <v>-2.284680912250205</v>
      </c>
      <c r="L89" s="83">
        <f t="shared" si="5"/>
        <v>5.219766870800429</v>
      </c>
    </row>
    <row r="90" spans="1:12" x14ac:dyDescent="0.25">
      <c r="A90" s="82">
        <v>41970</v>
      </c>
      <c r="B90" s="83">
        <v>42.5</v>
      </c>
      <c r="C90" s="83">
        <v>42.66</v>
      </c>
      <c r="D90" s="83">
        <v>42.25</v>
      </c>
      <c r="E90" s="83">
        <v>42.35</v>
      </c>
      <c r="F90" s="84">
        <v>1665800</v>
      </c>
      <c r="G90" s="83">
        <v>42.35</v>
      </c>
      <c r="H90" s="84">
        <f>EOD_T-A90</f>
        <v>124</v>
      </c>
      <c r="I90" s="83">
        <f t="shared" si="3"/>
        <v>0.12000000000000455</v>
      </c>
      <c r="J90" s="83">
        <f t="shared" si="4"/>
        <v>0.28415818138764987</v>
      </c>
      <c r="K90" s="83">
        <f>J90-WES_90DSMR</f>
        <v>0.19546310148691298</v>
      </c>
      <c r="L90" s="83">
        <f t="shared" si="5"/>
        <v>3.8205824042883245E-2</v>
      </c>
    </row>
    <row r="91" spans="1:12" x14ac:dyDescent="0.25">
      <c r="A91" s="82">
        <v>41969</v>
      </c>
      <c r="B91" s="83">
        <v>42.35</v>
      </c>
      <c r="C91" s="83">
        <v>42.63</v>
      </c>
      <c r="D91" s="83">
        <v>42</v>
      </c>
      <c r="E91" s="83">
        <v>42.23</v>
      </c>
      <c r="F91" s="84">
        <v>1315100</v>
      </c>
      <c r="G91" s="83">
        <v>42.23</v>
      </c>
      <c r="H91" s="84">
        <f>EOD_T-A91</f>
        <v>125</v>
      </c>
      <c r="I91" s="83">
        <f t="shared" si="3"/>
        <v>-0.48000000000000398</v>
      </c>
      <c r="J91" s="83">
        <f t="shared" si="4"/>
        <v>-1.1238585811285506</v>
      </c>
      <c r="K91" s="83">
        <f>J91-WES_90DSMR</f>
        <v>-1.2125536610292875</v>
      </c>
      <c r="L91" s="83">
        <f t="shared" si="5"/>
        <v>1.4702863808755282</v>
      </c>
    </row>
    <row r="92" spans="1:12" x14ac:dyDescent="0.25">
      <c r="A92" s="82">
        <v>41968</v>
      </c>
      <c r="B92" s="83">
        <v>42.25</v>
      </c>
      <c r="C92" s="83">
        <v>42.37</v>
      </c>
      <c r="D92" s="83">
        <v>41.72</v>
      </c>
      <c r="E92" s="83">
        <v>42.22</v>
      </c>
      <c r="F92" s="84">
        <v>2596100</v>
      </c>
      <c r="G92" s="83">
        <v>42.71</v>
      </c>
      <c r="H92" s="84">
        <f>EOD_T-A92</f>
        <v>126</v>
      </c>
      <c r="I92" s="83">
        <f t="shared" si="3"/>
        <v>-0.13000000000000256</v>
      </c>
      <c r="J92" s="83">
        <f t="shared" si="4"/>
        <v>-0.30345471521942707</v>
      </c>
      <c r="K92" s="83">
        <f>J92-WES_90DSMR</f>
        <v>-0.39214979512016396</v>
      </c>
      <c r="L92" s="83">
        <f t="shared" si="5"/>
        <v>0.15378146181278657</v>
      </c>
    </row>
    <row r="93" spans="1:12" x14ac:dyDescent="0.25">
      <c r="A93" s="82">
        <v>41967</v>
      </c>
      <c r="B93" s="83">
        <v>41.96</v>
      </c>
      <c r="C93" s="83">
        <v>42.4</v>
      </c>
      <c r="D93" s="83">
        <v>41.7</v>
      </c>
      <c r="E93" s="83">
        <v>42.35</v>
      </c>
      <c r="F93" s="84">
        <v>2408000</v>
      </c>
      <c r="G93" s="83">
        <v>42.84</v>
      </c>
      <c r="H93" s="84">
        <f>EOD_T-A93</f>
        <v>127</v>
      </c>
      <c r="I93" s="83">
        <f t="shared" si="3"/>
        <v>0.79000000000000625</v>
      </c>
      <c r="J93" s="83">
        <f t="shared" si="4"/>
        <v>1.8787158145065548</v>
      </c>
      <c r="K93" s="83">
        <f>J93-WES_90DSMR</f>
        <v>1.7900207346058179</v>
      </c>
      <c r="L93" s="83">
        <f t="shared" si="5"/>
        <v>3.2041742303187521</v>
      </c>
    </row>
    <row r="94" spans="1:12" x14ac:dyDescent="0.25">
      <c r="A94" s="82">
        <v>41964</v>
      </c>
      <c r="B94" s="83">
        <v>42</v>
      </c>
      <c r="C94" s="83">
        <v>42.1</v>
      </c>
      <c r="D94" s="83">
        <v>41.56</v>
      </c>
      <c r="E94" s="83">
        <v>41.56</v>
      </c>
      <c r="F94" s="84">
        <v>3349900</v>
      </c>
      <c r="G94" s="83">
        <v>42.05</v>
      </c>
      <c r="H94" s="84">
        <f>EOD_T-A94</f>
        <v>130</v>
      </c>
      <c r="I94" s="83">
        <f t="shared" si="3"/>
        <v>-0.54000000000000625</v>
      </c>
      <c r="J94" s="83">
        <f t="shared" si="4"/>
        <v>-1.2679032636769341</v>
      </c>
      <c r="K94" s="83">
        <f>J94-WES_90DSMR</f>
        <v>-1.356598343577671</v>
      </c>
      <c r="L94" s="83">
        <f t="shared" si="5"/>
        <v>1.8403590657976805</v>
      </c>
    </row>
    <row r="95" spans="1:12" x14ac:dyDescent="0.25">
      <c r="A95" s="82">
        <v>41963</v>
      </c>
      <c r="B95" s="83">
        <v>42.4</v>
      </c>
      <c r="C95" s="83">
        <v>42.55</v>
      </c>
      <c r="D95" s="83">
        <v>42.02</v>
      </c>
      <c r="E95" s="83">
        <v>42.1</v>
      </c>
      <c r="F95" s="84">
        <v>3228500</v>
      </c>
      <c r="G95" s="83">
        <v>42.59</v>
      </c>
      <c r="H95" s="84">
        <f>EOD_T-A95</f>
        <v>131</v>
      </c>
      <c r="I95" s="83">
        <f t="shared" si="3"/>
        <v>-0.79999999999999716</v>
      </c>
      <c r="J95" s="83">
        <f t="shared" si="4"/>
        <v>-1.8437427978796894</v>
      </c>
      <c r="K95" s="83">
        <f>J95-WES_90DSMR</f>
        <v>-1.9324378777804263</v>
      </c>
      <c r="L95" s="83">
        <f t="shared" si="5"/>
        <v>3.7343161514805177</v>
      </c>
    </row>
    <row r="96" spans="1:12" x14ac:dyDescent="0.25">
      <c r="A96" s="82">
        <v>41962</v>
      </c>
      <c r="B96" s="83">
        <v>43.5</v>
      </c>
      <c r="C96" s="83">
        <v>43.62</v>
      </c>
      <c r="D96" s="83">
        <v>42.82</v>
      </c>
      <c r="E96" s="83">
        <v>42.89</v>
      </c>
      <c r="F96" s="84">
        <v>2950100</v>
      </c>
      <c r="G96" s="83">
        <v>43.39</v>
      </c>
      <c r="H96" s="84">
        <f>EOD_T-A96</f>
        <v>132</v>
      </c>
      <c r="I96" s="83">
        <f t="shared" si="3"/>
        <v>-0.78999999999999915</v>
      </c>
      <c r="J96" s="83">
        <f t="shared" si="4"/>
        <v>-1.7881394296061548</v>
      </c>
      <c r="K96" s="83">
        <f>J96-WES_90DSMR</f>
        <v>-1.8768345095068917</v>
      </c>
      <c r="L96" s="83">
        <f t="shared" si="5"/>
        <v>3.5225077760759747</v>
      </c>
    </row>
    <row r="97" spans="1:12" x14ac:dyDescent="0.25">
      <c r="A97" s="82">
        <v>41961</v>
      </c>
      <c r="B97" s="83">
        <v>43.98</v>
      </c>
      <c r="C97" s="83">
        <v>43.99</v>
      </c>
      <c r="D97" s="83">
        <v>43.51</v>
      </c>
      <c r="E97" s="83">
        <v>43.67</v>
      </c>
      <c r="F97" s="84">
        <v>1450900</v>
      </c>
      <c r="G97" s="83">
        <v>44.18</v>
      </c>
      <c r="H97" s="84">
        <f>EOD_T-A97</f>
        <v>133</v>
      </c>
      <c r="I97" s="83">
        <f t="shared" si="3"/>
        <v>-0.10999999999999943</v>
      </c>
      <c r="J97" s="83">
        <f t="shared" si="4"/>
        <v>-0.24836306163919494</v>
      </c>
      <c r="K97" s="83">
        <f>J97-WES_90DSMR</f>
        <v>-0.33705814153993185</v>
      </c>
      <c r="L97" s="83">
        <f t="shared" si="5"/>
        <v>0.11360819077835274</v>
      </c>
    </row>
    <row r="98" spans="1:12" x14ac:dyDescent="0.25">
      <c r="A98" s="82">
        <v>41960</v>
      </c>
      <c r="B98" s="83">
        <v>44.2</v>
      </c>
      <c r="C98" s="83">
        <v>44.24</v>
      </c>
      <c r="D98" s="83">
        <v>43.75</v>
      </c>
      <c r="E98" s="83">
        <v>43.78</v>
      </c>
      <c r="F98" s="84">
        <v>1298600</v>
      </c>
      <c r="G98" s="83">
        <v>44.29</v>
      </c>
      <c r="H98" s="84">
        <f>EOD_T-A98</f>
        <v>134</v>
      </c>
      <c r="I98" s="83">
        <f t="shared" si="3"/>
        <v>-0.32000000000000028</v>
      </c>
      <c r="J98" s="83">
        <f t="shared" si="4"/>
        <v>-0.71732795337368371</v>
      </c>
      <c r="K98" s="83">
        <f>J98-WES_90DSMR</f>
        <v>-0.8060230332744206</v>
      </c>
      <c r="L98" s="83">
        <f t="shared" si="5"/>
        <v>0.64967313016889772</v>
      </c>
    </row>
    <row r="99" spans="1:12" x14ac:dyDescent="0.25">
      <c r="A99" s="82">
        <v>41957</v>
      </c>
      <c r="B99" s="83">
        <v>44</v>
      </c>
      <c r="C99" s="83">
        <v>44.26</v>
      </c>
      <c r="D99" s="83">
        <v>43.85</v>
      </c>
      <c r="E99" s="83">
        <v>44.09</v>
      </c>
      <c r="F99" s="84">
        <v>1488700</v>
      </c>
      <c r="G99" s="83">
        <v>44.61</v>
      </c>
      <c r="H99" s="84">
        <f>EOD_T-A99</f>
        <v>137</v>
      </c>
      <c r="I99" s="83">
        <f t="shared" si="3"/>
        <v>-3.0000000000001137E-2</v>
      </c>
      <c r="J99" s="83">
        <f t="shared" si="4"/>
        <v>-6.7204301075271367E-2</v>
      </c>
      <c r="K99" s="83">
        <f>J99-WES_90DSMR</f>
        <v>-0.15589938097600825</v>
      </c>
      <c r="L99" s="83">
        <f t="shared" si="5"/>
        <v>2.4304616988702562E-2</v>
      </c>
    </row>
    <row r="100" spans="1:12" x14ac:dyDescent="0.25">
      <c r="A100" s="82">
        <v>41956</v>
      </c>
      <c r="B100" s="83">
        <v>44.5</v>
      </c>
      <c r="C100" s="83">
        <v>44.54</v>
      </c>
      <c r="D100" s="83">
        <v>43.95</v>
      </c>
      <c r="E100" s="83">
        <v>44.12</v>
      </c>
      <c r="F100" s="84">
        <v>2253500</v>
      </c>
      <c r="G100" s="83">
        <v>44.64</v>
      </c>
      <c r="H100" s="84">
        <f>EOD_T-A100</f>
        <v>138</v>
      </c>
      <c r="I100" s="83">
        <f t="shared" si="3"/>
        <v>-0.25999999999999801</v>
      </c>
      <c r="J100" s="83">
        <f t="shared" si="4"/>
        <v>-0.57906458797326954</v>
      </c>
      <c r="K100" s="83">
        <f>J100-WES_90DSMR</f>
        <v>-0.66775966787400642</v>
      </c>
      <c r="L100" s="83">
        <f t="shared" si="5"/>
        <v>0.44590297403920337</v>
      </c>
    </row>
    <row r="101" spans="1:12" x14ac:dyDescent="0.25">
      <c r="A101" s="82">
        <v>41955</v>
      </c>
      <c r="B101" s="83">
        <v>44.78</v>
      </c>
      <c r="C101" s="83">
        <v>44.83</v>
      </c>
      <c r="D101" s="83">
        <v>44.3</v>
      </c>
      <c r="E101" s="83">
        <v>44.38</v>
      </c>
      <c r="F101" s="84">
        <v>1874400</v>
      </c>
      <c r="G101" s="83">
        <v>44.9</v>
      </c>
      <c r="H101" s="84">
        <f>EOD_T-A101</f>
        <v>139</v>
      </c>
      <c r="I101" s="83">
        <f t="shared" si="3"/>
        <v>-0.39999999999999858</v>
      </c>
      <c r="J101" s="83">
        <f t="shared" si="4"/>
        <v>-0.88300220750551561</v>
      </c>
      <c r="K101" s="83">
        <f>J101-WES_90DSMR</f>
        <v>-0.9716972874062525</v>
      </c>
      <c r="L101" s="83">
        <f t="shared" si="5"/>
        <v>0.9441956183526693</v>
      </c>
    </row>
    <row r="102" spans="1:12" x14ac:dyDescent="0.25">
      <c r="A102" s="82">
        <v>41954</v>
      </c>
      <c r="B102" s="83">
        <v>44.89</v>
      </c>
      <c r="C102" s="83">
        <v>44.98</v>
      </c>
      <c r="D102" s="83">
        <v>44.78</v>
      </c>
      <c r="E102" s="83">
        <v>44.78</v>
      </c>
      <c r="F102" s="84">
        <v>1663300</v>
      </c>
      <c r="G102" s="83">
        <v>45.3</v>
      </c>
      <c r="H102" s="84">
        <f>EOD_T-A102</f>
        <v>140</v>
      </c>
      <c r="I102" s="83">
        <f t="shared" si="3"/>
        <v>0.10999999999999943</v>
      </c>
      <c r="J102" s="83">
        <f t="shared" si="4"/>
        <v>0.24341668510732337</v>
      </c>
      <c r="K102" s="83">
        <f>J102-WES_90DSMR</f>
        <v>0.15472160520658648</v>
      </c>
      <c r="L102" s="83">
        <f t="shared" si="5"/>
        <v>2.3938775117702808E-2</v>
      </c>
    </row>
    <row r="103" spans="1:12" x14ac:dyDescent="0.25">
      <c r="A103" s="82">
        <v>41953</v>
      </c>
      <c r="B103" s="83">
        <v>44.55</v>
      </c>
      <c r="C103" s="83">
        <v>44.79</v>
      </c>
      <c r="D103" s="83">
        <v>44.43</v>
      </c>
      <c r="E103" s="83">
        <v>44.67</v>
      </c>
      <c r="F103" s="84">
        <v>1313300</v>
      </c>
      <c r="G103" s="83">
        <v>45.19</v>
      </c>
      <c r="H103" s="84">
        <f>EOD_T-A103</f>
        <v>141</v>
      </c>
      <c r="I103" s="83">
        <f t="shared" si="3"/>
        <v>-0.13000000000000256</v>
      </c>
      <c r="J103" s="83">
        <f t="shared" si="4"/>
        <v>-0.28684907325684589</v>
      </c>
      <c r="K103" s="83">
        <f>J103-WES_90DSMR</f>
        <v>-0.37554415315758277</v>
      </c>
      <c r="L103" s="83">
        <f t="shared" si="5"/>
        <v>0.14103341097084598</v>
      </c>
    </row>
    <row r="104" spans="1:12" x14ac:dyDescent="0.25">
      <c r="A104" s="82">
        <v>41950</v>
      </c>
      <c r="B104" s="83">
        <v>44.31</v>
      </c>
      <c r="C104" s="83">
        <v>44.8</v>
      </c>
      <c r="D104" s="83">
        <v>44.28</v>
      </c>
      <c r="E104" s="83">
        <v>44.8</v>
      </c>
      <c r="F104" s="84">
        <v>3325200</v>
      </c>
      <c r="G104" s="83">
        <v>45.32</v>
      </c>
      <c r="H104" s="84">
        <f>EOD_T-A104</f>
        <v>144</v>
      </c>
      <c r="I104" s="83">
        <f t="shared" si="3"/>
        <v>0.77000000000000313</v>
      </c>
      <c r="J104" s="83">
        <f t="shared" si="4"/>
        <v>1.7283950617284023</v>
      </c>
      <c r="K104" s="83">
        <f>J104-WES_90DSMR</f>
        <v>1.6396999818276654</v>
      </c>
      <c r="L104" s="83">
        <f t="shared" si="5"/>
        <v>2.6886160304056461</v>
      </c>
    </row>
    <row r="105" spans="1:12" x14ac:dyDescent="0.25">
      <c r="A105" s="82">
        <v>41949</v>
      </c>
      <c r="B105" s="83">
        <v>44.2</v>
      </c>
      <c r="C105" s="83">
        <v>44.31</v>
      </c>
      <c r="D105" s="83">
        <v>43.98</v>
      </c>
      <c r="E105" s="83">
        <v>44.04</v>
      </c>
      <c r="F105" s="84">
        <v>1633300</v>
      </c>
      <c r="G105" s="83">
        <v>44.55</v>
      </c>
      <c r="H105" s="84">
        <f>EOD_T-A105</f>
        <v>145</v>
      </c>
      <c r="I105" s="83">
        <f t="shared" si="3"/>
        <v>0.10999999999999943</v>
      </c>
      <c r="J105" s="83">
        <f t="shared" si="4"/>
        <v>0.24752475247524627</v>
      </c>
      <c r="K105" s="83">
        <f>J105-WES_90DSMR</f>
        <v>0.15882967257450939</v>
      </c>
      <c r="L105" s="83">
        <f t="shared" si="5"/>
        <v>2.522686489012586E-2</v>
      </c>
    </row>
    <row r="106" spans="1:12" x14ac:dyDescent="0.25">
      <c r="A106" s="82">
        <v>41948</v>
      </c>
      <c r="B106" s="83">
        <v>44</v>
      </c>
      <c r="C106" s="83">
        <v>44.19</v>
      </c>
      <c r="D106" s="83">
        <v>43.73</v>
      </c>
      <c r="E106" s="83">
        <v>43.93</v>
      </c>
      <c r="F106" s="84">
        <v>1852900</v>
      </c>
      <c r="G106" s="83">
        <v>44.44</v>
      </c>
      <c r="H106" s="84">
        <f>EOD_T-A106</f>
        <v>146</v>
      </c>
      <c r="I106" s="83">
        <f t="shared" si="3"/>
        <v>-0.10999999999999943</v>
      </c>
      <c r="J106" s="83">
        <f t="shared" si="4"/>
        <v>-0.24691358024691232</v>
      </c>
      <c r="K106" s="83">
        <f>J106-WES_90DSMR</f>
        <v>-0.33560866014764923</v>
      </c>
      <c r="L106" s="83">
        <f t="shared" si="5"/>
        <v>0.11263317276610033</v>
      </c>
    </row>
    <row r="107" spans="1:12" x14ac:dyDescent="0.25">
      <c r="A107" s="82">
        <v>41947</v>
      </c>
      <c r="B107" s="83">
        <v>44.4</v>
      </c>
      <c r="C107" s="83">
        <v>44.4</v>
      </c>
      <c r="D107" s="83">
        <v>43.78</v>
      </c>
      <c r="E107" s="83">
        <v>44.04</v>
      </c>
      <c r="F107" s="84">
        <v>1775400</v>
      </c>
      <c r="G107" s="83">
        <v>44.55</v>
      </c>
      <c r="H107" s="84">
        <f>EOD_T-A107</f>
        <v>147</v>
      </c>
      <c r="I107" s="83">
        <f t="shared" si="3"/>
        <v>-0.12000000000000455</v>
      </c>
      <c r="J107" s="83">
        <f t="shared" si="4"/>
        <v>-0.26863666890531573</v>
      </c>
      <c r="K107" s="83">
        <f>J107-WES_90DSMR</f>
        <v>-0.35733174880605262</v>
      </c>
      <c r="L107" s="83">
        <f t="shared" si="5"/>
        <v>0.1276859787047919</v>
      </c>
    </row>
    <row r="108" spans="1:12" x14ac:dyDescent="0.25">
      <c r="A108" s="82">
        <v>41946</v>
      </c>
      <c r="B108" s="83">
        <v>44.2</v>
      </c>
      <c r="C108" s="83">
        <v>44.5</v>
      </c>
      <c r="D108" s="83">
        <v>43.95</v>
      </c>
      <c r="E108" s="83">
        <v>44.15</v>
      </c>
      <c r="F108" s="84">
        <v>2005700</v>
      </c>
      <c r="G108" s="83">
        <v>44.67</v>
      </c>
      <c r="H108" s="84">
        <f>EOD_T-A108</f>
        <v>148</v>
      </c>
      <c r="I108" s="83">
        <f t="shared" si="3"/>
        <v>1.0000000000005116E-2</v>
      </c>
      <c r="J108" s="83">
        <f t="shared" si="4"/>
        <v>2.2391401701757987E-2</v>
      </c>
      <c r="K108" s="83">
        <f>J108-WES_90DSMR</f>
        <v>-6.6303678198978894E-2</v>
      </c>
      <c r="L108" s="83">
        <f t="shared" si="5"/>
        <v>4.3961777427137493E-3</v>
      </c>
    </row>
    <row r="109" spans="1:12" x14ac:dyDescent="0.25">
      <c r="A109" s="82">
        <v>41943</v>
      </c>
      <c r="B109" s="83">
        <v>44.08</v>
      </c>
      <c r="C109" s="83">
        <v>44.14</v>
      </c>
      <c r="D109" s="83">
        <v>43.64</v>
      </c>
      <c r="E109" s="83">
        <v>44.14</v>
      </c>
      <c r="F109" s="84">
        <v>5230600</v>
      </c>
      <c r="G109" s="83">
        <v>44.66</v>
      </c>
      <c r="H109" s="84">
        <f>EOD_T-A109</f>
        <v>151</v>
      </c>
      <c r="I109" s="83">
        <f t="shared" si="3"/>
        <v>0.22999999999999687</v>
      </c>
      <c r="J109" s="83">
        <f t="shared" si="4"/>
        <v>0.51766824217870111</v>
      </c>
      <c r="K109" s="83">
        <f>J109-WES_90DSMR</f>
        <v>0.42897316227796423</v>
      </c>
      <c r="L109" s="83">
        <f t="shared" si="5"/>
        <v>0.18401797395475664</v>
      </c>
    </row>
    <row r="110" spans="1:12" x14ac:dyDescent="0.25">
      <c r="A110" s="82">
        <v>41942</v>
      </c>
      <c r="B110" s="83">
        <v>43.86</v>
      </c>
      <c r="C110" s="83">
        <v>44.16</v>
      </c>
      <c r="D110" s="83">
        <v>43.66</v>
      </c>
      <c r="E110" s="83">
        <v>43.92</v>
      </c>
      <c r="F110" s="84">
        <v>2383200</v>
      </c>
      <c r="G110" s="83">
        <v>44.43</v>
      </c>
      <c r="H110" s="84">
        <f>EOD_T-A110</f>
        <v>152</v>
      </c>
      <c r="I110" s="83">
        <f t="shared" si="3"/>
        <v>0.57000000000000028</v>
      </c>
      <c r="J110" s="83">
        <f t="shared" si="4"/>
        <v>1.2995896032831744</v>
      </c>
      <c r="K110" s="83">
        <f>J110-WES_90DSMR</f>
        <v>1.2108945233824375</v>
      </c>
      <c r="L110" s="83">
        <f t="shared" si="5"/>
        <v>1.4662655467575805</v>
      </c>
    </row>
    <row r="111" spans="1:12" x14ac:dyDescent="0.25">
      <c r="A111" s="82">
        <v>41941</v>
      </c>
      <c r="B111" s="83">
        <v>43.19</v>
      </c>
      <c r="C111" s="83">
        <v>43.44</v>
      </c>
      <c r="D111" s="83">
        <v>43.09</v>
      </c>
      <c r="E111" s="83">
        <v>43.35</v>
      </c>
      <c r="F111" s="84">
        <v>2119000</v>
      </c>
      <c r="G111" s="83">
        <v>43.86</v>
      </c>
      <c r="H111" s="84">
        <f>EOD_T-A111</f>
        <v>153</v>
      </c>
      <c r="I111" s="83">
        <f t="shared" si="3"/>
        <v>0.33999999999999631</v>
      </c>
      <c r="J111" s="83">
        <f t="shared" si="4"/>
        <v>0.78124999999999145</v>
      </c>
      <c r="K111" s="83">
        <f>J111-WES_90DSMR</f>
        <v>0.69255492009925457</v>
      </c>
      <c r="L111" s="83">
        <f t="shared" si="5"/>
        <v>0.47963231735368489</v>
      </c>
    </row>
    <row r="112" spans="1:12" x14ac:dyDescent="0.25">
      <c r="A112" s="82">
        <v>41940</v>
      </c>
      <c r="B112" s="83">
        <v>43.16</v>
      </c>
      <c r="C112" s="83">
        <v>43.41</v>
      </c>
      <c r="D112" s="83">
        <v>42.9</v>
      </c>
      <c r="E112" s="83">
        <v>43.02</v>
      </c>
      <c r="F112" s="84">
        <v>1569600</v>
      </c>
      <c r="G112" s="83">
        <v>43.52</v>
      </c>
      <c r="H112" s="84">
        <f>EOD_T-A112</f>
        <v>154</v>
      </c>
      <c r="I112" s="83">
        <f t="shared" si="3"/>
        <v>-3.9999999999999147E-2</v>
      </c>
      <c r="J112" s="83">
        <f t="shared" si="4"/>
        <v>-9.1827364554635318E-2</v>
      </c>
      <c r="K112" s="83">
        <f>J112-WES_90DSMR</f>
        <v>-0.18052244445537219</v>
      </c>
      <c r="L112" s="83">
        <f t="shared" si="5"/>
        <v>3.2588352952142935E-2</v>
      </c>
    </row>
    <row r="113" spans="1:12" x14ac:dyDescent="0.25">
      <c r="A113" s="82">
        <v>41939</v>
      </c>
      <c r="B113" s="83">
        <v>42.83</v>
      </c>
      <c r="C113" s="83">
        <v>43.14</v>
      </c>
      <c r="D113" s="83">
        <v>42.73</v>
      </c>
      <c r="E113" s="83">
        <v>43.06</v>
      </c>
      <c r="F113" s="84">
        <v>1778100</v>
      </c>
      <c r="G113" s="83">
        <v>43.56</v>
      </c>
      <c r="H113" s="84">
        <f>EOD_T-A113</f>
        <v>155</v>
      </c>
      <c r="I113" s="83">
        <f t="shared" si="3"/>
        <v>0.56000000000000227</v>
      </c>
      <c r="J113" s="83">
        <f t="shared" si="4"/>
        <v>1.302325581395354</v>
      </c>
      <c r="K113" s="83">
        <f>J113-WES_90DSMR</f>
        <v>1.2136305014946172</v>
      </c>
      <c r="L113" s="83">
        <f t="shared" si="5"/>
        <v>1.4728989941580759</v>
      </c>
    </row>
    <row r="114" spans="1:12" x14ac:dyDescent="0.25">
      <c r="A114" s="82">
        <v>41936</v>
      </c>
      <c r="B114" s="83">
        <v>42.5</v>
      </c>
      <c r="C114" s="83">
        <v>42.65</v>
      </c>
      <c r="D114" s="83">
        <v>42.15</v>
      </c>
      <c r="E114" s="83">
        <v>42.5</v>
      </c>
      <c r="F114" s="84">
        <v>1532300</v>
      </c>
      <c r="G114" s="83">
        <v>43</v>
      </c>
      <c r="H114" s="84">
        <f>EOD_T-A114</f>
        <v>158</v>
      </c>
      <c r="I114" s="83">
        <f t="shared" si="3"/>
        <v>0.28000000000000114</v>
      </c>
      <c r="J114" s="83">
        <f t="shared" si="4"/>
        <v>0.65543071161048949</v>
      </c>
      <c r="K114" s="83">
        <f>J114-WES_90DSMR</f>
        <v>0.56673563170975261</v>
      </c>
      <c r="L114" s="83">
        <f t="shared" si="5"/>
        <v>0.32118927624945237</v>
      </c>
    </row>
    <row r="115" spans="1:12" x14ac:dyDescent="0.25">
      <c r="A115" s="82">
        <v>41935</v>
      </c>
      <c r="B115" s="83">
        <v>41.94</v>
      </c>
      <c r="C115" s="83">
        <v>42.25</v>
      </c>
      <c r="D115" s="83">
        <v>41.9</v>
      </c>
      <c r="E115" s="83">
        <v>42.23</v>
      </c>
      <c r="F115" s="84">
        <v>1621900</v>
      </c>
      <c r="G115" s="83">
        <v>42.72</v>
      </c>
      <c r="H115" s="84">
        <f>EOD_T-A115</f>
        <v>159</v>
      </c>
      <c r="I115" s="83">
        <f t="shared" si="3"/>
        <v>0.37999999999999545</v>
      </c>
      <c r="J115" s="83">
        <f t="shared" si="4"/>
        <v>0.89749645725081595</v>
      </c>
      <c r="K115" s="83">
        <f>J115-WES_90DSMR</f>
        <v>0.80880137735007906</v>
      </c>
      <c r="L115" s="83">
        <f t="shared" si="5"/>
        <v>0.65415966800338499</v>
      </c>
    </row>
    <row r="116" spans="1:12" x14ac:dyDescent="0.25">
      <c r="A116" s="82">
        <v>41934</v>
      </c>
      <c r="B116" s="83">
        <v>41.95</v>
      </c>
      <c r="C116" s="83">
        <v>41.95</v>
      </c>
      <c r="D116" s="83">
        <v>41.55</v>
      </c>
      <c r="E116" s="83">
        <v>41.85</v>
      </c>
      <c r="F116" s="84">
        <v>1304700</v>
      </c>
      <c r="G116" s="83">
        <v>42.34</v>
      </c>
      <c r="H116" s="84">
        <f>EOD_T-A116</f>
        <v>160</v>
      </c>
      <c r="I116" s="83">
        <f t="shared" si="3"/>
        <v>0.44000000000000483</v>
      </c>
      <c r="J116" s="83">
        <f t="shared" si="4"/>
        <v>1.050119331742255</v>
      </c>
      <c r="K116" s="83">
        <f>J116-WES_90DSMR</f>
        <v>0.96142425184151814</v>
      </c>
      <c r="L116" s="83">
        <f t="shared" si="5"/>
        <v>0.92433659202902285</v>
      </c>
    </row>
    <row r="117" spans="1:12" x14ac:dyDescent="0.25">
      <c r="A117" s="82">
        <v>41933</v>
      </c>
      <c r="B117" s="83">
        <v>41.59</v>
      </c>
      <c r="C117" s="83">
        <v>41.75</v>
      </c>
      <c r="D117" s="83">
        <v>41.23</v>
      </c>
      <c r="E117" s="83">
        <v>41.42</v>
      </c>
      <c r="F117" s="84">
        <v>1537900</v>
      </c>
      <c r="G117" s="83">
        <v>41.9</v>
      </c>
      <c r="H117" s="84">
        <f>EOD_T-A117</f>
        <v>161</v>
      </c>
      <c r="I117" s="83">
        <f t="shared" si="3"/>
        <v>7.0000000000000284E-2</v>
      </c>
      <c r="J117" s="83">
        <f t="shared" si="4"/>
        <v>0.16734401147501862</v>
      </c>
      <c r="K117" s="83">
        <f>J117-WES_90DSMR</f>
        <v>7.8648931574281739E-2</v>
      </c>
      <c r="L117" s="83">
        <f t="shared" si="5"/>
        <v>6.1856544377760512E-3</v>
      </c>
    </row>
    <row r="118" spans="1:12" x14ac:dyDescent="0.25">
      <c r="A118" s="82">
        <v>41932</v>
      </c>
      <c r="B118" s="83">
        <v>41.35</v>
      </c>
      <c r="C118" s="83">
        <v>41.57</v>
      </c>
      <c r="D118" s="83">
        <v>41.23</v>
      </c>
      <c r="E118" s="83">
        <v>41.35</v>
      </c>
      <c r="F118" s="84">
        <v>1271100</v>
      </c>
      <c r="G118" s="83">
        <v>41.83</v>
      </c>
      <c r="H118" s="84">
        <f>EOD_T-A118</f>
        <v>162</v>
      </c>
      <c r="I118" s="83">
        <f t="shared" si="3"/>
        <v>0.32999999999999829</v>
      </c>
      <c r="J118" s="83">
        <f t="shared" si="4"/>
        <v>0.79518072289156205</v>
      </c>
      <c r="K118" s="83">
        <f>J118-WES_90DSMR</f>
        <v>0.70648564299082517</v>
      </c>
      <c r="L118" s="83">
        <f t="shared" si="5"/>
        <v>0.49912196375215967</v>
      </c>
    </row>
    <row r="119" spans="1:12" x14ac:dyDescent="0.25">
      <c r="A119" s="82">
        <v>41929</v>
      </c>
      <c r="B119" s="83">
        <v>41.52</v>
      </c>
      <c r="C119" s="83">
        <v>41.64</v>
      </c>
      <c r="D119" s="83">
        <v>40.89</v>
      </c>
      <c r="E119" s="83">
        <v>41.02</v>
      </c>
      <c r="F119" s="84">
        <v>1883700</v>
      </c>
      <c r="G119" s="83">
        <v>41.5</v>
      </c>
      <c r="H119" s="84">
        <f>EOD_T-A119</f>
        <v>165</v>
      </c>
      <c r="I119" s="83">
        <f t="shared" si="3"/>
        <v>-0.20000000000000284</v>
      </c>
      <c r="J119" s="83">
        <f t="shared" si="4"/>
        <v>-0.47961630695444329</v>
      </c>
      <c r="K119" s="83">
        <f>J119-WES_90DSMR</f>
        <v>-0.56831138685518012</v>
      </c>
      <c r="L119" s="83">
        <f t="shared" si="5"/>
        <v>0.3229778324292582</v>
      </c>
    </row>
    <row r="120" spans="1:12" x14ac:dyDescent="0.25">
      <c r="A120" s="82">
        <v>41928</v>
      </c>
      <c r="B120" s="83">
        <v>40.630000000000003</v>
      </c>
      <c r="C120" s="83">
        <v>41.28</v>
      </c>
      <c r="D120" s="83">
        <v>40.26</v>
      </c>
      <c r="E120" s="83">
        <v>41.22</v>
      </c>
      <c r="F120" s="84">
        <v>3010700</v>
      </c>
      <c r="G120" s="83">
        <v>41.7</v>
      </c>
      <c r="H120" s="84">
        <f>EOD_T-A120</f>
        <v>166</v>
      </c>
      <c r="I120" s="83">
        <f t="shared" si="3"/>
        <v>8.00000000000054E-2</v>
      </c>
      <c r="J120" s="83">
        <f t="shared" si="4"/>
        <v>0.19221528111486164</v>
      </c>
      <c r="K120" s="83">
        <f>J120-WES_90DSMR</f>
        <v>0.10352020121412475</v>
      </c>
      <c r="L120" s="83">
        <f t="shared" si="5"/>
        <v>1.0716432059412875E-2</v>
      </c>
    </row>
    <row r="121" spans="1:12" x14ac:dyDescent="0.25">
      <c r="A121" s="82">
        <v>41927</v>
      </c>
      <c r="B121" s="83">
        <v>40.65</v>
      </c>
      <c r="C121" s="83">
        <v>41.25</v>
      </c>
      <c r="D121" s="83">
        <v>40.65</v>
      </c>
      <c r="E121" s="83">
        <v>41.14</v>
      </c>
      <c r="F121" s="84">
        <v>2081100</v>
      </c>
      <c r="G121" s="83">
        <v>41.62</v>
      </c>
      <c r="H121" s="84">
        <f>EOD_T-A121</f>
        <v>167</v>
      </c>
      <c r="I121" s="83">
        <f t="shared" si="3"/>
        <v>0.35999999999999943</v>
      </c>
      <c r="J121" s="83">
        <f t="shared" si="4"/>
        <v>0.87251575375666379</v>
      </c>
      <c r="K121" s="83">
        <f>J121-WES_90DSMR</f>
        <v>0.78382067385592691</v>
      </c>
      <c r="L121" s="83">
        <f t="shared" si="5"/>
        <v>0.61437484876395931</v>
      </c>
    </row>
    <row r="122" spans="1:12" x14ac:dyDescent="0.25">
      <c r="A122" s="82">
        <v>41926</v>
      </c>
      <c r="B122" s="83">
        <v>39.799999999999997</v>
      </c>
      <c r="C122" s="83">
        <v>40.93</v>
      </c>
      <c r="D122" s="83">
        <v>39.799999999999997</v>
      </c>
      <c r="E122" s="83">
        <v>40.78</v>
      </c>
      <c r="F122" s="84">
        <v>2793500</v>
      </c>
      <c r="G122" s="83">
        <v>41.26</v>
      </c>
      <c r="H122" s="84">
        <f>EOD_T-A122</f>
        <v>168</v>
      </c>
      <c r="I122" s="83">
        <f t="shared" si="3"/>
        <v>0.78999999999999915</v>
      </c>
      <c r="J122" s="83">
        <f t="shared" si="4"/>
        <v>1.9520632567333809</v>
      </c>
      <c r="K122" s="83">
        <f>J122-WES_90DSMR</f>
        <v>1.863368176832644</v>
      </c>
      <c r="L122" s="83">
        <f t="shared" si="5"/>
        <v>3.4721409624326118</v>
      </c>
    </row>
    <row r="123" spans="1:12" x14ac:dyDescent="0.25">
      <c r="A123" s="82">
        <v>41925</v>
      </c>
      <c r="B123" s="83">
        <v>40.04</v>
      </c>
      <c r="C123" s="83">
        <v>40.270000000000003</v>
      </c>
      <c r="D123" s="83">
        <v>39.630000000000003</v>
      </c>
      <c r="E123" s="83">
        <v>40</v>
      </c>
      <c r="F123" s="84">
        <v>2969400</v>
      </c>
      <c r="G123" s="83">
        <v>40.47</v>
      </c>
      <c r="H123" s="84">
        <f>EOD_T-A123</f>
        <v>169</v>
      </c>
      <c r="I123" s="83">
        <f t="shared" si="3"/>
        <v>-0.84000000000000341</v>
      </c>
      <c r="J123" s="83">
        <f t="shared" si="4"/>
        <v>-2.0334059549745906</v>
      </c>
      <c r="K123" s="83">
        <f>J123-WES_90DSMR</f>
        <v>-2.1221010348753273</v>
      </c>
      <c r="L123" s="83">
        <f t="shared" si="5"/>
        <v>4.503312802218935</v>
      </c>
    </row>
    <row r="124" spans="1:12" x14ac:dyDescent="0.25">
      <c r="A124" s="82">
        <v>41922</v>
      </c>
      <c r="B124" s="83">
        <v>41.3</v>
      </c>
      <c r="C124" s="83">
        <v>41.46</v>
      </c>
      <c r="D124" s="83">
        <v>40.82</v>
      </c>
      <c r="E124" s="83">
        <v>40.83</v>
      </c>
      <c r="F124" s="84">
        <v>3173400</v>
      </c>
      <c r="G124" s="83">
        <v>41.31</v>
      </c>
      <c r="H124" s="84">
        <f>EOD_T-A124</f>
        <v>172</v>
      </c>
      <c r="I124" s="83">
        <f t="shared" si="3"/>
        <v>-1.1199999999999974</v>
      </c>
      <c r="J124" s="83">
        <f t="shared" si="4"/>
        <v>-2.6396417629036</v>
      </c>
      <c r="K124" s="83">
        <f>J124-WES_90DSMR</f>
        <v>-2.7283368428043371</v>
      </c>
      <c r="L124" s="83">
        <f t="shared" si="5"/>
        <v>7.4438219278035378</v>
      </c>
    </row>
    <row r="125" spans="1:12" x14ac:dyDescent="0.25">
      <c r="A125" s="82">
        <v>41921</v>
      </c>
      <c r="B125" s="83">
        <v>41.9</v>
      </c>
      <c r="C125" s="83">
        <v>42.29</v>
      </c>
      <c r="D125" s="83">
        <v>41.8</v>
      </c>
      <c r="E125" s="83">
        <v>41.94</v>
      </c>
      <c r="F125" s="84">
        <v>1207100</v>
      </c>
      <c r="G125" s="83">
        <v>42.43</v>
      </c>
      <c r="H125" s="84">
        <f>EOD_T-A125</f>
        <v>173</v>
      </c>
      <c r="I125" s="83">
        <f t="shared" si="3"/>
        <v>0.14000000000000057</v>
      </c>
      <c r="J125" s="83">
        <f t="shared" si="4"/>
        <v>0.33104752896666012</v>
      </c>
      <c r="K125" s="83">
        <f>J125-WES_90DSMR</f>
        <v>0.24235244906592324</v>
      </c>
      <c r="L125" s="83">
        <f t="shared" si="5"/>
        <v>5.8734709568250915E-2</v>
      </c>
    </row>
    <row r="126" spans="1:12" x14ac:dyDescent="0.25">
      <c r="A126" s="82">
        <v>41920</v>
      </c>
      <c r="B126" s="83">
        <v>41.5</v>
      </c>
      <c r="C126" s="83">
        <v>41.98</v>
      </c>
      <c r="D126" s="83">
        <v>41.45</v>
      </c>
      <c r="E126" s="83">
        <v>41.8</v>
      </c>
      <c r="F126" s="84">
        <v>1557600</v>
      </c>
      <c r="G126" s="83">
        <v>42.29</v>
      </c>
      <c r="H126" s="84">
        <f>EOD_T-A126</f>
        <v>174</v>
      </c>
      <c r="I126" s="83">
        <f t="shared" si="3"/>
        <v>-0.20000000000000284</v>
      </c>
      <c r="J126" s="83">
        <f t="shared" si="4"/>
        <v>-0.47069898799718246</v>
      </c>
      <c r="K126" s="83">
        <f>J126-WES_90DSMR</f>
        <v>-0.55939406789791934</v>
      </c>
      <c r="L126" s="83">
        <f t="shared" si="5"/>
        <v>0.312921723199382</v>
      </c>
    </row>
    <row r="127" spans="1:12" x14ac:dyDescent="0.25">
      <c r="A127" s="82">
        <v>41919</v>
      </c>
      <c r="B127" s="83">
        <v>42.2</v>
      </c>
      <c r="C127" s="83">
        <v>42.25</v>
      </c>
      <c r="D127" s="83">
        <v>41.36</v>
      </c>
      <c r="E127" s="83">
        <v>42</v>
      </c>
      <c r="F127" s="84">
        <v>2015400</v>
      </c>
      <c r="G127" s="83">
        <v>42.49</v>
      </c>
      <c r="H127" s="84">
        <f>EOD_T-A127</f>
        <v>175</v>
      </c>
      <c r="I127" s="83">
        <f t="shared" si="3"/>
        <v>-0.18999999999999773</v>
      </c>
      <c r="J127" s="83">
        <f t="shared" si="4"/>
        <v>-0.44517338331770789</v>
      </c>
      <c r="K127" s="83">
        <f>J127-WES_90DSMR</f>
        <v>-0.53386846321844472</v>
      </c>
      <c r="L127" s="83">
        <f t="shared" si="5"/>
        <v>0.28501553601922386</v>
      </c>
    </row>
    <row r="128" spans="1:12" x14ac:dyDescent="0.25">
      <c r="A128" s="82">
        <v>41918</v>
      </c>
      <c r="B128" s="83">
        <v>42.5</v>
      </c>
      <c r="C128" s="83">
        <v>42.57</v>
      </c>
      <c r="D128" s="83">
        <v>42.09</v>
      </c>
      <c r="E128" s="83">
        <v>42.19</v>
      </c>
      <c r="F128" s="84">
        <v>642600</v>
      </c>
      <c r="G128" s="83">
        <v>42.68</v>
      </c>
      <c r="H128" s="84">
        <f>EOD_T-A128</f>
        <v>176</v>
      </c>
      <c r="I128" s="83">
        <f t="shared" si="3"/>
        <v>-0.21000000000000085</v>
      </c>
      <c r="J128" s="83">
        <f t="shared" si="4"/>
        <v>-0.48962462112380706</v>
      </c>
      <c r="K128" s="83">
        <f>J128-WES_90DSMR</f>
        <v>-0.578319701024544</v>
      </c>
      <c r="L128" s="83">
        <f t="shared" si="5"/>
        <v>0.33445367659311798</v>
      </c>
    </row>
    <row r="129" spans="1:12" x14ac:dyDescent="0.25">
      <c r="A129" s="82">
        <v>41915</v>
      </c>
      <c r="B129" s="83">
        <v>41.9</v>
      </c>
      <c r="C129" s="83">
        <v>42.44</v>
      </c>
      <c r="D129" s="83">
        <v>41.89</v>
      </c>
      <c r="E129" s="83">
        <v>42.39</v>
      </c>
      <c r="F129" s="84">
        <v>1360300</v>
      </c>
      <c r="G129" s="83">
        <v>42.89</v>
      </c>
      <c r="H129" s="84">
        <f>EOD_T-A129</f>
        <v>179</v>
      </c>
      <c r="I129" s="83">
        <f t="shared" si="3"/>
        <v>0.32000000000000028</v>
      </c>
      <c r="J129" s="83">
        <f t="shared" si="4"/>
        <v>0.75170307728447328</v>
      </c>
      <c r="K129" s="83">
        <f>J129-WES_90DSMR</f>
        <v>0.66300799738373639</v>
      </c>
      <c r="L129" s="83">
        <f t="shared" si="5"/>
        <v>0.43957960459479262</v>
      </c>
    </row>
    <row r="130" spans="1:12" x14ac:dyDescent="0.25">
      <c r="A130" s="82">
        <v>41914</v>
      </c>
      <c r="B130" s="83">
        <v>42.12</v>
      </c>
      <c r="C130" s="83">
        <v>42.38</v>
      </c>
      <c r="D130" s="83">
        <v>41.97</v>
      </c>
      <c r="E130" s="83">
        <v>42.08</v>
      </c>
      <c r="F130" s="84">
        <v>1453300</v>
      </c>
      <c r="G130" s="83">
        <v>42.57</v>
      </c>
      <c r="H130" s="84">
        <f>EOD_T-A130</f>
        <v>180</v>
      </c>
      <c r="I130" s="83">
        <f t="shared" si="3"/>
        <v>-0.25</v>
      </c>
      <c r="J130" s="83">
        <f t="shared" si="4"/>
        <v>-0.58383932741709477</v>
      </c>
      <c r="K130" s="83">
        <f>J130-WES_90DSMR</f>
        <v>-0.67253440731783165</v>
      </c>
      <c r="L130" s="83">
        <f t="shared" si="5"/>
        <v>0.4523025290263471</v>
      </c>
    </row>
    <row r="131" spans="1:12" x14ac:dyDescent="0.25">
      <c r="A131" s="82">
        <v>41913</v>
      </c>
      <c r="B131" s="83">
        <v>41.6</v>
      </c>
      <c r="C131" s="83">
        <v>42.37</v>
      </c>
      <c r="D131" s="83">
        <v>41.54</v>
      </c>
      <c r="E131" s="83">
        <v>42.33</v>
      </c>
      <c r="F131" s="84">
        <v>1961400</v>
      </c>
      <c r="G131" s="83">
        <v>42.82</v>
      </c>
      <c r="H131" s="84">
        <f>EOD_T-A131</f>
        <v>181</v>
      </c>
      <c r="I131" s="83">
        <f t="shared" ref="I131:I194" si="6">G131-G132</f>
        <v>0.17000000000000171</v>
      </c>
      <c r="J131" s="83">
        <f t="shared" ref="J131:J194" si="7">I131/G132*100</f>
        <v>0.39859320046893715</v>
      </c>
      <c r="K131" s="83">
        <f>J131-WES_90DSMR</f>
        <v>0.30989812056820026</v>
      </c>
      <c r="L131" s="83">
        <f t="shared" ref="L131:L194" si="8">K131*K131</f>
        <v>9.6036845131702783E-2</v>
      </c>
    </row>
    <row r="132" spans="1:12" x14ac:dyDescent="0.25">
      <c r="A132" s="82">
        <v>41912</v>
      </c>
      <c r="B132" s="83">
        <v>42.01</v>
      </c>
      <c r="C132" s="83">
        <v>42.2</v>
      </c>
      <c r="D132" s="83">
        <v>41.9</v>
      </c>
      <c r="E132" s="83">
        <v>42.16</v>
      </c>
      <c r="F132" s="84">
        <v>2219300</v>
      </c>
      <c r="G132" s="83">
        <v>42.65</v>
      </c>
      <c r="H132" s="84">
        <f>EOD_T-A132</f>
        <v>182</v>
      </c>
      <c r="I132" s="83">
        <f t="shared" si="6"/>
        <v>-5.0000000000004263E-2</v>
      </c>
      <c r="J132" s="83">
        <f t="shared" si="7"/>
        <v>-0.11709601873537297</v>
      </c>
      <c r="K132" s="83">
        <f>J132-WES_90DSMR</f>
        <v>-0.20579109863610984</v>
      </c>
      <c r="L132" s="83">
        <f t="shared" si="8"/>
        <v>4.2349976277857089E-2</v>
      </c>
    </row>
    <row r="133" spans="1:12" x14ac:dyDescent="0.25">
      <c r="A133" s="82">
        <v>41911</v>
      </c>
      <c r="B133" s="83">
        <v>42.5</v>
      </c>
      <c r="C133" s="83">
        <v>42.6</v>
      </c>
      <c r="D133" s="83">
        <v>42.11</v>
      </c>
      <c r="E133" s="83">
        <v>42.21</v>
      </c>
      <c r="F133" s="84">
        <v>1598500</v>
      </c>
      <c r="G133" s="83">
        <v>42.7</v>
      </c>
      <c r="H133" s="84">
        <f>EOD_T-A133</f>
        <v>183</v>
      </c>
      <c r="I133" s="83">
        <f t="shared" si="6"/>
        <v>-0.53999999999999915</v>
      </c>
      <c r="J133" s="83">
        <f t="shared" si="7"/>
        <v>-1.2488436632747437</v>
      </c>
      <c r="K133" s="83">
        <f>J133-WES_90DSMR</f>
        <v>-1.3375387431754806</v>
      </c>
      <c r="L133" s="83">
        <f t="shared" si="8"/>
        <v>1.7890098894954443</v>
      </c>
    </row>
    <row r="134" spans="1:12" x14ac:dyDescent="0.25">
      <c r="A134" s="82">
        <v>41908</v>
      </c>
      <c r="B134" s="83">
        <v>42.76</v>
      </c>
      <c r="C134" s="83">
        <v>42.9</v>
      </c>
      <c r="D134" s="83">
        <v>42.53</v>
      </c>
      <c r="E134" s="83">
        <v>42.74</v>
      </c>
      <c r="F134" s="84">
        <v>2851000</v>
      </c>
      <c r="G134" s="83">
        <v>43.24</v>
      </c>
      <c r="H134" s="84">
        <f>EOD_T-A134</f>
        <v>186</v>
      </c>
      <c r="I134" s="83">
        <f t="shared" si="6"/>
        <v>-0.25</v>
      </c>
      <c r="J134" s="83">
        <f t="shared" si="7"/>
        <v>-0.57484479190618532</v>
      </c>
      <c r="K134" s="83">
        <f>J134-WES_90DSMR</f>
        <v>-0.6635398718069222</v>
      </c>
      <c r="L134" s="83">
        <f t="shared" si="8"/>
        <v>0.44028516147754676</v>
      </c>
    </row>
    <row r="135" spans="1:12" x14ac:dyDescent="0.25">
      <c r="A135" s="82">
        <v>41907</v>
      </c>
      <c r="B135" s="83">
        <v>43</v>
      </c>
      <c r="C135" s="83">
        <v>43.04</v>
      </c>
      <c r="D135" s="83">
        <v>42.62</v>
      </c>
      <c r="E135" s="83">
        <v>42.99</v>
      </c>
      <c r="F135" s="84">
        <v>2118600</v>
      </c>
      <c r="G135" s="83">
        <v>43.49</v>
      </c>
      <c r="H135" s="84">
        <f>EOD_T-A135</f>
        <v>187</v>
      </c>
      <c r="I135" s="83">
        <f t="shared" si="6"/>
        <v>6.0000000000002274E-2</v>
      </c>
      <c r="J135" s="83">
        <f t="shared" si="7"/>
        <v>0.13815335021874806</v>
      </c>
      <c r="K135" s="83">
        <f>J135-WES_90DSMR</f>
        <v>4.9458270318011172E-2</v>
      </c>
      <c r="L135" s="83">
        <f t="shared" si="8"/>
        <v>2.4461205028494647E-3</v>
      </c>
    </row>
    <row r="136" spans="1:12" x14ac:dyDescent="0.25">
      <c r="A136" s="82">
        <v>41906</v>
      </c>
      <c r="B136" s="83">
        <v>43.01</v>
      </c>
      <c r="C136" s="83">
        <v>43.08</v>
      </c>
      <c r="D136" s="83">
        <v>42.69</v>
      </c>
      <c r="E136" s="83">
        <v>42.93</v>
      </c>
      <c r="F136" s="84">
        <v>1547000</v>
      </c>
      <c r="G136" s="83">
        <v>43.43</v>
      </c>
      <c r="H136" s="84">
        <f>EOD_T-A136</f>
        <v>188</v>
      </c>
      <c r="I136" s="83">
        <f t="shared" si="6"/>
        <v>-0.21999999999999886</v>
      </c>
      <c r="J136" s="83">
        <f t="shared" si="7"/>
        <v>-0.50400916380297567</v>
      </c>
      <c r="K136" s="83">
        <f>J136-WES_90DSMR</f>
        <v>-0.59270424370371255</v>
      </c>
      <c r="L136" s="83">
        <f t="shared" si="8"/>
        <v>0.35129832050438986</v>
      </c>
    </row>
    <row r="137" spans="1:12" x14ac:dyDescent="0.25">
      <c r="A137" s="82">
        <v>41905</v>
      </c>
      <c r="B137" s="83">
        <v>42.82</v>
      </c>
      <c r="C137" s="83">
        <v>43.17</v>
      </c>
      <c r="D137" s="83">
        <v>42.53</v>
      </c>
      <c r="E137" s="83">
        <v>43.15</v>
      </c>
      <c r="F137" s="84">
        <v>1671300</v>
      </c>
      <c r="G137" s="83">
        <v>43.65</v>
      </c>
      <c r="H137" s="84">
        <f>EOD_T-A137</f>
        <v>189</v>
      </c>
      <c r="I137" s="83">
        <f t="shared" si="6"/>
        <v>0.5</v>
      </c>
      <c r="J137" s="83">
        <f t="shared" si="7"/>
        <v>1.1587485515643106</v>
      </c>
      <c r="K137" s="83">
        <f>J137-WES_90DSMR</f>
        <v>1.0700534716635737</v>
      </c>
      <c r="L137" s="83">
        <f t="shared" si="8"/>
        <v>1.1450144322192666</v>
      </c>
    </row>
    <row r="138" spans="1:12" x14ac:dyDescent="0.25">
      <c r="A138" s="82">
        <v>41904</v>
      </c>
      <c r="B138" s="83">
        <v>42.95</v>
      </c>
      <c r="C138" s="83">
        <v>43.09</v>
      </c>
      <c r="D138" s="83">
        <v>42.59</v>
      </c>
      <c r="E138" s="83">
        <v>42.65</v>
      </c>
      <c r="F138" s="84">
        <v>1552700</v>
      </c>
      <c r="G138" s="83">
        <v>43.15</v>
      </c>
      <c r="H138" s="84">
        <f>EOD_T-A138</f>
        <v>190</v>
      </c>
      <c r="I138" s="83">
        <f t="shared" si="6"/>
        <v>-0.30000000000000426</v>
      </c>
      <c r="J138" s="83">
        <f t="shared" si="7"/>
        <v>-0.69044879171462425</v>
      </c>
      <c r="K138" s="83">
        <f>J138-WES_90DSMR</f>
        <v>-0.77914387161536114</v>
      </c>
      <c r="L138" s="83">
        <f t="shared" si="8"/>
        <v>0.60706517267577431</v>
      </c>
    </row>
    <row r="139" spans="1:12" x14ac:dyDescent="0.25">
      <c r="A139" s="82">
        <v>41901</v>
      </c>
      <c r="B139" s="83">
        <v>43</v>
      </c>
      <c r="C139" s="83">
        <v>43.22</v>
      </c>
      <c r="D139" s="83">
        <v>42.91</v>
      </c>
      <c r="E139" s="83">
        <v>42.95</v>
      </c>
      <c r="F139" s="84">
        <v>2062900</v>
      </c>
      <c r="G139" s="83">
        <v>43.45</v>
      </c>
      <c r="H139" s="84">
        <f>EOD_T-A139</f>
        <v>193</v>
      </c>
      <c r="I139" s="83">
        <f t="shared" si="6"/>
        <v>9.0000000000003411E-2</v>
      </c>
      <c r="J139" s="83">
        <f t="shared" si="7"/>
        <v>0.2075645756457643</v>
      </c>
      <c r="K139" s="83">
        <f>J139-WES_90DSMR</f>
        <v>0.11886949574502742</v>
      </c>
      <c r="L139" s="83">
        <f t="shared" si="8"/>
        <v>1.4129957018677091E-2</v>
      </c>
    </row>
    <row r="140" spans="1:12" x14ac:dyDescent="0.25">
      <c r="A140" s="82">
        <v>41900</v>
      </c>
      <c r="B140" s="83">
        <v>43</v>
      </c>
      <c r="C140" s="83">
        <v>43.1</v>
      </c>
      <c r="D140" s="83">
        <v>42.51</v>
      </c>
      <c r="E140" s="83">
        <v>42.86</v>
      </c>
      <c r="F140" s="84">
        <v>2403700</v>
      </c>
      <c r="G140" s="83">
        <v>43.36</v>
      </c>
      <c r="H140" s="84">
        <f>EOD_T-A140</f>
        <v>194</v>
      </c>
      <c r="I140" s="83">
        <f t="shared" si="6"/>
        <v>-0.24000000000000199</v>
      </c>
      <c r="J140" s="83">
        <f t="shared" si="7"/>
        <v>-0.55045871559633486</v>
      </c>
      <c r="K140" s="83">
        <f>J140-WES_90DSMR</f>
        <v>-0.63915379549707174</v>
      </c>
      <c r="L140" s="83">
        <f t="shared" si="8"/>
        <v>0.40851757429831259</v>
      </c>
    </row>
    <row r="141" spans="1:12" x14ac:dyDescent="0.25">
      <c r="A141" s="82">
        <v>41899</v>
      </c>
      <c r="B141" s="83">
        <v>42.9</v>
      </c>
      <c r="C141" s="83">
        <v>43.21</v>
      </c>
      <c r="D141" s="83">
        <v>42.86</v>
      </c>
      <c r="E141" s="83">
        <v>43.1</v>
      </c>
      <c r="F141" s="84">
        <v>1975400</v>
      </c>
      <c r="G141" s="83">
        <v>43.6</v>
      </c>
      <c r="H141" s="84">
        <f>EOD_T-A141</f>
        <v>195</v>
      </c>
      <c r="I141" s="83">
        <f t="shared" si="6"/>
        <v>7.9999999999998295E-2</v>
      </c>
      <c r="J141" s="83">
        <f t="shared" si="7"/>
        <v>0.18382352941176078</v>
      </c>
      <c r="K141" s="83">
        <f>J141-WES_90DSMR</f>
        <v>9.5128449511023894E-2</v>
      </c>
      <c r="L141" s="83">
        <f t="shared" si="8"/>
        <v>9.0494219063714226E-3</v>
      </c>
    </row>
    <row r="142" spans="1:12" x14ac:dyDescent="0.25">
      <c r="A142" s="82">
        <v>41898</v>
      </c>
      <c r="B142" s="83">
        <v>43.2</v>
      </c>
      <c r="C142" s="83">
        <v>43.22</v>
      </c>
      <c r="D142" s="83">
        <v>42.87</v>
      </c>
      <c r="E142" s="83">
        <v>43.02</v>
      </c>
      <c r="F142" s="84">
        <v>2072800</v>
      </c>
      <c r="G142" s="83">
        <v>43.52</v>
      </c>
      <c r="H142" s="84">
        <f>EOD_T-A142</f>
        <v>196</v>
      </c>
      <c r="I142" s="83">
        <f t="shared" si="6"/>
        <v>-0.17999999999999972</v>
      </c>
      <c r="J142" s="83">
        <f t="shared" si="7"/>
        <v>-0.4118993135011435</v>
      </c>
      <c r="K142" s="83">
        <f>J142-WES_90DSMR</f>
        <v>-0.50059439340188039</v>
      </c>
      <c r="L142" s="83">
        <f t="shared" si="8"/>
        <v>0.25059474670539661</v>
      </c>
    </row>
    <row r="143" spans="1:12" x14ac:dyDescent="0.25">
      <c r="A143" s="82">
        <v>41897</v>
      </c>
      <c r="B143" s="83">
        <v>43.5</v>
      </c>
      <c r="C143" s="83">
        <v>43.55</v>
      </c>
      <c r="D143" s="83">
        <v>43.15</v>
      </c>
      <c r="E143" s="83">
        <v>43.2</v>
      </c>
      <c r="F143" s="84">
        <v>2047300</v>
      </c>
      <c r="G143" s="83">
        <v>43.7</v>
      </c>
      <c r="H143" s="84">
        <f>EOD_T-A143</f>
        <v>197</v>
      </c>
      <c r="I143" s="83">
        <f t="shared" si="6"/>
        <v>-0.55999999999999517</v>
      </c>
      <c r="J143" s="83">
        <f t="shared" si="7"/>
        <v>-1.2652507907817334</v>
      </c>
      <c r="K143" s="83">
        <f>J143-WES_90DSMR</f>
        <v>-1.3539458706824703</v>
      </c>
      <c r="L143" s="83">
        <f t="shared" si="8"/>
        <v>1.8331694207381126</v>
      </c>
    </row>
    <row r="144" spans="1:12" x14ac:dyDescent="0.25">
      <c r="A144" s="82">
        <v>41894</v>
      </c>
      <c r="B144" s="83">
        <v>44</v>
      </c>
      <c r="C144" s="83">
        <v>44</v>
      </c>
      <c r="D144" s="83">
        <v>43.53</v>
      </c>
      <c r="E144" s="83">
        <v>43.75</v>
      </c>
      <c r="F144" s="84">
        <v>1536600</v>
      </c>
      <c r="G144" s="83">
        <v>44.26</v>
      </c>
      <c r="H144" s="84">
        <f>EOD_T-A144</f>
        <v>200</v>
      </c>
      <c r="I144" s="83">
        <f t="shared" si="6"/>
        <v>-9.0000000000003411E-2</v>
      </c>
      <c r="J144" s="83">
        <f t="shared" si="7"/>
        <v>-0.20293122886133802</v>
      </c>
      <c r="K144" s="83">
        <f>J144-WES_90DSMR</f>
        <v>-0.2916263087620749</v>
      </c>
      <c r="L144" s="83">
        <f t="shared" si="8"/>
        <v>8.504590396219304E-2</v>
      </c>
    </row>
    <row r="145" spans="1:12" x14ac:dyDescent="0.25">
      <c r="A145" s="82">
        <v>41893</v>
      </c>
      <c r="B145" s="83">
        <v>44.33</v>
      </c>
      <c r="C145" s="83">
        <v>44.36</v>
      </c>
      <c r="D145" s="83">
        <v>43.76</v>
      </c>
      <c r="E145" s="83">
        <v>43.84</v>
      </c>
      <c r="F145" s="84">
        <v>1905500</v>
      </c>
      <c r="G145" s="83">
        <v>44.35</v>
      </c>
      <c r="H145" s="84">
        <f>EOD_T-A145</f>
        <v>201</v>
      </c>
      <c r="I145" s="83">
        <f t="shared" si="6"/>
        <v>-0.35000000000000142</v>
      </c>
      <c r="J145" s="83">
        <f t="shared" si="7"/>
        <v>-0.78299776286353784</v>
      </c>
      <c r="K145" s="83">
        <f>J145-WES_90DSMR</f>
        <v>-0.87169284276427472</v>
      </c>
      <c r="L145" s="83">
        <f t="shared" si="8"/>
        <v>0.75984841212646259</v>
      </c>
    </row>
    <row r="146" spans="1:12" x14ac:dyDescent="0.25">
      <c r="A146" s="82">
        <v>41892</v>
      </c>
      <c r="B146" s="83">
        <v>44</v>
      </c>
      <c r="C146" s="83">
        <v>44.32</v>
      </c>
      <c r="D146" s="83">
        <v>43.86</v>
      </c>
      <c r="E146" s="83">
        <v>44.18</v>
      </c>
      <c r="F146" s="84">
        <v>2113300</v>
      </c>
      <c r="G146" s="83">
        <v>44.7</v>
      </c>
      <c r="H146" s="84">
        <f>EOD_T-A146</f>
        <v>202</v>
      </c>
      <c r="I146" s="83">
        <f t="shared" si="6"/>
        <v>-8.9999999999996305E-2</v>
      </c>
      <c r="J146" s="83">
        <f t="shared" si="7"/>
        <v>-0.2009377093101056</v>
      </c>
      <c r="K146" s="83">
        <f>J146-WES_90DSMR</f>
        <v>-0.28963278921084246</v>
      </c>
      <c r="L146" s="83">
        <f t="shared" si="8"/>
        <v>8.3887152586052297E-2</v>
      </c>
    </row>
    <row r="147" spans="1:12" x14ac:dyDescent="0.25">
      <c r="A147" s="82">
        <v>41891</v>
      </c>
      <c r="B147" s="83">
        <v>44.14</v>
      </c>
      <c r="C147" s="83">
        <v>44.33</v>
      </c>
      <c r="D147" s="83">
        <v>44.07</v>
      </c>
      <c r="E147" s="83">
        <v>44.27</v>
      </c>
      <c r="F147" s="84">
        <v>1794900</v>
      </c>
      <c r="G147" s="83">
        <v>44.79</v>
      </c>
      <c r="H147" s="84">
        <f>EOD_T-A147</f>
        <v>203</v>
      </c>
      <c r="I147" s="83">
        <f t="shared" si="6"/>
        <v>0.10999999999999943</v>
      </c>
      <c r="J147" s="83">
        <f t="shared" si="7"/>
        <v>0.24619516562220106</v>
      </c>
      <c r="K147" s="83">
        <f>J147-WES_90DSMR</f>
        <v>0.15750008572146418</v>
      </c>
      <c r="L147" s="83">
        <f t="shared" si="8"/>
        <v>2.4806277002268565E-2</v>
      </c>
    </row>
    <row r="148" spans="1:12" x14ac:dyDescent="0.25">
      <c r="A148" s="82">
        <v>41890</v>
      </c>
      <c r="B148" s="83">
        <v>44.2</v>
      </c>
      <c r="C148" s="83">
        <v>44.25</v>
      </c>
      <c r="D148" s="83">
        <v>43.91</v>
      </c>
      <c r="E148" s="83">
        <v>44.16</v>
      </c>
      <c r="F148" s="84">
        <v>2046600</v>
      </c>
      <c r="G148" s="83">
        <v>44.68</v>
      </c>
      <c r="H148" s="84">
        <f>EOD_T-A148</f>
        <v>204</v>
      </c>
      <c r="I148" s="83">
        <f t="shared" si="6"/>
        <v>0.18999999999999773</v>
      </c>
      <c r="J148" s="83">
        <f t="shared" si="7"/>
        <v>0.42706226118228302</v>
      </c>
      <c r="K148" s="83">
        <f>J148-WES_90DSMR</f>
        <v>0.33836718128154614</v>
      </c>
      <c r="L148" s="83">
        <f t="shared" si="8"/>
        <v>0.11449234936841871</v>
      </c>
    </row>
    <row r="149" spans="1:12" x14ac:dyDescent="0.25">
      <c r="A149" s="82">
        <v>41887</v>
      </c>
      <c r="B149" s="83">
        <v>44</v>
      </c>
      <c r="C149" s="83">
        <v>44.33</v>
      </c>
      <c r="D149" s="83">
        <v>43.9</v>
      </c>
      <c r="E149" s="83">
        <v>43.98</v>
      </c>
      <c r="F149" s="84">
        <v>1624300</v>
      </c>
      <c r="G149" s="83">
        <v>44.49</v>
      </c>
      <c r="H149" s="84">
        <f>EOD_T-A149</f>
        <v>207</v>
      </c>
      <c r="I149" s="83">
        <f t="shared" si="6"/>
        <v>3.0000000000001137E-2</v>
      </c>
      <c r="J149" s="83">
        <f t="shared" si="7"/>
        <v>6.7476383265859502E-2</v>
      </c>
      <c r="K149" s="83">
        <f>J149-WES_90DSMR</f>
        <v>-2.1218696634877382E-2</v>
      </c>
      <c r="L149" s="83">
        <f t="shared" si="8"/>
        <v>4.5023308688295675E-4</v>
      </c>
    </row>
    <row r="150" spans="1:12" x14ac:dyDescent="0.25">
      <c r="A150" s="82">
        <v>41886</v>
      </c>
      <c r="B150" s="83">
        <v>43.95</v>
      </c>
      <c r="C150" s="83">
        <v>43.99</v>
      </c>
      <c r="D150" s="83">
        <v>43.76</v>
      </c>
      <c r="E150" s="83">
        <v>43.95</v>
      </c>
      <c r="F150" s="84">
        <v>1897800</v>
      </c>
      <c r="G150" s="83">
        <v>44.46</v>
      </c>
      <c r="H150" s="84">
        <f>EOD_T-A150</f>
        <v>208</v>
      </c>
      <c r="I150" s="83">
        <f t="shared" si="6"/>
        <v>0.14999999999999858</v>
      </c>
      <c r="J150" s="83">
        <f t="shared" si="7"/>
        <v>0.33852403520649643</v>
      </c>
      <c r="K150" s="83">
        <f>J150-WES_90DSMR</f>
        <v>0.24982895530575955</v>
      </c>
      <c r="L150" s="83">
        <f t="shared" si="8"/>
        <v>6.2414506909167201E-2</v>
      </c>
    </row>
    <row r="151" spans="1:12" x14ac:dyDescent="0.25">
      <c r="A151" s="82">
        <v>41885</v>
      </c>
      <c r="B151" s="83">
        <v>43.73</v>
      </c>
      <c r="C151" s="83">
        <v>43.95</v>
      </c>
      <c r="D151" s="83">
        <v>43.7</v>
      </c>
      <c r="E151" s="83">
        <v>43.8</v>
      </c>
      <c r="F151" s="84">
        <v>1221400</v>
      </c>
      <c r="G151" s="83">
        <v>44.31</v>
      </c>
      <c r="H151" s="84">
        <f>EOD_T-A151</f>
        <v>209</v>
      </c>
      <c r="I151" s="83">
        <f t="shared" si="6"/>
        <v>7.0000000000000284E-2</v>
      </c>
      <c r="J151" s="83">
        <f t="shared" si="7"/>
        <v>0.15822784810126644</v>
      </c>
      <c r="K151" s="83">
        <f>J151-WES_90DSMR</f>
        <v>6.953276820052956E-2</v>
      </c>
      <c r="L151" s="83">
        <f t="shared" si="8"/>
        <v>4.8348058536285751E-3</v>
      </c>
    </row>
    <row r="152" spans="1:12" x14ac:dyDescent="0.25">
      <c r="A152" s="82">
        <v>41884</v>
      </c>
      <c r="B152" s="83">
        <v>43.2</v>
      </c>
      <c r="C152" s="83">
        <v>43.82</v>
      </c>
      <c r="D152" s="83">
        <v>43.11</v>
      </c>
      <c r="E152" s="83">
        <v>43.73</v>
      </c>
      <c r="F152" s="84">
        <v>1745000</v>
      </c>
      <c r="G152" s="83">
        <v>44.24</v>
      </c>
      <c r="H152" s="84">
        <f>EOD_T-A152</f>
        <v>210</v>
      </c>
      <c r="I152" s="83">
        <f t="shared" si="6"/>
        <v>0.42999999999999972</v>
      </c>
      <c r="J152" s="83">
        <f t="shared" si="7"/>
        <v>0.98151107053184128</v>
      </c>
      <c r="K152" s="83">
        <f>J152-WES_90DSMR</f>
        <v>0.89281599063110439</v>
      </c>
      <c r="L152" s="83">
        <f t="shared" si="8"/>
        <v>0.79712039312660032</v>
      </c>
    </row>
    <row r="153" spans="1:12" x14ac:dyDescent="0.25">
      <c r="A153" s="82">
        <v>41883</v>
      </c>
      <c r="B153" s="83">
        <v>43.65</v>
      </c>
      <c r="C153" s="83">
        <v>43.68</v>
      </c>
      <c r="D153" s="83">
        <v>43.15</v>
      </c>
      <c r="E153" s="83">
        <v>43.3</v>
      </c>
      <c r="F153" s="84">
        <v>1506800</v>
      </c>
      <c r="G153" s="83">
        <v>43.81</v>
      </c>
      <c r="H153" s="84">
        <f>EOD_T-A153</f>
        <v>211</v>
      </c>
      <c r="I153" s="83">
        <f t="shared" si="6"/>
        <v>-9.9999999999980105E-3</v>
      </c>
      <c r="J153" s="83">
        <f t="shared" si="7"/>
        <v>-2.2820629849379302E-2</v>
      </c>
      <c r="K153" s="83">
        <f>J153-WES_90DSMR</f>
        <v>-0.11151570975011618</v>
      </c>
      <c r="L153" s="83">
        <f t="shared" si="8"/>
        <v>1.2435753521072157E-2</v>
      </c>
    </row>
    <row r="154" spans="1:12" x14ac:dyDescent="0.25">
      <c r="A154" s="82">
        <v>41880</v>
      </c>
      <c r="B154" s="83">
        <v>43.5</v>
      </c>
      <c r="C154" s="83">
        <v>43.69</v>
      </c>
      <c r="D154" s="83">
        <v>43.1</v>
      </c>
      <c r="E154" s="83">
        <v>43.31</v>
      </c>
      <c r="F154" s="84">
        <v>7658500</v>
      </c>
      <c r="G154" s="83">
        <v>43.82</v>
      </c>
      <c r="H154" s="84">
        <f>EOD_T-A154</f>
        <v>214</v>
      </c>
      <c r="I154" s="83">
        <f t="shared" si="6"/>
        <v>-0.42000000000000171</v>
      </c>
      <c r="J154" s="83">
        <f t="shared" si="7"/>
        <v>-0.94936708860759877</v>
      </c>
      <c r="K154" s="83">
        <f>J154-WES_90DSMR</f>
        <v>-1.0380621685083358</v>
      </c>
      <c r="L154" s="83">
        <f t="shared" si="8"/>
        <v>1.0775730656882285</v>
      </c>
    </row>
    <row r="155" spans="1:12" x14ac:dyDescent="0.25">
      <c r="A155" s="82">
        <v>41879</v>
      </c>
      <c r="B155" s="83">
        <v>44.73</v>
      </c>
      <c r="C155" s="83">
        <v>44.84</v>
      </c>
      <c r="D155" s="83">
        <v>44.6</v>
      </c>
      <c r="E155" s="83">
        <v>44.76</v>
      </c>
      <c r="F155" s="84">
        <v>2900900</v>
      </c>
      <c r="G155" s="83">
        <v>44.24</v>
      </c>
      <c r="H155" s="84">
        <f>EOD_T-A155</f>
        <v>215</v>
      </c>
      <c r="I155" s="83">
        <f t="shared" si="6"/>
        <v>0</v>
      </c>
      <c r="J155" s="83">
        <f t="shared" si="7"/>
        <v>0</v>
      </c>
      <c r="K155" s="83">
        <f>J155-WES_90DSMR</f>
        <v>-8.8695079900736884E-2</v>
      </c>
      <c r="L155" s="83">
        <f t="shared" si="8"/>
        <v>7.8668171985980997E-3</v>
      </c>
    </row>
    <row r="156" spans="1:12" x14ac:dyDescent="0.25">
      <c r="A156" s="82">
        <v>41878</v>
      </c>
      <c r="B156" s="83">
        <v>44.94</v>
      </c>
      <c r="C156" s="83">
        <v>44.96</v>
      </c>
      <c r="D156" s="83">
        <v>44.61</v>
      </c>
      <c r="E156" s="83">
        <v>44.76</v>
      </c>
      <c r="F156" s="84">
        <v>2343700</v>
      </c>
      <c r="G156" s="83">
        <v>44.24</v>
      </c>
      <c r="H156" s="84">
        <f>EOD_T-A156</f>
        <v>216</v>
      </c>
      <c r="I156" s="83">
        <f t="shared" si="6"/>
        <v>0.16000000000000369</v>
      </c>
      <c r="J156" s="83">
        <f t="shared" si="7"/>
        <v>0.36297640653358371</v>
      </c>
      <c r="K156" s="83">
        <f>J156-WES_90DSMR</f>
        <v>0.27428132663284682</v>
      </c>
      <c r="L156" s="83">
        <f t="shared" si="8"/>
        <v>7.5230246139474405E-2</v>
      </c>
    </row>
    <row r="157" spans="1:12" x14ac:dyDescent="0.25">
      <c r="A157" s="82">
        <v>41877</v>
      </c>
      <c r="B157" s="83">
        <v>44.8</v>
      </c>
      <c r="C157" s="83">
        <v>44.99</v>
      </c>
      <c r="D157" s="83">
        <v>44.6</v>
      </c>
      <c r="E157" s="83">
        <v>44.6</v>
      </c>
      <c r="F157" s="84">
        <v>1588200</v>
      </c>
      <c r="G157" s="83">
        <v>44.08</v>
      </c>
      <c r="H157" s="84">
        <f>EOD_T-A157</f>
        <v>217</v>
      </c>
      <c r="I157" s="83">
        <f t="shared" si="6"/>
        <v>-7.0000000000000284E-2</v>
      </c>
      <c r="J157" s="83">
        <f t="shared" si="7"/>
        <v>-0.15855039637599158</v>
      </c>
      <c r="K157" s="83">
        <f>J157-WES_90DSMR</f>
        <v>-0.24724547627672847</v>
      </c>
      <c r="L157" s="83">
        <f t="shared" si="8"/>
        <v>6.11303255393063E-2</v>
      </c>
    </row>
    <row r="158" spans="1:12" x14ac:dyDescent="0.25">
      <c r="A158" s="82">
        <v>41876</v>
      </c>
      <c r="B158" s="83">
        <v>44.58</v>
      </c>
      <c r="C158" s="83">
        <v>44.89</v>
      </c>
      <c r="D158" s="83">
        <v>44.57</v>
      </c>
      <c r="E158" s="83">
        <v>44.67</v>
      </c>
      <c r="F158" s="84">
        <v>1426900</v>
      </c>
      <c r="G158" s="83">
        <v>44.15</v>
      </c>
      <c r="H158" s="84">
        <f>EOD_T-A158</f>
        <v>218</v>
      </c>
      <c r="I158" s="83">
        <f t="shared" si="6"/>
        <v>-3.0000000000001137E-2</v>
      </c>
      <c r="J158" s="83">
        <f t="shared" si="7"/>
        <v>-6.7904028972388272E-2</v>
      </c>
      <c r="K158" s="83">
        <f>J158-WES_90DSMR</f>
        <v>-0.15659910887312517</v>
      </c>
      <c r="L158" s="83">
        <f t="shared" si="8"/>
        <v>2.4523280899856909E-2</v>
      </c>
    </row>
    <row r="159" spans="1:12" x14ac:dyDescent="0.25">
      <c r="A159" s="82">
        <v>41873</v>
      </c>
      <c r="B159" s="83">
        <v>44.81</v>
      </c>
      <c r="C159" s="83">
        <v>45.1</v>
      </c>
      <c r="D159" s="83">
        <v>44.7</v>
      </c>
      <c r="E159" s="83">
        <v>44.7</v>
      </c>
      <c r="F159" s="84">
        <v>2076800</v>
      </c>
      <c r="G159" s="83">
        <v>44.18</v>
      </c>
      <c r="H159" s="84">
        <f>EOD_T-A159</f>
        <v>221</v>
      </c>
      <c r="I159" s="83">
        <f t="shared" si="6"/>
        <v>0.13000000000000256</v>
      </c>
      <c r="J159" s="83">
        <f t="shared" si="7"/>
        <v>0.29511918274688437</v>
      </c>
      <c r="K159" s="83">
        <f>J159-WES_90DSMR</f>
        <v>0.20642410284614748</v>
      </c>
      <c r="L159" s="83">
        <f t="shared" si="8"/>
        <v>4.2610910235836873E-2</v>
      </c>
    </row>
    <row r="160" spans="1:12" x14ac:dyDescent="0.25">
      <c r="A160" s="82">
        <v>41872</v>
      </c>
      <c r="B160" s="83">
        <v>45.59</v>
      </c>
      <c r="C160" s="83">
        <v>45.6</v>
      </c>
      <c r="D160" s="83">
        <v>44.4</v>
      </c>
      <c r="E160" s="83">
        <v>44.57</v>
      </c>
      <c r="F160" s="84">
        <v>5039600</v>
      </c>
      <c r="G160" s="83">
        <v>44.05</v>
      </c>
      <c r="H160" s="84">
        <f>EOD_T-A160</f>
        <v>222</v>
      </c>
      <c r="I160" s="83">
        <f t="shared" si="6"/>
        <v>-1.0800000000000054</v>
      </c>
      <c r="J160" s="83">
        <f t="shared" si="7"/>
        <v>-2.393086638599613</v>
      </c>
      <c r="K160" s="83">
        <f>J160-WES_90DSMR</f>
        <v>-2.4817817185003497</v>
      </c>
      <c r="L160" s="83">
        <f t="shared" si="8"/>
        <v>6.159240498282549</v>
      </c>
    </row>
    <row r="161" spans="1:12" x14ac:dyDescent="0.25">
      <c r="A161" s="82">
        <v>41871</v>
      </c>
      <c r="B161" s="83">
        <v>44.4</v>
      </c>
      <c r="C161" s="83">
        <v>45.88</v>
      </c>
      <c r="D161" s="83">
        <v>44.22</v>
      </c>
      <c r="E161" s="83">
        <v>45.66</v>
      </c>
      <c r="F161" s="84">
        <v>4227400</v>
      </c>
      <c r="G161" s="83">
        <v>45.13</v>
      </c>
      <c r="H161" s="84">
        <f>EOD_T-A161</f>
        <v>223</v>
      </c>
      <c r="I161" s="83">
        <f t="shared" si="6"/>
        <v>1.6400000000000006</v>
      </c>
      <c r="J161" s="83">
        <f t="shared" si="7"/>
        <v>3.7709818349045769</v>
      </c>
      <c r="K161" s="83">
        <f>J161-WES_90DSMR</f>
        <v>3.6822867550038403</v>
      </c>
      <c r="L161" s="83">
        <f t="shared" si="8"/>
        <v>13.559235746076713</v>
      </c>
    </row>
    <row r="162" spans="1:12" x14ac:dyDescent="0.25">
      <c r="A162" s="82">
        <v>41870</v>
      </c>
      <c r="B162" s="83">
        <v>44</v>
      </c>
      <c r="C162" s="83">
        <v>44.08</v>
      </c>
      <c r="D162" s="83">
        <v>43.84</v>
      </c>
      <c r="E162" s="83">
        <v>44</v>
      </c>
      <c r="F162" s="84">
        <v>1874000</v>
      </c>
      <c r="G162" s="83">
        <v>43.49</v>
      </c>
      <c r="H162" s="84">
        <f>EOD_T-A162</f>
        <v>224</v>
      </c>
      <c r="I162" s="83">
        <f t="shared" si="6"/>
        <v>0.19000000000000483</v>
      </c>
      <c r="J162" s="83">
        <f t="shared" si="7"/>
        <v>0.43879907621248226</v>
      </c>
      <c r="K162" s="83">
        <f>J162-WES_90DSMR</f>
        <v>0.35010399631174538</v>
      </c>
      <c r="L162" s="83">
        <f t="shared" si="8"/>
        <v>0.12257280823345462</v>
      </c>
    </row>
    <row r="163" spans="1:12" x14ac:dyDescent="0.25">
      <c r="A163" s="82">
        <v>41869</v>
      </c>
      <c r="B163" s="83">
        <v>43.84</v>
      </c>
      <c r="C163" s="83">
        <v>43.92</v>
      </c>
      <c r="D163" s="83">
        <v>43.56</v>
      </c>
      <c r="E163" s="83">
        <v>43.81</v>
      </c>
      <c r="F163" s="84">
        <v>890100</v>
      </c>
      <c r="G163" s="83">
        <v>43.3</v>
      </c>
      <c r="H163" s="84">
        <f>EOD_T-A163</f>
        <v>225</v>
      </c>
      <c r="I163" s="83">
        <f t="shared" si="6"/>
        <v>0.25</v>
      </c>
      <c r="J163" s="83">
        <f t="shared" si="7"/>
        <v>0.58072009291521487</v>
      </c>
      <c r="K163" s="83">
        <f>J163-WES_90DSMR</f>
        <v>0.49202501301447799</v>
      </c>
      <c r="L163" s="83">
        <f t="shared" si="8"/>
        <v>0.24208861343189722</v>
      </c>
    </row>
    <row r="164" spans="1:12" x14ac:dyDescent="0.25">
      <c r="A164" s="82">
        <v>41866</v>
      </c>
      <c r="B164" s="83">
        <v>43.63</v>
      </c>
      <c r="C164" s="83">
        <v>43.78</v>
      </c>
      <c r="D164" s="83">
        <v>43.56</v>
      </c>
      <c r="E164" s="83">
        <v>43.56</v>
      </c>
      <c r="F164" s="84">
        <v>1104600</v>
      </c>
      <c r="G164" s="83">
        <v>43.05</v>
      </c>
      <c r="H164" s="84">
        <f>EOD_T-A164</f>
        <v>228</v>
      </c>
      <c r="I164" s="83">
        <f t="shared" si="6"/>
        <v>5.9999999999995168E-2</v>
      </c>
      <c r="J164" s="83">
        <f t="shared" si="7"/>
        <v>0.1395673412421381</v>
      </c>
      <c r="K164" s="83">
        <f>J164-WES_90DSMR</f>
        <v>5.0872261341401215E-2</v>
      </c>
      <c r="L164" s="83">
        <f t="shared" si="8"/>
        <v>2.5879869739878244E-3</v>
      </c>
    </row>
    <row r="165" spans="1:12" x14ac:dyDescent="0.25">
      <c r="A165" s="82">
        <v>41865</v>
      </c>
      <c r="B165" s="83">
        <v>43.33</v>
      </c>
      <c r="C165" s="83">
        <v>43.63</v>
      </c>
      <c r="D165" s="83">
        <v>43.16</v>
      </c>
      <c r="E165" s="83">
        <v>43.5</v>
      </c>
      <c r="F165" s="84">
        <v>1967000</v>
      </c>
      <c r="G165" s="83">
        <v>42.99</v>
      </c>
      <c r="H165" s="84">
        <f>EOD_T-A165</f>
        <v>229</v>
      </c>
      <c r="I165" s="83">
        <f t="shared" si="6"/>
        <v>0.39000000000000057</v>
      </c>
      <c r="J165" s="83">
        <f t="shared" si="7"/>
        <v>0.91549295774648021</v>
      </c>
      <c r="K165" s="83">
        <f>J165-WES_90DSMR</f>
        <v>0.82679787784574332</v>
      </c>
      <c r="L165" s="83">
        <f t="shared" si="8"/>
        <v>0.6835947308102247</v>
      </c>
    </row>
    <row r="166" spans="1:12" x14ac:dyDescent="0.25">
      <c r="A166" s="82">
        <v>41864</v>
      </c>
      <c r="B166" s="83">
        <v>42.71</v>
      </c>
      <c r="C166" s="83">
        <v>43.1</v>
      </c>
      <c r="D166" s="83">
        <v>42.71</v>
      </c>
      <c r="E166" s="83">
        <v>43.1</v>
      </c>
      <c r="F166" s="84">
        <v>1116300</v>
      </c>
      <c r="G166" s="83">
        <v>42.6</v>
      </c>
      <c r="H166" s="84">
        <f>EOD_T-A166</f>
        <v>230</v>
      </c>
      <c r="I166" s="83">
        <f t="shared" si="6"/>
        <v>3.9999999999999147E-2</v>
      </c>
      <c r="J166" s="83">
        <f t="shared" si="7"/>
        <v>9.398496240601302E-2</v>
      </c>
      <c r="K166" s="83">
        <f>J166-WES_90DSMR</f>
        <v>5.2898825052761361E-3</v>
      </c>
      <c r="L166" s="83">
        <f t="shared" si="8"/>
        <v>2.7982856919626529E-5</v>
      </c>
    </row>
    <row r="167" spans="1:12" x14ac:dyDescent="0.25">
      <c r="A167" s="82">
        <v>41863</v>
      </c>
      <c r="B167" s="83">
        <v>42.43</v>
      </c>
      <c r="C167" s="83">
        <v>43.17</v>
      </c>
      <c r="D167" s="83">
        <v>42.41</v>
      </c>
      <c r="E167" s="83">
        <v>43.06</v>
      </c>
      <c r="F167" s="84">
        <v>2003800</v>
      </c>
      <c r="G167" s="83">
        <v>42.56</v>
      </c>
      <c r="H167" s="84">
        <f>EOD_T-A167</f>
        <v>231</v>
      </c>
      <c r="I167" s="83">
        <f t="shared" si="6"/>
        <v>0.65000000000000568</v>
      </c>
      <c r="J167" s="83">
        <f t="shared" si="7"/>
        <v>1.5509424958243991</v>
      </c>
      <c r="K167" s="83">
        <f>J167-WES_90DSMR</f>
        <v>1.4622474159236623</v>
      </c>
      <c r="L167" s="83">
        <f t="shared" si="8"/>
        <v>2.1381675053754279</v>
      </c>
    </row>
    <row r="168" spans="1:12" x14ac:dyDescent="0.25">
      <c r="A168" s="82">
        <v>41862</v>
      </c>
      <c r="B168" s="83">
        <v>42.53</v>
      </c>
      <c r="C168" s="83">
        <v>42.65</v>
      </c>
      <c r="D168" s="83">
        <v>42.31</v>
      </c>
      <c r="E168" s="83">
        <v>42.4</v>
      </c>
      <c r="F168" s="84">
        <v>1321700</v>
      </c>
      <c r="G168" s="83">
        <v>41.91</v>
      </c>
      <c r="H168" s="84">
        <f>EOD_T-A168</f>
        <v>232</v>
      </c>
      <c r="I168" s="83">
        <f t="shared" si="6"/>
        <v>-4.0000000000006253E-2</v>
      </c>
      <c r="J168" s="83">
        <f t="shared" si="7"/>
        <v>-9.5351609058417761E-2</v>
      </c>
      <c r="K168" s="83">
        <f>J168-WES_90DSMR</f>
        <v>-0.18404668895915466</v>
      </c>
      <c r="L168" s="83">
        <f t="shared" si="8"/>
        <v>3.387318371682782E-2</v>
      </c>
    </row>
    <row r="169" spans="1:12" x14ac:dyDescent="0.25">
      <c r="A169" s="82">
        <v>41859</v>
      </c>
      <c r="B169" s="83">
        <v>42.94</v>
      </c>
      <c r="C169" s="83">
        <v>43.12</v>
      </c>
      <c r="D169" s="83">
        <v>42.32</v>
      </c>
      <c r="E169" s="83">
        <v>42.44</v>
      </c>
      <c r="F169" s="84">
        <v>1768600</v>
      </c>
      <c r="G169" s="83">
        <v>41.95</v>
      </c>
      <c r="H169" s="84">
        <f>EOD_T-A169</f>
        <v>235</v>
      </c>
      <c r="I169" s="83">
        <f t="shared" si="6"/>
        <v>-0.55999999999999517</v>
      </c>
      <c r="J169" s="83">
        <f t="shared" si="7"/>
        <v>-1.3173370971535996</v>
      </c>
      <c r="K169" s="83">
        <f>J169-WES_90DSMR</f>
        <v>-1.4060321770543365</v>
      </c>
      <c r="L169" s="83">
        <f t="shared" si="8"/>
        <v>1.9769264829121569</v>
      </c>
    </row>
    <row r="170" spans="1:12" x14ac:dyDescent="0.25">
      <c r="A170" s="82">
        <v>41858</v>
      </c>
      <c r="B170" s="83">
        <v>43.08</v>
      </c>
      <c r="C170" s="83">
        <v>43.18</v>
      </c>
      <c r="D170" s="83">
        <v>42.84</v>
      </c>
      <c r="E170" s="83">
        <v>43.01</v>
      </c>
      <c r="F170" s="84">
        <v>1751000</v>
      </c>
      <c r="G170" s="83">
        <v>42.51</v>
      </c>
      <c r="H170" s="84">
        <f>EOD_T-A170</f>
        <v>236</v>
      </c>
      <c r="I170" s="83">
        <f t="shared" si="6"/>
        <v>7.9999999999998295E-2</v>
      </c>
      <c r="J170" s="83">
        <f t="shared" si="7"/>
        <v>0.1885458402073964</v>
      </c>
      <c r="K170" s="83">
        <f>J170-WES_90DSMR</f>
        <v>9.9850760306659514E-2</v>
      </c>
      <c r="L170" s="83">
        <f t="shared" si="8"/>
        <v>9.9701743338179716E-3</v>
      </c>
    </row>
    <row r="171" spans="1:12" x14ac:dyDescent="0.25">
      <c r="A171" s="82">
        <v>41857</v>
      </c>
      <c r="B171" s="83">
        <v>42.84</v>
      </c>
      <c r="C171" s="83">
        <v>42.93</v>
      </c>
      <c r="D171" s="83">
        <v>42.73</v>
      </c>
      <c r="E171" s="83">
        <v>42.93</v>
      </c>
      <c r="F171" s="84">
        <v>1462500</v>
      </c>
      <c r="G171" s="83">
        <v>42.43</v>
      </c>
      <c r="H171" s="84">
        <f>EOD_T-A171</f>
        <v>237</v>
      </c>
      <c r="I171" s="83">
        <f t="shared" si="6"/>
        <v>-3.0000000000001137E-2</v>
      </c>
      <c r="J171" s="83">
        <f t="shared" si="7"/>
        <v>-7.0654733867171776E-2</v>
      </c>
      <c r="K171" s="83">
        <f>J171-WES_90DSMR</f>
        <v>-0.15934981376790866</v>
      </c>
      <c r="L171" s="83">
        <f t="shared" si="8"/>
        <v>2.5392363147867171E-2</v>
      </c>
    </row>
    <row r="172" spans="1:12" x14ac:dyDescent="0.25">
      <c r="A172" s="82">
        <v>41856</v>
      </c>
      <c r="B172" s="83">
        <v>43.32</v>
      </c>
      <c r="C172" s="83">
        <v>43.35</v>
      </c>
      <c r="D172" s="83">
        <v>42.85</v>
      </c>
      <c r="E172" s="83">
        <v>42.96</v>
      </c>
      <c r="F172" s="84">
        <v>1734900</v>
      </c>
      <c r="G172" s="83">
        <v>42.46</v>
      </c>
      <c r="H172" s="84">
        <f>EOD_T-A172</f>
        <v>238</v>
      </c>
      <c r="I172" s="83">
        <f t="shared" si="6"/>
        <v>-0.39000000000000057</v>
      </c>
      <c r="J172" s="83">
        <f t="shared" si="7"/>
        <v>-0.9101516919486593</v>
      </c>
      <c r="K172" s="83">
        <f>J172-WES_90DSMR</f>
        <v>-0.99884677184939619</v>
      </c>
      <c r="L172" s="83">
        <f t="shared" si="8"/>
        <v>0.9976948736339597</v>
      </c>
    </row>
    <row r="173" spans="1:12" x14ac:dyDescent="0.25">
      <c r="A173" s="82">
        <v>41855</v>
      </c>
      <c r="B173" s="83">
        <v>43.11</v>
      </c>
      <c r="C173" s="83">
        <v>43.5</v>
      </c>
      <c r="D173" s="83">
        <v>43.09</v>
      </c>
      <c r="E173" s="83">
        <v>43.35</v>
      </c>
      <c r="F173" s="84">
        <v>856100</v>
      </c>
      <c r="G173" s="83">
        <v>42.85</v>
      </c>
      <c r="H173" s="84">
        <f>EOD_T-A173</f>
        <v>239</v>
      </c>
      <c r="I173" s="83">
        <f t="shared" si="6"/>
        <v>3.0000000000001137E-2</v>
      </c>
      <c r="J173" s="83">
        <f t="shared" si="7"/>
        <v>7.006071929005403E-2</v>
      </c>
      <c r="K173" s="83">
        <f>J173-WES_90DSMR</f>
        <v>-1.8634360610682854E-2</v>
      </c>
      <c r="L173" s="83">
        <f t="shared" si="8"/>
        <v>3.4723939536896868E-4</v>
      </c>
    </row>
    <row r="174" spans="1:12" x14ac:dyDescent="0.25">
      <c r="A174" s="82">
        <v>41852</v>
      </c>
      <c r="B174" s="83">
        <v>43.47</v>
      </c>
      <c r="C174" s="83">
        <v>43.53</v>
      </c>
      <c r="D174" s="83">
        <v>43.2</v>
      </c>
      <c r="E174" s="83">
        <v>43.32</v>
      </c>
      <c r="F174" s="84">
        <v>2033300</v>
      </c>
      <c r="G174" s="83">
        <v>42.82</v>
      </c>
      <c r="H174" s="84">
        <f>EOD_T-A174</f>
        <v>242</v>
      </c>
      <c r="I174" s="83">
        <f t="shared" si="6"/>
        <v>-0.68999999999999773</v>
      </c>
      <c r="J174" s="83">
        <f t="shared" si="7"/>
        <v>-1.5858423350953752</v>
      </c>
      <c r="K174" s="83">
        <f>J174-WES_90DSMR</f>
        <v>-1.6745374149961121</v>
      </c>
      <c r="L174" s="83">
        <f t="shared" si="8"/>
        <v>2.8040755542218614</v>
      </c>
    </row>
    <row r="175" spans="1:12" x14ac:dyDescent="0.25">
      <c r="A175" s="82">
        <v>41851</v>
      </c>
      <c r="B175" s="83">
        <v>43.85</v>
      </c>
      <c r="C175" s="83">
        <v>44.02</v>
      </c>
      <c r="D175" s="83">
        <v>43.8</v>
      </c>
      <c r="E175" s="83">
        <v>44.02</v>
      </c>
      <c r="F175" s="84">
        <v>2095100</v>
      </c>
      <c r="G175" s="83">
        <v>43.51</v>
      </c>
      <c r="H175" s="84">
        <f>EOD_T-A175</f>
        <v>243</v>
      </c>
      <c r="I175" s="83">
        <f t="shared" si="6"/>
        <v>0.36999999999999744</v>
      </c>
      <c r="J175" s="83">
        <f t="shared" si="7"/>
        <v>0.85767269355585873</v>
      </c>
      <c r="K175" s="83">
        <f>J175-WES_90DSMR</f>
        <v>0.76897761365512185</v>
      </c>
      <c r="L175" s="83">
        <f t="shared" si="8"/>
        <v>0.59132657030272584</v>
      </c>
    </row>
    <row r="176" spans="1:12" x14ac:dyDescent="0.25">
      <c r="A176" s="82">
        <v>41850</v>
      </c>
      <c r="B176" s="83">
        <v>43.6</v>
      </c>
      <c r="C176" s="83">
        <v>43.9</v>
      </c>
      <c r="D176" s="83">
        <v>43.41</v>
      </c>
      <c r="E176" s="83">
        <v>43.65</v>
      </c>
      <c r="F176" s="84">
        <v>1412600</v>
      </c>
      <c r="G176" s="83">
        <v>43.14</v>
      </c>
      <c r="H176" s="84">
        <f>EOD_T-A176</f>
        <v>244</v>
      </c>
      <c r="I176" s="83">
        <f t="shared" si="6"/>
        <v>0.10000000000000142</v>
      </c>
      <c r="J176" s="83">
        <f t="shared" si="7"/>
        <v>0.23234200743494754</v>
      </c>
      <c r="K176" s="83">
        <f>J176-WES_90DSMR</f>
        <v>0.14364692753421066</v>
      </c>
      <c r="L176" s="83">
        <f t="shared" si="8"/>
        <v>2.0634439790018767E-2</v>
      </c>
    </row>
    <row r="177" spans="1:12" x14ac:dyDescent="0.25">
      <c r="A177" s="82">
        <v>41849</v>
      </c>
      <c r="B177" s="83">
        <v>43.05</v>
      </c>
      <c r="C177" s="83">
        <v>43.72</v>
      </c>
      <c r="D177" s="83">
        <v>43.05</v>
      </c>
      <c r="E177" s="83">
        <v>43.55</v>
      </c>
      <c r="F177" s="84">
        <v>1224600</v>
      </c>
      <c r="G177" s="83">
        <v>43.04</v>
      </c>
      <c r="H177" s="84">
        <f>EOD_T-A177</f>
        <v>245</v>
      </c>
      <c r="I177" s="83">
        <f t="shared" si="6"/>
        <v>0.32999999999999829</v>
      </c>
      <c r="J177" s="83">
        <f t="shared" si="7"/>
        <v>0.77265277452586811</v>
      </c>
      <c r="K177" s="83">
        <f>J177-WES_90DSMR</f>
        <v>0.68395769462513123</v>
      </c>
      <c r="L177" s="83">
        <f t="shared" si="8"/>
        <v>0.46779812803692428</v>
      </c>
    </row>
    <row r="178" spans="1:12" x14ac:dyDescent="0.25">
      <c r="A178" s="82">
        <v>41848</v>
      </c>
      <c r="B178" s="83">
        <v>43.16</v>
      </c>
      <c r="C178" s="83">
        <v>43.5</v>
      </c>
      <c r="D178" s="83">
        <v>43.04</v>
      </c>
      <c r="E178" s="83">
        <v>43.21</v>
      </c>
      <c r="F178" s="84">
        <v>992700</v>
      </c>
      <c r="G178" s="83">
        <v>42.71</v>
      </c>
      <c r="H178" s="84">
        <f>EOD_T-A178</f>
        <v>246</v>
      </c>
      <c r="I178" s="83">
        <f t="shared" si="6"/>
        <v>-7.0000000000000284E-2</v>
      </c>
      <c r="J178" s="83">
        <f t="shared" si="7"/>
        <v>-0.16362786348761169</v>
      </c>
      <c r="K178" s="83">
        <f>J178-WES_90DSMR</f>
        <v>-0.2523229433883486</v>
      </c>
      <c r="L178" s="83">
        <f t="shared" si="8"/>
        <v>6.366686776015977E-2</v>
      </c>
    </row>
    <row r="179" spans="1:12" x14ac:dyDescent="0.25">
      <c r="A179" s="82">
        <v>41845</v>
      </c>
      <c r="B179" s="83">
        <v>43.55</v>
      </c>
      <c r="C179" s="83">
        <v>43.65</v>
      </c>
      <c r="D179" s="83">
        <v>43.16</v>
      </c>
      <c r="E179" s="83">
        <v>43.28</v>
      </c>
      <c r="F179" s="84">
        <v>5420900</v>
      </c>
      <c r="G179" s="83">
        <v>42.78</v>
      </c>
      <c r="H179" s="84">
        <f>EOD_T-A179</f>
        <v>249</v>
      </c>
      <c r="I179" s="83">
        <f t="shared" si="6"/>
        <v>-0.43999999999999773</v>
      </c>
      <c r="J179" s="83">
        <f t="shared" si="7"/>
        <v>-1.0180472003701937</v>
      </c>
      <c r="K179" s="83">
        <f>J179-WES_90DSMR</f>
        <v>-1.1067422802709306</v>
      </c>
      <c r="L179" s="83">
        <f t="shared" si="8"/>
        <v>1.2248784749392991</v>
      </c>
    </row>
    <row r="180" spans="1:12" x14ac:dyDescent="0.25">
      <c r="A180" s="82">
        <v>41844</v>
      </c>
      <c r="B180" s="83">
        <v>43.7</v>
      </c>
      <c r="C180" s="83">
        <v>43.85</v>
      </c>
      <c r="D180" s="83">
        <v>43.6</v>
      </c>
      <c r="E180" s="83">
        <v>43.73</v>
      </c>
      <c r="F180" s="84">
        <v>1291000</v>
      </c>
      <c r="G180" s="83">
        <v>43.22</v>
      </c>
      <c r="H180" s="84">
        <f>EOD_T-A180</f>
        <v>250</v>
      </c>
      <c r="I180" s="83">
        <f t="shared" si="6"/>
        <v>7.9999999999998295E-2</v>
      </c>
      <c r="J180" s="83">
        <f t="shared" si="7"/>
        <v>0.18544274455261542</v>
      </c>
      <c r="K180" s="83">
        <f>J180-WES_90DSMR</f>
        <v>9.6747664651878534E-2</v>
      </c>
      <c r="L180" s="83">
        <f t="shared" si="8"/>
        <v>9.3601106155923475E-3</v>
      </c>
    </row>
    <row r="181" spans="1:12" x14ac:dyDescent="0.25">
      <c r="A181" s="82">
        <v>41843</v>
      </c>
      <c r="B181" s="83">
        <v>43.5</v>
      </c>
      <c r="C181" s="83">
        <v>43.85</v>
      </c>
      <c r="D181" s="83">
        <v>43.4</v>
      </c>
      <c r="E181" s="83">
        <v>43.65</v>
      </c>
      <c r="F181" s="84">
        <v>1605500</v>
      </c>
      <c r="G181" s="83">
        <v>43.14</v>
      </c>
      <c r="H181" s="84">
        <f>EOD_T-A181</f>
        <v>251</v>
      </c>
      <c r="I181" s="83">
        <f t="shared" si="6"/>
        <v>0.27000000000000313</v>
      </c>
      <c r="J181" s="83">
        <f t="shared" si="7"/>
        <v>0.62981105668300252</v>
      </c>
      <c r="K181" s="83">
        <f>J181-WES_90DSMR</f>
        <v>0.54111597678226564</v>
      </c>
      <c r="L181" s="83">
        <f t="shared" si="8"/>
        <v>0.29280650032902544</v>
      </c>
    </row>
    <row r="182" spans="1:12" x14ac:dyDescent="0.25">
      <c r="A182" s="82">
        <v>41842</v>
      </c>
      <c r="B182" s="83">
        <v>43.6</v>
      </c>
      <c r="C182" s="83">
        <v>43.6</v>
      </c>
      <c r="D182" s="83">
        <v>43.26</v>
      </c>
      <c r="E182" s="83">
        <v>43.37</v>
      </c>
      <c r="F182" s="84">
        <v>1645200</v>
      </c>
      <c r="G182" s="83">
        <v>42.87</v>
      </c>
      <c r="H182" s="84">
        <f>EOD_T-A182</f>
        <v>252</v>
      </c>
      <c r="I182" s="83">
        <f t="shared" si="6"/>
        <v>-0.14000000000000057</v>
      </c>
      <c r="J182" s="83">
        <f t="shared" si="7"/>
        <v>-0.32550569634968746</v>
      </c>
      <c r="K182" s="83">
        <f>J182-WES_90DSMR</f>
        <v>-0.41420077625042434</v>
      </c>
      <c r="L182" s="83">
        <f t="shared" si="8"/>
        <v>0.1715622830464541</v>
      </c>
    </row>
    <row r="183" spans="1:12" x14ac:dyDescent="0.25">
      <c r="A183" s="82">
        <v>41841</v>
      </c>
      <c r="B183" s="83">
        <v>43.47</v>
      </c>
      <c r="C183" s="83">
        <v>43.59</v>
      </c>
      <c r="D183" s="83">
        <v>43.37</v>
      </c>
      <c r="E183" s="83">
        <v>43.52</v>
      </c>
      <c r="F183" s="84">
        <v>1054300</v>
      </c>
      <c r="G183" s="83">
        <v>43.01</v>
      </c>
      <c r="H183" s="84">
        <f>EOD_T-A183</f>
        <v>253</v>
      </c>
      <c r="I183" s="83">
        <f t="shared" si="6"/>
        <v>4.9999999999997158E-2</v>
      </c>
      <c r="J183" s="83">
        <f t="shared" si="7"/>
        <v>0.11638733705772149</v>
      </c>
      <c r="K183" s="83">
        <f>J183-WES_90DSMR</f>
        <v>2.7692257156984604E-2</v>
      </c>
      <c r="L183" s="83">
        <f t="shared" si="8"/>
        <v>7.66861106448565E-4</v>
      </c>
    </row>
    <row r="184" spans="1:12" x14ac:dyDescent="0.25">
      <c r="A184" s="82">
        <v>41838</v>
      </c>
      <c r="B184" s="83">
        <v>42.95</v>
      </c>
      <c r="C184" s="83">
        <v>43.54</v>
      </c>
      <c r="D184" s="83">
        <v>42.8</v>
      </c>
      <c r="E184" s="83">
        <v>43.47</v>
      </c>
      <c r="F184" s="84">
        <v>2198300</v>
      </c>
      <c r="G184" s="83">
        <v>42.96</v>
      </c>
      <c r="H184" s="84">
        <f>EOD_T-A184</f>
        <v>256</v>
      </c>
      <c r="I184" s="83">
        <f t="shared" si="6"/>
        <v>0.17000000000000171</v>
      </c>
      <c r="J184" s="83">
        <f t="shared" si="7"/>
        <v>0.39728908623510567</v>
      </c>
      <c r="K184" s="83">
        <f>J184-WES_90DSMR</f>
        <v>0.30859400633436879</v>
      </c>
      <c r="L184" s="83">
        <f t="shared" si="8"/>
        <v>9.5230260745496439E-2</v>
      </c>
    </row>
    <row r="185" spans="1:12" x14ac:dyDescent="0.25">
      <c r="A185" s="82">
        <v>41837</v>
      </c>
      <c r="B185" s="83">
        <v>43.42</v>
      </c>
      <c r="C185" s="83">
        <v>43.54</v>
      </c>
      <c r="D185" s="83">
        <v>43.23</v>
      </c>
      <c r="E185" s="83">
        <v>43.29</v>
      </c>
      <c r="F185" s="84">
        <v>1662000</v>
      </c>
      <c r="G185" s="83">
        <v>42.79</v>
      </c>
      <c r="H185" s="84">
        <f>EOD_T-A185</f>
        <v>257</v>
      </c>
      <c r="I185" s="83">
        <f t="shared" si="6"/>
        <v>0.25999999999999801</v>
      </c>
      <c r="J185" s="83">
        <f t="shared" si="7"/>
        <v>0.6113331765812321</v>
      </c>
      <c r="K185" s="83">
        <f>J185-WES_90DSMR</f>
        <v>0.52263809668049521</v>
      </c>
      <c r="L185" s="83">
        <f t="shared" si="8"/>
        <v>0.27315058010181065</v>
      </c>
    </row>
    <row r="186" spans="1:12" x14ac:dyDescent="0.25">
      <c r="A186" s="82">
        <v>41836</v>
      </c>
      <c r="B186" s="83">
        <v>43.39</v>
      </c>
      <c r="C186" s="83">
        <v>43.39</v>
      </c>
      <c r="D186" s="83">
        <v>42.9</v>
      </c>
      <c r="E186" s="83">
        <v>43.03</v>
      </c>
      <c r="F186" s="84">
        <v>1330500</v>
      </c>
      <c r="G186" s="83">
        <v>42.53</v>
      </c>
      <c r="H186" s="84">
        <f>EOD_T-A186</f>
        <v>258</v>
      </c>
      <c r="I186" s="83">
        <f t="shared" si="6"/>
        <v>-0.10000000000000142</v>
      </c>
      <c r="J186" s="83">
        <f t="shared" si="7"/>
        <v>-0.23457658925639552</v>
      </c>
      <c r="K186" s="83">
        <f>J186-WES_90DSMR</f>
        <v>-0.3232716691571324</v>
      </c>
      <c r="L186" s="83">
        <f t="shared" si="8"/>
        <v>0.10450457207963847</v>
      </c>
    </row>
    <row r="187" spans="1:12" x14ac:dyDescent="0.25">
      <c r="A187" s="82">
        <v>41835</v>
      </c>
      <c r="B187" s="83">
        <v>43.3</v>
      </c>
      <c r="C187" s="83">
        <v>43.47</v>
      </c>
      <c r="D187" s="83">
        <v>43.02</v>
      </c>
      <c r="E187" s="83">
        <v>43.13</v>
      </c>
      <c r="F187" s="84">
        <v>1010500</v>
      </c>
      <c r="G187" s="83">
        <v>42.63</v>
      </c>
      <c r="H187" s="84">
        <f>EOD_T-A187</f>
        <v>259</v>
      </c>
      <c r="I187" s="83">
        <f t="shared" si="6"/>
        <v>3.0000000000001137E-2</v>
      </c>
      <c r="J187" s="83">
        <f t="shared" si="7"/>
        <v>7.0422535211270273E-2</v>
      </c>
      <c r="K187" s="83">
        <f>J187-WES_90DSMR</f>
        <v>-1.827254468946661E-2</v>
      </c>
      <c r="L187" s="83">
        <f t="shared" si="8"/>
        <v>3.3388588942855443E-4</v>
      </c>
    </row>
    <row r="188" spans="1:12" x14ac:dyDescent="0.25">
      <c r="A188" s="82">
        <v>41834</v>
      </c>
      <c r="B188" s="83">
        <v>43.1</v>
      </c>
      <c r="C188" s="83">
        <v>43.24</v>
      </c>
      <c r="D188" s="83">
        <v>43.01</v>
      </c>
      <c r="E188" s="83">
        <v>43.1</v>
      </c>
      <c r="F188" s="84">
        <v>902600</v>
      </c>
      <c r="G188" s="83">
        <v>42.6</v>
      </c>
      <c r="H188" s="84">
        <f>EOD_T-A188</f>
        <v>260</v>
      </c>
      <c r="I188" s="83">
        <f t="shared" si="6"/>
        <v>0.14000000000000057</v>
      </c>
      <c r="J188" s="83">
        <f t="shared" si="7"/>
        <v>0.32972209138012376</v>
      </c>
      <c r="K188" s="83">
        <f>J188-WES_90DSMR</f>
        <v>0.24102701147938688</v>
      </c>
      <c r="L188" s="83">
        <f t="shared" si="8"/>
        <v>5.8094020262684495E-2</v>
      </c>
    </row>
    <row r="189" spans="1:12" x14ac:dyDescent="0.25">
      <c r="A189" s="82">
        <v>41831</v>
      </c>
      <c r="B189" s="83">
        <v>42.48</v>
      </c>
      <c r="C189" s="83">
        <v>43.24</v>
      </c>
      <c r="D189" s="83">
        <v>42.43</v>
      </c>
      <c r="E189" s="83">
        <v>42.96</v>
      </c>
      <c r="F189" s="84">
        <v>1854400</v>
      </c>
      <c r="G189" s="83">
        <v>42.46</v>
      </c>
      <c r="H189" s="84">
        <f>EOD_T-A189</f>
        <v>263</v>
      </c>
      <c r="I189" s="83">
        <f t="shared" si="6"/>
        <v>0.34000000000000341</v>
      </c>
      <c r="J189" s="83">
        <f t="shared" si="7"/>
        <v>0.80721747388414877</v>
      </c>
      <c r="K189" s="83">
        <f>J189-WES_90DSMR</f>
        <v>0.71852239398341189</v>
      </c>
      <c r="L189" s="83">
        <f t="shared" si="8"/>
        <v>0.51627443065565337</v>
      </c>
    </row>
    <row r="190" spans="1:12" x14ac:dyDescent="0.25">
      <c r="A190" s="82">
        <v>41830</v>
      </c>
      <c r="B190" s="83">
        <v>42.76</v>
      </c>
      <c r="C190" s="83">
        <v>42.76</v>
      </c>
      <c r="D190" s="83">
        <v>42.51</v>
      </c>
      <c r="E190" s="83">
        <v>42.62</v>
      </c>
      <c r="F190" s="84">
        <v>1008100</v>
      </c>
      <c r="G190" s="83">
        <v>42.12</v>
      </c>
      <c r="H190" s="84">
        <f>EOD_T-A190</f>
        <v>264</v>
      </c>
      <c r="I190" s="83">
        <f t="shared" si="6"/>
        <v>-1.0000000000005116E-2</v>
      </c>
      <c r="J190" s="83">
        <f t="shared" si="7"/>
        <v>-2.3736055067659897E-2</v>
      </c>
      <c r="K190" s="83">
        <f>J190-WES_90DSMR</f>
        <v>-0.11243113496839678</v>
      </c>
      <c r="L190" s="83">
        <f t="shared" si="8"/>
        <v>1.2640760110281854E-2</v>
      </c>
    </row>
    <row r="191" spans="1:12" x14ac:dyDescent="0.25">
      <c r="A191" s="82">
        <v>41829</v>
      </c>
      <c r="B191" s="83">
        <v>42.95</v>
      </c>
      <c r="C191" s="83">
        <v>42.95</v>
      </c>
      <c r="D191" s="83">
        <v>42.48</v>
      </c>
      <c r="E191" s="83">
        <v>42.63</v>
      </c>
      <c r="F191" s="84">
        <v>1586000</v>
      </c>
      <c r="G191" s="83">
        <v>42.13</v>
      </c>
      <c r="H191" s="84">
        <f>EOD_T-A191</f>
        <v>265</v>
      </c>
      <c r="I191" s="83">
        <f t="shared" si="6"/>
        <v>-0.39000000000000057</v>
      </c>
      <c r="J191" s="83">
        <f t="shared" si="7"/>
        <v>-0.9172154280338678</v>
      </c>
      <c r="K191" s="83">
        <f>J191-WES_90DSMR</f>
        <v>-1.0059105079346047</v>
      </c>
      <c r="L191" s="83">
        <f t="shared" si="8"/>
        <v>1.0118559499732545</v>
      </c>
    </row>
    <row r="192" spans="1:12" x14ac:dyDescent="0.25">
      <c r="A192" s="82">
        <v>41828</v>
      </c>
      <c r="B192" s="83">
        <v>43.18</v>
      </c>
      <c r="C192" s="83">
        <v>43.18</v>
      </c>
      <c r="D192" s="83">
        <v>42.97</v>
      </c>
      <c r="E192" s="83">
        <v>43.02</v>
      </c>
      <c r="F192" s="84">
        <v>994000</v>
      </c>
      <c r="G192" s="83">
        <v>42.52</v>
      </c>
      <c r="H192" s="84">
        <f>EOD_T-A192</f>
        <v>266</v>
      </c>
      <c r="I192" s="83">
        <f t="shared" si="6"/>
        <v>1.0000000000005116E-2</v>
      </c>
      <c r="J192" s="83">
        <f t="shared" si="7"/>
        <v>2.3523876734897944E-2</v>
      </c>
      <c r="K192" s="83">
        <f>J192-WES_90DSMR</f>
        <v>-6.5171203165838937E-2</v>
      </c>
      <c r="L192" s="83">
        <f t="shared" si="8"/>
        <v>4.2472857220830548E-3</v>
      </c>
    </row>
    <row r="193" spans="1:12" x14ac:dyDescent="0.25">
      <c r="A193" s="82">
        <v>41827</v>
      </c>
      <c r="B193" s="83">
        <v>43.18</v>
      </c>
      <c r="C193" s="83">
        <v>43.18</v>
      </c>
      <c r="D193" s="83">
        <v>42.95</v>
      </c>
      <c r="E193" s="83">
        <v>43.01</v>
      </c>
      <c r="F193" s="84">
        <v>1457100</v>
      </c>
      <c r="G193" s="83">
        <v>42.51</v>
      </c>
      <c r="H193" s="84">
        <f>EOD_T-A193</f>
        <v>267</v>
      </c>
      <c r="I193" s="83">
        <f t="shared" si="6"/>
        <v>7.0000000000000284E-2</v>
      </c>
      <c r="J193" s="83">
        <f t="shared" si="7"/>
        <v>0.16493873704052847</v>
      </c>
      <c r="K193" s="83">
        <f>J193-WES_90DSMR</f>
        <v>7.6243657139791587E-2</v>
      </c>
      <c r="L193" s="83">
        <f t="shared" si="8"/>
        <v>5.8130952540500925E-3</v>
      </c>
    </row>
    <row r="194" spans="1:12" x14ac:dyDescent="0.25">
      <c r="A194" s="82">
        <v>41824</v>
      </c>
      <c r="B194" s="83">
        <v>43</v>
      </c>
      <c r="C194" s="83">
        <v>43.12</v>
      </c>
      <c r="D194" s="83">
        <v>42.85</v>
      </c>
      <c r="E194" s="83">
        <v>42.94</v>
      </c>
      <c r="F194" s="84">
        <v>1288900</v>
      </c>
      <c r="G194" s="83">
        <v>42.44</v>
      </c>
      <c r="H194" s="84">
        <f>EOD_T-A194</f>
        <v>270</v>
      </c>
      <c r="I194" s="83">
        <f t="shared" si="6"/>
        <v>7.9999999999998295E-2</v>
      </c>
      <c r="J194" s="83">
        <f t="shared" si="7"/>
        <v>0.18885741265344264</v>
      </c>
      <c r="K194" s="83">
        <f>J194-WES_90DSMR</f>
        <v>0.10016233275270575</v>
      </c>
      <c r="L194" s="83">
        <f t="shared" si="8"/>
        <v>1.0032492902463752E-2</v>
      </c>
    </row>
    <row r="195" spans="1:12" x14ac:dyDescent="0.25">
      <c r="A195" s="82">
        <v>41823</v>
      </c>
      <c r="B195" s="83">
        <v>42.86</v>
      </c>
      <c r="C195" s="83">
        <v>43.04</v>
      </c>
      <c r="D195" s="83">
        <v>42.68</v>
      </c>
      <c r="E195" s="83">
        <v>42.86</v>
      </c>
      <c r="F195" s="84">
        <v>2278800</v>
      </c>
      <c r="G195" s="83">
        <v>42.36</v>
      </c>
      <c r="H195" s="84">
        <f>EOD_T-A195</f>
        <v>271</v>
      </c>
      <c r="I195" s="83">
        <f t="shared" ref="I195:I263" si="9">G195-G196</f>
        <v>0.20000000000000284</v>
      </c>
      <c r="J195" s="83">
        <f t="shared" ref="J195:J258" si="10">I195/G196*100</f>
        <v>0.47438330170778664</v>
      </c>
      <c r="K195" s="83">
        <f>J195-WES_90DSMR</f>
        <v>0.38568822180704976</v>
      </c>
      <c r="L195" s="83">
        <f t="shared" ref="L195:L258" si="11">K195*K195</f>
        <v>0.14875540444068402</v>
      </c>
    </row>
    <row r="196" spans="1:12" x14ac:dyDescent="0.25">
      <c r="A196" s="82">
        <v>41822</v>
      </c>
      <c r="B196" s="83">
        <v>42.05</v>
      </c>
      <c r="C196" s="83">
        <v>42.66</v>
      </c>
      <c r="D196" s="83">
        <v>41.9</v>
      </c>
      <c r="E196" s="83">
        <v>42.66</v>
      </c>
      <c r="F196" s="84">
        <v>3377900</v>
      </c>
      <c r="G196" s="83">
        <v>42.16</v>
      </c>
      <c r="H196" s="84">
        <f>EOD_T-A196</f>
        <v>272</v>
      </c>
      <c r="I196" s="83">
        <f t="shared" si="9"/>
        <v>1.1199999999999974</v>
      </c>
      <c r="J196" s="83">
        <f t="shared" si="10"/>
        <v>2.7290448343079863</v>
      </c>
      <c r="K196" s="83">
        <f>J196-WES_90DSMR</f>
        <v>2.6403497544072492</v>
      </c>
      <c r="L196" s="83">
        <f t="shared" si="11"/>
        <v>6.971446825598421</v>
      </c>
    </row>
    <row r="197" spans="1:12" x14ac:dyDescent="0.25">
      <c r="A197" s="82">
        <v>41821</v>
      </c>
      <c r="B197" s="83">
        <v>42</v>
      </c>
      <c r="C197" s="83">
        <v>42</v>
      </c>
      <c r="D197" s="83">
        <v>41.45</v>
      </c>
      <c r="E197" s="83">
        <v>41.52</v>
      </c>
      <c r="F197" s="84">
        <v>2765600</v>
      </c>
      <c r="G197" s="83">
        <v>41.04</v>
      </c>
      <c r="H197" s="84">
        <f>EOD_T-A197</f>
        <v>273</v>
      </c>
      <c r="I197" s="83">
        <f t="shared" si="9"/>
        <v>-0.31000000000000227</v>
      </c>
      <c r="J197" s="83">
        <f t="shared" si="10"/>
        <v>-0.74969770253930412</v>
      </c>
      <c r="K197" s="83">
        <f>J197-WES_90DSMR</f>
        <v>-0.83839278244004101</v>
      </c>
      <c r="L197" s="83">
        <f t="shared" si="11"/>
        <v>0.70290245764755388</v>
      </c>
    </row>
    <row r="198" spans="1:12" x14ac:dyDescent="0.25">
      <c r="A198" s="82">
        <v>41820</v>
      </c>
      <c r="B198" s="83">
        <v>42.03</v>
      </c>
      <c r="C198" s="83">
        <v>42.2</v>
      </c>
      <c r="D198" s="83">
        <v>41.84</v>
      </c>
      <c r="E198" s="83">
        <v>41.84</v>
      </c>
      <c r="F198" s="84">
        <v>1911700</v>
      </c>
      <c r="G198" s="83">
        <v>41.35</v>
      </c>
      <c r="H198" s="84">
        <f>EOD_T-A198</f>
        <v>274</v>
      </c>
      <c r="I198" s="83">
        <f t="shared" si="9"/>
        <v>0</v>
      </c>
      <c r="J198" s="83">
        <f t="shared" si="10"/>
        <v>0</v>
      </c>
      <c r="K198" s="83">
        <f>J198-WES_90DSMR</f>
        <v>-8.8695079900736884E-2</v>
      </c>
      <c r="L198" s="83">
        <f t="shared" si="11"/>
        <v>7.8668171985980997E-3</v>
      </c>
    </row>
    <row r="199" spans="1:12" x14ac:dyDescent="0.25">
      <c r="A199" s="82">
        <v>41817</v>
      </c>
      <c r="B199" s="83">
        <v>42.01</v>
      </c>
      <c r="C199" s="83">
        <v>42.2</v>
      </c>
      <c r="D199" s="83">
        <v>41.79</v>
      </c>
      <c r="E199" s="83">
        <v>41.84</v>
      </c>
      <c r="F199" s="84">
        <v>3510400</v>
      </c>
      <c r="G199" s="83">
        <v>41.35</v>
      </c>
      <c r="H199" s="84">
        <f>EOD_T-A199</f>
        <v>277</v>
      </c>
      <c r="I199" s="83">
        <f t="shared" si="9"/>
        <v>-1.9999999999996021E-2</v>
      </c>
      <c r="J199" s="83">
        <f t="shared" si="10"/>
        <v>-4.8344210780749387E-2</v>
      </c>
      <c r="K199" s="83">
        <f>J199-WES_90DSMR</f>
        <v>-0.13703929068148626</v>
      </c>
      <c r="L199" s="83">
        <f t="shared" si="11"/>
        <v>1.8779767190484888E-2</v>
      </c>
    </row>
    <row r="200" spans="1:12" x14ac:dyDescent="0.25">
      <c r="A200" s="82">
        <v>41816</v>
      </c>
      <c r="B200" s="83">
        <v>41.22</v>
      </c>
      <c r="C200" s="83">
        <v>41.87</v>
      </c>
      <c r="D200" s="83">
        <v>41.15</v>
      </c>
      <c r="E200" s="83">
        <v>41.86</v>
      </c>
      <c r="F200" s="84">
        <v>2082400</v>
      </c>
      <c r="G200" s="83">
        <v>41.37</v>
      </c>
      <c r="H200" s="84">
        <f>EOD_T-A200</f>
        <v>278</v>
      </c>
      <c r="I200" s="83">
        <f t="shared" si="9"/>
        <v>0.65999999999999659</v>
      </c>
      <c r="J200" s="83">
        <f t="shared" si="10"/>
        <v>1.6212232866617455</v>
      </c>
      <c r="K200" s="83">
        <f>J200-WES_90DSMR</f>
        <v>1.5325282067610086</v>
      </c>
      <c r="L200" s="83">
        <f t="shared" si="11"/>
        <v>2.3486427045181131</v>
      </c>
    </row>
    <row r="201" spans="1:12" x14ac:dyDescent="0.25">
      <c r="A201" s="82">
        <v>41815</v>
      </c>
      <c r="B201" s="83">
        <v>41.21</v>
      </c>
      <c r="C201" s="83">
        <v>41.3</v>
      </c>
      <c r="D201" s="83">
        <v>41.05</v>
      </c>
      <c r="E201" s="83">
        <v>41.19</v>
      </c>
      <c r="F201" s="84">
        <v>2262200</v>
      </c>
      <c r="G201" s="83">
        <v>40.71</v>
      </c>
      <c r="H201" s="84">
        <f>EOD_T-A201</f>
        <v>279</v>
      </c>
      <c r="I201" s="83">
        <f t="shared" si="9"/>
        <v>-0.21000000000000085</v>
      </c>
      <c r="J201" s="83">
        <f t="shared" si="10"/>
        <v>-0.51319648093841852</v>
      </c>
      <c r="K201" s="83">
        <f>J201-WES_90DSMR</f>
        <v>-0.6018915608391554</v>
      </c>
      <c r="L201" s="83">
        <f t="shared" si="11"/>
        <v>0.36227345100939473</v>
      </c>
    </row>
    <row r="202" spans="1:12" x14ac:dyDescent="0.25">
      <c r="A202" s="82">
        <v>41814</v>
      </c>
      <c r="B202" s="83">
        <v>41.47</v>
      </c>
      <c r="C202" s="83">
        <v>41.5</v>
      </c>
      <c r="D202" s="83">
        <v>41.25</v>
      </c>
      <c r="E202" s="83">
        <v>41.4</v>
      </c>
      <c r="F202" s="84">
        <v>1434000</v>
      </c>
      <c r="G202" s="83">
        <v>40.92</v>
      </c>
      <c r="H202" s="84">
        <f>EOD_T-A202</f>
        <v>280</v>
      </c>
      <c r="I202" s="83">
        <f t="shared" si="9"/>
        <v>-0.15999999999999659</v>
      </c>
      <c r="J202" s="83">
        <f t="shared" si="10"/>
        <v>-0.389483933787723</v>
      </c>
      <c r="K202" s="83">
        <f>J202-WES_90DSMR</f>
        <v>-0.47817901368845989</v>
      </c>
      <c r="L202" s="83">
        <f t="shared" si="11"/>
        <v>0.22865516913206832</v>
      </c>
    </row>
    <row r="203" spans="1:12" x14ac:dyDescent="0.25">
      <c r="A203" s="82">
        <v>41813</v>
      </c>
      <c r="B203" s="83">
        <v>41.54</v>
      </c>
      <c r="C203" s="83">
        <v>41.66</v>
      </c>
      <c r="D203" s="83">
        <v>41.43</v>
      </c>
      <c r="E203" s="83">
        <v>41.56</v>
      </c>
      <c r="F203" s="84">
        <v>1736700</v>
      </c>
      <c r="G203" s="83">
        <v>41.08</v>
      </c>
      <c r="H203" s="84">
        <f>EOD_T-A203</f>
        <v>281</v>
      </c>
      <c r="I203" s="83">
        <f t="shared" si="9"/>
        <v>0.30999999999999517</v>
      </c>
      <c r="J203" s="83">
        <f t="shared" si="10"/>
        <v>0.76036301201862921</v>
      </c>
      <c r="K203" s="83">
        <f>J203-WES_90DSMR</f>
        <v>0.67166793211789233</v>
      </c>
      <c r="L203" s="83">
        <f t="shared" si="11"/>
        <v>0.45113781103552564</v>
      </c>
    </row>
    <row r="204" spans="1:12" x14ac:dyDescent="0.25">
      <c r="A204" s="82">
        <v>41810</v>
      </c>
      <c r="B204" s="83">
        <v>41.5</v>
      </c>
      <c r="C204" s="83">
        <v>41.63</v>
      </c>
      <c r="D204" s="83">
        <v>41.05</v>
      </c>
      <c r="E204" s="83">
        <v>41.25</v>
      </c>
      <c r="F204" s="84">
        <v>4032200</v>
      </c>
      <c r="G204" s="83">
        <v>40.770000000000003</v>
      </c>
      <c r="H204" s="84">
        <f>EOD_T-A204</f>
        <v>284</v>
      </c>
      <c r="I204" s="83">
        <f t="shared" si="9"/>
        <v>-0.52999999999999403</v>
      </c>
      <c r="J204" s="83">
        <f t="shared" si="10"/>
        <v>-1.2832929782082181</v>
      </c>
      <c r="K204" s="83">
        <f>J204-WES_90DSMR</f>
        <v>-1.371988058108955</v>
      </c>
      <c r="L204" s="83">
        <f t="shared" si="11"/>
        <v>1.8823512315935811</v>
      </c>
    </row>
    <row r="205" spans="1:12" x14ac:dyDescent="0.25">
      <c r="A205" s="82">
        <v>41809</v>
      </c>
      <c r="B205" s="83">
        <v>41.34</v>
      </c>
      <c r="C205" s="83">
        <v>41.8</v>
      </c>
      <c r="D205" s="83">
        <v>41.24</v>
      </c>
      <c r="E205" s="83">
        <v>41.79</v>
      </c>
      <c r="F205" s="84">
        <v>3776500</v>
      </c>
      <c r="G205" s="83">
        <v>41.3</v>
      </c>
      <c r="H205" s="84">
        <f>EOD_T-A205</f>
        <v>285</v>
      </c>
      <c r="I205" s="83">
        <f t="shared" si="9"/>
        <v>0.51999999999999602</v>
      </c>
      <c r="J205" s="83">
        <f t="shared" si="10"/>
        <v>1.2751348700343208</v>
      </c>
      <c r="K205" s="83">
        <f>J205-WES_90DSMR</f>
        <v>1.1864397901335839</v>
      </c>
      <c r="L205" s="83">
        <f t="shared" si="11"/>
        <v>1.4076393756122227</v>
      </c>
    </row>
    <row r="206" spans="1:12" x14ac:dyDescent="0.25">
      <c r="A206" s="82">
        <v>41808</v>
      </c>
      <c r="B206" s="83">
        <v>41.28</v>
      </c>
      <c r="C206" s="83">
        <v>41.69</v>
      </c>
      <c r="D206" s="83">
        <v>41.25</v>
      </c>
      <c r="E206" s="83">
        <v>41.26</v>
      </c>
      <c r="F206" s="84">
        <v>2090600</v>
      </c>
      <c r="G206" s="83">
        <v>40.78</v>
      </c>
      <c r="H206" s="84">
        <f>EOD_T-A206</f>
        <v>286</v>
      </c>
      <c r="I206" s="83">
        <f t="shared" si="9"/>
        <v>-8.9999999999996305E-2</v>
      </c>
      <c r="J206" s="83">
        <f t="shared" si="10"/>
        <v>-0.22021042329336019</v>
      </c>
      <c r="K206" s="83">
        <f>J206-WES_90DSMR</f>
        <v>-0.30890550319409704</v>
      </c>
      <c r="L206" s="83">
        <f t="shared" si="11"/>
        <v>9.5422609903598299E-2</v>
      </c>
    </row>
    <row r="207" spans="1:12" x14ac:dyDescent="0.25">
      <c r="A207" s="82">
        <v>41807</v>
      </c>
      <c r="B207" s="83">
        <v>41.48</v>
      </c>
      <c r="C207" s="83">
        <v>41.92</v>
      </c>
      <c r="D207" s="83">
        <v>41.31</v>
      </c>
      <c r="E207" s="83">
        <v>41.35</v>
      </c>
      <c r="F207" s="84">
        <v>2384500</v>
      </c>
      <c r="G207" s="83">
        <v>40.869999999999997</v>
      </c>
      <c r="H207" s="84">
        <f>EOD_T-A207</f>
        <v>287</v>
      </c>
      <c r="I207" s="83">
        <f t="shared" si="9"/>
        <v>-0.28999999999999915</v>
      </c>
      <c r="J207" s="83">
        <f t="shared" si="10"/>
        <v>-0.7045675413022332</v>
      </c>
      <c r="K207" s="83">
        <f>J207-WES_90DSMR</f>
        <v>-0.79326262120297009</v>
      </c>
      <c r="L207" s="83">
        <f t="shared" si="11"/>
        <v>0.62926558619780681</v>
      </c>
    </row>
    <row r="208" spans="1:12" x14ac:dyDescent="0.25">
      <c r="A208" s="82">
        <v>41806</v>
      </c>
      <c r="B208" s="83">
        <v>41.74</v>
      </c>
      <c r="C208" s="83">
        <v>41.76</v>
      </c>
      <c r="D208" s="83">
        <v>41.43</v>
      </c>
      <c r="E208" s="83">
        <v>41.64</v>
      </c>
      <c r="F208" s="84">
        <v>1938600</v>
      </c>
      <c r="G208" s="83">
        <v>41.16</v>
      </c>
      <c r="H208" s="84">
        <f>EOD_T-A208</f>
        <v>288</v>
      </c>
      <c r="I208" s="83">
        <f t="shared" si="9"/>
        <v>-0.15000000000000568</v>
      </c>
      <c r="J208" s="83">
        <f t="shared" si="10"/>
        <v>-0.36310820624547485</v>
      </c>
      <c r="K208" s="83">
        <f>J208-WES_90DSMR</f>
        <v>-0.45180328614621174</v>
      </c>
      <c r="L208" s="83">
        <f t="shared" si="11"/>
        <v>0.20412620937251569</v>
      </c>
    </row>
    <row r="209" spans="1:12" x14ac:dyDescent="0.25">
      <c r="A209" s="82">
        <v>41803</v>
      </c>
      <c r="B209" s="83">
        <v>41.41</v>
      </c>
      <c r="C209" s="83">
        <v>41.87</v>
      </c>
      <c r="D209" s="83">
        <v>41.4</v>
      </c>
      <c r="E209" s="83">
        <v>41.8</v>
      </c>
      <c r="F209" s="84">
        <v>2135000</v>
      </c>
      <c r="G209" s="83">
        <v>41.31</v>
      </c>
      <c r="H209" s="84">
        <f>EOD_T-A209</f>
        <v>291</v>
      </c>
      <c r="I209" s="83">
        <f t="shared" si="9"/>
        <v>0.17999999999999972</v>
      </c>
      <c r="J209" s="83">
        <f t="shared" si="10"/>
        <v>0.43763676148796427</v>
      </c>
      <c r="K209" s="83">
        <f>J209-WES_90DSMR</f>
        <v>0.34894168158722738</v>
      </c>
      <c r="L209" s="83">
        <f t="shared" si="11"/>
        <v>0.12176029714892198</v>
      </c>
    </row>
    <row r="210" spans="1:12" x14ac:dyDescent="0.25">
      <c r="A210" s="82">
        <v>41802</v>
      </c>
      <c r="B210" s="83">
        <v>41.55</v>
      </c>
      <c r="C210" s="83">
        <v>41.75</v>
      </c>
      <c r="D210" s="83">
        <v>41.43</v>
      </c>
      <c r="E210" s="83">
        <v>41.61</v>
      </c>
      <c r="F210" s="84">
        <v>1909400</v>
      </c>
      <c r="G210" s="83">
        <v>41.13</v>
      </c>
      <c r="H210" s="84">
        <f>EOD_T-A210</f>
        <v>292</v>
      </c>
      <c r="I210" s="83">
        <f t="shared" si="9"/>
        <v>-0.19999999999999574</v>
      </c>
      <c r="J210" s="83">
        <f t="shared" si="10"/>
        <v>-0.48390999274133983</v>
      </c>
      <c r="K210" s="83">
        <f>J210-WES_90DSMR</f>
        <v>-0.57260507264207672</v>
      </c>
      <c r="L210" s="83">
        <f t="shared" si="11"/>
        <v>0.32787656921543795</v>
      </c>
    </row>
    <row r="211" spans="1:12" x14ac:dyDescent="0.25">
      <c r="A211" s="82">
        <v>41801</v>
      </c>
      <c r="B211" s="83">
        <v>42</v>
      </c>
      <c r="C211" s="83">
        <v>42</v>
      </c>
      <c r="D211" s="83">
        <v>41.71</v>
      </c>
      <c r="E211" s="83">
        <v>41.82</v>
      </c>
      <c r="F211" s="84">
        <v>2141100</v>
      </c>
      <c r="G211" s="83">
        <v>41.33</v>
      </c>
      <c r="H211" s="84">
        <f>EOD_T-A211</f>
        <v>293</v>
      </c>
      <c r="I211" s="83">
        <f t="shared" si="9"/>
        <v>-0.20000000000000284</v>
      </c>
      <c r="J211" s="83">
        <f t="shared" si="10"/>
        <v>-0.48157958102577136</v>
      </c>
      <c r="K211" s="83">
        <f>J211-WES_90DSMR</f>
        <v>-0.57027466092650825</v>
      </c>
      <c r="L211" s="83">
        <f t="shared" si="11"/>
        <v>0.32521318889484396</v>
      </c>
    </row>
    <row r="212" spans="1:12" x14ac:dyDescent="0.25">
      <c r="A212" s="82">
        <v>41800</v>
      </c>
      <c r="B212" s="83">
        <v>42.6</v>
      </c>
      <c r="C212" s="83">
        <v>42.6</v>
      </c>
      <c r="D212" s="83">
        <v>42.01</v>
      </c>
      <c r="E212" s="83">
        <v>42.02</v>
      </c>
      <c r="F212" s="84">
        <v>1729000</v>
      </c>
      <c r="G212" s="83">
        <v>41.53</v>
      </c>
      <c r="H212" s="84">
        <f>EOD_T-A212</f>
        <v>294</v>
      </c>
      <c r="I212" s="83">
        <f t="shared" si="9"/>
        <v>-0.39999999999999858</v>
      </c>
      <c r="J212" s="83">
        <f t="shared" si="10"/>
        <v>-0.95397090388742811</v>
      </c>
      <c r="K212" s="83">
        <f>J212-WES_90DSMR</f>
        <v>-1.0426659837881651</v>
      </c>
      <c r="L212" s="83">
        <f t="shared" si="11"/>
        <v>1.0871523537489423</v>
      </c>
    </row>
    <row r="213" spans="1:12" x14ac:dyDescent="0.25">
      <c r="A213" s="82">
        <v>41799</v>
      </c>
      <c r="B213" s="83">
        <v>42.42</v>
      </c>
      <c r="C213" s="83">
        <v>42.42</v>
      </c>
      <c r="D213" s="83">
        <v>42.42</v>
      </c>
      <c r="E213" s="83">
        <v>42.42</v>
      </c>
      <c r="F213" s="84">
        <v>0</v>
      </c>
      <c r="G213" s="83">
        <v>41.93</v>
      </c>
      <c r="H213" s="84">
        <f>EOD_T-A213</f>
        <v>295</v>
      </c>
      <c r="I213" s="83">
        <f t="shared" si="9"/>
        <v>0</v>
      </c>
      <c r="J213" s="83">
        <f t="shared" si="10"/>
        <v>0</v>
      </c>
      <c r="K213" s="83">
        <f>J213-WES_90DSMR</f>
        <v>-8.8695079900736884E-2</v>
      </c>
      <c r="L213" s="83">
        <f t="shared" si="11"/>
        <v>7.8668171985980997E-3</v>
      </c>
    </row>
    <row r="214" spans="1:12" x14ac:dyDescent="0.25">
      <c r="A214" s="82">
        <v>41796</v>
      </c>
      <c r="B214" s="83">
        <v>42.27</v>
      </c>
      <c r="C214" s="83">
        <v>42.53</v>
      </c>
      <c r="D214" s="83">
        <v>42.15</v>
      </c>
      <c r="E214" s="83">
        <v>42.42</v>
      </c>
      <c r="F214" s="84">
        <v>2194100</v>
      </c>
      <c r="G214" s="83">
        <v>41.93</v>
      </c>
      <c r="H214" s="84">
        <f>EOD_T-A214</f>
        <v>298</v>
      </c>
      <c r="I214" s="83">
        <f t="shared" si="9"/>
        <v>2.0000000000003126E-2</v>
      </c>
      <c r="J214" s="83">
        <f t="shared" si="10"/>
        <v>4.7721307563834713E-2</v>
      </c>
      <c r="K214" s="83">
        <f>J214-WES_90DSMR</f>
        <v>-4.0973772336902171E-2</v>
      </c>
      <c r="L214" s="83">
        <f t="shared" si="11"/>
        <v>1.6788500195162896E-3</v>
      </c>
    </row>
    <row r="215" spans="1:12" x14ac:dyDescent="0.25">
      <c r="A215" s="82">
        <v>41795</v>
      </c>
      <c r="B215" s="83">
        <v>42.74</v>
      </c>
      <c r="C215" s="83">
        <v>42.74</v>
      </c>
      <c r="D215" s="83">
        <v>42.24</v>
      </c>
      <c r="E215" s="83">
        <v>42.4</v>
      </c>
      <c r="F215" s="84">
        <v>1822900</v>
      </c>
      <c r="G215" s="83">
        <v>41.91</v>
      </c>
      <c r="H215" s="84">
        <f>EOD_T-A215</f>
        <v>299</v>
      </c>
      <c r="I215" s="83">
        <f t="shared" si="9"/>
        <v>-0.3300000000000054</v>
      </c>
      <c r="J215" s="83">
        <f t="shared" si="10"/>
        <v>-0.78125000000001266</v>
      </c>
      <c r="K215" s="83">
        <f>J215-WES_90DSMR</f>
        <v>-0.86994507990074954</v>
      </c>
      <c r="L215" s="83">
        <f t="shared" si="11"/>
        <v>0.75680444204352149</v>
      </c>
    </row>
    <row r="216" spans="1:12" x14ac:dyDescent="0.25">
      <c r="A216" s="82">
        <v>41794</v>
      </c>
      <c r="B216" s="83">
        <v>43.03</v>
      </c>
      <c r="C216" s="83">
        <v>43.13</v>
      </c>
      <c r="D216" s="83">
        <v>42.62</v>
      </c>
      <c r="E216" s="83">
        <v>42.74</v>
      </c>
      <c r="F216" s="84">
        <v>1517900</v>
      </c>
      <c r="G216" s="83">
        <v>42.24</v>
      </c>
      <c r="H216" s="84">
        <f>EOD_T-A216</f>
        <v>300</v>
      </c>
      <c r="I216" s="83">
        <f t="shared" si="9"/>
        <v>-0.23999999999999488</v>
      </c>
      <c r="J216" s="83">
        <f t="shared" si="10"/>
        <v>-0.5649717514124174</v>
      </c>
      <c r="K216" s="83">
        <f>J216-WES_90DSMR</f>
        <v>-0.65366683131315428</v>
      </c>
      <c r="L216" s="83">
        <f t="shared" si="11"/>
        <v>0.42728032635897972</v>
      </c>
    </row>
    <row r="217" spans="1:12" x14ac:dyDescent="0.25">
      <c r="A217" s="82">
        <v>41793</v>
      </c>
      <c r="B217" s="83">
        <v>43.5</v>
      </c>
      <c r="C217" s="83">
        <v>43.53</v>
      </c>
      <c r="D217" s="83">
        <v>42.91</v>
      </c>
      <c r="E217" s="83">
        <v>42.98</v>
      </c>
      <c r="F217" s="84">
        <v>2776400</v>
      </c>
      <c r="G217" s="83">
        <v>42.48</v>
      </c>
      <c r="H217" s="84">
        <f>EOD_T-A217</f>
        <v>301</v>
      </c>
      <c r="I217" s="83">
        <f t="shared" si="9"/>
        <v>-0.54000000000000625</v>
      </c>
      <c r="J217" s="83">
        <f t="shared" si="10"/>
        <v>-1.2552301255230269</v>
      </c>
      <c r="K217" s="83">
        <f>J217-WES_90DSMR</f>
        <v>-1.3439252054237638</v>
      </c>
      <c r="L217" s="83">
        <f t="shared" si="11"/>
        <v>1.8061349577733057</v>
      </c>
    </row>
    <row r="218" spans="1:12" x14ac:dyDescent="0.25">
      <c r="A218" s="82">
        <v>41792</v>
      </c>
      <c r="B218" s="83">
        <v>43.33</v>
      </c>
      <c r="C218" s="83">
        <v>43.7</v>
      </c>
      <c r="D218" s="83">
        <v>43.28</v>
      </c>
      <c r="E218" s="83">
        <v>43.53</v>
      </c>
      <c r="F218" s="84">
        <v>1643400</v>
      </c>
      <c r="G218" s="83">
        <v>43.02</v>
      </c>
      <c r="H218" s="84">
        <f>EOD_T-A218</f>
        <v>302</v>
      </c>
      <c r="I218" s="83">
        <f t="shared" si="9"/>
        <v>0.16000000000000369</v>
      </c>
      <c r="J218" s="83">
        <f t="shared" si="10"/>
        <v>0.37330844610360175</v>
      </c>
      <c r="K218" s="83">
        <f>J218-WES_90DSMR</f>
        <v>0.28461336620286487</v>
      </c>
      <c r="L218" s="83">
        <f t="shared" si="11"/>
        <v>8.1004768221326059E-2</v>
      </c>
    </row>
    <row r="219" spans="1:12" x14ac:dyDescent="0.25">
      <c r="A219" s="82">
        <v>41789</v>
      </c>
      <c r="B219" s="83">
        <v>43.65</v>
      </c>
      <c r="C219" s="83">
        <v>43.67</v>
      </c>
      <c r="D219" s="83">
        <v>43.27</v>
      </c>
      <c r="E219" s="83">
        <v>43.36</v>
      </c>
      <c r="F219" s="84">
        <v>3738400</v>
      </c>
      <c r="G219" s="83">
        <v>42.86</v>
      </c>
      <c r="H219" s="84">
        <f>EOD_T-A219</f>
        <v>305</v>
      </c>
      <c r="I219" s="83">
        <f t="shared" si="9"/>
        <v>-0.16000000000000369</v>
      </c>
      <c r="J219" s="83">
        <f t="shared" si="10"/>
        <v>-0.37192003719201228</v>
      </c>
      <c r="K219" s="83">
        <f>J219-WES_90DSMR</f>
        <v>-0.46061511709274916</v>
      </c>
      <c r="L219" s="83">
        <f t="shared" si="11"/>
        <v>0.21216628609436702</v>
      </c>
    </row>
    <row r="220" spans="1:12" x14ac:dyDescent="0.25">
      <c r="A220" s="82">
        <v>41788</v>
      </c>
      <c r="B220" s="83">
        <v>43.26</v>
      </c>
      <c r="C220" s="83">
        <v>43.6</v>
      </c>
      <c r="D220" s="83">
        <v>43.01</v>
      </c>
      <c r="E220" s="83">
        <v>43.53</v>
      </c>
      <c r="F220" s="84">
        <v>1811900</v>
      </c>
      <c r="G220" s="83">
        <v>43.02</v>
      </c>
      <c r="H220" s="84">
        <f>EOD_T-A220</f>
        <v>306</v>
      </c>
      <c r="I220" s="83">
        <f t="shared" si="9"/>
        <v>0.26000000000000512</v>
      </c>
      <c r="J220" s="83">
        <f t="shared" si="10"/>
        <v>0.60804490177737403</v>
      </c>
      <c r="K220" s="83">
        <f>J220-WES_90DSMR</f>
        <v>0.51934982187663714</v>
      </c>
      <c r="L220" s="83">
        <f t="shared" si="11"/>
        <v>0.26972423748329472</v>
      </c>
    </row>
    <row r="221" spans="1:12" x14ac:dyDescent="0.25">
      <c r="A221" s="82">
        <v>41787</v>
      </c>
      <c r="B221" s="83">
        <v>43.52</v>
      </c>
      <c r="C221" s="83">
        <v>43.54</v>
      </c>
      <c r="D221" s="83">
        <v>43.21</v>
      </c>
      <c r="E221" s="83">
        <v>43.26</v>
      </c>
      <c r="F221" s="84">
        <v>1279500</v>
      </c>
      <c r="G221" s="83">
        <v>42.76</v>
      </c>
      <c r="H221" s="84">
        <f>EOD_T-A221</f>
        <v>307</v>
      </c>
      <c r="I221" s="83">
        <f t="shared" si="9"/>
        <v>-0.25</v>
      </c>
      <c r="J221" s="83">
        <f t="shared" si="10"/>
        <v>-0.58126017205301095</v>
      </c>
      <c r="K221" s="83">
        <f>J221-WES_90DSMR</f>
        <v>-0.66995525195374783</v>
      </c>
      <c r="L221" s="83">
        <f t="shared" si="11"/>
        <v>0.44884003962040975</v>
      </c>
    </row>
    <row r="222" spans="1:12" x14ac:dyDescent="0.25">
      <c r="A222" s="82">
        <v>41786</v>
      </c>
      <c r="B222" s="83">
        <v>43.55</v>
      </c>
      <c r="C222" s="83">
        <v>43.71</v>
      </c>
      <c r="D222" s="83">
        <v>43.45</v>
      </c>
      <c r="E222" s="83">
        <v>43.52</v>
      </c>
      <c r="F222" s="84">
        <v>1037700</v>
      </c>
      <c r="G222" s="83">
        <v>43.01</v>
      </c>
      <c r="H222" s="84">
        <f>EOD_T-A222</f>
        <v>308</v>
      </c>
      <c r="I222" s="83">
        <f t="shared" si="9"/>
        <v>-3.0000000000001137E-2</v>
      </c>
      <c r="J222" s="83">
        <f t="shared" si="10"/>
        <v>-6.9702602230485911E-2</v>
      </c>
      <c r="K222" s="83">
        <f>J222-WES_90DSMR</f>
        <v>-0.15839768213122279</v>
      </c>
      <c r="L222" s="83">
        <f t="shared" si="11"/>
        <v>2.5089825704543899E-2</v>
      </c>
    </row>
    <row r="223" spans="1:12" x14ac:dyDescent="0.25">
      <c r="A223" s="82">
        <v>41785</v>
      </c>
      <c r="B223" s="83">
        <v>43.48</v>
      </c>
      <c r="C223" s="83">
        <v>43.55</v>
      </c>
      <c r="D223" s="83">
        <v>43.27</v>
      </c>
      <c r="E223" s="83">
        <v>43.55</v>
      </c>
      <c r="F223" s="84">
        <v>1032600</v>
      </c>
      <c r="G223" s="83">
        <v>43.04</v>
      </c>
      <c r="H223" s="84">
        <f>EOD_T-A223</f>
        <v>309</v>
      </c>
      <c r="I223" s="83">
        <f t="shared" si="9"/>
        <v>0.21000000000000085</v>
      </c>
      <c r="J223" s="83">
        <f t="shared" si="10"/>
        <v>0.49031053000233688</v>
      </c>
      <c r="K223" s="83">
        <f>J223-WES_90DSMR</f>
        <v>0.40161545010159999</v>
      </c>
      <c r="L223" s="83">
        <f t="shared" si="11"/>
        <v>0.16129496976031074</v>
      </c>
    </row>
    <row r="224" spans="1:12" x14ac:dyDescent="0.25">
      <c r="A224" s="82">
        <v>41782</v>
      </c>
      <c r="B224" s="83">
        <v>43.25</v>
      </c>
      <c r="C224" s="83">
        <v>43.54</v>
      </c>
      <c r="D224" s="83">
        <v>43.2</v>
      </c>
      <c r="E224" s="83">
        <v>43.33</v>
      </c>
      <c r="F224" s="84">
        <v>1139300</v>
      </c>
      <c r="G224" s="83">
        <v>42.83</v>
      </c>
      <c r="H224" s="84">
        <f>EOD_T-A224</f>
        <v>312</v>
      </c>
      <c r="I224" s="83">
        <f t="shared" si="9"/>
        <v>0.10999999999999943</v>
      </c>
      <c r="J224" s="83">
        <f t="shared" si="10"/>
        <v>0.25749063670411854</v>
      </c>
      <c r="K224" s="83">
        <f>J224-WES_90DSMR</f>
        <v>0.16879555680338165</v>
      </c>
      <c r="L224" s="83">
        <f t="shared" si="11"/>
        <v>2.8491939996563641E-2</v>
      </c>
    </row>
    <row r="225" spans="1:12" x14ac:dyDescent="0.25">
      <c r="A225" s="82">
        <v>41781</v>
      </c>
      <c r="B225" s="83">
        <v>43</v>
      </c>
      <c r="C225" s="83">
        <v>43.24</v>
      </c>
      <c r="D225" s="83">
        <v>42.88</v>
      </c>
      <c r="E225" s="83">
        <v>43.22</v>
      </c>
      <c r="F225" s="84">
        <v>1630000</v>
      </c>
      <c r="G225" s="83">
        <v>42.72</v>
      </c>
      <c r="H225" s="84">
        <f>EOD_T-A225</f>
        <v>313</v>
      </c>
      <c r="I225" s="83">
        <f t="shared" si="9"/>
        <v>0.47999999999999687</v>
      </c>
      <c r="J225" s="83">
        <f t="shared" si="10"/>
        <v>1.1363636363636289</v>
      </c>
      <c r="K225" s="83">
        <f>J225-WES_90DSMR</f>
        <v>1.047668556462892</v>
      </c>
      <c r="L225" s="83">
        <f t="shared" si="11"/>
        <v>1.09760940420104</v>
      </c>
    </row>
    <row r="226" spans="1:12" x14ac:dyDescent="0.25">
      <c r="A226" s="82">
        <v>41780</v>
      </c>
      <c r="B226" s="83">
        <v>42.47</v>
      </c>
      <c r="C226" s="83">
        <v>42.82</v>
      </c>
      <c r="D226" s="83">
        <v>42.25</v>
      </c>
      <c r="E226" s="83">
        <v>42.74</v>
      </c>
      <c r="F226" s="84">
        <v>1637400</v>
      </c>
      <c r="G226" s="83">
        <v>42.24</v>
      </c>
      <c r="H226" s="84">
        <f>EOD_T-A226</f>
        <v>314</v>
      </c>
      <c r="I226" s="83">
        <f t="shared" si="9"/>
        <v>3.9999999999999147E-2</v>
      </c>
      <c r="J226" s="83">
        <f t="shared" si="10"/>
        <v>9.4786729857817886E-2</v>
      </c>
      <c r="K226" s="83">
        <f>J226-WES_90DSMR</f>
        <v>6.0916499570810023E-3</v>
      </c>
      <c r="L226" s="83">
        <f t="shared" si="11"/>
        <v>3.7108199199604976E-5</v>
      </c>
    </row>
    <row r="227" spans="1:12" x14ac:dyDescent="0.25">
      <c r="A227" s="82">
        <v>41779</v>
      </c>
      <c r="B227" s="83">
        <v>42.6</v>
      </c>
      <c r="C227" s="83">
        <v>42.9</v>
      </c>
      <c r="D227" s="83">
        <v>42.35</v>
      </c>
      <c r="E227" s="83">
        <v>42.7</v>
      </c>
      <c r="F227" s="84">
        <v>946400</v>
      </c>
      <c r="G227" s="83">
        <v>42.2</v>
      </c>
      <c r="H227" s="84">
        <f>EOD_T-A227</f>
        <v>315</v>
      </c>
      <c r="I227" s="83">
        <f t="shared" si="9"/>
        <v>3.0000000000001137E-2</v>
      </c>
      <c r="J227" s="83">
        <f t="shared" si="10"/>
        <v>7.1140621294761994E-2</v>
      </c>
      <c r="K227" s="83">
        <f>J227-WES_90DSMR</f>
        <v>-1.755445860597489E-2</v>
      </c>
      <c r="L227" s="83">
        <f t="shared" si="11"/>
        <v>3.0815901694888589E-4</v>
      </c>
    </row>
    <row r="228" spans="1:12" x14ac:dyDescent="0.25">
      <c r="A228" s="82">
        <v>41778</v>
      </c>
      <c r="B228" s="83">
        <v>42.95</v>
      </c>
      <c r="C228" s="83">
        <v>43</v>
      </c>
      <c r="D228" s="83">
        <v>42.66</v>
      </c>
      <c r="E228" s="83">
        <v>42.67</v>
      </c>
      <c r="F228" s="84">
        <v>1450600</v>
      </c>
      <c r="G228" s="83">
        <v>42.17</v>
      </c>
      <c r="H228" s="84">
        <f>EOD_T-A228</f>
        <v>316</v>
      </c>
      <c r="I228" s="83">
        <f t="shared" si="9"/>
        <v>-0.53999999999999915</v>
      </c>
      <c r="J228" s="83">
        <f t="shared" si="10"/>
        <v>-1.2643409037696069</v>
      </c>
      <c r="K228" s="83">
        <f>J228-WES_90DSMR</f>
        <v>-1.3530359836703438</v>
      </c>
      <c r="L228" s="83">
        <f t="shared" si="11"/>
        <v>1.830706373106775</v>
      </c>
    </row>
    <row r="229" spans="1:12" x14ac:dyDescent="0.25">
      <c r="A229" s="82">
        <v>41775</v>
      </c>
      <c r="B229" s="83">
        <v>43.4</v>
      </c>
      <c r="C229" s="83">
        <v>43.48</v>
      </c>
      <c r="D229" s="83">
        <v>43.1</v>
      </c>
      <c r="E229" s="83">
        <v>43.21</v>
      </c>
      <c r="F229" s="84">
        <v>1001900</v>
      </c>
      <c r="G229" s="83">
        <v>42.71</v>
      </c>
      <c r="H229" s="84">
        <f>EOD_T-A229</f>
        <v>319</v>
      </c>
      <c r="I229" s="83">
        <f t="shared" si="9"/>
        <v>-4.9999999999997158E-2</v>
      </c>
      <c r="J229" s="83">
        <f t="shared" si="10"/>
        <v>-0.11693171188025529</v>
      </c>
      <c r="K229" s="83">
        <f>J229-WES_90DSMR</f>
        <v>-0.20562679178099219</v>
      </c>
      <c r="L229" s="83">
        <f t="shared" si="11"/>
        <v>4.2282377498143515E-2</v>
      </c>
    </row>
    <row r="230" spans="1:12" x14ac:dyDescent="0.25">
      <c r="A230" s="82">
        <v>41774</v>
      </c>
      <c r="B230" s="83">
        <v>42.91</v>
      </c>
      <c r="C230" s="83">
        <v>43.28</v>
      </c>
      <c r="D230" s="83">
        <v>42.81</v>
      </c>
      <c r="E230" s="83">
        <v>43.26</v>
      </c>
      <c r="F230" s="84">
        <v>1263000</v>
      </c>
      <c r="G230" s="83">
        <v>42.76</v>
      </c>
      <c r="H230" s="84">
        <f>EOD_T-A230</f>
        <v>320</v>
      </c>
      <c r="I230" s="83">
        <f t="shared" si="9"/>
        <v>0.10000000000000142</v>
      </c>
      <c r="J230" s="83">
        <f t="shared" si="10"/>
        <v>0.23441162681669347</v>
      </c>
      <c r="K230" s="83">
        <f>J230-WES_90DSMR</f>
        <v>0.14571654691595659</v>
      </c>
      <c r="L230" s="83">
        <f t="shared" si="11"/>
        <v>2.1233312045110177E-2</v>
      </c>
    </row>
    <row r="231" spans="1:12" x14ac:dyDescent="0.25">
      <c r="A231" s="82">
        <v>41773</v>
      </c>
      <c r="B231" s="83">
        <v>43.11</v>
      </c>
      <c r="C231" s="83">
        <v>43.2</v>
      </c>
      <c r="D231" s="83">
        <v>43.01</v>
      </c>
      <c r="E231" s="83">
        <v>43.16</v>
      </c>
      <c r="F231" s="84">
        <v>1074900</v>
      </c>
      <c r="G231" s="83">
        <v>42.66</v>
      </c>
      <c r="H231" s="84">
        <f>EOD_T-A231</f>
        <v>321</v>
      </c>
      <c r="I231" s="83">
        <f t="shared" si="9"/>
        <v>-5.0000000000004263E-2</v>
      </c>
      <c r="J231" s="83">
        <f t="shared" si="10"/>
        <v>-0.11706860220089971</v>
      </c>
      <c r="K231" s="83">
        <f>J231-WES_90DSMR</f>
        <v>-0.20576368210163659</v>
      </c>
      <c r="L231" s="83">
        <f t="shared" si="11"/>
        <v>4.233869287202336E-2</v>
      </c>
    </row>
    <row r="232" spans="1:12" x14ac:dyDescent="0.25">
      <c r="A232" s="82">
        <v>41772</v>
      </c>
      <c r="B232" s="83">
        <v>43.2</v>
      </c>
      <c r="C232" s="83">
        <v>43.34</v>
      </c>
      <c r="D232" s="83">
        <v>42.97</v>
      </c>
      <c r="E232" s="83">
        <v>43.21</v>
      </c>
      <c r="F232" s="84">
        <v>1547600</v>
      </c>
      <c r="G232" s="83">
        <v>42.71</v>
      </c>
      <c r="H232" s="84">
        <f>EOD_T-A232</f>
        <v>322</v>
      </c>
      <c r="I232" s="83">
        <f t="shared" si="9"/>
        <v>0.35999999999999943</v>
      </c>
      <c r="J232" s="83">
        <f t="shared" si="10"/>
        <v>0.85005903187721243</v>
      </c>
      <c r="K232" s="83">
        <f>J232-WES_90DSMR</f>
        <v>0.76136395197647555</v>
      </c>
      <c r="L232" s="83">
        <f t="shared" si="11"/>
        <v>0.57967506736923702</v>
      </c>
    </row>
    <row r="233" spans="1:12" x14ac:dyDescent="0.25">
      <c r="A233" s="82">
        <v>41771</v>
      </c>
      <c r="B233" s="83">
        <v>43.1</v>
      </c>
      <c r="C233" s="83">
        <v>43.2</v>
      </c>
      <c r="D233" s="83">
        <v>42.63</v>
      </c>
      <c r="E233" s="83">
        <v>42.85</v>
      </c>
      <c r="F233" s="84">
        <v>1089000</v>
      </c>
      <c r="G233" s="83">
        <v>42.35</v>
      </c>
      <c r="H233" s="84">
        <f>EOD_T-A233</f>
        <v>323</v>
      </c>
      <c r="I233" s="83">
        <f t="shared" si="9"/>
        <v>-9.9999999999980105E-3</v>
      </c>
      <c r="J233" s="83">
        <f t="shared" si="10"/>
        <v>-2.3607176581676135E-2</v>
      </c>
      <c r="K233" s="83">
        <f>J233-WES_90DSMR</f>
        <v>-0.11230225648241302</v>
      </c>
      <c r="L233" s="83">
        <f t="shared" si="11"/>
        <v>1.2611796811041676E-2</v>
      </c>
    </row>
    <row r="234" spans="1:12" x14ac:dyDescent="0.25">
      <c r="A234" s="82">
        <v>41768</v>
      </c>
      <c r="B234" s="83">
        <v>42.55</v>
      </c>
      <c r="C234" s="83">
        <v>43</v>
      </c>
      <c r="D234" s="83">
        <v>42.47</v>
      </c>
      <c r="E234" s="83">
        <v>42.86</v>
      </c>
      <c r="F234" s="84">
        <v>1699300</v>
      </c>
      <c r="G234" s="83">
        <v>42.36</v>
      </c>
      <c r="H234" s="84">
        <f>EOD_T-A234</f>
        <v>326</v>
      </c>
      <c r="I234" s="83">
        <f t="shared" si="9"/>
        <v>-7.0000000000000284E-2</v>
      </c>
      <c r="J234" s="83">
        <f t="shared" si="10"/>
        <v>-0.16497761018147603</v>
      </c>
      <c r="K234" s="83">
        <f>J234-WES_90DSMR</f>
        <v>-0.25367269008221294</v>
      </c>
      <c r="L234" s="83">
        <f t="shared" si="11"/>
        <v>6.4349833693546452E-2</v>
      </c>
    </row>
    <row r="235" spans="1:12" x14ac:dyDescent="0.25">
      <c r="A235" s="82">
        <v>41767</v>
      </c>
      <c r="B235" s="83">
        <v>43.02</v>
      </c>
      <c r="C235" s="83">
        <v>43.1</v>
      </c>
      <c r="D235" s="83">
        <v>42.85</v>
      </c>
      <c r="E235" s="83">
        <v>42.93</v>
      </c>
      <c r="F235" s="84">
        <v>1160300</v>
      </c>
      <c r="G235" s="83">
        <v>42.43</v>
      </c>
      <c r="H235" s="84">
        <f>EOD_T-A235</f>
        <v>327</v>
      </c>
      <c r="I235" s="83">
        <f t="shared" si="9"/>
        <v>3.9999999999999147E-2</v>
      </c>
      <c r="J235" s="83">
        <f t="shared" si="10"/>
        <v>9.4361877801366234E-2</v>
      </c>
      <c r="K235" s="83">
        <f>J235-WES_90DSMR</f>
        <v>5.6667979006293501E-3</v>
      </c>
      <c r="L235" s="83">
        <f t="shared" si="11"/>
        <v>3.2112598446577213E-5</v>
      </c>
    </row>
    <row r="236" spans="1:12" x14ac:dyDescent="0.25">
      <c r="A236" s="82">
        <v>41766</v>
      </c>
      <c r="B236" s="83">
        <v>43.03</v>
      </c>
      <c r="C236" s="83">
        <v>43.19</v>
      </c>
      <c r="D236" s="83">
        <v>42.7</v>
      </c>
      <c r="E236" s="83">
        <v>42.89</v>
      </c>
      <c r="F236" s="84">
        <v>1308200</v>
      </c>
      <c r="G236" s="83">
        <v>42.39</v>
      </c>
      <c r="H236" s="84">
        <f>EOD_T-A236</f>
        <v>328</v>
      </c>
      <c r="I236" s="83">
        <f t="shared" si="9"/>
        <v>-0.42999999999999972</v>
      </c>
      <c r="J236" s="83">
        <f t="shared" si="10"/>
        <v>-1.0042036431574024</v>
      </c>
      <c r="K236" s="83">
        <f>J236-WES_90DSMR</f>
        <v>-1.0928987230581393</v>
      </c>
      <c r="L236" s="83">
        <f t="shared" si="11"/>
        <v>1.1944276188621115</v>
      </c>
    </row>
    <row r="237" spans="1:12" x14ac:dyDescent="0.25">
      <c r="A237" s="82">
        <v>41765</v>
      </c>
      <c r="B237" s="83">
        <v>43.49</v>
      </c>
      <c r="C237" s="83">
        <v>43.71</v>
      </c>
      <c r="D237" s="83">
        <v>43.14</v>
      </c>
      <c r="E237" s="83">
        <v>43.32</v>
      </c>
      <c r="F237" s="84">
        <v>1030700</v>
      </c>
      <c r="G237" s="83">
        <v>42.82</v>
      </c>
      <c r="H237" s="84">
        <f>EOD_T-A237</f>
        <v>329</v>
      </c>
      <c r="I237" s="83">
        <f t="shared" si="9"/>
        <v>7.0000000000000284E-2</v>
      </c>
      <c r="J237" s="83">
        <f t="shared" si="10"/>
        <v>0.16374269005848019</v>
      </c>
      <c r="K237" s="83">
        <f>J237-WES_90DSMR</f>
        <v>7.5047610157743305E-2</v>
      </c>
      <c r="L237" s="83">
        <f t="shared" si="11"/>
        <v>5.6321437903886157E-3</v>
      </c>
    </row>
    <row r="238" spans="1:12" x14ac:dyDescent="0.25">
      <c r="A238" s="82">
        <v>41764</v>
      </c>
      <c r="B238" s="83">
        <v>43.4</v>
      </c>
      <c r="C238" s="83">
        <v>43.49</v>
      </c>
      <c r="D238" s="83">
        <v>43.08</v>
      </c>
      <c r="E238" s="83">
        <v>43.25</v>
      </c>
      <c r="F238" s="84">
        <v>1408000</v>
      </c>
      <c r="G238" s="83">
        <v>42.75</v>
      </c>
      <c r="H238" s="84">
        <f>EOD_T-A238</f>
        <v>330</v>
      </c>
      <c r="I238" s="83">
        <f t="shared" si="9"/>
        <v>0.20000000000000284</v>
      </c>
      <c r="J238" s="83">
        <f t="shared" si="10"/>
        <v>0.47003525264395507</v>
      </c>
      <c r="K238" s="83">
        <f>J238-WES_90DSMR</f>
        <v>0.38134017274321819</v>
      </c>
      <c r="L238" s="83">
        <f t="shared" si="11"/>
        <v>0.14542032734782748</v>
      </c>
    </row>
    <row r="239" spans="1:12" x14ac:dyDescent="0.25">
      <c r="A239" s="82">
        <v>41761</v>
      </c>
      <c r="B239" s="83">
        <v>42.96</v>
      </c>
      <c r="C239" s="83">
        <v>43.1</v>
      </c>
      <c r="D239" s="83">
        <v>42.82</v>
      </c>
      <c r="E239" s="83">
        <v>43.05</v>
      </c>
      <c r="F239" s="84">
        <v>1457300</v>
      </c>
      <c r="G239" s="83">
        <v>42.55</v>
      </c>
      <c r="H239" s="84">
        <f>EOD_T-A239</f>
        <v>333</v>
      </c>
      <c r="I239" s="83">
        <f t="shared" si="9"/>
        <v>0.29999999999999716</v>
      </c>
      <c r="J239" s="83">
        <f t="shared" si="10"/>
        <v>0.71005917159762644</v>
      </c>
      <c r="K239" s="83">
        <f>J239-WES_90DSMR</f>
        <v>0.62136409169688955</v>
      </c>
      <c r="L239" s="83">
        <f t="shared" si="11"/>
        <v>0.38609333445030058</v>
      </c>
    </row>
    <row r="240" spans="1:12" x14ac:dyDescent="0.25">
      <c r="A240" s="82">
        <v>41760</v>
      </c>
      <c r="B240" s="83">
        <v>43</v>
      </c>
      <c r="C240" s="83">
        <v>43.33</v>
      </c>
      <c r="D240" s="83">
        <v>42.63</v>
      </c>
      <c r="E240" s="83">
        <v>42.75</v>
      </c>
      <c r="F240" s="84">
        <v>3340300</v>
      </c>
      <c r="G240" s="83">
        <v>42.25</v>
      </c>
      <c r="H240" s="84">
        <f>EOD_T-A240</f>
        <v>334</v>
      </c>
      <c r="I240" s="83">
        <f t="shared" si="9"/>
        <v>3.9999999999999147E-2</v>
      </c>
      <c r="J240" s="83">
        <f t="shared" si="10"/>
        <v>9.4764273868749457E-2</v>
      </c>
      <c r="K240" s="83">
        <f>J240-WES_90DSMR</f>
        <v>6.0691939680125734E-3</v>
      </c>
      <c r="L240" s="83">
        <f t="shared" si="11"/>
        <v>3.6835115421360202E-5</v>
      </c>
    </row>
    <row r="241" spans="1:12" x14ac:dyDescent="0.25">
      <c r="A241" s="82">
        <v>41759</v>
      </c>
      <c r="B241" s="83">
        <v>43</v>
      </c>
      <c r="C241" s="83">
        <v>43.01</v>
      </c>
      <c r="D241" s="83">
        <v>42.31</v>
      </c>
      <c r="E241" s="83">
        <v>42.71</v>
      </c>
      <c r="F241" s="84">
        <v>3403000</v>
      </c>
      <c r="G241" s="83">
        <v>42.21</v>
      </c>
      <c r="H241" s="84">
        <f>EOD_T-A241</f>
        <v>335</v>
      </c>
      <c r="I241" s="83">
        <f t="shared" si="9"/>
        <v>-0.29999999999999716</v>
      </c>
      <c r="J241" s="83">
        <f t="shared" si="10"/>
        <v>-0.70571630204657065</v>
      </c>
      <c r="K241" s="83">
        <f>J241-WES_90DSMR</f>
        <v>-0.79441138194730754</v>
      </c>
      <c r="L241" s="83">
        <f t="shared" si="11"/>
        <v>0.63108944376743092</v>
      </c>
    </row>
    <row r="242" spans="1:12" x14ac:dyDescent="0.25">
      <c r="A242" s="82">
        <v>41758</v>
      </c>
      <c r="B242" s="83">
        <v>43.92</v>
      </c>
      <c r="C242" s="83">
        <v>44.06</v>
      </c>
      <c r="D242" s="83">
        <v>42.89</v>
      </c>
      <c r="E242" s="83">
        <v>43.01</v>
      </c>
      <c r="F242" s="84">
        <v>3326500</v>
      </c>
      <c r="G242" s="83">
        <v>42.51</v>
      </c>
      <c r="H242" s="84">
        <f>EOD_T-A242</f>
        <v>336</v>
      </c>
      <c r="I242" s="83">
        <f t="shared" si="9"/>
        <v>-0.87000000000000455</v>
      </c>
      <c r="J242" s="83">
        <f t="shared" si="10"/>
        <v>-2.0055325034578249</v>
      </c>
      <c r="K242" s="83">
        <f>J242-WES_90DSMR</f>
        <v>-2.0942275833585615</v>
      </c>
      <c r="L242" s="83">
        <f t="shared" si="11"/>
        <v>4.3857891708998409</v>
      </c>
    </row>
    <row r="243" spans="1:12" x14ac:dyDescent="0.25">
      <c r="A243" s="82">
        <v>41757</v>
      </c>
      <c r="B243" s="83">
        <v>44</v>
      </c>
      <c r="C243" s="83">
        <v>44.11</v>
      </c>
      <c r="D243" s="83">
        <v>43.75</v>
      </c>
      <c r="E243" s="83">
        <v>43.89</v>
      </c>
      <c r="F243" s="84">
        <v>2070100</v>
      </c>
      <c r="G243" s="83">
        <v>43.38</v>
      </c>
      <c r="H243" s="84">
        <f>EOD_T-A243</f>
        <v>337</v>
      </c>
      <c r="I243" s="83">
        <f t="shared" si="9"/>
        <v>-4.9999999999997158E-2</v>
      </c>
      <c r="J243" s="83">
        <f t="shared" si="10"/>
        <v>-0.1151277918489458</v>
      </c>
      <c r="K243" s="83">
        <f>J243-WES_90DSMR</f>
        <v>-0.20382287174968267</v>
      </c>
      <c r="L243" s="83">
        <f t="shared" si="11"/>
        <v>4.1543763048287587E-2</v>
      </c>
    </row>
    <row r="244" spans="1:12" x14ac:dyDescent="0.25">
      <c r="A244" s="82">
        <v>41754</v>
      </c>
      <c r="B244" s="83">
        <v>43.94</v>
      </c>
      <c r="C244" s="83">
        <v>43.94</v>
      </c>
      <c r="D244" s="83">
        <v>43.94</v>
      </c>
      <c r="E244" s="83">
        <v>43.94</v>
      </c>
      <c r="F244" s="84">
        <v>0</v>
      </c>
      <c r="G244" s="83">
        <v>43.43</v>
      </c>
      <c r="H244" s="84">
        <f>EOD_T-A244</f>
        <v>340</v>
      </c>
      <c r="I244" s="83">
        <f t="shared" si="9"/>
        <v>0</v>
      </c>
      <c r="J244" s="83">
        <f t="shared" si="10"/>
        <v>0</v>
      </c>
      <c r="K244" s="83">
        <f>J244-WES_90DSMR</f>
        <v>-8.8695079900736884E-2</v>
      </c>
      <c r="L244" s="83">
        <f t="shared" si="11"/>
        <v>7.8668171985980997E-3</v>
      </c>
    </row>
    <row r="245" spans="1:12" x14ac:dyDescent="0.25">
      <c r="A245" s="82">
        <v>41753</v>
      </c>
      <c r="B245" s="83">
        <v>44</v>
      </c>
      <c r="C245" s="83">
        <v>44.1</v>
      </c>
      <c r="D245" s="83">
        <v>43.85</v>
      </c>
      <c r="E245" s="83">
        <v>43.94</v>
      </c>
      <c r="F245" s="84">
        <v>3184200</v>
      </c>
      <c r="G245" s="83">
        <v>43.43</v>
      </c>
      <c r="H245" s="84">
        <f>EOD_T-A245</f>
        <v>341</v>
      </c>
      <c r="I245" s="83">
        <f t="shared" si="9"/>
        <v>-4.9999999999997158E-2</v>
      </c>
      <c r="J245" s="83">
        <f t="shared" si="10"/>
        <v>-0.1149954001839861</v>
      </c>
      <c r="K245" s="83">
        <f>J245-WES_90DSMR</f>
        <v>-0.20369048008472299</v>
      </c>
      <c r="L245" s="83">
        <f t="shared" si="11"/>
        <v>4.1489811677144932E-2</v>
      </c>
    </row>
    <row r="246" spans="1:12" x14ac:dyDescent="0.25">
      <c r="A246" s="82">
        <v>41752</v>
      </c>
      <c r="B246" s="83">
        <v>43.59</v>
      </c>
      <c r="C246" s="83">
        <v>43.99</v>
      </c>
      <c r="D246" s="83">
        <v>43.48</v>
      </c>
      <c r="E246" s="83">
        <v>43.99</v>
      </c>
      <c r="F246" s="84">
        <v>2688700</v>
      </c>
      <c r="G246" s="83">
        <v>43.48</v>
      </c>
      <c r="H246" s="84">
        <f>EOD_T-A246</f>
        <v>342</v>
      </c>
      <c r="I246" s="83">
        <f t="shared" si="9"/>
        <v>0.52999999999999403</v>
      </c>
      <c r="J246" s="83">
        <f t="shared" si="10"/>
        <v>1.2339930151338627</v>
      </c>
      <c r="K246" s="83">
        <f>J246-WES_90DSMR</f>
        <v>1.1452979352331258</v>
      </c>
      <c r="L246" s="83">
        <f t="shared" si="11"/>
        <v>1.3117073604492613</v>
      </c>
    </row>
    <row r="247" spans="1:12" x14ac:dyDescent="0.25">
      <c r="A247" s="82">
        <v>41751</v>
      </c>
      <c r="B247" s="83">
        <v>43.16</v>
      </c>
      <c r="C247" s="83">
        <v>43.46</v>
      </c>
      <c r="D247" s="83">
        <v>43.04</v>
      </c>
      <c r="E247" s="83">
        <v>43.46</v>
      </c>
      <c r="F247" s="84">
        <v>1710800</v>
      </c>
      <c r="G247" s="83">
        <v>42.95</v>
      </c>
      <c r="H247" s="84">
        <f>EOD_T-A247</f>
        <v>343</v>
      </c>
      <c r="I247" s="83">
        <f t="shared" si="9"/>
        <v>0.47000000000000597</v>
      </c>
      <c r="J247" s="83">
        <f t="shared" si="10"/>
        <v>1.1064030131826883</v>
      </c>
      <c r="K247" s="83">
        <f>J247-WES_90DSMR</f>
        <v>1.0177079332819514</v>
      </c>
      <c r="L247" s="83">
        <f t="shared" si="11"/>
        <v>1.0357294374650208</v>
      </c>
    </row>
    <row r="248" spans="1:12" x14ac:dyDescent="0.25">
      <c r="A248" s="82">
        <v>41750</v>
      </c>
      <c r="B248" s="83">
        <v>42.98</v>
      </c>
      <c r="C248" s="83">
        <v>42.98</v>
      </c>
      <c r="D248" s="83">
        <v>42.98</v>
      </c>
      <c r="E248" s="83">
        <v>42.98</v>
      </c>
      <c r="F248" s="84">
        <v>0</v>
      </c>
      <c r="G248" s="83">
        <v>42.48</v>
      </c>
      <c r="H248" s="84">
        <f>EOD_T-A248</f>
        <v>344</v>
      </c>
      <c r="I248" s="83">
        <f t="shared" si="9"/>
        <v>0</v>
      </c>
      <c r="J248" s="83">
        <f t="shared" si="10"/>
        <v>0</v>
      </c>
      <c r="K248" s="83">
        <f>J248-WES_90DSMR</f>
        <v>-8.8695079900736884E-2</v>
      </c>
      <c r="L248" s="83">
        <f t="shared" si="11"/>
        <v>7.8668171985980997E-3</v>
      </c>
    </row>
    <row r="249" spans="1:12" x14ac:dyDescent="0.25">
      <c r="A249" s="82">
        <v>41747</v>
      </c>
      <c r="B249" s="83">
        <v>42.98</v>
      </c>
      <c r="C249" s="83">
        <v>42.98</v>
      </c>
      <c r="D249" s="83">
        <v>42.98</v>
      </c>
      <c r="E249" s="83">
        <v>42.98</v>
      </c>
      <c r="F249" s="84">
        <v>0</v>
      </c>
      <c r="G249" s="83">
        <v>42.48</v>
      </c>
      <c r="H249" s="84">
        <f>EOD_T-A249</f>
        <v>347</v>
      </c>
      <c r="I249" s="83">
        <f t="shared" si="9"/>
        <v>0</v>
      </c>
      <c r="J249" s="83">
        <f t="shared" si="10"/>
        <v>0</v>
      </c>
      <c r="K249" s="83">
        <f>J249-WES_90DSMR</f>
        <v>-8.8695079900736884E-2</v>
      </c>
      <c r="L249" s="83">
        <f t="shared" si="11"/>
        <v>7.8668171985980997E-3</v>
      </c>
    </row>
    <row r="250" spans="1:12" x14ac:dyDescent="0.25">
      <c r="A250" s="82">
        <v>41746</v>
      </c>
      <c r="B250" s="83">
        <v>43</v>
      </c>
      <c r="C250" s="83">
        <v>43.25</v>
      </c>
      <c r="D250" s="83">
        <v>42.87</v>
      </c>
      <c r="E250" s="83">
        <v>42.98</v>
      </c>
      <c r="F250" s="84">
        <v>1802700</v>
      </c>
      <c r="G250" s="83">
        <v>42.48</v>
      </c>
      <c r="H250" s="84">
        <f>EOD_T-A250</f>
        <v>348</v>
      </c>
      <c r="I250" s="83">
        <f t="shared" si="9"/>
        <v>0.25</v>
      </c>
      <c r="J250" s="83">
        <f t="shared" si="10"/>
        <v>0.59199621122424817</v>
      </c>
      <c r="K250" s="83">
        <f>J250-WES_90DSMR</f>
        <v>0.50330113132351129</v>
      </c>
      <c r="L250" s="83">
        <f t="shared" si="11"/>
        <v>0.25331202879152637</v>
      </c>
    </row>
    <row r="251" spans="1:12" x14ac:dyDescent="0.25">
      <c r="A251" s="82">
        <v>41745</v>
      </c>
      <c r="B251" s="83">
        <v>42.71</v>
      </c>
      <c r="C251" s="83">
        <v>42.87</v>
      </c>
      <c r="D251" s="83">
        <v>42.65</v>
      </c>
      <c r="E251" s="83">
        <v>42.73</v>
      </c>
      <c r="F251" s="84">
        <v>1216500</v>
      </c>
      <c r="G251" s="83">
        <v>42.23</v>
      </c>
      <c r="H251" s="84">
        <f>EOD_T-A251</f>
        <v>349</v>
      </c>
      <c r="I251" s="83">
        <f t="shared" si="9"/>
        <v>0.27999999999999403</v>
      </c>
      <c r="J251" s="83">
        <f t="shared" si="10"/>
        <v>0.66746126340880574</v>
      </c>
      <c r="K251" s="83">
        <f>J251-WES_90DSMR</f>
        <v>0.57876618350806885</v>
      </c>
      <c r="L251" s="83">
        <f t="shared" si="11"/>
        <v>0.33497029517249566</v>
      </c>
    </row>
    <row r="252" spans="1:12" x14ac:dyDescent="0.25">
      <c r="A252" s="82">
        <v>41744</v>
      </c>
      <c r="B252" s="83">
        <v>42.35</v>
      </c>
      <c r="C252" s="83">
        <v>42.58</v>
      </c>
      <c r="D252" s="83">
        <v>42.26</v>
      </c>
      <c r="E252" s="83">
        <v>42.44</v>
      </c>
      <c r="F252" s="84">
        <v>1300100</v>
      </c>
      <c r="G252" s="83">
        <v>41.95</v>
      </c>
      <c r="H252" s="84">
        <f>EOD_T-A252</f>
        <v>350</v>
      </c>
      <c r="I252" s="83">
        <f t="shared" si="9"/>
        <v>0.41000000000000369</v>
      </c>
      <c r="J252" s="83">
        <f t="shared" si="10"/>
        <v>0.98700048146365837</v>
      </c>
      <c r="K252" s="83">
        <f>J252-WES_90DSMR</f>
        <v>0.89830540156292149</v>
      </c>
      <c r="L252" s="83">
        <f t="shared" si="11"/>
        <v>0.80695259447712164</v>
      </c>
    </row>
    <row r="253" spans="1:12" x14ac:dyDescent="0.25">
      <c r="A253" s="82">
        <v>41743</v>
      </c>
      <c r="B253" s="83">
        <v>42.51</v>
      </c>
      <c r="C253" s="83">
        <v>42.6</v>
      </c>
      <c r="D253" s="83">
        <v>42.03</v>
      </c>
      <c r="E253" s="83">
        <v>42.03</v>
      </c>
      <c r="F253" s="84">
        <v>1702500</v>
      </c>
      <c r="G253" s="83">
        <v>41.54</v>
      </c>
      <c r="H253" s="84">
        <f>EOD_T-A253</f>
        <v>351</v>
      </c>
      <c r="I253" s="83">
        <f t="shared" si="9"/>
        <v>-0.53000000000000114</v>
      </c>
      <c r="J253" s="83">
        <f t="shared" si="10"/>
        <v>-1.2598050867601642</v>
      </c>
      <c r="K253" s="83">
        <f>J253-WES_90DSMR</f>
        <v>-1.3485001666609011</v>
      </c>
      <c r="L253" s="83">
        <f t="shared" si="11"/>
        <v>1.8184526994844781</v>
      </c>
    </row>
    <row r="254" spans="1:12" x14ac:dyDescent="0.25">
      <c r="A254" s="82">
        <v>41740</v>
      </c>
      <c r="B254" s="83">
        <v>42.75</v>
      </c>
      <c r="C254" s="83">
        <v>42.78</v>
      </c>
      <c r="D254" s="83">
        <v>42.51</v>
      </c>
      <c r="E254" s="83">
        <v>42.57</v>
      </c>
      <c r="F254" s="84">
        <v>1348900</v>
      </c>
      <c r="G254" s="83">
        <v>42.07</v>
      </c>
      <c r="H254" s="84">
        <f>EOD_T-A254</f>
        <v>354</v>
      </c>
      <c r="I254" s="83">
        <f t="shared" si="9"/>
        <v>-0.24000000000000199</v>
      </c>
      <c r="J254" s="83">
        <f t="shared" si="10"/>
        <v>-0.56724178681163318</v>
      </c>
      <c r="K254" s="83">
        <f>J254-WES_90DSMR</f>
        <v>-0.65593686671237006</v>
      </c>
      <c r="L254" s="83">
        <f t="shared" si="11"/>
        <v>0.43025317311244154</v>
      </c>
    </row>
    <row r="255" spans="1:12" x14ac:dyDescent="0.25">
      <c r="A255" s="82">
        <v>41739</v>
      </c>
      <c r="B255" s="83">
        <v>43</v>
      </c>
      <c r="C255" s="83">
        <v>43.05</v>
      </c>
      <c r="D255" s="83">
        <v>42.8</v>
      </c>
      <c r="E255" s="83">
        <v>42.81</v>
      </c>
      <c r="F255" s="84">
        <v>1150600</v>
      </c>
      <c r="G255" s="83">
        <v>42.31</v>
      </c>
      <c r="H255" s="84">
        <f>EOD_T-A255</f>
        <v>355</v>
      </c>
      <c r="I255" s="83">
        <f t="shared" si="9"/>
        <v>0.14000000000000057</v>
      </c>
      <c r="J255" s="83">
        <f t="shared" si="10"/>
        <v>0.33198956604221141</v>
      </c>
      <c r="K255" s="83">
        <f>J255-WES_90DSMR</f>
        <v>0.24329448614147453</v>
      </c>
      <c r="L255" s="83">
        <f t="shared" si="11"/>
        <v>5.9192206986844145E-2</v>
      </c>
    </row>
    <row r="256" spans="1:12" x14ac:dyDescent="0.25">
      <c r="A256" s="82">
        <v>41738</v>
      </c>
      <c r="B256" s="83">
        <v>42.55</v>
      </c>
      <c r="C256" s="83">
        <v>42.9</v>
      </c>
      <c r="D256" s="83">
        <v>42.35</v>
      </c>
      <c r="E256" s="83">
        <v>42.67</v>
      </c>
      <c r="F256" s="84">
        <v>2524500</v>
      </c>
      <c r="G256" s="83">
        <v>42.17</v>
      </c>
      <c r="H256" s="84">
        <f>EOD_T-A256</f>
        <v>356</v>
      </c>
      <c r="I256" s="83">
        <f t="shared" si="9"/>
        <v>0.51000000000000512</v>
      </c>
      <c r="J256" s="83">
        <f t="shared" si="10"/>
        <v>1.2241958713394265</v>
      </c>
      <c r="K256" s="83">
        <f>J256-WES_90DSMR</f>
        <v>1.1355007914386896</v>
      </c>
      <c r="L256" s="83">
        <f t="shared" si="11"/>
        <v>1.2893620473578906</v>
      </c>
    </row>
    <row r="257" spans="1:12" x14ac:dyDescent="0.25">
      <c r="A257" s="82">
        <v>41737</v>
      </c>
      <c r="B257" s="83">
        <v>42.1</v>
      </c>
      <c r="C257" s="83">
        <v>42.21</v>
      </c>
      <c r="D257" s="83">
        <v>41.94</v>
      </c>
      <c r="E257" s="83">
        <v>42.15</v>
      </c>
      <c r="F257" s="84">
        <v>1060200</v>
      </c>
      <c r="G257" s="83">
        <v>41.66</v>
      </c>
      <c r="H257" s="84">
        <f>EOD_T-A257</f>
        <v>357</v>
      </c>
      <c r="I257" s="83">
        <f t="shared" si="9"/>
        <v>6.9999999999993179E-2</v>
      </c>
      <c r="J257" s="83">
        <f t="shared" si="10"/>
        <v>0.16830968982926947</v>
      </c>
      <c r="K257" s="83">
        <f>J257-WES_90DSMR</f>
        <v>7.9614609928532587E-2</v>
      </c>
      <c r="L257" s="83">
        <f t="shared" si="11"/>
        <v>6.3384861140723999E-3</v>
      </c>
    </row>
    <row r="258" spans="1:12" x14ac:dyDescent="0.25">
      <c r="A258" s="82">
        <v>41736</v>
      </c>
      <c r="B258" s="83">
        <v>41.51</v>
      </c>
      <c r="C258" s="83">
        <v>42.18</v>
      </c>
      <c r="D258" s="83">
        <v>41.5</v>
      </c>
      <c r="E258" s="83">
        <v>42.08</v>
      </c>
      <c r="F258" s="84">
        <v>1712400</v>
      </c>
      <c r="G258" s="83">
        <v>41.59</v>
      </c>
      <c r="H258" s="84">
        <f>EOD_T-A258</f>
        <v>358</v>
      </c>
      <c r="I258" s="83">
        <f t="shared" si="9"/>
        <v>0.5</v>
      </c>
      <c r="J258" s="83">
        <f t="shared" si="10"/>
        <v>1.2168410805548793</v>
      </c>
      <c r="K258" s="83">
        <f>J258-WES_90DSMR</f>
        <v>1.1281460006541424</v>
      </c>
      <c r="L258" s="83">
        <f t="shared" si="11"/>
        <v>1.2727133987919363</v>
      </c>
    </row>
    <row r="259" spans="1:12" x14ac:dyDescent="0.25">
      <c r="A259" s="82">
        <v>41733</v>
      </c>
      <c r="B259" s="83">
        <v>41.66</v>
      </c>
      <c r="C259" s="83">
        <v>41.66</v>
      </c>
      <c r="D259" s="83">
        <v>41.34</v>
      </c>
      <c r="E259" s="83">
        <v>41.57</v>
      </c>
      <c r="F259" s="84">
        <v>1618500</v>
      </c>
      <c r="G259" s="83">
        <v>41.09</v>
      </c>
      <c r="H259" s="84">
        <f>EOD_T-A259</f>
        <v>361</v>
      </c>
      <c r="I259" s="83">
        <f t="shared" si="9"/>
        <v>-8.9999999999996305E-2</v>
      </c>
      <c r="J259" s="83">
        <f t="shared" ref="J259:J322" si="12">I259/G260*100</f>
        <v>-0.2185526954832353</v>
      </c>
      <c r="K259" s="83">
        <f>J259-WES_90DSMR</f>
        <v>-0.30724777538397219</v>
      </c>
      <c r="L259" s="83">
        <f t="shared" ref="L259:L322" si="13">K259*K259</f>
        <v>9.4401195478399827E-2</v>
      </c>
    </row>
    <row r="260" spans="1:12" x14ac:dyDescent="0.25">
      <c r="A260" s="82">
        <v>41732</v>
      </c>
      <c r="B260" s="83">
        <v>41.64</v>
      </c>
      <c r="C260" s="83">
        <v>41.84</v>
      </c>
      <c r="D260" s="83">
        <v>41.53</v>
      </c>
      <c r="E260" s="83">
        <v>41.66</v>
      </c>
      <c r="F260" s="84">
        <v>1711000</v>
      </c>
      <c r="G260" s="83">
        <v>41.18</v>
      </c>
      <c r="H260" s="84">
        <f>EOD_T-A260</f>
        <v>362</v>
      </c>
      <c r="I260" s="83">
        <f t="shared" si="9"/>
        <v>0.32999999999999829</v>
      </c>
      <c r="J260" s="83">
        <f t="shared" si="12"/>
        <v>0.80783353733169716</v>
      </c>
      <c r="K260" s="83">
        <f>J260-WES_90DSMR</f>
        <v>0.71913845743096028</v>
      </c>
      <c r="L260" s="83">
        <f t="shared" si="13"/>
        <v>0.51716012095618102</v>
      </c>
    </row>
    <row r="261" spans="1:12" x14ac:dyDescent="0.25">
      <c r="A261" s="82">
        <v>41731</v>
      </c>
      <c r="B261" s="83">
        <v>41.34</v>
      </c>
      <c r="C261" s="83">
        <v>41.4</v>
      </c>
      <c r="D261" s="83">
        <v>41.11</v>
      </c>
      <c r="E261" s="83">
        <v>41.33</v>
      </c>
      <c r="F261" s="84">
        <v>1429600</v>
      </c>
      <c r="G261" s="83">
        <v>40.85</v>
      </c>
      <c r="H261" s="84">
        <f>EOD_T-A261</f>
        <v>363</v>
      </c>
      <c r="I261" s="83">
        <f t="shared" si="9"/>
        <v>0.21000000000000085</v>
      </c>
      <c r="J261" s="83">
        <f t="shared" si="12"/>
        <v>0.51673228346456901</v>
      </c>
      <c r="K261" s="83">
        <f>J261-WES_90DSMR</f>
        <v>0.42803720356383212</v>
      </c>
      <c r="L261" s="83">
        <f t="shared" si="13"/>
        <v>0.18321584763474547</v>
      </c>
    </row>
    <row r="262" spans="1:12" x14ac:dyDescent="0.25">
      <c r="A262" s="82">
        <v>41730</v>
      </c>
      <c r="B262" s="83">
        <v>41.17</v>
      </c>
      <c r="C262" s="83">
        <v>41.36</v>
      </c>
      <c r="D262" s="83">
        <v>41.06</v>
      </c>
      <c r="E262" s="83">
        <v>41.12</v>
      </c>
      <c r="F262" s="84">
        <v>1664500</v>
      </c>
      <c r="G262" s="83">
        <v>40.64</v>
      </c>
      <c r="H262" s="84">
        <f>EOD_T-A262</f>
        <v>364</v>
      </c>
      <c r="I262" s="83">
        <f t="shared" si="9"/>
        <v>-7.0000000000000284E-2</v>
      </c>
      <c r="J262" s="83">
        <f t="shared" si="12"/>
        <v>-0.17194792434291398</v>
      </c>
      <c r="K262" s="83">
        <f>J262-WES_90DSMR</f>
        <v>-0.26064300424365083</v>
      </c>
      <c r="L262" s="83">
        <f t="shared" si="13"/>
        <v>6.7934775661155786E-2</v>
      </c>
    </row>
    <row r="263" spans="1:12" x14ac:dyDescent="0.25">
      <c r="A263" s="82">
        <v>41729</v>
      </c>
      <c r="B263" s="83">
        <v>41.51</v>
      </c>
      <c r="C263" s="83">
        <v>41.9</v>
      </c>
      <c r="D263" s="83">
        <v>41.19</v>
      </c>
      <c r="E263" s="83">
        <v>41.19</v>
      </c>
      <c r="F263" s="84">
        <v>2772700</v>
      </c>
      <c r="G263" s="83">
        <v>40.71</v>
      </c>
      <c r="H263" s="84">
        <f>EOD_T-A263</f>
        <v>365</v>
      </c>
      <c r="I263" s="83">
        <f t="shared" si="9"/>
        <v>40.71</v>
      </c>
      <c r="J263" s="83" t="e">
        <f t="shared" si="12"/>
        <v>#DIV/0!</v>
      </c>
      <c r="K263" s="83" t="e">
        <f>J263-WES_90DSMR</f>
        <v>#DIV/0!</v>
      </c>
      <c r="L263" s="83" t="e">
        <f t="shared" si="13"/>
        <v>#DIV/0!</v>
      </c>
    </row>
  </sheetData>
  <sortState ref="A4:G263">
    <sortCondition descending="1" ref="A2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</sheetPr>
  <dimension ref="A1:D63"/>
  <sheetViews>
    <sheetView zoomScale="85" zoomScaleNormal="85" workbookViewId="0">
      <selection activeCell="C1" sqref="C1"/>
    </sheetView>
  </sheetViews>
  <sheetFormatPr defaultRowHeight="15" x14ac:dyDescent="0.25"/>
  <cols>
    <col min="1" max="1" width="11" bestFit="1" customWidth="1"/>
    <col min="2" max="2" width="16.85546875" bestFit="1" customWidth="1"/>
    <col min="3" max="3" width="10.28515625" bestFit="1" customWidth="1"/>
  </cols>
  <sheetData>
    <row r="1" spans="1:4" x14ac:dyDescent="0.25">
      <c r="A1" s="96" t="s">
        <v>0</v>
      </c>
      <c r="B1" s="97" t="s">
        <v>843</v>
      </c>
      <c r="C1" t="s">
        <v>709</v>
      </c>
      <c r="D1" t="s">
        <v>838</v>
      </c>
    </row>
    <row r="2" spans="1:4" x14ac:dyDescent="0.25">
      <c r="A2" s="93">
        <v>42038</v>
      </c>
      <c r="B2" s="95">
        <v>2.25</v>
      </c>
      <c r="C2">
        <f>B2/100</f>
        <v>2.2499999999999999E-2</v>
      </c>
      <c r="D2">
        <f>C2-C3</f>
        <v>-2.5000000000000022E-3</v>
      </c>
    </row>
    <row r="3" spans="1:4" x14ac:dyDescent="0.25">
      <c r="A3" s="93">
        <v>41492</v>
      </c>
      <c r="B3" s="95">
        <v>2.5</v>
      </c>
      <c r="C3">
        <f t="shared" ref="C3:C45" si="0">B3/100</f>
        <v>2.5000000000000001E-2</v>
      </c>
      <c r="D3">
        <f t="shared" ref="D3:D45" si="1">C3-C4</f>
        <v>-2.4999999999999988E-3</v>
      </c>
    </row>
    <row r="4" spans="1:4" x14ac:dyDescent="0.25">
      <c r="A4" s="93">
        <v>41401</v>
      </c>
      <c r="B4" s="95">
        <v>2.75</v>
      </c>
      <c r="C4">
        <f t="shared" si="0"/>
        <v>2.75E-2</v>
      </c>
      <c r="D4">
        <f t="shared" si="1"/>
        <v>-2.4999999999999988E-3</v>
      </c>
    </row>
    <row r="5" spans="1:4" x14ac:dyDescent="0.25">
      <c r="A5" s="93">
        <v>41247</v>
      </c>
      <c r="B5" s="95">
        <v>3</v>
      </c>
      <c r="C5">
        <f t="shared" si="0"/>
        <v>0.03</v>
      </c>
      <c r="D5">
        <f t="shared" si="1"/>
        <v>-2.5000000000000022E-3</v>
      </c>
    </row>
    <row r="6" spans="1:4" x14ac:dyDescent="0.25">
      <c r="A6" s="93">
        <v>41184</v>
      </c>
      <c r="B6" s="95">
        <v>3.25</v>
      </c>
      <c r="C6">
        <f t="shared" si="0"/>
        <v>3.2500000000000001E-2</v>
      </c>
      <c r="D6">
        <f t="shared" si="1"/>
        <v>-2.5000000000000022E-3</v>
      </c>
    </row>
    <row r="7" spans="1:4" x14ac:dyDescent="0.25">
      <c r="A7" s="93">
        <v>41065</v>
      </c>
      <c r="B7" s="95">
        <v>3.5</v>
      </c>
      <c r="C7">
        <f t="shared" si="0"/>
        <v>3.5000000000000003E-2</v>
      </c>
      <c r="D7">
        <f t="shared" si="1"/>
        <v>-2.4999999999999953E-3</v>
      </c>
    </row>
    <row r="8" spans="1:4" x14ac:dyDescent="0.25">
      <c r="A8" s="93">
        <v>41030</v>
      </c>
      <c r="B8" s="95">
        <v>3.75</v>
      </c>
      <c r="C8">
        <f t="shared" si="0"/>
        <v>3.7499999999999999E-2</v>
      </c>
      <c r="D8">
        <f t="shared" si="1"/>
        <v>-5.0000000000000044E-3</v>
      </c>
    </row>
    <row r="9" spans="1:4" x14ac:dyDescent="0.25">
      <c r="A9" s="99">
        <v>40883</v>
      </c>
      <c r="B9" s="94">
        <v>4.25</v>
      </c>
      <c r="C9">
        <f t="shared" si="0"/>
        <v>4.2500000000000003E-2</v>
      </c>
      <c r="D9">
        <f t="shared" si="1"/>
        <v>-2.4999999999999953E-3</v>
      </c>
    </row>
    <row r="10" spans="1:4" x14ac:dyDescent="0.25">
      <c r="A10" s="93">
        <v>40848</v>
      </c>
      <c r="B10" s="95">
        <v>4.5</v>
      </c>
      <c r="C10">
        <f t="shared" si="0"/>
        <v>4.4999999999999998E-2</v>
      </c>
      <c r="D10">
        <f t="shared" si="1"/>
        <v>-2.5000000000000022E-3</v>
      </c>
    </row>
    <row r="11" spans="1:4" x14ac:dyDescent="0.25">
      <c r="A11" s="99">
        <v>40485</v>
      </c>
      <c r="B11" s="94">
        <v>4.75</v>
      </c>
      <c r="C11">
        <f t="shared" si="0"/>
        <v>4.7500000000000001E-2</v>
      </c>
      <c r="D11">
        <f t="shared" si="1"/>
        <v>2.5000000000000022E-3</v>
      </c>
    </row>
    <row r="12" spans="1:4" x14ac:dyDescent="0.25">
      <c r="A12" s="93">
        <v>40303</v>
      </c>
      <c r="B12" s="95">
        <v>4.5</v>
      </c>
      <c r="C12">
        <f t="shared" si="0"/>
        <v>4.4999999999999998E-2</v>
      </c>
      <c r="D12">
        <f t="shared" si="1"/>
        <v>2.4999999999999953E-3</v>
      </c>
    </row>
    <row r="13" spans="1:4" x14ac:dyDescent="0.25">
      <c r="A13" s="99">
        <v>40275</v>
      </c>
      <c r="B13" s="94">
        <v>4.25</v>
      </c>
      <c r="C13">
        <f t="shared" si="0"/>
        <v>4.2500000000000003E-2</v>
      </c>
      <c r="D13">
        <f t="shared" si="1"/>
        <v>2.5000000000000022E-3</v>
      </c>
    </row>
    <row r="14" spans="1:4" x14ac:dyDescent="0.25">
      <c r="A14" s="93">
        <v>40240</v>
      </c>
      <c r="B14" s="95">
        <v>4</v>
      </c>
      <c r="C14">
        <f t="shared" si="0"/>
        <v>0.04</v>
      </c>
      <c r="D14">
        <f t="shared" si="1"/>
        <v>2.5000000000000022E-3</v>
      </c>
    </row>
    <row r="15" spans="1:4" x14ac:dyDescent="0.25">
      <c r="A15" s="99">
        <v>40149</v>
      </c>
      <c r="B15" s="94">
        <v>3.75</v>
      </c>
      <c r="C15">
        <f t="shared" si="0"/>
        <v>3.7499999999999999E-2</v>
      </c>
      <c r="D15">
        <f t="shared" si="1"/>
        <v>2.4999999999999953E-3</v>
      </c>
    </row>
    <row r="16" spans="1:4" x14ac:dyDescent="0.25">
      <c r="A16" s="93">
        <v>40121</v>
      </c>
      <c r="B16" s="95">
        <v>3.5</v>
      </c>
      <c r="C16">
        <f t="shared" si="0"/>
        <v>3.5000000000000003E-2</v>
      </c>
      <c r="D16">
        <f t="shared" si="1"/>
        <v>2.5000000000000022E-3</v>
      </c>
    </row>
    <row r="17" spans="1:4" x14ac:dyDescent="0.25">
      <c r="A17" s="99">
        <v>40093</v>
      </c>
      <c r="B17" s="94">
        <v>3.25</v>
      </c>
      <c r="C17">
        <f t="shared" si="0"/>
        <v>3.2500000000000001E-2</v>
      </c>
      <c r="D17">
        <f t="shared" si="1"/>
        <v>2.5000000000000022E-3</v>
      </c>
    </row>
    <row r="18" spans="1:4" x14ac:dyDescent="0.25">
      <c r="A18" s="93">
        <v>39911</v>
      </c>
      <c r="B18" s="95">
        <v>3</v>
      </c>
      <c r="C18">
        <f t="shared" si="0"/>
        <v>0.03</v>
      </c>
      <c r="D18">
        <f t="shared" si="1"/>
        <v>-2.5000000000000022E-3</v>
      </c>
    </row>
    <row r="19" spans="1:4" x14ac:dyDescent="0.25">
      <c r="A19" s="99">
        <v>39848</v>
      </c>
      <c r="B19" s="94">
        <v>3.25</v>
      </c>
      <c r="C19">
        <f t="shared" si="0"/>
        <v>3.2500000000000001E-2</v>
      </c>
      <c r="D19">
        <f t="shared" si="1"/>
        <v>-1.0000000000000002E-2</v>
      </c>
    </row>
    <row r="20" spans="1:4" x14ac:dyDescent="0.25">
      <c r="A20" s="93">
        <v>39785</v>
      </c>
      <c r="B20" s="95">
        <v>4.25</v>
      </c>
      <c r="C20">
        <f t="shared" si="0"/>
        <v>4.2500000000000003E-2</v>
      </c>
      <c r="D20">
        <f t="shared" si="1"/>
        <v>-9.999999999999995E-3</v>
      </c>
    </row>
    <row r="21" spans="1:4" x14ac:dyDescent="0.25">
      <c r="A21" s="99">
        <v>39757</v>
      </c>
      <c r="B21" s="94">
        <v>5.25</v>
      </c>
      <c r="C21">
        <f t="shared" si="0"/>
        <v>5.2499999999999998E-2</v>
      </c>
      <c r="D21">
        <f t="shared" si="1"/>
        <v>-7.4999999999999997E-3</v>
      </c>
    </row>
    <row r="22" spans="1:4" x14ac:dyDescent="0.25">
      <c r="A22" s="93">
        <v>39729</v>
      </c>
      <c r="B22" s="95">
        <v>6</v>
      </c>
      <c r="C22">
        <f t="shared" si="0"/>
        <v>0.06</v>
      </c>
      <c r="D22">
        <f t="shared" si="1"/>
        <v>-1.0000000000000009E-2</v>
      </c>
    </row>
    <row r="23" spans="1:4" x14ac:dyDescent="0.25">
      <c r="A23" s="99">
        <v>39694</v>
      </c>
      <c r="B23" s="94">
        <v>7</v>
      </c>
      <c r="C23">
        <f t="shared" si="0"/>
        <v>7.0000000000000007E-2</v>
      </c>
      <c r="D23">
        <f t="shared" si="1"/>
        <v>-2.4999999999999883E-3</v>
      </c>
    </row>
    <row r="24" spans="1:4" x14ac:dyDescent="0.25">
      <c r="A24" s="93">
        <v>39512</v>
      </c>
      <c r="B24" s="95">
        <v>7.25</v>
      </c>
      <c r="C24">
        <f t="shared" si="0"/>
        <v>7.2499999999999995E-2</v>
      </c>
      <c r="D24">
        <f t="shared" si="1"/>
        <v>2.4999999999999883E-3</v>
      </c>
    </row>
    <row r="25" spans="1:4" x14ac:dyDescent="0.25">
      <c r="A25" s="99">
        <v>39484</v>
      </c>
      <c r="B25" s="94">
        <v>7</v>
      </c>
      <c r="C25">
        <f t="shared" si="0"/>
        <v>7.0000000000000007E-2</v>
      </c>
      <c r="D25">
        <f t="shared" si="1"/>
        <v>2.5000000000000022E-3</v>
      </c>
    </row>
    <row r="26" spans="1:4" x14ac:dyDescent="0.25">
      <c r="A26" s="93">
        <v>39393</v>
      </c>
      <c r="B26" s="95">
        <v>6.75</v>
      </c>
      <c r="C26">
        <f t="shared" si="0"/>
        <v>6.7500000000000004E-2</v>
      </c>
      <c r="D26">
        <f t="shared" si="1"/>
        <v>2.5000000000000022E-3</v>
      </c>
    </row>
    <row r="27" spans="1:4" x14ac:dyDescent="0.25">
      <c r="A27" s="99">
        <v>39302</v>
      </c>
      <c r="B27" s="94">
        <v>6.5</v>
      </c>
      <c r="C27">
        <f t="shared" si="0"/>
        <v>6.5000000000000002E-2</v>
      </c>
      <c r="D27">
        <f t="shared" si="1"/>
        <v>2.5000000000000022E-3</v>
      </c>
    </row>
    <row r="28" spans="1:4" x14ac:dyDescent="0.25">
      <c r="A28" s="93">
        <v>39029</v>
      </c>
      <c r="B28" s="95">
        <v>6.25</v>
      </c>
      <c r="C28">
        <f t="shared" si="0"/>
        <v>6.25E-2</v>
      </c>
      <c r="D28">
        <f t="shared" si="1"/>
        <v>2.5000000000000022E-3</v>
      </c>
    </row>
    <row r="29" spans="1:4" x14ac:dyDescent="0.25">
      <c r="A29" s="99">
        <v>38931</v>
      </c>
      <c r="B29" s="94">
        <v>6</v>
      </c>
      <c r="C29">
        <f t="shared" si="0"/>
        <v>0.06</v>
      </c>
      <c r="D29">
        <f t="shared" si="1"/>
        <v>2.4999999999999953E-3</v>
      </c>
    </row>
    <row r="30" spans="1:4" x14ac:dyDescent="0.25">
      <c r="A30" s="93">
        <v>38840</v>
      </c>
      <c r="B30" s="95">
        <v>5.75</v>
      </c>
      <c r="C30">
        <f t="shared" si="0"/>
        <v>5.7500000000000002E-2</v>
      </c>
      <c r="D30">
        <f t="shared" si="1"/>
        <v>2.5000000000000022E-3</v>
      </c>
    </row>
    <row r="31" spans="1:4" x14ac:dyDescent="0.25">
      <c r="A31" s="99">
        <v>38413</v>
      </c>
      <c r="B31" s="94">
        <v>5.5</v>
      </c>
      <c r="C31">
        <f t="shared" si="0"/>
        <v>5.5E-2</v>
      </c>
      <c r="D31">
        <f t="shared" si="1"/>
        <v>2.5000000000000022E-3</v>
      </c>
    </row>
    <row r="32" spans="1:4" x14ac:dyDescent="0.25">
      <c r="A32" s="93">
        <v>37958</v>
      </c>
      <c r="B32" s="95">
        <v>5.25</v>
      </c>
      <c r="C32">
        <f t="shared" si="0"/>
        <v>5.2499999999999998E-2</v>
      </c>
      <c r="D32">
        <f t="shared" si="1"/>
        <v>2.4999999999999953E-3</v>
      </c>
    </row>
    <row r="33" spans="1:4" x14ac:dyDescent="0.25">
      <c r="A33" s="99">
        <v>37930</v>
      </c>
      <c r="B33" s="94">
        <v>5</v>
      </c>
      <c r="C33">
        <f t="shared" si="0"/>
        <v>0.05</v>
      </c>
      <c r="D33">
        <f t="shared" si="1"/>
        <v>2.5000000000000022E-3</v>
      </c>
    </row>
    <row r="34" spans="1:4" x14ac:dyDescent="0.25">
      <c r="A34" s="93">
        <v>37412</v>
      </c>
      <c r="B34" s="95">
        <v>4.75</v>
      </c>
      <c r="C34">
        <f t="shared" si="0"/>
        <v>4.7500000000000001E-2</v>
      </c>
      <c r="D34">
        <f t="shared" si="1"/>
        <v>2.5000000000000022E-3</v>
      </c>
    </row>
    <row r="35" spans="1:4" x14ac:dyDescent="0.25">
      <c r="A35" s="99">
        <v>37384</v>
      </c>
      <c r="B35" s="94">
        <v>4.5</v>
      </c>
      <c r="C35">
        <f t="shared" si="0"/>
        <v>4.4999999999999998E-2</v>
      </c>
      <c r="D35">
        <f t="shared" si="1"/>
        <v>2.4999999999999953E-3</v>
      </c>
    </row>
    <row r="36" spans="1:4" x14ac:dyDescent="0.25">
      <c r="A36" s="93">
        <v>37230</v>
      </c>
      <c r="B36" s="95">
        <v>4.25</v>
      </c>
      <c r="C36">
        <f t="shared" si="0"/>
        <v>4.2500000000000003E-2</v>
      </c>
      <c r="D36">
        <f t="shared" si="1"/>
        <v>-2.4999999999999953E-3</v>
      </c>
    </row>
    <row r="37" spans="1:4" x14ac:dyDescent="0.25">
      <c r="A37" s="99">
        <v>37167</v>
      </c>
      <c r="B37" s="94">
        <v>4.5</v>
      </c>
      <c r="C37">
        <f t="shared" si="0"/>
        <v>4.4999999999999998E-2</v>
      </c>
      <c r="D37">
        <f t="shared" si="1"/>
        <v>-2.5000000000000022E-3</v>
      </c>
    </row>
    <row r="38" spans="1:4" x14ac:dyDescent="0.25">
      <c r="A38" s="93">
        <v>37139</v>
      </c>
      <c r="B38" s="95">
        <v>4.75</v>
      </c>
      <c r="C38">
        <f t="shared" si="0"/>
        <v>4.7500000000000001E-2</v>
      </c>
      <c r="D38">
        <f t="shared" si="1"/>
        <v>-2.5000000000000022E-3</v>
      </c>
    </row>
    <row r="39" spans="1:4" x14ac:dyDescent="0.25">
      <c r="A39" s="99">
        <v>36985</v>
      </c>
      <c r="B39" s="94">
        <v>5</v>
      </c>
      <c r="C39">
        <f t="shared" si="0"/>
        <v>0.05</v>
      </c>
      <c r="D39">
        <f t="shared" si="1"/>
        <v>-4.9999999999999975E-3</v>
      </c>
    </row>
    <row r="40" spans="1:4" x14ac:dyDescent="0.25">
      <c r="A40" s="93">
        <v>36957</v>
      </c>
      <c r="B40" s="95">
        <v>5.5</v>
      </c>
      <c r="C40">
        <f t="shared" si="0"/>
        <v>5.5E-2</v>
      </c>
      <c r="D40">
        <f t="shared" si="1"/>
        <v>-2.5000000000000022E-3</v>
      </c>
    </row>
    <row r="41" spans="1:4" x14ac:dyDescent="0.25">
      <c r="A41" s="99">
        <v>36929</v>
      </c>
      <c r="B41" s="94">
        <v>5.75</v>
      </c>
      <c r="C41">
        <f t="shared" si="0"/>
        <v>5.7500000000000002E-2</v>
      </c>
      <c r="D41">
        <f t="shared" si="1"/>
        <v>-4.9999999999999975E-3</v>
      </c>
    </row>
    <row r="42" spans="1:4" x14ac:dyDescent="0.25">
      <c r="A42" s="93">
        <v>36740</v>
      </c>
      <c r="B42" s="95">
        <v>6.25</v>
      </c>
      <c r="C42">
        <f t="shared" si="0"/>
        <v>6.25E-2</v>
      </c>
      <c r="D42">
        <f t="shared" si="1"/>
        <v>2.5000000000000022E-3</v>
      </c>
    </row>
    <row r="43" spans="1:4" x14ac:dyDescent="0.25">
      <c r="A43" s="99">
        <v>36649</v>
      </c>
      <c r="B43" s="94">
        <v>6</v>
      </c>
      <c r="C43">
        <f t="shared" si="0"/>
        <v>0.06</v>
      </c>
      <c r="D43">
        <f t="shared" si="1"/>
        <v>2.4999999999999953E-3</v>
      </c>
    </row>
    <row r="44" spans="1:4" x14ac:dyDescent="0.25">
      <c r="A44" s="93">
        <v>36621</v>
      </c>
      <c r="B44" s="95">
        <v>5.75</v>
      </c>
      <c r="C44">
        <f t="shared" si="0"/>
        <v>5.7500000000000002E-2</v>
      </c>
      <c r="D44">
        <f t="shared" si="1"/>
        <v>2.5000000000000022E-3</v>
      </c>
    </row>
    <row r="45" spans="1:4" x14ac:dyDescent="0.25">
      <c r="A45" s="93">
        <v>36558</v>
      </c>
      <c r="B45" s="95">
        <v>5.5</v>
      </c>
      <c r="C45">
        <f t="shared" si="0"/>
        <v>5.5E-2</v>
      </c>
      <c r="D45">
        <f t="shared" si="1"/>
        <v>5.5E-2</v>
      </c>
    </row>
    <row r="46" spans="1:4" x14ac:dyDescent="0.25">
      <c r="A46" s="98"/>
      <c r="B46" s="100"/>
    </row>
    <row r="47" spans="1:4" x14ac:dyDescent="0.25">
      <c r="A47" s="98"/>
      <c r="B47" s="100"/>
    </row>
    <row r="48" spans="1:4" x14ac:dyDescent="0.25">
      <c r="A48" s="98"/>
      <c r="B48" s="100"/>
    </row>
    <row r="49" spans="1:2" x14ac:dyDescent="0.25">
      <c r="A49" s="98"/>
      <c r="B49" s="100"/>
    </row>
    <row r="50" spans="1:2" x14ac:dyDescent="0.25">
      <c r="A50" s="98"/>
      <c r="B50" s="100"/>
    </row>
    <row r="51" spans="1:2" x14ac:dyDescent="0.25">
      <c r="A51" s="98"/>
      <c r="B51" s="100"/>
    </row>
    <row r="52" spans="1:2" x14ac:dyDescent="0.25">
      <c r="A52" s="98"/>
      <c r="B52" s="100"/>
    </row>
    <row r="53" spans="1:2" x14ac:dyDescent="0.25">
      <c r="A53" s="98"/>
      <c r="B53" s="100"/>
    </row>
    <row r="54" spans="1:2" x14ac:dyDescent="0.25">
      <c r="A54" s="98"/>
      <c r="B54" s="100"/>
    </row>
    <row r="55" spans="1:2" x14ac:dyDescent="0.25">
      <c r="A55" s="98"/>
      <c r="B55" s="100"/>
    </row>
    <row r="56" spans="1:2" x14ac:dyDescent="0.25">
      <c r="A56" s="98"/>
      <c r="B56" s="100"/>
    </row>
    <row r="57" spans="1:2" x14ac:dyDescent="0.25">
      <c r="A57" s="98"/>
      <c r="B57" s="100"/>
    </row>
    <row r="58" spans="1:2" x14ac:dyDescent="0.25">
      <c r="A58" s="98"/>
      <c r="B58" s="100"/>
    </row>
    <row r="59" spans="1:2" x14ac:dyDescent="0.25">
      <c r="A59" s="98"/>
      <c r="B59" s="100"/>
    </row>
    <row r="60" spans="1:2" x14ac:dyDescent="0.25">
      <c r="A60" s="98"/>
      <c r="B60" s="100"/>
    </row>
    <row r="61" spans="1:2" x14ac:dyDescent="0.25">
      <c r="A61" s="98"/>
      <c r="B61" s="100"/>
    </row>
    <row r="62" spans="1:2" x14ac:dyDescent="0.25">
      <c r="A62" s="98"/>
      <c r="B62" s="100"/>
    </row>
    <row r="63" spans="1:2" x14ac:dyDescent="0.25">
      <c r="A63" s="98"/>
      <c r="B63" s="100"/>
    </row>
  </sheetData>
  <sortState ref="A2:B65">
    <sortCondition descending="1" ref="A2:A65"/>
  </sortState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0000"/>
  </sheetPr>
  <dimension ref="A1:D9"/>
  <sheetViews>
    <sheetView zoomScale="85" zoomScaleNormal="85" workbookViewId="0">
      <selection activeCell="C1" sqref="C1"/>
    </sheetView>
  </sheetViews>
  <sheetFormatPr defaultRowHeight="15" x14ac:dyDescent="0.25"/>
  <cols>
    <col min="1" max="1" width="10" bestFit="1" customWidth="1"/>
    <col min="2" max="2" width="10" customWidth="1"/>
  </cols>
  <sheetData>
    <row r="1" spans="1:4" x14ac:dyDescent="0.25">
      <c r="A1" t="s">
        <v>0</v>
      </c>
      <c r="B1" t="s">
        <v>844</v>
      </c>
      <c r="C1" t="s">
        <v>832</v>
      </c>
      <c r="D1" t="s">
        <v>838</v>
      </c>
    </row>
    <row r="2" spans="1:4" x14ac:dyDescent="0.25">
      <c r="A2" s="92">
        <v>42003</v>
      </c>
      <c r="B2" s="101">
        <v>1.7000000000000001E-2</v>
      </c>
      <c r="C2" s="107">
        <f>B2</f>
        <v>1.7000000000000001E-2</v>
      </c>
      <c r="D2">
        <f>C2-C3</f>
        <v>-5.9999999999999984E-3</v>
      </c>
    </row>
    <row r="3" spans="1:4" x14ac:dyDescent="0.25">
      <c r="A3" s="92">
        <v>41912</v>
      </c>
      <c r="B3" s="101">
        <v>2.3E-2</v>
      </c>
      <c r="C3" s="107">
        <f t="shared" ref="C3:C9" si="0">B3</f>
        <v>2.3E-2</v>
      </c>
      <c r="D3">
        <f t="shared" ref="D3:D9" si="1">C3-C4</f>
        <v>-6.9999999999999993E-3</v>
      </c>
    </row>
    <row r="4" spans="1:4" x14ac:dyDescent="0.25">
      <c r="A4" s="92">
        <v>41820</v>
      </c>
      <c r="B4" s="102">
        <v>0.03</v>
      </c>
      <c r="C4" s="107">
        <f t="shared" si="0"/>
        <v>0.03</v>
      </c>
      <c r="D4">
        <f t="shared" si="1"/>
        <v>9.9999999999999742E-4</v>
      </c>
    </row>
    <row r="5" spans="1:4" x14ac:dyDescent="0.25">
      <c r="A5" s="92">
        <v>41728</v>
      </c>
      <c r="B5" s="101">
        <v>2.9000000000000001E-2</v>
      </c>
      <c r="C5" s="107">
        <f t="shared" si="0"/>
        <v>2.9000000000000001E-2</v>
      </c>
      <c r="D5">
        <f t="shared" si="1"/>
        <v>2.0000000000000018E-3</v>
      </c>
    </row>
    <row r="6" spans="1:4" x14ac:dyDescent="0.25">
      <c r="A6" s="92">
        <v>41638</v>
      </c>
      <c r="B6" s="101">
        <v>2.7E-2</v>
      </c>
      <c r="C6" s="107">
        <f t="shared" si="0"/>
        <v>2.7E-2</v>
      </c>
      <c r="D6">
        <f t="shared" si="1"/>
        <v>5.000000000000001E-3</v>
      </c>
    </row>
    <row r="7" spans="1:4" x14ac:dyDescent="0.25">
      <c r="A7" s="92">
        <v>41547</v>
      </c>
      <c r="B7" s="101">
        <v>2.1999999999999999E-2</v>
      </c>
      <c r="C7" s="107">
        <f t="shared" si="0"/>
        <v>2.1999999999999999E-2</v>
      </c>
      <c r="D7">
        <f t="shared" si="1"/>
        <v>-2.0000000000000018E-3</v>
      </c>
    </row>
    <row r="8" spans="1:4" x14ac:dyDescent="0.25">
      <c r="A8" s="92">
        <v>41455</v>
      </c>
      <c r="B8" s="101">
        <v>2.4E-2</v>
      </c>
      <c r="C8" s="107">
        <f t="shared" si="0"/>
        <v>2.4E-2</v>
      </c>
      <c r="D8">
        <f t="shared" si="1"/>
        <v>-1.0000000000000009E-3</v>
      </c>
    </row>
    <row r="9" spans="1:4" x14ac:dyDescent="0.25">
      <c r="A9" s="92">
        <v>41363</v>
      </c>
      <c r="B9" s="101">
        <v>2.5000000000000001E-2</v>
      </c>
      <c r="C9" s="107">
        <f t="shared" si="0"/>
        <v>2.5000000000000001E-2</v>
      </c>
      <c r="D9">
        <f t="shared" si="1"/>
        <v>2.5000000000000001E-2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1"/>
  <sheetViews>
    <sheetView zoomScale="85" zoomScaleNormal="85" workbookViewId="0">
      <selection activeCell="B25" sqref="B25"/>
    </sheetView>
  </sheetViews>
  <sheetFormatPr defaultRowHeight="15" x14ac:dyDescent="0.25"/>
  <cols>
    <col min="10" max="10" width="2.85546875" customWidth="1"/>
    <col min="13" max="13" width="15.7109375" customWidth="1"/>
    <col min="14" max="14" width="2.85546875" customWidth="1"/>
  </cols>
  <sheetData>
    <row r="1" spans="2:20" x14ac:dyDescent="0.25">
      <c r="L1" t="s">
        <v>1174</v>
      </c>
      <c r="O1" t="s">
        <v>1175</v>
      </c>
      <c r="T1" t="s">
        <v>1176</v>
      </c>
    </row>
    <row r="2" spans="2:20" x14ac:dyDescent="0.25">
      <c r="B2" s="266" t="s">
        <v>688</v>
      </c>
      <c r="L2" s="50" t="s">
        <v>723</v>
      </c>
      <c r="O2" s="50" t="s">
        <v>723</v>
      </c>
      <c r="T2" s="50" t="s">
        <v>723</v>
      </c>
    </row>
    <row r="3" spans="2:20" x14ac:dyDescent="0.25">
      <c r="B3" s="267" t="s">
        <v>689</v>
      </c>
      <c r="K3" s="147"/>
      <c r="L3" s="49" t="s">
        <v>735</v>
      </c>
      <c r="O3" s="49" t="s">
        <v>849</v>
      </c>
      <c r="T3" s="51" t="s">
        <v>741</v>
      </c>
    </row>
    <row r="4" spans="2:20" x14ac:dyDescent="0.25">
      <c r="B4" s="268" t="s">
        <v>690</v>
      </c>
      <c r="L4" s="49" t="s">
        <v>736</v>
      </c>
      <c r="O4" s="49" t="s">
        <v>888</v>
      </c>
      <c r="T4" s="49" t="s">
        <v>846</v>
      </c>
    </row>
    <row r="5" spans="2:20" x14ac:dyDescent="0.25">
      <c r="B5" s="267" t="s">
        <v>713</v>
      </c>
      <c r="L5" s="49" t="s">
        <v>693</v>
      </c>
      <c r="O5" s="49" t="s">
        <v>889</v>
      </c>
      <c r="T5" s="49" t="s">
        <v>1141</v>
      </c>
    </row>
    <row r="6" spans="2:20" x14ac:dyDescent="0.25">
      <c r="B6" s="267" t="s">
        <v>717</v>
      </c>
      <c r="L6" s="49" t="s">
        <v>694</v>
      </c>
      <c r="O6" s="49" t="s">
        <v>907</v>
      </c>
    </row>
    <row r="7" spans="2:20" x14ac:dyDescent="0.25">
      <c r="B7" s="267" t="s">
        <v>718</v>
      </c>
      <c r="L7" s="49" t="s">
        <v>831</v>
      </c>
      <c r="O7" s="49" t="s">
        <v>908</v>
      </c>
      <c r="T7" t="s">
        <v>1266</v>
      </c>
    </row>
    <row r="8" spans="2:20" x14ac:dyDescent="0.25">
      <c r="B8" s="267"/>
      <c r="O8" s="49" t="s">
        <v>1246</v>
      </c>
    </row>
    <row r="9" spans="2:20" x14ac:dyDescent="0.25">
      <c r="B9" s="266" t="s">
        <v>905</v>
      </c>
      <c r="L9" s="49" t="s">
        <v>1265</v>
      </c>
      <c r="O9" s="49" t="s">
        <v>1247</v>
      </c>
      <c r="T9" t="s">
        <v>1267</v>
      </c>
    </row>
    <row r="10" spans="2:20" x14ac:dyDescent="0.25">
      <c r="B10" s="267" t="s">
        <v>847</v>
      </c>
      <c r="O10" s="49" t="s">
        <v>1248</v>
      </c>
      <c r="T10" t="s">
        <v>1268</v>
      </c>
    </row>
    <row r="11" spans="2:20" x14ac:dyDescent="0.25">
      <c r="B11" s="267"/>
      <c r="O11" s="49" t="s">
        <v>1249</v>
      </c>
    </row>
    <row r="12" spans="2:20" x14ac:dyDescent="0.25">
      <c r="B12" s="267" t="s">
        <v>856</v>
      </c>
      <c r="O12" s="49" t="s">
        <v>1302</v>
      </c>
      <c r="T12" t="s">
        <v>1269</v>
      </c>
    </row>
    <row r="13" spans="2:20" x14ac:dyDescent="0.25">
      <c r="B13" s="266" t="s">
        <v>890</v>
      </c>
      <c r="L13" s="54"/>
      <c r="O13" t="s">
        <v>1250</v>
      </c>
    </row>
    <row r="14" spans="2:20" x14ac:dyDescent="0.25">
      <c r="B14" s="267" t="s">
        <v>899</v>
      </c>
      <c r="L14" s="49"/>
    </row>
    <row r="15" spans="2:20" x14ac:dyDescent="0.25">
      <c r="B15" s="268" t="s">
        <v>906</v>
      </c>
      <c r="L15" s="54"/>
    </row>
    <row r="16" spans="2:20" x14ac:dyDescent="0.25">
      <c r="B16" s="267"/>
      <c r="L16" s="49"/>
    </row>
    <row r="17" spans="2:20" x14ac:dyDescent="0.25">
      <c r="B17" s="266" t="s">
        <v>1043</v>
      </c>
      <c r="L17" s="49"/>
    </row>
    <row r="18" spans="2:20" x14ac:dyDescent="0.25">
      <c r="B18" s="267" t="s">
        <v>1140</v>
      </c>
    </row>
    <row r="19" spans="2:20" x14ac:dyDescent="0.25">
      <c r="B19" s="267"/>
    </row>
    <row r="20" spans="2:20" x14ac:dyDescent="0.25">
      <c r="B20" s="266" t="s">
        <v>1072</v>
      </c>
      <c r="O20" s="50" t="s">
        <v>1270</v>
      </c>
    </row>
    <row r="21" spans="2:20" x14ac:dyDescent="0.25">
      <c r="B21" s="267"/>
      <c r="O21" t="s">
        <v>1273</v>
      </c>
    </row>
    <row r="22" spans="2:20" x14ac:dyDescent="0.25">
      <c r="B22" s="267" t="s">
        <v>1096</v>
      </c>
      <c r="O22" t="s">
        <v>1015</v>
      </c>
      <c r="Q22" t="s">
        <v>1299</v>
      </c>
      <c r="T22" t="s">
        <v>1304</v>
      </c>
    </row>
    <row r="23" spans="2:20" x14ac:dyDescent="0.25">
      <c r="O23" t="s">
        <v>1271</v>
      </c>
      <c r="Q23" t="s">
        <v>1299</v>
      </c>
      <c r="T23" t="s">
        <v>1303</v>
      </c>
    </row>
    <row r="24" spans="2:20" x14ac:dyDescent="0.25">
      <c r="O24" t="s">
        <v>1272</v>
      </c>
      <c r="Q24" t="s">
        <v>1298</v>
      </c>
      <c r="T24" t="s">
        <v>1304</v>
      </c>
    </row>
    <row r="25" spans="2:20" x14ac:dyDescent="0.25">
      <c r="B25" t="s">
        <v>1190</v>
      </c>
      <c r="O25" t="s">
        <v>148</v>
      </c>
      <c r="Q25" t="s">
        <v>1297</v>
      </c>
    </row>
    <row r="26" spans="2:20" x14ac:dyDescent="0.25">
      <c r="O26" t="s">
        <v>1274</v>
      </c>
      <c r="Q26" t="s">
        <v>1296</v>
      </c>
    </row>
    <row r="27" spans="2:20" x14ac:dyDescent="0.25">
      <c r="O27" t="s">
        <v>1275</v>
      </c>
      <c r="Q27" t="s">
        <v>1295</v>
      </c>
    </row>
    <row r="28" spans="2:20" x14ac:dyDescent="0.25">
      <c r="B28" t="s">
        <v>1194</v>
      </c>
      <c r="O28" t="s">
        <v>1305</v>
      </c>
      <c r="Q28" t="s">
        <v>1306</v>
      </c>
    </row>
    <row r="29" spans="2:20" x14ac:dyDescent="0.25">
      <c r="O29" t="s">
        <v>1300</v>
      </c>
    </row>
    <row r="30" spans="2:20" x14ac:dyDescent="0.25">
      <c r="O30" t="s">
        <v>1301</v>
      </c>
    </row>
    <row r="31" spans="2:20" x14ac:dyDescent="0.25">
      <c r="B31" s="50" t="s">
        <v>1272</v>
      </c>
      <c r="C31" t="s">
        <v>1289</v>
      </c>
    </row>
    <row r="32" spans="2:20" x14ac:dyDescent="0.25">
      <c r="B32" t="s">
        <v>1278</v>
      </c>
    </row>
    <row r="33" spans="1:3" x14ac:dyDescent="0.25">
      <c r="A33" t="s">
        <v>1277</v>
      </c>
      <c r="B33" t="s">
        <v>1276</v>
      </c>
    </row>
    <row r="34" spans="1:3" x14ac:dyDescent="0.25">
      <c r="A34" t="s">
        <v>1279</v>
      </c>
      <c r="B34" t="s">
        <v>1280</v>
      </c>
    </row>
    <row r="35" spans="1:3" x14ac:dyDescent="0.25">
      <c r="A35" t="s">
        <v>1281</v>
      </c>
      <c r="B35" t="s">
        <v>1282</v>
      </c>
    </row>
    <row r="36" spans="1:3" x14ac:dyDescent="0.25">
      <c r="A36" t="s">
        <v>1283</v>
      </c>
      <c r="B36" t="s">
        <v>1284</v>
      </c>
    </row>
    <row r="37" spans="1:3" x14ac:dyDescent="0.25">
      <c r="B37" t="s">
        <v>686</v>
      </c>
      <c r="C37" t="s">
        <v>1290</v>
      </c>
    </row>
    <row r="38" spans="1:3" x14ac:dyDescent="0.25">
      <c r="A38" t="s">
        <v>1285</v>
      </c>
      <c r="B38" t="s">
        <v>1287</v>
      </c>
    </row>
    <row r="39" spans="1:3" x14ac:dyDescent="0.25">
      <c r="A39" t="s">
        <v>1286</v>
      </c>
      <c r="B39" t="s">
        <v>1288</v>
      </c>
    </row>
    <row r="40" spans="1:3" x14ac:dyDescent="0.25">
      <c r="A40" t="s">
        <v>1291</v>
      </c>
      <c r="B40" t="s">
        <v>1294</v>
      </c>
    </row>
    <row r="41" spans="1:3" x14ac:dyDescent="0.25">
      <c r="A41" t="s">
        <v>1292</v>
      </c>
      <c r="B41" t="s">
        <v>1293</v>
      </c>
    </row>
  </sheetData>
  <hyperlinks>
    <hyperlink ref="B15" r:id="rId1"/>
  </hyperlinks>
  <pageMargins left="0.7" right="0.7" top="0.75" bottom="0.75" header="0.3" footer="0.3"/>
  <pageSetup paperSize="9"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3787"/>
  <sheetViews>
    <sheetView topLeftCell="A421" zoomScale="80" zoomScaleNormal="80" workbookViewId="0">
      <selection activeCell="M453" sqref="M453"/>
    </sheetView>
  </sheetViews>
  <sheetFormatPr defaultColWidth="10.7109375" defaultRowHeight="15" x14ac:dyDescent="0.25"/>
  <cols>
    <col min="1" max="1" width="10.7109375" customWidth="1"/>
    <col min="2" max="2" width="15.42578125" hidden="1" customWidth="1"/>
    <col min="3" max="4" width="0" hidden="1" customWidth="1"/>
    <col min="5" max="5" width="10.7109375" customWidth="1"/>
    <col min="6" max="9" width="0" hidden="1" customWidth="1"/>
  </cols>
  <sheetData>
    <row r="1" spans="1:14" x14ac:dyDescent="0.25">
      <c r="A1" t="s">
        <v>1071</v>
      </c>
    </row>
    <row r="2" spans="1:14" x14ac:dyDescent="0.25">
      <c r="A2" s="163" t="s">
        <v>941</v>
      </c>
      <c r="B2" t="s">
        <v>1044</v>
      </c>
      <c r="C2" t="s">
        <v>1045</v>
      </c>
      <c r="D2" t="s">
        <v>1046</v>
      </c>
      <c r="E2" t="s">
        <v>1047</v>
      </c>
      <c r="F2" t="s">
        <v>1048</v>
      </c>
      <c r="G2" t="s">
        <v>1049</v>
      </c>
      <c r="H2" t="s">
        <v>1050</v>
      </c>
      <c r="I2" t="s">
        <v>1051</v>
      </c>
    </row>
    <row r="3" spans="1:14" x14ac:dyDescent="0.25">
      <c r="A3" s="163" t="s">
        <v>965</v>
      </c>
      <c r="B3" t="s">
        <v>1052</v>
      </c>
      <c r="C3" t="s">
        <v>1053</v>
      </c>
      <c r="D3" t="s">
        <v>1054</v>
      </c>
      <c r="E3" t="s">
        <v>1055</v>
      </c>
      <c r="F3" t="s">
        <v>1056</v>
      </c>
      <c r="G3" t="s">
        <v>1057</v>
      </c>
      <c r="H3" t="s">
        <v>1058</v>
      </c>
      <c r="I3" t="s">
        <v>1059</v>
      </c>
    </row>
    <row r="4" spans="1:14" x14ac:dyDescent="0.25">
      <c r="A4" t="s">
        <v>989</v>
      </c>
      <c r="B4" t="s">
        <v>686</v>
      </c>
      <c r="C4" t="s">
        <v>686</v>
      </c>
      <c r="D4" t="s">
        <v>686</v>
      </c>
      <c r="E4" t="s">
        <v>686</v>
      </c>
      <c r="F4" t="s">
        <v>686</v>
      </c>
      <c r="G4" t="s">
        <v>686</v>
      </c>
      <c r="H4" t="s">
        <v>686</v>
      </c>
      <c r="I4" t="s">
        <v>686</v>
      </c>
    </row>
    <row r="5" spans="1:14" x14ac:dyDescent="0.25">
      <c r="A5" t="s">
        <v>990</v>
      </c>
      <c r="B5" t="s">
        <v>1060</v>
      </c>
      <c r="C5" t="s">
        <v>1060</v>
      </c>
      <c r="D5" t="s">
        <v>1060</v>
      </c>
      <c r="E5" t="s">
        <v>1060</v>
      </c>
      <c r="F5" t="s">
        <v>1060</v>
      </c>
      <c r="G5" t="s">
        <v>1060</v>
      </c>
      <c r="H5" t="s">
        <v>1060</v>
      </c>
      <c r="I5" t="s">
        <v>1060</v>
      </c>
    </row>
    <row r="6" spans="1:14" x14ac:dyDescent="0.25">
      <c r="A6" t="s">
        <v>914</v>
      </c>
      <c r="B6" t="s">
        <v>1061</v>
      </c>
      <c r="C6" t="s">
        <v>1061</v>
      </c>
      <c r="D6" t="s">
        <v>1061</v>
      </c>
      <c r="E6" t="s">
        <v>1061</v>
      </c>
      <c r="F6" t="s">
        <v>1061</v>
      </c>
      <c r="G6" t="s">
        <v>1061</v>
      </c>
      <c r="H6" t="s">
        <v>1061</v>
      </c>
      <c r="I6" t="s">
        <v>1061</v>
      </c>
    </row>
    <row r="9" spans="1:14" x14ac:dyDescent="0.25">
      <c r="A9" t="s">
        <v>1013</v>
      </c>
      <c r="B9" t="s">
        <v>1062</v>
      </c>
      <c r="C9" t="s">
        <v>1062</v>
      </c>
      <c r="D9" t="s">
        <v>1062</v>
      </c>
      <c r="E9" t="s">
        <v>1062</v>
      </c>
      <c r="F9" t="s">
        <v>1062</v>
      </c>
      <c r="G9" t="s">
        <v>1062</v>
      </c>
      <c r="H9" t="s">
        <v>1062</v>
      </c>
      <c r="I9" t="s">
        <v>1062</v>
      </c>
    </row>
    <row r="10" spans="1:14" x14ac:dyDescent="0.25">
      <c r="A10" t="s">
        <v>1016</v>
      </c>
      <c r="B10" s="92">
        <v>42095</v>
      </c>
      <c r="C10" s="92">
        <v>42095</v>
      </c>
      <c r="D10" s="92">
        <v>42095</v>
      </c>
      <c r="E10" s="92">
        <v>42095</v>
      </c>
      <c r="F10" s="92">
        <v>42095</v>
      </c>
      <c r="G10" s="92">
        <v>42095</v>
      </c>
      <c r="H10" s="92">
        <v>42095</v>
      </c>
      <c r="I10" s="92">
        <v>42095</v>
      </c>
    </row>
    <row r="11" spans="1:14" x14ac:dyDescent="0.25">
      <c r="A11" t="s">
        <v>1017</v>
      </c>
      <c r="B11" t="s">
        <v>1063</v>
      </c>
      <c r="C11" t="s">
        <v>1064</v>
      </c>
      <c r="D11" t="s">
        <v>1065</v>
      </c>
      <c r="E11" t="s">
        <v>1066</v>
      </c>
      <c r="F11" t="s">
        <v>1067</v>
      </c>
      <c r="G11" t="s">
        <v>1068</v>
      </c>
      <c r="H11" t="s">
        <v>1069</v>
      </c>
      <c r="I11" t="s">
        <v>1070</v>
      </c>
      <c r="J11" t="s">
        <v>701</v>
      </c>
      <c r="K11" t="s">
        <v>704</v>
      </c>
      <c r="L11" t="s">
        <v>715</v>
      </c>
      <c r="M11" t="s">
        <v>1042</v>
      </c>
      <c r="N11" t="s">
        <v>708</v>
      </c>
    </row>
    <row r="12" spans="1:14" x14ac:dyDescent="0.25">
      <c r="A12" s="92">
        <v>42094</v>
      </c>
      <c r="B12">
        <v>1.72</v>
      </c>
      <c r="C12">
        <v>1.71</v>
      </c>
      <c r="D12">
        <v>1.84</v>
      </c>
      <c r="E12">
        <v>2.3199999999999998</v>
      </c>
      <c r="F12">
        <v>1.92</v>
      </c>
      <c r="G12">
        <v>3.14</v>
      </c>
      <c r="H12">
        <v>3.71</v>
      </c>
      <c r="I12">
        <v>4.66</v>
      </c>
      <c r="J12" s="84">
        <f>EOD_T-A12</f>
        <v>0</v>
      </c>
      <c r="K12" s="83">
        <f t="shared" ref="K12:K75" si="0">E12-E13</f>
        <v>-4.0000000000000036E-2</v>
      </c>
      <c r="L12" s="83">
        <f t="shared" ref="L12:L75" si="1">K12/E13*100</f>
        <v>-1.6949152542372898</v>
      </c>
      <c r="M12" s="83">
        <f>L12-CGB_90DSMR</f>
        <v>-1.3803665906200528</v>
      </c>
      <c r="N12" s="83">
        <f t="shared" ref="N12:N75" si="2">M12*M12</f>
        <v>1.9054119245000285</v>
      </c>
    </row>
    <row r="13" spans="1:14" x14ac:dyDescent="0.25">
      <c r="A13" s="92">
        <v>42093</v>
      </c>
      <c r="B13">
        <v>1.74</v>
      </c>
      <c r="C13">
        <v>1.73</v>
      </c>
      <c r="D13">
        <v>1.87</v>
      </c>
      <c r="E13">
        <v>2.36</v>
      </c>
      <c r="F13">
        <v>2.0299999999999998</v>
      </c>
      <c r="G13">
        <v>3.19</v>
      </c>
      <c r="H13">
        <v>3.77</v>
      </c>
      <c r="I13">
        <v>4.7300000000000004</v>
      </c>
      <c r="J13" s="84">
        <f>EOD_T-A13</f>
        <v>1</v>
      </c>
      <c r="K13" s="83">
        <f t="shared" si="0"/>
        <v>-5.0000000000000266E-2</v>
      </c>
      <c r="L13" s="83">
        <f t="shared" si="1"/>
        <v>-2.0746887966805088</v>
      </c>
      <c r="M13" s="83">
        <f>L13-CGB_90DSMR</f>
        <v>-1.7601401330632718</v>
      </c>
      <c r="N13" s="83">
        <f t="shared" si="2"/>
        <v>3.0980932880199918</v>
      </c>
    </row>
    <row r="14" spans="1:14" x14ac:dyDescent="0.25">
      <c r="A14" s="92">
        <v>42090</v>
      </c>
      <c r="B14">
        <v>1.79</v>
      </c>
      <c r="C14">
        <v>1.78</v>
      </c>
      <c r="D14">
        <v>1.92</v>
      </c>
      <c r="E14">
        <v>2.41</v>
      </c>
      <c r="F14">
        <v>2.0299999999999998</v>
      </c>
      <c r="G14">
        <v>3.18</v>
      </c>
      <c r="H14">
        <v>3.75</v>
      </c>
      <c r="I14">
        <v>4.7</v>
      </c>
      <c r="J14" s="84">
        <f>EOD_T-A14</f>
        <v>4</v>
      </c>
      <c r="K14" s="83">
        <f t="shared" si="0"/>
        <v>8.0000000000000071E-2</v>
      </c>
      <c r="L14" s="83">
        <f t="shared" si="1"/>
        <v>3.4334763948497882</v>
      </c>
      <c r="M14" s="83">
        <f>L14-CGB_90DSMR</f>
        <v>3.7480250584670252</v>
      </c>
      <c r="N14" s="83">
        <f t="shared" si="2"/>
        <v>14.047691838896748</v>
      </c>
    </row>
    <row r="15" spans="1:14" x14ac:dyDescent="0.25">
      <c r="A15" s="92">
        <v>42089</v>
      </c>
      <c r="B15">
        <v>1.76</v>
      </c>
      <c r="C15">
        <v>1.74</v>
      </c>
      <c r="D15">
        <v>1.87</v>
      </c>
      <c r="E15">
        <v>2.33</v>
      </c>
      <c r="F15">
        <v>1.99</v>
      </c>
      <c r="G15">
        <v>3.18</v>
      </c>
      <c r="H15">
        <v>3.74</v>
      </c>
      <c r="I15">
        <v>4.67</v>
      </c>
      <c r="J15" s="84">
        <f>EOD_T-A15</f>
        <v>5</v>
      </c>
      <c r="K15" s="83">
        <f t="shared" si="0"/>
        <v>0</v>
      </c>
      <c r="L15" s="83">
        <f t="shared" si="1"/>
        <v>0</v>
      </c>
      <c r="M15" s="83">
        <f>L15-CGB_90DSMR</f>
        <v>0.31454866361723693</v>
      </c>
      <c r="N15" s="83">
        <f t="shared" si="2"/>
        <v>9.8940861783389678E-2</v>
      </c>
    </row>
    <row r="16" spans="1:14" x14ac:dyDescent="0.25">
      <c r="A16" s="92">
        <v>42088</v>
      </c>
      <c r="B16">
        <v>1.75</v>
      </c>
      <c r="C16">
        <v>1.74</v>
      </c>
      <c r="D16">
        <v>1.87</v>
      </c>
      <c r="E16">
        <v>2.33</v>
      </c>
      <c r="F16">
        <v>1.93</v>
      </c>
      <c r="G16">
        <v>3.13</v>
      </c>
      <c r="H16">
        <v>3.69</v>
      </c>
      <c r="I16">
        <v>4.5999999999999996</v>
      </c>
      <c r="J16" s="84">
        <f>EOD_T-A16</f>
        <v>6</v>
      </c>
      <c r="K16" s="83">
        <f t="shared" si="0"/>
        <v>-4.0000000000000036E-2</v>
      </c>
      <c r="L16" s="83">
        <f t="shared" si="1"/>
        <v>-1.6877637130801704</v>
      </c>
      <c r="M16" s="83">
        <f>L16-CGB_90DSMR</f>
        <v>-1.3732150494629334</v>
      </c>
      <c r="N16" s="83">
        <f t="shared" si="2"/>
        <v>1.8857195720714865</v>
      </c>
    </row>
    <row r="17" spans="1:14" x14ac:dyDescent="0.25">
      <c r="A17" s="92">
        <v>42087</v>
      </c>
      <c r="B17">
        <v>1.78</v>
      </c>
      <c r="C17">
        <v>1.78</v>
      </c>
      <c r="D17">
        <v>1.91</v>
      </c>
      <c r="E17">
        <v>2.37</v>
      </c>
      <c r="F17">
        <v>1.89</v>
      </c>
      <c r="G17">
        <v>3.12</v>
      </c>
      <c r="H17">
        <v>3.68</v>
      </c>
      <c r="I17">
        <v>4.59</v>
      </c>
      <c r="J17" s="84">
        <f>EOD_T-A17</f>
        <v>7</v>
      </c>
      <c r="K17" s="83">
        <f t="shared" si="0"/>
        <v>-2.0000000000000018E-2</v>
      </c>
      <c r="L17" s="83">
        <f t="shared" si="1"/>
        <v>-0.836820083682009</v>
      </c>
      <c r="M17" s="83">
        <f>L17-CGB_90DSMR</f>
        <v>-0.52227142006477201</v>
      </c>
      <c r="N17" s="83">
        <f t="shared" si="2"/>
        <v>0.27276743621647354</v>
      </c>
    </row>
    <row r="18" spans="1:14" x14ac:dyDescent="0.25">
      <c r="A18" s="92">
        <v>42086</v>
      </c>
      <c r="B18">
        <v>1.78</v>
      </c>
      <c r="C18">
        <v>1.78</v>
      </c>
      <c r="D18">
        <v>1.92</v>
      </c>
      <c r="E18">
        <v>2.39</v>
      </c>
      <c r="F18">
        <v>1.9</v>
      </c>
      <c r="G18">
        <v>3.13</v>
      </c>
      <c r="H18">
        <v>3.69</v>
      </c>
      <c r="I18">
        <v>4.58</v>
      </c>
      <c r="J18" s="84">
        <f>EOD_T-A18</f>
        <v>8</v>
      </c>
      <c r="K18" s="83">
        <f t="shared" si="0"/>
        <v>0</v>
      </c>
      <c r="L18" s="83">
        <f t="shared" si="1"/>
        <v>0</v>
      </c>
      <c r="M18" s="83">
        <f>L18-CGB_90DSMR</f>
        <v>0.31454866361723693</v>
      </c>
      <c r="N18" s="83">
        <f t="shared" si="2"/>
        <v>9.8940861783389678E-2</v>
      </c>
    </row>
    <row r="19" spans="1:14" x14ac:dyDescent="0.25">
      <c r="A19" s="92">
        <v>42083</v>
      </c>
      <c r="B19">
        <v>1.77</v>
      </c>
      <c r="C19">
        <v>1.76</v>
      </c>
      <c r="D19">
        <v>1.91</v>
      </c>
      <c r="E19">
        <v>2.39</v>
      </c>
      <c r="F19">
        <v>1.89</v>
      </c>
      <c r="G19">
        <v>3.11</v>
      </c>
      <c r="H19">
        <v>3.67</v>
      </c>
      <c r="I19">
        <v>4.57</v>
      </c>
      <c r="J19" s="84">
        <f>EOD_T-A19</f>
        <v>11</v>
      </c>
      <c r="K19" s="83">
        <f t="shared" si="0"/>
        <v>4.0000000000000036E-2</v>
      </c>
      <c r="L19" s="83">
        <f t="shared" si="1"/>
        <v>1.7021276595744694</v>
      </c>
      <c r="M19" s="83">
        <f>L19-CGB_90DSMR</f>
        <v>2.0166763231917062</v>
      </c>
      <c r="N19" s="83">
        <f t="shared" si="2"/>
        <v>4.0669833925220189</v>
      </c>
    </row>
    <row r="20" spans="1:14" x14ac:dyDescent="0.25">
      <c r="A20" s="92">
        <v>42082</v>
      </c>
      <c r="B20">
        <v>1.79</v>
      </c>
      <c r="C20">
        <v>1.78</v>
      </c>
      <c r="D20">
        <v>1.91</v>
      </c>
      <c r="E20">
        <v>2.35</v>
      </c>
      <c r="F20">
        <v>1.96</v>
      </c>
      <c r="G20">
        <v>3.17</v>
      </c>
      <c r="H20">
        <v>3.73</v>
      </c>
      <c r="I20">
        <v>4.63</v>
      </c>
      <c r="J20" s="84">
        <f>EOD_T-A20</f>
        <v>12</v>
      </c>
      <c r="K20" s="83">
        <f t="shared" si="0"/>
        <v>-0.10000000000000009</v>
      </c>
      <c r="L20" s="83">
        <f t="shared" si="1"/>
        <v>-4.0816326530612272</v>
      </c>
      <c r="M20" s="83">
        <f>L20-CGB_90DSMR</f>
        <v>-3.7670839894439903</v>
      </c>
      <c r="N20" s="83">
        <f t="shared" si="2"/>
        <v>14.190921783525249</v>
      </c>
    </row>
    <row r="21" spans="1:14" x14ac:dyDescent="0.25">
      <c r="A21" s="92">
        <v>42081</v>
      </c>
      <c r="B21">
        <v>1.85</v>
      </c>
      <c r="C21">
        <v>1.85</v>
      </c>
      <c r="D21">
        <v>1.99</v>
      </c>
      <c r="E21">
        <v>2.4500000000000002</v>
      </c>
      <c r="F21">
        <v>1.99</v>
      </c>
      <c r="G21">
        <v>3.23</v>
      </c>
      <c r="H21">
        <v>3.79</v>
      </c>
      <c r="I21">
        <v>4.67</v>
      </c>
      <c r="J21" s="84">
        <f>EOD_T-A21</f>
        <v>13</v>
      </c>
      <c r="K21" s="83">
        <f t="shared" si="0"/>
        <v>-2.0000000000000018E-2</v>
      </c>
      <c r="L21" s="83">
        <f t="shared" si="1"/>
        <v>-0.80971659919028416</v>
      </c>
      <c r="M21" s="83">
        <f>L21-CGB_90DSMR</f>
        <v>-0.49516793557304722</v>
      </c>
      <c r="N21" s="83">
        <f t="shared" si="2"/>
        <v>0.24519128441967344</v>
      </c>
    </row>
    <row r="22" spans="1:14" x14ac:dyDescent="0.25">
      <c r="A22" s="92">
        <v>42080</v>
      </c>
      <c r="B22">
        <v>1.86</v>
      </c>
      <c r="C22">
        <v>1.86</v>
      </c>
      <c r="D22">
        <v>2</v>
      </c>
      <c r="E22">
        <v>2.4700000000000002</v>
      </c>
      <c r="F22">
        <v>2.0099999999999998</v>
      </c>
      <c r="G22">
        <v>3.3</v>
      </c>
      <c r="H22">
        <v>3.85</v>
      </c>
      <c r="I22">
        <v>4.7</v>
      </c>
      <c r="J22" s="84">
        <f>EOD_T-A22</f>
        <v>14</v>
      </c>
      <c r="K22" s="83">
        <f t="shared" si="0"/>
        <v>-9.9999999999997868E-3</v>
      </c>
      <c r="L22" s="83">
        <f t="shared" si="1"/>
        <v>-0.40322580645160433</v>
      </c>
      <c r="M22" s="83">
        <f>L22-CGB_90DSMR</f>
        <v>-8.8677142834367395E-2</v>
      </c>
      <c r="N22" s="83">
        <f t="shared" si="2"/>
        <v>7.8636356612667973E-3</v>
      </c>
    </row>
    <row r="23" spans="1:14" x14ac:dyDescent="0.25">
      <c r="A23" s="92">
        <v>42079</v>
      </c>
      <c r="B23">
        <v>1.83</v>
      </c>
      <c r="C23">
        <v>1.83</v>
      </c>
      <c r="D23">
        <v>1.99</v>
      </c>
      <c r="E23">
        <v>2.48</v>
      </c>
      <c r="F23">
        <v>2.06</v>
      </c>
      <c r="G23">
        <v>3.35</v>
      </c>
      <c r="H23">
        <v>3.9</v>
      </c>
      <c r="I23">
        <v>4.75</v>
      </c>
      <c r="J23" s="84">
        <f>EOD_T-A23</f>
        <v>15</v>
      </c>
      <c r="K23" s="83">
        <f t="shared" si="0"/>
        <v>-6.999999999999984E-2</v>
      </c>
      <c r="L23" s="83">
        <f t="shared" si="1"/>
        <v>-2.7450980392156805</v>
      </c>
      <c r="M23" s="83">
        <f>L23-CGB_90DSMR</f>
        <v>-2.4305493755984435</v>
      </c>
      <c r="N23" s="83">
        <f t="shared" si="2"/>
        <v>5.9075702672219839</v>
      </c>
    </row>
    <row r="24" spans="1:14" x14ac:dyDescent="0.25">
      <c r="A24" s="92">
        <v>42076</v>
      </c>
      <c r="B24">
        <v>1.88</v>
      </c>
      <c r="C24">
        <v>1.89</v>
      </c>
      <c r="D24">
        <v>2.04</v>
      </c>
      <c r="E24">
        <v>2.5499999999999998</v>
      </c>
      <c r="F24">
        <v>2.14</v>
      </c>
      <c r="G24">
        <v>3.38</v>
      </c>
      <c r="H24">
        <v>3.94</v>
      </c>
      <c r="I24">
        <v>4.82</v>
      </c>
      <c r="J24" s="84">
        <f>EOD_T-A24</f>
        <v>18</v>
      </c>
      <c r="K24" s="83">
        <f t="shared" si="0"/>
        <v>4.0000000000000036E-2</v>
      </c>
      <c r="L24" s="83">
        <f t="shared" si="1"/>
        <v>1.5936254980079698</v>
      </c>
      <c r="M24" s="83">
        <f>L24-CGB_90DSMR</f>
        <v>1.9081741616252068</v>
      </c>
      <c r="N24" s="83">
        <f t="shared" si="2"/>
        <v>3.6411286310940607</v>
      </c>
    </row>
    <row r="25" spans="1:14" x14ac:dyDescent="0.25">
      <c r="A25" s="92">
        <v>42075</v>
      </c>
      <c r="B25">
        <v>1.83</v>
      </c>
      <c r="C25">
        <v>1.84</v>
      </c>
      <c r="D25">
        <v>2</v>
      </c>
      <c r="E25">
        <v>2.5099999999999998</v>
      </c>
      <c r="F25">
        <v>2.0699999999999998</v>
      </c>
      <c r="G25">
        <v>3.33</v>
      </c>
      <c r="H25">
        <v>3.89</v>
      </c>
      <c r="I25">
        <v>4.7699999999999996</v>
      </c>
      <c r="J25" s="84">
        <f>EOD_T-A25</f>
        <v>19</v>
      </c>
      <c r="K25" s="83">
        <f t="shared" si="0"/>
        <v>-8.0000000000000071E-2</v>
      </c>
      <c r="L25" s="83">
        <f t="shared" si="1"/>
        <v>-3.0888030888030915</v>
      </c>
      <c r="M25" s="83">
        <f>L25-CGB_90DSMR</f>
        <v>-2.7742544251858545</v>
      </c>
      <c r="N25" s="83">
        <f t="shared" si="2"/>
        <v>7.6964876156632958</v>
      </c>
    </row>
    <row r="26" spans="1:14" x14ac:dyDescent="0.25">
      <c r="A26" s="92">
        <v>42074</v>
      </c>
      <c r="B26">
        <v>1.87</v>
      </c>
      <c r="C26">
        <v>1.89</v>
      </c>
      <c r="D26">
        <v>2.0499999999999998</v>
      </c>
      <c r="E26">
        <v>2.59</v>
      </c>
      <c r="F26">
        <v>2.1</v>
      </c>
      <c r="G26">
        <v>3.38</v>
      </c>
      <c r="H26">
        <v>3.95</v>
      </c>
      <c r="I26">
        <v>4.8099999999999996</v>
      </c>
      <c r="J26" s="84">
        <f>EOD_T-A26</f>
        <v>20</v>
      </c>
      <c r="K26" s="83">
        <f t="shared" si="0"/>
        <v>-9.0000000000000302E-2</v>
      </c>
      <c r="L26" s="83">
        <f t="shared" si="1"/>
        <v>-3.3582089552238918</v>
      </c>
      <c r="M26" s="83">
        <f>L26-CGB_90DSMR</f>
        <v>-3.0436602916066549</v>
      </c>
      <c r="N26" s="83">
        <f t="shared" si="2"/>
        <v>9.2638679707031066</v>
      </c>
    </row>
    <row r="27" spans="1:14" x14ac:dyDescent="0.25">
      <c r="A27" s="92">
        <v>42073</v>
      </c>
      <c r="B27">
        <v>1.94</v>
      </c>
      <c r="C27">
        <v>1.96</v>
      </c>
      <c r="D27">
        <v>2.12</v>
      </c>
      <c r="E27">
        <v>2.68</v>
      </c>
      <c r="F27">
        <v>2.13</v>
      </c>
      <c r="G27">
        <v>3.37</v>
      </c>
      <c r="H27">
        <v>3.94</v>
      </c>
      <c r="I27">
        <v>4.84</v>
      </c>
      <c r="J27" s="84">
        <f>EOD_T-A27</f>
        <v>21</v>
      </c>
      <c r="K27" s="83">
        <f t="shared" si="0"/>
        <v>-6.0000000000000053E-2</v>
      </c>
      <c r="L27" s="83">
        <f t="shared" si="1"/>
        <v>-2.189781021897812</v>
      </c>
      <c r="M27" s="83">
        <f>L27-CGB_90DSMR</f>
        <v>-1.875232358280575</v>
      </c>
      <c r="N27" s="83">
        <f t="shared" si="2"/>
        <v>3.516496397542527</v>
      </c>
    </row>
    <row r="28" spans="1:14" x14ac:dyDescent="0.25">
      <c r="A28" s="92">
        <v>42072</v>
      </c>
      <c r="B28">
        <v>1.97</v>
      </c>
      <c r="C28">
        <v>1.99</v>
      </c>
      <c r="D28">
        <v>2.16</v>
      </c>
      <c r="E28">
        <v>2.74</v>
      </c>
      <c r="F28">
        <v>2.0299999999999998</v>
      </c>
      <c r="G28">
        <v>3.27</v>
      </c>
      <c r="H28">
        <v>3.84</v>
      </c>
      <c r="I28">
        <v>4.72</v>
      </c>
      <c r="J28" s="84">
        <f>EOD_T-A28</f>
        <v>22</v>
      </c>
      <c r="K28" s="83">
        <f t="shared" si="0"/>
        <v>0.10000000000000009</v>
      </c>
      <c r="L28" s="83">
        <f t="shared" si="1"/>
        <v>3.7878787878787907</v>
      </c>
      <c r="M28" s="83">
        <f>L28-CGB_90DSMR</f>
        <v>4.1024274514960277</v>
      </c>
      <c r="N28" s="83">
        <f t="shared" si="2"/>
        <v>16.829910994788193</v>
      </c>
    </row>
    <row r="29" spans="1:14" x14ac:dyDescent="0.25">
      <c r="A29" s="92">
        <v>42069</v>
      </c>
      <c r="B29">
        <v>1.91</v>
      </c>
      <c r="C29">
        <v>1.92</v>
      </c>
      <c r="D29">
        <v>2.0699999999999998</v>
      </c>
      <c r="E29">
        <v>2.64</v>
      </c>
      <c r="F29">
        <v>2.09</v>
      </c>
      <c r="G29">
        <v>3.31</v>
      </c>
      <c r="H29">
        <v>3.88</v>
      </c>
      <c r="I29">
        <v>4.76</v>
      </c>
      <c r="J29" s="84">
        <f>EOD_T-A29</f>
        <v>25</v>
      </c>
      <c r="K29" s="83">
        <f t="shared" si="0"/>
        <v>1.0000000000000231E-2</v>
      </c>
      <c r="L29" s="83">
        <f t="shared" si="1"/>
        <v>0.38022813688213808</v>
      </c>
      <c r="M29" s="83">
        <f>L29-CGB_90DSMR</f>
        <v>0.69477680049937507</v>
      </c>
      <c r="N29" s="83">
        <f t="shared" si="2"/>
        <v>0.48271480251214843</v>
      </c>
    </row>
    <row r="30" spans="1:14" x14ac:dyDescent="0.25">
      <c r="A30" s="92">
        <v>42068</v>
      </c>
      <c r="B30">
        <v>1.92</v>
      </c>
      <c r="C30">
        <v>1.93</v>
      </c>
      <c r="D30">
        <v>2.08</v>
      </c>
      <c r="E30">
        <v>2.63</v>
      </c>
      <c r="F30">
        <v>2.0099999999999998</v>
      </c>
      <c r="G30">
        <v>3.26</v>
      </c>
      <c r="H30">
        <v>3.82</v>
      </c>
      <c r="I30">
        <v>4.68</v>
      </c>
      <c r="J30" s="84">
        <f>EOD_T-A30</f>
        <v>26</v>
      </c>
      <c r="K30" s="83">
        <f t="shared" si="0"/>
        <v>-1.0000000000000231E-2</v>
      </c>
      <c r="L30" s="83">
        <f t="shared" si="1"/>
        <v>-0.3787878787878875</v>
      </c>
      <c r="M30" s="83">
        <f>L30-CGB_90DSMR</f>
        <v>-6.4239215170650565E-2</v>
      </c>
      <c r="N30" s="83">
        <f t="shared" si="2"/>
        <v>4.1266767657411416E-3</v>
      </c>
    </row>
    <row r="31" spans="1:14" x14ac:dyDescent="0.25">
      <c r="A31" s="92">
        <v>42067</v>
      </c>
      <c r="B31">
        <v>1.91</v>
      </c>
      <c r="C31">
        <v>1.92</v>
      </c>
      <c r="D31">
        <v>2.0699999999999998</v>
      </c>
      <c r="E31">
        <v>2.64</v>
      </c>
      <c r="F31">
        <v>2.0499999999999998</v>
      </c>
      <c r="G31">
        <v>3.3</v>
      </c>
      <c r="H31">
        <v>3.87</v>
      </c>
      <c r="I31">
        <v>4.72</v>
      </c>
      <c r="J31" s="84">
        <f>EOD_T-A31</f>
        <v>27</v>
      </c>
      <c r="K31" s="83">
        <f t="shared" si="0"/>
        <v>9.0000000000000302E-2</v>
      </c>
      <c r="L31" s="83">
        <f t="shared" si="1"/>
        <v>3.5294117647058942</v>
      </c>
      <c r="M31" s="83">
        <f>L31-CGB_90DSMR</f>
        <v>3.8439604283231312</v>
      </c>
      <c r="N31" s="83">
        <f t="shared" si="2"/>
        <v>14.77603177451415</v>
      </c>
    </row>
    <row r="32" spans="1:14" x14ac:dyDescent="0.25">
      <c r="A32" s="92">
        <v>42066</v>
      </c>
      <c r="B32">
        <v>1.87</v>
      </c>
      <c r="C32">
        <v>1.87</v>
      </c>
      <c r="D32">
        <v>2.0099999999999998</v>
      </c>
      <c r="E32">
        <v>2.5499999999999998</v>
      </c>
      <c r="F32">
        <v>2.0499999999999998</v>
      </c>
      <c r="G32">
        <v>3.31</v>
      </c>
      <c r="H32">
        <v>3.89</v>
      </c>
      <c r="I32">
        <v>4.75</v>
      </c>
      <c r="J32" s="84">
        <f>EOD_T-A32</f>
        <v>28</v>
      </c>
      <c r="K32" s="83">
        <f t="shared" si="0"/>
        <v>4.9999999999999822E-2</v>
      </c>
      <c r="L32" s="83">
        <f t="shared" si="1"/>
        <v>1.9999999999999927</v>
      </c>
      <c r="M32" s="83">
        <f>L32-CGB_90DSMR</f>
        <v>2.3145486636172294</v>
      </c>
      <c r="N32" s="83">
        <f t="shared" si="2"/>
        <v>5.3571355162523027</v>
      </c>
    </row>
    <row r="33" spans="1:14" x14ac:dyDescent="0.25">
      <c r="A33" s="92">
        <v>42065</v>
      </c>
      <c r="B33">
        <v>1.81</v>
      </c>
      <c r="C33">
        <v>1.81</v>
      </c>
      <c r="D33">
        <v>1.96</v>
      </c>
      <c r="E33">
        <v>2.5</v>
      </c>
      <c r="F33">
        <v>1.87</v>
      </c>
      <c r="G33">
        <v>3.18</v>
      </c>
      <c r="H33">
        <v>3.75</v>
      </c>
      <c r="I33">
        <v>4.5999999999999996</v>
      </c>
      <c r="J33" s="84">
        <f>EOD_T-A33</f>
        <v>29</v>
      </c>
      <c r="K33" s="83">
        <f t="shared" si="0"/>
        <v>4.0000000000000036E-2</v>
      </c>
      <c r="L33" s="83">
        <f t="shared" si="1"/>
        <v>1.6260162601626031</v>
      </c>
      <c r="M33" s="83">
        <f>L33-CGB_90DSMR</f>
        <v>1.9405649237798401</v>
      </c>
      <c r="N33" s="83">
        <f t="shared" si="2"/>
        <v>3.7657922234046568</v>
      </c>
    </row>
    <row r="34" spans="1:14" x14ac:dyDescent="0.25">
      <c r="A34" s="92">
        <v>42062</v>
      </c>
      <c r="B34">
        <v>1.79</v>
      </c>
      <c r="C34">
        <v>1.79</v>
      </c>
      <c r="D34">
        <v>1.93</v>
      </c>
      <c r="E34">
        <v>2.46</v>
      </c>
      <c r="F34">
        <v>1.98</v>
      </c>
      <c r="G34">
        <v>3.22</v>
      </c>
      <c r="H34">
        <v>3.78</v>
      </c>
      <c r="I34">
        <v>4.6399999999999997</v>
      </c>
      <c r="J34" s="84">
        <f>EOD_T-A34</f>
        <v>32</v>
      </c>
      <c r="K34" s="83">
        <f t="shared" si="0"/>
        <v>4.0000000000000036E-2</v>
      </c>
      <c r="L34" s="83">
        <f t="shared" si="1"/>
        <v>1.6528925619834725</v>
      </c>
      <c r="M34" s="83">
        <f>L34-CGB_90DSMR</f>
        <v>1.9674412256007094</v>
      </c>
      <c r="N34" s="83">
        <f t="shared" si="2"/>
        <v>3.8708249761932216</v>
      </c>
    </row>
    <row r="35" spans="1:14" x14ac:dyDescent="0.25">
      <c r="A35" s="92">
        <v>42061</v>
      </c>
      <c r="B35">
        <v>1.8</v>
      </c>
      <c r="C35">
        <v>1.8</v>
      </c>
      <c r="D35">
        <v>1.94</v>
      </c>
      <c r="E35">
        <v>2.42</v>
      </c>
      <c r="F35">
        <v>2.0299999999999998</v>
      </c>
      <c r="G35">
        <v>3.24</v>
      </c>
      <c r="H35">
        <v>3.8</v>
      </c>
      <c r="I35">
        <v>4.67</v>
      </c>
      <c r="J35" s="84">
        <f>EOD_T-A35</f>
        <v>33</v>
      </c>
      <c r="K35" s="83">
        <f t="shared" si="0"/>
        <v>-8.0000000000000071E-2</v>
      </c>
      <c r="L35" s="83">
        <f t="shared" si="1"/>
        <v>-3.2000000000000028</v>
      </c>
      <c r="M35" s="83">
        <f>L35-CGB_90DSMR</f>
        <v>-2.8854513363827659</v>
      </c>
      <c r="N35" s="83">
        <f t="shared" si="2"/>
        <v>8.3258294146330893</v>
      </c>
    </row>
    <row r="36" spans="1:14" x14ac:dyDescent="0.25">
      <c r="A36" s="92">
        <v>42060</v>
      </c>
      <c r="B36">
        <v>1.87</v>
      </c>
      <c r="C36">
        <v>1.86</v>
      </c>
      <c r="D36">
        <v>2.0099999999999998</v>
      </c>
      <c r="E36">
        <v>2.5</v>
      </c>
      <c r="F36">
        <v>1.98</v>
      </c>
      <c r="G36">
        <v>3.19</v>
      </c>
      <c r="H36">
        <v>3.75</v>
      </c>
      <c r="I36">
        <v>4.5999999999999996</v>
      </c>
      <c r="J36" s="84">
        <f>EOD_T-A36</f>
        <v>34</v>
      </c>
      <c r="K36" s="83">
        <f t="shared" si="0"/>
        <v>-4.0000000000000036E-2</v>
      </c>
      <c r="L36" s="83">
        <f t="shared" si="1"/>
        <v>-1.5748031496063006</v>
      </c>
      <c r="M36" s="83">
        <f>L36-CGB_90DSMR</f>
        <v>-1.2602544859890636</v>
      </c>
      <c r="N36" s="83">
        <f t="shared" si="2"/>
        <v>1.588241369455559</v>
      </c>
    </row>
    <row r="37" spans="1:14" x14ac:dyDescent="0.25">
      <c r="A37" s="92">
        <v>42059</v>
      </c>
      <c r="B37">
        <v>1.88</v>
      </c>
      <c r="C37">
        <v>1.87</v>
      </c>
      <c r="D37">
        <v>2.02</v>
      </c>
      <c r="E37">
        <v>2.54</v>
      </c>
      <c r="F37">
        <v>1.97</v>
      </c>
      <c r="G37">
        <v>3.15</v>
      </c>
      <c r="H37">
        <v>3.71</v>
      </c>
      <c r="I37">
        <v>4.59</v>
      </c>
      <c r="J37" s="84">
        <f>EOD_T-A37</f>
        <v>35</v>
      </c>
      <c r="K37" s="83">
        <f t="shared" si="0"/>
        <v>-4.0000000000000036E-2</v>
      </c>
      <c r="L37" s="83">
        <f t="shared" si="1"/>
        <v>-1.5503875968992262</v>
      </c>
      <c r="M37" s="83">
        <f>L37-CGB_90DSMR</f>
        <v>-1.2358389332819892</v>
      </c>
      <c r="N37" s="83">
        <f t="shared" si="2"/>
        <v>1.527297869015565</v>
      </c>
    </row>
    <row r="38" spans="1:14" x14ac:dyDescent="0.25">
      <c r="A38" s="92">
        <v>42058</v>
      </c>
      <c r="B38">
        <v>1.88</v>
      </c>
      <c r="C38">
        <v>1.88</v>
      </c>
      <c r="D38">
        <v>2.04</v>
      </c>
      <c r="E38">
        <v>2.58</v>
      </c>
      <c r="F38">
        <v>1.92</v>
      </c>
      <c r="G38">
        <v>3.16</v>
      </c>
      <c r="H38">
        <v>3.72</v>
      </c>
      <c r="I38">
        <v>4.58</v>
      </c>
      <c r="J38" s="84">
        <f>EOD_T-A38</f>
        <v>36</v>
      </c>
      <c r="K38" s="83">
        <f t="shared" si="0"/>
        <v>1.0000000000000231E-2</v>
      </c>
      <c r="L38" s="83">
        <f t="shared" si="1"/>
        <v>0.38910505836576781</v>
      </c>
      <c r="M38" s="83">
        <f>L38-CGB_90DSMR</f>
        <v>0.7036537219830048</v>
      </c>
      <c r="N38" s="83">
        <f t="shared" si="2"/>
        <v>0.49512856046053583</v>
      </c>
    </row>
    <row r="39" spans="1:14" x14ac:dyDescent="0.25">
      <c r="A39" s="92">
        <v>42055</v>
      </c>
      <c r="B39">
        <v>1.87</v>
      </c>
      <c r="C39">
        <v>1.87</v>
      </c>
      <c r="D39">
        <v>2.02</v>
      </c>
      <c r="E39">
        <v>2.57</v>
      </c>
      <c r="F39">
        <v>1.88</v>
      </c>
      <c r="G39">
        <v>3.15</v>
      </c>
      <c r="H39">
        <v>3.71</v>
      </c>
      <c r="I39">
        <v>4.5599999999999996</v>
      </c>
      <c r="J39" s="84">
        <f>EOD_T-A39</f>
        <v>39</v>
      </c>
      <c r="K39" s="83">
        <f t="shared" si="0"/>
        <v>2.0000000000000018E-2</v>
      </c>
      <c r="L39" s="83">
        <f t="shared" si="1"/>
        <v>0.78431372549019673</v>
      </c>
      <c r="M39" s="83">
        <f>L39-CGB_90DSMR</f>
        <v>1.0988623891074336</v>
      </c>
      <c r="N39" s="83">
        <f t="shared" si="2"/>
        <v>1.2074985501948969</v>
      </c>
    </row>
    <row r="40" spans="1:14" x14ac:dyDescent="0.25">
      <c r="A40" s="92">
        <v>42054</v>
      </c>
      <c r="B40">
        <v>1.85</v>
      </c>
      <c r="C40">
        <v>1.85</v>
      </c>
      <c r="D40">
        <v>2</v>
      </c>
      <c r="E40">
        <v>2.5499999999999998</v>
      </c>
      <c r="F40">
        <v>2.06</v>
      </c>
      <c r="G40">
        <v>3.12</v>
      </c>
      <c r="H40">
        <v>3.67</v>
      </c>
      <c r="I40">
        <v>4.5199999999999996</v>
      </c>
      <c r="J40" s="84">
        <f>EOD_T-A40</f>
        <v>40</v>
      </c>
      <c r="K40" s="83">
        <f t="shared" si="0"/>
        <v>-5.0000000000000266E-2</v>
      </c>
      <c r="L40" s="83">
        <f t="shared" si="1"/>
        <v>-1.9230769230769333</v>
      </c>
      <c r="M40" s="83">
        <f>L40-CGB_90DSMR</f>
        <v>-1.6085282594596964</v>
      </c>
      <c r="N40" s="83">
        <f t="shared" si="2"/>
        <v>2.5873631614804404</v>
      </c>
    </row>
    <row r="41" spans="1:14" x14ac:dyDescent="0.25">
      <c r="A41" s="92">
        <v>42053</v>
      </c>
      <c r="B41">
        <v>1.9</v>
      </c>
      <c r="C41">
        <v>1.9</v>
      </c>
      <c r="D41">
        <v>2.0499999999999998</v>
      </c>
      <c r="E41">
        <v>2.6</v>
      </c>
      <c r="F41">
        <v>2.08</v>
      </c>
      <c r="G41">
        <v>3.18</v>
      </c>
      <c r="H41">
        <v>3.73</v>
      </c>
      <c r="I41">
        <v>4.55</v>
      </c>
      <c r="J41" s="84">
        <f>EOD_T-A41</f>
        <v>41</v>
      </c>
      <c r="K41" s="83">
        <f t="shared" si="0"/>
        <v>7.0000000000000284E-2</v>
      </c>
      <c r="L41" s="83">
        <f t="shared" si="1"/>
        <v>2.7667984189723436</v>
      </c>
      <c r="M41" s="83">
        <f>L41-CGB_90DSMR</f>
        <v>3.0813470825895806</v>
      </c>
      <c r="N41" s="83">
        <f t="shared" si="2"/>
        <v>9.4946998433833194</v>
      </c>
    </row>
    <row r="42" spans="1:14" x14ac:dyDescent="0.25">
      <c r="A42" s="92">
        <v>42052</v>
      </c>
      <c r="B42">
        <v>1.88</v>
      </c>
      <c r="C42">
        <v>1.87</v>
      </c>
      <c r="D42">
        <v>2.0099999999999998</v>
      </c>
      <c r="E42">
        <v>2.5299999999999998</v>
      </c>
      <c r="F42">
        <v>2.06</v>
      </c>
      <c r="G42">
        <v>3.18</v>
      </c>
      <c r="H42">
        <v>3.73</v>
      </c>
      <c r="I42">
        <v>4.55</v>
      </c>
      <c r="J42" s="84">
        <f>EOD_T-A42</f>
        <v>42</v>
      </c>
      <c r="K42" s="83">
        <f t="shared" si="0"/>
        <v>-2.0000000000000018E-2</v>
      </c>
      <c r="L42" s="83">
        <f t="shared" si="1"/>
        <v>-0.78431372549019673</v>
      </c>
      <c r="M42" s="83">
        <f>L42-CGB_90DSMR</f>
        <v>-0.4697650618729598</v>
      </c>
      <c r="N42" s="83">
        <f t="shared" si="2"/>
        <v>0.22067921335650575</v>
      </c>
    </row>
    <row r="43" spans="1:14" x14ac:dyDescent="0.25">
      <c r="A43" s="92">
        <v>42051</v>
      </c>
      <c r="B43">
        <v>1.88</v>
      </c>
      <c r="C43">
        <v>1.88</v>
      </c>
      <c r="D43">
        <v>2.02</v>
      </c>
      <c r="E43">
        <v>2.5499999999999998</v>
      </c>
      <c r="F43">
        <v>2.0499999999999998</v>
      </c>
      <c r="G43">
        <v>3.17</v>
      </c>
      <c r="H43">
        <v>3.72</v>
      </c>
      <c r="I43">
        <v>4.55</v>
      </c>
      <c r="J43" s="84">
        <f>EOD_T-A43</f>
        <v>43</v>
      </c>
      <c r="K43" s="83">
        <f t="shared" si="0"/>
        <v>4.9999999999999822E-2</v>
      </c>
      <c r="L43" s="83">
        <f t="shared" si="1"/>
        <v>1.9999999999999927</v>
      </c>
      <c r="M43" s="83">
        <f>L43-CGB_90DSMR</f>
        <v>2.3145486636172294</v>
      </c>
      <c r="N43" s="83">
        <f t="shared" si="2"/>
        <v>5.3571355162523027</v>
      </c>
    </row>
    <row r="44" spans="1:14" x14ac:dyDescent="0.25">
      <c r="A44" s="92">
        <v>42048</v>
      </c>
      <c r="B44">
        <v>1.87</v>
      </c>
      <c r="C44">
        <v>1.86</v>
      </c>
      <c r="D44">
        <v>1.99</v>
      </c>
      <c r="E44">
        <v>2.5</v>
      </c>
      <c r="F44">
        <v>2.13</v>
      </c>
      <c r="G44">
        <v>3.24</v>
      </c>
      <c r="H44">
        <v>3.8</v>
      </c>
      <c r="I44">
        <v>4.6399999999999997</v>
      </c>
      <c r="J44" s="84">
        <f>EOD_T-A44</f>
        <v>46</v>
      </c>
      <c r="K44" s="83">
        <f t="shared" si="0"/>
        <v>-4.0000000000000036E-2</v>
      </c>
      <c r="L44" s="83">
        <f t="shared" si="1"/>
        <v>-1.5748031496063006</v>
      </c>
      <c r="M44" s="83">
        <f>L44-CGB_90DSMR</f>
        <v>-1.2602544859890636</v>
      </c>
      <c r="N44" s="83">
        <f t="shared" si="2"/>
        <v>1.588241369455559</v>
      </c>
    </row>
    <row r="45" spans="1:14" x14ac:dyDescent="0.25">
      <c r="A45" s="92">
        <v>42047</v>
      </c>
      <c r="B45">
        <v>1.88</v>
      </c>
      <c r="C45">
        <v>1.87</v>
      </c>
      <c r="D45">
        <v>2.0099999999999998</v>
      </c>
      <c r="E45">
        <v>2.54</v>
      </c>
      <c r="F45">
        <v>2.1800000000000002</v>
      </c>
      <c r="G45">
        <v>3.27</v>
      </c>
      <c r="H45">
        <v>3.84</v>
      </c>
      <c r="I45">
        <v>4.68</v>
      </c>
      <c r="J45" s="84">
        <f>EOD_T-A45</f>
        <v>47</v>
      </c>
      <c r="K45" s="83">
        <f t="shared" si="0"/>
        <v>-4.9999999999999822E-2</v>
      </c>
      <c r="L45" s="83">
        <f t="shared" si="1"/>
        <v>-1.930501930501924</v>
      </c>
      <c r="M45" s="83">
        <f>L45-CGB_90DSMR</f>
        <v>-1.615953266884687</v>
      </c>
      <c r="N45" s="83">
        <f t="shared" si="2"/>
        <v>2.6113049607552923</v>
      </c>
    </row>
    <row r="46" spans="1:14" x14ac:dyDescent="0.25">
      <c r="A46" s="92">
        <v>42046</v>
      </c>
      <c r="B46">
        <v>1.97</v>
      </c>
      <c r="C46">
        <v>1.96</v>
      </c>
      <c r="D46">
        <v>2.09</v>
      </c>
      <c r="E46">
        <v>2.59</v>
      </c>
      <c r="F46">
        <v>2.1800000000000002</v>
      </c>
      <c r="G46">
        <v>3.3</v>
      </c>
      <c r="H46">
        <v>3.87</v>
      </c>
      <c r="I46">
        <v>4.7</v>
      </c>
      <c r="J46" s="84">
        <f>EOD_T-A46</f>
        <v>48</v>
      </c>
      <c r="K46" s="83">
        <f t="shared" si="0"/>
        <v>4.0000000000000036E-2</v>
      </c>
      <c r="L46" s="83">
        <f t="shared" si="1"/>
        <v>1.5686274509803935</v>
      </c>
      <c r="M46" s="83">
        <f>L46-CGB_90DSMR</f>
        <v>1.8831761145976305</v>
      </c>
      <c r="N46" s="83">
        <f t="shared" si="2"/>
        <v>3.5463522785910278</v>
      </c>
    </row>
    <row r="47" spans="1:14" x14ac:dyDescent="0.25">
      <c r="A47" s="92">
        <v>42045</v>
      </c>
      <c r="B47">
        <v>1.97</v>
      </c>
      <c r="C47">
        <v>1.96</v>
      </c>
      <c r="D47">
        <v>2.08</v>
      </c>
      <c r="E47">
        <v>2.5499999999999998</v>
      </c>
      <c r="F47">
        <v>2.2200000000000002</v>
      </c>
      <c r="G47">
        <v>3.37</v>
      </c>
      <c r="H47">
        <v>3.95</v>
      </c>
      <c r="I47">
        <v>4.78</v>
      </c>
      <c r="J47" s="84">
        <f>EOD_T-A47</f>
        <v>49</v>
      </c>
      <c r="K47" s="83">
        <f t="shared" si="0"/>
        <v>0</v>
      </c>
      <c r="L47" s="83">
        <f t="shared" si="1"/>
        <v>0</v>
      </c>
      <c r="M47" s="83">
        <f>L47-CGB_90DSMR</f>
        <v>0.31454866361723693</v>
      </c>
      <c r="N47" s="83">
        <f t="shared" si="2"/>
        <v>9.8940861783389678E-2</v>
      </c>
    </row>
    <row r="48" spans="1:14" x14ac:dyDescent="0.25">
      <c r="A48" s="92">
        <v>42044</v>
      </c>
      <c r="B48">
        <v>1.98</v>
      </c>
      <c r="C48">
        <v>1.96</v>
      </c>
      <c r="D48">
        <v>2.08</v>
      </c>
      <c r="E48">
        <v>2.5499999999999998</v>
      </c>
      <c r="F48">
        <v>2.2000000000000002</v>
      </c>
      <c r="G48">
        <v>3.35</v>
      </c>
      <c r="H48">
        <v>3.93</v>
      </c>
      <c r="I48">
        <v>4.75</v>
      </c>
      <c r="J48" s="84">
        <f>EOD_T-A48</f>
        <v>50</v>
      </c>
      <c r="K48" s="83">
        <f t="shared" si="0"/>
        <v>9.9999999999999645E-2</v>
      </c>
      <c r="L48" s="83">
        <f t="shared" si="1"/>
        <v>4.0816326530612095</v>
      </c>
      <c r="M48" s="83">
        <f>L48-CGB_90DSMR</f>
        <v>4.3961813166784465</v>
      </c>
      <c r="N48" s="83">
        <f t="shared" si="2"/>
        <v>19.326410169112638</v>
      </c>
    </row>
    <row r="49" spans="1:14" x14ac:dyDescent="0.25">
      <c r="A49" s="92">
        <v>42041</v>
      </c>
      <c r="B49">
        <v>1.94</v>
      </c>
      <c r="C49">
        <v>1.92</v>
      </c>
      <c r="D49">
        <v>2.02</v>
      </c>
      <c r="E49">
        <v>2.4500000000000002</v>
      </c>
      <c r="F49">
        <v>2.19</v>
      </c>
      <c r="G49">
        <v>3.33</v>
      </c>
      <c r="H49">
        <v>3.91</v>
      </c>
      <c r="I49">
        <v>4.75</v>
      </c>
      <c r="J49" s="84">
        <f>EOD_T-A49</f>
        <v>53</v>
      </c>
      <c r="K49" s="83">
        <f t="shared" si="0"/>
        <v>5.0000000000000266E-2</v>
      </c>
      <c r="L49" s="83">
        <f t="shared" si="1"/>
        <v>2.0833333333333446</v>
      </c>
      <c r="M49" s="83">
        <f>L49-CGB_90DSMR</f>
        <v>2.3978819969505816</v>
      </c>
      <c r="N49" s="83">
        <f t="shared" si="2"/>
        <v>5.7498380712997088</v>
      </c>
    </row>
    <row r="50" spans="1:14" x14ac:dyDescent="0.25">
      <c r="A50" s="92">
        <v>42040</v>
      </c>
      <c r="B50">
        <v>1.91</v>
      </c>
      <c r="C50">
        <v>1.88</v>
      </c>
      <c r="D50">
        <v>1.98</v>
      </c>
      <c r="E50">
        <v>2.4</v>
      </c>
      <c r="F50">
        <v>2.2400000000000002</v>
      </c>
      <c r="G50">
        <v>3.4</v>
      </c>
      <c r="H50">
        <v>3.98</v>
      </c>
      <c r="I50">
        <v>4.82</v>
      </c>
      <c r="J50" s="84">
        <f>EOD_T-A50</f>
        <v>54</v>
      </c>
      <c r="K50" s="83">
        <f t="shared" si="0"/>
        <v>-7.0000000000000284E-2</v>
      </c>
      <c r="L50" s="83">
        <f t="shared" si="1"/>
        <v>-2.8340080971660031</v>
      </c>
      <c r="M50" s="83">
        <f>L50-CGB_90DSMR</f>
        <v>-2.5194594335487661</v>
      </c>
      <c r="N50" s="83">
        <f t="shared" si="2"/>
        <v>6.347675837297869</v>
      </c>
    </row>
    <row r="51" spans="1:14" x14ac:dyDescent="0.25">
      <c r="A51" s="92">
        <v>42039</v>
      </c>
      <c r="B51">
        <v>1.94</v>
      </c>
      <c r="C51">
        <v>1.92</v>
      </c>
      <c r="D51">
        <v>2.0299999999999998</v>
      </c>
      <c r="E51">
        <v>2.4700000000000002</v>
      </c>
      <c r="F51">
        <v>2.27</v>
      </c>
      <c r="G51">
        <v>3.39</v>
      </c>
      <c r="H51">
        <v>3.98</v>
      </c>
      <c r="I51">
        <v>4.8499999999999996</v>
      </c>
      <c r="J51" s="84">
        <f>EOD_T-A51</f>
        <v>55</v>
      </c>
      <c r="K51" s="83">
        <f t="shared" si="0"/>
        <v>0.19000000000000039</v>
      </c>
      <c r="L51" s="83">
        <f t="shared" si="1"/>
        <v>8.3333333333333517</v>
      </c>
      <c r="M51" s="83">
        <f>L51-CGB_90DSMR</f>
        <v>8.6478819969505878</v>
      </c>
      <c r="N51" s="83">
        <f t="shared" si="2"/>
        <v>74.785863033182082</v>
      </c>
    </row>
    <row r="52" spans="1:14" x14ac:dyDescent="0.25">
      <c r="A52" s="92">
        <v>42038</v>
      </c>
      <c r="B52">
        <v>1.84</v>
      </c>
      <c r="C52">
        <v>1.8</v>
      </c>
      <c r="D52">
        <v>1.89</v>
      </c>
      <c r="E52">
        <v>2.2799999999999998</v>
      </c>
      <c r="F52">
        <v>2.2200000000000002</v>
      </c>
      <c r="G52">
        <v>3.3</v>
      </c>
      <c r="H52">
        <v>3.89</v>
      </c>
      <c r="I52">
        <v>4.75</v>
      </c>
      <c r="J52" s="84">
        <f>EOD_T-A52</f>
        <v>56</v>
      </c>
      <c r="K52" s="83">
        <f t="shared" si="0"/>
        <v>-0.16000000000000014</v>
      </c>
      <c r="L52" s="83">
        <f t="shared" si="1"/>
        <v>-6.5573770491803334</v>
      </c>
      <c r="M52" s="83">
        <f>L52-CGB_90DSMR</f>
        <v>-6.2428283855630964</v>
      </c>
      <c r="N52" s="83">
        <f t="shared" si="2"/>
        <v>38.972906251592335</v>
      </c>
    </row>
    <row r="53" spans="1:14" x14ac:dyDescent="0.25">
      <c r="A53" s="92">
        <v>42037</v>
      </c>
      <c r="B53">
        <v>1.99</v>
      </c>
      <c r="C53">
        <v>1.96</v>
      </c>
      <c r="D53">
        <v>2.06</v>
      </c>
      <c r="E53">
        <v>2.44</v>
      </c>
      <c r="F53">
        <v>2.19</v>
      </c>
      <c r="G53">
        <v>3.29</v>
      </c>
      <c r="H53">
        <v>3.88</v>
      </c>
      <c r="I53">
        <v>4.7300000000000004</v>
      </c>
      <c r="J53" s="84">
        <f>EOD_T-A53</f>
        <v>57</v>
      </c>
      <c r="K53" s="83">
        <f t="shared" si="0"/>
        <v>0</v>
      </c>
      <c r="L53" s="83">
        <f t="shared" si="1"/>
        <v>0</v>
      </c>
      <c r="M53" s="83">
        <f>L53-CGB_90DSMR</f>
        <v>0.31454866361723693</v>
      </c>
      <c r="N53" s="83">
        <f t="shared" si="2"/>
        <v>9.8940861783389678E-2</v>
      </c>
    </row>
    <row r="54" spans="1:14" x14ac:dyDescent="0.25">
      <c r="A54" s="92">
        <v>42034</v>
      </c>
      <c r="B54">
        <v>1.97</v>
      </c>
      <c r="C54">
        <v>1.94</v>
      </c>
      <c r="D54">
        <v>2.04</v>
      </c>
      <c r="E54">
        <v>2.44</v>
      </c>
      <c r="F54">
        <v>2.16</v>
      </c>
      <c r="G54">
        <v>3.29</v>
      </c>
      <c r="H54">
        <v>3.86</v>
      </c>
      <c r="I54">
        <v>4.6900000000000004</v>
      </c>
      <c r="J54" s="84">
        <f>EOD_T-A54</f>
        <v>60</v>
      </c>
      <c r="K54" s="83">
        <f t="shared" si="0"/>
        <v>-4.0000000000000036E-2</v>
      </c>
      <c r="L54" s="83">
        <f t="shared" si="1"/>
        <v>-1.6129032258064528</v>
      </c>
      <c r="M54" s="83">
        <f>L54-CGB_90DSMR</f>
        <v>-1.2983545621892159</v>
      </c>
      <c r="N54" s="83">
        <f t="shared" si="2"/>
        <v>1.6857245691575504</v>
      </c>
    </row>
    <row r="55" spans="1:14" x14ac:dyDescent="0.25">
      <c r="A55" s="92">
        <v>42033</v>
      </c>
      <c r="B55">
        <v>2</v>
      </c>
      <c r="C55">
        <v>1.97</v>
      </c>
      <c r="D55">
        <v>2.0699999999999998</v>
      </c>
      <c r="E55">
        <v>2.48</v>
      </c>
      <c r="F55">
        <v>2.1800000000000002</v>
      </c>
      <c r="G55">
        <v>3.3</v>
      </c>
      <c r="H55">
        <v>3.88</v>
      </c>
      <c r="I55">
        <v>4.7</v>
      </c>
      <c r="J55" s="84">
        <f>EOD_T-A55</f>
        <v>61</v>
      </c>
      <c r="K55" s="83">
        <f t="shared" si="0"/>
        <v>-0.12999999999999989</v>
      </c>
      <c r="L55" s="83">
        <f t="shared" si="1"/>
        <v>-4.9808429118773905</v>
      </c>
      <c r="M55" s="83">
        <f>L55-CGB_90DSMR</f>
        <v>-4.6662942482601535</v>
      </c>
      <c r="N55" s="83">
        <f t="shared" si="2"/>
        <v>21.774302011345792</v>
      </c>
    </row>
    <row r="56" spans="1:14" x14ac:dyDescent="0.25">
      <c r="A56" s="92">
        <v>42032</v>
      </c>
      <c r="B56">
        <v>2.16</v>
      </c>
      <c r="C56">
        <v>2.13</v>
      </c>
      <c r="D56">
        <v>2.2200000000000002</v>
      </c>
      <c r="E56">
        <v>2.61</v>
      </c>
      <c r="F56">
        <v>2.0499999999999998</v>
      </c>
      <c r="G56">
        <v>3.23</v>
      </c>
      <c r="H56">
        <v>3.8</v>
      </c>
      <c r="I56">
        <v>4.58</v>
      </c>
      <c r="J56" s="84">
        <f>EOD_T-A56</f>
        <v>62</v>
      </c>
      <c r="K56" s="83">
        <f t="shared" si="0"/>
        <v>4.0000000000000036E-2</v>
      </c>
      <c r="L56" s="83">
        <f t="shared" si="1"/>
        <v>1.5564202334630364</v>
      </c>
      <c r="M56" s="83">
        <f>L56-CGB_90DSMR</f>
        <v>1.8709688970802734</v>
      </c>
      <c r="N56" s="83">
        <f t="shared" si="2"/>
        <v>3.5005246138417747</v>
      </c>
    </row>
    <row r="57" spans="1:14" x14ac:dyDescent="0.25">
      <c r="A57" s="92">
        <v>42031</v>
      </c>
      <c r="B57">
        <v>2.09</v>
      </c>
      <c r="C57">
        <v>2.08</v>
      </c>
      <c r="D57">
        <v>2.17</v>
      </c>
      <c r="E57">
        <v>2.57</v>
      </c>
      <c r="F57">
        <v>2.04</v>
      </c>
      <c r="G57">
        <v>3.23</v>
      </c>
      <c r="H57">
        <v>3.79</v>
      </c>
      <c r="I57">
        <v>4.58</v>
      </c>
      <c r="J57" s="84">
        <f>EOD_T-A57</f>
        <v>63</v>
      </c>
      <c r="K57" s="83">
        <f t="shared" si="0"/>
        <v>-6.0000000000000053E-2</v>
      </c>
      <c r="L57" s="83">
        <f t="shared" si="1"/>
        <v>-2.2813688212927778</v>
      </c>
      <c r="M57" s="83">
        <f>L57-CGB_90DSMR</f>
        <v>-1.9668201576755409</v>
      </c>
      <c r="N57" s="83">
        <f t="shared" si="2"/>
        <v>3.8683815326388395</v>
      </c>
    </row>
    <row r="58" spans="1:14" x14ac:dyDescent="0.25">
      <c r="A58" s="92">
        <v>42027</v>
      </c>
      <c r="B58">
        <v>2.12</v>
      </c>
      <c r="C58">
        <v>2.11</v>
      </c>
      <c r="D58">
        <v>2.21</v>
      </c>
      <c r="E58">
        <v>2.63</v>
      </c>
      <c r="F58">
        <v>2.02</v>
      </c>
      <c r="G58">
        <v>3.23</v>
      </c>
      <c r="H58">
        <v>3.78</v>
      </c>
      <c r="I58">
        <v>4.5599999999999996</v>
      </c>
      <c r="J58" s="84">
        <f>EOD_T-A58</f>
        <v>67</v>
      </c>
      <c r="K58" s="83">
        <f t="shared" si="0"/>
        <v>2.9999999999999805E-2</v>
      </c>
      <c r="L58" s="83">
        <f t="shared" si="1"/>
        <v>1.1538461538461462</v>
      </c>
      <c r="M58" s="83">
        <f>L58-CGB_90DSMR</f>
        <v>1.4683948174633832</v>
      </c>
      <c r="N58" s="83">
        <f t="shared" si="2"/>
        <v>2.1561833399533223</v>
      </c>
    </row>
    <row r="59" spans="1:14" x14ac:dyDescent="0.25">
      <c r="A59" s="92">
        <v>42026</v>
      </c>
      <c r="B59">
        <v>2.11</v>
      </c>
      <c r="C59">
        <v>2.09</v>
      </c>
      <c r="D59">
        <v>2.1800000000000002</v>
      </c>
      <c r="E59">
        <v>2.6</v>
      </c>
      <c r="F59">
        <v>2.06</v>
      </c>
      <c r="G59">
        <v>3.23</v>
      </c>
      <c r="H59">
        <v>3.79</v>
      </c>
      <c r="I59">
        <v>4.5999999999999996</v>
      </c>
      <c r="J59" s="84">
        <f>EOD_T-A59</f>
        <v>68</v>
      </c>
      <c r="K59" s="83">
        <f t="shared" si="0"/>
        <v>0</v>
      </c>
      <c r="L59" s="83">
        <f t="shared" si="1"/>
        <v>0</v>
      </c>
      <c r="M59" s="83">
        <f>L59-CGB_90DSMR</f>
        <v>0.31454866361723693</v>
      </c>
      <c r="N59" s="83">
        <f t="shared" si="2"/>
        <v>9.8940861783389678E-2</v>
      </c>
    </row>
    <row r="60" spans="1:14" x14ac:dyDescent="0.25">
      <c r="A60" s="92">
        <v>42025</v>
      </c>
      <c r="B60">
        <v>2.15</v>
      </c>
      <c r="C60">
        <v>2.11</v>
      </c>
      <c r="D60">
        <v>2.2000000000000002</v>
      </c>
      <c r="E60">
        <v>2.6</v>
      </c>
      <c r="F60">
        <v>2.0299999999999998</v>
      </c>
      <c r="G60">
        <v>3.19</v>
      </c>
      <c r="H60">
        <v>3.74</v>
      </c>
      <c r="I60">
        <v>4.57</v>
      </c>
      <c r="J60" s="84">
        <f>EOD_T-A60</f>
        <v>69</v>
      </c>
      <c r="K60" s="83">
        <f t="shared" si="0"/>
        <v>-6.999999999999984E-2</v>
      </c>
      <c r="L60" s="83">
        <f t="shared" si="1"/>
        <v>-2.6217228464419415</v>
      </c>
      <c r="M60" s="83">
        <f>L60-CGB_90DSMR</f>
        <v>-2.3071741828247045</v>
      </c>
      <c r="N60" s="83">
        <f t="shared" si="2"/>
        <v>5.3230527098928428</v>
      </c>
    </row>
    <row r="61" spans="1:14" x14ac:dyDescent="0.25">
      <c r="A61" s="92">
        <v>42024</v>
      </c>
      <c r="B61">
        <v>2.1800000000000002</v>
      </c>
      <c r="C61">
        <v>2.16</v>
      </c>
      <c r="D61">
        <v>2.25</v>
      </c>
      <c r="E61">
        <v>2.67</v>
      </c>
      <c r="F61">
        <v>2.02</v>
      </c>
      <c r="G61">
        <v>3.15</v>
      </c>
      <c r="H61">
        <v>3.7</v>
      </c>
      <c r="I61">
        <v>4.55</v>
      </c>
      <c r="J61" s="84">
        <f>EOD_T-A61</f>
        <v>70</v>
      </c>
      <c r="K61" s="83">
        <f t="shared" si="0"/>
        <v>4.0000000000000036E-2</v>
      </c>
      <c r="L61" s="83">
        <f t="shared" si="1"/>
        <v>1.5209125475285186</v>
      </c>
      <c r="M61" s="83">
        <f>L61-CGB_90DSMR</f>
        <v>1.8354612111457556</v>
      </c>
      <c r="N61" s="83">
        <f t="shared" si="2"/>
        <v>3.368917857620644</v>
      </c>
    </row>
    <row r="62" spans="1:14" x14ac:dyDescent="0.25">
      <c r="A62" s="92">
        <v>42023</v>
      </c>
      <c r="B62">
        <v>2.16</v>
      </c>
      <c r="C62">
        <v>2.13</v>
      </c>
      <c r="D62">
        <v>2.2200000000000002</v>
      </c>
      <c r="E62">
        <v>2.63</v>
      </c>
      <c r="F62">
        <v>2.06</v>
      </c>
      <c r="G62">
        <v>3.21</v>
      </c>
      <c r="H62">
        <v>3.76</v>
      </c>
      <c r="I62">
        <v>4.59</v>
      </c>
      <c r="J62" s="84">
        <f>EOD_T-A62</f>
        <v>71</v>
      </c>
      <c r="K62" s="83">
        <f t="shared" si="0"/>
        <v>6.999999999999984E-2</v>
      </c>
      <c r="L62" s="83">
        <f t="shared" si="1"/>
        <v>2.7343749999999938</v>
      </c>
      <c r="M62" s="83">
        <f>L62-CGB_90DSMR</f>
        <v>3.0489236636172308</v>
      </c>
      <c r="N62" s="83">
        <f t="shared" si="2"/>
        <v>9.295935506565117</v>
      </c>
    </row>
    <row r="63" spans="1:14" x14ac:dyDescent="0.25">
      <c r="A63" s="92">
        <v>42020</v>
      </c>
      <c r="B63">
        <v>2.13</v>
      </c>
      <c r="C63">
        <v>2.08</v>
      </c>
      <c r="D63">
        <v>2.16</v>
      </c>
      <c r="E63">
        <v>2.56</v>
      </c>
      <c r="F63">
        <v>2.1</v>
      </c>
      <c r="G63">
        <v>3.25</v>
      </c>
      <c r="H63">
        <v>3.8</v>
      </c>
      <c r="I63">
        <v>4.63</v>
      </c>
      <c r="J63" s="84">
        <f>EOD_T-A63</f>
        <v>74</v>
      </c>
      <c r="K63" s="83">
        <f t="shared" si="0"/>
        <v>-0.10999999999999988</v>
      </c>
      <c r="L63" s="83">
        <f t="shared" si="1"/>
        <v>-4.1198501872659135</v>
      </c>
      <c r="M63" s="83">
        <f>L63-CGB_90DSMR</f>
        <v>-3.8053015236486765</v>
      </c>
      <c r="N63" s="83">
        <f t="shared" si="2"/>
        <v>14.480319685882939</v>
      </c>
    </row>
    <row r="64" spans="1:14" x14ac:dyDescent="0.25">
      <c r="A64" s="92">
        <v>42019</v>
      </c>
      <c r="B64">
        <v>2.21</v>
      </c>
      <c r="C64">
        <v>2.17</v>
      </c>
      <c r="D64">
        <v>2.27</v>
      </c>
      <c r="E64">
        <v>2.67</v>
      </c>
      <c r="F64">
        <v>2.14</v>
      </c>
      <c r="G64">
        <v>3.33</v>
      </c>
      <c r="H64">
        <v>3.88</v>
      </c>
      <c r="I64">
        <v>4.7</v>
      </c>
      <c r="J64" s="84">
        <f>EOD_T-A64</f>
        <v>75</v>
      </c>
      <c r="K64" s="83">
        <f t="shared" si="0"/>
        <v>0.10000000000000009</v>
      </c>
      <c r="L64" s="83">
        <f t="shared" si="1"/>
        <v>3.891050583657591</v>
      </c>
      <c r="M64" s="83">
        <f>L64-CGB_90DSMR</f>
        <v>4.2055992472748276</v>
      </c>
      <c r="N64" s="83">
        <f t="shared" si="2"/>
        <v>17.687065028678596</v>
      </c>
    </row>
    <row r="65" spans="1:14" x14ac:dyDescent="0.25">
      <c r="A65" s="92">
        <v>42018</v>
      </c>
      <c r="B65">
        <v>2.15</v>
      </c>
      <c r="C65">
        <v>2.08</v>
      </c>
      <c r="D65">
        <v>2.17</v>
      </c>
      <c r="E65">
        <v>2.57</v>
      </c>
      <c r="F65">
        <v>2.15</v>
      </c>
      <c r="G65">
        <v>3.32</v>
      </c>
      <c r="H65">
        <v>3.86</v>
      </c>
      <c r="I65">
        <v>4.6900000000000004</v>
      </c>
      <c r="J65" s="84">
        <f>EOD_T-A65</f>
        <v>76</v>
      </c>
      <c r="K65" s="83">
        <f t="shared" si="0"/>
        <v>-4.0000000000000036E-2</v>
      </c>
      <c r="L65" s="83">
        <f t="shared" si="1"/>
        <v>-1.5325670498084305</v>
      </c>
      <c r="M65" s="83">
        <f>L65-CGB_90DSMR</f>
        <v>-1.2180183861911935</v>
      </c>
      <c r="N65" s="83">
        <f t="shared" si="2"/>
        <v>1.4835687890997995</v>
      </c>
    </row>
    <row r="66" spans="1:14" x14ac:dyDescent="0.25">
      <c r="A66" s="92">
        <v>42017</v>
      </c>
      <c r="B66">
        <v>2.16</v>
      </c>
      <c r="C66">
        <v>2.09</v>
      </c>
      <c r="D66">
        <v>2.19</v>
      </c>
      <c r="E66">
        <v>2.61</v>
      </c>
      <c r="F66">
        <v>2.2400000000000002</v>
      </c>
      <c r="G66">
        <v>3.36</v>
      </c>
      <c r="H66">
        <v>3.91</v>
      </c>
      <c r="I66">
        <v>4.75</v>
      </c>
      <c r="J66" s="84">
        <f>EOD_T-A66</f>
        <v>77</v>
      </c>
      <c r="K66" s="83">
        <f t="shared" si="0"/>
        <v>-8.0000000000000071E-2</v>
      </c>
      <c r="L66" s="83">
        <f t="shared" si="1"/>
        <v>-2.9739776951672887</v>
      </c>
      <c r="M66" s="83">
        <f>L66-CGB_90DSMR</f>
        <v>-2.6594290315500517</v>
      </c>
      <c r="N66" s="83">
        <f t="shared" si="2"/>
        <v>7.0725627738512458</v>
      </c>
    </row>
    <row r="67" spans="1:14" x14ac:dyDescent="0.25">
      <c r="A67" s="92">
        <v>42016</v>
      </c>
      <c r="B67">
        <v>2.2000000000000002</v>
      </c>
      <c r="C67">
        <v>2.14</v>
      </c>
      <c r="D67">
        <v>2.25</v>
      </c>
      <c r="E67">
        <v>2.69</v>
      </c>
      <c r="F67">
        <v>2.21</v>
      </c>
      <c r="G67">
        <v>3.3</v>
      </c>
      <c r="H67">
        <v>3.85</v>
      </c>
      <c r="I67">
        <v>4.7</v>
      </c>
      <c r="J67" s="84">
        <f>EOD_T-A67</f>
        <v>78</v>
      </c>
      <c r="K67" s="83">
        <f t="shared" si="0"/>
        <v>-3.0000000000000249E-2</v>
      </c>
      <c r="L67" s="83">
        <f t="shared" si="1"/>
        <v>-1.1029411764705974</v>
      </c>
      <c r="M67" s="83">
        <f>L67-CGB_90DSMR</f>
        <v>-0.78839251285336043</v>
      </c>
      <c r="N67" s="83">
        <f t="shared" si="2"/>
        <v>0.62156275432323604</v>
      </c>
    </row>
    <row r="68" spans="1:14" x14ac:dyDescent="0.25">
      <c r="A68" s="92">
        <v>42013</v>
      </c>
      <c r="B68">
        <v>2.2000000000000002</v>
      </c>
      <c r="C68">
        <v>2.15</v>
      </c>
      <c r="D68">
        <v>2.2599999999999998</v>
      </c>
      <c r="E68">
        <v>2.72</v>
      </c>
      <c r="F68">
        <v>2.19</v>
      </c>
      <c r="G68">
        <v>3.27</v>
      </c>
      <c r="H68">
        <v>3.83</v>
      </c>
      <c r="I68">
        <v>4.68</v>
      </c>
      <c r="J68" s="84">
        <f>EOD_T-A68</f>
        <v>81</v>
      </c>
      <c r="K68" s="83">
        <f t="shared" si="0"/>
        <v>-9.9999999999997868E-3</v>
      </c>
      <c r="L68" s="83">
        <f t="shared" si="1"/>
        <v>-0.3663003663003585</v>
      </c>
      <c r="M68" s="83">
        <f>L68-CGB_90DSMR</f>
        <v>-5.175170268312157E-2</v>
      </c>
      <c r="N68" s="83">
        <f t="shared" si="2"/>
        <v>2.6782387306022123E-3</v>
      </c>
    </row>
    <row r="69" spans="1:14" x14ac:dyDescent="0.25">
      <c r="A69" s="92">
        <v>42012</v>
      </c>
      <c r="B69">
        <v>2.21</v>
      </c>
      <c r="C69">
        <v>2.16</v>
      </c>
      <c r="D69">
        <v>2.27</v>
      </c>
      <c r="E69">
        <v>2.73</v>
      </c>
      <c r="F69">
        <v>2.27</v>
      </c>
      <c r="G69">
        <v>3.33</v>
      </c>
      <c r="H69">
        <v>3.89</v>
      </c>
      <c r="I69">
        <v>4.75</v>
      </c>
      <c r="J69" s="84">
        <f>EOD_T-A69</f>
        <v>82</v>
      </c>
      <c r="K69" s="83">
        <f t="shared" si="0"/>
        <v>4.9999999999999822E-2</v>
      </c>
      <c r="L69" s="83">
        <f t="shared" si="1"/>
        <v>1.8656716417910379</v>
      </c>
      <c r="M69" s="83">
        <f>L69-CGB_90DSMR</f>
        <v>2.1802203054082749</v>
      </c>
      <c r="N69" s="83">
        <f t="shared" si="2"/>
        <v>4.7533605801145518</v>
      </c>
    </row>
    <row r="70" spans="1:14" x14ac:dyDescent="0.25">
      <c r="A70" s="92">
        <v>42011</v>
      </c>
      <c r="B70">
        <v>2.16</v>
      </c>
      <c r="C70">
        <v>2.11</v>
      </c>
      <c r="D70">
        <v>2.2200000000000002</v>
      </c>
      <c r="E70">
        <v>2.68</v>
      </c>
      <c r="F70">
        <v>2.34</v>
      </c>
      <c r="G70">
        <v>3.36</v>
      </c>
      <c r="H70">
        <v>3.92</v>
      </c>
      <c r="I70">
        <v>4.82</v>
      </c>
      <c r="J70" s="84">
        <f>EOD_T-A70</f>
        <v>83</v>
      </c>
      <c r="K70" s="83">
        <f t="shared" si="0"/>
        <v>-2.9999999999999805E-2</v>
      </c>
      <c r="L70" s="83">
        <f t="shared" si="1"/>
        <v>-1.1070110701106939</v>
      </c>
      <c r="M70" s="83">
        <f>L70-CGB_90DSMR</f>
        <v>-0.79246240649345689</v>
      </c>
      <c r="N70" s="83">
        <f t="shared" si="2"/>
        <v>0.62799666570540091</v>
      </c>
    </row>
    <row r="71" spans="1:14" x14ac:dyDescent="0.25">
      <c r="A71" s="92">
        <v>42010</v>
      </c>
      <c r="B71">
        <v>2.2000000000000002</v>
      </c>
      <c r="C71">
        <v>2.15</v>
      </c>
      <c r="D71">
        <v>2.27</v>
      </c>
      <c r="E71">
        <v>2.71</v>
      </c>
      <c r="F71">
        <v>2.31</v>
      </c>
      <c r="G71">
        <v>3.33</v>
      </c>
      <c r="H71">
        <v>3.9</v>
      </c>
      <c r="I71">
        <v>4.79</v>
      </c>
      <c r="J71" s="84">
        <f>EOD_T-A71</f>
        <v>84</v>
      </c>
      <c r="K71" s="83">
        <f t="shared" si="0"/>
        <v>-4.9999999999999822E-2</v>
      </c>
      <c r="L71" s="83">
        <f t="shared" si="1"/>
        <v>-1.8115942028985446</v>
      </c>
      <c r="M71" s="83">
        <f>L71-CGB_90DSMR</f>
        <v>-1.4970455392813076</v>
      </c>
      <c r="N71" s="83">
        <f t="shared" si="2"/>
        <v>2.2411453466820612</v>
      </c>
    </row>
    <row r="72" spans="1:14" x14ac:dyDescent="0.25">
      <c r="A72" s="92">
        <v>42009</v>
      </c>
      <c r="B72">
        <v>2.2000000000000002</v>
      </c>
      <c r="C72">
        <v>2.15</v>
      </c>
      <c r="D72">
        <v>2.27</v>
      </c>
      <c r="E72">
        <v>2.76</v>
      </c>
      <c r="F72">
        <v>2.25</v>
      </c>
      <c r="G72">
        <v>3.29</v>
      </c>
      <c r="H72">
        <v>3.84</v>
      </c>
      <c r="I72">
        <v>4.7300000000000004</v>
      </c>
      <c r="J72" s="84">
        <f>EOD_T-A72</f>
        <v>85</v>
      </c>
      <c r="K72" s="83">
        <f t="shared" si="0"/>
        <v>-0.11000000000000032</v>
      </c>
      <c r="L72" s="83">
        <f t="shared" si="1"/>
        <v>-3.8327526132404288</v>
      </c>
      <c r="M72" s="83">
        <f>L72-CGB_90DSMR</f>
        <v>-3.5182039496231918</v>
      </c>
      <c r="N72" s="83">
        <f t="shared" si="2"/>
        <v>12.377759031144226</v>
      </c>
    </row>
    <row r="73" spans="1:14" x14ac:dyDescent="0.25">
      <c r="A73" s="92">
        <v>42006</v>
      </c>
      <c r="B73">
        <v>2.23</v>
      </c>
      <c r="C73">
        <v>2.19</v>
      </c>
      <c r="D73">
        <v>2.3199999999999998</v>
      </c>
      <c r="E73">
        <v>2.87</v>
      </c>
      <c r="F73">
        <v>2.29</v>
      </c>
      <c r="G73">
        <v>3.27</v>
      </c>
      <c r="H73">
        <v>3.82</v>
      </c>
      <c r="I73">
        <v>4.7300000000000004</v>
      </c>
      <c r="J73" s="84">
        <f>EOD_T-A73</f>
        <v>88</v>
      </c>
      <c r="K73" s="83">
        <f t="shared" si="0"/>
        <v>6.0000000000000053E-2</v>
      </c>
      <c r="L73" s="83">
        <f t="shared" si="1"/>
        <v>2.1352313167259807</v>
      </c>
      <c r="M73" s="83">
        <f>L73-CGB_90DSMR</f>
        <v>2.4497799803432176</v>
      </c>
      <c r="N73" s="83">
        <f t="shared" si="2"/>
        <v>6.001421952090416</v>
      </c>
    </row>
    <row r="74" spans="1:14" x14ac:dyDescent="0.25">
      <c r="A74" s="92">
        <v>42004</v>
      </c>
      <c r="B74">
        <v>2.19</v>
      </c>
      <c r="C74">
        <v>2.14</v>
      </c>
      <c r="D74">
        <v>2.27</v>
      </c>
      <c r="E74">
        <v>2.81</v>
      </c>
      <c r="F74">
        <v>2.31</v>
      </c>
      <c r="G74">
        <v>3.27</v>
      </c>
      <c r="H74">
        <v>3.82</v>
      </c>
      <c r="I74">
        <v>4.7300000000000004</v>
      </c>
      <c r="J74" s="84">
        <f>EOD_T-A74</f>
        <v>90</v>
      </c>
      <c r="K74" s="83">
        <f t="shared" si="0"/>
        <v>-2.0000000000000018E-2</v>
      </c>
      <c r="L74" s="83">
        <f t="shared" si="1"/>
        <v>-0.7067137809187285</v>
      </c>
      <c r="M74" s="83">
        <f>L74-CGB_90DSMR</f>
        <v>-0.39216511730149156</v>
      </c>
      <c r="N74" s="83">
        <f t="shared" si="2"/>
        <v>0.15379347922809264</v>
      </c>
    </row>
    <row r="75" spans="1:14" x14ac:dyDescent="0.25">
      <c r="A75" s="92">
        <v>42003</v>
      </c>
      <c r="B75">
        <v>2.2200000000000002</v>
      </c>
      <c r="C75">
        <v>2.17</v>
      </c>
      <c r="D75">
        <v>2.31</v>
      </c>
      <c r="E75">
        <v>2.83</v>
      </c>
      <c r="F75">
        <v>2.2799999999999998</v>
      </c>
      <c r="G75">
        <v>3.29</v>
      </c>
      <c r="H75">
        <v>3.84</v>
      </c>
      <c r="I75">
        <v>4.75</v>
      </c>
      <c r="J75" s="84">
        <f>EOD_T-A75</f>
        <v>91</v>
      </c>
      <c r="K75" s="83">
        <f t="shared" si="0"/>
        <v>-8.9999999999999858E-2</v>
      </c>
      <c r="L75" s="83">
        <f t="shared" si="1"/>
        <v>-3.0821917808219133</v>
      </c>
      <c r="M75" s="83">
        <f>L75-CGB_90DSMR</f>
        <v>-2.7676431172046763</v>
      </c>
      <c r="N75" s="83">
        <f t="shared" si="2"/>
        <v>7.6598484242104172</v>
      </c>
    </row>
    <row r="76" spans="1:14" x14ac:dyDescent="0.25">
      <c r="A76" s="92">
        <v>42002</v>
      </c>
      <c r="B76">
        <v>2.2599999999999998</v>
      </c>
      <c r="C76">
        <v>2.2400000000000002</v>
      </c>
      <c r="D76">
        <v>2.38</v>
      </c>
      <c r="E76">
        <v>2.92</v>
      </c>
      <c r="F76">
        <v>2.31</v>
      </c>
      <c r="G76">
        <v>3.3</v>
      </c>
      <c r="H76">
        <v>3.86</v>
      </c>
      <c r="I76">
        <v>4.78</v>
      </c>
      <c r="J76" s="84">
        <f>EOD_T-A76</f>
        <v>92</v>
      </c>
      <c r="K76" s="83">
        <f t="shared" ref="K76:K139" si="3">E76-E77</f>
        <v>-3.0000000000000249E-2</v>
      </c>
      <c r="L76" s="83">
        <f t="shared" ref="L76:L139" si="4">K76/E77*100</f>
        <v>-1.0169491525423813</v>
      </c>
      <c r="M76" s="83">
        <f>L76-CGB_90DSMR</f>
        <v>-0.70240048892514428</v>
      </c>
      <c r="N76" s="83">
        <f t="shared" ref="N76:N139" si="5">M76*M76</f>
        <v>0.49336644684228176</v>
      </c>
    </row>
    <row r="77" spans="1:14" x14ac:dyDescent="0.25">
      <c r="A77" s="92">
        <v>41997</v>
      </c>
      <c r="B77">
        <v>2.29</v>
      </c>
      <c r="C77">
        <v>2.27</v>
      </c>
      <c r="D77">
        <v>2.41</v>
      </c>
      <c r="E77">
        <v>2.95</v>
      </c>
      <c r="F77">
        <v>2.37</v>
      </c>
      <c r="G77">
        <v>3.34</v>
      </c>
      <c r="H77">
        <v>3.9</v>
      </c>
      <c r="I77">
        <v>4.84</v>
      </c>
      <c r="J77" s="84">
        <f>EOD_T-A77</f>
        <v>97</v>
      </c>
      <c r="K77" s="83">
        <f t="shared" si="3"/>
        <v>5.0000000000000266E-2</v>
      </c>
      <c r="L77" s="83">
        <f t="shared" si="4"/>
        <v>1.7241379310344922</v>
      </c>
      <c r="M77" s="83">
        <f>L77-CGB_90DSMR</f>
        <v>2.038686594651729</v>
      </c>
      <c r="N77" s="83">
        <f t="shared" si="5"/>
        <v>4.1562430312126635</v>
      </c>
    </row>
    <row r="78" spans="1:14" x14ac:dyDescent="0.25">
      <c r="A78" s="92">
        <v>41996</v>
      </c>
      <c r="B78">
        <v>2.27</v>
      </c>
      <c r="C78">
        <v>2.25</v>
      </c>
      <c r="D78">
        <v>2.38</v>
      </c>
      <c r="E78">
        <v>2.9</v>
      </c>
      <c r="F78">
        <v>2.33</v>
      </c>
      <c r="G78">
        <v>3.31</v>
      </c>
      <c r="H78">
        <v>3.88</v>
      </c>
      <c r="I78">
        <v>4.82</v>
      </c>
      <c r="J78" s="84">
        <f>EOD_T-A78</f>
        <v>98</v>
      </c>
      <c r="K78" s="83">
        <f t="shared" si="3"/>
        <v>-3.0000000000000249E-2</v>
      </c>
      <c r="L78" s="83">
        <f t="shared" si="4"/>
        <v>-1.0238907849829437</v>
      </c>
      <c r="M78" s="83">
        <f>L78-CGB_90DSMR</f>
        <v>-0.70934212136570673</v>
      </c>
      <c r="N78" s="83">
        <f t="shared" si="5"/>
        <v>0.50316624514360098</v>
      </c>
    </row>
    <row r="79" spans="1:14" x14ac:dyDescent="0.25">
      <c r="A79" s="92">
        <v>41995</v>
      </c>
      <c r="B79">
        <v>2.27</v>
      </c>
      <c r="C79">
        <v>2.2400000000000002</v>
      </c>
      <c r="D79">
        <v>2.38</v>
      </c>
      <c r="E79">
        <v>2.93</v>
      </c>
      <c r="F79">
        <v>2.29</v>
      </c>
      <c r="G79">
        <v>3.3</v>
      </c>
      <c r="H79">
        <v>3.87</v>
      </c>
      <c r="I79">
        <v>4.78</v>
      </c>
      <c r="J79" s="84">
        <f>EOD_T-A79</f>
        <v>99</v>
      </c>
      <c r="K79" s="83">
        <f t="shared" si="3"/>
        <v>-7.9999999999999627E-2</v>
      </c>
      <c r="L79" s="83">
        <f t="shared" si="4"/>
        <v>-2.6578073089700878</v>
      </c>
      <c r="M79" s="83">
        <f>L79-CGB_90DSMR</f>
        <v>-2.3432586453528508</v>
      </c>
      <c r="N79" s="83">
        <f t="shared" si="5"/>
        <v>5.4908610790208776</v>
      </c>
    </row>
    <row r="80" spans="1:14" x14ac:dyDescent="0.25">
      <c r="A80" s="92">
        <v>41992</v>
      </c>
      <c r="B80">
        <v>2.3199999999999998</v>
      </c>
      <c r="C80">
        <v>2.2999999999999998</v>
      </c>
      <c r="D80">
        <v>2.4500000000000002</v>
      </c>
      <c r="E80">
        <v>3.01</v>
      </c>
      <c r="F80">
        <v>2.19</v>
      </c>
      <c r="G80">
        <v>3.27</v>
      </c>
      <c r="H80">
        <v>3.83</v>
      </c>
      <c r="I80">
        <v>4.74</v>
      </c>
      <c r="J80" s="84">
        <f>EOD_T-A80</f>
        <v>102</v>
      </c>
      <c r="K80" s="83">
        <f t="shared" si="3"/>
        <v>8.9999999999999858E-2</v>
      </c>
      <c r="L80" s="83">
        <f t="shared" si="4"/>
        <v>3.0821917808219133</v>
      </c>
      <c r="M80" s="83">
        <f>L80-CGB_90DSMR</f>
        <v>3.3967404444391502</v>
      </c>
      <c r="N80" s="83">
        <f t="shared" si="5"/>
        <v>11.537845646888677</v>
      </c>
    </row>
    <row r="81" spans="1:14" x14ac:dyDescent="0.25">
      <c r="A81" s="92">
        <v>41991</v>
      </c>
      <c r="B81">
        <v>2.2599999999999998</v>
      </c>
      <c r="C81">
        <v>2.2400000000000002</v>
      </c>
      <c r="D81">
        <v>2.38</v>
      </c>
      <c r="E81">
        <v>2.92</v>
      </c>
      <c r="F81">
        <v>2.16</v>
      </c>
      <c r="G81">
        <v>3.24</v>
      </c>
      <c r="H81">
        <v>3.8</v>
      </c>
      <c r="I81">
        <v>4.71</v>
      </c>
      <c r="J81" s="84">
        <f>EOD_T-A81</f>
        <v>103</v>
      </c>
      <c r="K81" s="83">
        <f t="shared" si="3"/>
        <v>6.999999999999984E-2</v>
      </c>
      <c r="L81" s="83">
        <f t="shared" si="4"/>
        <v>2.4561403508771873</v>
      </c>
      <c r="M81" s="83">
        <f>L81-CGB_90DSMR</f>
        <v>2.7706890144944243</v>
      </c>
      <c r="N81" s="83">
        <f t="shared" si="5"/>
        <v>7.6767176150400838</v>
      </c>
    </row>
    <row r="82" spans="1:14" x14ac:dyDescent="0.25">
      <c r="A82" s="92">
        <v>41990</v>
      </c>
      <c r="B82">
        <v>2.25</v>
      </c>
      <c r="C82">
        <v>2.21</v>
      </c>
      <c r="D82">
        <v>2.35</v>
      </c>
      <c r="E82">
        <v>2.85</v>
      </c>
      <c r="F82">
        <v>2.2000000000000002</v>
      </c>
      <c r="G82">
        <v>3.28</v>
      </c>
      <c r="H82">
        <v>3.83</v>
      </c>
      <c r="I82">
        <v>4.74</v>
      </c>
      <c r="J82" s="84">
        <f>EOD_T-A82</f>
        <v>104</v>
      </c>
      <c r="K82" s="83">
        <f t="shared" si="3"/>
        <v>-8.0000000000000071E-2</v>
      </c>
      <c r="L82" s="83">
        <f t="shared" si="4"/>
        <v>-2.7303754266211624</v>
      </c>
      <c r="M82" s="83">
        <f>L82-CGB_90DSMR</f>
        <v>-2.4158267630039254</v>
      </c>
      <c r="N82" s="83">
        <f t="shared" si="5"/>
        <v>5.8362189488460245</v>
      </c>
    </row>
    <row r="83" spans="1:14" x14ac:dyDescent="0.25">
      <c r="A83" s="92">
        <v>41989</v>
      </c>
      <c r="B83">
        <v>2.29</v>
      </c>
      <c r="C83">
        <v>2.2599999999999998</v>
      </c>
      <c r="D83">
        <v>2.41</v>
      </c>
      <c r="E83">
        <v>2.93</v>
      </c>
      <c r="F83">
        <v>2.16</v>
      </c>
      <c r="G83">
        <v>3.24</v>
      </c>
      <c r="H83">
        <v>3.79</v>
      </c>
      <c r="I83">
        <v>4.7</v>
      </c>
      <c r="J83" s="84">
        <f>EOD_T-A83</f>
        <v>105</v>
      </c>
      <c r="K83" s="83">
        <f t="shared" si="3"/>
        <v>-2.9999999999999805E-2</v>
      </c>
      <c r="L83" s="83">
        <f t="shared" si="4"/>
        <v>-1.0135135135135069</v>
      </c>
      <c r="M83" s="83">
        <f>L83-CGB_90DSMR</f>
        <v>-0.69896484989626995</v>
      </c>
      <c r="N83" s="83">
        <f t="shared" si="5"/>
        <v>0.48855186139051515</v>
      </c>
    </row>
    <row r="84" spans="1:14" x14ac:dyDescent="0.25">
      <c r="A84" s="92">
        <v>41988</v>
      </c>
      <c r="B84">
        <v>2.2799999999999998</v>
      </c>
      <c r="C84">
        <v>2.2599999999999998</v>
      </c>
      <c r="D84">
        <v>2.42</v>
      </c>
      <c r="E84">
        <v>2.96</v>
      </c>
      <c r="F84">
        <v>2.27</v>
      </c>
      <c r="G84">
        <v>3.31</v>
      </c>
      <c r="H84">
        <v>3.87</v>
      </c>
      <c r="I84">
        <v>4.76</v>
      </c>
      <c r="J84" s="84">
        <f>EOD_T-A84</f>
        <v>106</v>
      </c>
      <c r="K84" s="83">
        <f t="shared" si="3"/>
        <v>6.0000000000000053E-2</v>
      </c>
      <c r="L84" s="83">
        <f t="shared" si="4"/>
        <v>2.0689655172413812</v>
      </c>
      <c r="M84" s="83">
        <f>L84-CGB_90DSMR</f>
        <v>2.3835141808586182</v>
      </c>
      <c r="N84" s="83">
        <f t="shared" si="5"/>
        <v>5.6811398503541302</v>
      </c>
    </row>
    <row r="85" spans="1:14" x14ac:dyDescent="0.25">
      <c r="A85" s="92">
        <v>41985</v>
      </c>
      <c r="B85">
        <v>2.3199999999999998</v>
      </c>
      <c r="C85">
        <v>2.2999999999999998</v>
      </c>
      <c r="D85">
        <v>2.4500000000000002</v>
      </c>
      <c r="E85">
        <v>2.9</v>
      </c>
      <c r="F85">
        <v>2.29</v>
      </c>
      <c r="G85">
        <v>3.33</v>
      </c>
      <c r="H85">
        <v>3.88</v>
      </c>
      <c r="I85">
        <v>4.79</v>
      </c>
      <c r="J85" s="84">
        <f>EOD_T-A85</f>
        <v>109</v>
      </c>
      <c r="K85" s="83">
        <f t="shared" si="3"/>
        <v>4.0000000000000036E-2</v>
      </c>
      <c r="L85" s="83">
        <f t="shared" si="4"/>
        <v>1.3986013986014001</v>
      </c>
      <c r="M85" s="83">
        <f>L85-CGB_90DSMR</f>
        <v>1.7131500622186371</v>
      </c>
      <c r="N85" s="83">
        <f t="shared" si="5"/>
        <v>2.93488313567972</v>
      </c>
    </row>
    <row r="86" spans="1:14" x14ac:dyDescent="0.25">
      <c r="A86" s="92">
        <v>41984</v>
      </c>
      <c r="B86">
        <v>2.25</v>
      </c>
      <c r="C86">
        <v>2.23</v>
      </c>
      <c r="D86">
        <v>2.39</v>
      </c>
      <c r="E86">
        <v>2.86</v>
      </c>
      <c r="F86">
        <v>2.27</v>
      </c>
      <c r="G86">
        <v>3.28</v>
      </c>
      <c r="H86">
        <v>3.84</v>
      </c>
      <c r="I86">
        <v>4.78</v>
      </c>
      <c r="J86" s="84">
        <f>EOD_T-A86</f>
        <v>110</v>
      </c>
      <c r="K86" s="83">
        <f t="shared" si="3"/>
        <v>-7.0000000000000284E-2</v>
      </c>
      <c r="L86" s="83">
        <f t="shared" si="4"/>
        <v>-2.3890784982935247</v>
      </c>
      <c r="M86" s="83">
        <f>L86-CGB_90DSMR</f>
        <v>-2.0745298346762877</v>
      </c>
      <c r="N86" s="83">
        <f t="shared" si="5"/>
        <v>4.3036740349620253</v>
      </c>
    </row>
    <row r="87" spans="1:14" x14ac:dyDescent="0.25">
      <c r="A87" s="92">
        <v>41983</v>
      </c>
      <c r="B87">
        <v>2.2799999999999998</v>
      </c>
      <c r="C87">
        <v>2.2599999999999998</v>
      </c>
      <c r="D87">
        <v>2.4300000000000002</v>
      </c>
      <c r="E87">
        <v>2.93</v>
      </c>
      <c r="F87">
        <v>2.3199999999999998</v>
      </c>
      <c r="G87">
        <v>3.3</v>
      </c>
      <c r="H87">
        <v>3.88</v>
      </c>
      <c r="I87">
        <v>4.8600000000000003</v>
      </c>
      <c r="J87" s="84">
        <f>EOD_T-A87</f>
        <v>111</v>
      </c>
      <c r="K87" s="83">
        <f t="shared" si="3"/>
        <v>-9.9999999999999645E-2</v>
      </c>
      <c r="L87" s="83">
        <f t="shared" si="4"/>
        <v>-3.3003300330032888</v>
      </c>
      <c r="M87" s="83">
        <f>L87-CGB_90DSMR</f>
        <v>-2.9857813693860518</v>
      </c>
      <c r="N87" s="83">
        <f t="shared" si="5"/>
        <v>8.9148903857728463</v>
      </c>
    </row>
    <row r="88" spans="1:14" x14ac:dyDescent="0.25">
      <c r="A88" s="92">
        <v>41982</v>
      </c>
      <c r="B88">
        <v>2.31</v>
      </c>
      <c r="C88">
        <v>2.31</v>
      </c>
      <c r="D88">
        <v>2.4900000000000002</v>
      </c>
      <c r="E88">
        <v>3.03</v>
      </c>
      <c r="F88">
        <v>2.33</v>
      </c>
      <c r="G88">
        <v>3.3</v>
      </c>
      <c r="H88">
        <v>3.88</v>
      </c>
      <c r="I88">
        <v>4.8600000000000003</v>
      </c>
      <c r="J88" s="84">
        <f>EOD_T-A88</f>
        <v>112</v>
      </c>
      <c r="K88" s="83">
        <f t="shared" si="3"/>
        <v>-6.0000000000000053E-2</v>
      </c>
      <c r="L88" s="83">
        <f t="shared" si="4"/>
        <v>-1.9417475728155358</v>
      </c>
      <c r="M88" s="83">
        <f>L88-CGB_90DSMR</f>
        <v>-1.6271989091982988</v>
      </c>
      <c r="N88" s="83">
        <f t="shared" si="5"/>
        <v>2.6477762900961332</v>
      </c>
    </row>
    <row r="89" spans="1:14" x14ac:dyDescent="0.25">
      <c r="A89" s="92">
        <v>41981</v>
      </c>
      <c r="B89">
        <v>2.35</v>
      </c>
      <c r="C89">
        <v>2.35</v>
      </c>
      <c r="D89">
        <v>2.5499999999999998</v>
      </c>
      <c r="E89">
        <v>3.09</v>
      </c>
      <c r="F89">
        <v>2.25</v>
      </c>
      <c r="G89">
        <v>3.27</v>
      </c>
      <c r="H89">
        <v>3.84</v>
      </c>
      <c r="I89">
        <v>4.8099999999999996</v>
      </c>
      <c r="J89" s="84">
        <f>EOD_T-A89</f>
        <v>113</v>
      </c>
      <c r="K89" s="83">
        <f t="shared" si="3"/>
        <v>4.9999999999999822E-2</v>
      </c>
      <c r="L89" s="83">
        <f t="shared" si="4"/>
        <v>1.6447368421052571</v>
      </c>
      <c r="M89" s="83">
        <f>L89-CGB_90DSMR</f>
        <v>1.959285505722494</v>
      </c>
      <c r="N89" s="83">
        <f t="shared" si="5"/>
        <v>3.8387996929342494</v>
      </c>
    </row>
    <row r="90" spans="1:14" x14ac:dyDescent="0.25">
      <c r="A90" s="92">
        <v>41978</v>
      </c>
      <c r="B90">
        <v>2.3199999999999998</v>
      </c>
      <c r="C90">
        <v>2.2999999999999998</v>
      </c>
      <c r="D90">
        <v>2.5</v>
      </c>
      <c r="E90">
        <v>3.04</v>
      </c>
      <c r="F90">
        <v>2.2400000000000002</v>
      </c>
      <c r="G90">
        <v>3.27</v>
      </c>
      <c r="H90">
        <v>3.85</v>
      </c>
      <c r="I90">
        <v>4.82</v>
      </c>
      <c r="J90" s="84">
        <f>EOD_T-A90</f>
        <v>116</v>
      </c>
      <c r="K90" s="83">
        <f t="shared" si="3"/>
        <v>-2.9999999999999805E-2</v>
      </c>
      <c r="L90" s="83">
        <f t="shared" si="4"/>
        <v>-0.97719869706839757</v>
      </c>
      <c r="M90" s="83">
        <f>L90-CGB_90DSMR</f>
        <v>-0.66265003345116069</v>
      </c>
      <c r="N90" s="83">
        <f t="shared" si="5"/>
        <v>0.43910506683282441</v>
      </c>
    </row>
    <row r="91" spans="1:14" x14ac:dyDescent="0.25">
      <c r="A91" s="92">
        <v>41977</v>
      </c>
      <c r="B91">
        <v>2.38</v>
      </c>
      <c r="C91">
        <v>2.36</v>
      </c>
      <c r="D91">
        <v>2.5499999999999998</v>
      </c>
      <c r="E91">
        <v>3.07</v>
      </c>
      <c r="F91">
        <v>2.2200000000000002</v>
      </c>
      <c r="G91">
        <v>3.21</v>
      </c>
      <c r="H91">
        <v>3.8</v>
      </c>
      <c r="I91">
        <v>4.7699999999999996</v>
      </c>
      <c r="J91" s="84">
        <f>EOD_T-A91</f>
        <v>117</v>
      </c>
      <c r="K91" s="83">
        <f t="shared" si="3"/>
        <v>-3.0000000000000249E-2</v>
      </c>
      <c r="L91" s="83">
        <f t="shared" si="4"/>
        <v>-0.96774193548387899</v>
      </c>
      <c r="M91" s="83">
        <f>L91-CGB_90DSMR</f>
        <v>-0.653193271866642</v>
      </c>
      <c r="N91" s="83">
        <f t="shared" si="5"/>
        <v>0.42666145041184889</v>
      </c>
    </row>
    <row r="92" spans="1:14" x14ac:dyDescent="0.25">
      <c r="A92" s="92">
        <v>41976</v>
      </c>
      <c r="B92">
        <v>2.39</v>
      </c>
      <c r="C92">
        <v>2.37</v>
      </c>
      <c r="D92">
        <v>2.56</v>
      </c>
      <c r="E92">
        <v>3.1</v>
      </c>
      <c r="F92">
        <v>2.1800000000000002</v>
      </c>
      <c r="G92">
        <v>3.18</v>
      </c>
      <c r="H92">
        <v>3.78</v>
      </c>
      <c r="I92">
        <v>4.75</v>
      </c>
      <c r="J92" s="84">
        <f>EOD_T-A92</f>
        <v>118</v>
      </c>
      <c r="K92" s="83">
        <f t="shared" si="3"/>
        <v>-9.9999999999997868E-3</v>
      </c>
      <c r="L92" s="83">
        <f t="shared" si="4"/>
        <v>-0.32154340836012174</v>
      </c>
      <c r="M92" s="83">
        <f>L92-CGB_90DSMR</f>
        <v>-6.9947447428848064E-3</v>
      </c>
      <c r="N92" s="83">
        <f t="shared" si="5"/>
        <v>4.8926454018114634E-5</v>
      </c>
    </row>
    <row r="93" spans="1:14" x14ac:dyDescent="0.25">
      <c r="A93" s="92">
        <v>41975</v>
      </c>
      <c r="B93">
        <v>2.4500000000000002</v>
      </c>
      <c r="C93">
        <v>2.4300000000000002</v>
      </c>
      <c r="D93">
        <v>2.62</v>
      </c>
      <c r="E93">
        <v>3.11</v>
      </c>
      <c r="F93">
        <v>2.17</v>
      </c>
      <c r="G93">
        <v>3.15</v>
      </c>
      <c r="H93">
        <v>3.74</v>
      </c>
      <c r="I93">
        <v>4.72</v>
      </c>
      <c r="J93" s="84">
        <f>EOD_T-A93</f>
        <v>119</v>
      </c>
      <c r="K93" s="83">
        <f t="shared" si="3"/>
        <v>0.10999999999999988</v>
      </c>
      <c r="L93" s="83">
        <f t="shared" si="4"/>
        <v>3.6666666666666625</v>
      </c>
      <c r="M93" s="83">
        <f>L93-CGB_90DSMR</f>
        <v>3.9812153302838995</v>
      </c>
      <c r="N93" s="83">
        <f t="shared" si="5"/>
        <v>15.850075506087538</v>
      </c>
    </row>
    <row r="94" spans="1:14" x14ac:dyDescent="0.25">
      <c r="A94" s="92">
        <v>41974</v>
      </c>
      <c r="B94">
        <v>2.39</v>
      </c>
      <c r="C94">
        <v>2.35</v>
      </c>
      <c r="D94">
        <v>2.5299999999999998</v>
      </c>
      <c r="E94">
        <v>3</v>
      </c>
      <c r="F94">
        <v>2.0699999999999998</v>
      </c>
      <c r="G94">
        <v>3.1</v>
      </c>
      <c r="H94">
        <v>3.69</v>
      </c>
      <c r="I94">
        <v>4.63</v>
      </c>
      <c r="J94" s="84">
        <f>EOD_T-A94</f>
        <v>120</v>
      </c>
      <c r="K94" s="83">
        <f t="shared" si="3"/>
        <v>-2.9999999999999805E-2</v>
      </c>
      <c r="L94" s="83">
        <f t="shared" si="4"/>
        <v>-0.99009900990098365</v>
      </c>
      <c r="M94" s="83">
        <f>L94-CGB_90DSMR</f>
        <v>-0.67555034628374666</v>
      </c>
      <c r="N94" s="83">
        <f t="shared" si="5"/>
        <v>0.45636827036409</v>
      </c>
    </row>
    <row r="95" spans="1:14" x14ac:dyDescent="0.25">
      <c r="A95" s="92">
        <v>41971</v>
      </c>
      <c r="B95">
        <v>2.4300000000000002</v>
      </c>
      <c r="C95">
        <v>2.4</v>
      </c>
      <c r="D95">
        <v>2.57</v>
      </c>
      <c r="E95">
        <v>3.03</v>
      </c>
      <c r="F95">
        <v>2.13</v>
      </c>
      <c r="G95">
        <v>3.11</v>
      </c>
      <c r="H95">
        <v>3.69</v>
      </c>
      <c r="I95">
        <v>4.6399999999999997</v>
      </c>
      <c r="J95" s="84">
        <f>EOD_T-A95</f>
        <v>123</v>
      </c>
      <c r="K95" s="83">
        <f t="shared" si="3"/>
        <v>-8.0000000000000071E-2</v>
      </c>
      <c r="L95" s="83">
        <f t="shared" si="4"/>
        <v>-2.5723472668810312</v>
      </c>
      <c r="M95" s="83">
        <f>L95-CGB_90DSMR</f>
        <v>-2.2577986032637942</v>
      </c>
      <c r="N95" s="83">
        <f t="shared" si="5"/>
        <v>5.0976545328999396</v>
      </c>
    </row>
    <row r="96" spans="1:14" x14ac:dyDescent="0.25">
      <c r="A96" s="92">
        <v>41970</v>
      </c>
      <c r="B96">
        <v>2.46</v>
      </c>
      <c r="C96">
        <v>2.4500000000000002</v>
      </c>
      <c r="D96">
        <v>2.63</v>
      </c>
      <c r="E96">
        <v>3.11</v>
      </c>
      <c r="F96">
        <v>2.14</v>
      </c>
      <c r="G96">
        <v>3.09</v>
      </c>
      <c r="H96">
        <v>3.69</v>
      </c>
      <c r="I96">
        <v>4.6500000000000004</v>
      </c>
      <c r="J96" s="84">
        <f>EOD_T-A96</f>
        <v>124</v>
      </c>
      <c r="K96" s="83">
        <f t="shared" si="3"/>
        <v>-2.0000000000000018E-2</v>
      </c>
      <c r="L96" s="83">
        <f t="shared" si="4"/>
        <v>-0.63897763578274813</v>
      </c>
      <c r="M96" s="83">
        <f>L96-CGB_90DSMR</f>
        <v>-0.3244289721655112</v>
      </c>
      <c r="N96" s="83">
        <f t="shared" si="5"/>
        <v>0.10525415798037004</v>
      </c>
    </row>
    <row r="97" spans="1:14" x14ac:dyDescent="0.25">
      <c r="A97" s="92">
        <v>41969</v>
      </c>
      <c r="B97">
        <v>2.4500000000000002</v>
      </c>
      <c r="C97">
        <v>2.4500000000000002</v>
      </c>
      <c r="D97">
        <v>2.64</v>
      </c>
      <c r="E97">
        <v>3.13</v>
      </c>
      <c r="F97">
        <v>2.17</v>
      </c>
      <c r="G97">
        <v>3.15</v>
      </c>
      <c r="H97">
        <v>3.73</v>
      </c>
      <c r="I97">
        <v>4.68</v>
      </c>
      <c r="J97" s="84">
        <f>EOD_T-A97</f>
        <v>125</v>
      </c>
      <c r="K97" s="83">
        <f t="shared" si="3"/>
        <v>-7.0000000000000284E-2</v>
      </c>
      <c r="L97" s="83">
        <f t="shared" si="4"/>
        <v>-2.1875000000000089</v>
      </c>
      <c r="M97" s="83">
        <f>L97-CGB_90DSMR</f>
        <v>-1.8729513363827719</v>
      </c>
      <c r="N97" s="83">
        <f t="shared" si="5"/>
        <v>3.5079467084580109</v>
      </c>
    </row>
    <row r="98" spans="1:14" x14ac:dyDescent="0.25">
      <c r="A98" s="92">
        <v>41968</v>
      </c>
      <c r="B98">
        <v>2.5</v>
      </c>
      <c r="C98">
        <v>2.52</v>
      </c>
      <c r="D98">
        <v>2.71</v>
      </c>
      <c r="E98">
        <v>3.2</v>
      </c>
      <c r="F98">
        <v>2.16</v>
      </c>
      <c r="G98">
        <v>3.16</v>
      </c>
      <c r="H98">
        <v>3.75</v>
      </c>
      <c r="I98">
        <v>4.6900000000000004</v>
      </c>
      <c r="J98" s="84">
        <f>EOD_T-A98</f>
        <v>126</v>
      </c>
      <c r="K98" s="83">
        <f t="shared" si="3"/>
        <v>-4.9999999999999822E-2</v>
      </c>
      <c r="L98" s="83">
        <f t="shared" si="4"/>
        <v>-1.538461538461533</v>
      </c>
      <c r="M98" s="83">
        <f>L98-CGB_90DSMR</f>
        <v>-1.223912874844296</v>
      </c>
      <c r="N98" s="83">
        <f t="shared" si="5"/>
        <v>1.4979627252096295</v>
      </c>
    </row>
    <row r="99" spans="1:14" x14ac:dyDescent="0.25">
      <c r="A99" s="92">
        <v>41967</v>
      </c>
      <c r="B99">
        <v>2.52</v>
      </c>
      <c r="C99">
        <v>2.54</v>
      </c>
      <c r="D99">
        <v>2.75</v>
      </c>
      <c r="E99">
        <v>3.25</v>
      </c>
      <c r="F99">
        <v>2.13</v>
      </c>
      <c r="G99">
        <v>3.16</v>
      </c>
      <c r="H99">
        <v>3.75</v>
      </c>
      <c r="I99">
        <v>4.67</v>
      </c>
      <c r="J99" s="84">
        <f>EOD_T-A99</f>
        <v>127</v>
      </c>
      <c r="K99" s="83">
        <f t="shared" si="3"/>
        <v>-9.9999999999997868E-3</v>
      </c>
      <c r="L99" s="83">
        <f t="shared" si="4"/>
        <v>-0.30674846625766222</v>
      </c>
      <c r="M99" s="83">
        <f>L99-CGB_90DSMR</f>
        <v>7.8001973595747121E-3</v>
      </c>
      <c r="N99" s="83">
        <f t="shared" si="5"/>
        <v>6.0843078848316311E-5</v>
      </c>
    </row>
    <row r="100" spans="1:14" x14ac:dyDescent="0.25">
      <c r="A100" s="92">
        <v>41964</v>
      </c>
      <c r="B100">
        <v>2.5299999999999998</v>
      </c>
      <c r="C100">
        <v>2.56</v>
      </c>
      <c r="D100">
        <v>2.77</v>
      </c>
      <c r="E100">
        <v>3.26</v>
      </c>
      <c r="F100">
        <v>2.11</v>
      </c>
      <c r="G100">
        <v>3.15</v>
      </c>
      <c r="H100">
        <v>3.73</v>
      </c>
      <c r="I100">
        <v>4.6500000000000004</v>
      </c>
      <c r="J100" s="84">
        <f>EOD_T-A100</f>
        <v>130</v>
      </c>
      <c r="K100" s="83">
        <f t="shared" si="3"/>
        <v>-1.0000000000000231E-2</v>
      </c>
      <c r="L100" s="83">
        <f t="shared" si="4"/>
        <v>-0.3058103975535239</v>
      </c>
      <c r="M100" s="83">
        <f>L100-CGB_90DSMR</f>
        <v>8.7382660637130294E-3</v>
      </c>
      <c r="N100" s="83">
        <f t="shared" si="5"/>
        <v>7.6357293800238804E-5</v>
      </c>
    </row>
    <row r="101" spans="1:14" x14ac:dyDescent="0.25">
      <c r="A101" s="92">
        <v>41963</v>
      </c>
      <c r="B101">
        <v>2.52</v>
      </c>
      <c r="C101">
        <v>2.56</v>
      </c>
      <c r="D101">
        <v>2.78</v>
      </c>
      <c r="E101">
        <v>3.27</v>
      </c>
      <c r="F101">
        <v>2.1</v>
      </c>
      <c r="G101">
        <v>3.21</v>
      </c>
      <c r="H101">
        <v>3.78</v>
      </c>
      <c r="I101">
        <v>4.68</v>
      </c>
      <c r="J101" s="84">
        <f>EOD_T-A101</f>
        <v>131</v>
      </c>
      <c r="K101" s="83">
        <f t="shared" si="3"/>
        <v>-9.9999999999997868E-3</v>
      </c>
      <c r="L101" s="83">
        <f t="shared" si="4"/>
        <v>-0.3048780487804813</v>
      </c>
      <c r="M101" s="83">
        <f>L101-CGB_90DSMR</f>
        <v>9.670614836755631E-3</v>
      </c>
      <c r="N101" s="83">
        <f t="shared" si="5"/>
        <v>9.352079132087814E-5</v>
      </c>
    </row>
    <row r="102" spans="1:14" x14ac:dyDescent="0.25">
      <c r="A102" s="92">
        <v>41962</v>
      </c>
      <c r="B102">
        <v>2.52</v>
      </c>
      <c r="C102">
        <v>2.57</v>
      </c>
      <c r="D102">
        <v>2.78</v>
      </c>
      <c r="E102">
        <v>3.28</v>
      </c>
      <c r="F102">
        <v>2.1</v>
      </c>
      <c r="G102">
        <v>3.19</v>
      </c>
      <c r="H102">
        <v>3.78</v>
      </c>
      <c r="I102">
        <v>4.67</v>
      </c>
      <c r="J102" s="84">
        <f>EOD_T-A102</f>
        <v>132</v>
      </c>
      <c r="K102" s="83">
        <f t="shared" si="3"/>
        <v>-1.0000000000000231E-2</v>
      </c>
      <c r="L102" s="83">
        <f t="shared" si="4"/>
        <v>-0.30395136778116205</v>
      </c>
      <c r="M102" s="83">
        <f>L102-CGB_90DSMR</f>
        <v>1.0597295836074883E-2</v>
      </c>
      <c r="N102" s="83">
        <f t="shared" si="5"/>
        <v>1.1230267903729004E-4</v>
      </c>
    </row>
    <row r="103" spans="1:14" x14ac:dyDescent="0.25">
      <c r="A103" s="92">
        <v>41961</v>
      </c>
      <c r="B103">
        <v>2.54</v>
      </c>
      <c r="C103">
        <v>2.59</v>
      </c>
      <c r="D103">
        <v>2.8</v>
      </c>
      <c r="E103">
        <v>3.29</v>
      </c>
      <c r="F103">
        <v>2.0699999999999998</v>
      </c>
      <c r="G103">
        <v>3.16</v>
      </c>
      <c r="H103">
        <v>3.75</v>
      </c>
      <c r="I103">
        <v>4.6399999999999997</v>
      </c>
      <c r="J103" s="84">
        <f>EOD_T-A103</f>
        <v>133</v>
      </c>
      <c r="K103" s="83">
        <f t="shared" si="3"/>
        <v>3.0000000000000249E-2</v>
      </c>
      <c r="L103" s="83">
        <f t="shared" si="4"/>
        <v>0.92024539877301381</v>
      </c>
      <c r="M103" s="83">
        <f>L103-CGB_90DSMR</f>
        <v>1.2347940623902507</v>
      </c>
      <c r="N103" s="83">
        <f t="shared" si="5"/>
        <v>1.5247163765142182</v>
      </c>
    </row>
    <row r="104" spans="1:14" x14ac:dyDescent="0.25">
      <c r="A104" s="92">
        <v>41960</v>
      </c>
      <c r="B104">
        <v>2.54</v>
      </c>
      <c r="C104">
        <v>2.59</v>
      </c>
      <c r="D104">
        <v>2.8</v>
      </c>
      <c r="E104">
        <v>3.26</v>
      </c>
      <c r="F104">
        <v>2.16</v>
      </c>
      <c r="G104">
        <v>3.22</v>
      </c>
      <c r="H104">
        <v>3.81</v>
      </c>
      <c r="I104">
        <v>4.7300000000000004</v>
      </c>
      <c r="J104" s="84">
        <f>EOD_T-A104</f>
        <v>134</v>
      </c>
      <c r="K104" s="83">
        <f t="shared" si="3"/>
        <v>-8.0000000000000071E-2</v>
      </c>
      <c r="L104" s="83">
        <f t="shared" si="4"/>
        <v>-2.3952095808383254</v>
      </c>
      <c r="M104" s="83">
        <f>L104-CGB_90DSMR</f>
        <v>-2.0806609172210884</v>
      </c>
      <c r="N104" s="83">
        <f t="shared" si="5"/>
        <v>4.3291498524513008</v>
      </c>
    </row>
    <row r="105" spans="1:14" x14ac:dyDescent="0.25">
      <c r="A105" s="92">
        <v>41957</v>
      </c>
      <c r="B105">
        <v>2.5499999999999998</v>
      </c>
      <c r="C105">
        <v>2.62</v>
      </c>
      <c r="D105">
        <v>2.84</v>
      </c>
      <c r="E105">
        <v>3.34</v>
      </c>
      <c r="F105">
        <v>2.19</v>
      </c>
      <c r="G105">
        <v>3.22</v>
      </c>
      <c r="H105">
        <v>3.81</v>
      </c>
      <c r="I105">
        <v>4.75</v>
      </c>
      <c r="J105" s="84">
        <f>EOD_T-A105</f>
        <v>137</v>
      </c>
      <c r="K105" s="83">
        <f t="shared" si="3"/>
        <v>-1.0000000000000231E-2</v>
      </c>
      <c r="L105" s="83">
        <f t="shared" si="4"/>
        <v>-0.29850746268657408</v>
      </c>
      <c r="M105" s="83">
        <f>L105-CGB_90DSMR</f>
        <v>1.6041200930662858E-2</v>
      </c>
      <c r="N105" s="83">
        <f t="shared" si="5"/>
        <v>2.5732012729789896E-4</v>
      </c>
    </row>
    <row r="106" spans="1:14" x14ac:dyDescent="0.25">
      <c r="A106" s="92">
        <v>41956</v>
      </c>
      <c r="B106">
        <v>2.56</v>
      </c>
      <c r="C106">
        <v>2.63</v>
      </c>
      <c r="D106">
        <v>2.85</v>
      </c>
      <c r="E106">
        <v>3.35</v>
      </c>
      <c r="F106">
        <v>2.2200000000000002</v>
      </c>
      <c r="G106">
        <v>3.24</v>
      </c>
      <c r="H106">
        <v>3.85</v>
      </c>
      <c r="I106">
        <v>4.78</v>
      </c>
      <c r="J106" s="84">
        <f>EOD_T-A106</f>
        <v>138</v>
      </c>
      <c r="K106" s="83">
        <f t="shared" si="3"/>
        <v>1.0000000000000231E-2</v>
      </c>
      <c r="L106" s="83">
        <f t="shared" si="4"/>
        <v>0.29940119760479733</v>
      </c>
      <c r="M106" s="83">
        <f>L106-CGB_90DSMR</f>
        <v>0.61394986122203421</v>
      </c>
      <c r="N106" s="83">
        <f t="shared" si="5"/>
        <v>0.37693443209455507</v>
      </c>
    </row>
    <row r="107" spans="1:14" x14ac:dyDescent="0.25">
      <c r="A107" s="92">
        <v>41955</v>
      </c>
      <c r="B107">
        <v>2.56</v>
      </c>
      <c r="C107">
        <v>2.62</v>
      </c>
      <c r="D107">
        <v>2.84</v>
      </c>
      <c r="E107">
        <v>3.34</v>
      </c>
      <c r="F107">
        <v>2.17</v>
      </c>
      <c r="G107">
        <v>3.21</v>
      </c>
      <c r="H107">
        <v>3.8</v>
      </c>
      <c r="I107">
        <v>4.72</v>
      </c>
      <c r="J107" s="84">
        <f>EOD_T-A107</f>
        <v>139</v>
      </c>
      <c r="K107" s="83">
        <f t="shared" si="3"/>
        <v>9.9999999999997868E-3</v>
      </c>
      <c r="L107" s="83">
        <f t="shared" si="4"/>
        <v>0.30030030030029387</v>
      </c>
      <c r="M107" s="83">
        <f>L107-CGB_90DSMR</f>
        <v>0.61484896391753074</v>
      </c>
      <c r="N107" s="83">
        <f t="shared" si="5"/>
        <v>0.37803924843046105</v>
      </c>
    </row>
    <row r="108" spans="1:14" x14ac:dyDescent="0.25">
      <c r="A108" s="92">
        <v>41954</v>
      </c>
      <c r="B108">
        <v>2.54</v>
      </c>
      <c r="C108">
        <v>2.6</v>
      </c>
      <c r="D108">
        <v>2.82</v>
      </c>
      <c r="E108">
        <v>3.33</v>
      </c>
      <c r="F108">
        <v>2.16</v>
      </c>
      <c r="G108">
        <v>3.2</v>
      </c>
      <c r="H108">
        <v>3.8</v>
      </c>
      <c r="I108">
        <v>4.71</v>
      </c>
      <c r="J108" s="84">
        <f>EOD_T-A108</f>
        <v>140</v>
      </c>
      <c r="K108" s="83">
        <f t="shared" si="3"/>
        <v>5.0000000000000266E-2</v>
      </c>
      <c r="L108" s="83">
        <f t="shared" si="4"/>
        <v>1.5243902439024473</v>
      </c>
      <c r="M108" s="83">
        <f>L108-CGB_90DSMR</f>
        <v>1.8389389075196843</v>
      </c>
      <c r="N108" s="83">
        <f t="shared" si="5"/>
        <v>3.3816963055896898</v>
      </c>
    </row>
    <row r="109" spans="1:14" x14ac:dyDescent="0.25">
      <c r="A109" s="92">
        <v>41953</v>
      </c>
      <c r="B109">
        <v>2.52</v>
      </c>
      <c r="C109">
        <v>2.57</v>
      </c>
      <c r="D109">
        <v>2.79</v>
      </c>
      <c r="E109">
        <v>3.28</v>
      </c>
      <c r="F109">
        <v>2.1800000000000002</v>
      </c>
      <c r="G109">
        <v>3.26</v>
      </c>
      <c r="H109">
        <v>3.85</v>
      </c>
      <c r="I109">
        <v>4.72</v>
      </c>
      <c r="J109" s="84">
        <f>EOD_T-A109</f>
        <v>141</v>
      </c>
      <c r="K109" s="83">
        <f t="shared" si="3"/>
        <v>-8.0000000000000071E-2</v>
      </c>
      <c r="L109" s="83">
        <f t="shared" si="4"/>
        <v>-2.3809523809523832</v>
      </c>
      <c r="M109" s="83">
        <f>L109-CGB_90DSMR</f>
        <v>-2.0664037173351462</v>
      </c>
      <c r="N109" s="83">
        <f t="shared" si="5"/>
        <v>4.2700243230165107</v>
      </c>
    </row>
    <row r="110" spans="1:14" x14ac:dyDescent="0.25">
      <c r="A110" s="92">
        <v>41950</v>
      </c>
      <c r="B110">
        <v>2.54</v>
      </c>
      <c r="C110">
        <v>2.62</v>
      </c>
      <c r="D110">
        <v>2.85</v>
      </c>
      <c r="E110">
        <v>3.36</v>
      </c>
      <c r="F110">
        <v>2.15</v>
      </c>
      <c r="G110">
        <v>3.24</v>
      </c>
      <c r="H110">
        <v>3.82</v>
      </c>
      <c r="I110">
        <v>4.67</v>
      </c>
      <c r="J110" s="84">
        <f>EOD_T-A110</f>
        <v>144</v>
      </c>
      <c r="K110" s="83">
        <f t="shared" si="3"/>
        <v>0.10999999999999988</v>
      </c>
      <c r="L110" s="83">
        <f t="shared" si="4"/>
        <v>3.384615384615381</v>
      </c>
      <c r="M110" s="83">
        <f>L110-CGB_90DSMR</f>
        <v>3.699164048232618</v>
      </c>
      <c r="N110" s="83">
        <f t="shared" si="5"/>
        <v>13.683814655736731</v>
      </c>
    </row>
    <row r="111" spans="1:14" x14ac:dyDescent="0.25">
      <c r="A111" s="92">
        <v>41949</v>
      </c>
      <c r="B111">
        <v>2.5</v>
      </c>
      <c r="C111">
        <v>2.5499999999999998</v>
      </c>
      <c r="D111">
        <v>2.77</v>
      </c>
      <c r="E111">
        <v>3.25</v>
      </c>
      <c r="F111">
        <v>2.12</v>
      </c>
      <c r="G111">
        <v>3.22</v>
      </c>
      <c r="H111">
        <v>3.8</v>
      </c>
      <c r="I111">
        <v>4.6399999999999997</v>
      </c>
      <c r="J111" s="84">
        <f>EOD_T-A111</f>
        <v>145</v>
      </c>
      <c r="K111" s="83">
        <f t="shared" si="3"/>
        <v>-4.0000000000000036E-2</v>
      </c>
      <c r="L111" s="83">
        <f t="shared" si="4"/>
        <v>-1.2158054711246211</v>
      </c>
      <c r="M111" s="83">
        <f>L111-CGB_90DSMR</f>
        <v>-0.90125680750738413</v>
      </c>
      <c r="N111" s="83">
        <f t="shared" si="5"/>
        <v>0.812263833078402</v>
      </c>
    </row>
    <row r="112" spans="1:14" x14ac:dyDescent="0.25">
      <c r="A112" s="92">
        <v>41948</v>
      </c>
      <c r="B112">
        <v>2.5</v>
      </c>
      <c r="C112">
        <v>2.5499999999999998</v>
      </c>
      <c r="D112">
        <v>2.78</v>
      </c>
      <c r="E112">
        <v>3.29</v>
      </c>
      <c r="F112">
        <v>2.1</v>
      </c>
      <c r="G112">
        <v>3.2</v>
      </c>
      <c r="H112">
        <v>3.79</v>
      </c>
      <c r="I112">
        <v>4.62</v>
      </c>
      <c r="J112" s="84">
        <f>EOD_T-A112</f>
        <v>146</v>
      </c>
      <c r="K112" s="83">
        <f t="shared" si="3"/>
        <v>-2.9999999999999805E-2</v>
      </c>
      <c r="L112" s="83">
        <f t="shared" si="4"/>
        <v>-0.90361445783131955</v>
      </c>
      <c r="M112" s="83">
        <f>L112-CGB_90DSMR</f>
        <v>-0.58906579421408267</v>
      </c>
      <c r="N112" s="83">
        <f t="shared" si="5"/>
        <v>0.34699850991306802</v>
      </c>
    </row>
    <row r="113" spans="1:14" x14ac:dyDescent="0.25">
      <c r="A113" s="92">
        <v>41947</v>
      </c>
      <c r="B113">
        <v>2.5099999999999998</v>
      </c>
      <c r="C113">
        <v>2.58</v>
      </c>
      <c r="D113">
        <v>2.82</v>
      </c>
      <c r="E113">
        <v>3.32</v>
      </c>
      <c r="F113">
        <v>2.15</v>
      </c>
      <c r="G113">
        <v>3.24</v>
      </c>
      <c r="H113">
        <v>3.83</v>
      </c>
      <c r="I113">
        <v>4.67</v>
      </c>
      <c r="J113" s="84">
        <f>EOD_T-A113</f>
        <v>147</v>
      </c>
      <c r="K113" s="83">
        <f t="shared" si="3"/>
        <v>4.9999999999999822E-2</v>
      </c>
      <c r="L113" s="83">
        <f t="shared" si="4"/>
        <v>1.5290519877675788</v>
      </c>
      <c r="M113" s="83">
        <f>L113-CGB_90DSMR</f>
        <v>1.8436006513848158</v>
      </c>
      <c r="N113" s="83">
        <f t="shared" si="5"/>
        <v>3.3988633617865172</v>
      </c>
    </row>
    <row r="114" spans="1:14" x14ac:dyDescent="0.25">
      <c r="A114" s="92">
        <v>41946</v>
      </c>
      <c r="B114">
        <v>2.48</v>
      </c>
      <c r="C114">
        <v>2.54</v>
      </c>
      <c r="D114">
        <v>2.77</v>
      </c>
      <c r="E114">
        <v>3.27</v>
      </c>
      <c r="F114">
        <v>2.11</v>
      </c>
      <c r="G114">
        <v>3.16</v>
      </c>
      <c r="H114">
        <v>3.76</v>
      </c>
      <c r="I114">
        <v>4.62</v>
      </c>
      <c r="J114" s="84">
        <f>EOD_T-A114</f>
        <v>148</v>
      </c>
      <c r="K114" s="83">
        <f t="shared" si="3"/>
        <v>-2.0000000000000018E-2</v>
      </c>
      <c r="L114" s="83">
        <f t="shared" si="4"/>
        <v>-0.60790273556231056</v>
      </c>
      <c r="M114" s="83">
        <f>L114-CGB_90DSMR</f>
        <v>-0.29335407194507362</v>
      </c>
      <c r="N114" s="83">
        <f t="shared" si="5"/>
        <v>8.6056611526755436E-2</v>
      </c>
    </row>
    <row r="115" spans="1:14" x14ac:dyDescent="0.25">
      <c r="A115" s="92">
        <v>41943</v>
      </c>
      <c r="B115">
        <v>2.5</v>
      </c>
      <c r="C115">
        <v>2.59</v>
      </c>
      <c r="D115">
        <v>2.81</v>
      </c>
      <c r="E115">
        <v>3.29</v>
      </c>
      <c r="F115">
        <v>2.06</v>
      </c>
      <c r="G115">
        <v>3.11</v>
      </c>
      <c r="H115">
        <v>3.69</v>
      </c>
      <c r="I115">
        <v>4.5599999999999996</v>
      </c>
      <c r="J115" s="84">
        <f>EOD_T-A115</f>
        <v>151</v>
      </c>
      <c r="K115" s="83">
        <f t="shared" si="3"/>
        <v>-4.9999999999999822E-2</v>
      </c>
      <c r="L115" s="83">
        <f t="shared" si="4"/>
        <v>-1.4970059880239468</v>
      </c>
      <c r="M115" s="83">
        <f>L115-CGB_90DSMR</f>
        <v>-1.1824573244067098</v>
      </c>
      <c r="N115" s="83">
        <f t="shared" si="5"/>
        <v>1.398205324043075</v>
      </c>
    </row>
    <row r="116" spans="1:14" x14ac:dyDescent="0.25">
      <c r="A116" s="92">
        <v>41942</v>
      </c>
      <c r="B116">
        <v>2.52</v>
      </c>
      <c r="C116">
        <v>2.63</v>
      </c>
      <c r="D116">
        <v>2.86</v>
      </c>
      <c r="E116">
        <v>3.34</v>
      </c>
      <c r="F116">
        <v>2.04</v>
      </c>
      <c r="G116">
        <v>3.09</v>
      </c>
      <c r="H116">
        <v>3.69</v>
      </c>
      <c r="I116">
        <v>4.53</v>
      </c>
      <c r="J116" s="84">
        <f>EOD_T-A116</f>
        <v>152</v>
      </c>
      <c r="K116" s="83">
        <f t="shared" si="3"/>
        <v>4.0000000000000036E-2</v>
      </c>
      <c r="L116" s="83">
        <f t="shared" si="4"/>
        <v>1.2121212121212133</v>
      </c>
      <c r="M116" s="83">
        <f>L116-CGB_90DSMR</f>
        <v>1.5266698757384503</v>
      </c>
      <c r="N116" s="83">
        <f t="shared" si="5"/>
        <v>2.3307209094872552</v>
      </c>
    </row>
    <row r="117" spans="1:14" x14ac:dyDescent="0.25">
      <c r="A117" s="92">
        <v>41941</v>
      </c>
      <c r="B117">
        <v>2.52</v>
      </c>
      <c r="C117">
        <v>2.61</v>
      </c>
      <c r="D117">
        <v>2.84</v>
      </c>
      <c r="E117">
        <v>3.3</v>
      </c>
      <c r="F117">
        <v>2.04</v>
      </c>
      <c r="G117">
        <v>3.11</v>
      </c>
      <c r="H117">
        <v>3.7</v>
      </c>
      <c r="I117">
        <v>4.5199999999999996</v>
      </c>
      <c r="J117" s="84">
        <f>EOD_T-A117</f>
        <v>153</v>
      </c>
      <c r="K117" s="83">
        <f t="shared" si="3"/>
        <v>5.9999999999999609E-2</v>
      </c>
      <c r="L117" s="83">
        <f t="shared" si="4"/>
        <v>1.8518518518518396</v>
      </c>
      <c r="M117" s="83">
        <f>L117-CGB_90DSMR</f>
        <v>2.1664005154690766</v>
      </c>
      <c r="N117" s="83">
        <f t="shared" si="5"/>
        <v>4.693291193424681</v>
      </c>
    </row>
    <row r="118" spans="1:14" x14ac:dyDescent="0.25">
      <c r="A118" s="92">
        <v>41940</v>
      </c>
      <c r="B118">
        <v>2.4700000000000002</v>
      </c>
      <c r="C118">
        <v>2.5499999999999998</v>
      </c>
      <c r="D118">
        <v>2.78</v>
      </c>
      <c r="E118">
        <v>3.24</v>
      </c>
      <c r="F118">
        <v>2.08</v>
      </c>
      <c r="G118">
        <v>3.23</v>
      </c>
      <c r="H118">
        <v>3.8</v>
      </c>
      <c r="I118">
        <v>4.5999999999999996</v>
      </c>
      <c r="J118" s="84">
        <f>EOD_T-A118</f>
        <v>154</v>
      </c>
      <c r="K118" s="83">
        <f t="shared" si="3"/>
        <v>-5.9999999999999609E-2</v>
      </c>
      <c r="L118" s="83">
        <f t="shared" si="4"/>
        <v>-1.8181818181818064</v>
      </c>
      <c r="M118" s="83">
        <f>L118-CGB_90DSMR</f>
        <v>-1.5036331545645694</v>
      </c>
      <c r="N118" s="83">
        <f t="shared" si="5"/>
        <v>2.2609126635057981</v>
      </c>
    </row>
    <row r="119" spans="1:14" x14ac:dyDescent="0.25">
      <c r="A119" s="92">
        <v>41939</v>
      </c>
      <c r="B119">
        <v>2.5099999999999998</v>
      </c>
      <c r="C119">
        <v>2.61</v>
      </c>
      <c r="D119">
        <v>2.84</v>
      </c>
      <c r="E119">
        <v>3.3</v>
      </c>
      <c r="F119">
        <v>2.08</v>
      </c>
      <c r="G119">
        <v>3.2</v>
      </c>
      <c r="H119">
        <v>3.77</v>
      </c>
      <c r="I119">
        <v>4.58</v>
      </c>
      <c r="J119" s="84">
        <f>EOD_T-A119</f>
        <v>155</v>
      </c>
      <c r="K119" s="83">
        <f t="shared" si="3"/>
        <v>2.0000000000000018E-2</v>
      </c>
      <c r="L119" s="83">
        <f t="shared" si="4"/>
        <v>0.60975609756097615</v>
      </c>
      <c r="M119" s="83">
        <f>L119-CGB_90DSMR</f>
        <v>0.92430476117821314</v>
      </c>
      <c r="N119" s="83">
        <f t="shared" si="5"/>
        <v>0.85433929153671362</v>
      </c>
    </row>
    <row r="120" spans="1:14" x14ac:dyDescent="0.25">
      <c r="A120" s="92">
        <v>41936</v>
      </c>
      <c r="B120">
        <v>2.4900000000000002</v>
      </c>
      <c r="C120">
        <v>2.58</v>
      </c>
      <c r="D120">
        <v>2.81</v>
      </c>
      <c r="E120">
        <v>3.28</v>
      </c>
      <c r="F120">
        <v>1.97</v>
      </c>
      <c r="G120">
        <v>3.08</v>
      </c>
      <c r="H120">
        <v>3.65</v>
      </c>
      <c r="I120">
        <v>4.46</v>
      </c>
      <c r="J120" s="84">
        <f>EOD_T-A120</f>
        <v>158</v>
      </c>
      <c r="K120" s="83">
        <f t="shared" si="3"/>
        <v>2.0000000000000018E-2</v>
      </c>
      <c r="L120" s="83">
        <f t="shared" si="4"/>
        <v>0.6134969325153381</v>
      </c>
      <c r="M120" s="83">
        <f>L120-CGB_90DSMR</f>
        <v>0.92804559613257509</v>
      </c>
      <c r="N120" s="83">
        <f t="shared" si="5"/>
        <v>0.86126862850106667</v>
      </c>
    </row>
    <row r="121" spans="1:14" x14ac:dyDescent="0.25">
      <c r="A121" s="92">
        <v>41935</v>
      </c>
      <c r="B121">
        <v>2.48</v>
      </c>
      <c r="C121">
        <v>2.57</v>
      </c>
      <c r="D121">
        <v>2.8</v>
      </c>
      <c r="E121">
        <v>3.26</v>
      </c>
      <c r="F121">
        <v>2</v>
      </c>
      <c r="G121">
        <v>3.07</v>
      </c>
      <c r="H121">
        <v>3.64</v>
      </c>
      <c r="I121">
        <v>4.4400000000000004</v>
      </c>
      <c r="J121" s="84">
        <f>EOD_T-A121</f>
        <v>159</v>
      </c>
      <c r="K121" s="83">
        <f t="shared" si="3"/>
        <v>-1.0000000000000231E-2</v>
      </c>
      <c r="L121" s="83">
        <f t="shared" si="4"/>
        <v>-0.3058103975535239</v>
      </c>
      <c r="M121" s="83">
        <f>L121-CGB_90DSMR</f>
        <v>8.7382660637130294E-3</v>
      </c>
      <c r="N121" s="83">
        <f t="shared" si="5"/>
        <v>7.6357293800238804E-5</v>
      </c>
    </row>
    <row r="122" spans="1:14" x14ac:dyDescent="0.25">
      <c r="A122" s="92">
        <v>41934</v>
      </c>
      <c r="B122">
        <v>2.48</v>
      </c>
      <c r="C122">
        <v>2.57</v>
      </c>
      <c r="D122">
        <v>2.8</v>
      </c>
      <c r="E122">
        <v>3.27</v>
      </c>
      <c r="F122">
        <v>2.12</v>
      </c>
      <c r="G122">
        <v>3.15</v>
      </c>
      <c r="H122">
        <v>3.72</v>
      </c>
      <c r="I122">
        <v>4.51</v>
      </c>
      <c r="J122" s="84">
        <f>EOD_T-A122</f>
        <v>160</v>
      </c>
      <c r="K122" s="83">
        <f t="shared" si="3"/>
        <v>8.0000000000000071E-2</v>
      </c>
      <c r="L122" s="83">
        <f t="shared" si="4"/>
        <v>2.5078369905956137</v>
      </c>
      <c r="M122" s="83">
        <f>L122-CGB_90DSMR</f>
        <v>2.8223856542128507</v>
      </c>
      <c r="N122" s="83">
        <f t="shared" si="5"/>
        <v>7.9658607811065014</v>
      </c>
    </row>
    <row r="123" spans="1:14" x14ac:dyDescent="0.25">
      <c r="A123" s="92">
        <v>41933</v>
      </c>
      <c r="B123">
        <v>2.4500000000000002</v>
      </c>
      <c r="C123">
        <v>2.5099999999999998</v>
      </c>
      <c r="D123">
        <v>2.75</v>
      </c>
      <c r="E123">
        <v>3.19</v>
      </c>
      <c r="F123">
        <v>2.06</v>
      </c>
      <c r="G123">
        <v>3.09</v>
      </c>
      <c r="H123">
        <v>3.65</v>
      </c>
      <c r="I123">
        <v>4.41</v>
      </c>
      <c r="J123" s="84">
        <f>EOD_T-A123</f>
        <v>161</v>
      </c>
      <c r="K123" s="83">
        <f t="shared" si="3"/>
        <v>-0.12000000000000011</v>
      </c>
      <c r="L123" s="83">
        <f t="shared" si="4"/>
        <v>-3.6253776435045348</v>
      </c>
      <c r="M123" s="83">
        <f>L123-CGB_90DSMR</f>
        <v>-3.3108289798872979</v>
      </c>
      <c r="N123" s="83">
        <f t="shared" si="5"/>
        <v>10.961588534061566</v>
      </c>
    </row>
    <row r="124" spans="1:14" x14ac:dyDescent="0.25">
      <c r="A124" s="92">
        <v>41932</v>
      </c>
      <c r="B124">
        <v>2.5299999999999998</v>
      </c>
      <c r="C124">
        <v>2.6</v>
      </c>
      <c r="D124">
        <v>2.84</v>
      </c>
      <c r="E124">
        <v>3.31</v>
      </c>
      <c r="F124">
        <v>2.0699999999999998</v>
      </c>
      <c r="G124">
        <v>3.11</v>
      </c>
      <c r="H124">
        <v>3.65</v>
      </c>
      <c r="I124">
        <v>4.41</v>
      </c>
      <c r="J124" s="84">
        <f>EOD_T-A124</f>
        <v>162</v>
      </c>
      <c r="K124" s="83">
        <f t="shared" si="3"/>
        <v>8.0000000000000071E-2</v>
      </c>
      <c r="L124" s="83">
        <f t="shared" si="4"/>
        <v>2.4767801857585163</v>
      </c>
      <c r="M124" s="83">
        <f>L124-CGB_90DSMR</f>
        <v>2.7913288493757533</v>
      </c>
      <c r="N124" s="83">
        <f t="shared" si="5"/>
        <v>7.7915167453573666</v>
      </c>
    </row>
    <row r="125" spans="1:14" x14ac:dyDescent="0.25">
      <c r="A125" s="92">
        <v>41929</v>
      </c>
      <c r="B125">
        <v>2.5099999999999998</v>
      </c>
      <c r="C125">
        <v>2.56</v>
      </c>
      <c r="D125">
        <v>2.79</v>
      </c>
      <c r="E125">
        <v>3.23</v>
      </c>
      <c r="F125">
        <v>2.08</v>
      </c>
      <c r="G125">
        <v>3.12</v>
      </c>
      <c r="H125">
        <v>3.67</v>
      </c>
      <c r="I125">
        <v>4.4000000000000004</v>
      </c>
      <c r="J125" s="84">
        <f>EOD_T-A125</f>
        <v>165</v>
      </c>
      <c r="K125" s="83">
        <f t="shared" si="3"/>
        <v>4.0000000000000036E-2</v>
      </c>
      <c r="L125" s="83">
        <f t="shared" si="4"/>
        <v>1.2539184952978069</v>
      </c>
      <c r="M125" s="83">
        <f>L125-CGB_90DSMR</f>
        <v>1.5684671589150438</v>
      </c>
      <c r="N125" s="83">
        <f t="shared" si="5"/>
        <v>2.4600892285950295</v>
      </c>
    </row>
    <row r="126" spans="1:14" x14ac:dyDescent="0.25">
      <c r="A126" s="92">
        <v>41928</v>
      </c>
      <c r="B126">
        <v>2.4900000000000002</v>
      </c>
      <c r="C126">
        <v>2.52</v>
      </c>
      <c r="D126">
        <v>2.75</v>
      </c>
      <c r="E126">
        <v>3.19</v>
      </c>
      <c r="F126">
        <v>2.12</v>
      </c>
      <c r="G126">
        <v>3.16</v>
      </c>
      <c r="H126">
        <v>3.69</v>
      </c>
      <c r="I126">
        <v>4.4000000000000004</v>
      </c>
      <c r="J126" s="84">
        <f>EOD_T-A126</f>
        <v>166</v>
      </c>
      <c r="K126" s="83">
        <f t="shared" si="3"/>
        <v>-0.14999999999999991</v>
      </c>
      <c r="L126" s="83">
        <f t="shared" si="4"/>
        <v>-4.4910179640718537</v>
      </c>
      <c r="M126" s="83">
        <f>L126-CGB_90DSMR</f>
        <v>-4.1764693004546167</v>
      </c>
      <c r="N126" s="83">
        <f t="shared" si="5"/>
        <v>17.442895817639876</v>
      </c>
    </row>
    <row r="127" spans="1:14" x14ac:dyDescent="0.25">
      <c r="A127" s="92">
        <v>41927</v>
      </c>
      <c r="B127">
        <v>2.57</v>
      </c>
      <c r="C127">
        <v>2.62</v>
      </c>
      <c r="D127">
        <v>2.86</v>
      </c>
      <c r="E127">
        <v>3.34</v>
      </c>
      <c r="F127">
        <v>2.09</v>
      </c>
      <c r="G127">
        <v>3.18</v>
      </c>
      <c r="H127">
        <v>3.71</v>
      </c>
      <c r="I127">
        <v>4.42</v>
      </c>
      <c r="J127" s="84">
        <f>EOD_T-A127</f>
        <v>167</v>
      </c>
      <c r="K127" s="83">
        <f t="shared" si="3"/>
        <v>2.9999999999999805E-2</v>
      </c>
      <c r="L127" s="83">
        <f t="shared" si="4"/>
        <v>0.90634441087612694</v>
      </c>
      <c r="M127" s="83">
        <f>L127-CGB_90DSMR</f>
        <v>1.2208930744933639</v>
      </c>
      <c r="N127" s="83">
        <f t="shared" si="5"/>
        <v>1.4905798993458588</v>
      </c>
    </row>
    <row r="128" spans="1:14" x14ac:dyDescent="0.25">
      <c r="A128" s="92">
        <v>41926</v>
      </c>
      <c r="B128">
        <v>2.52</v>
      </c>
      <c r="C128">
        <v>2.57</v>
      </c>
      <c r="D128">
        <v>2.82</v>
      </c>
      <c r="E128">
        <v>3.31</v>
      </c>
      <c r="F128">
        <v>2.11</v>
      </c>
      <c r="G128">
        <v>3.23</v>
      </c>
      <c r="H128">
        <v>3.76</v>
      </c>
      <c r="I128">
        <v>4.4800000000000004</v>
      </c>
      <c r="J128" s="84">
        <f>EOD_T-A128</f>
        <v>168</v>
      </c>
      <c r="K128" s="83">
        <f t="shared" si="3"/>
        <v>1.0000000000000231E-2</v>
      </c>
      <c r="L128" s="83">
        <f t="shared" si="4"/>
        <v>0.30303030303031003</v>
      </c>
      <c r="M128" s="83">
        <f>L128-CGB_90DSMR</f>
        <v>0.61757896664754697</v>
      </c>
      <c r="N128" s="83">
        <f t="shared" si="5"/>
        <v>0.38140378004545195</v>
      </c>
    </row>
    <row r="129" spans="1:14" x14ac:dyDescent="0.25">
      <c r="A129" s="92">
        <v>41925</v>
      </c>
      <c r="B129">
        <v>2.5299999999999998</v>
      </c>
      <c r="C129">
        <v>2.57</v>
      </c>
      <c r="D129">
        <v>2.82</v>
      </c>
      <c r="E129">
        <v>3.3</v>
      </c>
      <c r="F129">
        <v>2.17</v>
      </c>
      <c r="G129">
        <v>3.27</v>
      </c>
      <c r="H129">
        <v>3.8</v>
      </c>
      <c r="I129">
        <v>4.54</v>
      </c>
      <c r="J129" s="84">
        <f>EOD_T-A129</f>
        <v>169</v>
      </c>
      <c r="K129" s="83">
        <f t="shared" si="3"/>
        <v>-3.0000000000000249E-2</v>
      </c>
      <c r="L129" s="83">
        <f t="shared" si="4"/>
        <v>-0.90090090090090835</v>
      </c>
      <c r="M129" s="83">
        <f>L129-CGB_90DSMR</f>
        <v>-0.58635223728367136</v>
      </c>
      <c r="N129" s="83">
        <f t="shared" si="5"/>
        <v>0.34380894616756685</v>
      </c>
    </row>
    <row r="130" spans="1:14" x14ac:dyDescent="0.25">
      <c r="A130" s="92">
        <v>41922</v>
      </c>
      <c r="B130">
        <v>2.54</v>
      </c>
      <c r="C130">
        <v>2.6</v>
      </c>
      <c r="D130">
        <v>2.84</v>
      </c>
      <c r="E130">
        <v>3.33</v>
      </c>
      <c r="F130">
        <v>2.17</v>
      </c>
      <c r="G130">
        <v>3.26</v>
      </c>
      <c r="H130">
        <v>3.79</v>
      </c>
      <c r="I130">
        <v>4.53</v>
      </c>
      <c r="J130" s="84">
        <f>EOD_T-A130</f>
        <v>172</v>
      </c>
      <c r="K130" s="83">
        <f t="shared" si="3"/>
        <v>2.0000000000000018E-2</v>
      </c>
      <c r="L130" s="83">
        <f t="shared" si="4"/>
        <v>0.60422960725075581</v>
      </c>
      <c r="M130" s="83">
        <f>L130-CGB_90DSMR</f>
        <v>0.9187782708679928</v>
      </c>
      <c r="N130" s="83">
        <f t="shared" si="5"/>
        <v>0.84415351101917879</v>
      </c>
    </row>
    <row r="131" spans="1:14" x14ac:dyDescent="0.25">
      <c r="A131" s="92">
        <v>41921</v>
      </c>
      <c r="B131">
        <v>2.57</v>
      </c>
      <c r="C131">
        <v>2.63</v>
      </c>
      <c r="D131">
        <v>2.86</v>
      </c>
      <c r="E131">
        <v>3.31</v>
      </c>
      <c r="F131">
        <v>2.15</v>
      </c>
      <c r="G131">
        <v>3.29</v>
      </c>
      <c r="H131">
        <v>3.83</v>
      </c>
      <c r="I131">
        <v>4.57</v>
      </c>
      <c r="J131" s="84">
        <f>EOD_T-A131</f>
        <v>173</v>
      </c>
      <c r="K131" s="83">
        <f t="shared" si="3"/>
        <v>-6.0000000000000053E-2</v>
      </c>
      <c r="L131" s="83">
        <f t="shared" si="4"/>
        <v>-1.7804154302670638</v>
      </c>
      <c r="M131" s="83">
        <f>L131-CGB_90DSMR</f>
        <v>-1.4658667666498268</v>
      </c>
      <c r="N131" s="83">
        <f t="shared" si="5"/>
        <v>2.1487653775684179</v>
      </c>
    </row>
    <row r="132" spans="1:14" x14ac:dyDescent="0.25">
      <c r="A132" s="92">
        <v>41920</v>
      </c>
      <c r="B132">
        <v>2.58</v>
      </c>
      <c r="C132">
        <v>2.66</v>
      </c>
      <c r="D132">
        <v>2.9</v>
      </c>
      <c r="E132">
        <v>3.37</v>
      </c>
      <c r="F132">
        <v>2.17</v>
      </c>
      <c r="G132">
        <v>3.31</v>
      </c>
      <c r="H132">
        <v>3.84</v>
      </c>
      <c r="I132">
        <v>4.5999999999999996</v>
      </c>
      <c r="J132" s="84">
        <f>EOD_T-A132</f>
        <v>174</v>
      </c>
      <c r="K132" s="83">
        <f t="shared" si="3"/>
        <v>-2.0000000000000018E-2</v>
      </c>
      <c r="L132" s="83">
        <f t="shared" si="4"/>
        <v>-0.5899705014749268</v>
      </c>
      <c r="M132" s="83">
        <f>L132-CGB_90DSMR</f>
        <v>-0.27542183785768987</v>
      </c>
      <c r="N132" s="83">
        <f t="shared" si="5"/>
        <v>7.585718876890761E-2</v>
      </c>
    </row>
    <row r="133" spans="1:14" x14ac:dyDescent="0.25">
      <c r="A133" s="92">
        <v>41919</v>
      </c>
      <c r="B133">
        <v>2.6</v>
      </c>
      <c r="C133">
        <v>2.68</v>
      </c>
      <c r="D133">
        <v>2.92</v>
      </c>
      <c r="E133">
        <v>3.39</v>
      </c>
      <c r="F133">
        <v>2.14</v>
      </c>
      <c r="G133">
        <v>3.25</v>
      </c>
      <c r="H133">
        <v>3.79</v>
      </c>
      <c r="I133">
        <v>4.5599999999999996</v>
      </c>
      <c r="J133" s="84">
        <f>EOD_T-A133</f>
        <v>175</v>
      </c>
      <c r="K133" s="83">
        <f t="shared" si="3"/>
        <v>-4.0000000000000036E-2</v>
      </c>
      <c r="L133" s="83">
        <f t="shared" si="4"/>
        <v>-1.1661807580174937</v>
      </c>
      <c r="M133" s="83">
        <f>L133-CGB_90DSMR</f>
        <v>-0.85163209440025667</v>
      </c>
      <c r="N133" s="83">
        <f t="shared" si="5"/>
        <v>0.72527722421256768</v>
      </c>
    </row>
    <row r="134" spans="1:14" x14ac:dyDescent="0.25">
      <c r="A134" s="92">
        <v>41918</v>
      </c>
      <c r="B134">
        <v>2.6</v>
      </c>
      <c r="C134">
        <v>2.69</v>
      </c>
      <c r="D134">
        <v>2.93</v>
      </c>
      <c r="E134">
        <v>3.43</v>
      </c>
      <c r="F134">
        <v>2.08</v>
      </c>
      <c r="G134">
        <v>3.21</v>
      </c>
      <c r="H134">
        <v>3.75</v>
      </c>
      <c r="I134">
        <v>4.4800000000000004</v>
      </c>
      <c r="J134" s="84">
        <f>EOD_T-A134</f>
        <v>176</v>
      </c>
      <c r="K134" s="83">
        <f t="shared" si="3"/>
        <v>-2.9999999999999805E-2</v>
      </c>
      <c r="L134" s="83">
        <f t="shared" si="4"/>
        <v>-0.86705202312138163</v>
      </c>
      <c r="M134" s="83">
        <f>L134-CGB_90DSMR</f>
        <v>-0.55250335950414464</v>
      </c>
      <c r="N134" s="83">
        <f t="shared" si="5"/>
        <v>0.3052599622633661</v>
      </c>
    </row>
    <row r="135" spans="1:14" x14ac:dyDescent="0.25">
      <c r="A135" s="92">
        <v>41915</v>
      </c>
      <c r="B135">
        <v>2.62</v>
      </c>
      <c r="C135">
        <v>2.71</v>
      </c>
      <c r="D135">
        <v>2.95</v>
      </c>
      <c r="E135">
        <v>3.46</v>
      </c>
      <c r="F135">
        <v>2.12</v>
      </c>
      <c r="G135">
        <v>3.25</v>
      </c>
      <c r="H135">
        <v>3.79</v>
      </c>
      <c r="I135">
        <v>4.54</v>
      </c>
      <c r="J135" s="84">
        <f>EOD_T-A135</f>
        <v>179</v>
      </c>
      <c r="K135" s="83">
        <f t="shared" si="3"/>
        <v>4.0000000000000036E-2</v>
      </c>
      <c r="L135" s="83">
        <f t="shared" si="4"/>
        <v>1.1695906432748548</v>
      </c>
      <c r="M135" s="83">
        <f>L135-CGB_90DSMR</f>
        <v>1.4841393068920918</v>
      </c>
      <c r="N135" s="83">
        <f t="shared" si="5"/>
        <v>2.2026694822621389</v>
      </c>
    </row>
    <row r="136" spans="1:14" x14ac:dyDescent="0.25">
      <c r="A136" s="92">
        <v>41914</v>
      </c>
      <c r="B136">
        <v>2.59</v>
      </c>
      <c r="C136">
        <v>2.67</v>
      </c>
      <c r="D136">
        <v>2.92</v>
      </c>
      <c r="E136">
        <v>3.42</v>
      </c>
      <c r="F136">
        <v>2.14</v>
      </c>
      <c r="G136">
        <v>3.27</v>
      </c>
      <c r="H136">
        <v>3.81</v>
      </c>
      <c r="I136">
        <v>4.55</v>
      </c>
      <c r="J136" s="84">
        <f>EOD_T-A136</f>
        <v>180</v>
      </c>
      <c r="K136" s="83">
        <f t="shared" si="3"/>
        <v>-7.0000000000000284E-2</v>
      </c>
      <c r="L136" s="83">
        <f t="shared" si="4"/>
        <v>-2.0057306590257959</v>
      </c>
      <c r="M136" s="83">
        <f>L136-CGB_90DSMR</f>
        <v>-1.691181995408559</v>
      </c>
      <c r="N136" s="83">
        <f t="shared" si="5"/>
        <v>2.8600965415940753</v>
      </c>
    </row>
    <row r="137" spans="1:14" x14ac:dyDescent="0.25">
      <c r="A137" s="92">
        <v>41913</v>
      </c>
      <c r="B137">
        <v>2.61</v>
      </c>
      <c r="C137">
        <v>2.72</v>
      </c>
      <c r="D137">
        <v>2.97</v>
      </c>
      <c r="E137">
        <v>3.49</v>
      </c>
      <c r="F137">
        <v>2.12</v>
      </c>
      <c r="G137">
        <v>3.23</v>
      </c>
      <c r="H137">
        <v>3.77</v>
      </c>
      <c r="I137">
        <v>4.5199999999999996</v>
      </c>
      <c r="J137" s="84">
        <f>EOD_T-A137</f>
        <v>181</v>
      </c>
      <c r="K137" s="83">
        <f t="shared" si="3"/>
        <v>1.0000000000000231E-2</v>
      </c>
      <c r="L137" s="83">
        <f t="shared" si="4"/>
        <v>0.2873563218390871</v>
      </c>
      <c r="M137" s="83">
        <f>L137-CGB_90DSMR</f>
        <v>0.60190498545632409</v>
      </c>
      <c r="N137" s="83">
        <f t="shared" si="5"/>
        <v>0.3622896115171777</v>
      </c>
    </row>
    <row r="138" spans="1:14" x14ac:dyDescent="0.25">
      <c r="A138" s="92">
        <v>41912</v>
      </c>
      <c r="B138">
        <v>2.61</v>
      </c>
      <c r="C138">
        <v>2.73</v>
      </c>
      <c r="D138">
        <v>2.97</v>
      </c>
      <c r="E138">
        <v>3.48</v>
      </c>
      <c r="F138">
        <v>2.13</v>
      </c>
      <c r="G138">
        <v>3.22</v>
      </c>
      <c r="H138">
        <v>3.76</v>
      </c>
      <c r="I138">
        <v>4.5199999999999996</v>
      </c>
      <c r="J138" s="84">
        <f>EOD_T-A138</f>
        <v>182</v>
      </c>
      <c r="K138" s="83">
        <f t="shared" si="3"/>
        <v>-2.0000000000000018E-2</v>
      </c>
      <c r="L138" s="83">
        <f t="shared" si="4"/>
        <v>-0.57142857142857195</v>
      </c>
      <c r="M138" s="83">
        <f>L138-CGB_90DSMR</f>
        <v>-0.25687990781133502</v>
      </c>
      <c r="N138" s="83">
        <f t="shared" si="5"/>
        <v>6.5987287037159975E-2</v>
      </c>
    </row>
    <row r="139" spans="1:14" x14ac:dyDescent="0.25">
      <c r="A139" s="92">
        <v>41911</v>
      </c>
      <c r="B139">
        <v>2.62</v>
      </c>
      <c r="C139">
        <v>2.75</v>
      </c>
      <c r="D139">
        <v>3</v>
      </c>
      <c r="E139">
        <v>3.5</v>
      </c>
      <c r="F139">
        <v>2.21</v>
      </c>
      <c r="G139">
        <v>3.27</v>
      </c>
      <c r="H139">
        <v>3.81</v>
      </c>
      <c r="I139">
        <v>4.58</v>
      </c>
      <c r="J139" s="84">
        <f>EOD_T-A139</f>
        <v>183</v>
      </c>
      <c r="K139" s="83">
        <f t="shared" si="3"/>
        <v>9.9999999999997868E-3</v>
      </c>
      <c r="L139" s="83">
        <f t="shared" si="4"/>
        <v>0.28653295128939216</v>
      </c>
      <c r="M139" s="83">
        <f>L139-CGB_90DSMR</f>
        <v>0.60108161490662915</v>
      </c>
      <c r="N139" s="83">
        <f t="shared" si="5"/>
        <v>0.36129910777876123</v>
      </c>
    </row>
    <row r="140" spans="1:14" x14ac:dyDescent="0.25">
      <c r="A140" s="92">
        <v>41908</v>
      </c>
      <c r="B140">
        <v>2.63</v>
      </c>
      <c r="C140">
        <v>2.76</v>
      </c>
      <c r="D140">
        <v>3</v>
      </c>
      <c r="E140">
        <v>3.49</v>
      </c>
      <c r="F140">
        <v>2.17</v>
      </c>
      <c r="G140">
        <v>3.22</v>
      </c>
      <c r="H140">
        <v>3.76</v>
      </c>
      <c r="I140">
        <v>4.53</v>
      </c>
      <c r="J140" s="84">
        <f>EOD_T-A140</f>
        <v>186</v>
      </c>
      <c r="K140" s="83">
        <f t="shared" ref="K140:K203" si="6">E140-E141</f>
        <v>-8.9999999999999858E-2</v>
      </c>
      <c r="L140" s="83">
        <f t="shared" ref="L140:L203" si="7">K140/E141*100</f>
        <v>-2.5139664804469235</v>
      </c>
      <c r="M140" s="83">
        <f>L140-CGB_90DSMR</f>
        <v>-2.1994178168296865</v>
      </c>
      <c r="N140" s="83">
        <f t="shared" ref="N140:N203" si="8">M140*M140</f>
        <v>4.8374387329878648</v>
      </c>
    </row>
    <row r="141" spans="1:14" x14ac:dyDescent="0.25">
      <c r="A141" s="92">
        <v>41907</v>
      </c>
      <c r="B141">
        <v>2.66</v>
      </c>
      <c r="C141">
        <v>2.81</v>
      </c>
      <c r="D141">
        <v>3.07</v>
      </c>
      <c r="E141">
        <v>3.58</v>
      </c>
      <c r="F141">
        <v>2.15</v>
      </c>
      <c r="G141">
        <v>3.22</v>
      </c>
      <c r="H141">
        <v>3.75</v>
      </c>
      <c r="I141">
        <v>4.53</v>
      </c>
      <c r="J141" s="84">
        <f>EOD_T-A141</f>
        <v>187</v>
      </c>
      <c r="K141" s="83">
        <f t="shared" si="6"/>
        <v>-2.9999999999999805E-2</v>
      </c>
      <c r="L141" s="83">
        <f t="shared" si="7"/>
        <v>-0.83102493074791706</v>
      </c>
      <c r="M141" s="83">
        <f>L141-CGB_90DSMR</f>
        <v>-0.51647626713068018</v>
      </c>
      <c r="N141" s="83">
        <f t="shared" si="8"/>
        <v>0.26674773450924172</v>
      </c>
    </row>
    <row r="142" spans="1:14" x14ac:dyDescent="0.25">
      <c r="A142" s="92">
        <v>41906</v>
      </c>
      <c r="B142">
        <v>2.69</v>
      </c>
      <c r="C142">
        <v>2.84</v>
      </c>
      <c r="D142">
        <v>3.09</v>
      </c>
      <c r="E142">
        <v>3.61</v>
      </c>
      <c r="F142">
        <v>2.1</v>
      </c>
      <c r="G142">
        <v>3.19</v>
      </c>
      <c r="H142">
        <v>3.73</v>
      </c>
      <c r="I142">
        <v>4.4800000000000004</v>
      </c>
      <c r="J142" s="84">
        <f>EOD_T-A142</f>
        <v>188</v>
      </c>
      <c r="K142" s="83">
        <f t="shared" si="6"/>
        <v>4.9999999999999822E-2</v>
      </c>
      <c r="L142" s="83">
        <f t="shared" si="7"/>
        <v>1.4044943820224669</v>
      </c>
      <c r="M142" s="83">
        <f>L142-CGB_90DSMR</f>
        <v>1.7190430456397039</v>
      </c>
      <c r="N142" s="83">
        <f t="shared" si="8"/>
        <v>2.9551089927622289</v>
      </c>
    </row>
    <row r="143" spans="1:14" x14ac:dyDescent="0.25">
      <c r="A143" s="92">
        <v>41905</v>
      </c>
      <c r="B143">
        <v>2.64</v>
      </c>
      <c r="C143">
        <v>2.79</v>
      </c>
      <c r="D143">
        <v>3.05</v>
      </c>
      <c r="E143">
        <v>3.56</v>
      </c>
      <c r="F143">
        <v>2.04</v>
      </c>
      <c r="G143">
        <v>3.12</v>
      </c>
      <c r="H143">
        <v>3.65</v>
      </c>
      <c r="I143">
        <v>4.43</v>
      </c>
      <c r="J143" s="84">
        <f>EOD_T-A143</f>
        <v>189</v>
      </c>
      <c r="K143" s="83">
        <f t="shared" si="6"/>
        <v>-8.9999999999999858E-2</v>
      </c>
      <c r="L143" s="83">
        <f t="shared" si="7"/>
        <v>-2.4657534246575303</v>
      </c>
      <c r="M143" s="83">
        <f>L143-CGB_90DSMR</f>
        <v>-2.1512047610402933</v>
      </c>
      <c r="N143" s="83">
        <f t="shared" si="8"/>
        <v>4.6276819239224256</v>
      </c>
    </row>
    <row r="144" spans="1:14" x14ac:dyDescent="0.25">
      <c r="A144" s="92">
        <v>41904</v>
      </c>
      <c r="B144">
        <v>2.71</v>
      </c>
      <c r="C144">
        <v>2.87</v>
      </c>
      <c r="D144">
        <v>3.13</v>
      </c>
      <c r="E144">
        <v>3.65</v>
      </c>
      <c r="F144">
        <v>2.0099999999999998</v>
      </c>
      <c r="G144">
        <v>3.09</v>
      </c>
      <c r="H144">
        <v>3.63</v>
      </c>
      <c r="I144">
        <v>4.3899999999999997</v>
      </c>
      <c r="J144" s="84">
        <f>EOD_T-A144</f>
        <v>190</v>
      </c>
      <c r="K144" s="83">
        <f t="shared" si="6"/>
        <v>-8.0000000000000071E-2</v>
      </c>
      <c r="L144" s="83">
        <f t="shared" si="7"/>
        <v>-2.1447721179624684</v>
      </c>
      <c r="M144" s="83">
        <f>L144-CGB_90DSMR</f>
        <v>-1.8302234543452314</v>
      </c>
      <c r="N144" s="83">
        <f t="shared" si="8"/>
        <v>3.349717892835391</v>
      </c>
    </row>
    <row r="145" spans="1:14" x14ac:dyDescent="0.25">
      <c r="A145" s="92">
        <v>41901</v>
      </c>
      <c r="B145">
        <v>2.77</v>
      </c>
      <c r="C145">
        <v>2.93</v>
      </c>
      <c r="D145">
        <v>3.19</v>
      </c>
      <c r="E145">
        <v>3.73</v>
      </c>
      <c r="F145">
        <v>1.99</v>
      </c>
      <c r="G145">
        <v>3.06</v>
      </c>
      <c r="H145">
        <v>3.59</v>
      </c>
      <c r="I145">
        <v>4.3600000000000003</v>
      </c>
      <c r="J145" s="84">
        <f>EOD_T-A145</f>
        <v>193</v>
      </c>
      <c r="K145" s="83">
        <f t="shared" si="6"/>
        <v>2.0000000000000018E-2</v>
      </c>
      <c r="L145" s="83">
        <f t="shared" si="7"/>
        <v>0.53908355795148299</v>
      </c>
      <c r="M145" s="83">
        <f>L145-CGB_90DSMR</f>
        <v>0.85363222156871998</v>
      </c>
      <c r="N145" s="83">
        <f t="shared" si="8"/>
        <v>0.72868796970034821</v>
      </c>
    </row>
    <row r="146" spans="1:14" x14ac:dyDescent="0.25">
      <c r="A146" s="92">
        <v>41900</v>
      </c>
      <c r="B146">
        <v>2.76</v>
      </c>
      <c r="C146">
        <v>2.92</v>
      </c>
      <c r="D146">
        <v>3.18</v>
      </c>
      <c r="E146">
        <v>3.71</v>
      </c>
      <c r="F146">
        <v>2.0299999999999998</v>
      </c>
      <c r="G146">
        <v>3.1</v>
      </c>
      <c r="H146">
        <v>3.63</v>
      </c>
      <c r="I146">
        <v>4.38</v>
      </c>
      <c r="J146" s="84">
        <f>EOD_T-A146</f>
        <v>194</v>
      </c>
      <c r="K146" s="83">
        <f t="shared" si="6"/>
        <v>6.0000000000000053E-2</v>
      </c>
      <c r="L146" s="83">
        <f t="shared" si="7"/>
        <v>1.6438356164383578</v>
      </c>
      <c r="M146" s="83">
        <f>L146-CGB_90DSMR</f>
        <v>1.9583842800555948</v>
      </c>
      <c r="N146" s="83">
        <f t="shared" si="8"/>
        <v>3.8352689883688704</v>
      </c>
    </row>
    <row r="147" spans="1:14" x14ac:dyDescent="0.25">
      <c r="A147" s="92">
        <v>41899</v>
      </c>
      <c r="B147">
        <v>2.71</v>
      </c>
      <c r="C147">
        <v>2.86</v>
      </c>
      <c r="D147">
        <v>3.12</v>
      </c>
      <c r="E147">
        <v>3.65</v>
      </c>
      <c r="F147">
        <v>2.09</v>
      </c>
      <c r="G147">
        <v>3.14</v>
      </c>
      <c r="H147">
        <v>3.68</v>
      </c>
      <c r="I147">
        <v>4.43</v>
      </c>
      <c r="J147" s="84">
        <f>EOD_T-A147</f>
        <v>195</v>
      </c>
      <c r="K147" s="83">
        <f t="shared" si="6"/>
        <v>2.9999999999999805E-2</v>
      </c>
      <c r="L147" s="83">
        <f t="shared" si="7"/>
        <v>0.82872928176795035</v>
      </c>
      <c r="M147" s="83">
        <f>L147-CGB_90DSMR</f>
        <v>1.1432779453851873</v>
      </c>
      <c r="N147" s="83">
        <f t="shared" si="8"/>
        <v>1.3070844604041754</v>
      </c>
    </row>
    <row r="148" spans="1:14" x14ac:dyDescent="0.25">
      <c r="A148" s="92">
        <v>41898</v>
      </c>
      <c r="B148">
        <v>2.7</v>
      </c>
      <c r="C148">
        <v>2.84</v>
      </c>
      <c r="D148">
        <v>3.09</v>
      </c>
      <c r="E148">
        <v>3.62</v>
      </c>
      <c r="F148">
        <v>2.12</v>
      </c>
      <c r="G148">
        <v>3.17</v>
      </c>
      <c r="H148">
        <v>3.7</v>
      </c>
      <c r="I148">
        <v>4.45</v>
      </c>
      <c r="J148" s="84">
        <f>EOD_T-A148</f>
        <v>196</v>
      </c>
      <c r="K148" s="83">
        <f t="shared" si="6"/>
        <v>-2.9999999999999805E-2</v>
      </c>
      <c r="L148" s="83">
        <f t="shared" si="7"/>
        <v>-0.82191780821917282</v>
      </c>
      <c r="M148" s="83">
        <f>L148-CGB_90DSMR</f>
        <v>-0.50736914460193594</v>
      </c>
      <c r="N148" s="83">
        <f t="shared" si="8"/>
        <v>0.25742344889410018</v>
      </c>
    </row>
    <row r="149" spans="1:14" x14ac:dyDescent="0.25">
      <c r="A149" s="92">
        <v>41897</v>
      </c>
      <c r="B149">
        <v>2.72</v>
      </c>
      <c r="C149">
        <v>2.86</v>
      </c>
      <c r="D149">
        <v>3.12</v>
      </c>
      <c r="E149">
        <v>3.65</v>
      </c>
      <c r="F149">
        <v>2.1800000000000002</v>
      </c>
      <c r="G149">
        <v>3.19</v>
      </c>
      <c r="H149">
        <v>3.73</v>
      </c>
      <c r="I149">
        <v>4.5</v>
      </c>
      <c r="J149" s="84">
        <f>EOD_T-A149</f>
        <v>197</v>
      </c>
      <c r="K149" s="83">
        <f t="shared" si="6"/>
        <v>4.0000000000000036E-2</v>
      </c>
      <c r="L149" s="83">
        <f t="shared" si="7"/>
        <v>1.1080332409972309</v>
      </c>
      <c r="M149" s="83">
        <f>L149-CGB_90DSMR</f>
        <v>1.4225819046144679</v>
      </c>
      <c r="N149" s="83">
        <f t="shared" si="8"/>
        <v>2.0237392753365269</v>
      </c>
    </row>
    <row r="150" spans="1:14" x14ac:dyDescent="0.25">
      <c r="A150" s="92">
        <v>41894</v>
      </c>
      <c r="B150">
        <v>2.72</v>
      </c>
      <c r="C150">
        <v>2.86</v>
      </c>
      <c r="D150">
        <v>3.11</v>
      </c>
      <c r="E150">
        <v>3.61</v>
      </c>
      <c r="F150">
        <v>2.2000000000000002</v>
      </c>
      <c r="G150">
        <v>3.21</v>
      </c>
      <c r="H150">
        <v>3.75</v>
      </c>
      <c r="I150">
        <v>4.54</v>
      </c>
      <c r="J150" s="84">
        <f>EOD_T-A150</f>
        <v>200</v>
      </c>
      <c r="K150" s="83">
        <f t="shared" si="6"/>
        <v>0</v>
      </c>
      <c r="L150" s="83">
        <f t="shared" si="7"/>
        <v>0</v>
      </c>
      <c r="M150" s="83">
        <f>L150-CGB_90DSMR</f>
        <v>0.31454866361723693</v>
      </c>
      <c r="N150" s="83">
        <f t="shared" si="8"/>
        <v>9.8940861783389678E-2</v>
      </c>
    </row>
    <row r="151" spans="1:14" x14ac:dyDescent="0.25">
      <c r="A151" s="92">
        <v>41893</v>
      </c>
      <c r="B151">
        <v>2.73</v>
      </c>
      <c r="C151">
        <v>2.86</v>
      </c>
      <c r="D151">
        <v>3.11</v>
      </c>
      <c r="E151">
        <v>3.61</v>
      </c>
      <c r="F151">
        <v>2.14</v>
      </c>
      <c r="G151">
        <v>3.19</v>
      </c>
      <c r="H151">
        <v>3.73</v>
      </c>
      <c r="I151">
        <v>4.5199999999999996</v>
      </c>
      <c r="J151" s="84">
        <f>EOD_T-A151</f>
        <v>201</v>
      </c>
      <c r="K151" s="83">
        <f t="shared" si="6"/>
        <v>4.0000000000000036E-2</v>
      </c>
      <c r="L151" s="83">
        <f t="shared" si="7"/>
        <v>1.1204481792717098</v>
      </c>
      <c r="M151" s="83">
        <f>L151-CGB_90DSMR</f>
        <v>1.4349968428889468</v>
      </c>
      <c r="N151" s="83">
        <f t="shared" si="8"/>
        <v>2.0592159391012448</v>
      </c>
    </row>
    <row r="152" spans="1:14" x14ac:dyDescent="0.25">
      <c r="A152" s="92">
        <v>41892</v>
      </c>
      <c r="B152">
        <v>2.7</v>
      </c>
      <c r="C152">
        <v>2.82</v>
      </c>
      <c r="D152">
        <v>3.07</v>
      </c>
      <c r="E152">
        <v>3.57</v>
      </c>
      <c r="F152">
        <v>2.14</v>
      </c>
      <c r="G152">
        <v>3.17</v>
      </c>
      <c r="H152">
        <v>3.72</v>
      </c>
      <c r="I152">
        <v>4.51</v>
      </c>
      <c r="J152" s="84">
        <f>EOD_T-A152</f>
        <v>202</v>
      </c>
      <c r="K152" s="83">
        <f t="shared" si="6"/>
        <v>0</v>
      </c>
      <c r="L152" s="83">
        <f t="shared" si="7"/>
        <v>0</v>
      </c>
      <c r="M152" s="83">
        <f>L152-CGB_90DSMR</f>
        <v>0.31454866361723693</v>
      </c>
      <c r="N152" s="83">
        <f t="shared" si="8"/>
        <v>9.8940861783389678E-2</v>
      </c>
    </row>
    <row r="153" spans="1:14" x14ac:dyDescent="0.25">
      <c r="A153" s="92">
        <v>41891</v>
      </c>
      <c r="B153">
        <v>2.7</v>
      </c>
      <c r="C153">
        <v>2.81</v>
      </c>
      <c r="D153">
        <v>3.06</v>
      </c>
      <c r="E153">
        <v>3.57</v>
      </c>
      <c r="F153">
        <v>2.12</v>
      </c>
      <c r="G153">
        <v>3.22</v>
      </c>
      <c r="H153">
        <v>3.76</v>
      </c>
      <c r="I153">
        <v>4.5</v>
      </c>
      <c r="J153" s="84">
        <f>EOD_T-A153</f>
        <v>203</v>
      </c>
      <c r="K153" s="83">
        <f t="shared" si="6"/>
        <v>0.11999999999999966</v>
      </c>
      <c r="L153" s="83">
        <f t="shared" si="7"/>
        <v>3.4782608695652075</v>
      </c>
      <c r="M153" s="83">
        <f>L153-CGB_90DSMR</f>
        <v>3.7928095331824445</v>
      </c>
      <c r="N153" s="83">
        <f t="shared" si="8"/>
        <v>14.385404154999632</v>
      </c>
    </row>
    <row r="154" spans="1:14" x14ac:dyDescent="0.25">
      <c r="A154" s="92">
        <v>41890</v>
      </c>
      <c r="B154">
        <v>2.63</v>
      </c>
      <c r="C154">
        <v>2.74</v>
      </c>
      <c r="D154">
        <v>2.98</v>
      </c>
      <c r="E154">
        <v>3.45</v>
      </c>
      <c r="F154">
        <v>2.04</v>
      </c>
      <c r="G154">
        <v>3.12</v>
      </c>
      <c r="H154">
        <v>3.65</v>
      </c>
      <c r="I154">
        <v>4.3899999999999997</v>
      </c>
      <c r="J154" s="84">
        <f>EOD_T-A154</f>
        <v>204</v>
      </c>
      <c r="K154" s="83">
        <f t="shared" si="6"/>
        <v>-2.0000000000000018E-2</v>
      </c>
      <c r="L154" s="83">
        <f t="shared" si="7"/>
        <v>-0.57636887608069209</v>
      </c>
      <c r="M154" s="83">
        <f>L154-CGB_90DSMR</f>
        <v>-0.26182021246345516</v>
      </c>
      <c r="N154" s="83">
        <f t="shared" si="8"/>
        <v>6.8549823654408801E-2</v>
      </c>
    </row>
    <row r="155" spans="1:14" x14ac:dyDescent="0.25">
      <c r="A155" s="92">
        <v>41887</v>
      </c>
      <c r="B155">
        <v>2.64</v>
      </c>
      <c r="C155">
        <v>2.75</v>
      </c>
      <c r="D155">
        <v>2.99</v>
      </c>
      <c r="E155">
        <v>3.47</v>
      </c>
      <c r="F155">
        <v>2.0499999999999998</v>
      </c>
      <c r="G155">
        <v>3.15</v>
      </c>
      <c r="H155">
        <v>3.69</v>
      </c>
      <c r="I155">
        <v>4.5199999999999996</v>
      </c>
      <c r="J155" s="84">
        <f>EOD_T-A155</f>
        <v>207</v>
      </c>
      <c r="K155" s="83">
        <f t="shared" si="6"/>
        <v>4.0000000000000036E-2</v>
      </c>
      <c r="L155" s="83">
        <f t="shared" si="7"/>
        <v>1.1661807580174937</v>
      </c>
      <c r="M155" s="83">
        <f>L155-CGB_90DSMR</f>
        <v>1.4807294216347306</v>
      </c>
      <c r="N155" s="83">
        <f t="shared" si="8"/>
        <v>2.1925596200947237</v>
      </c>
    </row>
    <row r="156" spans="1:14" x14ac:dyDescent="0.25">
      <c r="A156" s="92">
        <v>41886</v>
      </c>
      <c r="B156">
        <v>2.61</v>
      </c>
      <c r="C156">
        <v>2.72</v>
      </c>
      <c r="D156">
        <v>2.96</v>
      </c>
      <c r="E156">
        <v>3.43</v>
      </c>
      <c r="F156">
        <v>2.09</v>
      </c>
      <c r="G156">
        <v>3.19</v>
      </c>
      <c r="H156">
        <v>3.73</v>
      </c>
      <c r="I156">
        <v>4.55</v>
      </c>
      <c r="J156" s="84">
        <f>EOD_T-A156</f>
        <v>208</v>
      </c>
      <c r="K156" s="83">
        <f t="shared" si="6"/>
        <v>0</v>
      </c>
      <c r="L156" s="83">
        <f t="shared" si="7"/>
        <v>0</v>
      </c>
      <c r="M156" s="83">
        <f>L156-CGB_90DSMR</f>
        <v>0.31454866361723693</v>
      </c>
      <c r="N156" s="83">
        <f t="shared" si="8"/>
        <v>9.8940861783389678E-2</v>
      </c>
    </row>
    <row r="157" spans="1:14" x14ac:dyDescent="0.25">
      <c r="A157" s="92">
        <v>41885</v>
      </c>
      <c r="B157">
        <v>2.62</v>
      </c>
      <c r="C157">
        <v>2.73</v>
      </c>
      <c r="D157">
        <v>2.97</v>
      </c>
      <c r="E157">
        <v>3.43</v>
      </c>
      <c r="F157">
        <v>2.0699999999999998</v>
      </c>
      <c r="G157">
        <v>3.17</v>
      </c>
      <c r="H157">
        <v>3.71</v>
      </c>
      <c r="I157">
        <v>4.53</v>
      </c>
      <c r="J157" s="84">
        <f>EOD_T-A157</f>
        <v>209</v>
      </c>
      <c r="K157" s="83">
        <f t="shared" si="6"/>
        <v>8.0000000000000071E-2</v>
      </c>
      <c r="L157" s="83">
        <f t="shared" si="7"/>
        <v>2.3880597014925393</v>
      </c>
      <c r="M157" s="83">
        <f>L157-CGB_90DSMR</f>
        <v>2.7026083651097763</v>
      </c>
      <c r="N157" s="83">
        <f t="shared" si="8"/>
        <v>7.304091975161338</v>
      </c>
    </row>
    <row r="158" spans="1:14" x14ac:dyDescent="0.25">
      <c r="A158" s="92">
        <v>41884</v>
      </c>
      <c r="B158">
        <v>2.59</v>
      </c>
      <c r="C158">
        <v>2.69</v>
      </c>
      <c r="D158">
        <v>2.92</v>
      </c>
      <c r="E158">
        <v>3.35</v>
      </c>
      <c r="F158">
        <v>2.14</v>
      </c>
      <c r="G158">
        <v>3.21</v>
      </c>
      <c r="H158">
        <v>3.74</v>
      </c>
      <c r="I158">
        <v>4.58</v>
      </c>
      <c r="J158" s="84">
        <f>EOD_T-A158</f>
        <v>210</v>
      </c>
      <c r="K158" s="83">
        <f t="shared" si="6"/>
        <v>2.0000000000000018E-2</v>
      </c>
      <c r="L158" s="83">
        <f t="shared" si="7"/>
        <v>0.60060060060060116</v>
      </c>
      <c r="M158" s="83">
        <f>L158-CGB_90DSMR</f>
        <v>0.91514926421783804</v>
      </c>
      <c r="N158" s="83">
        <f t="shared" si="8"/>
        <v>0.83749817579845032</v>
      </c>
    </row>
    <row r="159" spans="1:14" x14ac:dyDescent="0.25">
      <c r="A159" s="92">
        <v>41883</v>
      </c>
      <c r="B159">
        <v>2.56</v>
      </c>
      <c r="C159">
        <v>2.66</v>
      </c>
      <c r="D159">
        <v>2.89</v>
      </c>
      <c r="E159">
        <v>3.33</v>
      </c>
      <c r="F159">
        <v>2.1800000000000002</v>
      </c>
      <c r="G159">
        <v>3.23</v>
      </c>
      <c r="H159">
        <v>3.77</v>
      </c>
      <c r="I159">
        <v>4.6100000000000003</v>
      </c>
      <c r="J159" s="84">
        <f>EOD_T-A159</f>
        <v>211</v>
      </c>
      <c r="K159" s="83">
        <f t="shared" si="6"/>
        <v>3.0000000000000249E-2</v>
      </c>
      <c r="L159" s="83">
        <f t="shared" si="7"/>
        <v>0.90909090909091672</v>
      </c>
      <c r="M159" s="83">
        <f>L159-CGB_90DSMR</f>
        <v>1.2236395727081537</v>
      </c>
      <c r="N159" s="83">
        <f t="shared" si="8"/>
        <v>1.4972938038973931</v>
      </c>
    </row>
    <row r="160" spans="1:14" x14ac:dyDescent="0.25">
      <c r="A160" s="92">
        <v>41880</v>
      </c>
      <c r="B160">
        <v>2.5499999999999998</v>
      </c>
      <c r="C160">
        <v>2.65</v>
      </c>
      <c r="D160">
        <v>2.88</v>
      </c>
      <c r="E160">
        <v>3.3</v>
      </c>
      <c r="F160">
        <v>2.1800000000000002</v>
      </c>
      <c r="G160">
        <v>3.23</v>
      </c>
      <c r="H160">
        <v>3.77</v>
      </c>
      <c r="I160">
        <v>4.6100000000000003</v>
      </c>
      <c r="J160" s="84">
        <f>EOD_T-A160</f>
        <v>214</v>
      </c>
      <c r="K160" s="83">
        <f t="shared" si="6"/>
        <v>-3.0000000000000249E-2</v>
      </c>
      <c r="L160" s="83">
        <f t="shared" si="7"/>
        <v>-0.90090090090090835</v>
      </c>
      <c r="M160" s="83">
        <f>L160-CGB_90DSMR</f>
        <v>-0.58635223728367136</v>
      </c>
      <c r="N160" s="83">
        <f t="shared" si="8"/>
        <v>0.34380894616756685</v>
      </c>
    </row>
    <row r="161" spans="1:14" x14ac:dyDescent="0.25">
      <c r="A161" s="92">
        <v>41879</v>
      </c>
      <c r="B161">
        <v>2.56</v>
      </c>
      <c r="C161">
        <v>2.66</v>
      </c>
      <c r="D161">
        <v>2.9</v>
      </c>
      <c r="E161">
        <v>3.33</v>
      </c>
      <c r="F161">
        <v>2.13</v>
      </c>
      <c r="G161">
        <v>3.2</v>
      </c>
      <c r="H161">
        <v>3.73</v>
      </c>
      <c r="I161">
        <v>4.57</v>
      </c>
      <c r="J161" s="84">
        <f>EOD_T-A161</f>
        <v>215</v>
      </c>
      <c r="K161" s="83">
        <f t="shared" si="6"/>
        <v>0</v>
      </c>
      <c r="L161" s="83">
        <f t="shared" si="7"/>
        <v>0</v>
      </c>
      <c r="M161" s="83">
        <f>L161-CGB_90DSMR</f>
        <v>0.31454866361723693</v>
      </c>
      <c r="N161" s="83">
        <f t="shared" si="8"/>
        <v>9.8940861783389678E-2</v>
      </c>
    </row>
    <row r="162" spans="1:14" x14ac:dyDescent="0.25">
      <c r="A162" s="92">
        <v>41878</v>
      </c>
      <c r="B162">
        <v>2.54</v>
      </c>
      <c r="C162">
        <v>2.64</v>
      </c>
      <c r="D162">
        <v>2.89</v>
      </c>
      <c r="E162">
        <v>3.33</v>
      </c>
      <c r="F162">
        <v>2.12</v>
      </c>
      <c r="G162">
        <v>3.21</v>
      </c>
      <c r="H162">
        <v>3.73</v>
      </c>
      <c r="I162">
        <v>4.55</v>
      </c>
      <c r="J162" s="84">
        <f>EOD_T-A162</f>
        <v>216</v>
      </c>
      <c r="K162" s="83">
        <f t="shared" si="6"/>
        <v>-2.9999999999999805E-2</v>
      </c>
      <c r="L162" s="83">
        <f t="shared" si="7"/>
        <v>-0.89285714285713713</v>
      </c>
      <c r="M162" s="83">
        <f>L162-CGB_90DSMR</f>
        <v>-0.57830847923990025</v>
      </c>
      <c r="N162" s="83">
        <f t="shared" si="8"/>
        <v>0.33444069716076613</v>
      </c>
    </row>
    <row r="163" spans="1:14" x14ac:dyDescent="0.25">
      <c r="A163" s="92">
        <v>41877</v>
      </c>
      <c r="B163">
        <v>2.5499999999999998</v>
      </c>
      <c r="C163">
        <v>2.66</v>
      </c>
      <c r="D163">
        <v>2.91</v>
      </c>
      <c r="E163">
        <v>3.36</v>
      </c>
      <c r="F163">
        <v>2.09</v>
      </c>
      <c r="G163">
        <v>3.21</v>
      </c>
      <c r="H163">
        <v>3.72</v>
      </c>
      <c r="I163">
        <v>4.53</v>
      </c>
      <c r="J163" s="84">
        <f>EOD_T-A163</f>
        <v>217</v>
      </c>
      <c r="K163" s="83">
        <f t="shared" si="6"/>
        <v>-8.0000000000000071E-2</v>
      </c>
      <c r="L163" s="83">
        <f t="shared" si="7"/>
        <v>-2.3255813953488391</v>
      </c>
      <c r="M163" s="83">
        <f>L163-CGB_90DSMR</f>
        <v>-2.0110327317316021</v>
      </c>
      <c r="N163" s="83">
        <f t="shared" si="8"/>
        <v>4.0442526480958696</v>
      </c>
    </row>
    <row r="164" spans="1:14" x14ac:dyDescent="0.25">
      <c r="A164" s="92">
        <v>41876</v>
      </c>
      <c r="B164">
        <v>2.6</v>
      </c>
      <c r="C164">
        <v>2.71</v>
      </c>
      <c r="D164">
        <v>2.97</v>
      </c>
      <c r="E164">
        <v>3.44</v>
      </c>
      <c r="F164">
        <v>2.0699999999999998</v>
      </c>
      <c r="G164">
        <v>3.19</v>
      </c>
      <c r="H164">
        <v>3.7</v>
      </c>
      <c r="I164">
        <v>4.5</v>
      </c>
      <c r="J164" s="84">
        <f>EOD_T-A164</f>
        <v>218</v>
      </c>
      <c r="K164" s="83">
        <f t="shared" si="6"/>
        <v>-4.0000000000000036E-2</v>
      </c>
      <c r="L164" s="83">
        <f t="shared" si="7"/>
        <v>-1.1494252873563229</v>
      </c>
      <c r="M164" s="83">
        <f>L164-CGB_90DSMR</f>
        <v>-0.83487662373908589</v>
      </c>
      <c r="N164" s="83">
        <f t="shared" si="8"/>
        <v>0.69701897686597514</v>
      </c>
    </row>
    <row r="165" spans="1:14" x14ac:dyDescent="0.25">
      <c r="A165" s="92">
        <v>41873</v>
      </c>
      <c r="B165">
        <v>2.61</v>
      </c>
      <c r="C165">
        <v>2.72</v>
      </c>
      <c r="D165">
        <v>2.99</v>
      </c>
      <c r="E165">
        <v>3.48</v>
      </c>
      <c r="F165">
        <v>2.09</v>
      </c>
      <c r="G165">
        <v>3.22</v>
      </c>
      <c r="H165">
        <v>3.71</v>
      </c>
      <c r="I165">
        <v>4.5199999999999996</v>
      </c>
      <c r="J165" s="84">
        <f>EOD_T-A165</f>
        <v>221</v>
      </c>
      <c r="K165" s="83">
        <f t="shared" si="6"/>
        <v>0</v>
      </c>
      <c r="L165" s="83">
        <f t="shared" si="7"/>
        <v>0</v>
      </c>
      <c r="M165" s="83">
        <f>L165-CGB_90DSMR</f>
        <v>0.31454866361723693</v>
      </c>
      <c r="N165" s="83">
        <f t="shared" si="8"/>
        <v>9.8940861783389678E-2</v>
      </c>
    </row>
    <row r="166" spans="1:14" x14ac:dyDescent="0.25">
      <c r="A166" s="92">
        <v>41872</v>
      </c>
      <c r="B166">
        <v>2.59</v>
      </c>
      <c r="C166">
        <v>2.7</v>
      </c>
      <c r="D166">
        <v>2.97</v>
      </c>
      <c r="E166">
        <v>3.48</v>
      </c>
      <c r="F166">
        <v>2.17</v>
      </c>
      <c r="G166">
        <v>3.23</v>
      </c>
      <c r="H166">
        <v>3.73</v>
      </c>
      <c r="I166">
        <v>4.5599999999999996</v>
      </c>
      <c r="J166" s="84">
        <f>EOD_T-A166</f>
        <v>222</v>
      </c>
      <c r="K166" s="83">
        <f t="shared" si="6"/>
        <v>4.9999999999999822E-2</v>
      </c>
      <c r="L166" s="83">
        <f t="shared" si="7"/>
        <v>1.4577259475218607</v>
      </c>
      <c r="M166" s="83">
        <f>L166-CGB_90DSMR</f>
        <v>1.7722746111390977</v>
      </c>
      <c r="N166" s="83">
        <f t="shared" si="8"/>
        <v>3.14095729728824</v>
      </c>
    </row>
    <row r="167" spans="1:14" x14ac:dyDescent="0.25">
      <c r="A167" s="92">
        <v>41871</v>
      </c>
      <c r="B167">
        <v>2.5499999999999998</v>
      </c>
      <c r="C167">
        <v>2.65</v>
      </c>
      <c r="D167">
        <v>2.92</v>
      </c>
      <c r="E167">
        <v>3.43</v>
      </c>
      <c r="F167">
        <v>2.21</v>
      </c>
      <c r="G167">
        <v>3.24</v>
      </c>
      <c r="H167">
        <v>3.73</v>
      </c>
      <c r="I167">
        <v>4.58</v>
      </c>
      <c r="J167" s="84">
        <f>EOD_T-A167</f>
        <v>223</v>
      </c>
      <c r="K167" s="83">
        <f t="shared" si="6"/>
        <v>2.0000000000000018E-2</v>
      </c>
      <c r="L167" s="83">
        <f t="shared" si="7"/>
        <v>0.58651026392961925</v>
      </c>
      <c r="M167" s="83">
        <f>L167-CGB_90DSMR</f>
        <v>0.90105892754685613</v>
      </c>
      <c r="N167" s="83">
        <f t="shared" si="8"/>
        <v>0.81190719091189056</v>
      </c>
    </row>
    <row r="168" spans="1:14" x14ac:dyDescent="0.25">
      <c r="A168" s="92">
        <v>41870</v>
      </c>
      <c r="B168">
        <v>2.5299999999999998</v>
      </c>
      <c r="C168">
        <v>2.62</v>
      </c>
      <c r="D168">
        <v>2.89</v>
      </c>
      <c r="E168">
        <v>3.41</v>
      </c>
      <c r="F168">
        <v>2.2400000000000002</v>
      </c>
      <c r="G168">
        <v>3.25</v>
      </c>
      <c r="H168">
        <v>3.73</v>
      </c>
      <c r="I168">
        <v>4.57</v>
      </c>
      <c r="J168" s="84">
        <f>EOD_T-A168</f>
        <v>224</v>
      </c>
      <c r="K168" s="83">
        <f t="shared" si="6"/>
        <v>6.0000000000000053E-2</v>
      </c>
      <c r="L168" s="83">
        <f t="shared" si="7"/>
        <v>1.7910447761194044</v>
      </c>
      <c r="M168" s="83">
        <f>L168-CGB_90DSMR</f>
        <v>2.1055934397366411</v>
      </c>
      <c r="N168" s="83">
        <f t="shared" si="8"/>
        <v>4.4335237334619801</v>
      </c>
    </row>
    <row r="169" spans="1:14" x14ac:dyDescent="0.25">
      <c r="A169" s="92">
        <v>41869</v>
      </c>
      <c r="B169">
        <v>2.5</v>
      </c>
      <c r="C169">
        <v>2.59</v>
      </c>
      <c r="D169">
        <v>2.86</v>
      </c>
      <c r="E169">
        <v>3.35</v>
      </c>
      <c r="F169">
        <v>2.2000000000000002</v>
      </c>
      <c r="G169">
        <v>3.24</v>
      </c>
      <c r="H169">
        <v>3.72</v>
      </c>
      <c r="I169">
        <v>4.54</v>
      </c>
      <c r="J169" s="84">
        <f>EOD_T-A169</f>
        <v>225</v>
      </c>
      <c r="K169" s="83">
        <f t="shared" si="6"/>
        <v>-4.0000000000000036E-2</v>
      </c>
      <c r="L169" s="83">
        <f t="shared" si="7"/>
        <v>-1.1799410029498536</v>
      </c>
      <c r="M169" s="83">
        <f>L169-CGB_90DSMR</f>
        <v>-0.86539233933261661</v>
      </c>
      <c r="N169" s="83">
        <f t="shared" si="8"/>
        <v>0.74890390097557868</v>
      </c>
    </row>
    <row r="170" spans="1:14" x14ac:dyDescent="0.25">
      <c r="A170" s="92">
        <v>41866</v>
      </c>
      <c r="B170">
        <v>2.5299999999999998</v>
      </c>
      <c r="C170">
        <v>2.62</v>
      </c>
      <c r="D170">
        <v>2.9</v>
      </c>
      <c r="E170">
        <v>3.39</v>
      </c>
      <c r="F170">
        <v>2.12</v>
      </c>
      <c r="G170">
        <v>3.2</v>
      </c>
      <c r="H170">
        <v>3.67</v>
      </c>
      <c r="I170">
        <v>4.4800000000000004</v>
      </c>
      <c r="J170" s="84">
        <f>EOD_T-A170</f>
        <v>228</v>
      </c>
      <c r="K170" s="83">
        <f t="shared" si="6"/>
        <v>0</v>
      </c>
      <c r="L170" s="83">
        <f t="shared" si="7"/>
        <v>0</v>
      </c>
      <c r="M170" s="83">
        <f>L170-CGB_90DSMR</f>
        <v>0.31454866361723693</v>
      </c>
      <c r="N170" s="83">
        <f t="shared" si="8"/>
        <v>9.8940861783389678E-2</v>
      </c>
    </row>
    <row r="171" spans="1:14" x14ac:dyDescent="0.25">
      <c r="A171" s="92">
        <v>41865</v>
      </c>
      <c r="B171">
        <v>2.52</v>
      </c>
      <c r="C171">
        <v>2.6</v>
      </c>
      <c r="D171">
        <v>2.88</v>
      </c>
      <c r="E171">
        <v>3.39</v>
      </c>
      <c r="F171">
        <v>2.09</v>
      </c>
      <c r="G171">
        <v>3.19</v>
      </c>
      <c r="H171">
        <v>3.66</v>
      </c>
      <c r="I171">
        <v>4.4800000000000004</v>
      </c>
      <c r="J171" s="84">
        <f>EOD_T-A171</f>
        <v>229</v>
      </c>
      <c r="K171" s="83">
        <f t="shared" si="6"/>
        <v>-6.0000000000000053E-2</v>
      </c>
      <c r="L171" s="83">
        <f t="shared" si="7"/>
        <v>-1.7391304347826102</v>
      </c>
      <c r="M171" s="83">
        <f>L171-CGB_90DSMR</f>
        <v>-1.4245817711653732</v>
      </c>
      <c r="N171" s="83">
        <f t="shared" si="8"/>
        <v>2.0294332227366718</v>
      </c>
    </row>
    <row r="172" spans="1:14" x14ac:dyDescent="0.25">
      <c r="A172" s="92">
        <v>41864</v>
      </c>
      <c r="B172">
        <v>2.57</v>
      </c>
      <c r="C172">
        <v>2.66</v>
      </c>
      <c r="D172">
        <v>2.94</v>
      </c>
      <c r="E172">
        <v>3.45</v>
      </c>
      <c r="F172">
        <v>2.08</v>
      </c>
      <c r="G172">
        <v>3.19</v>
      </c>
      <c r="H172">
        <v>3.65</v>
      </c>
      <c r="I172">
        <v>4.46</v>
      </c>
      <c r="J172" s="84">
        <f>EOD_T-A172</f>
        <v>230</v>
      </c>
      <c r="K172" s="83">
        <f t="shared" si="6"/>
        <v>3.0000000000000249E-2</v>
      </c>
      <c r="L172" s="83">
        <f t="shared" si="7"/>
        <v>0.87719298245614763</v>
      </c>
      <c r="M172" s="83">
        <f>L172-CGB_90DSMR</f>
        <v>1.1917416460733845</v>
      </c>
      <c r="N172" s="83">
        <f t="shared" si="8"/>
        <v>1.4202481509857001</v>
      </c>
    </row>
    <row r="173" spans="1:14" x14ac:dyDescent="0.25">
      <c r="A173" s="92">
        <v>41863</v>
      </c>
      <c r="B173">
        <v>2.5499999999999998</v>
      </c>
      <c r="C173">
        <v>2.64</v>
      </c>
      <c r="D173">
        <v>2.92</v>
      </c>
      <c r="E173">
        <v>3.42</v>
      </c>
      <c r="F173">
        <v>2.0699999999999998</v>
      </c>
      <c r="G173">
        <v>3.21</v>
      </c>
      <c r="H173">
        <v>3.67</v>
      </c>
      <c r="I173">
        <v>4.4400000000000004</v>
      </c>
      <c r="J173" s="84">
        <f>EOD_T-A173</f>
        <v>231</v>
      </c>
      <c r="K173" s="83">
        <f t="shared" si="6"/>
        <v>9.9999999999997868E-3</v>
      </c>
      <c r="L173" s="83">
        <f t="shared" si="7"/>
        <v>0.29325513196480313</v>
      </c>
      <c r="M173" s="83">
        <f>L173-CGB_90DSMR</f>
        <v>0.60780379558204012</v>
      </c>
      <c r="N173" s="83">
        <f t="shared" si="8"/>
        <v>0.36942545392393439</v>
      </c>
    </row>
    <row r="174" spans="1:14" x14ac:dyDescent="0.25">
      <c r="A174" s="92">
        <v>41862</v>
      </c>
      <c r="B174">
        <v>2.5299999999999998</v>
      </c>
      <c r="C174">
        <v>2.62</v>
      </c>
      <c r="D174">
        <v>2.89</v>
      </c>
      <c r="E174">
        <v>3.41</v>
      </c>
      <c r="F174">
        <v>2.04</v>
      </c>
      <c r="G174">
        <v>3.18</v>
      </c>
      <c r="H174">
        <v>3.62</v>
      </c>
      <c r="I174">
        <v>4.4000000000000004</v>
      </c>
      <c r="J174" s="84">
        <f>EOD_T-A174</f>
        <v>232</v>
      </c>
      <c r="K174" s="83">
        <f t="shared" si="6"/>
        <v>0.13000000000000034</v>
      </c>
      <c r="L174" s="83">
        <f t="shared" si="7"/>
        <v>3.9634146341463521</v>
      </c>
      <c r="M174" s="83">
        <f>L174-CGB_90DSMR</f>
        <v>4.2779632977635886</v>
      </c>
      <c r="N174" s="83">
        <f t="shared" si="8"/>
        <v>18.300969977012318</v>
      </c>
    </row>
    <row r="175" spans="1:14" x14ac:dyDescent="0.25">
      <c r="A175" s="92">
        <v>41859</v>
      </c>
      <c r="B175">
        <v>2.4500000000000002</v>
      </c>
      <c r="C175">
        <v>2.52</v>
      </c>
      <c r="D175">
        <v>2.8</v>
      </c>
      <c r="E175">
        <v>3.28</v>
      </c>
      <c r="F175">
        <v>2</v>
      </c>
      <c r="G175">
        <v>3.15</v>
      </c>
      <c r="H175">
        <v>3.59</v>
      </c>
      <c r="I175">
        <v>4.3600000000000003</v>
      </c>
      <c r="J175" s="84">
        <f>EOD_T-A175</f>
        <v>235</v>
      </c>
      <c r="K175" s="83">
        <f t="shared" si="6"/>
        <v>-0.14000000000000012</v>
      </c>
      <c r="L175" s="83">
        <f t="shared" si="7"/>
        <v>-4.0935672514619919</v>
      </c>
      <c r="M175" s="83">
        <f>L175-CGB_90DSMR</f>
        <v>-3.7790185878447549</v>
      </c>
      <c r="N175" s="83">
        <f t="shared" si="8"/>
        <v>14.280981487276165</v>
      </c>
    </row>
    <row r="176" spans="1:14" x14ac:dyDescent="0.25">
      <c r="A176" s="92">
        <v>41858</v>
      </c>
      <c r="B176">
        <v>2.54</v>
      </c>
      <c r="C176">
        <v>2.64</v>
      </c>
      <c r="D176">
        <v>2.92</v>
      </c>
      <c r="E176">
        <v>3.42</v>
      </c>
      <c r="F176">
        <v>2.02</v>
      </c>
      <c r="G176">
        <v>3.17</v>
      </c>
      <c r="H176">
        <v>3.61</v>
      </c>
      <c r="I176">
        <v>4.38</v>
      </c>
      <c r="J176" s="84">
        <f>EOD_T-A176</f>
        <v>236</v>
      </c>
      <c r="K176" s="83">
        <f t="shared" si="6"/>
        <v>-8.9999999999999858E-2</v>
      </c>
      <c r="L176" s="83">
        <f t="shared" si="7"/>
        <v>-2.5641025641025603</v>
      </c>
      <c r="M176" s="83">
        <f>L176-CGB_90DSMR</f>
        <v>-2.2495539004853233</v>
      </c>
      <c r="N176" s="83">
        <f t="shared" si="8"/>
        <v>5.0604927511887317</v>
      </c>
    </row>
    <row r="177" spans="1:14" x14ac:dyDescent="0.25">
      <c r="A177" s="92">
        <v>41857</v>
      </c>
      <c r="B177">
        <v>2.63</v>
      </c>
      <c r="C177">
        <v>2.74</v>
      </c>
      <c r="D177">
        <v>3.03</v>
      </c>
      <c r="E177">
        <v>3.51</v>
      </c>
      <c r="F177">
        <v>2.02</v>
      </c>
      <c r="G177">
        <v>3.16</v>
      </c>
      <c r="H177">
        <v>3.61</v>
      </c>
      <c r="I177">
        <v>4.37</v>
      </c>
      <c r="J177" s="84">
        <f>EOD_T-A177</f>
        <v>237</v>
      </c>
      <c r="K177" s="83">
        <f t="shared" si="6"/>
        <v>3.9999999999999591E-2</v>
      </c>
      <c r="L177" s="83">
        <f t="shared" si="7"/>
        <v>1.1527377521613713</v>
      </c>
      <c r="M177" s="83">
        <f>L177-CGB_90DSMR</f>
        <v>1.4672864157786083</v>
      </c>
      <c r="N177" s="83">
        <f t="shared" si="8"/>
        <v>2.1529294259284351</v>
      </c>
    </row>
    <row r="178" spans="1:14" x14ac:dyDescent="0.25">
      <c r="A178" s="92">
        <v>41856</v>
      </c>
      <c r="B178">
        <v>2.6</v>
      </c>
      <c r="C178">
        <v>2.72</v>
      </c>
      <c r="D178">
        <v>3</v>
      </c>
      <c r="E178">
        <v>3.47</v>
      </c>
      <c r="F178">
        <v>2</v>
      </c>
      <c r="G178">
        <v>3.14</v>
      </c>
      <c r="H178">
        <v>3.58</v>
      </c>
      <c r="I178">
        <v>4.3499999999999996</v>
      </c>
      <c r="J178" s="84">
        <f>EOD_T-A178</f>
        <v>238</v>
      </c>
      <c r="K178" s="83">
        <f t="shared" si="6"/>
        <v>-2.0000000000000018E-2</v>
      </c>
      <c r="L178" s="83">
        <f t="shared" si="7"/>
        <v>-0.57306590257879708</v>
      </c>
      <c r="M178" s="83">
        <f>L178-CGB_90DSMR</f>
        <v>-0.25851723896156015</v>
      </c>
      <c r="N178" s="83">
        <f t="shared" si="8"/>
        <v>6.6831162840308392E-2</v>
      </c>
    </row>
    <row r="179" spans="1:14" x14ac:dyDescent="0.25">
      <c r="A179" s="92">
        <v>41855</v>
      </c>
      <c r="B179">
        <v>2.62</v>
      </c>
      <c r="C179">
        <v>2.74</v>
      </c>
      <c r="D179">
        <v>3.02</v>
      </c>
      <c r="E179">
        <v>3.49</v>
      </c>
      <c r="F179">
        <v>2.0299999999999998</v>
      </c>
      <c r="G179">
        <v>3.18</v>
      </c>
      <c r="H179">
        <v>3.62</v>
      </c>
      <c r="I179">
        <v>4.4000000000000004</v>
      </c>
      <c r="J179" s="84">
        <f>EOD_T-A179</f>
        <v>239</v>
      </c>
      <c r="K179" s="83">
        <f t="shared" si="6"/>
        <v>-2.9999999999999805E-2</v>
      </c>
      <c r="L179" s="83">
        <f t="shared" si="7"/>
        <v>-0.85227272727272163</v>
      </c>
      <c r="M179" s="83">
        <f>L179-CGB_90DSMR</f>
        <v>-0.53772406365548475</v>
      </c>
      <c r="N179" s="83">
        <f t="shared" si="8"/>
        <v>0.28914716863416784</v>
      </c>
    </row>
    <row r="180" spans="1:14" x14ac:dyDescent="0.25">
      <c r="A180" s="92">
        <v>41852</v>
      </c>
      <c r="B180">
        <v>2.62</v>
      </c>
      <c r="C180">
        <v>2.74</v>
      </c>
      <c r="D180">
        <v>3.02</v>
      </c>
      <c r="E180">
        <v>3.52</v>
      </c>
      <c r="F180">
        <v>2.0099999999999998</v>
      </c>
      <c r="G180">
        <v>3.13</v>
      </c>
      <c r="H180">
        <v>3.58</v>
      </c>
      <c r="I180">
        <v>4.37</v>
      </c>
      <c r="J180" s="84">
        <f>EOD_T-A180</f>
        <v>242</v>
      </c>
      <c r="K180" s="83">
        <f t="shared" si="6"/>
        <v>1.0000000000000231E-2</v>
      </c>
      <c r="L180" s="83">
        <f t="shared" si="7"/>
        <v>0.28490028490029151</v>
      </c>
      <c r="M180" s="83">
        <f>L180-CGB_90DSMR</f>
        <v>0.5994489485175285</v>
      </c>
      <c r="N180" s="83">
        <f t="shared" si="8"/>
        <v>0.35933904187877053</v>
      </c>
    </row>
    <row r="181" spans="1:14" x14ac:dyDescent="0.25">
      <c r="A181" s="92">
        <v>41851</v>
      </c>
      <c r="B181">
        <v>2.6</v>
      </c>
      <c r="C181">
        <v>2.72</v>
      </c>
      <c r="D181">
        <v>3</v>
      </c>
      <c r="E181">
        <v>3.51</v>
      </c>
      <c r="F181">
        <v>2.0299999999999998</v>
      </c>
      <c r="G181">
        <v>3.11</v>
      </c>
      <c r="H181">
        <v>3.56</v>
      </c>
      <c r="I181">
        <v>4.3600000000000003</v>
      </c>
      <c r="J181" s="84">
        <f>EOD_T-A181</f>
        <v>243</v>
      </c>
      <c r="K181" s="83">
        <f t="shared" si="6"/>
        <v>8.9999999999999858E-2</v>
      </c>
      <c r="L181" s="83">
        <f t="shared" si="7"/>
        <v>2.6315789473684172</v>
      </c>
      <c r="M181" s="83">
        <f>L181-CGB_90DSMR</f>
        <v>2.9461276109856542</v>
      </c>
      <c r="N181" s="83">
        <f t="shared" si="8"/>
        <v>8.6796679002120385</v>
      </c>
    </row>
    <row r="182" spans="1:14" x14ac:dyDescent="0.25">
      <c r="A182" s="92">
        <v>41850</v>
      </c>
      <c r="B182">
        <v>2.57</v>
      </c>
      <c r="C182">
        <v>2.67</v>
      </c>
      <c r="D182">
        <v>2.95</v>
      </c>
      <c r="E182">
        <v>3.42</v>
      </c>
      <c r="F182">
        <v>1.99</v>
      </c>
      <c r="G182">
        <v>3.09</v>
      </c>
      <c r="H182">
        <v>3.55</v>
      </c>
      <c r="I182">
        <v>4.33</v>
      </c>
      <c r="J182" s="84">
        <f>EOD_T-A182</f>
        <v>244</v>
      </c>
      <c r="K182" s="83">
        <f t="shared" si="6"/>
        <v>-5.0000000000000266E-2</v>
      </c>
      <c r="L182" s="83">
        <f t="shared" si="7"/>
        <v>-1.4409221902017366</v>
      </c>
      <c r="M182" s="83">
        <f>L182-CGB_90DSMR</f>
        <v>-1.1263735265844996</v>
      </c>
      <c r="N182" s="83">
        <f t="shared" si="8"/>
        <v>1.2687173213904024</v>
      </c>
    </row>
    <row r="183" spans="1:14" x14ac:dyDescent="0.25">
      <c r="A183" s="92">
        <v>41849</v>
      </c>
      <c r="B183">
        <v>2.6</v>
      </c>
      <c r="C183">
        <v>2.7</v>
      </c>
      <c r="D183">
        <v>2.98</v>
      </c>
      <c r="E183">
        <v>3.47</v>
      </c>
      <c r="F183">
        <v>1.96</v>
      </c>
      <c r="G183">
        <v>3.11</v>
      </c>
      <c r="H183">
        <v>3.56</v>
      </c>
      <c r="I183">
        <v>4.34</v>
      </c>
      <c r="J183" s="84">
        <f>EOD_T-A183</f>
        <v>245</v>
      </c>
      <c r="K183" s="83">
        <f t="shared" si="6"/>
        <v>4.0000000000000036E-2</v>
      </c>
      <c r="L183" s="83">
        <f t="shared" si="7"/>
        <v>1.1661807580174937</v>
      </c>
      <c r="M183" s="83">
        <f>L183-CGB_90DSMR</f>
        <v>1.4807294216347306</v>
      </c>
      <c r="N183" s="83">
        <f t="shared" si="8"/>
        <v>2.1925596200947237</v>
      </c>
    </row>
    <row r="184" spans="1:14" x14ac:dyDescent="0.25">
      <c r="A184" s="92">
        <v>41848</v>
      </c>
      <c r="B184">
        <v>2.57</v>
      </c>
      <c r="C184">
        <v>2.67</v>
      </c>
      <c r="D184">
        <v>2.95</v>
      </c>
      <c r="E184">
        <v>3.43</v>
      </c>
      <c r="F184">
        <v>1.98</v>
      </c>
      <c r="G184">
        <v>3.13</v>
      </c>
      <c r="H184">
        <v>3.58</v>
      </c>
      <c r="I184">
        <v>4.34</v>
      </c>
      <c r="J184" s="84">
        <f>EOD_T-A184</f>
        <v>246</v>
      </c>
      <c r="K184" s="83">
        <f t="shared" si="6"/>
        <v>-9.9999999999997868E-3</v>
      </c>
      <c r="L184" s="83">
        <f t="shared" si="7"/>
        <v>-0.29069767441859845</v>
      </c>
      <c r="M184" s="83">
        <f>L184-CGB_90DSMR</f>
        <v>2.3850989198638484E-2</v>
      </c>
      <c r="N184" s="83">
        <f t="shared" si="8"/>
        <v>5.6886968575356966E-4</v>
      </c>
    </row>
    <row r="185" spans="1:14" x14ac:dyDescent="0.25">
      <c r="A185" s="92">
        <v>41845</v>
      </c>
      <c r="B185">
        <v>2.58</v>
      </c>
      <c r="C185">
        <v>2.68</v>
      </c>
      <c r="D185">
        <v>2.96</v>
      </c>
      <c r="E185">
        <v>3.44</v>
      </c>
      <c r="F185">
        <v>1.97</v>
      </c>
      <c r="G185">
        <v>3.12</v>
      </c>
      <c r="H185">
        <v>3.57</v>
      </c>
      <c r="I185">
        <v>4.33</v>
      </c>
      <c r="J185" s="84">
        <f>EOD_T-A185</f>
        <v>249</v>
      </c>
      <c r="K185" s="83">
        <f t="shared" si="6"/>
        <v>9.9999999999997868E-3</v>
      </c>
      <c r="L185" s="83">
        <f t="shared" si="7"/>
        <v>0.29154518950436692</v>
      </c>
      <c r="M185" s="83">
        <f>L185-CGB_90DSMR</f>
        <v>0.6060938531216038</v>
      </c>
      <c r="N185" s="83">
        <f t="shared" si="8"/>
        <v>0.36734975879179221</v>
      </c>
    </row>
    <row r="186" spans="1:14" x14ac:dyDescent="0.25">
      <c r="A186" s="92">
        <v>41844</v>
      </c>
      <c r="B186">
        <v>2.58</v>
      </c>
      <c r="C186">
        <v>2.67</v>
      </c>
      <c r="D186">
        <v>2.96</v>
      </c>
      <c r="E186">
        <v>3.43</v>
      </c>
      <c r="F186">
        <v>1.91</v>
      </c>
      <c r="G186">
        <v>3.11</v>
      </c>
      <c r="H186">
        <v>3.55</v>
      </c>
      <c r="I186">
        <v>4.3</v>
      </c>
      <c r="J186" s="84">
        <f>EOD_T-A186</f>
        <v>250</v>
      </c>
      <c r="K186" s="83">
        <f t="shared" si="6"/>
        <v>2.0000000000000018E-2</v>
      </c>
      <c r="L186" s="83">
        <f t="shared" si="7"/>
        <v>0.58651026392961925</v>
      </c>
      <c r="M186" s="83">
        <f>L186-CGB_90DSMR</f>
        <v>0.90105892754685613</v>
      </c>
      <c r="N186" s="83">
        <f t="shared" si="8"/>
        <v>0.81190719091189056</v>
      </c>
    </row>
    <row r="187" spans="1:14" x14ac:dyDescent="0.25">
      <c r="A187" s="92">
        <v>41843</v>
      </c>
      <c r="B187">
        <v>2.57</v>
      </c>
      <c r="C187">
        <v>2.65</v>
      </c>
      <c r="D187">
        <v>2.94</v>
      </c>
      <c r="E187">
        <v>3.41</v>
      </c>
      <c r="F187">
        <v>1.87</v>
      </c>
      <c r="G187">
        <v>3.09</v>
      </c>
      <c r="H187">
        <v>3.53</v>
      </c>
      <c r="I187">
        <v>4.2699999999999996</v>
      </c>
      <c r="J187" s="84">
        <f>EOD_T-A187</f>
        <v>251</v>
      </c>
      <c r="K187" s="83">
        <f t="shared" si="6"/>
        <v>4.0000000000000036E-2</v>
      </c>
      <c r="L187" s="83">
        <f t="shared" si="7"/>
        <v>1.1869436201780426</v>
      </c>
      <c r="M187" s="83">
        <f>L187-CGB_90DSMR</f>
        <v>1.5014922837952795</v>
      </c>
      <c r="N187" s="83">
        <f t="shared" si="8"/>
        <v>2.2544790782967641</v>
      </c>
    </row>
    <row r="188" spans="1:14" x14ac:dyDescent="0.25">
      <c r="A188" s="92">
        <v>41842</v>
      </c>
      <c r="B188">
        <v>2.5299999999999998</v>
      </c>
      <c r="C188">
        <v>2.6</v>
      </c>
      <c r="D188">
        <v>2.89</v>
      </c>
      <c r="E188">
        <v>3.37</v>
      </c>
      <c r="F188">
        <v>1.84</v>
      </c>
      <c r="G188">
        <v>3.05</v>
      </c>
      <c r="H188">
        <v>3.49</v>
      </c>
      <c r="I188">
        <v>4.24</v>
      </c>
      <c r="J188" s="84">
        <f>EOD_T-A188</f>
        <v>252</v>
      </c>
      <c r="K188" s="83">
        <f t="shared" si="6"/>
        <v>-2.9999999999999805E-2</v>
      </c>
      <c r="L188" s="83">
        <f t="shared" si="7"/>
        <v>-0.8823529411764649</v>
      </c>
      <c r="M188" s="83">
        <f>L188-CGB_90DSMR</f>
        <v>-0.56780427755922802</v>
      </c>
      <c r="N188" s="83">
        <f t="shared" si="8"/>
        <v>0.32240169761455684</v>
      </c>
    </row>
    <row r="189" spans="1:14" x14ac:dyDescent="0.25">
      <c r="A189" s="92">
        <v>41841</v>
      </c>
      <c r="B189">
        <v>2.52</v>
      </c>
      <c r="C189">
        <v>2.6</v>
      </c>
      <c r="D189">
        <v>2.89</v>
      </c>
      <c r="E189">
        <v>3.4</v>
      </c>
      <c r="F189">
        <v>1.81</v>
      </c>
      <c r="G189">
        <v>3.02</v>
      </c>
      <c r="H189">
        <v>3.45</v>
      </c>
      <c r="I189">
        <v>4.2</v>
      </c>
      <c r="J189" s="84">
        <f>EOD_T-A189</f>
        <v>253</v>
      </c>
      <c r="K189" s="83">
        <f t="shared" si="6"/>
        <v>2.0000000000000018E-2</v>
      </c>
      <c r="L189" s="83">
        <f t="shared" si="7"/>
        <v>0.59171597633136142</v>
      </c>
      <c r="M189" s="83">
        <f>L189-CGB_90DSMR</f>
        <v>0.90626463994859829</v>
      </c>
      <c r="N189" s="83">
        <f t="shared" si="8"/>
        <v>0.82131559762116246</v>
      </c>
    </row>
    <row r="190" spans="1:14" x14ac:dyDescent="0.25">
      <c r="A190" s="92">
        <v>41838</v>
      </c>
      <c r="B190">
        <v>2.4700000000000002</v>
      </c>
      <c r="C190">
        <v>2.5499999999999998</v>
      </c>
      <c r="D190">
        <v>2.85</v>
      </c>
      <c r="E190">
        <v>3.38</v>
      </c>
      <c r="F190">
        <v>1.83</v>
      </c>
      <c r="G190">
        <v>3.04</v>
      </c>
      <c r="H190">
        <v>3.46</v>
      </c>
      <c r="I190">
        <v>4.2</v>
      </c>
      <c r="J190" s="84">
        <f>EOD_T-A190</f>
        <v>256</v>
      </c>
      <c r="K190" s="83">
        <f t="shared" si="6"/>
        <v>-3.0000000000000249E-2</v>
      </c>
      <c r="L190" s="83">
        <f t="shared" si="7"/>
        <v>-0.87976539589443536</v>
      </c>
      <c r="M190" s="83">
        <f>L190-CGB_90DSMR</f>
        <v>-0.56521673227719837</v>
      </c>
      <c r="N190" s="83">
        <f t="shared" si="8"/>
        <v>0.31946995444611415</v>
      </c>
    </row>
    <row r="191" spans="1:14" x14ac:dyDescent="0.25">
      <c r="A191" s="92">
        <v>41837</v>
      </c>
      <c r="B191">
        <v>2.48</v>
      </c>
      <c r="C191">
        <v>2.58</v>
      </c>
      <c r="D191">
        <v>2.87</v>
      </c>
      <c r="E191">
        <v>3.41</v>
      </c>
      <c r="F191">
        <v>1.82</v>
      </c>
      <c r="G191">
        <v>3.01</v>
      </c>
      <c r="H191">
        <v>3.44</v>
      </c>
      <c r="I191">
        <v>4.17</v>
      </c>
      <c r="J191" s="84">
        <f>EOD_T-A191</f>
        <v>257</v>
      </c>
      <c r="K191" s="83">
        <f t="shared" si="6"/>
        <v>-2.0000000000000018E-2</v>
      </c>
      <c r="L191" s="83">
        <f t="shared" si="7"/>
        <v>-0.58309037900874683</v>
      </c>
      <c r="M191" s="83">
        <f>L191-CGB_90DSMR</f>
        <v>-0.26854171539150989</v>
      </c>
      <c r="N191" s="83">
        <f t="shared" si="8"/>
        <v>7.2114652905414703E-2</v>
      </c>
    </row>
    <row r="192" spans="1:14" x14ac:dyDescent="0.25">
      <c r="A192" s="92">
        <v>41836</v>
      </c>
      <c r="B192">
        <v>2.4700000000000002</v>
      </c>
      <c r="C192">
        <v>2.57</v>
      </c>
      <c r="D192">
        <v>2.87</v>
      </c>
      <c r="E192">
        <v>3.43</v>
      </c>
      <c r="F192">
        <v>1.85</v>
      </c>
      <c r="G192">
        <v>3.01</v>
      </c>
      <c r="H192">
        <v>3.45</v>
      </c>
      <c r="I192">
        <v>4.17</v>
      </c>
      <c r="J192" s="84">
        <f>EOD_T-A192</f>
        <v>258</v>
      </c>
      <c r="K192" s="83">
        <f t="shared" si="6"/>
        <v>-9.9999999999997868E-3</v>
      </c>
      <c r="L192" s="83">
        <f t="shared" si="7"/>
        <v>-0.29069767441859845</v>
      </c>
      <c r="M192" s="83">
        <f>L192-CGB_90DSMR</f>
        <v>2.3850989198638484E-2</v>
      </c>
      <c r="N192" s="83">
        <f t="shared" si="8"/>
        <v>5.6886968575356966E-4</v>
      </c>
    </row>
    <row r="193" spans="1:14" x14ac:dyDescent="0.25">
      <c r="A193" s="92">
        <v>41835</v>
      </c>
      <c r="B193">
        <v>2.4700000000000002</v>
      </c>
      <c r="C193">
        <v>2.58</v>
      </c>
      <c r="D193">
        <v>2.88</v>
      </c>
      <c r="E193">
        <v>3.44</v>
      </c>
      <c r="F193">
        <v>1.87</v>
      </c>
      <c r="G193">
        <v>3.02</v>
      </c>
      <c r="H193">
        <v>3.46</v>
      </c>
      <c r="I193">
        <v>4.1900000000000004</v>
      </c>
      <c r="J193" s="84">
        <f>EOD_T-A193</f>
        <v>259</v>
      </c>
      <c r="K193" s="83">
        <f t="shared" si="6"/>
        <v>0</v>
      </c>
      <c r="L193" s="83">
        <f t="shared" si="7"/>
        <v>0</v>
      </c>
      <c r="M193" s="83">
        <f>L193-CGB_90DSMR</f>
        <v>0.31454866361723693</v>
      </c>
      <c r="N193" s="83">
        <f t="shared" si="8"/>
        <v>9.8940861783389678E-2</v>
      </c>
    </row>
    <row r="194" spans="1:14" x14ac:dyDescent="0.25">
      <c r="A194" s="92">
        <v>41834</v>
      </c>
      <c r="B194">
        <v>2.4900000000000002</v>
      </c>
      <c r="C194">
        <v>2.6</v>
      </c>
      <c r="D194">
        <v>2.9</v>
      </c>
      <c r="E194">
        <v>3.44</v>
      </c>
      <c r="F194">
        <v>1.83</v>
      </c>
      <c r="G194">
        <v>3.01</v>
      </c>
      <c r="H194">
        <v>3.44</v>
      </c>
      <c r="I194">
        <v>4.1500000000000004</v>
      </c>
      <c r="J194" s="84">
        <f>EOD_T-A194</f>
        <v>260</v>
      </c>
      <c r="K194" s="83">
        <f t="shared" si="6"/>
        <v>2.9999999999999805E-2</v>
      </c>
      <c r="L194" s="83">
        <f t="shared" si="7"/>
        <v>0.87976539589442238</v>
      </c>
      <c r="M194" s="83">
        <f>L194-CGB_90DSMR</f>
        <v>1.1943140595116593</v>
      </c>
      <c r="N194" s="83">
        <f t="shared" si="8"/>
        <v>1.4263860727472191</v>
      </c>
    </row>
    <row r="195" spans="1:14" x14ac:dyDescent="0.25">
      <c r="A195" s="92">
        <v>41831</v>
      </c>
      <c r="B195">
        <v>2.46</v>
      </c>
      <c r="C195">
        <v>2.56</v>
      </c>
      <c r="D195">
        <v>2.87</v>
      </c>
      <c r="E195">
        <v>3.41</v>
      </c>
      <c r="F195">
        <v>1.8</v>
      </c>
      <c r="G195">
        <v>3.01</v>
      </c>
      <c r="H195">
        <v>3.42</v>
      </c>
      <c r="I195">
        <v>4.12</v>
      </c>
      <c r="J195" s="84">
        <f>EOD_T-A195</f>
        <v>263</v>
      </c>
      <c r="K195" s="83">
        <f t="shared" si="6"/>
        <v>-6.0000000000000053E-2</v>
      </c>
      <c r="L195" s="83">
        <f t="shared" si="7"/>
        <v>-1.7291066282420764</v>
      </c>
      <c r="M195" s="83">
        <f>L195-CGB_90DSMR</f>
        <v>-1.4145579646248394</v>
      </c>
      <c r="N195" s="83">
        <f t="shared" si="8"/>
        <v>2.0009742352835684</v>
      </c>
    </row>
    <row r="196" spans="1:14" x14ac:dyDescent="0.25">
      <c r="A196" s="92">
        <v>41830</v>
      </c>
      <c r="B196">
        <v>2.4900000000000002</v>
      </c>
      <c r="C196">
        <v>2.61</v>
      </c>
      <c r="D196">
        <v>2.92</v>
      </c>
      <c r="E196">
        <v>3.47</v>
      </c>
      <c r="F196">
        <v>1.75</v>
      </c>
      <c r="G196">
        <v>3</v>
      </c>
      <c r="H196">
        <v>3.4</v>
      </c>
      <c r="I196">
        <v>4.08</v>
      </c>
      <c r="J196" s="84">
        <f>EOD_T-A196</f>
        <v>264</v>
      </c>
      <c r="K196" s="83">
        <f t="shared" si="6"/>
        <v>-4.9999999999999822E-2</v>
      </c>
      <c r="L196" s="83">
        <f t="shared" si="7"/>
        <v>-1.4204545454545403</v>
      </c>
      <c r="M196" s="83">
        <f>L196-CGB_90DSMR</f>
        <v>-1.1059058818373033</v>
      </c>
      <c r="N196" s="83">
        <f t="shared" si="8"/>
        <v>1.2230278194823434</v>
      </c>
    </row>
    <row r="197" spans="1:14" x14ac:dyDescent="0.25">
      <c r="A197" s="92">
        <v>41829</v>
      </c>
      <c r="B197">
        <v>2.5299999999999998</v>
      </c>
      <c r="C197">
        <v>2.66</v>
      </c>
      <c r="D197">
        <v>2.97</v>
      </c>
      <c r="E197">
        <v>3.52</v>
      </c>
      <c r="F197">
        <v>1.71</v>
      </c>
      <c r="G197">
        <v>3</v>
      </c>
      <c r="H197">
        <v>3.38</v>
      </c>
      <c r="I197">
        <v>4.05</v>
      </c>
      <c r="J197" s="84">
        <f>EOD_T-A197</f>
        <v>265</v>
      </c>
      <c r="K197" s="83">
        <f t="shared" si="6"/>
        <v>-4.9999999999999822E-2</v>
      </c>
      <c r="L197" s="83">
        <f t="shared" si="7"/>
        <v>-1.4005602240896309</v>
      </c>
      <c r="M197" s="83">
        <f>L197-CGB_90DSMR</f>
        <v>-1.0860115604723939</v>
      </c>
      <c r="N197" s="83">
        <f t="shared" si="8"/>
        <v>1.179421109479684</v>
      </c>
    </row>
    <row r="198" spans="1:14" x14ac:dyDescent="0.25">
      <c r="A198" s="92">
        <v>41828</v>
      </c>
      <c r="B198">
        <v>2.56</v>
      </c>
      <c r="C198">
        <v>2.69</v>
      </c>
      <c r="D198">
        <v>3</v>
      </c>
      <c r="E198">
        <v>3.57</v>
      </c>
      <c r="F198">
        <v>1.73</v>
      </c>
      <c r="G198">
        <v>3.01</v>
      </c>
      <c r="H198">
        <v>3.4</v>
      </c>
      <c r="I198">
        <v>4.09</v>
      </c>
      <c r="J198" s="84">
        <f>EOD_T-A198</f>
        <v>266</v>
      </c>
      <c r="K198" s="83">
        <f t="shared" si="6"/>
        <v>-2.0000000000000018E-2</v>
      </c>
      <c r="L198" s="83">
        <f t="shared" si="7"/>
        <v>-0.55710306406685284</v>
      </c>
      <c r="M198" s="83">
        <f>L198-CGB_90DSMR</f>
        <v>-0.2425544004496159</v>
      </c>
      <c r="N198" s="83">
        <f t="shared" si="8"/>
        <v>5.8832637177472634E-2</v>
      </c>
    </row>
    <row r="199" spans="1:14" x14ac:dyDescent="0.25">
      <c r="A199" s="92">
        <v>41827</v>
      </c>
      <c r="B199">
        <v>2.54</v>
      </c>
      <c r="C199">
        <v>2.67</v>
      </c>
      <c r="D199">
        <v>2.99</v>
      </c>
      <c r="E199">
        <v>3.59</v>
      </c>
      <c r="F199">
        <v>1.68</v>
      </c>
      <c r="G199">
        <v>2.94</v>
      </c>
      <c r="H199">
        <v>3.33</v>
      </c>
      <c r="I199">
        <v>4.04</v>
      </c>
      <c r="J199" s="84">
        <f>EOD_T-A199</f>
        <v>267</v>
      </c>
      <c r="K199" s="83">
        <f t="shared" si="6"/>
        <v>0</v>
      </c>
      <c r="L199" s="83">
        <f t="shared" si="7"/>
        <v>0</v>
      </c>
      <c r="M199" s="83">
        <f>L199-CGB_90DSMR</f>
        <v>0.31454866361723693</v>
      </c>
      <c r="N199" s="83">
        <f t="shared" si="8"/>
        <v>9.8940861783389678E-2</v>
      </c>
    </row>
    <row r="200" spans="1:14" x14ac:dyDescent="0.25">
      <c r="A200" s="92">
        <v>41824</v>
      </c>
      <c r="B200">
        <v>2.54</v>
      </c>
      <c r="C200">
        <v>2.66</v>
      </c>
      <c r="D200">
        <v>2.99</v>
      </c>
      <c r="E200">
        <v>3.59</v>
      </c>
      <c r="F200">
        <v>1.76</v>
      </c>
      <c r="G200">
        <v>2.99</v>
      </c>
      <c r="H200">
        <v>3.39</v>
      </c>
      <c r="I200">
        <v>4.12</v>
      </c>
      <c r="J200" s="84">
        <f>EOD_T-A200</f>
        <v>270</v>
      </c>
      <c r="K200" s="83">
        <f t="shared" si="6"/>
        <v>4.9999999999999822E-2</v>
      </c>
      <c r="L200" s="83">
        <f t="shared" si="7"/>
        <v>1.4124293785310684</v>
      </c>
      <c r="M200" s="83">
        <f>L200-CGB_90DSMR</f>
        <v>1.7269780421483054</v>
      </c>
      <c r="N200" s="83">
        <f t="shared" si="8"/>
        <v>2.9824531580623943</v>
      </c>
    </row>
    <row r="201" spans="1:14" x14ac:dyDescent="0.25">
      <c r="A201" s="92">
        <v>41823</v>
      </c>
      <c r="B201">
        <v>2.5</v>
      </c>
      <c r="C201">
        <v>2.63</v>
      </c>
      <c r="D201">
        <v>2.95</v>
      </c>
      <c r="E201">
        <v>3.54</v>
      </c>
      <c r="F201">
        <v>1.77</v>
      </c>
      <c r="G201">
        <v>3.01</v>
      </c>
      <c r="H201">
        <v>3.42</v>
      </c>
      <c r="I201">
        <v>4.16</v>
      </c>
      <c r="J201" s="84">
        <f>EOD_T-A201</f>
        <v>271</v>
      </c>
      <c r="K201" s="83">
        <f t="shared" si="6"/>
        <v>-2.0000000000000018E-2</v>
      </c>
      <c r="L201" s="83">
        <f t="shared" si="7"/>
        <v>-0.56179775280898925</v>
      </c>
      <c r="M201" s="83">
        <f>L201-CGB_90DSMR</f>
        <v>-0.24724908919175231</v>
      </c>
      <c r="N201" s="83">
        <f t="shared" si="8"/>
        <v>6.113211210615109E-2</v>
      </c>
    </row>
    <row r="202" spans="1:14" x14ac:dyDescent="0.25">
      <c r="A202" s="92">
        <v>41822</v>
      </c>
      <c r="B202">
        <v>2.5499999999999998</v>
      </c>
      <c r="C202">
        <v>2.69</v>
      </c>
      <c r="D202">
        <v>3</v>
      </c>
      <c r="E202">
        <v>3.56</v>
      </c>
      <c r="F202">
        <v>1.73</v>
      </c>
      <c r="G202">
        <v>2.99</v>
      </c>
      <c r="H202">
        <v>3.39</v>
      </c>
      <c r="I202">
        <v>4.12</v>
      </c>
      <c r="J202" s="84">
        <f>EOD_T-A202</f>
        <v>272</v>
      </c>
      <c r="K202" s="83">
        <f t="shared" si="6"/>
        <v>-2.9999999999999805E-2</v>
      </c>
      <c r="L202" s="83">
        <f t="shared" si="7"/>
        <v>-0.83565459610027326</v>
      </c>
      <c r="M202" s="83">
        <f>L202-CGB_90DSMR</f>
        <v>-0.52110593248303627</v>
      </c>
      <c r="N202" s="83">
        <f t="shared" si="8"/>
        <v>0.27155139286901475</v>
      </c>
    </row>
    <row r="203" spans="1:14" x14ac:dyDescent="0.25">
      <c r="A203" s="92">
        <v>41821</v>
      </c>
      <c r="B203">
        <v>2.57</v>
      </c>
      <c r="C203">
        <v>2.72</v>
      </c>
      <c r="D203">
        <v>3.03</v>
      </c>
      <c r="E203">
        <v>3.59</v>
      </c>
      <c r="F203">
        <v>1.74</v>
      </c>
      <c r="G203">
        <v>3.01</v>
      </c>
      <c r="H203">
        <v>3.41</v>
      </c>
      <c r="I203">
        <v>4.1100000000000003</v>
      </c>
      <c r="J203" s="84">
        <f>EOD_T-A203</f>
        <v>273</v>
      </c>
      <c r="K203" s="83">
        <f t="shared" si="6"/>
        <v>4.9999999999999822E-2</v>
      </c>
      <c r="L203" s="83">
        <f t="shared" si="7"/>
        <v>1.4124293785310684</v>
      </c>
      <c r="M203" s="83">
        <f>L203-CGB_90DSMR</f>
        <v>1.7269780421483054</v>
      </c>
      <c r="N203" s="83">
        <f t="shared" si="8"/>
        <v>2.9824531580623943</v>
      </c>
    </row>
    <row r="204" spans="1:14" x14ac:dyDescent="0.25">
      <c r="A204" s="92">
        <v>41820</v>
      </c>
      <c r="B204">
        <v>2.54</v>
      </c>
      <c r="C204">
        <v>2.69</v>
      </c>
      <c r="D204">
        <v>2.99</v>
      </c>
      <c r="E204">
        <v>3.54</v>
      </c>
      <c r="F204">
        <v>1.7</v>
      </c>
      <c r="G204">
        <v>3</v>
      </c>
      <c r="H204">
        <v>3.39</v>
      </c>
      <c r="I204">
        <v>4.08</v>
      </c>
      <c r="J204" s="84">
        <f>EOD_T-A204</f>
        <v>274</v>
      </c>
      <c r="K204" s="83">
        <f t="shared" ref="K204:K267" si="9">E204-E205</f>
        <v>0</v>
      </c>
      <c r="L204" s="83">
        <f t="shared" ref="L204:L267" si="10">K204/E205*100</f>
        <v>0</v>
      </c>
      <c r="M204" s="83">
        <f>L204-CGB_90DSMR</f>
        <v>0.31454866361723693</v>
      </c>
      <c r="N204" s="83">
        <f t="shared" ref="N204:N267" si="11">M204*M204</f>
        <v>9.8940861783389678E-2</v>
      </c>
    </row>
    <row r="205" spans="1:14" x14ac:dyDescent="0.25">
      <c r="A205" s="92">
        <v>41817</v>
      </c>
      <c r="B205">
        <v>2.5099999999999998</v>
      </c>
      <c r="C205">
        <v>2.67</v>
      </c>
      <c r="D205">
        <v>2.99</v>
      </c>
      <c r="E205">
        <v>3.54</v>
      </c>
      <c r="F205">
        <v>1.64</v>
      </c>
      <c r="G205">
        <v>2.95</v>
      </c>
      <c r="H205">
        <v>3.33</v>
      </c>
      <c r="I205">
        <v>4.01</v>
      </c>
      <c r="J205" s="84">
        <f>EOD_T-A205</f>
        <v>277</v>
      </c>
      <c r="K205" s="83">
        <f t="shared" si="9"/>
        <v>-4.9999999999999822E-2</v>
      </c>
      <c r="L205" s="83">
        <f t="shared" si="10"/>
        <v>-1.3927576601671261</v>
      </c>
      <c r="M205" s="83">
        <f>L205-CGB_90DSMR</f>
        <v>-1.0782089965498891</v>
      </c>
      <c r="N205" s="83">
        <f t="shared" si="11"/>
        <v>1.1625346402411187</v>
      </c>
    </row>
    <row r="206" spans="1:14" x14ac:dyDescent="0.25">
      <c r="A206" s="92">
        <v>41816</v>
      </c>
      <c r="B206">
        <v>2.5299999999999998</v>
      </c>
      <c r="C206">
        <v>2.7</v>
      </c>
      <c r="D206">
        <v>3.02</v>
      </c>
      <c r="E206">
        <v>3.59</v>
      </c>
      <c r="F206">
        <v>1.66</v>
      </c>
      <c r="G206">
        <v>2.94</v>
      </c>
      <c r="H206">
        <v>3.33</v>
      </c>
      <c r="I206">
        <v>4.0199999999999996</v>
      </c>
      <c r="J206" s="84">
        <f>EOD_T-A206</f>
        <v>278</v>
      </c>
      <c r="K206" s="83">
        <f t="shared" si="9"/>
        <v>0</v>
      </c>
      <c r="L206" s="83">
        <f t="shared" si="10"/>
        <v>0</v>
      </c>
      <c r="M206" s="83">
        <f>L206-CGB_90DSMR</f>
        <v>0.31454866361723693</v>
      </c>
      <c r="N206" s="83">
        <f t="shared" si="11"/>
        <v>9.8940861783389678E-2</v>
      </c>
    </row>
    <row r="207" spans="1:14" x14ac:dyDescent="0.25">
      <c r="A207" s="92">
        <v>41815</v>
      </c>
      <c r="B207">
        <v>2.5299999999999998</v>
      </c>
      <c r="C207">
        <v>2.7</v>
      </c>
      <c r="D207">
        <v>3.02</v>
      </c>
      <c r="E207">
        <v>3.59</v>
      </c>
      <c r="F207">
        <v>1.69</v>
      </c>
      <c r="G207">
        <v>2.93</v>
      </c>
      <c r="H207">
        <v>3.33</v>
      </c>
      <c r="I207">
        <v>4.03</v>
      </c>
      <c r="J207" s="84">
        <f>EOD_T-A207</f>
        <v>279</v>
      </c>
      <c r="K207" s="83">
        <f t="shared" si="9"/>
        <v>-5.0000000000000266E-2</v>
      </c>
      <c r="L207" s="83">
        <f t="shared" si="10"/>
        <v>-1.373626373626381</v>
      </c>
      <c r="M207" s="83">
        <f>L207-CGB_90DSMR</f>
        <v>-1.059077710009144</v>
      </c>
      <c r="N207" s="83">
        <f t="shared" si="11"/>
        <v>1.1216455958382126</v>
      </c>
    </row>
    <row r="208" spans="1:14" x14ac:dyDescent="0.25">
      <c r="A208" s="92">
        <v>41814</v>
      </c>
      <c r="B208">
        <v>2.56</v>
      </c>
      <c r="C208">
        <v>2.74</v>
      </c>
      <c r="D208">
        <v>3.06</v>
      </c>
      <c r="E208">
        <v>3.64</v>
      </c>
      <c r="F208">
        <v>1.75</v>
      </c>
      <c r="G208">
        <v>2.94</v>
      </c>
      <c r="H208">
        <v>3.33</v>
      </c>
      <c r="I208">
        <v>4.0599999999999996</v>
      </c>
      <c r="J208" s="84">
        <f>EOD_T-A208</f>
        <v>280</v>
      </c>
      <c r="K208" s="83">
        <f t="shared" si="9"/>
        <v>-4.9999999999999822E-2</v>
      </c>
      <c r="L208" s="83">
        <f t="shared" si="10"/>
        <v>-1.3550135501354965</v>
      </c>
      <c r="M208" s="83">
        <f>L208-CGB_90DSMR</f>
        <v>-1.0404648865182595</v>
      </c>
      <c r="N208" s="83">
        <f t="shared" si="11"/>
        <v>1.0825671800774546</v>
      </c>
    </row>
    <row r="209" spans="1:14" x14ac:dyDescent="0.25">
      <c r="A209" s="92">
        <v>41813</v>
      </c>
      <c r="B209">
        <v>2.61</v>
      </c>
      <c r="C209">
        <v>2.79</v>
      </c>
      <c r="D209">
        <v>3.11</v>
      </c>
      <c r="E209">
        <v>3.69</v>
      </c>
      <c r="F209">
        <v>1.81</v>
      </c>
      <c r="G209">
        <v>3</v>
      </c>
      <c r="H209">
        <v>3.39</v>
      </c>
      <c r="I209">
        <v>4.1100000000000003</v>
      </c>
      <c r="J209" s="84">
        <f>EOD_T-A209</f>
        <v>281</v>
      </c>
      <c r="K209" s="83">
        <f t="shared" si="9"/>
        <v>9.9999999999997868E-3</v>
      </c>
      <c r="L209" s="83">
        <f t="shared" si="10"/>
        <v>0.27173913043477677</v>
      </c>
      <c r="M209" s="83">
        <f>L209-CGB_90DSMR</f>
        <v>0.5862877940520137</v>
      </c>
      <c r="N209" s="83">
        <f t="shared" si="11"/>
        <v>0.34373337745437643</v>
      </c>
    </row>
    <row r="210" spans="1:14" x14ac:dyDescent="0.25">
      <c r="A210" s="92">
        <v>41810</v>
      </c>
      <c r="B210">
        <v>2.59</v>
      </c>
      <c r="C210">
        <v>2.76</v>
      </c>
      <c r="D210">
        <v>3.09</v>
      </c>
      <c r="E210">
        <v>3.68</v>
      </c>
      <c r="F210">
        <v>1.83</v>
      </c>
      <c r="G210">
        <v>2.98</v>
      </c>
      <c r="H210">
        <v>3.37</v>
      </c>
      <c r="I210">
        <v>4.0999999999999996</v>
      </c>
      <c r="J210" s="84">
        <f>EOD_T-A210</f>
        <v>284</v>
      </c>
      <c r="K210" s="83">
        <f t="shared" si="9"/>
        <v>2.0000000000000018E-2</v>
      </c>
      <c r="L210" s="83">
        <f t="shared" si="10"/>
        <v>0.54644808743169437</v>
      </c>
      <c r="M210" s="83">
        <f>L210-CGB_90DSMR</f>
        <v>0.86099675104893136</v>
      </c>
      <c r="N210" s="83">
        <f t="shared" si="11"/>
        <v>0.7413154053168155</v>
      </c>
    </row>
    <row r="211" spans="1:14" x14ac:dyDescent="0.25">
      <c r="A211" s="92">
        <v>41809</v>
      </c>
      <c r="B211">
        <v>2.58</v>
      </c>
      <c r="C211">
        <v>2.75</v>
      </c>
      <c r="D211">
        <v>3.08</v>
      </c>
      <c r="E211">
        <v>3.66</v>
      </c>
      <c r="F211">
        <v>1.8</v>
      </c>
      <c r="G211">
        <v>2.98</v>
      </c>
      <c r="H211">
        <v>3.37</v>
      </c>
      <c r="I211">
        <v>4.1100000000000003</v>
      </c>
      <c r="J211" s="84">
        <f>EOD_T-A211</f>
        <v>285</v>
      </c>
      <c r="K211" s="83">
        <f t="shared" si="9"/>
        <v>-8.0000000000000071E-2</v>
      </c>
      <c r="L211" s="83">
        <f t="shared" si="10"/>
        <v>-2.1390374331550817</v>
      </c>
      <c r="M211" s="83">
        <f>L211-CGB_90DSMR</f>
        <v>-1.8244887695378447</v>
      </c>
      <c r="N211" s="83">
        <f t="shared" si="11"/>
        <v>3.3287592701697184</v>
      </c>
    </row>
    <row r="212" spans="1:14" x14ac:dyDescent="0.25">
      <c r="A212" s="92">
        <v>41808</v>
      </c>
      <c r="B212">
        <v>2.63</v>
      </c>
      <c r="C212">
        <v>2.81</v>
      </c>
      <c r="D212">
        <v>3.14</v>
      </c>
      <c r="E212">
        <v>3.74</v>
      </c>
      <c r="F212">
        <v>1.79</v>
      </c>
      <c r="G212">
        <v>2.99</v>
      </c>
      <c r="H212">
        <v>3.38</v>
      </c>
      <c r="I212">
        <v>4.1100000000000003</v>
      </c>
      <c r="J212" s="84">
        <f>EOD_T-A212</f>
        <v>286</v>
      </c>
      <c r="K212" s="83">
        <f t="shared" si="9"/>
        <v>4.0000000000000036E-2</v>
      </c>
      <c r="L212" s="83">
        <f t="shared" si="10"/>
        <v>1.081081081081082</v>
      </c>
      <c r="M212" s="83">
        <f>L212-CGB_90DSMR</f>
        <v>1.395629744698319</v>
      </c>
      <c r="N212" s="83">
        <f t="shared" si="11"/>
        <v>1.947782384286695</v>
      </c>
    </row>
    <row r="213" spans="1:14" x14ac:dyDescent="0.25">
      <c r="A213" s="92">
        <v>41807</v>
      </c>
      <c r="B213">
        <v>2.61</v>
      </c>
      <c r="C213">
        <v>2.79</v>
      </c>
      <c r="D213">
        <v>3.12</v>
      </c>
      <c r="E213">
        <v>3.7</v>
      </c>
      <c r="F213">
        <v>1.83</v>
      </c>
      <c r="G213">
        <v>3.03</v>
      </c>
      <c r="H213">
        <v>3.43</v>
      </c>
      <c r="I213">
        <v>4.1500000000000004</v>
      </c>
      <c r="J213" s="84">
        <f>EOD_T-A213</f>
        <v>287</v>
      </c>
      <c r="K213" s="83">
        <f t="shared" si="9"/>
        <v>-4.9999999999999822E-2</v>
      </c>
      <c r="L213" s="83">
        <f t="shared" si="10"/>
        <v>-1.3333333333333286</v>
      </c>
      <c r="M213" s="83">
        <f>L213-CGB_90DSMR</f>
        <v>-1.0187846697160916</v>
      </c>
      <c r="N213" s="83">
        <f t="shared" si="11"/>
        <v>1.0379222032485258</v>
      </c>
    </row>
    <row r="214" spans="1:14" x14ac:dyDescent="0.25">
      <c r="A214" s="92">
        <v>41806</v>
      </c>
      <c r="B214">
        <v>2.67</v>
      </c>
      <c r="C214">
        <v>2.85</v>
      </c>
      <c r="D214">
        <v>3.17</v>
      </c>
      <c r="E214">
        <v>3.75</v>
      </c>
      <c r="F214">
        <v>1.8</v>
      </c>
      <c r="G214">
        <v>3</v>
      </c>
      <c r="H214">
        <v>3.39</v>
      </c>
      <c r="I214">
        <v>4.1399999999999997</v>
      </c>
      <c r="J214" s="84">
        <f>EOD_T-A214</f>
        <v>288</v>
      </c>
      <c r="K214" s="83">
        <f t="shared" si="9"/>
        <v>-4.0000000000000036E-2</v>
      </c>
      <c r="L214" s="83">
        <f t="shared" si="10"/>
        <v>-1.0554089709762544</v>
      </c>
      <c r="M214" s="83">
        <f>L214-CGB_90DSMR</f>
        <v>-0.74086030735901742</v>
      </c>
      <c r="N214" s="83">
        <f t="shared" si="11"/>
        <v>0.54887399502009782</v>
      </c>
    </row>
    <row r="215" spans="1:14" x14ac:dyDescent="0.25">
      <c r="A215" s="92">
        <v>41803</v>
      </c>
      <c r="B215">
        <v>2.69</v>
      </c>
      <c r="C215">
        <v>2.87</v>
      </c>
      <c r="D215">
        <v>3.2</v>
      </c>
      <c r="E215">
        <v>3.79</v>
      </c>
      <c r="F215">
        <v>1.77</v>
      </c>
      <c r="G215">
        <v>2.99</v>
      </c>
      <c r="H215">
        <v>3.38</v>
      </c>
      <c r="I215">
        <v>4.0999999999999996</v>
      </c>
      <c r="J215" s="84">
        <f>EOD_T-A215</f>
        <v>291</v>
      </c>
      <c r="K215" s="83">
        <f t="shared" si="9"/>
        <v>-2.9999999999999805E-2</v>
      </c>
      <c r="L215" s="83">
        <f t="shared" si="10"/>
        <v>-0.7853403141361206</v>
      </c>
      <c r="M215" s="83">
        <f>L215-CGB_90DSMR</f>
        <v>-0.47079165051888366</v>
      </c>
      <c r="N215" s="83">
        <f t="shared" si="11"/>
        <v>0.2216447781982947</v>
      </c>
    </row>
    <row r="216" spans="1:14" x14ac:dyDescent="0.25">
      <c r="A216" s="92">
        <v>41802</v>
      </c>
      <c r="B216">
        <v>2.7</v>
      </c>
      <c r="C216">
        <v>2.88</v>
      </c>
      <c r="D216">
        <v>3.21</v>
      </c>
      <c r="E216">
        <v>3.82</v>
      </c>
      <c r="F216">
        <v>1.73</v>
      </c>
      <c r="G216">
        <v>2.96</v>
      </c>
      <c r="H216">
        <v>3.36</v>
      </c>
      <c r="I216">
        <v>4.0599999999999996</v>
      </c>
      <c r="J216" s="84">
        <f>EOD_T-A216</f>
        <v>292</v>
      </c>
      <c r="K216" s="83">
        <f t="shared" si="9"/>
        <v>-3.0000000000000249E-2</v>
      </c>
      <c r="L216" s="83">
        <f t="shared" si="10"/>
        <v>-0.77922077922078559</v>
      </c>
      <c r="M216" s="83">
        <f>L216-CGB_90DSMR</f>
        <v>-0.46467211560354865</v>
      </c>
      <c r="N216" s="83">
        <f t="shared" si="11"/>
        <v>0.21592017501947769</v>
      </c>
    </row>
    <row r="217" spans="1:14" x14ac:dyDescent="0.25">
      <c r="A217" s="92">
        <v>41801</v>
      </c>
      <c r="B217">
        <v>2.73</v>
      </c>
      <c r="C217">
        <v>2.91</v>
      </c>
      <c r="D217">
        <v>3.25</v>
      </c>
      <c r="E217">
        <v>3.85</v>
      </c>
      <c r="F217">
        <v>1.7</v>
      </c>
      <c r="G217">
        <v>2.91</v>
      </c>
      <c r="H217">
        <v>3.3</v>
      </c>
      <c r="I217">
        <v>4.01</v>
      </c>
      <c r="J217" s="84">
        <f>EOD_T-A217</f>
        <v>293</v>
      </c>
      <c r="K217" s="83">
        <f t="shared" si="9"/>
        <v>6.0000000000000053E-2</v>
      </c>
      <c r="L217" s="83">
        <f t="shared" si="10"/>
        <v>1.5831134564643814</v>
      </c>
      <c r="M217" s="83">
        <f>L217-CGB_90DSMR</f>
        <v>1.8976621200816184</v>
      </c>
      <c r="N217" s="83">
        <f t="shared" si="11"/>
        <v>3.6011215219926624</v>
      </c>
    </row>
    <row r="218" spans="1:14" x14ac:dyDescent="0.25">
      <c r="A218" s="92">
        <v>41800</v>
      </c>
      <c r="B218">
        <v>2.7</v>
      </c>
      <c r="C218">
        <v>2.87</v>
      </c>
      <c r="D218">
        <v>3.19</v>
      </c>
      <c r="E218">
        <v>3.79</v>
      </c>
      <c r="F218">
        <v>1.75</v>
      </c>
      <c r="G218">
        <v>2.95</v>
      </c>
      <c r="H218">
        <v>3.33</v>
      </c>
      <c r="I218">
        <v>4.0599999999999996</v>
      </c>
      <c r="J218" s="84">
        <f>EOD_T-A218</f>
        <v>294</v>
      </c>
      <c r="K218" s="83">
        <f t="shared" si="9"/>
        <v>1.0000000000000231E-2</v>
      </c>
      <c r="L218" s="83">
        <f t="shared" si="10"/>
        <v>0.2645502645502707</v>
      </c>
      <c r="M218" s="83">
        <f>L218-CGB_90DSMR</f>
        <v>0.57909892816750763</v>
      </c>
      <c r="N218" s="83">
        <f t="shared" si="11"/>
        <v>0.33535556860475618</v>
      </c>
    </row>
    <row r="219" spans="1:14" x14ac:dyDescent="0.25">
      <c r="A219" s="92">
        <v>41796</v>
      </c>
      <c r="B219">
        <v>2.69</v>
      </c>
      <c r="C219">
        <v>2.86</v>
      </c>
      <c r="D219">
        <v>3.18</v>
      </c>
      <c r="E219">
        <v>3.78</v>
      </c>
      <c r="F219">
        <v>1.69</v>
      </c>
      <c r="G219">
        <v>2.9</v>
      </c>
      <c r="H219">
        <v>3.27</v>
      </c>
      <c r="I219">
        <v>4</v>
      </c>
      <c r="J219" s="84">
        <f>EOD_T-A219</f>
        <v>298</v>
      </c>
      <c r="K219" s="83">
        <f t="shared" si="9"/>
        <v>0</v>
      </c>
      <c r="L219" s="83">
        <f t="shared" si="10"/>
        <v>0</v>
      </c>
      <c r="M219" s="83">
        <f>L219-CGB_90DSMR</f>
        <v>0.31454866361723693</v>
      </c>
      <c r="N219" s="83">
        <f t="shared" si="11"/>
        <v>9.8940861783389678E-2</v>
      </c>
    </row>
    <row r="220" spans="1:14" x14ac:dyDescent="0.25">
      <c r="A220" s="92">
        <v>41795</v>
      </c>
      <c r="B220">
        <v>2.68</v>
      </c>
      <c r="C220">
        <v>2.86</v>
      </c>
      <c r="D220">
        <v>3.18</v>
      </c>
      <c r="E220">
        <v>3.78</v>
      </c>
      <c r="F220">
        <v>1.69</v>
      </c>
      <c r="G220">
        <v>2.91</v>
      </c>
      <c r="H220">
        <v>3.28</v>
      </c>
      <c r="I220">
        <v>4.01</v>
      </c>
      <c r="J220" s="84">
        <f>EOD_T-A220</f>
        <v>299</v>
      </c>
      <c r="K220" s="83">
        <f t="shared" si="9"/>
        <v>0</v>
      </c>
      <c r="L220" s="83">
        <f t="shared" si="10"/>
        <v>0</v>
      </c>
      <c r="M220" s="83">
        <f>L220-CGB_90DSMR</f>
        <v>0.31454866361723693</v>
      </c>
      <c r="N220" s="83">
        <f t="shared" si="11"/>
        <v>9.8940861783389678E-2</v>
      </c>
    </row>
    <row r="221" spans="1:14" x14ac:dyDescent="0.25">
      <c r="A221" s="92">
        <v>41794</v>
      </c>
      <c r="B221">
        <v>2.69</v>
      </c>
      <c r="C221">
        <v>2.87</v>
      </c>
      <c r="D221">
        <v>3.19</v>
      </c>
      <c r="E221">
        <v>3.78</v>
      </c>
      <c r="F221">
        <v>1.69</v>
      </c>
      <c r="G221">
        <v>2.93</v>
      </c>
      <c r="H221">
        <v>3.31</v>
      </c>
      <c r="I221">
        <v>4.0199999999999996</v>
      </c>
      <c r="J221" s="84">
        <f>EOD_T-A221</f>
        <v>300</v>
      </c>
      <c r="K221" s="83">
        <f t="shared" si="9"/>
        <v>5.9999999999999609E-2</v>
      </c>
      <c r="L221" s="83">
        <f t="shared" si="10"/>
        <v>1.6129032258064411</v>
      </c>
      <c r="M221" s="83">
        <f>L221-CGB_90DSMR</f>
        <v>1.9274518894236781</v>
      </c>
      <c r="N221" s="83">
        <f t="shared" si="11"/>
        <v>3.7150707860429066</v>
      </c>
    </row>
    <row r="222" spans="1:14" x14ac:dyDescent="0.25">
      <c r="A222" s="92">
        <v>41793</v>
      </c>
      <c r="B222">
        <v>2.64</v>
      </c>
      <c r="C222">
        <v>2.81</v>
      </c>
      <c r="D222">
        <v>3.13</v>
      </c>
      <c r="E222">
        <v>3.72</v>
      </c>
      <c r="F222">
        <v>1.6</v>
      </c>
      <c r="G222">
        <v>2.89</v>
      </c>
      <c r="H222">
        <v>3.25</v>
      </c>
      <c r="I222">
        <v>3.97</v>
      </c>
      <c r="J222" s="84">
        <f>EOD_T-A222</f>
        <v>301</v>
      </c>
      <c r="K222" s="83">
        <f t="shared" si="9"/>
        <v>5.0000000000000266E-2</v>
      </c>
      <c r="L222" s="83">
        <f t="shared" si="10"/>
        <v>1.362397820163495</v>
      </c>
      <c r="M222" s="83">
        <f>L222-CGB_90DSMR</f>
        <v>1.676946483780732</v>
      </c>
      <c r="N222" s="83">
        <f t="shared" si="11"/>
        <v>2.8121495094645605</v>
      </c>
    </row>
    <row r="223" spans="1:14" x14ac:dyDescent="0.25">
      <c r="A223" s="92">
        <v>41792</v>
      </c>
      <c r="B223">
        <v>2.63</v>
      </c>
      <c r="C223">
        <v>2.79</v>
      </c>
      <c r="D223">
        <v>3.11</v>
      </c>
      <c r="E223">
        <v>3.67</v>
      </c>
      <c r="F223">
        <v>1.56</v>
      </c>
      <c r="G223">
        <v>2.86</v>
      </c>
      <c r="H223">
        <v>3.22</v>
      </c>
      <c r="I223">
        <v>3.92</v>
      </c>
      <c r="J223" s="84">
        <f>EOD_T-A223</f>
        <v>302</v>
      </c>
      <c r="K223" s="83">
        <f t="shared" si="9"/>
        <v>9.9999999999997868E-3</v>
      </c>
      <c r="L223" s="83">
        <f t="shared" si="10"/>
        <v>0.27322404371584114</v>
      </c>
      <c r="M223" s="83">
        <f>L223-CGB_90DSMR</f>
        <v>0.58777270733307807</v>
      </c>
      <c r="N223" s="83">
        <f t="shared" si="11"/>
        <v>0.34547675548565626</v>
      </c>
    </row>
    <row r="224" spans="1:14" x14ac:dyDescent="0.25">
      <c r="A224" s="92">
        <v>41789</v>
      </c>
      <c r="B224">
        <v>2.62</v>
      </c>
      <c r="C224">
        <v>2.8</v>
      </c>
      <c r="D224">
        <v>3.11</v>
      </c>
      <c r="E224">
        <v>3.66</v>
      </c>
      <c r="F224">
        <v>1.57</v>
      </c>
      <c r="G224">
        <v>2.86</v>
      </c>
      <c r="H224">
        <v>3.22</v>
      </c>
      <c r="I224">
        <v>3.93</v>
      </c>
      <c r="J224" s="84">
        <f>EOD_T-A224</f>
        <v>305</v>
      </c>
      <c r="K224" s="83">
        <f t="shared" si="9"/>
        <v>2.0000000000000018E-2</v>
      </c>
      <c r="L224" s="83">
        <f t="shared" si="10"/>
        <v>0.54945054945054994</v>
      </c>
      <c r="M224" s="83">
        <f>L224-CGB_90DSMR</f>
        <v>0.86399921306778693</v>
      </c>
      <c r="N224" s="83">
        <f t="shared" si="11"/>
        <v>0.74649464018175504</v>
      </c>
    </row>
    <row r="225" spans="1:14" x14ac:dyDescent="0.25">
      <c r="A225" s="92">
        <v>41788</v>
      </c>
      <c r="B225">
        <v>2.62</v>
      </c>
      <c r="C225">
        <v>2.79</v>
      </c>
      <c r="D225">
        <v>3.1</v>
      </c>
      <c r="E225">
        <v>3.64</v>
      </c>
      <c r="F225">
        <v>1.53</v>
      </c>
      <c r="G225">
        <v>2.84</v>
      </c>
      <c r="H225">
        <v>3.2</v>
      </c>
      <c r="I225">
        <v>3.88</v>
      </c>
      <c r="J225" s="84">
        <f>EOD_T-A225</f>
        <v>306</v>
      </c>
      <c r="K225" s="83">
        <f t="shared" si="9"/>
        <v>-6.999999999999984E-2</v>
      </c>
      <c r="L225" s="83">
        <f t="shared" si="10"/>
        <v>-1.8867924528301845</v>
      </c>
      <c r="M225" s="83">
        <f>L225-CGB_90DSMR</f>
        <v>-1.5722437892129475</v>
      </c>
      <c r="N225" s="83">
        <f t="shared" si="11"/>
        <v>2.4719505327186875</v>
      </c>
    </row>
    <row r="226" spans="1:14" x14ac:dyDescent="0.25">
      <c r="A226" s="92">
        <v>41787</v>
      </c>
      <c r="B226">
        <v>2.66</v>
      </c>
      <c r="C226">
        <v>2.84</v>
      </c>
      <c r="D226">
        <v>3.16</v>
      </c>
      <c r="E226">
        <v>3.71</v>
      </c>
      <c r="F226">
        <v>1.54</v>
      </c>
      <c r="G226">
        <v>2.84</v>
      </c>
      <c r="H226">
        <v>3.2</v>
      </c>
      <c r="I226">
        <v>3.88</v>
      </c>
      <c r="J226" s="84">
        <f>EOD_T-A226</f>
        <v>307</v>
      </c>
      <c r="K226" s="83">
        <f t="shared" si="9"/>
        <v>-4.0000000000000036E-2</v>
      </c>
      <c r="L226" s="83">
        <f t="shared" si="10"/>
        <v>-1.0666666666666678</v>
      </c>
      <c r="M226" s="83">
        <f>L226-CGB_90DSMR</f>
        <v>-0.75211800304943077</v>
      </c>
      <c r="N226" s="83">
        <f t="shared" si="11"/>
        <v>0.56568149051106353</v>
      </c>
    </row>
    <row r="227" spans="1:14" x14ac:dyDescent="0.25">
      <c r="A227" s="92">
        <v>41786</v>
      </c>
      <c r="B227">
        <v>2.66</v>
      </c>
      <c r="C227">
        <v>2.85</v>
      </c>
      <c r="D227">
        <v>3.18</v>
      </c>
      <c r="E227">
        <v>3.75</v>
      </c>
      <c r="F227">
        <v>1.59</v>
      </c>
      <c r="G227">
        <v>2.88</v>
      </c>
      <c r="H227">
        <v>3.24</v>
      </c>
      <c r="I227">
        <v>3.93</v>
      </c>
      <c r="J227" s="84">
        <f>EOD_T-A227</f>
        <v>308</v>
      </c>
      <c r="K227" s="83">
        <f t="shared" si="9"/>
        <v>9.9999999999997868E-3</v>
      </c>
      <c r="L227" s="83">
        <f t="shared" si="10"/>
        <v>0.26737967914437932</v>
      </c>
      <c r="M227" s="83">
        <f>L227-CGB_90DSMR</f>
        <v>0.5819283427616162</v>
      </c>
      <c r="N227" s="83">
        <f t="shared" si="11"/>
        <v>0.33864059610928104</v>
      </c>
    </row>
    <row r="228" spans="1:14" x14ac:dyDescent="0.25">
      <c r="A228" s="92">
        <v>41785</v>
      </c>
      <c r="B228">
        <v>2.64</v>
      </c>
      <c r="C228">
        <v>2.83</v>
      </c>
      <c r="D228">
        <v>3.17</v>
      </c>
      <c r="E228">
        <v>3.74</v>
      </c>
      <c r="F228">
        <v>1.57</v>
      </c>
      <c r="G228">
        <v>2.85</v>
      </c>
      <c r="H228">
        <v>3.22</v>
      </c>
      <c r="I228">
        <v>3.9</v>
      </c>
      <c r="J228" s="84">
        <f>EOD_T-A228</f>
        <v>309</v>
      </c>
      <c r="K228" s="83">
        <f t="shared" si="9"/>
        <v>-3.9999999999999591E-2</v>
      </c>
      <c r="L228" s="83">
        <f t="shared" si="10"/>
        <v>-1.0582010582010475</v>
      </c>
      <c r="M228" s="83">
        <f>L228-CGB_90DSMR</f>
        <v>-0.74365239458381049</v>
      </c>
      <c r="N228" s="83">
        <f t="shared" si="11"/>
        <v>0.55301888397023535</v>
      </c>
    </row>
    <row r="229" spans="1:14" x14ac:dyDescent="0.25">
      <c r="A229" s="92">
        <v>41782</v>
      </c>
      <c r="B229">
        <v>2.66</v>
      </c>
      <c r="C229">
        <v>2.85</v>
      </c>
      <c r="D229">
        <v>3.19</v>
      </c>
      <c r="E229">
        <v>3.78</v>
      </c>
      <c r="F229">
        <v>1.55</v>
      </c>
      <c r="G229">
        <v>2.79</v>
      </c>
      <c r="H229">
        <v>3.17</v>
      </c>
      <c r="I229">
        <v>3.88</v>
      </c>
      <c r="J229" s="84">
        <f>EOD_T-A229</f>
        <v>312</v>
      </c>
      <c r="K229" s="83">
        <f t="shared" si="9"/>
        <v>2.9999999999999805E-2</v>
      </c>
      <c r="L229" s="83">
        <f t="shared" si="10"/>
        <v>0.79999999999999483</v>
      </c>
      <c r="M229" s="83">
        <f>L229-CGB_90DSMR</f>
        <v>1.1145486636172317</v>
      </c>
      <c r="N229" s="83">
        <f t="shared" si="11"/>
        <v>1.2422187235709572</v>
      </c>
    </row>
    <row r="230" spans="1:14" x14ac:dyDescent="0.25">
      <c r="A230" s="92">
        <v>41781</v>
      </c>
      <c r="B230">
        <v>2.65</v>
      </c>
      <c r="C230">
        <v>2.83</v>
      </c>
      <c r="D230">
        <v>3.17</v>
      </c>
      <c r="E230">
        <v>3.75</v>
      </c>
      <c r="F230">
        <v>1.59</v>
      </c>
      <c r="G230">
        <v>2.83</v>
      </c>
      <c r="H230">
        <v>3.2</v>
      </c>
      <c r="I230">
        <v>3.93</v>
      </c>
      <c r="J230" s="84">
        <f>EOD_T-A230</f>
        <v>313</v>
      </c>
      <c r="K230" s="83">
        <f t="shared" si="9"/>
        <v>8.9999999999999858E-2</v>
      </c>
      <c r="L230" s="83">
        <f t="shared" si="10"/>
        <v>2.459016393442619</v>
      </c>
      <c r="M230" s="83">
        <f>L230-CGB_90DSMR</f>
        <v>2.773565057059856</v>
      </c>
      <c r="N230" s="83">
        <f t="shared" si="11"/>
        <v>7.6926631257434419</v>
      </c>
    </row>
    <row r="231" spans="1:14" x14ac:dyDescent="0.25">
      <c r="A231" s="92">
        <v>41780</v>
      </c>
      <c r="B231">
        <v>2.6</v>
      </c>
      <c r="C231">
        <v>2.78</v>
      </c>
      <c r="D231">
        <v>3.1</v>
      </c>
      <c r="E231">
        <v>3.66</v>
      </c>
      <c r="F231">
        <v>1.6</v>
      </c>
      <c r="G231">
        <v>2.84</v>
      </c>
      <c r="H231">
        <v>3.21</v>
      </c>
      <c r="I231">
        <v>3.93</v>
      </c>
      <c r="J231" s="84">
        <f>EOD_T-A231</f>
        <v>314</v>
      </c>
      <c r="K231" s="83">
        <f t="shared" si="9"/>
        <v>-4.9999999999999822E-2</v>
      </c>
      <c r="L231" s="83">
        <f t="shared" si="10"/>
        <v>-1.3477088948787015</v>
      </c>
      <c r="M231" s="83">
        <f>L231-CGB_90DSMR</f>
        <v>-1.0331602312614645</v>
      </c>
      <c r="N231" s="83">
        <f t="shared" si="11"/>
        <v>1.0674200634602429</v>
      </c>
    </row>
    <row r="232" spans="1:14" x14ac:dyDescent="0.25">
      <c r="A232" s="92">
        <v>41779</v>
      </c>
      <c r="B232">
        <v>2.67</v>
      </c>
      <c r="C232">
        <v>2.86</v>
      </c>
      <c r="D232">
        <v>3.17</v>
      </c>
      <c r="E232">
        <v>3.71</v>
      </c>
      <c r="F232">
        <v>1.57</v>
      </c>
      <c r="G232">
        <v>2.85</v>
      </c>
      <c r="H232">
        <v>3.22</v>
      </c>
      <c r="I232">
        <v>3.91</v>
      </c>
      <c r="J232" s="84">
        <f>EOD_T-A232</f>
        <v>315</v>
      </c>
      <c r="K232" s="83">
        <f t="shared" si="9"/>
        <v>2.9999999999999805E-2</v>
      </c>
      <c r="L232" s="83">
        <f t="shared" si="10"/>
        <v>0.81521739130434245</v>
      </c>
      <c r="M232" s="83">
        <f>L232-CGB_90DSMR</f>
        <v>1.1297660549215793</v>
      </c>
      <c r="N232" s="83">
        <f t="shared" si="11"/>
        <v>1.2763713388530691</v>
      </c>
    </row>
    <row r="233" spans="1:14" x14ac:dyDescent="0.25">
      <c r="A233" s="92">
        <v>41778</v>
      </c>
      <c r="B233">
        <v>2.66</v>
      </c>
      <c r="C233">
        <v>2.85</v>
      </c>
      <c r="D233">
        <v>3.16</v>
      </c>
      <c r="E233">
        <v>3.68</v>
      </c>
      <c r="F233">
        <v>1.52</v>
      </c>
      <c r="G233">
        <v>2.83</v>
      </c>
      <c r="H233">
        <v>3.19</v>
      </c>
      <c r="I233">
        <v>3.86</v>
      </c>
      <c r="J233" s="84">
        <f>EOD_T-A233</f>
        <v>316</v>
      </c>
      <c r="K233" s="83">
        <f t="shared" si="9"/>
        <v>-4.0000000000000036E-2</v>
      </c>
      <c r="L233" s="83">
        <f t="shared" si="10"/>
        <v>-1.0752688172043021</v>
      </c>
      <c r="M233" s="83">
        <f>L233-CGB_90DSMR</f>
        <v>-0.76072015358706513</v>
      </c>
      <c r="N233" s="83">
        <f t="shared" si="11"/>
        <v>0.57869515207352795</v>
      </c>
    </row>
    <row r="234" spans="1:14" x14ac:dyDescent="0.25">
      <c r="A234" s="92">
        <v>41775</v>
      </c>
      <c r="B234">
        <v>2.67</v>
      </c>
      <c r="C234">
        <v>2.85</v>
      </c>
      <c r="D234">
        <v>3.18</v>
      </c>
      <c r="E234">
        <v>3.72</v>
      </c>
      <c r="F234">
        <v>1.48</v>
      </c>
      <c r="G234">
        <v>2.79</v>
      </c>
      <c r="H234">
        <v>3.15</v>
      </c>
      <c r="I234">
        <v>3.82</v>
      </c>
      <c r="J234" s="84">
        <f>EOD_T-A234</f>
        <v>319</v>
      </c>
      <c r="K234" s="83">
        <f t="shared" si="9"/>
        <v>-3.9999999999999591E-2</v>
      </c>
      <c r="L234" s="83">
        <f t="shared" si="10"/>
        <v>-1.0638297872340319</v>
      </c>
      <c r="M234" s="83">
        <f>L234-CGB_90DSMR</f>
        <v>-0.74928112361679489</v>
      </c>
      <c r="N234" s="83">
        <f t="shared" si="11"/>
        <v>0.56142220220844663</v>
      </c>
    </row>
    <row r="235" spans="1:14" x14ac:dyDescent="0.25">
      <c r="A235" s="92">
        <v>41774</v>
      </c>
      <c r="B235">
        <v>2.68</v>
      </c>
      <c r="C235">
        <v>2.86</v>
      </c>
      <c r="D235">
        <v>3.2</v>
      </c>
      <c r="E235">
        <v>3.76</v>
      </c>
      <c r="F235">
        <v>1.46</v>
      </c>
      <c r="G235">
        <v>2.76</v>
      </c>
      <c r="H235">
        <v>3.12</v>
      </c>
      <c r="I235">
        <v>3.79</v>
      </c>
      <c r="J235" s="84">
        <f>EOD_T-A235</f>
        <v>320</v>
      </c>
      <c r="K235" s="83">
        <f t="shared" si="9"/>
        <v>-5.0000000000000266E-2</v>
      </c>
      <c r="L235" s="83">
        <f t="shared" si="10"/>
        <v>-1.3123359580052563</v>
      </c>
      <c r="M235" s="83">
        <f>L235-CGB_90DSMR</f>
        <v>-0.99778729438801927</v>
      </c>
      <c r="N235" s="83">
        <f t="shared" si="11"/>
        <v>0.99557948484216385</v>
      </c>
    </row>
    <row r="236" spans="1:14" x14ac:dyDescent="0.25">
      <c r="A236" s="92">
        <v>41773</v>
      </c>
      <c r="B236">
        <v>2.69</v>
      </c>
      <c r="C236">
        <v>2.88</v>
      </c>
      <c r="D236">
        <v>3.23</v>
      </c>
      <c r="E236">
        <v>3.81</v>
      </c>
      <c r="F236">
        <v>1.49</v>
      </c>
      <c r="G236">
        <v>2.8</v>
      </c>
      <c r="H236">
        <v>3.15</v>
      </c>
      <c r="I236">
        <v>3.82</v>
      </c>
      <c r="J236" s="84">
        <f>EOD_T-A236</f>
        <v>321</v>
      </c>
      <c r="K236" s="83">
        <f t="shared" si="9"/>
        <v>-4.0000000000000036E-2</v>
      </c>
      <c r="L236" s="83">
        <f t="shared" si="10"/>
        <v>-1.0389610389610398</v>
      </c>
      <c r="M236" s="83">
        <f>L236-CGB_90DSMR</f>
        <v>-0.72441237534380276</v>
      </c>
      <c r="N236" s="83">
        <f t="shared" si="11"/>
        <v>0.52477328955125058</v>
      </c>
    </row>
    <row r="237" spans="1:14" x14ac:dyDescent="0.25">
      <c r="A237" s="92">
        <v>41772</v>
      </c>
      <c r="B237">
        <v>2.71</v>
      </c>
      <c r="C237">
        <v>2.9</v>
      </c>
      <c r="D237">
        <v>3.26</v>
      </c>
      <c r="E237">
        <v>3.85</v>
      </c>
      <c r="F237">
        <v>1.48</v>
      </c>
      <c r="G237">
        <v>2.77</v>
      </c>
      <c r="H237">
        <v>3.13</v>
      </c>
      <c r="I237">
        <v>3.81</v>
      </c>
      <c r="J237" s="84">
        <f>EOD_T-A237</f>
        <v>322</v>
      </c>
      <c r="K237" s="83">
        <f t="shared" si="9"/>
        <v>2.0000000000000018E-2</v>
      </c>
      <c r="L237" s="83">
        <f t="shared" si="10"/>
        <v>0.52219321148825104</v>
      </c>
      <c r="M237" s="83">
        <f>L237-CGB_90DSMR</f>
        <v>0.83674187510548803</v>
      </c>
      <c r="N237" s="83">
        <f t="shared" si="11"/>
        <v>0.70013696555504812</v>
      </c>
    </row>
    <row r="238" spans="1:14" x14ac:dyDescent="0.25">
      <c r="A238" s="92">
        <v>41771</v>
      </c>
      <c r="B238">
        <v>2.7</v>
      </c>
      <c r="C238">
        <v>2.89</v>
      </c>
      <c r="D238">
        <v>3.25</v>
      </c>
      <c r="E238">
        <v>3.83</v>
      </c>
      <c r="F238">
        <v>1.47</v>
      </c>
      <c r="G238">
        <v>2.76</v>
      </c>
      <c r="H238">
        <v>3.12</v>
      </c>
      <c r="I238">
        <v>3.8</v>
      </c>
      <c r="J238" s="84">
        <f>EOD_T-A238</f>
        <v>323</v>
      </c>
      <c r="K238" s="83">
        <f t="shared" si="9"/>
        <v>1.0000000000000231E-2</v>
      </c>
      <c r="L238" s="83">
        <f t="shared" si="10"/>
        <v>0.26178010471204793</v>
      </c>
      <c r="M238" s="83">
        <f>L238-CGB_90DSMR</f>
        <v>0.57632876832928481</v>
      </c>
      <c r="N238" s="83">
        <f t="shared" si="11"/>
        <v>0.33215484920395044</v>
      </c>
    </row>
    <row r="239" spans="1:14" x14ac:dyDescent="0.25">
      <c r="A239" s="92">
        <v>41768</v>
      </c>
      <c r="B239">
        <v>2.69</v>
      </c>
      <c r="C239">
        <v>2.88</v>
      </c>
      <c r="D239">
        <v>3.23</v>
      </c>
      <c r="E239">
        <v>3.82</v>
      </c>
      <c r="F239">
        <v>1.46</v>
      </c>
      <c r="G239">
        <v>2.77</v>
      </c>
      <c r="H239">
        <v>3.12</v>
      </c>
      <c r="I239">
        <v>3.79</v>
      </c>
      <c r="J239" s="84">
        <f>EOD_T-A239</f>
        <v>326</v>
      </c>
      <c r="K239" s="83">
        <f t="shared" si="9"/>
        <v>-2.0000000000000018E-2</v>
      </c>
      <c r="L239" s="83">
        <f t="shared" si="10"/>
        <v>-0.52083333333333381</v>
      </c>
      <c r="M239" s="83">
        <f>L239-CGB_90DSMR</f>
        <v>-0.20628466971609688</v>
      </c>
      <c r="N239" s="83">
        <f t="shared" si="11"/>
        <v>4.2553364959879179E-2</v>
      </c>
    </row>
    <row r="240" spans="1:14" x14ac:dyDescent="0.25">
      <c r="A240" s="92">
        <v>41767</v>
      </c>
      <c r="B240">
        <v>2.71</v>
      </c>
      <c r="C240">
        <v>2.89</v>
      </c>
      <c r="D240">
        <v>3.25</v>
      </c>
      <c r="E240">
        <v>3.84</v>
      </c>
      <c r="F240">
        <v>1.44</v>
      </c>
      <c r="G240">
        <v>2.75</v>
      </c>
      <c r="H240">
        <v>3.12</v>
      </c>
      <c r="I240">
        <v>3.77</v>
      </c>
      <c r="J240" s="84">
        <f>EOD_T-A240</f>
        <v>327</v>
      </c>
      <c r="K240" s="83">
        <f t="shared" si="9"/>
        <v>9.9999999999997868E-3</v>
      </c>
      <c r="L240" s="83">
        <f t="shared" si="10"/>
        <v>0.26109660574411975</v>
      </c>
      <c r="M240" s="83">
        <f>L240-CGB_90DSMR</f>
        <v>0.57564526936135674</v>
      </c>
      <c r="N240" s="83">
        <f t="shared" si="11"/>
        <v>0.33136747613810896</v>
      </c>
    </row>
    <row r="241" spans="1:14" x14ac:dyDescent="0.25">
      <c r="A241" s="92">
        <v>41766</v>
      </c>
      <c r="B241">
        <v>2.68</v>
      </c>
      <c r="C241">
        <v>2.87</v>
      </c>
      <c r="D241">
        <v>3.23</v>
      </c>
      <c r="E241">
        <v>3.83</v>
      </c>
      <c r="F241">
        <v>1.45</v>
      </c>
      <c r="G241">
        <v>2.78</v>
      </c>
      <c r="H241">
        <v>3.15</v>
      </c>
      <c r="I241">
        <v>3.79</v>
      </c>
      <c r="J241" s="84">
        <f>EOD_T-A241</f>
        <v>328</v>
      </c>
      <c r="K241" s="83">
        <f t="shared" si="9"/>
        <v>-4.0000000000000036E-2</v>
      </c>
      <c r="L241" s="83">
        <f t="shared" si="10"/>
        <v>-1.0335917312661507</v>
      </c>
      <c r="M241" s="83">
        <f>L241-CGB_90DSMR</f>
        <v>-0.71904306764891368</v>
      </c>
      <c r="N241" s="83">
        <f t="shared" si="11"/>
        <v>0.51702293313396031</v>
      </c>
    </row>
    <row r="242" spans="1:14" x14ac:dyDescent="0.25">
      <c r="A242" s="92">
        <v>41765</v>
      </c>
      <c r="B242">
        <v>2.7</v>
      </c>
      <c r="C242">
        <v>2.89</v>
      </c>
      <c r="D242">
        <v>3.26</v>
      </c>
      <c r="E242">
        <v>3.87</v>
      </c>
      <c r="F242">
        <v>1.44</v>
      </c>
      <c r="G242">
        <v>2.8</v>
      </c>
      <c r="H242">
        <v>3.16</v>
      </c>
      <c r="I242">
        <v>3.77</v>
      </c>
      <c r="J242" s="84">
        <f>EOD_T-A242</f>
        <v>329</v>
      </c>
      <c r="K242" s="83">
        <f t="shared" si="9"/>
        <v>0</v>
      </c>
      <c r="L242" s="83">
        <f t="shared" si="10"/>
        <v>0</v>
      </c>
      <c r="M242" s="83">
        <f>L242-CGB_90DSMR</f>
        <v>0.31454866361723693</v>
      </c>
      <c r="N242" s="83">
        <f t="shared" si="11"/>
        <v>9.8940861783389678E-2</v>
      </c>
    </row>
    <row r="243" spans="1:14" x14ac:dyDescent="0.25">
      <c r="A243" s="92">
        <v>41764</v>
      </c>
      <c r="B243">
        <v>2.71</v>
      </c>
      <c r="C243">
        <v>2.91</v>
      </c>
      <c r="D243">
        <v>3.28</v>
      </c>
      <c r="E243">
        <v>3.87</v>
      </c>
      <c r="F243">
        <v>1.46</v>
      </c>
      <c r="G243">
        <v>2.82</v>
      </c>
      <c r="H243">
        <v>3.19</v>
      </c>
      <c r="I243">
        <v>3.81</v>
      </c>
      <c r="J243" s="84">
        <f>EOD_T-A243</f>
        <v>330</v>
      </c>
      <c r="K243" s="83">
        <f t="shared" si="9"/>
        <v>-4.0000000000000036E-2</v>
      </c>
      <c r="L243" s="83">
        <f t="shared" si="10"/>
        <v>-1.0230179028133002</v>
      </c>
      <c r="M243" s="83">
        <f>L243-CGB_90DSMR</f>
        <v>-0.70846923919606319</v>
      </c>
      <c r="N243" s="83">
        <f t="shared" si="11"/>
        <v>0.50192866288704863</v>
      </c>
    </row>
    <row r="244" spans="1:14" x14ac:dyDescent="0.25">
      <c r="A244" s="92">
        <v>41761</v>
      </c>
      <c r="B244">
        <v>2.72</v>
      </c>
      <c r="C244">
        <v>2.93</v>
      </c>
      <c r="D244">
        <v>3.3</v>
      </c>
      <c r="E244">
        <v>3.91</v>
      </c>
      <c r="F244">
        <v>1.48</v>
      </c>
      <c r="G244">
        <v>2.86</v>
      </c>
      <c r="H244">
        <v>3.22</v>
      </c>
      <c r="I244">
        <v>3.82</v>
      </c>
      <c r="J244" s="84">
        <f>EOD_T-A244</f>
        <v>333</v>
      </c>
      <c r="K244" s="83">
        <f t="shared" si="9"/>
        <v>-2.9999999999999805E-2</v>
      </c>
      <c r="L244" s="83">
        <f t="shared" si="10"/>
        <v>-0.76142131979694938</v>
      </c>
      <c r="M244" s="83">
        <f>L244-CGB_90DSMR</f>
        <v>-0.44687265617971245</v>
      </c>
      <c r="N244" s="83">
        <f t="shared" si="11"/>
        <v>0.19969517084111149</v>
      </c>
    </row>
    <row r="245" spans="1:14" x14ac:dyDescent="0.25">
      <c r="A245" s="92">
        <v>41760</v>
      </c>
      <c r="B245">
        <v>2.73</v>
      </c>
      <c r="C245">
        <v>2.94</v>
      </c>
      <c r="D245">
        <v>3.32</v>
      </c>
      <c r="E245">
        <v>3.94</v>
      </c>
      <c r="F245">
        <v>1.49</v>
      </c>
      <c r="G245">
        <v>2.86</v>
      </c>
      <c r="H245">
        <v>3.22</v>
      </c>
      <c r="I245">
        <v>3.83</v>
      </c>
      <c r="J245" s="84">
        <f>EOD_T-A245</f>
        <v>334</v>
      </c>
      <c r="K245" s="83">
        <f t="shared" si="9"/>
        <v>-1.0000000000000231E-2</v>
      </c>
      <c r="L245" s="83">
        <f t="shared" si="10"/>
        <v>-0.25316455696203111</v>
      </c>
      <c r="M245" s="83">
        <f>L245-CGB_90DSMR</f>
        <v>6.1384106655205828E-2</v>
      </c>
      <c r="N245" s="83">
        <f t="shared" si="11"/>
        <v>3.7680085498576843E-3</v>
      </c>
    </row>
    <row r="246" spans="1:14" x14ac:dyDescent="0.25">
      <c r="A246" s="92">
        <v>41759</v>
      </c>
      <c r="B246">
        <v>2.73</v>
      </c>
      <c r="C246">
        <v>2.95</v>
      </c>
      <c r="D246">
        <v>3.33</v>
      </c>
      <c r="E246">
        <v>3.95</v>
      </c>
      <c r="F246">
        <v>1.48</v>
      </c>
      <c r="G246">
        <v>2.85</v>
      </c>
      <c r="H246">
        <v>3.22</v>
      </c>
      <c r="I246">
        <v>3.82</v>
      </c>
      <c r="J246" s="84">
        <f>EOD_T-A246</f>
        <v>335</v>
      </c>
      <c r="K246" s="83">
        <f t="shared" si="9"/>
        <v>1.0000000000000231E-2</v>
      </c>
      <c r="L246" s="83">
        <f t="shared" si="10"/>
        <v>0.25380710659899064</v>
      </c>
      <c r="M246" s="83">
        <f>L246-CGB_90DSMR</f>
        <v>0.56835577021622763</v>
      </c>
      <c r="N246" s="83">
        <f t="shared" si="11"/>
        <v>0.32302828153808133</v>
      </c>
    </row>
    <row r="247" spans="1:14" x14ac:dyDescent="0.25">
      <c r="A247" s="92">
        <v>41758</v>
      </c>
      <c r="B247">
        <v>2.72</v>
      </c>
      <c r="C247">
        <v>2.93</v>
      </c>
      <c r="D247">
        <v>3.31</v>
      </c>
      <c r="E247">
        <v>3.94</v>
      </c>
      <c r="F247">
        <v>1.51</v>
      </c>
      <c r="G247">
        <v>2.88</v>
      </c>
      <c r="H247">
        <v>3.24</v>
      </c>
      <c r="I247">
        <v>3.86</v>
      </c>
      <c r="J247" s="84">
        <f>EOD_T-A247</f>
        <v>336</v>
      </c>
      <c r="K247" s="83">
        <f t="shared" si="9"/>
        <v>9.9999999999997868E-3</v>
      </c>
      <c r="L247" s="83">
        <f t="shared" si="10"/>
        <v>0.25445292620864596</v>
      </c>
      <c r="M247" s="83">
        <f>L247-CGB_90DSMR</f>
        <v>0.56900158982588289</v>
      </c>
      <c r="N247" s="83">
        <f t="shared" si="11"/>
        <v>0.32376280922438228</v>
      </c>
    </row>
    <row r="248" spans="1:14" x14ac:dyDescent="0.25">
      <c r="A248" s="92">
        <v>41757</v>
      </c>
      <c r="B248">
        <v>2.7</v>
      </c>
      <c r="C248">
        <v>2.92</v>
      </c>
      <c r="D248">
        <v>3.3</v>
      </c>
      <c r="E248">
        <v>3.93</v>
      </c>
      <c r="F248">
        <v>1.47</v>
      </c>
      <c r="G248">
        <v>2.86</v>
      </c>
      <c r="H248">
        <v>3.21</v>
      </c>
      <c r="I248">
        <v>3.82</v>
      </c>
      <c r="J248" s="84">
        <f>EOD_T-A248</f>
        <v>337</v>
      </c>
      <c r="K248" s="83">
        <f t="shared" si="9"/>
        <v>-2.9999999999999805E-2</v>
      </c>
      <c r="L248" s="83">
        <f t="shared" si="10"/>
        <v>-0.75757575757575268</v>
      </c>
      <c r="M248" s="83">
        <f>L248-CGB_90DSMR</f>
        <v>-0.44302709395851575</v>
      </c>
      <c r="N248" s="83">
        <f t="shared" si="11"/>
        <v>0.19627300598132755</v>
      </c>
    </row>
    <row r="249" spans="1:14" x14ac:dyDescent="0.25">
      <c r="A249" s="92">
        <v>41753</v>
      </c>
      <c r="B249">
        <v>2.71</v>
      </c>
      <c r="C249">
        <v>2.93</v>
      </c>
      <c r="D249">
        <v>3.32</v>
      </c>
      <c r="E249">
        <v>3.96</v>
      </c>
      <c r="F249">
        <v>1.54</v>
      </c>
      <c r="G249">
        <v>2.9</v>
      </c>
      <c r="H249">
        <v>3.26</v>
      </c>
      <c r="I249">
        <v>3.9</v>
      </c>
      <c r="J249" s="84">
        <f>EOD_T-A249</f>
        <v>341</v>
      </c>
      <c r="K249" s="83">
        <f t="shared" si="9"/>
        <v>-1.0000000000000231E-2</v>
      </c>
      <c r="L249" s="83">
        <f t="shared" si="10"/>
        <v>-0.25188916876574885</v>
      </c>
      <c r="M249" s="83">
        <f>L249-CGB_90DSMR</f>
        <v>6.2659494851488085E-2</v>
      </c>
      <c r="N249" s="83">
        <f t="shared" si="11"/>
        <v>3.9262122950436615E-3</v>
      </c>
    </row>
    <row r="250" spans="1:14" x14ac:dyDescent="0.25">
      <c r="A250" s="92">
        <v>41752</v>
      </c>
      <c r="B250">
        <v>2.73</v>
      </c>
      <c r="C250">
        <v>2.95</v>
      </c>
      <c r="D250">
        <v>3.34</v>
      </c>
      <c r="E250">
        <v>3.97</v>
      </c>
      <c r="F250">
        <v>1.54</v>
      </c>
      <c r="G250">
        <v>2.92</v>
      </c>
      <c r="H250">
        <v>3.28</v>
      </c>
      <c r="I250">
        <v>3.91</v>
      </c>
      <c r="J250" s="84">
        <f>EOD_T-A250</f>
        <v>342</v>
      </c>
      <c r="K250" s="83">
        <f t="shared" si="9"/>
        <v>-3.9999999999999591E-2</v>
      </c>
      <c r="L250" s="83">
        <f t="shared" si="10"/>
        <v>-0.99750623441395503</v>
      </c>
      <c r="M250" s="83">
        <f>L250-CGB_90DSMR</f>
        <v>-0.68295757079671815</v>
      </c>
      <c r="N250" s="83">
        <f t="shared" si="11"/>
        <v>0.4664310435085543</v>
      </c>
    </row>
    <row r="251" spans="1:14" x14ac:dyDescent="0.25">
      <c r="A251" s="92">
        <v>41751</v>
      </c>
      <c r="B251">
        <v>2.78</v>
      </c>
      <c r="C251">
        <v>3.01</v>
      </c>
      <c r="D251">
        <v>3.39</v>
      </c>
      <c r="E251">
        <v>4.01</v>
      </c>
      <c r="F251">
        <v>1.54</v>
      </c>
      <c r="G251">
        <v>2.92</v>
      </c>
      <c r="H251">
        <v>3.28</v>
      </c>
      <c r="I251">
        <v>3.89</v>
      </c>
      <c r="J251" s="84">
        <f>EOD_T-A251</f>
        <v>343</v>
      </c>
      <c r="K251" s="83">
        <f t="shared" si="9"/>
        <v>4.9999999999999822E-2</v>
      </c>
      <c r="L251" s="83">
        <f t="shared" si="10"/>
        <v>1.2626262626262581</v>
      </c>
      <c r="M251" s="83">
        <f>L251-CGB_90DSMR</f>
        <v>1.5771749262434951</v>
      </c>
      <c r="N251" s="83">
        <f t="shared" si="11"/>
        <v>2.487480747971174</v>
      </c>
    </row>
    <row r="252" spans="1:14" x14ac:dyDescent="0.25">
      <c r="A252" s="92">
        <v>41746</v>
      </c>
      <c r="B252">
        <v>2.74</v>
      </c>
      <c r="C252">
        <v>2.97</v>
      </c>
      <c r="D252">
        <v>3.34</v>
      </c>
      <c r="E252">
        <v>3.96</v>
      </c>
      <c r="F252">
        <v>1.5</v>
      </c>
      <c r="G252">
        <v>2.91</v>
      </c>
      <c r="H252">
        <v>3.26</v>
      </c>
      <c r="I252">
        <v>3.87</v>
      </c>
      <c r="J252" s="84">
        <f>EOD_T-A252</f>
        <v>348</v>
      </c>
      <c r="K252" s="83">
        <f t="shared" si="9"/>
        <v>-2.0000000000000018E-2</v>
      </c>
      <c r="L252" s="83">
        <f t="shared" si="10"/>
        <v>-0.50251256281407075</v>
      </c>
      <c r="M252" s="83">
        <f>L252-CGB_90DSMR</f>
        <v>-0.18796389919683382</v>
      </c>
      <c r="N252" s="83">
        <f t="shared" si="11"/>
        <v>3.5330427401277502E-2</v>
      </c>
    </row>
    <row r="253" spans="1:14" x14ac:dyDescent="0.25">
      <c r="A253" s="92">
        <v>41745</v>
      </c>
      <c r="B253">
        <v>2.75</v>
      </c>
      <c r="C253">
        <v>2.99</v>
      </c>
      <c r="D253">
        <v>3.36</v>
      </c>
      <c r="E253">
        <v>3.98</v>
      </c>
      <c r="F253">
        <v>1.53</v>
      </c>
      <c r="G253">
        <v>2.93</v>
      </c>
      <c r="H253">
        <v>3.29</v>
      </c>
      <c r="I253">
        <v>3.91</v>
      </c>
      <c r="J253" s="84">
        <f>EOD_T-A253</f>
        <v>349</v>
      </c>
      <c r="K253" s="83">
        <f t="shared" si="9"/>
        <v>-1.0000000000000231E-2</v>
      </c>
      <c r="L253" s="83">
        <f t="shared" si="10"/>
        <v>-0.25062656641604586</v>
      </c>
      <c r="M253" s="83">
        <f>L253-CGB_90DSMR</f>
        <v>6.3922097201191075E-2</v>
      </c>
      <c r="N253" s="83">
        <f t="shared" si="11"/>
        <v>4.0860345105985197E-3</v>
      </c>
    </row>
    <row r="254" spans="1:14" x14ac:dyDescent="0.25">
      <c r="A254" s="92">
        <v>41744</v>
      </c>
      <c r="B254">
        <v>2.76</v>
      </c>
      <c r="C254">
        <v>3</v>
      </c>
      <c r="D254">
        <v>3.37</v>
      </c>
      <c r="E254">
        <v>3.99</v>
      </c>
      <c r="F254">
        <v>1.45</v>
      </c>
      <c r="G254">
        <v>2.84</v>
      </c>
      <c r="H254">
        <v>3.18</v>
      </c>
      <c r="I254">
        <v>3.83</v>
      </c>
      <c r="J254" s="84">
        <f>EOD_T-A254</f>
        <v>350</v>
      </c>
      <c r="K254" s="83">
        <f t="shared" si="9"/>
        <v>2.0000000000000018E-2</v>
      </c>
      <c r="L254" s="83">
        <f t="shared" si="10"/>
        <v>0.5037783375314866</v>
      </c>
      <c r="M254" s="83">
        <f>L254-CGB_90DSMR</f>
        <v>0.81832700114872359</v>
      </c>
      <c r="N254" s="83">
        <f t="shared" si="11"/>
        <v>0.669659080809063</v>
      </c>
    </row>
    <row r="255" spans="1:14" x14ac:dyDescent="0.25">
      <c r="A255" s="92">
        <v>41743</v>
      </c>
      <c r="B255">
        <v>2.73</v>
      </c>
      <c r="C255">
        <v>2.97</v>
      </c>
      <c r="D255">
        <v>3.35</v>
      </c>
      <c r="E255">
        <v>3.97</v>
      </c>
      <c r="F255">
        <v>1.35</v>
      </c>
      <c r="G255">
        <v>2.72</v>
      </c>
      <c r="H255">
        <v>3.07</v>
      </c>
      <c r="I255">
        <v>3.7</v>
      </c>
      <c r="J255" s="84">
        <f>EOD_T-A255</f>
        <v>351</v>
      </c>
      <c r="K255" s="83">
        <f t="shared" si="9"/>
        <v>-4.9999999999999378E-2</v>
      </c>
      <c r="L255" s="83">
        <f t="shared" si="10"/>
        <v>-1.2437810945273478</v>
      </c>
      <c r="M255" s="83">
        <f>L255-CGB_90DSMR</f>
        <v>-0.92923243091011076</v>
      </c>
      <c r="N255" s="83">
        <f t="shared" si="11"/>
        <v>0.86347291065511378</v>
      </c>
    </row>
    <row r="256" spans="1:14" x14ac:dyDescent="0.25">
      <c r="A256" s="92">
        <v>41740</v>
      </c>
      <c r="B256">
        <v>2.77</v>
      </c>
      <c r="C256">
        <v>3.01</v>
      </c>
      <c r="D256">
        <v>3.39</v>
      </c>
      <c r="E256">
        <v>4.0199999999999996</v>
      </c>
      <c r="F256">
        <v>1.46</v>
      </c>
      <c r="G256">
        <v>2.84</v>
      </c>
      <c r="H256">
        <v>3.18</v>
      </c>
      <c r="I256">
        <v>3.83</v>
      </c>
      <c r="J256" s="84">
        <f>EOD_T-A256</f>
        <v>354</v>
      </c>
      <c r="K256" s="83">
        <f t="shared" si="9"/>
        <v>-4.0000000000000036E-2</v>
      </c>
      <c r="L256" s="83">
        <f t="shared" si="10"/>
        <v>-0.98522167487684831</v>
      </c>
      <c r="M256" s="83">
        <f>L256-CGB_90DSMR</f>
        <v>-0.67067301125961132</v>
      </c>
      <c r="N256" s="83">
        <f t="shared" si="11"/>
        <v>0.4498022880320347</v>
      </c>
    </row>
    <row r="257" spans="1:14" x14ac:dyDescent="0.25">
      <c r="A257" s="92">
        <v>41739</v>
      </c>
      <c r="B257">
        <v>2.79</v>
      </c>
      <c r="C257">
        <v>3.04</v>
      </c>
      <c r="D257">
        <v>3.44</v>
      </c>
      <c r="E257">
        <v>4.0599999999999996</v>
      </c>
      <c r="F257">
        <v>1.47</v>
      </c>
      <c r="G257">
        <v>2.85</v>
      </c>
      <c r="H257">
        <v>3.2</v>
      </c>
      <c r="I257">
        <v>3.85</v>
      </c>
      <c r="J257" s="84">
        <f>EOD_T-A257</f>
        <v>355</v>
      </c>
      <c r="K257" s="83">
        <f t="shared" si="9"/>
        <v>-1.0000000000000675E-2</v>
      </c>
      <c r="L257" s="83">
        <f t="shared" si="10"/>
        <v>-0.24570024570026225</v>
      </c>
      <c r="M257" s="83">
        <f>L257-CGB_90DSMR</f>
        <v>6.8848417916974686E-2</v>
      </c>
      <c r="N257" s="83">
        <f t="shared" si="11"/>
        <v>4.740104649670401E-3</v>
      </c>
    </row>
    <row r="258" spans="1:14" x14ac:dyDescent="0.25">
      <c r="A258" s="92">
        <v>41738</v>
      </c>
      <c r="B258">
        <v>2.77</v>
      </c>
      <c r="C258">
        <v>3.01</v>
      </c>
      <c r="D258">
        <v>3.42</v>
      </c>
      <c r="E258">
        <v>4.07</v>
      </c>
      <c r="F258">
        <v>1.51</v>
      </c>
      <c r="G258">
        <v>2.87</v>
      </c>
      <c r="H258">
        <v>3.22</v>
      </c>
      <c r="I258">
        <v>3.88</v>
      </c>
      <c r="J258" s="84">
        <f>EOD_T-A258</f>
        <v>356</v>
      </c>
      <c r="K258" s="83">
        <f t="shared" si="9"/>
        <v>-1.9999999999999574E-2</v>
      </c>
      <c r="L258" s="83">
        <f t="shared" si="10"/>
        <v>-0.48899755501221454</v>
      </c>
      <c r="M258" s="83">
        <f>L258-CGB_90DSMR</f>
        <v>-0.1744488913949776</v>
      </c>
      <c r="N258" s="83">
        <f t="shared" si="11"/>
        <v>3.0432415708936691E-2</v>
      </c>
    </row>
    <row r="259" spans="1:14" x14ac:dyDescent="0.25">
      <c r="A259" s="92">
        <v>41737</v>
      </c>
      <c r="B259">
        <v>2.77</v>
      </c>
      <c r="C259">
        <v>3.02</v>
      </c>
      <c r="D259">
        <v>3.43</v>
      </c>
      <c r="E259">
        <v>4.09</v>
      </c>
      <c r="F259">
        <v>1.46</v>
      </c>
      <c r="G259">
        <v>2.81</v>
      </c>
      <c r="H259">
        <v>3.16</v>
      </c>
      <c r="I259">
        <v>3.83</v>
      </c>
      <c r="J259" s="84">
        <f>EOD_T-A259</f>
        <v>357</v>
      </c>
      <c r="K259" s="83">
        <f t="shared" si="9"/>
        <v>9.9999999999997868E-3</v>
      </c>
      <c r="L259" s="83">
        <f t="shared" si="10"/>
        <v>0.24509803921568107</v>
      </c>
      <c r="M259" s="83">
        <f>L259-CGB_90DSMR</f>
        <v>0.55964670283291795</v>
      </c>
      <c r="N259" s="83">
        <f t="shared" si="11"/>
        <v>0.31320443199175635</v>
      </c>
    </row>
    <row r="260" spans="1:14" x14ac:dyDescent="0.25">
      <c r="A260" s="92">
        <v>41736</v>
      </c>
      <c r="B260">
        <v>2.77</v>
      </c>
      <c r="C260">
        <v>3.02</v>
      </c>
      <c r="D260">
        <v>3.44</v>
      </c>
      <c r="E260">
        <v>4.08</v>
      </c>
      <c r="F260">
        <v>1.46</v>
      </c>
      <c r="G260">
        <v>2.82</v>
      </c>
      <c r="H260">
        <v>3.18</v>
      </c>
      <c r="I260">
        <v>3.83</v>
      </c>
      <c r="J260" s="84">
        <f>EOD_T-A260</f>
        <v>358</v>
      </c>
      <c r="K260" s="83">
        <f t="shared" si="9"/>
        <v>-8.0000000000000071E-2</v>
      </c>
      <c r="L260" s="83">
        <f t="shared" si="10"/>
        <v>-1.9230769230769247</v>
      </c>
      <c r="M260" s="83">
        <f>L260-CGB_90DSMR</f>
        <v>-1.6085282594596877</v>
      </c>
      <c r="N260" s="83">
        <f t="shared" si="11"/>
        <v>2.5873631614804125</v>
      </c>
    </row>
    <row r="261" spans="1:14" x14ac:dyDescent="0.25">
      <c r="A261" s="92">
        <v>41733</v>
      </c>
      <c r="B261">
        <v>2.81</v>
      </c>
      <c r="C261">
        <v>3.08</v>
      </c>
      <c r="D261">
        <v>3.49</v>
      </c>
      <c r="E261">
        <v>4.16</v>
      </c>
      <c r="F261">
        <v>1.41</v>
      </c>
      <c r="G261">
        <v>2.79</v>
      </c>
      <c r="H261">
        <v>3.14</v>
      </c>
      <c r="I261">
        <v>3.79</v>
      </c>
      <c r="J261" s="84">
        <f>EOD_T-A261</f>
        <v>361</v>
      </c>
      <c r="K261" s="83">
        <f t="shared" si="9"/>
        <v>-1.9999999999999574E-2</v>
      </c>
      <c r="L261" s="83">
        <f t="shared" si="10"/>
        <v>-0.47846889952152094</v>
      </c>
      <c r="M261" s="83">
        <f>L261-CGB_90DSMR</f>
        <v>-0.16392023590428401</v>
      </c>
      <c r="N261" s="83">
        <f t="shared" si="11"/>
        <v>2.686984373891612E-2</v>
      </c>
    </row>
    <row r="262" spans="1:14" x14ac:dyDescent="0.25">
      <c r="A262" s="92">
        <v>41732</v>
      </c>
      <c r="B262">
        <v>2.83</v>
      </c>
      <c r="C262">
        <v>3.09</v>
      </c>
      <c r="D262">
        <v>3.51</v>
      </c>
      <c r="E262">
        <v>4.18</v>
      </c>
      <c r="F262">
        <v>1.46</v>
      </c>
      <c r="G262">
        <v>2.82</v>
      </c>
      <c r="H262">
        <v>3.17</v>
      </c>
      <c r="I262">
        <v>3.85</v>
      </c>
      <c r="J262" s="84">
        <f>EOD_T-A262</f>
        <v>362</v>
      </c>
      <c r="K262" s="83">
        <f t="shared" si="9"/>
        <v>9.9999999999997868E-3</v>
      </c>
      <c r="L262" s="83">
        <f t="shared" si="10"/>
        <v>0.23980815347721313</v>
      </c>
      <c r="M262" s="83">
        <f>L262-CGB_90DSMR</f>
        <v>0.55435681709445006</v>
      </c>
      <c r="N262" s="83">
        <f t="shared" si="11"/>
        <v>0.30731148065908959</v>
      </c>
    </row>
    <row r="263" spans="1:14" x14ac:dyDescent="0.25">
      <c r="A263" s="92">
        <v>41731</v>
      </c>
      <c r="B263">
        <v>2.82</v>
      </c>
      <c r="C263">
        <v>3.08</v>
      </c>
      <c r="D263">
        <v>3.5</v>
      </c>
      <c r="E263">
        <v>4.17</v>
      </c>
      <c r="F263">
        <v>1.48</v>
      </c>
      <c r="G263">
        <v>2.84</v>
      </c>
      <c r="H263">
        <v>3.18</v>
      </c>
      <c r="I263">
        <v>3.85</v>
      </c>
      <c r="J263" s="84">
        <f>EOD_T-A263</f>
        <v>363</v>
      </c>
      <c r="K263" s="83">
        <f t="shared" si="9"/>
        <v>4.0000000000000036E-2</v>
      </c>
      <c r="L263" s="83">
        <f t="shared" si="10"/>
        <v>0.9685230024213084</v>
      </c>
      <c r="M263" s="83">
        <f>L263-CGB_90DSMR</f>
        <v>1.2830716660385453</v>
      </c>
      <c r="N263" s="83">
        <f t="shared" si="11"/>
        <v>1.6462729001909282</v>
      </c>
    </row>
    <row r="264" spans="1:14" x14ac:dyDescent="0.25">
      <c r="A264" s="92">
        <v>41730</v>
      </c>
      <c r="B264">
        <v>2.81</v>
      </c>
      <c r="C264">
        <v>3.06</v>
      </c>
      <c r="D264">
        <v>3.47</v>
      </c>
      <c r="E264">
        <v>4.13</v>
      </c>
      <c r="F264">
        <v>1.52</v>
      </c>
      <c r="G264">
        <v>2.89</v>
      </c>
      <c r="H264">
        <v>3.22</v>
      </c>
      <c r="I264">
        <v>3.88</v>
      </c>
      <c r="J264" s="84">
        <f>EOD_T-A264</f>
        <v>364</v>
      </c>
      <c r="K264" s="83">
        <f t="shared" si="9"/>
        <v>4.9999999999999822E-2</v>
      </c>
      <c r="L264" s="83">
        <f t="shared" si="10"/>
        <v>1.225490196078427</v>
      </c>
      <c r="M264" s="83">
        <f>L264-CGB_90DSMR</f>
        <v>1.540038859695664</v>
      </c>
      <c r="N264" s="83">
        <f t="shared" si="11"/>
        <v>2.3717196893727213</v>
      </c>
    </row>
    <row r="265" spans="1:14" x14ac:dyDescent="0.25">
      <c r="A265" s="92">
        <v>41729</v>
      </c>
      <c r="B265">
        <v>2.78</v>
      </c>
      <c r="C265">
        <v>3.03</v>
      </c>
      <c r="D265">
        <v>3.44</v>
      </c>
      <c r="E265">
        <v>4.08</v>
      </c>
      <c r="F265">
        <v>1.53</v>
      </c>
      <c r="G265">
        <v>2.89</v>
      </c>
      <c r="H265">
        <v>3.23</v>
      </c>
      <c r="I265">
        <v>3.86</v>
      </c>
      <c r="J265" s="84">
        <f>EOD_T-A265</f>
        <v>365</v>
      </c>
      <c r="K265" s="83">
        <f t="shared" si="9"/>
        <v>9.9999999999997868E-3</v>
      </c>
      <c r="L265" s="83">
        <f t="shared" si="10"/>
        <v>0.24570024570024046</v>
      </c>
      <c r="M265" s="83">
        <f>L265-CGB_90DSMR</f>
        <v>0.56024890931747739</v>
      </c>
      <c r="N265" s="83">
        <f t="shared" si="11"/>
        <v>0.313878840391423</v>
      </c>
    </row>
    <row r="266" spans="1:14" x14ac:dyDescent="0.25">
      <c r="A266" s="92">
        <v>41726</v>
      </c>
      <c r="B266">
        <v>2.76</v>
      </c>
      <c r="C266">
        <v>3</v>
      </c>
      <c r="D266">
        <v>3.42</v>
      </c>
      <c r="E266">
        <v>4.07</v>
      </c>
      <c r="F266">
        <v>1.5</v>
      </c>
      <c r="G266">
        <v>2.89</v>
      </c>
      <c r="H266">
        <v>3.22</v>
      </c>
      <c r="I266">
        <v>3.82</v>
      </c>
      <c r="J266" s="84">
        <f>EOD_T-A266</f>
        <v>368</v>
      </c>
      <c r="K266" s="83">
        <f t="shared" si="9"/>
        <v>-9.9999999999997868E-3</v>
      </c>
      <c r="L266" s="83">
        <f t="shared" si="10"/>
        <v>-0.24509803921568107</v>
      </c>
      <c r="M266" s="83">
        <f>L266-CGB_90DSMR</f>
        <v>6.945062440155586E-2</v>
      </c>
      <c r="N266" s="83">
        <f t="shared" si="11"/>
        <v>4.8233892297659866E-3</v>
      </c>
    </row>
    <row r="267" spans="1:14" x14ac:dyDescent="0.25">
      <c r="A267" s="92">
        <v>41725</v>
      </c>
      <c r="B267">
        <v>2.78</v>
      </c>
      <c r="C267">
        <v>3.02</v>
      </c>
      <c r="D267">
        <v>3.44</v>
      </c>
      <c r="E267">
        <v>4.08</v>
      </c>
      <c r="F267">
        <v>1.44</v>
      </c>
      <c r="G267">
        <v>2.86</v>
      </c>
      <c r="H267">
        <v>3.17</v>
      </c>
      <c r="I267">
        <v>3.74</v>
      </c>
      <c r="J267" s="84">
        <f>EOD_T-A267</f>
        <v>369</v>
      </c>
      <c r="K267" s="83">
        <f t="shared" si="9"/>
        <v>-3.0000000000000249E-2</v>
      </c>
      <c r="L267" s="83">
        <f t="shared" si="10"/>
        <v>-0.72992700729927606</v>
      </c>
      <c r="M267" s="83">
        <f>L267-CGB_90DSMR</f>
        <v>-0.41537834368203913</v>
      </c>
      <c r="N267" s="83">
        <f t="shared" si="11"/>
        <v>0.17253916840003422</v>
      </c>
    </row>
    <row r="268" spans="1:14" x14ac:dyDescent="0.25">
      <c r="A268" s="92">
        <v>41724</v>
      </c>
      <c r="B268">
        <v>2.79</v>
      </c>
      <c r="C268">
        <v>3.03</v>
      </c>
      <c r="D268">
        <v>3.46</v>
      </c>
      <c r="E268">
        <v>4.1100000000000003</v>
      </c>
      <c r="F268">
        <v>1.4</v>
      </c>
      <c r="G268">
        <v>2.83</v>
      </c>
      <c r="H268">
        <v>3.14</v>
      </c>
      <c r="I268">
        <v>3.71</v>
      </c>
      <c r="J268" s="84">
        <f>EOD_T-A268</f>
        <v>370</v>
      </c>
      <c r="K268" s="83">
        <f t="shared" ref="K268:K331" si="12">E268-E269</f>
        <v>-9.9999999999997868E-3</v>
      </c>
      <c r="L268" s="83">
        <f t="shared" ref="L268:L331" si="13">K268/E269*100</f>
        <v>-0.24271844660193656</v>
      </c>
      <c r="M268" s="83">
        <f>L268-CGB_90DSMR</f>
        <v>7.1830217015300374E-2</v>
      </c>
      <c r="N268" s="83">
        <f t="shared" ref="N268:N331" si="14">M268*M268</f>
        <v>5.1595800764651471E-3</v>
      </c>
    </row>
    <row r="269" spans="1:14" x14ac:dyDescent="0.25">
      <c r="A269" s="92">
        <v>41723</v>
      </c>
      <c r="B269">
        <v>2.77</v>
      </c>
      <c r="C269">
        <v>3.01</v>
      </c>
      <c r="D269">
        <v>3.45</v>
      </c>
      <c r="E269">
        <v>4.12</v>
      </c>
      <c r="F269">
        <v>1.39</v>
      </c>
      <c r="G269">
        <v>2.85</v>
      </c>
      <c r="H269">
        <v>3.15</v>
      </c>
      <c r="I269">
        <v>3.7</v>
      </c>
      <c r="J269" s="84">
        <f>EOD_T-A269</f>
        <v>371</v>
      </c>
      <c r="K269" s="83">
        <f t="shared" si="12"/>
        <v>-4.9999999999999822E-2</v>
      </c>
      <c r="L269" s="83">
        <f t="shared" si="13"/>
        <v>-1.199040767386087</v>
      </c>
      <c r="M269" s="83">
        <f>L269-CGB_90DSMR</f>
        <v>-0.88449210376885001</v>
      </c>
      <c r="N269" s="83">
        <f t="shared" si="14"/>
        <v>0.78232628162944617</v>
      </c>
    </row>
    <row r="270" spans="1:14" x14ac:dyDescent="0.25">
      <c r="A270" s="92">
        <v>41722</v>
      </c>
      <c r="B270">
        <v>2.81</v>
      </c>
      <c r="C270">
        <v>3.05</v>
      </c>
      <c r="D270">
        <v>3.49</v>
      </c>
      <c r="E270">
        <v>4.17</v>
      </c>
      <c r="F270">
        <v>1.35</v>
      </c>
      <c r="G270">
        <v>2.83</v>
      </c>
      <c r="H270">
        <v>3.13</v>
      </c>
      <c r="I270">
        <v>3.67</v>
      </c>
      <c r="J270" s="84">
        <f>EOD_T-A270</f>
        <v>372</v>
      </c>
      <c r="K270" s="83">
        <f t="shared" si="12"/>
        <v>9.9999999999997868E-3</v>
      </c>
      <c r="L270" s="83">
        <f t="shared" si="13"/>
        <v>0.24038461538461023</v>
      </c>
      <c r="M270" s="83">
        <f>L270-CGB_90DSMR</f>
        <v>0.55493327900184719</v>
      </c>
      <c r="N270" s="83">
        <f t="shared" si="14"/>
        <v>0.30795094414374197</v>
      </c>
    </row>
    <row r="271" spans="1:14" x14ac:dyDescent="0.25">
      <c r="A271" s="92">
        <v>41719</v>
      </c>
      <c r="B271">
        <v>2.81</v>
      </c>
      <c r="C271">
        <v>3.04</v>
      </c>
      <c r="D271">
        <v>3.48</v>
      </c>
      <c r="E271">
        <v>4.16</v>
      </c>
      <c r="F271">
        <v>1.38</v>
      </c>
      <c r="G271">
        <v>2.84</v>
      </c>
      <c r="H271">
        <v>3.15</v>
      </c>
      <c r="I271">
        <v>3.7</v>
      </c>
      <c r="J271" s="84">
        <f>EOD_T-A271</f>
        <v>375</v>
      </c>
      <c r="K271" s="83">
        <f t="shared" si="12"/>
        <v>3.0000000000000249E-2</v>
      </c>
      <c r="L271" s="83">
        <f t="shared" si="13"/>
        <v>0.72639225181598666</v>
      </c>
      <c r="M271" s="83">
        <f>L271-CGB_90DSMR</f>
        <v>1.0409409154332236</v>
      </c>
      <c r="N271" s="83">
        <f t="shared" si="14"/>
        <v>1.0835579894229577</v>
      </c>
    </row>
    <row r="272" spans="1:14" x14ac:dyDescent="0.25">
      <c r="A272" s="92">
        <v>41718</v>
      </c>
      <c r="B272">
        <v>2.78</v>
      </c>
      <c r="C272">
        <v>3</v>
      </c>
      <c r="D272">
        <v>3.45</v>
      </c>
      <c r="E272">
        <v>4.13</v>
      </c>
      <c r="F272">
        <v>1.41</v>
      </c>
      <c r="G272">
        <v>2.87</v>
      </c>
      <c r="H272">
        <v>3.17</v>
      </c>
      <c r="I272">
        <v>3.72</v>
      </c>
      <c r="J272" s="84">
        <f>EOD_T-A272</f>
        <v>376</v>
      </c>
      <c r="K272" s="83">
        <f t="shared" si="12"/>
        <v>7.0000000000000284E-2</v>
      </c>
      <c r="L272" s="83">
        <f t="shared" si="13"/>
        <v>1.72413793103449</v>
      </c>
      <c r="M272" s="83">
        <f>L272-CGB_90DSMR</f>
        <v>2.0386865946517267</v>
      </c>
      <c r="N272" s="83">
        <f t="shared" si="14"/>
        <v>4.1562430312126537</v>
      </c>
    </row>
    <row r="273" spans="1:14" x14ac:dyDescent="0.25">
      <c r="A273" s="92">
        <v>41717</v>
      </c>
      <c r="B273">
        <v>2.74</v>
      </c>
      <c r="C273">
        <v>2.95</v>
      </c>
      <c r="D273">
        <v>3.4</v>
      </c>
      <c r="E273">
        <v>4.0599999999999996</v>
      </c>
      <c r="F273">
        <v>1.47</v>
      </c>
      <c r="G273">
        <v>2.91</v>
      </c>
      <c r="H273">
        <v>3.22</v>
      </c>
      <c r="I273">
        <v>3.8</v>
      </c>
      <c r="J273" s="84">
        <f>EOD_T-A273</f>
        <v>377</v>
      </c>
      <c r="K273" s="83">
        <f t="shared" si="12"/>
        <v>-2.0000000000000462E-2</v>
      </c>
      <c r="L273" s="83">
        <f t="shared" si="13"/>
        <v>-0.4901960784313838</v>
      </c>
      <c r="M273" s="83">
        <f>L273-CGB_90DSMR</f>
        <v>-0.17564741481414686</v>
      </c>
      <c r="N273" s="83">
        <f t="shared" si="14"/>
        <v>3.085201433089298E-2</v>
      </c>
    </row>
    <row r="274" spans="1:14" x14ac:dyDescent="0.25">
      <c r="A274" s="92">
        <v>41716</v>
      </c>
      <c r="B274">
        <v>2.76</v>
      </c>
      <c r="C274">
        <v>2.97</v>
      </c>
      <c r="D274">
        <v>3.42</v>
      </c>
      <c r="E274">
        <v>4.08</v>
      </c>
      <c r="F274">
        <v>1.47</v>
      </c>
      <c r="G274">
        <v>2.91</v>
      </c>
      <c r="H274">
        <v>3.22</v>
      </c>
      <c r="I274">
        <v>3.8</v>
      </c>
      <c r="J274" s="84">
        <f>EOD_T-A274</f>
        <v>378</v>
      </c>
      <c r="K274" s="83">
        <f t="shared" si="12"/>
        <v>3.0000000000000249E-2</v>
      </c>
      <c r="L274" s="83">
        <f t="shared" si="13"/>
        <v>0.74074074074074692</v>
      </c>
      <c r="M274" s="83">
        <f>L274-CGB_90DSMR</f>
        <v>1.0552894043579839</v>
      </c>
      <c r="N274" s="83">
        <f t="shared" si="14"/>
        <v>1.1136357269502284</v>
      </c>
    </row>
    <row r="275" spans="1:14" x14ac:dyDescent="0.25">
      <c r="A275" s="92">
        <v>41715</v>
      </c>
      <c r="B275">
        <v>2.72</v>
      </c>
      <c r="C275">
        <v>2.93</v>
      </c>
      <c r="D275">
        <v>3.38</v>
      </c>
      <c r="E275">
        <v>4.05</v>
      </c>
      <c r="F275">
        <v>1.51</v>
      </c>
      <c r="G275">
        <v>2.95</v>
      </c>
      <c r="H275">
        <v>3.25</v>
      </c>
      <c r="I275">
        <v>3.84</v>
      </c>
      <c r="J275" s="84">
        <f>EOD_T-A275</f>
        <v>379</v>
      </c>
      <c r="K275" s="83">
        <f t="shared" si="12"/>
        <v>9.9999999999997868E-3</v>
      </c>
      <c r="L275" s="83">
        <f t="shared" si="13"/>
        <v>0.24752475247524225</v>
      </c>
      <c r="M275" s="83">
        <f>L275-CGB_90DSMR</f>
        <v>0.56207341609247918</v>
      </c>
      <c r="N275" s="83">
        <f t="shared" si="14"/>
        <v>0.31592652507786922</v>
      </c>
    </row>
    <row r="276" spans="1:14" x14ac:dyDescent="0.25">
      <c r="A276" s="92">
        <v>41712</v>
      </c>
      <c r="B276">
        <v>2.69</v>
      </c>
      <c r="C276">
        <v>2.9</v>
      </c>
      <c r="D276">
        <v>3.35</v>
      </c>
      <c r="E276">
        <v>4.04</v>
      </c>
      <c r="F276">
        <v>1.52</v>
      </c>
      <c r="G276">
        <v>2.95</v>
      </c>
      <c r="H276">
        <v>3.25</v>
      </c>
      <c r="I276">
        <v>3.83</v>
      </c>
      <c r="J276" s="84">
        <f>EOD_T-A276</f>
        <v>382</v>
      </c>
      <c r="K276" s="83">
        <f t="shared" si="12"/>
        <v>-0.12999999999999989</v>
      </c>
      <c r="L276" s="83">
        <f t="shared" si="13"/>
        <v>-3.1175059952038344</v>
      </c>
      <c r="M276" s="83">
        <f>L276-CGB_90DSMR</f>
        <v>-2.8029573315865974</v>
      </c>
      <c r="N276" s="83">
        <f t="shared" si="14"/>
        <v>7.8565698026950583</v>
      </c>
    </row>
    <row r="277" spans="1:14" x14ac:dyDescent="0.25">
      <c r="A277" s="92">
        <v>41711</v>
      </c>
      <c r="B277">
        <v>2.78</v>
      </c>
      <c r="C277">
        <v>3.01</v>
      </c>
      <c r="D277">
        <v>3.47</v>
      </c>
      <c r="E277">
        <v>4.17</v>
      </c>
      <c r="F277">
        <v>1.62</v>
      </c>
      <c r="G277">
        <v>3.04</v>
      </c>
      <c r="H277">
        <v>3.34</v>
      </c>
      <c r="I277">
        <v>3.96</v>
      </c>
      <c r="J277" s="84">
        <f>EOD_T-A277</f>
        <v>383</v>
      </c>
      <c r="K277" s="83">
        <f t="shared" si="12"/>
        <v>0</v>
      </c>
      <c r="L277" s="83">
        <f t="shared" si="13"/>
        <v>0</v>
      </c>
      <c r="M277" s="83">
        <f>L277-CGB_90DSMR</f>
        <v>0.31454866361723693</v>
      </c>
      <c r="N277" s="83">
        <f t="shared" si="14"/>
        <v>9.8940861783389678E-2</v>
      </c>
    </row>
    <row r="278" spans="1:14" x14ac:dyDescent="0.25">
      <c r="A278" s="92">
        <v>41710</v>
      </c>
      <c r="B278">
        <v>2.73</v>
      </c>
      <c r="C278">
        <v>2.95</v>
      </c>
      <c r="D278">
        <v>3.43</v>
      </c>
      <c r="E278">
        <v>4.17</v>
      </c>
      <c r="F278">
        <v>1.64</v>
      </c>
      <c r="G278">
        <v>3.04</v>
      </c>
      <c r="H278">
        <v>3.35</v>
      </c>
      <c r="I278">
        <v>3.96</v>
      </c>
      <c r="J278" s="84">
        <f>EOD_T-A278</f>
        <v>384</v>
      </c>
      <c r="K278" s="83">
        <f t="shared" si="12"/>
        <v>-9.9999999999997868E-3</v>
      </c>
      <c r="L278" s="83">
        <f t="shared" si="13"/>
        <v>-0.23923444976076047</v>
      </c>
      <c r="M278" s="83">
        <f>L278-CGB_90DSMR</f>
        <v>7.5314213856476464E-2</v>
      </c>
      <c r="N278" s="83">
        <f t="shared" si="14"/>
        <v>5.6722308088190711E-3</v>
      </c>
    </row>
    <row r="279" spans="1:14" x14ac:dyDescent="0.25">
      <c r="A279" s="92">
        <v>41709</v>
      </c>
      <c r="B279">
        <v>2.74</v>
      </c>
      <c r="C279">
        <v>2.96</v>
      </c>
      <c r="D279">
        <v>3.43</v>
      </c>
      <c r="E279">
        <v>4.18</v>
      </c>
      <c r="F279">
        <v>1.67</v>
      </c>
      <c r="G279">
        <v>3.1</v>
      </c>
      <c r="H279">
        <v>3.4</v>
      </c>
      <c r="I279">
        <v>4.01</v>
      </c>
      <c r="J279" s="84">
        <f>EOD_T-A279</f>
        <v>385</v>
      </c>
      <c r="K279" s="83">
        <f t="shared" si="12"/>
        <v>-3.0000000000000249E-2</v>
      </c>
      <c r="L279" s="83">
        <f t="shared" si="13"/>
        <v>-0.7125890736342102</v>
      </c>
      <c r="M279" s="83">
        <f>L279-CGB_90DSMR</f>
        <v>-0.39804041001697327</v>
      </c>
      <c r="N279" s="83">
        <f t="shared" si="14"/>
        <v>0.15843616800648019</v>
      </c>
    </row>
    <row r="280" spans="1:14" x14ac:dyDescent="0.25">
      <c r="A280" s="92">
        <v>41708</v>
      </c>
      <c r="B280">
        <v>2.76</v>
      </c>
      <c r="C280">
        <v>2.99</v>
      </c>
      <c r="D280">
        <v>3.46</v>
      </c>
      <c r="E280">
        <v>4.21</v>
      </c>
      <c r="F280">
        <v>1.66</v>
      </c>
      <c r="G280">
        <v>3.09</v>
      </c>
      <c r="H280">
        <v>3.41</v>
      </c>
      <c r="I280">
        <v>4.0199999999999996</v>
      </c>
      <c r="J280" s="84">
        <f>EOD_T-A280</f>
        <v>386</v>
      </c>
      <c r="K280" s="83">
        <f t="shared" si="12"/>
        <v>4.0000000000000036E-2</v>
      </c>
      <c r="L280" s="83">
        <f t="shared" si="13"/>
        <v>0.95923261390887371</v>
      </c>
      <c r="M280" s="83">
        <f>L280-CGB_90DSMR</f>
        <v>1.2737812775261106</v>
      </c>
      <c r="N280" s="83">
        <f t="shared" si="14"/>
        <v>1.6225187429760504</v>
      </c>
    </row>
    <row r="281" spans="1:14" x14ac:dyDescent="0.25">
      <c r="A281" s="92">
        <v>41705</v>
      </c>
      <c r="B281">
        <v>2.75</v>
      </c>
      <c r="C281">
        <v>2.97</v>
      </c>
      <c r="D281">
        <v>3.43</v>
      </c>
      <c r="E281">
        <v>4.17</v>
      </c>
      <c r="F281">
        <v>1.7</v>
      </c>
      <c r="G281">
        <v>3.1</v>
      </c>
      <c r="H281">
        <v>3.43</v>
      </c>
      <c r="I281">
        <v>4.0599999999999996</v>
      </c>
      <c r="J281" s="84">
        <f>EOD_T-A281</f>
        <v>389</v>
      </c>
      <c r="K281" s="83">
        <f t="shared" si="12"/>
        <v>7.0000000000000284E-2</v>
      </c>
      <c r="L281" s="83">
        <f t="shared" si="13"/>
        <v>1.7073170731707388</v>
      </c>
      <c r="M281" s="83">
        <f>L281-CGB_90DSMR</f>
        <v>2.0218657367879755</v>
      </c>
      <c r="N281" s="83">
        <f t="shared" si="14"/>
        <v>4.0879410575971828</v>
      </c>
    </row>
    <row r="282" spans="1:14" x14ac:dyDescent="0.25">
      <c r="A282" s="92">
        <v>41704</v>
      </c>
      <c r="B282">
        <v>2.73</v>
      </c>
      <c r="C282">
        <v>2.94</v>
      </c>
      <c r="D282">
        <v>3.39</v>
      </c>
      <c r="E282">
        <v>4.0999999999999996</v>
      </c>
      <c r="F282">
        <v>1.66</v>
      </c>
      <c r="G282">
        <v>3.03</v>
      </c>
      <c r="H282">
        <v>3.39</v>
      </c>
      <c r="I282">
        <v>4.0199999999999996</v>
      </c>
      <c r="J282" s="84">
        <f>EOD_T-A282</f>
        <v>390</v>
      </c>
      <c r="K282" s="83">
        <f t="shared" si="12"/>
        <v>4.0000000000000036E-2</v>
      </c>
      <c r="L282" s="83">
        <f t="shared" si="13"/>
        <v>0.98522167487684831</v>
      </c>
      <c r="M282" s="83">
        <f>L282-CGB_90DSMR</f>
        <v>1.2997703384940853</v>
      </c>
      <c r="N282" s="83">
        <f t="shared" si="14"/>
        <v>1.689402932829029</v>
      </c>
    </row>
    <row r="283" spans="1:14" x14ac:dyDescent="0.25">
      <c r="A283" s="92">
        <v>41703</v>
      </c>
      <c r="B283">
        <v>2.68</v>
      </c>
      <c r="C283">
        <v>2.9</v>
      </c>
      <c r="D283">
        <v>3.35</v>
      </c>
      <c r="E283">
        <v>4.0599999999999996</v>
      </c>
      <c r="F283">
        <v>1.67</v>
      </c>
      <c r="G283">
        <v>3.05</v>
      </c>
      <c r="H283">
        <v>3.41</v>
      </c>
      <c r="I283">
        <v>4.04</v>
      </c>
      <c r="J283" s="84">
        <f>EOD_T-A283</f>
        <v>391</v>
      </c>
      <c r="K283" s="83">
        <f t="shared" si="12"/>
        <v>4.9999999999999822E-2</v>
      </c>
      <c r="L283" s="83">
        <f t="shared" si="13"/>
        <v>1.246882793017452</v>
      </c>
      <c r="M283" s="83">
        <f>L283-CGB_90DSMR</f>
        <v>1.561431456634689</v>
      </c>
      <c r="N283" s="83">
        <f t="shared" si="14"/>
        <v>2.4380681937683266</v>
      </c>
    </row>
    <row r="284" spans="1:14" x14ac:dyDescent="0.25">
      <c r="A284" s="92">
        <v>41702</v>
      </c>
      <c r="B284">
        <v>2.62</v>
      </c>
      <c r="C284">
        <v>2.84</v>
      </c>
      <c r="D284">
        <v>3.29</v>
      </c>
      <c r="E284">
        <v>4.01</v>
      </c>
      <c r="F284">
        <v>1.73</v>
      </c>
      <c r="G284">
        <v>3.1</v>
      </c>
      <c r="H284">
        <v>3.46</v>
      </c>
      <c r="I284">
        <v>4.0999999999999996</v>
      </c>
      <c r="J284" s="84">
        <f>EOD_T-A284</f>
        <v>392</v>
      </c>
      <c r="K284" s="83">
        <f t="shared" si="12"/>
        <v>2.9999999999999805E-2</v>
      </c>
      <c r="L284" s="83">
        <f t="shared" si="13"/>
        <v>0.75376884422110069</v>
      </c>
      <c r="M284" s="83">
        <f>L284-CGB_90DSMR</f>
        <v>1.0683175078383376</v>
      </c>
      <c r="N284" s="83">
        <f t="shared" si="14"/>
        <v>1.1413022975539164</v>
      </c>
    </row>
    <row r="285" spans="1:14" x14ac:dyDescent="0.25">
      <c r="A285" s="92">
        <v>41701</v>
      </c>
      <c r="B285">
        <v>2.56</v>
      </c>
      <c r="C285">
        <v>2.79</v>
      </c>
      <c r="D285">
        <v>3.24</v>
      </c>
      <c r="E285">
        <v>3.98</v>
      </c>
      <c r="F285">
        <v>1.75</v>
      </c>
      <c r="G285">
        <v>3.11</v>
      </c>
      <c r="H285">
        <v>3.48</v>
      </c>
      <c r="I285">
        <v>4.12</v>
      </c>
      <c r="J285" s="84">
        <f>EOD_T-A285</f>
        <v>393</v>
      </c>
      <c r="K285" s="83">
        <f t="shared" si="12"/>
        <v>-3.9999999999999591E-2</v>
      </c>
      <c r="L285" s="83">
        <f t="shared" si="13"/>
        <v>-0.99502487562188047</v>
      </c>
      <c r="M285" s="83">
        <f>L285-CGB_90DSMR</f>
        <v>-0.68047621200464348</v>
      </c>
      <c r="N285" s="83">
        <f t="shared" si="14"/>
        <v>0.46304787510418849</v>
      </c>
    </row>
    <row r="286" spans="1:14" x14ac:dyDescent="0.25">
      <c r="A286" s="92">
        <v>41698</v>
      </c>
      <c r="B286">
        <v>2.6</v>
      </c>
      <c r="C286">
        <v>2.84</v>
      </c>
      <c r="D286">
        <v>3.29</v>
      </c>
      <c r="E286">
        <v>4.0199999999999996</v>
      </c>
      <c r="F286">
        <v>1.69</v>
      </c>
      <c r="G286">
        <v>3.05</v>
      </c>
      <c r="H286">
        <v>3.41</v>
      </c>
      <c r="I286">
        <v>4.04</v>
      </c>
      <c r="J286" s="84">
        <f>EOD_T-A286</f>
        <v>396</v>
      </c>
      <c r="K286" s="83">
        <f t="shared" si="12"/>
        <v>-4.0000000000000036E-2</v>
      </c>
      <c r="L286" s="83">
        <f t="shared" si="13"/>
        <v>-0.98522167487684831</v>
      </c>
      <c r="M286" s="83">
        <f>L286-CGB_90DSMR</f>
        <v>-0.67067301125961132</v>
      </c>
      <c r="N286" s="83">
        <f t="shared" si="14"/>
        <v>0.4498022880320347</v>
      </c>
    </row>
    <row r="287" spans="1:14" x14ac:dyDescent="0.25">
      <c r="A287" s="92">
        <v>41697</v>
      </c>
      <c r="B287">
        <v>2.62</v>
      </c>
      <c r="C287">
        <v>2.86</v>
      </c>
      <c r="D287">
        <v>3.32</v>
      </c>
      <c r="E287">
        <v>4.0599999999999996</v>
      </c>
      <c r="F287">
        <v>1.62</v>
      </c>
      <c r="G287">
        <v>2.97</v>
      </c>
      <c r="H287">
        <v>3.32</v>
      </c>
      <c r="I287">
        <v>3.94</v>
      </c>
      <c r="J287" s="84">
        <f>EOD_T-A287</f>
        <v>397</v>
      </c>
      <c r="K287" s="83">
        <f t="shared" si="12"/>
        <v>-7.0000000000000284E-2</v>
      </c>
      <c r="L287" s="83">
        <f t="shared" si="13"/>
        <v>-1.6949152542372952</v>
      </c>
      <c r="M287" s="83">
        <f>L287-CGB_90DSMR</f>
        <v>-1.3803665906200582</v>
      </c>
      <c r="N287" s="83">
        <f t="shared" si="14"/>
        <v>1.9054119245000434</v>
      </c>
    </row>
    <row r="288" spans="1:14" x14ac:dyDescent="0.25">
      <c r="A288" s="92">
        <v>41696</v>
      </c>
      <c r="B288">
        <v>2.69</v>
      </c>
      <c r="C288">
        <v>2.95</v>
      </c>
      <c r="D288">
        <v>3.4</v>
      </c>
      <c r="E288">
        <v>4.13</v>
      </c>
      <c r="F288">
        <v>1.67</v>
      </c>
      <c r="G288">
        <v>3.02</v>
      </c>
      <c r="H288">
        <v>3.38</v>
      </c>
      <c r="I288">
        <v>3.99</v>
      </c>
      <c r="J288" s="84">
        <f>EOD_T-A288</f>
        <v>398</v>
      </c>
      <c r="K288" s="83">
        <f t="shared" si="12"/>
        <v>-4.0000000000000036E-2</v>
      </c>
      <c r="L288" s="83">
        <f t="shared" si="13"/>
        <v>-0.95923261390887371</v>
      </c>
      <c r="M288" s="83">
        <f>L288-CGB_90DSMR</f>
        <v>-0.64468395029163683</v>
      </c>
      <c r="N288" s="83">
        <f t="shared" si="14"/>
        <v>0.41561739576362966</v>
      </c>
    </row>
    <row r="289" spans="1:14" x14ac:dyDescent="0.25">
      <c r="A289" s="92">
        <v>41695</v>
      </c>
      <c r="B289">
        <v>2.71</v>
      </c>
      <c r="C289">
        <v>2.98</v>
      </c>
      <c r="D289">
        <v>3.43</v>
      </c>
      <c r="E289">
        <v>4.17</v>
      </c>
      <c r="F289">
        <v>1.64</v>
      </c>
      <c r="G289">
        <v>3</v>
      </c>
      <c r="H289">
        <v>3.35</v>
      </c>
      <c r="I289">
        <v>3.95</v>
      </c>
      <c r="J289" s="84">
        <f>EOD_T-A289</f>
        <v>399</v>
      </c>
      <c r="K289" s="83">
        <f t="shared" si="12"/>
        <v>0</v>
      </c>
      <c r="L289" s="83">
        <f t="shared" si="13"/>
        <v>0</v>
      </c>
      <c r="M289" s="83">
        <f>L289-CGB_90DSMR</f>
        <v>0.31454866361723693</v>
      </c>
      <c r="N289" s="83">
        <f t="shared" si="14"/>
        <v>9.8940861783389678E-2</v>
      </c>
    </row>
    <row r="290" spans="1:14" x14ac:dyDescent="0.25">
      <c r="A290" s="92">
        <v>41694</v>
      </c>
      <c r="B290">
        <v>2.72</v>
      </c>
      <c r="C290">
        <v>2.98</v>
      </c>
      <c r="D290">
        <v>3.43</v>
      </c>
      <c r="E290">
        <v>4.17</v>
      </c>
      <c r="F290">
        <v>1.55</v>
      </c>
      <c r="G290">
        <v>2.95</v>
      </c>
      <c r="H290">
        <v>3.29</v>
      </c>
      <c r="I290">
        <v>3.87</v>
      </c>
      <c r="J290" s="84">
        <f>EOD_T-A290</f>
        <v>400</v>
      </c>
      <c r="K290" s="83">
        <f t="shared" si="12"/>
        <v>-4.9999999999999822E-2</v>
      </c>
      <c r="L290" s="83">
        <f t="shared" si="13"/>
        <v>-1.1848341232227448</v>
      </c>
      <c r="M290" s="83">
        <f>L290-CGB_90DSMR</f>
        <v>-0.87028545960550785</v>
      </c>
      <c r="N290" s="83">
        <f t="shared" si="14"/>
        <v>0.75739678120077003</v>
      </c>
    </row>
    <row r="291" spans="1:14" x14ac:dyDescent="0.25">
      <c r="A291" s="92">
        <v>41691</v>
      </c>
      <c r="B291">
        <v>2.76</v>
      </c>
      <c r="C291">
        <v>3.03</v>
      </c>
      <c r="D291">
        <v>3.48</v>
      </c>
      <c r="E291">
        <v>4.22</v>
      </c>
      <c r="F291">
        <v>1.56</v>
      </c>
      <c r="G291">
        <v>2.94</v>
      </c>
      <c r="H291">
        <v>3.28</v>
      </c>
      <c r="I291">
        <v>3.87</v>
      </c>
      <c r="J291" s="84">
        <f>EOD_T-A291</f>
        <v>403</v>
      </c>
      <c r="K291" s="83">
        <f t="shared" si="12"/>
        <v>8.0000000000000071E-2</v>
      </c>
      <c r="L291" s="83">
        <f t="shared" si="13"/>
        <v>1.932367149758456</v>
      </c>
      <c r="M291" s="83">
        <f>L291-CGB_90DSMR</f>
        <v>2.246915813375693</v>
      </c>
      <c r="N291" s="83">
        <f t="shared" si="14"/>
        <v>5.0486306723977519</v>
      </c>
    </row>
    <row r="292" spans="1:14" x14ac:dyDescent="0.25">
      <c r="A292" s="92">
        <v>41690</v>
      </c>
      <c r="B292">
        <v>2.71</v>
      </c>
      <c r="C292">
        <v>2.97</v>
      </c>
      <c r="D292">
        <v>3.42</v>
      </c>
      <c r="E292">
        <v>4.1399999999999997</v>
      </c>
      <c r="F292">
        <v>1.56</v>
      </c>
      <c r="G292">
        <v>2.89</v>
      </c>
      <c r="H292">
        <v>3.25</v>
      </c>
      <c r="I292">
        <v>3.85</v>
      </c>
      <c r="J292" s="84">
        <f>EOD_T-A292</f>
        <v>404</v>
      </c>
      <c r="K292" s="83">
        <f t="shared" si="12"/>
        <v>0</v>
      </c>
      <c r="L292" s="83">
        <f t="shared" si="13"/>
        <v>0</v>
      </c>
      <c r="M292" s="83">
        <f>L292-CGB_90DSMR</f>
        <v>0.31454866361723693</v>
      </c>
      <c r="N292" s="83">
        <f t="shared" si="14"/>
        <v>9.8940861783389678E-2</v>
      </c>
    </row>
    <row r="293" spans="1:14" x14ac:dyDescent="0.25">
      <c r="A293" s="92">
        <v>41689</v>
      </c>
      <c r="B293">
        <v>2.72</v>
      </c>
      <c r="C293">
        <v>2.97</v>
      </c>
      <c r="D293">
        <v>3.42</v>
      </c>
      <c r="E293">
        <v>4.1399999999999997</v>
      </c>
      <c r="F293">
        <v>1.56</v>
      </c>
      <c r="G293">
        <v>2.87</v>
      </c>
      <c r="H293">
        <v>3.25</v>
      </c>
      <c r="I293">
        <v>3.85</v>
      </c>
      <c r="J293" s="84">
        <f>EOD_T-A293</f>
        <v>405</v>
      </c>
      <c r="K293" s="83">
        <f t="shared" si="12"/>
        <v>-4.0000000000000036E-2</v>
      </c>
      <c r="L293" s="83">
        <f t="shared" si="13"/>
        <v>-0.95693779904306298</v>
      </c>
      <c r="M293" s="83">
        <f>L293-CGB_90DSMR</f>
        <v>-0.64238913542582599</v>
      </c>
      <c r="N293" s="83">
        <f t="shared" si="14"/>
        <v>0.41266380131314018</v>
      </c>
    </row>
    <row r="294" spans="1:14" x14ac:dyDescent="0.25">
      <c r="A294" s="92">
        <v>41688</v>
      </c>
      <c r="B294">
        <v>2.75</v>
      </c>
      <c r="C294">
        <v>3.01</v>
      </c>
      <c r="D294">
        <v>3.47</v>
      </c>
      <c r="E294">
        <v>4.18</v>
      </c>
      <c r="F294">
        <v>1.51</v>
      </c>
      <c r="G294">
        <v>2.83</v>
      </c>
      <c r="H294">
        <v>3.22</v>
      </c>
      <c r="I294">
        <v>3.79</v>
      </c>
      <c r="J294" s="84">
        <f>EOD_T-A294</f>
        <v>406</v>
      </c>
      <c r="K294" s="83">
        <f t="shared" si="12"/>
        <v>1.9999999999999574E-2</v>
      </c>
      <c r="L294" s="83">
        <f t="shared" si="13"/>
        <v>0.48076923076922046</v>
      </c>
      <c r="M294" s="83">
        <f>L294-CGB_90DSMR</f>
        <v>0.79531789438645739</v>
      </c>
      <c r="N294" s="83">
        <f t="shared" si="14"/>
        <v>0.63253055313130824</v>
      </c>
    </row>
    <row r="295" spans="1:14" x14ac:dyDescent="0.25">
      <c r="A295" s="92">
        <v>41687</v>
      </c>
      <c r="B295">
        <v>2.74</v>
      </c>
      <c r="C295">
        <v>2.99</v>
      </c>
      <c r="D295">
        <v>3.45</v>
      </c>
      <c r="E295">
        <v>4.16</v>
      </c>
      <c r="F295">
        <v>1.53</v>
      </c>
      <c r="G295">
        <v>2.87</v>
      </c>
      <c r="H295">
        <v>3.25</v>
      </c>
      <c r="I295">
        <v>3.83</v>
      </c>
      <c r="J295" s="84">
        <f>EOD_T-A295</f>
        <v>407</v>
      </c>
      <c r="K295" s="83">
        <f t="shared" si="12"/>
        <v>6.0000000000000497E-2</v>
      </c>
      <c r="L295" s="83">
        <f t="shared" si="13"/>
        <v>1.4634146341463536</v>
      </c>
      <c r="M295" s="83">
        <f>L295-CGB_90DSMR</f>
        <v>1.7779632977635906</v>
      </c>
      <c r="N295" s="83">
        <f t="shared" si="14"/>
        <v>3.1611534881943824</v>
      </c>
    </row>
    <row r="296" spans="1:14" x14ac:dyDescent="0.25">
      <c r="A296" s="92">
        <v>41684</v>
      </c>
      <c r="B296">
        <v>2.7</v>
      </c>
      <c r="C296">
        <v>2.95</v>
      </c>
      <c r="D296">
        <v>3.4</v>
      </c>
      <c r="E296">
        <v>4.0999999999999996</v>
      </c>
      <c r="F296">
        <v>1.53</v>
      </c>
      <c r="G296">
        <v>2.85</v>
      </c>
      <c r="H296">
        <v>3.23</v>
      </c>
      <c r="I296">
        <v>3.8</v>
      </c>
      <c r="J296" s="84">
        <f>EOD_T-A296</f>
        <v>410</v>
      </c>
      <c r="K296" s="83">
        <f t="shared" si="12"/>
        <v>-7.0000000000000284E-2</v>
      </c>
      <c r="L296" s="83">
        <f t="shared" si="13"/>
        <v>-1.6786570743405345</v>
      </c>
      <c r="M296" s="83">
        <f>L296-CGB_90DSMR</f>
        <v>-1.3641084107232975</v>
      </c>
      <c r="N296" s="83">
        <f t="shared" si="14"/>
        <v>1.8607917562060405</v>
      </c>
    </row>
    <row r="297" spans="1:14" x14ac:dyDescent="0.25">
      <c r="A297" s="92">
        <v>41683</v>
      </c>
      <c r="B297">
        <v>2.72</v>
      </c>
      <c r="C297">
        <v>2.98</v>
      </c>
      <c r="D297">
        <v>3.44</v>
      </c>
      <c r="E297">
        <v>4.17</v>
      </c>
      <c r="F297">
        <v>1.48</v>
      </c>
      <c r="G297">
        <v>2.85</v>
      </c>
      <c r="H297">
        <v>3.22</v>
      </c>
      <c r="I297">
        <v>3.77</v>
      </c>
      <c r="J297" s="84">
        <f>EOD_T-A297</f>
        <v>411</v>
      </c>
      <c r="K297" s="83">
        <f t="shared" si="12"/>
        <v>-4.9999999999999822E-2</v>
      </c>
      <c r="L297" s="83">
        <f t="shared" si="13"/>
        <v>-1.1848341232227448</v>
      </c>
      <c r="M297" s="83">
        <f>L297-CGB_90DSMR</f>
        <v>-0.87028545960550785</v>
      </c>
      <c r="N297" s="83">
        <f t="shared" si="14"/>
        <v>0.75739678120077003</v>
      </c>
    </row>
    <row r="298" spans="1:14" x14ac:dyDescent="0.25">
      <c r="A298" s="92">
        <v>41682</v>
      </c>
      <c r="B298">
        <v>2.78</v>
      </c>
      <c r="C298">
        <v>3.04</v>
      </c>
      <c r="D298">
        <v>3.5</v>
      </c>
      <c r="E298">
        <v>4.22</v>
      </c>
      <c r="F298">
        <v>1.45</v>
      </c>
      <c r="G298">
        <v>2.84</v>
      </c>
      <c r="H298">
        <v>3.2</v>
      </c>
      <c r="I298">
        <v>3.74</v>
      </c>
      <c r="J298" s="84">
        <f>EOD_T-A298</f>
        <v>412</v>
      </c>
      <c r="K298" s="83">
        <f t="shared" si="12"/>
        <v>4.0000000000000036E-2</v>
      </c>
      <c r="L298" s="83">
        <f t="shared" si="13"/>
        <v>0.95693779904306298</v>
      </c>
      <c r="M298" s="83">
        <f>L298-CGB_90DSMR</f>
        <v>1.2714864626603</v>
      </c>
      <c r="N298" s="83">
        <f t="shared" si="14"/>
        <v>1.6166778247284024</v>
      </c>
    </row>
    <row r="299" spans="1:14" x14ac:dyDescent="0.25">
      <c r="A299" s="92">
        <v>41681</v>
      </c>
      <c r="B299">
        <v>2.77</v>
      </c>
      <c r="C299">
        <v>3.02</v>
      </c>
      <c r="D299">
        <v>3.48</v>
      </c>
      <c r="E299">
        <v>4.18</v>
      </c>
      <c r="F299">
        <v>1.38</v>
      </c>
      <c r="G299">
        <v>2.83</v>
      </c>
      <c r="H299">
        <v>3.17</v>
      </c>
      <c r="I299">
        <v>3.69</v>
      </c>
      <c r="J299" s="84">
        <f>EOD_T-A299</f>
        <v>413</v>
      </c>
      <c r="K299" s="83">
        <f t="shared" si="12"/>
        <v>4.0000000000000036E-2</v>
      </c>
      <c r="L299" s="83">
        <f t="shared" si="13"/>
        <v>0.96618357487922801</v>
      </c>
      <c r="M299" s="83">
        <f>L299-CGB_90DSMR</f>
        <v>1.280732238496465</v>
      </c>
      <c r="N299" s="83">
        <f t="shared" si="14"/>
        <v>1.6402750667241661</v>
      </c>
    </row>
    <row r="300" spans="1:14" x14ac:dyDescent="0.25">
      <c r="A300" s="92">
        <v>41680</v>
      </c>
      <c r="B300">
        <v>2.73</v>
      </c>
      <c r="C300">
        <v>2.98</v>
      </c>
      <c r="D300">
        <v>3.44</v>
      </c>
      <c r="E300">
        <v>4.1399999999999997</v>
      </c>
      <c r="F300">
        <v>1.42</v>
      </c>
      <c r="G300">
        <v>2.8</v>
      </c>
      <c r="H300">
        <v>3.15</v>
      </c>
      <c r="I300">
        <v>3.72</v>
      </c>
      <c r="J300" s="84">
        <f>EOD_T-A300</f>
        <v>414</v>
      </c>
      <c r="K300" s="83">
        <f t="shared" si="12"/>
        <v>-1.0000000000000675E-2</v>
      </c>
      <c r="L300" s="83">
        <f t="shared" si="13"/>
        <v>-0.24096385542170298</v>
      </c>
      <c r="M300" s="83">
        <f>L300-CGB_90DSMR</f>
        <v>7.3584808195533952E-2</v>
      </c>
      <c r="N300" s="83">
        <f t="shared" si="14"/>
        <v>5.4147239971735206E-3</v>
      </c>
    </row>
    <row r="301" spans="1:14" x14ac:dyDescent="0.25">
      <c r="A301" s="92">
        <v>41677</v>
      </c>
      <c r="B301">
        <v>2.74</v>
      </c>
      <c r="C301">
        <v>2.99</v>
      </c>
      <c r="D301">
        <v>3.44</v>
      </c>
      <c r="E301">
        <v>4.1500000000000004</v>
      </c>
      <c r="F301">
        <v>1.39</v>
      </c>
      <c r="G301">
        <v>2.77</v>
      </c>
      <c r="H301">
        <v>3.13</v>
      </c>
      <c r="I301">
        <v>3.7</v>
      </c>
      <c r="J301" s="84">
        <f>EOD_T-A301</f>
        <v>417</v>
      </c>
      <c r="K301" s="83">
        <f t="shared" si="12"/>
        <v>7.0000000000000284E-2</v>
      </c>
      <c r="L301" s="83">
        <f t="shared" si="13"/>
        <v>1.7156862745098109</v>
      </c>
      <c r="M301" s="83">
        <f>L301-CGB_90DSMR</f>
        <v>2.0302349381270477</v>
      </c>
      <c r="N301" s="83">
        <f t="shared" si="14"/>
        <v>4.1218539039917372</v>
      </c>
    </row>
    <row r="302" spans="1:14" x14ac:dyDescent="0.25">
      <c r="A302" s="92">
        <v>41676</v>
      </c>
      <c r="B302">
        <v>2.7</v>
      </c>
      <c r="C302">
        <v>2.95</v>
      </c>
      <c r="D302">
        <v>3.4</v>
      </c>
      <c r="E302">
        <v>4.08</v>
      </c>
      <c r="F302">
        <v>1.4</v>
      </c>
      <c r="G302">
        <v>2.77</v>
      </c>
      <c r="H302">
        <v>3.14</v>
      </c>
      <c r="I302">
        <v>3.71</v>
      </c>
      <c r="J302" s="84">
        <f>EOD_T-A302</f>
        <v>418</v>
      </c>
      <c r="K302" s="83">
        <f t="shared" si="12"/>
        <v>6.0000000000000497E-2</v>
      </c>
      <c r="L302" s="83">
        <f t="shared" si="13"/>
        <v>1.4925373134328483</v>
      </c>
      <c r="M302" s="83">
        <f>L302-CGB_90DSMR</f>
        <v>1.8070859770500853</v>
      </c>
      <c r="N302" s="83">
        <f t="shared" si="14"/>
        <v>3.2655597284510613</v>
      </c>
    </row>
    <row r="303" spans="1:14" x14ac:dyDescent="0.25">
      <c r="A303" s="92">
        <v>41675</v>
      </c>
      <c r="B303">
        <v>2.65</v>
      </c>
      <c r="C303">
        <v>2.89</v>
      </c>
      <c r="D303">
        <v>3.34</v>
      </c>
      <c r="E303">
        <v>4.0199999999999996</v>
      </c>
      <c r="F303">
        <v>1.44</v>
      </c>
      <c r="G303">
        <v>2.83</v>
      </c>
      <c r="H303">
        <v>3.17</v>
      </c>
      <c r="I303">
        <v>3.74</v>
      </c>
      <c r="J303" s="84">
        <f>EOD_T-A303</f>
        <v>419</v>
      </c>
      <c r="K303" s="83">
        <f t="shared" si="12"/>
        <v>2.9999999999999361E-2</v>
      </c>
      <c r="L303" s="83">
        <f t="shared" si="13"/>
        <v>0.75187969924810416</v>
      </c>
      <c r="M303" s="83">
        <f>L303-CGB_90DSMR</f>
        <v>1.066428362865341</v>
      </c>
      <c r="N303" s="83">
        <f t="shared" si="14"/>
        <v>1.1372694531236516</v>
      </c>
    </row>
    <row r="304" spans="1:14" x14ac:dyDescent="0.25">
      <c r="A304" s="92">
        <v>41674</v>
      </c>
      <c r="B304">
        <v>2.64</v>
      </c>
      <c r="C304">
        <v>2.88</v>
      </c>
      <c r="D304">
        <v>3.32</v>
      </c>
      <c r="E304">
        <v>3.99</v>
      </c>
      <c r="F304">
        <v>1.34</v>
      </c>
      <c r="G304">
        <v>2.73</v>
      </c>
      <c r="H304">
        <v>3.09</v>
      </c>
      <c r="I304">
        <v>3.61</v>
      </c>
      <c r="J304" s="84">
        <f>EOD_T-A304</f>
        <v>420</v>
      </c>
      <c r="K304" s="83">
        <f t="shared" si="12"/>
        <v>-9.9999999999997868E-3</v>
      </c>
      <c r="L304" s="83">
        <f t="shared" si="13"/>
        <v>-0.24999999999999467</v>
      </c>
      <c r="M304" s="83">
        <f>L304-CGB_90DSMR</f>
        <v>6.4548663617242263E-2</v>
      </c>
      <c r="N304" s="83">
        <f t="shared" si="14"/>
        <v>4.1665299747718947E-3</v>
      </c>
    </row>
    <row r="305" spans="1:14" x14ac:dyDescent="0.25">
      <c r="A305" s="92">
        <v>41673</v>
      </c>
      <c r="B305">
        <v>2.6</v>
      </c>
      <c r="C305">
        <v>2.84</v>
      </c>
      <c r="D305">
        <v>3.3</v>
      </c>
      <c r="E305">
        <v>4</v>
      </c>
      <c r="F305">
        <v>1.36</v>
      </c>
      <c r="G305">
        <v>2.77</v>
      </c>
      <c r="H305">
        <v>3.13</v>
      </c>
      <c r="I305">
        <v>3.64</v>
      </c>
      <c r="J305" s="84">
        <f>EOD_T-A305</f>
        <v>421</v>
      </c>
      <c r="K305" s="83">
        <f t="shared" si="12"/>
        <v>0</v>
      </c>
      <c r="L305" s="83">
        <f t="shared" si="13"/>
        <v>0</v>
      </c>
      <c r="M305" s="83">
        <f>L305-CGB_90DSMR</f>
        <v>0.31454866361723693</v>
      </c>
      <c r="N305" s="83">
        <f t="shared" si="14"/>
        <v>9.8940861783389678E-2</v>
      </c>
    </row>
    <row r="306" spans="1:14" x14ac:dyDescent="0.25">
      <c r="A306" s="92">
        <v>41670</v>
      </c>
      <c r="B306">
        <v>2.58</v>
      </c>
      <c r="C306">
        <v>2.83</v>
      </c>
      <c r="D306">
        <v>3.29</v>
      </c>
      <c r="E306">
        <v>4</v>
      </c>
      <c r="F306">
        <v>1.43</v>
      </c>
      <c r="G306">
        <v>2.82</v>
      </c>
      <c r="H306">
        <v>3.18</v>
      </c>
      <c r="I306">
        <v>3.72</v>
      </c>
      <c r="J306" s="84">
        <f>EOD_T-A306</f>
        <v>424</v>
      </c>
      <c r="K306" s="83">
        <f t="shared" si="12"/>
        <v>0</v>
      </c>
      <c r="L306" s="83">
        <f t="shared" si="13"/>
        <v>0</v>
      </c>
      <c r="M306" s="83">
        <f>L306-CGB_90DSMR</f>
        <v>0.31454866361723693</v>
      </c>
      <c r="N306" s="83">
        <f t="shared" si="14"/>
        <v>9.8940861783389678E-2</v>
      </c>
    </row>
    <row r="307" spans="1:14" x14ac:dyDescent="0.25">
      <c r="A307" s="92">
        <v>41669</v>
      </c>
      <c r="B307">
        <v>2.57</v>
      </c>
      <c r="C307">
        <v>2.81</v>
      </c>
      <c r="D307">
        <v>3.29</v>
      </c>
      <c r="E307">
        <v>4</v>
      </c>
      <c r="F307">
        <v>1.34</v>
      </c>
      <c r="G307">
        <v>2.74</v>
      </c>
      <c r="H307">
        <v>3.1</v>
      </c>
      <c r="I307">
        <v>3.63</v>
      </c>
      <c r="J307" s="84">
        <f>EOD_T-A307</f>
        <v>425</v>
      </c>
      <c r="K307" s="83">
        <f t="shared" si="12"/>
        <v>-0.11000000000000032</v>
      </c>
      <c r="L307" s="83">
        <f t="shared" si="13"/>
        <v>-2.6763990267639977</v>
      </c>
      <c r="M307" s="83">
        <f>L307-CGB_90DSMR</f>
        <v>-2.3618503631467607</v>
      </c>
      <c r="N307" s="83">
        <f t="shared" si="14"/>
        <v>5.5783371378964857</v>
      </c>
    </row>
    <row r="308" spans="1:14" x14ac:dyDescent="0.25">
      <c r="A308" s="92">
        <v>41668</v>
      </c>
      <c r="B308">
        <v>2.64</v>
      </c>
      <c r="C308">
        <v>2.89</v>
      </c>
      <c r="D308">
        <v>3.37</v>
      </c>
      <c r="E308">
        <v>4.1100000000000003</v>
      </c>
      <c r="F308">
        <v>1.4</v>
      </c>
      <c r="G308">
        <v>2.77</v>
      </c>
      <c r="H308">
        <v>3.14</v>
      </c>
      <c r="I308">
        <v>3.69</v>
      </c>
      <c r="J308" s="84">
        <f>EOD_T-A308</f>
        <v>426</v>
      </c>
      <c r="K308" s="83">
        <f t="shared" si="12"/>
        <v>8.0000000000000071E-2</v>
      </c>
      <c r="L308" s="83">
        <f t="shared" si="13"/>
        <v>1.985111662531019</v>
      </c>
      <c r="M308" s="83">
        <f>L308-CGB_90DSMR</f>
        <v>2.2996603261482558</v>
      </c>
      <c r="N308" s="83">
        <f t="shared" si="14"/>
        <v>5.2884376156603023</v>
      </c>
    </row>
    <row r="309" spans="1:14" x14ac:dyDescent="0.25">
      <c r="A309" s="92">
        <v>41667</v>
      </c>
      <c r="B309">
        <v>2.56</v>
      </c>
      <c r="C309">
        <v>2.8</v>
      </c>
      <c r="D309">
        <v>3.28</v>
      </c>
      <c r="E309">
        <v>4.03</v>
      </c>
      <c r="F309">
        <v>1.41</v>
      </c>
      <c r="G309">
        <v>2.76</v>
      </c>
      <c r="H309">
        <v>3.14</v>
      </c>
      <c r="I309">
        <v>3.68</v>
      </c>
      <c r="J309" s="84">
        <f>EOD_T-A309</f>
        <v>427</v>
      </c>
      <c r="K309" s="83">
        <f t="shared" si="12"/>
        <v>-1.9999999999999574E-2</v>
      </c>
      <c r="L309" s="83">
        <f t="shared" si="13"/>
        <v>-0.49382716049381664</v>
      </c>
      <c r="M309" s="83">
        <f>L309-CGB_90DSMR</f>
        <v>-0.17927849687657971</v>
      </c>
      <c r="N309" s="83">
        <f t="shared" si="14"/>
        <v>3.2140779442325802E-2</v>
      </c>
    </row>
    <row r="310" spans="1:14" x14ac:dyDescent="0.25">
      <c r="A310" s="92">
        <v>41663</v>
      </c>
      <c r="B310">
        <v>2.56</v>
      </c>
      <c r="C310">
        <v>2.81</v>
      </c>
      <c r="D310">
        <v>3.29</v>
      </c>
      <c r="E310">
        <v>4.05</v>
      </c>
      <c r="F310">
        <v>1.45</v>
      </c>
      <c r="G310">
        <v>2.8</v>
      </c>
      <c r="H310">
        <v>3.15</v>
      </c>
      <c r="I310">
        <v>3.7</v>
      </c>
      <c r="J310" s="84">
        <f>EOD_T-A310</f>
        <v>431</v>
      </c>
      <c r="K310" s="83">
        <f t="shared" si="12"/>
        <v>-0.12000000000000011</v>
      </c>
      <c r="L310" s="83">
        <f t="shared" si="13"/>
        <v>-2.8776978417266212</v>
      </c>
      <c r="M310" s="83">
        <f>L310-CGB_90DSMR</f>
        <v>-2.5631491781093843</v>
      </c>
      <c r="N310" s="83">
        <f t="shared" si="14"/>
        <v>6.5697337092428123</v>
      </c>
    </row>
    <row r="311" spans="1:14" x14ac:dyDescent="0.25">
      <c r="A311" s="92">
        <v>41662</v>
      </c>
      <c r="B311">
        <v>2.69</v>
      </c>
      <c r="C311">
        <v>2.95</v>
      </c>
      <c r="D311">
        <v>3.44</v>
      </c>
      <c r="E311">
        <v>4.17</v>
      </c>
      <c r="F311">
        <v>1.48</v>
      </c>
      <c r="G311">
        <v>2.82</v>
      </c>
      <c r="H311">
        <v>3.17</v>
      </c>
      <c r="I311">
        <v>3.72</v>
      </c>
      <c r="J311" s="84">
        <f>EOD_T-A311</f>
        <v>432</v>
      </c>
      <c r="K311" s="83">
        <f t="shared" si="12"/>
        <v>-9.9999999999997868E-3</v>
      </c>
      <c r="L311" s="83">
        <f t="shared" si="13"/>
        <v>-0.23923444976076047</v>
      </c>
      <c r="M311" s="83">
        <f>L311-CGB_90DSMR</f>
        <v>7.5314213856476464E-2</v>
      </c>
      <c r="N311" s="83">
        <f t="shared" si="14"/>
        <v>5.6722308088190711E-3</v>
      </c>
    </row>
    <row r="312" spans="1:14" x14ac:dyDescent="0.25">
      <c r="A312" s="92">
        <v>41661</v>
      </c>
      <c r="B312">
        <v>2.72</v>
      </c>
      <c r="C312">
        <v>2.98</v>
      </c>
      <c r="D312">
        <v>3.46</v>
      </c>
      <c r="E312">
        <v>4.18</v>
      </c>
      <c r="F312">
        <v>1.43</v>
      </c>
      <c r="G312">
        <v>2.75</v>
      </c>
      <c r="H312">
        <v>3.1</v>
      </c>
      <c r="I312">
        <v>3.65</v>
      </c>
      <c r="J312" s="84">
        <f>EOD_T-A312</f>
        <v>433</v>
      </c>
      <c r="K312" s="83">
        <f t="shared" si="12"/>
        <v>8.0000000000000071E-2</v>
      </c>
      <c r="L312" s="83">
        <f t="shared" si="13"/>
        <v>1.9512195121951237</v>
      </c>
      <c r="M312" s="83">
        <f>L312-CGB_90DSMR</f>
        <v>2.2657681758123607</v>
      </c>
      <c r="N312" s="83">
        <f t="shared" si="14"/>
        <v>5.1337054265240729</v>
      </c>
    </row>
    <row r="313" spans="1:14" x14ac:dyDescent="0.25">
      <c r="A313" s="92">
        <v>41660</v>
      </c>
      <c r="B313">
        <v>2.61</v>
      </c>
      <c r="C313">
        <v>2.85</v>
      </c>
      <c r="D313">
        <v>3.35</v>
      </c>
      <c r="E313">
        <v>4.0999999999999996</v>
      </c>
      <c r="F313">
        <v>1.47</v>
      </c>
      <c r="G313">
        <v>2.81</v>
      </c>
      <c r="H313">
        <v>3.14</v>
      </c>
      <c r="I313">
        <v>3.67</v>
      </c>
      <c r="J313" s="84">
        <f>EOD_T-A313</f>
        <v>434</v>
      </c>
      <c r="K313" s="83">
        <f t="shared" si="12"/>
        <v>1.9999999999999574E-2</v>
      </c>
      <c r="L313" s="83">
        <f t="shared" si="13"/>
        <v>0.49019607843136215</v>
      </c>
      <c r="M313" s="83">
        <f>L313-CGB_90DSMR</f>
        <v>0.80474474204859914</v>
      </c>
      <c r="N313" s="83">
        <f t="shared" si="14"/>
        <v>0.6476140998548664</v>
      </c>
    </row>
    <row r="314" spans="1:14" x14ac:dyDescent="0.25">
      <c r="A314" s="92">
        <v>41659</v>
      </c>
      <c r="B314">
        <v>2.57</v>
      </c>
      <c r="C314">
        <v>2.81</v>
      </c>
      <c r="D314">
        <v>3.32</v>
      </c>
      <c r="E314">
        <v>4.08</v>
      </c>
      <c r="F314">
        <v>1.5</v>
      </c>
      <c r="G314">
        <v>2.84</v>
      </c>
      <c r="H314">
        <v>3.16</v>
      </c>
      <c r="I314">
        <v>3.71</v>
      </c>
      <c r="J314" s="84">
        <f>EOD_T-A314</f>
        <v>435</v>
      </c>
      <c r="K314" s="83">
        <f t="shared" si="12"/>
        <v>-1.9999999999999574E-2</v>
      </c>
      <c r="L314" s="83">
        <f t="shared" si="13"/>
        <v>-0.48780487804877015</v>
      </c>
      <c r="M314" s="83">
        <f>L314-CGB_90DSMR</f>
        <v>-0.17325621443153322</v>
      </c>
      <c r="N314" s="83">
        <f t="shared" si="14"/>
        <v>3.001771583914542E-2</v>
      </c>
    </row>
    <row r="315" spans="1:14" x14ac:dyDescent="0.25">
      <c r="A315" s="92">
        <v>41656</v>
      </c>
      <c r="B315">
        <v>2.57</v>
      </c>
      <c r="C315">
        <v>2.81</v>
      </c>
      <c r="D315">
        <v>3.32</v>
      </c>
      <c r="E315">
        <v>4.0999999999999996</v>
      </c>
      <c r="F315">
        <v>1.44</v>
      </c>
      <c r="G315">
        <v>2.79</v>
      </c>
      <c r="H315">
        <v>3.11</v>
      </c>
      <c r="I315">
        <v>3.66</v>
      </c>
      <c r="J315" s="84">
        <f>EOD_T-A315</f>
        <v>438</v>
      </c>
      <c r="K315" s="83">
        <f t="shared" si="12"/>
        <v>-8.0000000000000071E-2</v>
      </c>
      <c r="L315" s="83">
        <f t="shared" si="13"/>
        <v>-1.913875598086126</v>
      </c>
      <c r="M315" s="83">
        <f>L315-CGB_90DSMR</f>
        <v>-1.599326934468889</v>
      </c>
      <c r="N315" s="83">
        <f t="shared" si="14"/>
        <v>2.5578466433176539</v>
      </c>
    </row>
    <row r="316" spans="1:14" x14ac:dyDescent="0.25">
      <c r="A316" s="92">
        <v>41655</v>
      </c>
      <c r="B316">
        <v>2.63</v>
      </c>
      <c r="C316">
        <v>2.88</v>
      </c>
      <c r="D316">
        <v>3.4</v>
      </c>
      <c r="E316">
        <v>4.18</v>
      </c>
      <c r="F316">
        <v>1.43</v>
      </c>
      <c r="G316">
        <v>2.7</v>
      </c>
      <c r="H316">
        <v>3.07</v>
      </c>
      <c r="I316">
        <v>3.66</v>
      </c>
      <c r="J316" s="84">
        <f>EOD_T-A316</f>
        <v>439</v>
      </c>
      <c r="K316" s="83">
        <f t="shared" si="12"/>
        <v>-5.0000000000000711E-2</v>
      </c>
      <c r="L316" s="83">
        <f t="shared" si="13"/>
        <v>-1.1820330969267305</v>
      </c>
      <c r="M316" s="83">
        <f>L316-CGB_90DSMR</f>
        <v>-0.86748443330949354</v>
      </c>
      <c r="N316" s="83">
        <f t="shared" si="14"/>
        <v>0.75252924203429317</v>
      </c>
    </row>
    <row r="317" spans="1:14" x14ac:dyDescent="0.25">
      <c r="A317" s="92">
        <v>41654</v>
      </c>
      <c r="B317">
        <v>2.71</v>
      </c>
      <c r="C317">
        <v>2.96</v>
      </c>
      <c r="D317">
        <v>3.47</v>
      </c>
      <c r="E317">
        <v>4.2300000000000004</v>
      </c>
      <c r="F317">
        <v>1.47</v>
      </c>
      <c r="G317">
        <v>2.77</v>
      </c>
      <c r="H317">
        <v>3.1</v>
      </c>
      <c r="I317">
        <v>3.71</v>
      </c>
      <c r="J317" s="84">
        <f>EOD_T-A317</f>
        <v>440</v>
      </c>
      <c r="K317" s="83">
        <f t="shared" si="12"/>
        <v>4.0000000000000036E-2</v>
      </c>
      <c r="L317" s="83">
        <f t="shared" si="13"/>
        <v>0.95465393794749476</v>
      </c>
      <c r="M317" s="83">
        <f>L317-CGB_90DSMR</f>
        <v>1.2692026015647317</v>
      </c>
      <c r="N317" s="83">
        <f t="shared" si="14"/>
        <v>1.6108752438186833</v>
      </c>
    </row>
    <row r="318" spans="1:14" x14ac:dyDescent="0.25">
      <c r="A318" s="92">
        <v>41653</v>
      </c>
      <c r="B318">
        <v>2.69</v>
      </c>
      <c r="C318">
        <v>2.93</v>
      </c>
      <c r="D318">
        <v>3.44</v>
      </c>
      <c r="E318">
        <v>4.1900000000000004</v>
      </c>
      <c r="F318">
        <v>1.41</v>
      </c>
      <c r="G318">
        <v>2.73</v>
      </c>
      <c r="H318">
        <v>3.08</v>
      </c>
      <c r="I318">
        <v>3.68</v>
      </c>
      <c r="J318" s="84">
        <f>EOD_T-A318</f>
        <v>441</v>
      </c>
      <c r="K318" s="83">
        <f t="shared" si="12"/>
        <v>-4.0000000000000036E-2</v>
      </c>
      <c r="L318" s="83">
        <f t="shared" si="13"/>
        <v>-0.94562647754137186</v>
      </c>
      <c r="M318" s="83">
        <f>L318-CGB_90DSMR</f>
        <v>-0.63107781392413487</v>
      </c>
      <c r="N318" s="83">
        <f t="shared" si="14"/>
        <v>0.39825920722726499</v>
      </c>
    </row>
    <row r="319" spans="1:14" x14ac:dyDescent="0.25">
      <c r="A319" s="92">
        <v>41652</v>
      </c>
      <c r="B319">
        <v>2.71</v>
      </c>
      <c r="C319">
        <v>2.96</v>
      </c>
      <c r="D319">
        <v>3.47</v>
      </c>
      <c r="E319">
        <v>4.2300000000000004</v>
      </c>
      <c r="F319">
        <v>1.36</v>
      </c>
      <c r="G319">
        <v>2.74</v>
      </c>
      <c r="H319">
        <v>3.08</v>
      </c>
      <c r="I319">
        <v>3.66</v>
      </c>
      <c r="J319" s="84">
        <f>EOD_T-A319</f>
        <v>442</v>
      </c>
      <c r="K319" s="83">
        <f t="shared" si="12"/>
        <v>-3.9999999999999147E-2</v>
      </c>
      <c r="L319" s="83">
        <f t="shared" si="13"/>
        <v>-0.93676814988288404</v>
      </c>
      <c r="M319" s="83">
        <f>L319-CGB_90DSMR</f>
        <v>-0.62221948626564716</v>
      </c>
      <c r="N319" s="83">
        <f t="shared" si="14"/>
        <v>0.38715708908868585</v>
      </c>
    </row>
    <row r="320" spans="1:14" x14ac:dyDescent="0.25">
      <c r="A320" s="92">
        <v>41649</v>
      </c>
      <c r="B320">
        <v>2.73</v>
      </c>
      <c r="C320">
        <v>2.98</v>
      </c>
      <c r="D320">
        <v>3.5</v>
      </c>
      <c r="E320">
        <v>4.2699999999999996</v>
      </c>
      <c r="F320">
        <v>1.46</v>
      </c>
      <c r="G320">
        <v>2.83</v>
      </c>
      <c r="H320">
        <v>3.14</v>
      </c>
      <c r="I320">
        <v>3.76</v>
      </c>
      <c r="J320" s="84">
        <f>EOD_T-A320</f>
        <v>445</v>
      </c>
      <c r="K320" s="83">
        <f t="shared" si="12"/>
        <v>-5.0000000000000711E-2</v>
      </c>
      <c r="L320" s="83">
        <f t="shared" si="13"/>
        <v>-1.1574074074074239</v>
      </c>
      <c r="M320" s="83">
        <f>L320-CGB_90DSMR</f>
        <v>-0.84285874379018688</v>
      </c>
      <c r="N320" s="83">
        <f t="shared" si="14"/>
        <v>0.71041086198357184</v>
      </c>
    </row>
    <row r="321" spans="1:14" x14ac:dyDescent="0.25">
      <c r="A321" s="92">
        <v>41648</v>
      </c>
      <c r="B321">
        <v>2.76</v>
      </c>
      <c r="C321">
        <v>3.01</v>
      </c>
      <c r="D321">
        <v>3.52</v>
      </c>
      <c r="E321">
        <v>4.32</v>
      </c>
      <c r="F321">
        <v>1.41</v>
      </c>
      <c r="G321">
        <v>2.79</v>
      </c>
      <c r="H321">
        <v>3.11</v>
      </c>
      <c r="I321">
        <v>3.7</v>
      </c>
      <c r="J321" s="84">
        <f>EOD_T-A321</f>
        <v>446</v>
      </c>
      <c r="K321" s="83">
        <f t="shared" si="12"/>
        <v>2.0000000000000462E-2</v>
      </c>
      <c r="L321" s="83">
        <f t="shared" si="13"/>
        <v>0.4651162790697782</v>
      </c>
      <c r="M321" s="83">
        <f>L321-CGB_90DSMR</f>
        <v>0.77966494268701514</v>
      </c>
      <c r="N321" s="83">
        <f t="shared" si="14"/>
        <v>0.60787742285514657</v>
      </c>
    </row>
    <row r="322" spans="1:14" x14ac:dyDescent="0.25">
      <c r="A322" s="92">
        <v>41647</v>
      </c>
      <c r="B322">
        <v>2.71</v>
      </c>
      <c r="C322">
        <v>2.95</v>
      </c>
      <c r="D322">
        <v>3.47</v>
      </c>
      <c r="E322">
        <v>4.3</v>
      </c>
      <c r="F322">
        <v>1.43</v>
      </c>
      <c r="G322">
        <v>2.84</v>
      </c>
      <c r="H322">
        <v>3.14</v>
      </c>
      <c r="I322">
        <v>3.73</v>
      </c>
      <c r="J322" s="84">
        <f>EOD_T-A322</f>
        <v>447</v>
      </c>
      <c r="K322" s="83">
        <f t="shared" si="12"/>
        <v>-2.0000000000000462E-2</v>
      </c>
      <c r="L322" s="83">
        <f t="shared" si="13"/>
        <v>-0.46296296296297362</v>
      </c>
      <c r="M322" s="83">
        <f>L322-CGB_90DSMR</f>
        <v>-0.14841429934573669</v>
      </c>
      <c r="N322" s="83">
        <f t="shared" si="14"/>
        <v>2.2026804250285938E-2</v>
      </c>
    </row>
    <row r="323" spans="1:14" x14ac:dyDescent="0.25">
      <c r="A323" s="92">
        <v>41646</v>
      </c>
      <c r="B323">
        <v>2.72</v>
      </c>
      <c r="C323">
        <v>2.96</v>
      </c>
      <c r="D323">
        <v>3.48</v>
      </c>
      <c r="E323">
        <v>4.32</v>
      </c>
      <c r="F323">
        <v>1.44</v>
      </c>
      <c r="G323">
        <v>2.86</v>
      </c>
      <c r="H323">
        <v>3.17</v>
      </c>
      <c r="I323">
        <v>3.76</v>
      </c>
      <c r="J323" s="84">
        <f>EOD_T-A323</f>
        <v>448</v>
      </c>
      <c r="K323" s="83">
        <f t="shared" si="12"/>
        <v>-5.9999999999999609E-2</v>
      </c>
      <c r="L323" s="83">
        <f t="shared" si="13"/>
        <v>-1.3698630136986212</v>
      </c>
      <c r="M323" s="83">
        <f>L323-CGB_90DSMR</f>
        <v>-1.0553143500813842</v>
      </c>
      <c r="N323" s="83">
        <f t="shared" si="14"/>
        <v>1.1136883774876942</v>
      </c>
    </row>
    <row r="324" spans="1:14" x14ac:dyDescent="0.25">
      <c r="A324" s="92">
        <v>41645</v>
      </c>
      <c r="B324">
        <v>2.76</v>
      </c>
      <c r="C324">
        <v>2.99</v>
      </c>
      <c r="D324">
        <v>3.52</v>
      </c>
      <c r="E324">
        <v>4.38</v>
      </c>
      <c r="F324">
        <v>1.45</v>
      </c>
      <c r="G324">
        <v>2.87</v>
      </c>
      <c r="H324">
        <v>3.18</v>
      </c>
      <c r="I324">
        <v>3.75</v>
      </c>
      <c r="J324" s="84">
        <f>EOD_T-A324</f>
        <v>449</v>
      </c>
      <c r="K324" s="83">
        <f t="shared" si="12"/>
        <v>4.0000000000000036E-2</v>
      </c>
      <c r="L324" s="83">
        <f t="shared" si="13"/>
        <v>0.9216589861751161</v>
      </c>
      <c r="M324" s="83">
        <f>L324-CGB_90DSMR</f>
        <v>1.2362076497923531</v>
      </c>
      <c r="N324" s="83">
        <f t="shared" si="14"/>
        <v>1.5282093534051331</v>
      </c>
    </row>
    <row r="325" spans="1:14" x14ac:dyDescent="0.25">
      <c r="A325" s="92">
        <v>41642</v>
      </c>
      <c r="B325">
        <v>2.74</v>
      </c>
      <c r="C325">
        <v>2.98</v>
      </c>
      <c r="D325">
        <v>3.5</v>
      </c>
      <c r="E325">
        <v>4.34</v>
      </c>
      <c r="F325">
        <v>1.44</v>
      </c>
      <c r="G325">
        <v>2.85</v>
      </c>
      <c r="H325">
        <v>3.17</v>
      </c>
      <c r="I325">
        <v>3.75</v>
      </c>
      <c r="J325" s="84">
        <f>EOD_T-A325</f>
        <v>452</v>
      </c>
      <c r="K325" s="83">
        <f t="shared" si="12"/>
        <v>9.9999999999997868E-3</v>
      </c>
      <c r="L325" s="83">
        <f t="shared" si="13"/>
        <v>0.23094688221708512</v>
      </c>
      <c r="M325" s="83">
        <f>L325-CGB_90DSMR</f>
        <v>0.54549554583432203</v>
      </c>
      <c r="N325" s="83">
        <f t="shared" si="14"/>
        <v>0.29756539052508491</v>
      </c>
    </row>
    <row r="326" spans="1:14" x14ac:dyDescent="0.25">
      <c r="A326" s="92">
        <v>41641</v>
      </c>
      <c r="B326">
        <v>2.74</v>
      </c>
      <c r="C326">
        <v>2.97</v>
      </c>
      <c r="D326">
        <v>3.49</v>
      </c>
      <c r="E326">
        <v>4.33</v>
      </c>
      <c r="F326">
        <v>1.37</v>
      </c>
      <c r="G326">
        <v>2.81</v>
      </c>
      <c r="H326">
        <v>3.13</v>
      </c>
      <c r="I326">
        <v>3.68</v>
      </c>
      <c r="J326" s="84">
        <f>EOD_T-A326</f>
        <v>453</v>
      </c>
      <c r="K326" s="83">
        <f t="shared" si="12"/>
        <v>9.9999999999999645E-2</v>
      </c>
      <c r="L326" s="83">
        <f t="shared" si="13"/>
        <v>2.3640661938534193</v>
      </c>
      <c r="M326" s="83">
        <f>L326-CGB_90DSMR</f>
        <v>2.6786148574706563</v>
      </c>
      <c r="N326" s="83">
        <f t="shared" si="14"/>
        <v>7.1749775546625445</v>
      </c>
    </row>
    <row r="327" spans="1:14" x14ac:dyDescent="0.25">
      <c r="A327" s="92">
        <v>41639</v>
      </c>
      <c r="B327">
        <v>2.68</v>
      </c>
      <c r="C327">
        <v>2.91</v>
      </c>
      <c r="D327">
        <v>3.43</v>
      </c>
      <c r="E327">
        <v>4.2300000000000004</v>
      </c>
      <c r="F327">
        <v>1.39</v>
      </c>
      <c r="G327">
        <v>2.81</v>
      </c>
      <c r="H327">
        <v>3.14</v>
      </c>
      <c r="I327">
        <v>3.71</v>
      </c>
      <c r="J327" s="84">
        <f>EOD_T-A327</f>
        <v>455</v>
      </c>
      <c r="K327" s="83">
        <f t="shared" si="12"/>
        <v>-3.9999999999999147E-2</v>
      </c>
      <c r="L327" s="83">
        <f t="shared" si="13"/>
        <v>-0.93676814988288404</v>
      </c>
      <c r="M327" s="83">
        <f>L327-CGB_90DSMR</f>
        <v>-0.62221948626564716</v>
      </c>
      <c r="N327" s="83">
        <f t="shared" si="14"/>
        <v>0.38715708908868585</v>
      </c>
    </row>
    <row r="328" spans="1:14" x14ac:dyDescent="0.25">
      <c r="A328" s="92">
        <v>41638</v>
      </c>
      <c r="B328">
        <v>2.7</v>
      </c>
      <c r="C328">
        <v>2.95</v>
      </c>
      <c r="D328">
        <v>3.46</v>
      </c>
      <c r="E328">
        <v>4.2699999999999996</v>
      </c>
      <c r="F328">
        <v>1.38</v>
      </c>
      <c r="G328">
        <v>2.78</v>
      </c>
      <c r="H328">
        <v>3.12</v>
      </c>
      <c r="I328">
        <v>3.7</v>
      </c>
      <c r="J328" s="84">
        <f>EOD_T-A328</f>
        <v>456</v>
      </c>
      <c r="K328" s="83">
        <f t="shared" si="12"/>
        <v>0</v>
      </c>
      <c r="L328" s="83">
        <f t="shared" si="13"/>
        <v>0</v>
      </c>
      <c r="M328" s="83">
        <f>L328-CGB_90DSMR</f>
        <v>0.31454866361723693</v>
      </c>
      <c r="N328" s="83">
        <f t="shared" si="14"/>
        <v>9.8940861783389678E-2</v>
      </c>
    </row>
    <row r="329" spans="1:14" x14ac:dyDescent="0.25">
      <c r="A329" s="92">
        <v>41635</v>
      </c>
      <c r="B329">
        <v>2.71</v>
      </c>
      <c r="C329">
        <v>2.95</v>
      </c>
      <c r="D329">
        <v>3.46</v>
      </c>
      <c r="E329">
        <v>4.2699999999999996</v>
      </c>
      <c r="F329">
        <v>1.39</v>
      </c>
      <c r="G329">
        <v>2.77</v>
      </c>
      <c r="H329">
        <v>3.11</v>
      </c>
      <c r="I329">
        <v>3.69</v>
      </c>
      <c r="J329" s="84">
        <f>EOD_T-A329</f>
        <v>459</v>
      </c>
      <c r="K329" s="83">
        <f t="shared" si="12"/>
        <v>2.9999999999999361E-2</v>
      </c>
      <c r="L329" s="83">
        <f t="shared" si="13"/>
        <v>0.70754716981130572</v>
      </c>
      <c r="M329" s="83">
        <f>L329-CGB_90DSMR</f>
        <v>1.0220958334285426</v>
      </c>
      <c r="N329" s="83">
        <f t="shared" si="14"/>
        <v>1.0446798927119871</v>
      </c>
    </row>
    <row r="330" spans="1:14" x14ac:dyDescent="0.25">
      <c r="A330" s="92">
        <v>41632</v>
      </c>
      <c r="B330">
        <v>2.66</v>
      </c>
      <c r="C330">
        <v>2.91</v>
      </c>
      <c r="D330">
        <v>3.41</v>
      </c>
      <c r="E330">
        <v>4.24</v>
      </c>
      <c r="F330">
        <v>1.38</v>
      </c>
      <c r="G330">
        <v>2.77</v>
      </c>
      <c r="H330">
        <v>3.09</v>
      </c>
      <c r="I330">
        <v>3.67</v>
      </c>
      <c r="J330" s="84">
        <f>EOD_T-A330</f>
        <v>462</v>
      </c>
      <c r="K330" s="83">
        <f t="shared" si="12"/>
        <v>-1.9999999999999574E-2</v>
      </c>
      <c r="L330" s="83">
        <f t="shared" si="13"/>
        <v>-0.46948356807510738</v>
      </c>
      <c r="M330" s="83">
        <f>L330-CGB_90DSMR</f>
        <v>-0.15493490445787045</v>
      </c>
      <c r="N330" s="83">
        <f t="shared" si="14"/>
        <v>2.4004824619369446E-2</v>
      </c>
    </row>
    <row r="331" spans="1:14" x14ac:dyDescent="0.25">
      <c r="A331" s="92">
        <v>41631</v>
      </c>
      <c r="B331">
        <v>2.67</v>
      </c>
      <c r="C331">
        <v>2.92</v>
      </c>
      <c r="D331">
        <v>3.43</v>
      </c>
      <c r="E331">
        <v>4.26</v>
      </c>
      <c r="F331">
        <v>1.36</v>
      </c>
      <c r="G331">
        <v>2.74</v>
      </c>
      <c r="H331">
        <v>3.05</v>
      </c>
      <c r="I331">
        <v>3.65</v>
      </c>
      <c r="J331" s="84">
        <f>EOD_T-A331</f>
        <v>463</v>
      </c>
      <c r="K331" s="83">
        <f t="shared" si="12"/>
        <v>-3.0000000000000249E-2</v>
      </c>
      <c r="L331" s="83">
        <f t="shared" si="13"/>
        <v>-0.69930069930070515</v>
      </c>
      <c r="M331" s="83">
        <f>L331-CGB_90DSMR</f>
        <v>-0.38475203568346822</v>
      </c>
      <c r="N331" s="83">
        <f t="shared" si="14"/>
        <v>0.14803412896257281</v>
      </c>
    </row>
    <row r="332" spans="1:14" x14ac:dyDescent="0.25">
      <c r="A332" s="92">
        <v>41628</v>
      </c>
      <c r="B332">
        <v>2.66</v>
      </c>
      <c r="C332">
        <v>2.91</v>
      </c>
      <c r="D332">
        <v>3.43</v>
      </c>
      <c r="E332">
        <v>4.29</v>
      </c>
      <c r="F332">
        <v>1.28</v>
      </c>
      <c r="G332">
        <v>2.71</v>
      </c>
      <c r="H332">
        <v>3.01</v>
      </c>
      <c r="I332">
        <v>3.6</v>
      </c>
      <c r="J332" s="84">
        <f>EOD_T-A332</f>
        <v>466</v>
      </c>
      <c r="K332" s="83">
        <f t="shared" ref="K332:K395" si="15">E332-E333</f>
        <v>2.0000000000000462E-2</v>
      </c>
      <c r="L332" s="83">
        <f t="shared" ref="L332:L395" si="16">K332/E333*100</f>
        <v>0.46838407494146284</v>
      </c>
      <c r="M332" s="83">
        <f>L332-CGB_90DSMR</f>
        <v>0.78293273855869971</v>
      </c>
      <c r="N332" s="83">
        <f t="shared" ref="N332:N395" si="17">M332*M332</f>
        <v>0.61298367310702528</v>
      </c>
    </row>
    <row r="333" spans="1:14" x14ac:dyDescent="0.25">
      <c r="A333" s="92">
        <v>41627</v>
      </c>
      <c r="B333">
        <v>2.67</v>
      </c>
      <c r="C333">
        <v>2.9</v>
      </c>
      <c r="D333">
        <v>3.41</v>
      </c>
      <c r="E333">
        <v>4.2699999999999996</v>
      </c>
      <c r="F333">
        <v>1.22</v>
      </c>
      <c r="G333">
        <v>2.64</v>
      </c>
      <c r="H333">
        <v>2.94</v>
      </c>
      <c r="I333">
        <v>3.54</v>
      </c>
      <c r="J333" s="84">
        <f>EOD_T-A333</f>
        <v>467</v>
      </c>
      <c r="K333" s="83">
        <f t="shared" si="15"/>
        <v>3.9999999999999147E-2</v>
      </c>
      <c r="L333" s="83">
        <f t="shared" si="16"/>
        <v>0.94562647754135087</v>
      </c>
      <c r="M333" s="83">
        <f>L333-CGB_90DSMR</f>
        <v>1.2601751411585878</v>
      </c>
      <c r="N333" s="83">
        <f t="shared" si="17"/>
        <v>1.5880413863940666</v>
      </c>
    </row>
    <row r="334" spans="1:14" x14ac:dyDescent="0.25">
      <c r="A334" s="92">
        <v>41626</v>
      </c>
      <c r="B334">
        <v>2.63</v>
      </c>
      <c r="C334">
        <v>2.85</v>
      </c>
      <c r="D334">
        <v>3.37</v>
      </c>
      <c r="E334">
        <v>4.2300000000000004</v>
      </c>
      <c r="F334">
        <v>1.2</v>
      </c>
      <c r="G334">
        <v>2.67</v>
      </c>
      <c r="H334">
        <v>2.91</v>
      </c>
      <c r="I334">
        <v>3.5</v>
      </c>
      <c r="J334" s="84">
        <f>EOD_T-A334</f>
        <v>468</v>
      </c>
      <c r="K334" s="83">
        <f t="shared" si="15"/>
        <v>0</v>
      </c>
      <c r="L334" s="83">
        <f t="shared" si="16"/>
        <v>0</v>
      </c>
      <c r="M334" s="83">
        <f>L334-CGB_90DSMR</f>
        <v>0.31454866361723693</v>
      </c>
      <c r="N334" s="83">
        <f t="shared" si="17"/>
        <v>9.8940861783389678E-2</v>
      </c>
    </row>
    <row r="335" spans="1:14" x14ac:dyDescent="0.25">
      <c r="A335" s="92">
        <v>41625</v>
      </c>
      <c r="B335">
        <v>2.64</v>
      </c>
      <c r="C335">
        <v>2.87</v>
      </c>
      <c r="D335">
        <v>3.38</v>
      </c>
      <c r="E335">
        <v>4.2300000000000004</v>
      </c>
      <c r="F335">
        <v>1.1399999999999999</v>
      </c>
      <c r="G335">
        <v>2.6</v>
      </c>
      <c r="H335">
        <v>2.86</v>
      </c>
      <c r="I335">
        <v>3.42</v>
      </c>
      <c r="J335" s="84">
        <f>EOD_T-A335</f>
        <v>469</v>
      </c>
      <c r="K335" s="83">
        <f t="shared" si="15"/>
        <v>1.0000000000000675E-2</v>
      </c>
      <c r="L335" s="83">
        <f t="shared" si="16"/>
        <v>0.23696682464456578</v>
      </c>
      <c r="M335" s="83">
        <f>L335-CGB_90DSMR</f>
        <v>0.55151548826180274</v>
      </c>
      <c r="N335" s="83">
        <f t="shared" si="17"/>
        <v>0.30416933379265471</v>
      </c>
    </row>
    <row r="336" spans="1:14" x14ac:dyDescent="0.25">
      <c r="A336" s="92">
        <v>41624</v>
      </c>
      <c r="B336">
        <v>2.63</v>
      </c>
      <c r="C336">
        <v>2.87</v>
      </c>
      <c r="D336">
        <v>3.37</v>
      </c>
      <c r="E336">
        <v>4.22</v>
      </c>
      <c r="F336">
        <v>1.1299999999999999</v>
      </c>
      <c r="G336">
        <v>2.5299999999999998</v>
      </c>
      <c r="H336">
        <v>2.81</v>
      </c>
      <c r="I336">
        <v>3.41</v>
      </c>
      <c r="J336" s="84">
        <f>EOD_T-A336</f>
        <v>470</v>
      </c>
      <c r="K336" s="83">
        <f t="shared" si="15"/>
        <v>9.9999999999997868E-3</v>
      </c>
      <c r="L336" s="83">
        <f t="shared" si="16"/>
        <v>0.23752969121139636</v>
      </c>
      <c r="M336" s="83">
        <f>L336-CGB_90DSMR</f>
        <v>0.55207835482863332</v>
      </c>
      <c r="N336" s="83">
        <f t="shared" si="17"/>
        <v>0.30479050987029038</v>
      </c>
    </row>
    <row r="337" spans="1:14" x14ac:dyDescent="0.25">
      <c r="A337" s="92">
        <v>41621</v>
      </c>
      <c r="B337">
        <v>2.68</v>
      </c>
      <c r="C337">
        <v>2.93</v>
      </c>
      <c r="D337">
        <v>3.43</v>
      </c>
      <c r="E337">
        <v>4.21</v>
      </c>
      <c r="F337">
        <v>1.23</v>
      </c>
      <c r="G337">
        <v>2.62</v>
      </c>
      <c r="H337">
        <v>2.87</v>
      </c>
      <c r="I337">
        <v>3.5</v>
      </c>
      <c r="J337" s="84">
        <f>EOD_T-A337</f>
        <v>473</v>
      </c>
      <c r="K337" s="83">
        <f t="shared" si="15"/>
        <v>-9.9999999999997868E-3</v>
      </c>
      <c r="L337" s="83">
        <f t="shared" si="16"/>
        <v>-0.23696682464454472</v>
      </c>
      <c r="M337" s="83">
        <f>L337-CGB_90DSMR</f>
        <v>7.7581838972692219E-2</v>
      </c>
      <c r="N337" s="83">
        <f t="shared" si="17"/>
        <v>6.0189417383847456E-3</v>
      </c>
    </row>
    <row r="338" spans="1:14" x14ac:dyDescent="0.25">
      <c r="A338" s="92">
        <v>41620</v>
      </c>
      <c r="B338">
        <v>2.69</v>
      </c>
      <c r="C338">
        <v>2.95</v>
      </c>
      <c r="D338">
        <v>3.45</v>
      </c>
      <c r="E338">
        <v>4.22</v>
      </c>
      <c r="F338">
        <v>1.25</v>
      </c>
      <c r="G338">
        <v>2.57</v>
      </c>
      <c r="H338">
        <v>2.82</v>
      </c>
      <c r="I338">
        <v>3.48</v>
      </c>
      <c r="J338" s="84">
        <f>EOD_T-A338</f>
        <v>474</v>
      </c>
      <c r="K338" s="83">
        <f t="shared" si="15"/>
        <v>-2.0000000000000462E-2</v>
      </c>
      <c r="L338" s="83">
        <f t="shared" si="16"/>
        <v>-0.47169811320755806</v>
      </c>
      <c r="M338" s="83">
        <f>L338-CGB_90DSMR</f>
        <v>-0.15714944959032112</v>
      </c>
      <c r="N338" s="83">
        <f t="shared" si="17"/>
        <v>2.469594950654088E-2</v>
      </c>
    </row>
    <row r="339" spans="1:14" x14ac:dyDescent="0.25">
      <c r="A339" s="92">
        <v>41619</v>
      </c>
      <c r="B339">
        <v>2.72</v>
      </c>
      <c r="C339">
        <v>2.98</v>
      </c>
      <c r="D339">
        <v>3.47</v>
      </c>
      <c r="E339">
        <v>4.24</v>
      </c>
      <c r="F339">
        <v>1.23</v>
      </c>
      <c r="G339">
        <v>2.58</v>
      </c>
      <c r="H339">
        <v>2.8</v>
      </c>
      <c r="I339">
        <v>3.44</v>
      </c>
      <c r="J339" s="84">
        <f>EOD_T-A339</f>
        <v>475</v>
      </c>
      <c r="K339" s="83">
        <f t="shared" si="15"/>
        <v>-4.0000000000000036E-2</v>
      </c>
      <c r="L339" s="83">
        <f t="shared" si="16"/>
        <v>-0.93457943925233722</v>
      </c>
      <c r="M339" s="83">
        <f>L339-CGB_90DSMR</f>
        <v>-0.62003077563510023</v>
      </c>
      <c r="N339" s="83">
        <f t="shared" si="17"/>
        <v>0.38443816273466402</v>
      </c>
    </row>
    <row r="340" spans="1:14" x14ac:dyDescent="0.25">
      <c r="A340" s="92">
        <v>41618</v>
      </c>
      <c r="B340">
        <v>2.77</v>
      </c>
      <c r="C340">
        <v>3.04</v>
      </c>
      <c r="D340">
        <v>3.53</v>
      </c>
      <c r="E340">
        <v>4.28</v>
      </c>
      <c r="F340">
        <v>1.21</v>
      </c>
      <c r="G340">
        <v>2.5099999999999998</v>
      </c>
      <c r="H340">
        <v>2.74</v>
      </c>
      <c r="I340">
        <v>3.4</v>
      </c>
      <c r="J340" s="84">
        <f>EOD_T-A340</f>
        <v>476</v>
      </c>
      <c r="K340" s="83">
        <f t="shared" si="15"/>
        <v>1.0000000000000675E-2</v>
      </c>
      <c r="L340" s="83">
        <f t="shared" si="16"/>
        <v>0.23419203747074183</v>
      </c>
      <c r="M340" s="83">
        <f>L340-CGB_90DSMR</f>
        <v>0.54874070108797879</v>
      </c>
      <c r="N340" s="83">
        <f t="shared" si="17"/>
        <v>0.30111635703052647</v>
      </c>
    </row>
    <row r="341" spans="1:14" x14ac:dyDescent="0.25">
      <c r="A341" s="92">
        <v>41617</v>
      </c>
      <c r="B341">
        <v>2.76</v>
      </c>
      <c r="C341">
        <v>3.03</v>
      </c>
      <c r="D341">
        <v>3.52</v>
      </c>
      <c r="E341">
        <v>4.2699999999999996</v>
      </c>
      <c r="F341">
        <v>1.24</v>
      </c>
      <c r="G341">
        <v>2.56</v>
      </c>
      <c r="H341">
        <v>2.77</v>
      </c>
      <c r="I341">
        <v>3.44</v>
      </c>
      <c r="J341" s="84">
        <f>EOD_T-A341</f>
        <v>477</v>
      </c>
      <c r="K341" s="83">
        <f t="shared" si="15"/>
        <v>-6.0000000000000497E-2</v>
      </c>
      <c r="L341" s="83">
        <f t="shared" si="16"/>
        <v>-1.385681293302552</v>
      </c>
      <c r="M341" s="83">
        <f>L341-CGB_90DSMR</f>
        <v>-1.071132629685315</v>
      </c>
      <c r="N341" s="83">
        <f t="shared" si="17"/>
        <v>1.147325110376578</v>
      </c>
    </row>
    <row r="342" spans="1:14" x14ac:dyDescent="0.25">
      <c r="A342" s="92">
        <v>41614</v>
      </c>
      <c r="B342">
        <v>2.8</v>
      </c>
      <c r="C342">
        <v>3.08</v>
      </c>
      <c r="D342">
        <v>3.57</v>
      </c>
      <c r="E342">
        <v>4.33</v>
      </c>
      <c r="F342">
        <v>1.2</v>
      </c>
      <c r="G342">
        <v>2.5</v>
      </c>
      <c r="H342">
        <v>2.73</v>
      </c>
      <c r="I342">
        <v>3.39</v>
      </c>
      <c r="J342" s="84">
        <f>EOD_T-A342</f>
        <v>480</v>
      </c>
      <c r="K342" s="83">
        <f t="shared" si="15"/>
        <v>3.0000000000000249E-2</v>
      </c>
      <c r="L342" s="83">
        <f t="shared" si="16"/>
        <v>0.69767441860465695</v>
      </c>
      <c r="M342" s="83">
        <f>L342-CGB_90DSMR</f>
        <v>1.0122230822218938</v>
      </c>
      <c r="N342" s="83">
        <f t="shared" si="17"/>
        <v>1.0245955681827907</v>
      </c>
    </row>
    <row r="343" spans="1:14" x14ac:dyDescent="0.25">
      <c r="A343" s="92">
        <v>41613</v>
      </c>
      <c r="B343">
        <v>2.79</v>
      </c>
      <c r="C343">
        <v>3.06</v>
      </c>
      <c r="D343">
        <v>3.54</v>
      </c>
      <c r="E343">
        <v>4.3</v>
      </c>
      <c r="F343">
        <v>1.1100000000000001</v>
      </c>
      <c r="G343">
        <v>2.4300000000000002</v>
      </c>
      <c r="H343">
        <v>2.68</v>
      </c>
      <c r="I343">
        <v>3.28</v>
      </c>
      <c r="J343" s="84">
        <f>EOD_T-A343</f>
        <v>481</v>
      </c>
      <c r="K343" s="83">
        <f t="shared" si="15"/>
        <v>8.9999999999999858E-2</v>
      </c>
      <c r="L343" s="83">
        <f t="shared" si="16"/>
        <v>2.1377672209026097</v>
      </c>
      <c r="M343" s="83">
        <f>L343-CGB_90DSMR</f>
        <v>2.4523158845198467</v>
      </c>
      <c r="N343" s="83">
        <f t="shared" si="17"/>
        <v>6.0138531974683582</v>
      </c>
    </row>
    <row r="344" spans="1:14" x14ac:dyDescent="0.25">
      <c r="A344" s="92">
        <v>41612</v>
      </c>
      <c r="B344">
        <v>2.77</v>
      </c>
      <c r="C344">
        <v>3.03</v>
      </c>
      <c r="D344">
        <v>3.5</v>
      </c>
      <c r="E344">
        <v>4.21</v>
      </c>
      <c r="F344">
        <v>1.05</v>
      </c>
      <c r="G344">
        <v>2.37</v>
      </c>
      <c r="H344">
        <v>2.63</v>
      </c>
      <c r="I344">
        <v>3.21</v>
      </c>
      <c r="J344" s="84">
        <f>EOD_T-A344</f>
        <v>482</v>
      </c>
      <c r="K344" s="83">
        <f t="shared" si="15"/>
        <v>-2.0000000000000462E-2</v>
      </c>
      <c r="L344" s="83">
        <f t="shared" si="16"/>
        <v>-0.47281323877069642</v>
      </c>
      <c r="M344" s="83">
        <f>L344-CGB_90DSMR</f>
        <v>-0.15826457515345949</v>
      </c>
      <c r="N344" s="83">
        <f t="shared" si="17"/>
        <v>2.5047675748505027E-2</v>
      </c>
    </row>
    <row r="345" spans="1:14" x14ac:dyDescent="0.25">
      <c r="A345" s="92">
        <v>41611</v>
      </c>
      <c r="B345">
        <v>2.81</v>
      </c>
      <c r="C345">
        <v>3.08</v>
      </c>
      <c r="D345">
        <v>3.54</v>
      </c>
      <c r="E345">
        <v>4.2300000000000004</v>
      </c>
      <c r="F345">
        <v>1.08</v>
      </c>
      <c r="G345">
        <v>2.4500000000000002</v>
      </c>
      <c r="H345">
        <v>2.69</v>
      </c>
      <c r="I345">
        <v>3.24</v>
      </c>
      <c r="J345" s="84">
        <f>EOD_T-A345</f>
        <v>483</v>
      </c>
      <c r="K345" s="83">
        <f t="shared" si="15"/>
        <v>4.0000000000000036E-2</v>
      </c>
      <c r="L345" s="83">
        <f t="shared" si="16"/>
        <v>0.95465393794749476</v>
      </c>
      <c r="M345" s="83">
        <f>L345-CGB_90DSMR</f>
        <v>1.2692026015647317</v>
      </c>
      <c r="N345" s="83">
        <f t="shared" si="17"/>
        <v>1.6108752438186833</v>
      </c>
    </row>
    <row r="346" spans="1:14" x14ac:dyDescent="0.25">
      <c r="A346" s="92">
        <v>41610</v>
      </c>
      <c r="B346">
        <v>2.79</v>
      </c>
      <c r="C346">
        <v>3.06</v>
      </c>
      <c r="D346">
        <v>3.51</v>
      </c>
      <c r="E346">
        <v>4.1900000000000004</v>
      </c>
      <c r="F346">
        <v>1.08</v>
      </c>
      <c r="G346">
        <v>2.4</v>
      </c>
      <c r="H346">
        <v>2.65</v>
      </c>
      <c r="I346">
        <v>3.23</v>
      </c>
      <c r="J346" s="84">
        <f>EOD_T-A346</f>
        <v>484</v>
      </c>
      <c r="K346" s="83">
        <f t="shared" si="15"/>
        <v>6.0000000000000497E-2</v>
      </c>
      <c r="L346" s="83">
        <f t="shared" si="16"/>
        <v>1.4527845036319733</v>
      </c>
      <c r="M346" s="83">
        <f>L346-CGB_90DSMR</f>
        <v>1.7673331672492103</v>
      </c>
      <c r="N346" s="83">
        <f t="shared" si="17"/>
        <v>3.1234665240591251</v>
      </c>
    </row>
    <row r="347" spans="1:14" x14ac:dyDescent="0.25">
      <c r="A347" s="92">
        <v>41607</v>
      </c>
      <c r="B347">
        <v>2.74</v>
      </c>
      <c r="C347">
        <v>3</v>
      </c>
      <c r="D347">
        <v>3.44</v>
      </c>
      <c r="E347">
        <v>4.13</v>
      </c>
      <c r="F347">
        <v>1.0900000000000001</v>
      </c>
      <c r="G347">
        <v>2.41</v>
      </c>
      <c r="H347">
        <v>2.65</v>
      </c>
      <c r="I347">
        <v>3.2</v>
      </c>
      <c r="J347" s="84">
        <f>EOD_T-A347</f>
        <v>487</v>
      </c>
      <c r="K347" s="83">
        <f t="shared" si="15"/>
        <v>-3.0000000000000249E-2</v>
      </c>
      <c r="L347" s="83">
        <f t="shared" si="16"/>
        <v>-0.72115384615385214</v>
      </c>
      <c r="M347" s="83">
        <f>L347-CGB_90DSMR</f>
        <v>-0.40660518253661521</v>
      </c>
      <c r="N347" s="83">
        <f t="shared" si="17"/>
        <v>0.16532777446563418</v>
      </c>
    </row>
    <row r="348" spans="1:14" x14ac:dyDescent="0.25">
      <c r="A348" s="92">
        <v>41606</v>
      </c>
      <c r="B348">
        <v>2.76</v>
      </c>
      <c r="C348">
        <v>3.03</v>
      </c>
      <c r="D348">
        <v>3.47</v>
      </c>
      <c r="E348">
        <v>4.16</v>
      </c>
      <c r="F348">
        <v>1.03</v>
      </c>
      <c r="G348">
        <v>2.34</v>
      </c>
      <c r="H348">
        <v>2.59</v>
      </c>
      <c r="I348">
        <v>3.12</v>
      </c>
      <c r="J348" s="84">
        <f>EOD_T-A348</f>
        <v>488</v>
      </c>
      <c r="K348" s="83">
        <f t="shared" si="15"/>
        <v>4.9999999999999822E-2</v>
      </c>
      <c r="L348" s="83">
        <f t="shared" si="16"/>
        <v>1.2165450121654457</v>
      </c>
      <c r="M348" s="83">
        <f>L348-CGB_90DSMR</f>
        <v>1.5310936757826827</v>
      </c>
      <c r="N348" s="83">
        <f t="shared" si="17"/>
        <v>2.3442478440217269</v>
      </c>
    </row>
    <row r="349" spans="1:14" x14ac:dyDescent="0.25">
      <c r="A349" s="92">
        <v>41605</v>
      </c>
      <c r="B349">
        <v>2.72</v>
      </c>
      <c r="C349">
        <v>2.98</v>
      </c>
      <c r="D349">
        <v>3.42</v>
      </c>
      <c r="E349">
        <v>4.1100000000000003</v>
      </c>
      <c r="F349">
        <v>1.08</v>
      </c>
      <c r="G349">
        <v>2.36</v>
      </c>
      <c r="H349">
        <v>2.59</v>
      </c>
      <c r="I349">
        <v>3.16</v>
      </c>
      <c r="J349" s="84">
        <f>EOD_T-A349</f>
        <v>489</v>
      </c>
      <c r="K349" s="83">
        <f t="shared" si="15"/>
        <v>-2.9999999999999361E-2</v>
      </c>
      <c r="L349" s="83">
        <f t="shared" si="16"/>
        <v>-0.72463768115940486</v>
      </c>
      <c r="M349" s="83">
        <f>L349-CGB_90DSMR</f>
        <v>-0.41008901754216792</v>
      </c>
      <c r="N349" s="83">
        <f t="shared" si="17"/>
        <v>0.1681730023087005</v>
      </c>
    </row>
    <row r="350" spans="1:14" x14ac:dyDescent="0.25">
      <c r="A350" s="92">
        <v>41604</v>
      </c>
      <c r="B350">
        <v>2.74</v>
      </c>
      <c r="C350">
        <v>3.01</v>
      </c>
      <c r="D350">
        <v>3.45</v>
      </c>
      <c r="E350">
        <v>4.1399999999999997</v>
      </c>
      <c r="F350">
        <v>1.1499999999999999</v>
      </c>
      <c r="G350">
        <v>2.4700000000000002</v>
      </c>
      <c r="H350">
        <v>2.64</v>
      </c>
      <c r="I350">
        <v>3.24</v>
      </c>
      <c r="J350" s="84">
        <f>EOD_T-A350</f>
        <v>490</v>
      </c>
      <c r="K350" s="83">
        <f t="shared" si="15"/>
        <v>-5.0000000000000711E-2</v>
      </c>
      <c r="L350" s="83">
        <f t="shared" si="16"/>
        <v>-1.1933174224343843</v>
      </c>
      <c r="M350" s="83">
        <f>L350-CGB_90DSMR</f>
        <v>-0.87876875881714733</v>
      </c>
      <c r="N350" s="83">
        <f t="shared" si="17"/>
        <v>0.77223453147302967</v>
      </c>
    </row>
    <row r="351" spans="1:14" x14ac:dyDescent="0.25">
      <c r="A351" s="92">
        <v>41603</v>
      </c>
      <c r="B351">
        <v>2.77</v>
      </c>
      <c r="C351">
        <v>3.04</v>
      </c>
      <c r="D351">
        <v>3.49</v>
      </c>
      <c r="E351">
        <v>4.1900000000000004</v>
      </c>
      <c r="F351">
        <v>1.05</v>
      </c>
      <c r="G351">
        <v>2.37</v>
      </c>
      <c r="H351">
        <v>2.58</v>
      </c>
      <c r="I351">
        <v>3.15</v>
      </c>
      <c r="J351" s="84">
        <f>EOD_T-A351</f>
        <v>491</v>
      </c>
      <c r="K351" s="83">
        <f t="shared" si="15"/>
        <v>-4.0000000000000036E-2</v>
      </c>
      <c r="L351" s="83">
        <f t="shared" si="16"/>
        <v>-0.94562647754137186</v>
      </c>
      <c r="M351" s="83">
        <f>L351-CGB_90DSMR</f>
        <v>-0.63107781392413487</v>
      </c>
      <c r="N351" s="83">
        <f t="shared" si="17"/>
        <v>0.39825920722726499</v>
      </c>
    </row>
    <row r="352" spans="1:14" x14ac:dyDescent="0.25">
      <c r="A352" s="92">
        <v>41600</v>
      </c>
      <c r="B352">
        <v>2.78</v>
      </c>
      <c r="C352">
        <v>3.06</v>
      </c>
      <c r="D352">
        <v>3.51</v>
      </c>
      <c r="E352">
        <v>4.2300000000000004</v>
      </c>
      <c r="F352">
        <v>1.02</v>
      </c>
      <c r="G352">
        <v>2.37</v>
      </c>
      <c r="H352">
        <v>2.57</v>
      </c>
      <c r="I352">
        <v>3.13</v>
      </c>
      <c r="J352" s="84">
        <f>EOD_T-A352</f>
        <v>494</v>
      </c>
      <c r="K352" s="83">
        <f t="shared" si="15"/>
        <v>-9.9999999999997868E-3</v>
      </c>
      <c r="L352" s="83">
        <f t="shared" si="16"/>
        <v>-0.23584905660376854</v>
      </c>
      <c r="M352" s="83">
        <f>L352-CGB_90DSMR</f>
        <v>7.8699607013468398E-2</v>
      </c>
      <c r="N352" s="83">
        <f t="shared" si="17"/>
        <v>6.1936281440743641E-3</v>
      </c>
    </row>
    <row r="353" spans="1:14" x14ac:dyDescent="0.25">
      <c r="A353" s="92">
        <v>41599</v>
      </c>
      <c r="B353">
        <v>2.81</v>
      </c>
      <c r="C353">
        <v>3.08</v>
      </c>
      <c r="D353">
        <v>3.53</v>
      </c>
      <c r="E353">
        <v>4.24</v>
      </c>
      <c r="F353">
        <v>1.05</v>
      </c>
      <c r="G353">
        <v>2.38</v>
      </c>
      <c r="H353">
        <v>2.59</v>
      </c>
      <c r="I353">
        <v>3.18</v>
      </c>
      <c r="J353" s="84">
        <f>EOD_T-A353</f>
        <v>495</v>
      </c>
      <c r="K353" s="83">
        <f t="shared" si="15"/>
        <v>6.0000000000000497E-2</v>
      </c>
      <c r="L353" s="83">
        <f t="shared" si="16"/>
        <v>1.4354066985646052</v>
      </c>
      <c r="M353" s="83">
        <f>L353-CGB_90DSMR</f>
        <v>1.7499553621818422</v>
      </c>
      <c r="N353" s="83">
        <f t="shared" si="17"/>
        <v>3.0623437696289826</v>
      </c>
    </row>
    <row r="354" spans="1:14" x14ac:dyDescent="0.25">
      <c r="A354" s="92">
        <v>41598</v>
      </c>
      <c r="B354">
        <v>2.79</v>
      </c>
      <c r="C354">
        <v>3.06</v>
      </c>
      <c r="D354">
        <v>3.48</v>
      </c>
      <c r="E354">
        <v>4.18</v>
      </c>
      <c r="F354">
        <v>1.02</v>
      </c>
      <c r="G354">
        <v>2.3199999999999998</v>
      </c>
      <c r="H354">
        <v>2.56</v>
      </c>
      <c r="I354">
        <v>3.15</v>
      </c>
      <c r="J354" s="84">
        <f>EOD_T-A354</f>
        <v>496</v>
      </c>
      <c r="K354" s="83">
        <f t="shared" si="15"/>
        <v>4.9999999999999822E-2</v>
      </c>
      <c r="L354" s="83">
        <f t="shared" si="16"/>
        <v>1.2106537530266301</v>
      </c>
      <c r="M354" s="83">
        <f>L354-CGB_90DSMR</f>
        <v>1.5252024166438671</v>
      </c>
      <c r="N354" s="83">
        <f t="shared" si="17"/>
        <v>2.3262424117362923</v>
      </c>
    </row>
    <row r="355" spans="1:14" x14ac:dyDescent="0.25">
      <c r="A355" s="92">
        <v>41597</v>
      </c>
      <c r="B355">
        <v>2.77</v>
      </c>
      <c r="C355">
        <v>3.02</v>
      </c>
      <c r="D355">
        <v>3.45</v>
      </c>
      <c r="E355">
        <v>4.13</v>
      </c>
      <c r="F355">
        <v>0.95</v>
      </c>
      <c r="G355">
        <v>2.2400000000000002</v>
      </c>
      <c r="H355">
        <v>2.4900000000000002</v>
      </c>
      <c r="I355">
        <v>3.06</v>
      </c>
      <c r="J355" s="84">
        <f>EOD_T-A355</f>
        <v>497</v>
      </c>
      <c r="K355" s="83">
        <f t="shared" si="15"/>
        <v>9.9999999999997868E-3</v>
      </c>
      <c r="L355" s="83">
        <f t="shared" si="16"/>
        <v>0.24271844660193656</v>
      </c>
      <c r="M355" s="83">
        <f>L355-CGB_90DSMR</f>
        <v>0.55726711021917352</v>
      </c>
      <c r="N355" s="83">
        <f t="shared" si="17"/>
        <v>0.31054663213202849</v>
      </c>
    </row>
    <row r="356" spans="1:14" x14ac:dyDescent="0.25">
      <c r="A356" s="92">
        <v>41596</v>
      </c>
      <c r="B356">
        <v>2.75</v>
      </c>
      <c r="C356">
        <v>3</v>
      </c>
      <c r="D356">
        <v>3.43</v>
      </c>
      <c r="E356">
        <v>4.12</v>
      </c>
      <c r="F356">
        <v>0.93</v>
      </c>
      <c r="G356">
        <v>2.19</v>
      </c>
      <c r="H356">
        <v>2.46</v>
      </c>
      <c r="I356">
        <v>3.04</v>
      </c>
      <c r="J356" s="84">
        <f>EOD_T-A356</f>
        <v>498</v>
      </c>
      <c r="K356" s="83">
        <f t="shared" si="15"/>
        <v>9.9999999999997868E-3</v>
      </c>
      <c r="L356" s="83">
        <f t="shared" si="16"/>
        <v>0.24330900243308481</v>
      </c>
      <c r="M356" s="83">
        <f>L356-CGB_90DSMR</f>
        <v>0.55785766605032172</v>
      </c>
      <c r="N356" s="83">
        <f t="shared" si="17"/>
        <v>0.31120517557111227</v>
      </c>
    </row>
    <row r="357" spans="1:14" x14ac:dyDescent="0.25">
      <c r="A357" s="92">
        <v>41593</v>
      </c>
      <c r="B357">
        <v>2.75</v>
      </c>
      <c r="C357">
        <v>3</v>
      </c>
      <c r="D357">
        <v>3.43</v>
      </c>
      <c r="E357">
        <v>4.1100000000000003</v>
      </c>
      <c r="F357">
        <v>0.98</v>
      </c>
      <c r="G357">
        <v>2.2799999999999998</v>
      </c>
      <c r="H357">
        <v>2.5099999999999998</v>
      </c>
      <c r="I357">
        <v>3.1</v>
      </c>
      <c r="J357" s="84">
        <f>EOD_T-A357</f>
        <v>501</v>
      </c>
      <c r="K357" s="83">
        <f t="shared" si="15"/>
        <v>0</v>
      </c>
      <c r="L357" s="83">
        <f t="shared" si="16"/>
        <v>0</v>
      </c>
      <c r="M357" s="83">
        <f>L357-CGB_90DSMR</f>
        <v>0.31454866361723693</v>
      </c>
      <c r="N357" s="83">
        <f t="shared" si="17"/>
        <v>9.8940861783389678E-2</v>
      </c>
    </row>
    <row r="358" spans="1:14" x14ac:dyDescent="0.25">
      <c r="A358" s="92">
        <v>41592</v>
      </c>
      <c r="B358">
        <v>2.76</v>
      </c>
      <c r="C358">
        <v>3.02</v>
      </c>
      <c r="D358">
        <v>3.44</v>
      </c>
      <c r="E358">
        <v>4.1100000000000003</v>
      </c>
      <c r="F358">
        <v>0.88</v>
      </c>
      <c r="G358">
        <v>2.23</v>
      </c>
      <c r="H358">
        <v>2.46</v>
      </c>
      <c r="I358">
        <v>2.99</v>
      </c>
      <c r="J358" s="84">
        <f>EOD_T-A358</f>
        <v>502</v>
      </c>
      <c r="K358" s="83">
        <f t="shared" si="15"/>
        <v>-5.9999999999999609E-2</v>
      </c>
      <c r="L358" s="83">
        <f t="shared" si="16"/>
        <v>-1.4388489208633</v>
      </c>
      <c r="M358" s="83">
        <f>L358-CGB_90DSMR</f>
        <v>-1.124300257246063</v>
      </c>
      <c r="N358" s="83">
        <f t="shared" si="17"/>
        <v>1.2640510684435633</v>
      </c>
    </row>
    <row r="359" spans="1:14" x14ac:dyDescent="0.25">
      <c r="A359" s="92">
        <v>41591</v>
      </c>
      <c r="B359">
        <v>2.8</v>
      </c>
      <c r="C359">
        <v>3.07</v>
      </c>
      <c r="D359">
        <v>3.5</v>
      </c>
      <c r="E359">
        <v>4.17</v>
      </c>
      <c r="F359">
        <v>0.86</v>
      </c>
      <c r="G359">
        <v>2.23</v>
      </c>
      <c r="H359">
        <v>2.46</v>
      </c>
      <c r="I359">
        <v>2.94</v>
      </c>
      <c r="J359" s="84">
        <f>EOD_T-A359</f>
        <v>503</v>
      </c>
      <c r="K359" s="83">
        <f t="shared" si="15"/>
        <v>-3.0000000000000249E-2</v>
      </c>
      <c r="L359" s="83">
        <f t="shared" si="16"/>
        <v>-0.71428571428572019</v>
      </c>
      <c r="M359" s="83">
        <f>L359-CGB_90DSMR</f>
        <v>-0.39973705066848325</v>
      </c>
      <c r="N359" s="83">
        <f t="shared" si="17"/>
        <v>0.15978970967713754</v>
      </c>
    </row>
    <row r="360" spans="1:14" x14ac:dyDescent="0.25">
      <c r="A360" s="92">
        <v>41590</v>
      </c>
      <c r="B360">
        <v>2.83</v>
      </c>
      <c r="C360">
        <v>3.1</v>
      </c>
      <c r="D360">
        <v>3.53</v>
      </c>
      <c r="E360">
        <v>4.2</v>
      </c>
      <c r="F360">
        <v>0.86</v>
      </c>
      <c r="G360">
        <v>2.2000000000000002</v>
      </c>
      <c r="H360">
        <v>2.42</v>
      </c>
      <c r="I360">
        <v>2.91</v>
      </c>
      <c r="J360" s="84">
        <f>EOD_T-A360</f>
        <v>504</v>
      </c>
      <c r="K360" s="83">
        <f t="shared" si="15"/>
        <v>7.0000000000000284E-2</v>
      </c>
      <c r="L360" s="83">
        <f t="shared" si="16"/>
        <v>1.6949152542372952</v>
      </c>
      <c r="M360" s="83">
        <f>L360-CGB_90DSMR</f>
        <v>2.0094639178545322</v>
      </c>
      <c r="N360" s="83">
        <f t="shared" si="17"/>
        <v>4.0379452371592857</v>
      </c>
    </row>
    <row r="361" spans="1:14" x14ac:dyDescent="0.25">
      <c r="A361" s="92">
        <v>41589</v>
      </c>
      <c r="B361">
        <v>2.8</v>
      </c>
      <c r="C361">
        <v>3.06</v>
      </c>
      <c r="D361">
        <v>3.48</v>
      </c>
      <c r="E361">
        <v>4.13</v>
      </c>
      <c r="F361">
        <v>0.9</v>
      </c>
      <c r="G361">
        <v>2.27</v>
      </c>
      <c r="H361">
        <v>2.46</v>
      </c>
      <c r="I361">
        <v>2.95</v>
      </c>
      <c r="J361" s="84">
        <f>EOD_T-A361</f>
        <v>505</v>
      </c>
      <c r="K361" s="83">
        <f t="shared" si="15"/>
        <v>8.9999999999999858E-2</v>
      </c>
      <c r="L361" s="83">
        <f t="shared" si="16"/>
        <v>2.2277227722772244</v>
      </c>
      <c r="M361" s="83">
        <f>L361-CGB_90DSMR</f>
        <v>2.5422714358944614</v>
      </c>
      <c r="N361" s="83">
        <f t="shared" si="17"/>
        <v>6.4631440537648865</v>
      </c>
    </row>
    <row r="362" spans="1:14" x14ac:dyDescent="0.25">
      <c r="A362" s="92">
        <v>41586</v>
      </c>
      <c r="B362">
        <v>2.75</v>
      </c>
      <c r="C362">
        <v>3</v>
      </c>
      <c r="D362">
        <v>3.41</v>
      </c>
      <c r="E362">
        <v>4.04</v>
      </c>
      <c r="F362">
        <v>0.86</v>
      </c>
      <c r="G362">
        <v>2.25</v>
      </c>
      <c r="H362">
        <v>2.4500000000000002</v>
      </c>
      <c r="I362">
        <v>2.94</v>
      </c>
      <c r="J362" s="84">
        <f>EOD_T-A362</f>
        <v>508</v>
      </c>
      <c r="K362" s="83">
        <f t="shared" si="15"/>
        <v>-3.0000000000000249E-2</v>
      </c>
      <c r="L362" s="83">
        <f t="shared" si="16"/>
        <v>-0.7371007371007432</v>
      </c>
      <c r="M362" s="83">
        <f>L362-CGB_90DSMR</f>
        <v>-0.42255207348350626</v>
      </c>
      <c r="N362" s="83">
        <f t="shared" si="17"/>
        <v>0.17855025480521047</v>
      </c>
    </row>
    <row r="363" spans="1:14" x14ac:dyDescent="0.25">
      <c r="A363" s="92">
        <v>41585</v>
      </c>
      <c r="B363">
        <v>2.78</v>
      </c>
      <c r="C363">
        <v>3.03</v>
      </c>
      <c r="D363">
        <v>3.45</v>
      </c>
      <c r="E363">
        <v>4.07</v>
      </c>
      <c r="F363">
        <v>0.81</v>
      </c>
      <c r="G363">
        <v>2.25</v>
      </c>
      <c r="H363">
        <v>2.4700000000000002</v>
      </c>
      <c r="I363">
        <v>2.93</v>
      </c>
      <c r="J363" s="84">
        <f>EOD_T-A363</f>
        <v>509</v>
      </c>
      <c r="K363" s="83">
        <f t="shared" si="15"/>
        <v>-4.9999999999999822E-2</v>
      </c>
      <c r="L363" s="83">
        <f t="shared" si="16"/>
        <v>-1.2135922330097044</v>
      </c>
      <c r="M363" s="83">
        <f>L363-CGB_90DSMR</f>
        <v>-0.89904356939246743</v>
      </c>
      <c r="N363" s="83">
        <f t="shared" si="17"/>
        <v>0.80827933966594845</v>
      </c>
    </row>
    <row r="364" spans="1:14" x14ac:dyDescent="0.25">
      <c r="A364" s="92">
        <v>41584</v>
      </c>
      <c r="B364">
        <v>2.82</v>
      </c>
      <c r="C364">
        <v>3.08</v>
      </c>
      <c r="D364">
        <v>3.49</v>
      </c>
      <c r="E364">
        <v>4.12</v>
      </c>
      <c r="F364">
        <v>0.74</v>
      </c>
      <c r="G364">
        <v>2.23</v>
      </c>
      <c r="H364">
        <v>2.4</v>
      </c>
      <c r="I364">
        <v>2.88</v>
      </c>
      <c r="J364" s="84">
        <f>EOD_T-A364</f>
        <v>510</v>
      </c>
      <c r="K364" s="83">
        <f t="shared" si="15"/>
        <v>7.0000000000000284E-2</v>
      </c>
      <c r="L364" s="83">
        <f t="shared" si="16"/>
        <v>1.7283950617284023</v>
      </c>
      <c r="M364" s="83">
        <f>L364-CGB_90DSMR</f>
        <v>2.0429437253456393</v>
      </c>
      <c r="N364" s="83">
        <f t="shared" si="17"/>
        <v>4.1736190649291185</v>
      </c>
    </row>
    <row r="365" spans="1:14" x14ac:dyDescent="0.25">
      <c r="A365" s="92">
        <v>41583</v>
      </c>
      <c r="B365">
        <v>2.8</v>
      </c>
      <c r="C365">
        <v>3.05</v>
      </c>
      <c r="D365">
        <v>3.45</v>
      </c>
      <c r="E365">
        <v>4.05</v>
      </c>
      <c r="F365">
        <v>0.64</v>
      </c>
      <c r="G365">
        <v>2.2000000000000002</v>
      </c>
      <c r="H365">
        <v>2.4</v>
      </c>
      <c r="I365">
        <v>2.83</v>
      </c>
      <c r="J365" s="84">
        <f>EOD_T-A365</f>
        <v>511</v>
      </c>
      <c r="K365" s="83">
        <f t="shared" si="15"/>
        <v>0</v>
      </c>
      <c r="L365" s="83">
        <f t="shared" si="16"/>
        <v>0</v>
      </c>
      <c r="M365" s="83">
        <f>L365-CGB_90DSMR</f>
        <v>0.31454866361723693</v>
      </c>
      <c r="N365" s="83">
        <f t="shared" si="17"/>
        <v>9.8940861783389678E-2</v>
      </c>
    </row>
    <row r="366" spans="1:14" x14ac:dyDescent="0.25">
      <c r="A366" s="92">
        <v>41582</v>
      </c>
      <c r="B366">
        <v>2.8</v>
      </c>
      <c r="C366">
        <v>3.06</v>
      </c>
      <c r="D366">
        <v>3.46</v>
      </c>
      <c r="E366">
        <v>4.05</v>
      </c>
      <c r="F366">
        <v>0.7</v>
      </c>
      <c r="G366">
        <v>2.35</v>
      </c>
      <c r="H366">
        <v>2.5</v>
      </c>
      <c r="I366">
        <v>2.92</v>
      </c>
      <c r="J366" s="84">
        <f>EOD_T-A366</f>
        <v>512</v>
      </c>
      <c r="K366" s="83">
        <f t="shared" si="15"/>
        <v>6.999999999999984E-2</v>
      </c>
      <c r="L366" s="83">
        <f t="shared" si="16"/>
        <v>1.7587939698492421</v>
      </c>
      <c r="M366" s="83">
        <f>L366-CGB_90DSMR</f>
        <v>2.0733426334664791</v>
      </c>
      <c r="N366" s="83">
        <f t="shared" si="17"/>
        <v>4.2987496757497148</v>
      </c>
    </row>
    <row r="367" spans="1:14" x14ac:dyDescent="0.25">
      <c r="A367" s="92">
        <v>41579</v>
      </c>
      <c r="B367">
        <v>2.72</v>
      </c>
      <c r="C367">
        <v>2.97</v>
      </c>
      <c r="D367">
        <v>3.37</v>
      </c>
      <c r="E367">
        <v>3.98</v>
      </c>
      <c r="F367">
        <v>0.59</v>
      </c>
      <c r="G367">
        <v>2.2599999999999998</v>
      </c>
      <c r="H367">
        <v>2.41</v>
      </c>
      <c r="I367">
        <v>2.84</v>
      </c>
      <c r="J367" s="84">
        <f>EOD_T-A367</f>
        <v>515</v>
      </c>
      <c r="K367" s="83">
        <f t="shared" si="15"/>
        <v>4.0000000000000036E-2</v>
      </c>
      <c r="L367" s="83">
        <f t="shared" si="16"/>
        <v>1.0152284263959401</v>
      </c>
      <c r="M367" s="83">
        <f>L367-CGB_90DSMR</f>
        <v>1.3297770900131771</v>
      </c>
      <c r="N367" s="83">
        <f t="shared" si="17"/>
        <v>1.7683071091239133</v>
      </c>
    </row>
    <row r="368" spans="1:14" x14ac:dyDescent="0.25">
      <c r="A368" s="92">
        <v>41578</v>
      </c>
      <c r="B368">
        <v>2.68</v>
      </c>
      <c r="C368">
        <v>2.93</v>
      </c>
      <c r="D368">
        <v>3.33</v>
      </c>
      <c r="E368">
        <v>3.94</v>
      </c>
      <c r="F368">
        <v>0.63</v>
      </c>
      <c r="G368">
        <v>2.34</v>
      </c>
      <c r="H368">
        <v>2.48</v>
      </c>
      <c r="I368">
        <v>2.93</v>
      </c>
      <c r="J368" s="84">
        <f>EOD_T-A368</f>
        <v>516</v>
      </c>
      <c r="K368" s="83">
        <f t="shared" si="15"/>
        <v>4.9999999999999822E-2</v>
      </c>
      <c r="L368" s="83">
        <f t="shared" si="16"/>
        <v>1.2853470437017949</v>
      </c>
      <c r="M368" s="83">
        <f>L368-CGB_90DSMR</f>
        <v>1.5998957073190319</v>
      </c>
      <c r="N368" s="83">
        <f t="shared" si="17"/>
        <v>2.5596662742978653</v>
      </c>
    </row>
    <row r="369" spans="1:14" x14ac:dyDescent="0.25">
      <c r="A369" s="92">
        <v>41577</v>
      </c>
      <c r="B369">
        <v>2.62</v>
      </c>
      <c r="C369">
        <v>2.87</v>
      </c>
      <c r="D369">
        <v>3.26</v>
      </c>
      <c r="E369">
        <v>3.89</v>
      </c>
      <c r="F369">
        <v>0.67</v>
      </c>
      <c r="G369">
        <v>2.38</v>
      </c>
      <c r="H369">
        <v>2.5099999999999998</v>
      </c>
      <c r="I369">
        <v>2.95</v>
      </c>
      <c r="J369" s="84">
        <f>EOD_T-A369</f>
        <v>517</v>
      </c>
      <c r="K369" s="83">
        <f t="shared" si="15"/>
        <v>-9.9999999999997868E-3</v>
      </c>
      <c r="L369" s="83">
        <f t="shared" si="16"/>
        <v>-0.25641025641025095</v>
      </c>
      <c r="M369" s="83">
        <f>L369-CGB_90DSMR</f>
        <v>5.8138407206985987E-2</v>
      </c>
      <c r="N369" s="83">
        <f t="shared" si="17"/>
        <v>3.3800743925653199E-3</v>
      </c>
    </row>
    <row r="370" spans="1:14" x14ac:dyDescent="0.25">
      <c r="A370" s="92">
        <v>41576</v>
      </c>
      <c r="B370">
        <v>2.65</v>
      </c>
      <c r="C370">
        <v>2.9</v>
      </c>
      <c r="D370">
        <v>3.29</v>
      </c>
      <c r="E370">
        <v>3.9</v>
      </c>
      <c r="F370">
        <v>0.66</v>
      </c>
      <c r="G370">
        <v>2.3199999999999998</v>
      </c>
      <c r="H370">
        <v>2.4700000000000002</v>
      </c>
      <c r="I370">
        <v>2.89</v>
      </c>
      <c r="J370" s="84">
        <f>EOD_T-A370</f>
        <v>518</v>
      </c>
      <c r="K370" s="83">
        <f t="shared" si="15"/>
        <v>-3.0000000000000249E-2</v>
      </c>
      <c r="L370" s="83">
        <f t="shared" si="16"/>
        <v>-0.76335877862596047</v>
      </c>
      <c r="M370" s="83">
        <f>L370-CGB_90DSMR</f>
        <v>-0.44881011500872353</v>
      </c>
      <c r="N370" s="83">
        <f t="shared" si="17"/>
        <v>0.20143051933414363</v>
      </c>
    </row>
    <row r="371" spans="1:14" x14ac:dyDescent="0.25">
      <c r="A371" s="92">
        <v>41575</v>
      </c>
      <c r="B371">
        <v>2.69</v>
      </c>
      <c r="C371">
        <v>2.94</v>
      </c>
      <c r="D371">
        <v>3.33</v>
      </c>
      <c r="E371">
        <v>3.93</v>
      </c>
      <c r="F371">
        <v>0.71</v>
      </c>
      <c r="G371">
        <v>2.29</v>
      </c>
      <c r="H371">
        <v>2.4300000000000002</v>
      </c>
      <c r="I371">
        <v>2.88</v>
      </c>
      <c r="J371" s="84">
        <f>EOD_T-A371</f>
        <v>519</v>
      </c>
      <c r="K371" s="83">
        <f t="shared" si="15"/>
        <v>4.0000000000000036E-2</v>
      </c>
      <c r="L371" s="83">
        <f t="shared" si="16"/>
        <v>1.0282776349614406</v>
      </c>
      <c r="M371" s="83">
        <f>L371-CGB_90DSMR</f>
        <v>1.3428262985786776</v>
      </c>
      <c r="N371" s="83">
        <f t="shared" si="17"/>
        <v>1.8031824681545119</v>
      </c>
    </row>
    <row r="372" spans="1:14" x14ac:dyDescent="0.25">
      <c r="A372" s="92">
        <v>41572</v>
      </c>
      <c r="B372">
        <v>2.68</v>
      </c>
      <c r="C372">
        <v>2.93</v>
      </c>
      <c r="D372">
        <v>3.31</v>
      </c>
      <c r="E372">
        <v>3.89</v>
      </c>
      <c r="F372">
        <v>0.73</v>
      </c>
      <c r="G372">
        <v>2.34</v>
      </c>
      <c r="H372">
        <v>2.44</v>
      </c>
      <c r="I372">
        <v>2.91</v>
      </c>
      <c r="J372" s="84">
        <f>EOD_T-A372</f>
        <v>522</v>
      </c>
      <c r="K372" s="83">
        <f t="shared" si="15"/>
        <v>-9.9999999999997868E-3</v>
      </c>
      <c r="L372" s="83">
        <f t="shared" si="16"/>
        <v>-0.25641025641025095</v>
      </c>
      <c r="M372" s="83">
        <f>L372-CGB_90DSMR</f>
        <v>5.8138407206985987E-2</v>
      </c>
      <c r="N372" s="83">
        <f t="shared" si="17"/>
        <v>3.3800743925653199E-3</v>
      </c>
    </row>
    <row r="373" spans="1:14" x14ac:dyDescent="0.25">
      <c r="A373" s="92">
        <v>41571</v>
      </c>
      <c r="B373">
        <v>2.68</v>
      </c>
      <c r="C373">
        <v>2.94</v>
      </c>
      <c r="D373">
        <v>3.32</v>
      </c>
      <c r="E373">
        <v>3.9</v>
      </c>
      <c r="F373">
        <v>0.67</v>
      </c>
      <c r="G373">
        <v>2.3199999999999998</v>
      </c>
      <c r="H373">
        <v>2.41</v>
      </c>
      <c r="I373">
        <v>2.83</v>
      </c>
      <c r="J373" s="84">
        <f>EOD_T-A373</f>
        <v>523</v>
      </c>
      <c r="K373" s="83">
        <f t="shared" si="15"/>
        <v>-1.0000000000000231E-2</v>
      </c>
      <c r="L373" s="83">
        <f t="shared" si="16"/>
        <v>-0.25575447570333071</v>
      </c>
      <c r="M373" s="83">
        <f>L373-CGB_90DSMR</f>
        <v>5.8794187913906226E-2</v>
      </c>
      <c r="N373" s="83">
        <f t="shared" si="17"/>
        <v>3.4567565324557172E-3</v>
      </c>
    </row>
    <row r="374" spans="1:14" x14ac:dyDescent="0.25">
      <c r="A374" s="92">
        <v>41570</v>
      </c>
      <c r="B374">
        <v>2.68</v>
      </c>
      <c r="C374">
        <v>2.94</v>
      </c>
      <c r="D374">
        <v>3.32</v>
      </c>
      <c r="E374">
        <v>3.91</v>
      </c>
      <c r="F374">
        <v>0.71</v>
      </c>
      <c r="G374">
        <v>2.37</v>
      </c>
      <c r="H374">
        <v>2.4500000000000002</v>
      </c>
      <c r="I374">
        <v>2.86</v>
      </c>
      <c r="J374" s="84">
        <f>EOD_T-A374</f>
        <v>524</v>
      </c>
      <c r="K374" s="83">
        <f t="shared" si="15"/>
        <v>-0.10999999999999943</v>
      </c>
      <c r="L374" s="83">
        <f t="shared" si="16"/>
        <v>-2.736318407960185</v>
      </c>
      <c r="M374" s="83">
        <f>L374-CGB_90DSMR</f>
        <v>-2.421769744342948</v>
      </c>
      <c r="N374" s="83">
        <f t="shared" si="17"/>
        <v>5.864968694614908</v>
      </c>
    </row>
    <row r="375" spans="1:14" x14ac:dyDescent="0.25">
      <c r="A375" s="92">
        <v>41569</v>
      </c>
      <c r="B375">
        <v>2.74</v>
      </c>
      <c r="C375">
        <v>3</v>
      </c>
      <c r="D375">
        <v>3.4</v>
      </c>
      <c r="E375">
        <v>4.0199999999999996</v>
      </c>
      <c r="F375">
        <v>0.64</v>
      </c>
      <c r="G375">
        <v>2.1800000000000002</v>
      </c>
      <c r="H375">
        <v>2.29</v>
      </c>
      <c r="I375">
        <v>2.74</v>
      </c>
      <c r="J375" s="84">
        <f>EOD_T-A375</f>
        <v>525</v>
      </c>
      <c r="K375" s="83">
        <f t="shared" si="15"/>
        <v>2.9999999999999361E-2</v>
      </c>
      <c r="L375" s="83">
        <f t="shared" si="16"/>
        <v>0.75187969924810416</v>
      </c>
      <c r="M375" s="83">
        <f>L375-CGB_90DSMR</f>
        <v>1.066428362865341</v>
      </c>
      <c r="N375" s="83">
        <f t="shared" si="17"/>
        <v>1.1372694531236516</v>
      </c>
    </row>
    <row r="376" spans="1:14" x14ac:dyDescent="0.25">
      <c r="A376" s="92">
        <v>41568</v>
      </c>
      <c r="B376">
        <v>2.71</v>
      </c>
      <c r="C376">
        <v>2.97</v>
      </c>
      <c r="D376">
        <v>3.37</v>
      </c>
      <c r="E376">
        <v>3.99</v>
      </c>
      <c r="F376">
        <v>0.65</v>
      </c>
      <c r="G376">
        <v>2.15</v>
      </c>
      <c r="H376">
        <v>2.2999999999999998</v>
      </c>
      <c r="I376">
        <v>2.7</v>
      </c>
      <c r="J376" s="84">
        <f>EOD_T-A376</f>
        <v>526</v>
      </c>
      <c r="K376" s="83">
        <f t="shared" si="15"/>
        <v>-4.0000000000000036E-2</v>
      </c>
      <c r="L376" s="83">
        <f t="shared" si="16"/>
        <v>-0.9925558312655095</v>
      </c>
      <c r="M376" s="83">
        <f>L376-CGB_90DSMR</f>
        <v>-0.67800716764827262</v>
      </c>
      <c r="N376" s="83">
        <f t="shared" si="17"/>
        <v>0.45969371938243286</v>
      </c>
    </row>
    <row r="377" spans="1:14" x14ac:dyDescent="0.25">
      <c r="A377" s="92">
        <v>41565</v>
      </c>
      <c r="B377">
        <v>2.72</v>
      </c>
      <c r="C377">
        <v>2.98</v>
      </c>
      <c r="D377">
        <v>3.39</v>
      </c>
      <c r="E377">
        <v>4.03</v>
      </c>
      <c r="F377">
        <v>0.64</v>
      </c>
      <c r="G377">
        <v>2.2400000000000002</v>
      </c>
      <c r="H377">
        <v>2.35</v>
      </c>
      <c r="I377">
        <v>2.74</v>
      </c>
      <c r="J377" s="84">
        <f>EOD_T-A377</f>
        <v>529</v>
      </c>
      <c r="K377" s="83">
        <f t="shared" si="15"/>
        <v>-1.9999999999999574E-2</v>
      </c>
      <c r="L377" s="83">
        <f t="shared" si="16"/>
        <v>-0.49382716049381664</v>
      </c>
      <c r="M377" s="83">
        <f>L377-CGB_90DSMR</f>
        <v>-0.17927849687657971</v>
      </c>
      <c r="N377" s="83">
        <f t="shared" si="17"/>
        <v>3.2140779442325802E-2</v>
      </c>
    </row>
    <row r="378" spans="1:14" x14ac:dyDescent="0.25">
      <c r="A378" s="92">
        <v>41564</v>
      </c>
      <c r="B378">
        <v>2.73</v>
      </c>
      <c r="C378">
        <v>2.99</v>
      </c>
      <c r="D378">
        <v>3.4</v>
      </c>
      <c r="E378">
        <v>4.05</v>
      </c>
      <c r="F378">
        <v>0.47</v>
      </c>
      <c r="G378">
        <v>2</v>
      </c>
      <c r="H378">
        <v>2.2000000000000002</v>
      </c>
      <c r="I378">
        <v>2.6</v>
      </c>
      <c r="J378" s="84">
        <f>EOD_T-A378</f>
        <v>530</v>
      </c>
      <c r="K378" s="83">
        <f t="shared" si="15"/>
        <v>-0.10000000000000053</v>
      </c>
      <c r="L378" s="83">
        <f t="shared" si="16"/>
        <v>-2.4096385542168801</v>
      </c>
      <c r="M378" s="83">
        <f>L378-CGB_90DSMR</f>
        <v>-2.0950898905996431</v>
      </c>
      <c r="N378" s="83">
        <f t="shared" si="17"/>
        <v>4.3894016496928243</v>
      </c>
    </row>
    <row r="379" spans="1:14" x14ac:dyDescent="0.25">
      <c r="A379" s="92">
        <v>41563</v>
      </c>
      <c r="B379">
        <v>2.82</v>
      </c>
      <c r="C379">
        <v>3.09</v>
      </c>
      <c r="D379">
        <v>3.5</v>
      </c>
      <c r="E379">
        <v>4.1500000000000004</v>
      </c>
      <c r="F379">
        <v>0.61</v>
      </c>
      <c r="G379">
        <v>2.17</v>
      </c>
      <c r="H379">
        <v>2.2999999999999998</v>
      </c>
      <c r="I379">
        <v>2.76</v>
      </c>
      <c r="J379" s="84">
        <f>EOD_T-A379</f>
        <v>531</v>
      </c>
      <c r="K379" s="83">
        <f t="shared" si="15"/>
        <v>3.0000000000000249E-2</v>
      </c>
      <c r="L379" s="83">
        <f t="shared" si="16"/>
        <v>0.72815533980583125</v>
      </c>
      <c r="M379" s="83">
        <f>L379-CGB_90DSMR</f>
        <v>1.0427040034230681</v>
      </c>
      <c r="N379" s="83">
        <f t="shared" si="17"/>
        <v>1.0872316387544936</v>
      </c>
    </row>
    <row r="380" spans="1:14" x14ac:dyDescent="0.25">
      <c r="A380" s="92">
        <v>41562</v>
      </c>
      <c r="B380">
        <v>2.82</v>
      </c>
      <c r="C380">
        <v>3.08</v>
      </c>
      <c r="D380">
        <v>3.49</v>
      </c>
      <c r="E380">
        <v>4.12</v>
      </c>
      <c r="F380">
        <v>0.57999999999999996</v>
      </c>
      <c r="G380">
        <v>2.08</v>
      </c>
      <c r="H380">
        <v>2.27</v>
      </c>
      <c r="I380">
        <v>2.68</v>
      </c>
      <c r="J380" s="84">
        <f>EOD_T-A380</f>
        <v>532</v>
      </c>
      <c r="K380" s="83">
        <f t="shared" si="15"/>
        <v>8.9999999999999858E-2</v>
      </c>
      <c r="L380" s="83">
        <f t="shared" si="16"/>
        <v>2.2332506203473912</v>
      </c>
      <c r="M380" s="83">
        <f>L380-CGB_90DSMR</f>
        <v>2.5477992839646282</v>
      </c>
      <c r="N380" s="83">
        <f t="shared" si="17"/>
        <v>6.4912811913706721</v>
      </c>
    </row>
    <row r="381" spans="1:14" x14ac:dyDescent="0.25">
      <c r="A381" s="92">
        <v>41561</v>
      </c>
      <c r="B381">
        <v>2.76</v>
      </c>
      <c r="C381">
        <v>3</v>
      </c>
      <c r="D381">
        <v>3.4</v>
      </c>
      <c r="E381">
        <v>4.03</v>
      </c>
      <c r="F381">
        <v>0.6</v>
      </c>
      <c r="G381">
        <v>2.13</v>
      </c>
      <c r="H381">
        <v>2.2999999999999998</v>
      </c>
      <c r="I381">
        <v>2.73</v>
      </c>
      <c r="J381" s="84">
        <f>EOD_T-A381</f>
        <v>533</v>
      </c>
      <c r="K381" s="83">
        <f t="shared" si="15"/>
        <v>-9.9999999999997868E-3</v>
      </c>
      <c r="L381" s="83">
        <f t="shared" si="16"/>
        <v>-0.24752475247524225</v>
      </c>
      <c r="M381" s="83">
        <f>L381-CGB_90DSMR</f>
        <v>6.7023911141994685E-2</v>
      </c>
      <c r="N381" s="83">
        <f t="shared" si="17"/>
        <v>4.4922046647699991E-3</v>
      </c>
    </row>
    <row r="382" spans="1:14" x14ac:dyDescent="0.25">
      <c r="A382" s="92">
        <v>41558</v>
      </c>
      <c r="B382">
        <v>2.79</v>
      </c>
      <c r="C382">
        <v>3.03</v>
      </c>
      <c r="D382">
        <v>3.42</v>
      </c>
      <c r="E382">
        <v>4.04</v>
      </c>
      <c r="F382">
        <v>0.66</v>
      </c>
      <c r="G382">
        <v>2.16</v>
      </c>
      <c r="H382">
        <v>2.31</v>
      </c>
      <c r="I382">
        <v>2.79</v>
      </c>
      <c r="J382" s="84">
        <f>EOD_T-A382</f>
        <v>536</v>
      </c>
      <c r="K382" s="83">
        <f t="shared" si="15"/>
        <v>-3.0000000000000249E-2</v>
      </c>
      <c r="L382" s="83">
        <f t="shared" si="16"/>
        <v>-0.7371007371007432</v>
      </c>
      <c r="M382" s="83">
        <f>L382-CGB_90DSMR</f>
        <v>-0.42255207348350626</v>
      </c>
      <c r="N382" s="83">
        <f t="shared" si="17"/>
        <v>0.17855025480521047</v>
      </c>
    </row>
    <row r="383" spans="1:14" x14ac:dyDescent="0.25">
      <c r="A383" s="92">
        <v>41557</v>
      </c>
      <c r="B383">
        <v>2.8</v>
      </c>
      <c r="C383">
        <v>3.05</v>
      </c>
      <c r="D383">
        <v>3.45</v>
      </c>
      <c r="E383">
        <v>4.07</v>
      </c>
      <c r="F383">
        <v>0.61</v>
      </c>
      <c r="G383">
        <v>2.14</v>
      </c>
      <c r="H383">
        <v>2.33</v>
      </c>
      <c r="I383">
        <v>2.82</v>
      </c>
      <c r="J383" s="84">
        <f>EOD_T-A383</f>
        <v>537</v>
      </c>
      <c r="K383" s="83">
        <f t="shared" si="15"/>
        <v>7.0000000000000284E-2</v>
      </c>
      <c r="L383" s="83">
        <f t="shared" si="16"/>
        <v>1.7500000000000071</v>
      </c>
      <c r="M383" s="83">
        <f>L383-CGB_90DSMR</f>
        <v>2.0645486636172441</v>
      </c>
      <c r="N383" s="83">
        <f t="shared" si="17"/>
        <v>4.2623611844437486</v>
      </c>
    </row>
    <row r="384" spans="1:14" x14ac:dyDescent="0.25">
      <c r="A384" s="92">
        <v>41556</v>
      </c>
      <c r="B384">
        <v>2.74</v>
      </c>
      <c r="C384">
        <v>2.97</v>
      </c>
      <c r="D384">
        <v>3.37</v>
      </c>
      <c r="E384">
        <v>4</v>
      </c>
      <c r="F384">
        <v>0.66</v>
      </c>
      <c r="G384">
        <v>2.17</v>
      </c>
      <c r="H384">
        <v>2.37</v>
      </c>
      <c r="I384">
        <v>2.88</v>
      </c>
      <c r="J384" s="84">
        <f>EOD_T-A384</f>
        <v>538</v>
      </c>
      <c r="K384" s="83">
        <f t="shared" si="15"/>
        <v>9.9999999999997868E-3</v>
      </c>
      <c r="L384" s="83">
        <f t="shared" si="16"/>
        <v>0.25062656641603476</v>
      </c>
      <c r="M384" s="83">
        <f>L384-CGB_90DSMR</f>
        <v>0.56517523003327175</v>
      </c>
      <c r="N384" s="83">
        <f t="shared" si="17"/>
        <v>0.31942304064316163</v>
      </c>
    </row>
    <row r="385" spans="1:14" x14ac:dyDescent="0.25">
      <c r="A385" s="92">
        <v>41555</v>
      </c>
      <c r="B385">
        <v>2.71</v>
      </c>
      <c r="C385">
        <v>2.95</v>
      </c>
      <c r="D385">
        <v>3.35</v>
      </c>
      <c r="E385">
        <v>3.99</v>
      </c>
      <c r="F385">
        <v>0.63</v>
      </c>
      <c r="G385">
        <v>2.0499999999999998</v>
      </c>
      <c r="H385">
        <v>2.2799999999999998</v>
      </c>
      <c r="I385">
        <v>2.82</v>
      </c>
      <c r="J385" s="84">
        <f>EOD_T-A385</f>
        <v>539</v>
      </c>
      <c r="K385" s="83">
        <f t="shared" si="15"/>
        <v>5.0000000000000266E-2</v>
      </c>
      <c r="L385" s="83">
        <f t="shared" si="16"/>
        <v>1.2690355329949305</v>
      </c>
      <c r="M385" s="83">
        <f>L385-CGB_90DSMR</f>
        <v>1.5835841966121675</v>
      </c>
      <c r="N385" s="83">
        <f t="shared" si="17"/>
        <v>2.507738907759804</v>
      </c>
    </row>
    <row r="386" spans="1:14" x14ac:dyDescent="0.25">
      <c r="A386" s="92">
        <v>41551</v>
      </c>
      <c r="B386">
        <v>2.68</v>
      </c>
      <c r="C386">
        <v>2.91</v>
      </c>
      <c r="D386">
        <v>3.31</v>
      </c>
      <c r="E386">
        <v>3.94</v>
      </c>
      <c r="F386">
        <v>0.62</v>
      </c>
      <c r="G386">
        <v>2.0699999999999998</v>
      </c>
      <c r="H386">
        <v>2.27</v>
      </c>
      <c r="I386">
        <v>2.79</v>
      </c>
      <c r="J386" s="84">
        <f>EOD_T-A386</f>
        <v>543</v>
      </c>
      <c r="K386" s="83">
        <f t="shared" si="15"/>
        <v>8.0000000000000071E-2</v>
      </c>
      <c r="L386" s="83">
        <f t="shared" si="16"/>
        <v>2.072538860103629</v>
      </c>
      <c r="M386" s="83">
        <f>L386-CGB_90DSMR</f>
        <v>2.387087523720866</v>
      </c>
      <c r="N386" s="83">
        <f t="shared" si="17"/>
        <v>5.6981868459038161</v>
      </c>
    </row>
    <row r="387" spans="1:14" x14ac:dyDescent="0.25">
      <c r="A387" s="92">
        <v>41550</v>
      </c>
      <c r="B387">
        <v>2.63</v>
      </c>
      <c r="C387">
        <v>2.84</v>
      </c>
      <c r="D387">
        <v>3.23</v>
      </c>
      <c r="E387">
        <v>3.86</v>
      </c>
      <c r="F387">
        <v>0.65</v>
      </c>
      <c r="G387">
        <v>2.11</v>
      </c>
      <c r="H387">
        <v>2.33</v>
      </c>
      <c r="I387">
        <v>2.83</v>
      </c>
      <c r="J387" s="84">
        <f>EOD_T-A387</f>
        <v>544</v>
      </c>
      <c r="K387" s="83">
        <f t="shared" si="15"/>
        <v>9.9999999999997868E-3</v>
      </c>
      <c r="L387" s="83">
        <f t="shared" si="16"/>
        <v>0.25974025974025416</v>
      </c>
      <c r="M387" s="83">
        <f>L387-CGB_90DSMR</f>
        <v>0.57428892335749104</v>
      </c>
      <c r="N387" s="83">
        <f t="shared" si="17"/>
        <v>0.32980776749110624</v>
      </c>
    </row>
    <row r="388" spans="1:14" x14ac:dyDescent="0.25">
      <c r="A388" s="92">
        <v>41549</v>
      </c>
      <c r="B388">
        <v>2.63</v>
      </c>
      <c r="C388">
        <v>2.84</v>
      </c>
      <c r="D388">
        <v>3.24</v>
      </c>
      <c r="E388">
        <v>3.85</v>
      </c>
      <c r="F388">
        <v>0.6</v>
      </c>
      <c r="G388">
        <v>2.11</v>
      </c>
      <c r="H388">
        <v>2.3199999999999998</v>
      </c>
      <c r="I388">
        <v>2.81</v>
      </c>
      <c r="J388" s="84">
        <f>EOD_T-A388</f>
        <v>545</v>
      </c>
      <c r="K388" s="83">
        <f t="shared" si="15"/>
        <v>0</v>
      </c>
      <c r="L388" s="83">
        <f t="shared" si="16"/>
        <v>0</v>
      </c>
      <c r="M388" s="83">
        <f>L388-CGB_90DSMR</f>
        <v>0.31454866361723693</v>
      </c>
      <c r="N388" s="83">
        <f t="shared" si="17"/>
        <v>9.8940861783389678E-2</v>
      </c>
    </row>
    <row r="389" spans="1:14" x14ac:dyDescent="0.25">
      <c r="A389" s="92">
        <v>41548</v>
      </c>
      <c r="B389">
        <v>2.64</v>
      </c>
      <c r="C389">
        <v>2.83</v>
      </c>
      <c r="D389">
        <v>3.23</v>
      </c>
      <c r="E389">
        <v>3.85</v>
      </c>
      <c r="F389">
        <v>0.65</v>
      </c>
      <c r="G389">
        <v>2.13</v>
      </c>
      <c r="H389">
        <v>2.36</v>
      </c>
      <c r="I389">
        <v>2.88</v>
      </c>
      <c r="J389" s="84">
        <f>EOD_T-A389</f>
        <v>546</v>
      </c>
      <c r="K389" s="83">
        <f t="shared" si="15"/>
        <v>4.0000000000000036E-2</v>
      </c>
      <c r="L389" s="83">
        <f t="shared" si="16"/>
        <v>1.0498687664042003</v>
      </c>
      <c r="M389" s="83">
        <f>L389-CGB_90DSMR</f>
        <v>1.3644174300214373</v>
      </c>
      <c r="N389" s="83">
        <f t="shared" si="17"/>
        <v>1.8616349233463039</v>
      </c>
    </row>
    <row r="390" spans="1:14" x14ac:dyDescent="0.25">
      <c r="A390" s="92">
        <v>41547</v>
      </c>
      <c r="B390">
        <v>2.57</v>
      </c>
      <c r="C390">
        <v>2.77</v>
      </c>
      <c r="D390">
        <v>3.17</v>
      </c>
      <c r="E390">
        <v>3.81</v>
      </c>
      <c r="F390">
        <v>0.6</v>
      </c>
      <c r="G390">
        <v>2.09</v>
      </c>
      <c r="H390">
        <v>2.3199999999999998</v>
      </c>
      <c r="I390">
        <v>2.83</v>
      </c>
      <c r="J390" s="84">
        <f>EOD_T-A390</f>
        <v>547</v>
      </c>
      <c r="K390" s="83">
        <f t="shared" si="15"/>
        <v>-4.9999999999999822E-2</v>
      </c>
      <c r="L390" s="83">
        <f t="shared" si="16"/>
        <v>-1.2953367875647623</v>
      </c>
      <c r="M390" s="83">
        <f>L390-CGB_90DSMR</f>
        <v>-0.98078812394752535</v>
      </c>
      <c r="N390" s="83">
        <f t="shared" si="17"/>
        <v>0.96194534407650634</v>
      </c>
    </row>
    <row r="391" spans="1:14" x14ac:dyDescent="0.25">
      <c r="A391" s="92">
        <v>41544</v>
      </c>
      <c r="B391">
        <v>2.61</v>
      </c>
      <c r="C391">
        <v>2.81</v>
      </c>
      <c r="D391">
        <v>3.21</v>
      </c>
      <c r="E391">
        <v>3.86</v>
      </c>
      <c r="F391">
        <v>0.6</v>
      </c>
      <c r="G391">
        <v>2.12</v>
      </c>
      <c r="H391">
        <v>2.35</v>
      </c>
      <c r="I391">
        <v>2.88</v>
      </c>
      <c r="J391" s="84">
        <f>EOD_T-A391</f>
        <v>550</v>
      </c>
      <c r="K391" s="83">
        <f t="shared" si="15"/>
        <v>-2.0000000000000018E-2</v>
      </c>
      <c r="L391" s="83">
        <f t="shared" si="16"/>
        <v>-0.5154639175257737</v>
      </c>
      <c r="M391" s="83">
        <f>L391-CGB_90DSMR</f>
        <v>-0.20091525390853676</v>
      </c>
      <c r="N391" s="83">
        <f t="shared" si="17"/>
        <v>4.0366939253131798E-2</v>
      </c>
    </row>
    <row r="392" spans="1:14" x14ac:dyDescent="0.25">
      <c r="A392" s="92">
        <v>41543</v>
      </c>
      <c r="B392">
        <v>2.61</v>
      </c>
      <c r="C392">
        <v>2.82</v>
      </c>
      <c r="D392">
        <v>3.23</v>
      </c>
      <c r="E392">
        <v>3.88</v>
      </c>
      <c r="F392">
        <v>0.59</v>
      </c>
      <c r="G392">
        <v>2.12</v>
      </c>
      <c r="H392">
        <v>2.36</v>
      </c>
      <c r="I392">
        <v>2.88</v>
      </c>
      <c r="J392" s="84">
        <f>EOD_T-A392</f>
        <v>551</v>
      </c>
      <c r="K392" s="83">
        <f t="shared" si="15"/>
        <v>0</v>
      </c>
      <c r="L392" s="83">
        <f t="shared" si="16"/>
        <v>0</v>
      </c>
      <c r="M392" s="83">
        <f>L392-CGB_90DSMR</f>
        <v>0.31454866361723693</v>
      </c>
      <c r="N392" s="83">
        <f t="shared" si="17"/>
        <v>9.8940861783389678E-2</v>
      </c>
    </row>
    <row r="393" spans="1:14" x14ac:dyDescent="0.25">
      <c r="A393" s="92">
        <v>41542</v>
      </c>
      <c r="B393">
        <v>2.61</v>
      </c>
      <c r="C393">
        <v>2.81</v>
      </c>
      <c r="D393">
        <v>3.21</v>
      </c>
      <c r="E393">
        <v>3.88</v>
      </c>
      <c r="F393">
        <v>0.56000000000000005</v>
      </c>
      <c r="G393">
        <v>2.12</v>
      </c>
      <c r="H393">
        <v>2.35</v>
      </c>
      <c r="I393">
        <v>2.84</v>
      </c>
      <c r="J393" s="84">
        <f>EOD_T-A393</f>
        <v>552</v>
      </c>
      <c r="K393" s="83">
        <f t="shared" si="15"/>
        <v>-2.0000000000000018E-2</v>
      </c>
      <c r="L393" s="83">
        <f t="shared" si="16"/>
        <v>-0.51282051282051322</v>
      </c>
      <c r="M393" s="83">
        <f>L393-CGB_90DSMR</f>
        <v>-0.19827184920327628</v>
      </c>
      <c r="N393" s="83">
        <f t="shared" si="17"/>
        <v>3.9311726186486734E-2</v>
      </c>
    </row>
    <row r="394" spans="1:14" x14ac:dyDescent="0.25">
      <c r="A394" s="92">
        <v>41541</v>
      </c>
      <c r="B394">
        <v>2.64</v>
      </c>
      <c r="C394">
        <v>2.84</v>
      </c>
      <c r="D394">
        <v>3.25</v>
      </c>
      <c r="E394">
        <v>3.9</v>
      </c>
      <c r="F394">
        <v>0.52</v>
      </c>
      <c r="G394">
        <v>2.11</v>
      </c>
      <c r="H394">
        <v>2.35</v>
      </c>
      <c r="I394">
        <v>2.8</v>
      </c>
      <c r="J394" s="84">
        <f>EOD_T-A394</f>
        <v>553</v>
      </c>
      <c r="K394" s="83">
        <f t="shared" si="15"/>
        <v>-7.0000000000000284E-2</v>
      </c>
      <c r="L394" s="83">
        <f t="shared" si="16"/>
        <v>-1.7632241813602085</v>
      </c>
      <c r="M394" s="83">
        <f>L394-CGB_90DSMR</f>
        <v>-1.4486755177429715</v>
      </c>
      <c r="N394" s="83">
        <f t="shared" si="17"/>
        <v>2.0986607557078667</v>
      </c>
    </row>
    <row r="395" spans="1:14" x14ac:dyDescent="0.25">
      <c r="A395" s="92">
        <v>41540</v>
      </c>
      <c r="B395">
        <v>2.68</v>
      </c>
      <c r="C395">
        <v>2.89</v>
      </c>
      <c r="D395">
        <v>3.31</v>
      </c>
      <c r="E395">
        <v>3.97</v>
      </c>
      <c r="F395">
        <v>0.46</v>
      </c>
      <c r="G395">
        <v>2.06</v>
      </c>
      <c r="H395">
        <v>2.2799999999999998</v>
      </c>
      <c r="I395">
        <v>2.72</v>
      </c>
      <c r="J395" s="84">
        <f>EOD_T-A395</f>
        <v>554</v>
      </c>
      <c r="K395" s="83">
        <f t="shared" si="15"/>
        <v>3.0000000000000249E-2</v>
      </c>
      <c r="L395" s="83">
        <f t="shared" si="16"/>
        <v>0.7614213197969607</v>
      </c>
      <c r="M395" s="83">
        <f>L395-CGB_90DSMR</f>
        <v>1.0759699834141976</v>
      </c>
      <c r="N395" s="83">
        <f t="shared" si="17"/>
        <v>1.1577114052083486</v>
      </c>
    </row>
    <row r="396" spans="1:14" x14ac:dyDescent="0.25">
      <c r="A396" s="92">
        <v>41537</v>
      </c>
      <c r="B396">
        <v>2.66</v>
      </c>
      <c r="C396">
        <v>2.86</v>
      </c>
      <c r="D396">
        <v>3.28</v>
      </c>
      <c r="E396">
        <v>3.94</v>
      </c>
      <c r="F396">
        <v>0.49</v>
      </c>
      <c r="G396">
        <v>2.04</v>
      </c>
      <c r="H396">
        <v>2.27</v>
      </c>
      <c r="I396">
        <v>2.76</v>
      </c>
      <c r="J396" s="84">
        <f>EOD_T-A396</f>
        <v>557</v>
      </c>
      <c r="K396" s="83">
        <f t="shared" ref="K396:K459" si="18">E396-E397</f>
        <v>4.9999999999999822E-2</v>
      </c>
      <c r="L396" s="83">
        <f t="shared" ref="L396:L459" si="19">K396/E397*100</f>
        <v>1.2853470437017949</v>
      </c>
      <c r="M396" s="83">
        <f>L396-CGB_90DSMR</f>
        <v>1.5998957073190319</v>
      </c>
      <c r="N396" s="83">
        <f t="shared" ref="N396:N459" si="20">M396*M396</f>
        <v>2.5596662742978653</v>
      </c>
    </row>
    <row r="397" spans="1:14" x14ac:dyDescent="0.25">
      <c r="A397" s="92">
        <v>41536</v>
      </c>
      <c r="B397">
        <v>2.62</v>
      </c>
      <c r="C397">
        <v>2.82</v>
      </c>
      <c r="D397">
        <v>3.24</v>
      </c>
      <c r="E397">
        <v>3.89</v>
      </c>
      <c r="F397">
        <v>0.52</v>
      </c>
      <c r="G397">
        <v>2.0499999999999998</v>
      </c>
      <c r="H397">
        <v>2.27</v>
      </c>
      <c r="I397">
        <v>2.79</v>
      </c>
      <c r="J397" s="84">
        <f>EOD_T-A397</f>
        <v>558</v>
      </c>
      <c r="K397" s="83">
        <f t="shared" si="18"/>
        <v>-0.16999999999999948</v>
      </c>
      <c r="L397" s="83">
        <f t="shared" si="19"/>
        <v>-4.187192118226589</v>
      </c>
      <c r="M397" s="83">
        <f>L397-CGB_90DSMR</f>
        <v>-3.872643454609352</v>
      </c>
      <c r="N397" s="83">
        <f t="shared" si="20"/>
        <v>14.997367326528655</v>
      </c>
    </row>
    <row r="398" spans="1:14" x14ac:dyDescent="0.25">
      <c r="A398" s="92">
        <v>41535</v>
      </c>
      <c r="B398">
        <v>2.75</v>
      </c>
      <c r="C398">
        <v>2.97</v>
      </c>
      <c r="D398">
        <v>3.4</v>
      </c>
      <c r="E398">
        <v>4.0599999999999996</v>
      </c>
      <c r="F398">
        <v>0.57999999999999996</v>
      </c>
      <c r="G398">
        <v>2.1</v>
      </c>
      <c r="H398">
        <v>2.31</v>
      </c>
      <c r="I398">
        <v>2.83</v>
      </c>
      <c r="J398" s="84">
        <f>EOD_T-A398</f>
        <v>559</v>
      </c>
      <c r="K398" s="83">
        <f t="shared" si="18"/>
        <v>9.9999999999997868E-3</v>
      </c>
      <c r="L398" s="83">
        <f t="shared" si="19"/>
        <v>0.24691358024690832</v>
      </c>
      <c r="M398" s="83">
        <f>L398-CGB_90DSMR</f>
        <v>0.56146224386414523</v>
      </c>
      <c r="N398" s="83">
        <f t="shared" si="20"/>
        <v>0.3152398512849609</v>
      </c>
    </row>
    <row r="399" spans="1:14" x14ac:dyDescent="0.25">
      <c r="A399" s="92">
        <v>41534</v>
      </c>
      <c r="B399">
        <v>2.74</v>
      </c>
      <c r="C399">
        <v>2.96</v>
      </c>
      <c r="D399">
        <v>3.39</v>
      </c>
      <c r="E399">
        <v>4.05</v>
      </c>
      <c r="F399">
        <v>0.67</v>
      </c>
      <c r="G399">
        <v>2.12</v>
      </c>
      <c r="H399">
        <v>2.35</v>
      </c>
      <c r="I399">
        <v>2.9</v>
      </c>
      <c r="J399" s="84">
        <f>EOD_T-A399</f>
        <v>560</v>
      </c>
      <c r="K399" s="83">
        <f t="shared" si="18"/>
        <v>4.9999999999999822E-2</v>
      </c>
      <c r="L399" s="83">
        <f t="shared" si="19"/>
        <v>1.2499999999999956</v>
      </c>
      <c r="M399" s="83">
        <f>L399-CGB_90DSMR</f>
        <v>1.5645486636172325</v>
      </c>
      <c r="N399" s="83">
        <f t="shared" si="20"/>
        <v>2.4478125208264685</v>
      </c>
    </row>
    <row r="400" spans="1:14" x14ac:dyDescent="0.25">
      <c r="A400" s="92">
        <v>41533</v>
      </c>
      <c r="B400">
        <v>2.69</v>
      </c>
      <c r="C400">
        <v>2.91</v>
      </c>
      <c r="D400">
        <v>3.34</v>
      </c>
      <c r="E400">
        <v>4</v>
      </c>
      <c r="F400">
        <v>0.66</v>
      </c>
      <c r="G400">
        <v>2.15</v>
      </c>
      <c r="H400">
        <v>2.38</v>
      </c>
      <c r="I400">
        <v>2.9</v>
      </c>
      <c r="J400" s="84">
        <f>EOD_T-A400</f>
        <v>561</v>
      </c>
      <c r="K400" s="83">
        <f t="shared" si="18"/>
        <v>-8.9999999999999858E-2</v>
      </c>
      <c r="L400" s="83">
        <f t="shared" si="19"/>
        <v>-2.2004889975550088</v>
      </c>
      <c r="M400" s="83">
        <f>L400-CGB_90DSMR</f>
        <v>-1.8859403339377718</v>
      </c>
      <c r="N400" s="83">
        <f t="shared" si="20"/>
        <v>3.5567709431733143</v>
      </c>
    </row>
    <row r="401" spans="1:14" x14ac:dyDescent="0.25">
      <c r="A401" s="92">
        <v>41530</v>
      </c>
      <c r="B401">
        <v>2.74</v>
      </c>
      <c r="C401">
        <v>2.97</v>
      </c>
      <c r="D401">
        <v>3.41</v>
      </c>
      <c r="E401">
        <v>4.09</v>
      </c>
      <c r="F401">
        <v>0.68</v>
      </c>
      <c r="G401">
        <v>2.14</v>
      </c>
      <c r="H401">
        <v>2.37</v>
      </c>
      <c r="I401">
        <v>2.92</v>
      </c>
      <c r="J401" s="84">
        <f>EOD_T-A401</f>
        <v>564</v>
      </c>
      <c r="K401" s="83">
        <f t="shared" si="18"/>
        <v>4.9999999999999822E-2</v>
      </c>
      <c r="L401" s="83">
        <f t="shared" si="19"/>
        <v>1.2376237623762332</v>
      </c>
      <c r="M401" s="83">
        <f>L401-CGB_90DSMR</f>
        <v>1.5521724259934702</v>
      </c>
      <c r="N401" s="83">
        <f t="shared" si="20"/>
        <v>2.4092392400144544</v>
      </c>
    </row>
    <row r="402" spans="1:14" x14ac:dyDescent="0.25">
      <c r="A402" s="92">
        <v>41529</v>
      </c>
      <c r="B402">
        <v>2.7</v>
      </c>
      <c r="C402">
        <v>2.92</v>
      </c>
      <c r="D402">
        <v>3.36</v>
      </c>
      <c r="E402">
        <v>4.04</v>
      </c>
      <c r="F402">
        <v>0.78</v>
      </c>
      <c r="G402">
        <v>2.19</v>
      </c>
      <c r="H402">
        <v>2.44</v>
      </c>
      <c r="I402">
        <v>3.01</v>
      </c>
      <c r="J402" s="84">
        <f>EOD_T-A402</f>
        <v>565</v>
      </c>
      <c r="K402" s="83">
        <f t="shared" si="18"/>
        <v>-0.12999999999999989</v>
      </c>
      <c r="L402" s="83">
        <f t="shared" si="19"/>
        <v>-3.1175059952038344</v>
      </c>
      <c r="M402" s="83">
        <f>L402-CGB_90DSMR</f>
        <v>-2.8029573315865974</v>
      </c>
      <c r="N402" s="83">
        <f t="shared" si="20"/>
        <v>7.8565698026950583</v>
      </c>
    </row>
    <row r="403" spans="1:14" x14ac:dyDescent="0.25">
      <c r="A403" s="92">
        <v>41528</v>
      </c>
      <c r="B403">
        <v>2.81</v>
      </c>
      <c r="C403">
        <v>3.04</v>
      </c>
      <c r="D403">
        <v>3.48</v>
      </c>
      <c r="E403">
        <v>4.17</v>
      </c>
      <c r="F403">
        <v>0.76</v>
      </c>
      <c r="G403">
        <v>2.16</v>
      </c>
      <c r="H403">
        <v>2.42</v>
      </c>
      <c r="I403">
        <v>2.96</v>
      </c>
      <c r="J403" s="84">
        <f>EOD_T-A403</f>
        <v>566</v>
      </c>
      <c r="K403" s="83">
        <f t="shared" si="18"/>
        <v>4.0000000000000036E-2</v>
      </c>
      <c r="L403" s="83">
        <f t="shared" si="19"/>
        <v>0.9685230024213084</v>
      </c>
      <c r="M403" s="83">
        <f>L403-CGB_90DSMR</f>
        <v>1.2830716660385453</v>
      </c>
      <c r="N403" s="83">
        <f t="shared" si="20"/>
        <v>1.6462729001909282</v>
      </c>
    </row>
    <row r="404" spans="1:14" x14ac:dyDescent="0.25">
      <c r="A404" s="92">
        <v>41527</v>
      </c>
      <c r="B404">
        <v>2.81</v>
      </c>
      <c r="C404">
        <v>3.03</v>
      </c>
      <c r="D404">
        <v>3.47</v>
      </c>
      <c r="E404">
        <v>4.13</v>
      </c>
      <c r="F404">
        <v>0.69</v>
      </c>
      <c r="G404">
        <v>2.09</v>
      </c>
      <c r="H404">
        <v>2.36</v>
      </c>
      <c r="I404">
        <v>2.87</v>
      </c>
      <c r="J404" s="84">
        <f>EOD_T-A404</f>
        <v>567</v>
      </c>
      <c r="K404" s="83">
        <f t="shared" si="18"/>
        <v>5.9999999999999609E-2</v>
      </c>
      <c r="L404" s="83">
        <f t="shared" si="19"/>
        <v>1.4742014742014646</v>
      </c>
      <c r="M404" s="83">
        <f>L404-CGB_90DSMR</f>
        <v>1.7887501378187016</v>
      </c>
      <c r="N404" s="83">
        <f t="shared" si="20"/>
        <v>3.1996270555464239</v>
      </c>
    </row>
    <row r="405" spans="1:14" x14ac:dyDescent="0.25">
      <c r="A405" s="92">
        <v>41526</v>
      </c>
      <c r="B405">
        <v>2.74</v>
      </c>
      <c r="C405">
        <v>2.95</v>
      </c>
      <c r="D405">
        <v>3.4</v>
      </c>
      <c r="E405">
        <v>4.07</v>
      </c>
      <c r="F405">
        <v>0.63</v>
      </c>
      <c r="G405">
        <v>2.0499999999999998</v>
      </c>
      <c r="H405">
        <v>2.31</v>
      </c>
      <c r="I405">
        <v>2.82</v>
      </c>
      <c r="J405" s="84">
        <f>EOD_T-A405</f>
        <v>568</v>
      </c>
      <c r="K405" s="83">
        <f t="shared" si="18"/>
        <v>-6.9999999999999396E-2</v>
      </c>
      <c r="L405" s="83">
        <f t="shared" si="19"/>
        <v>-1.6908212560386331</v>
      </c>
      <c r="M405" s="83">
        <f>L405-CGB_90DSMR</f>
        <v>-1.3762725924213961</v>
      </c>
      <c r="N405" s="83">
        <f t="shared" si="20"/>
        <v>1.8941262486503103</v>
      </c>
    </row>
    <row r="406" spans="1:14" x14ac:dyDescent="0.25">
      <c r="A406" s="92">
        <v>41523</v>
      </c>
      <c r="B406">
        <v>2.79</v>
      </c>
      <c r="C406">
        <v>3.01</v>
      </c>
      <c r="D406">
        <v>3.46</v>
      </c>
      <c r="E406">
        <v>4.1399999999999997</v>
      </c>
      <c r="F406">
        <v>0.67</v>
      </c>
      <c r="G406">
        <v>2.1</v>
      </c>
      <c r="H406">
        <v>2.35</v>
      </c>
      <c r="I406">
        <v>2.85</v>
      </c>
      <c r="J406" s="84">
        <f>EOD_T-A406</f>
        <v>571</v>
      </c>
      <c r="K406" s="83">
        <f t="shared" si="18"/>
        <v>6.9999999999999396E-2</v>
      </c>
      <c r="L406" s="83">
        <f t="shared" si="19"/>
        <v>1.719901719901705</v>
      </c>
      <c r="M406" s="83">
        <f>L406-CGB_90DSMR</f>
        <v>2.034450383518942</v>
      </c>
      <c r="N406" s="83">
        <f t="shared" si="20"/>
        <v>4.1389883630003705</v>
      </c>
    </row>
    <row r="407" spans="1:14" x14ac:dyDescent="0.25">
      <c r="A407" s="92">
        <v>41522</v>
      </c>
      <c r="B407">
        <v>2.75</v>
      </c>
      <c r="C407">
        <v>2.97</v>
      </c>
      <c r="D407">
        <v>3.41</v>
      </c>
      <c r="E407">
        <v>4.07</v>
      </c>
      <c r="F407">
        <v>0.62</v>
      </c>
      <c r="G407">
        <v>2.0499999999999998</v>
      </c>
      <c r="H407">
        <v>2.2999999999999998</v>
      </c>
      <c r="I407">
        <v>2.78</v>
      </c>
      <c r="J407" s="84">
        <f>EOD_T-A407</f>
        <v>572</v>
      </c>
      <c r="K407" s="83">
        <f t="shared" si="18"/>
        <v>5.0000000000000711E-2</v>
      </c>
      <c r="L407" s="83">
        <f t="shared" si="19"/>
        <v>1.2437810945273808</v>
      </c>
      <c r="M407" s="83">
        <f>L407-CGB_90DSMR</f>
        <v>1.5583297581446178</v>
      </c>
      <c r="N407" s="83">
        <f t="shared" si="20"/>
        <v>2.4283916351190631</v>
      </c>
    </row>
    <row r="408" spans="1:14" x14ac:dyDescent="0.25">
      <c r="A408" s="92">
        <v>41521</v>
      </c>
      <c r="B408">
        <v>2.71</v>
      </c>
      <c r="C408">
        <v>2.92</v>
      </c>
      <c r="D408">
        <v>3.37</v>
      </c>
      <c r="E408">
        <v>4.0199999999999996</v>
      </c>
      <c r="F408">
        <v>0.62</v>
      </c>
      <c r="G408">
        <v>2.08</v>
      </c>
      <c r="H408">
        <v>2.3199999999999998</v>
      </c>
      <c r="I408">
        <v>2.79</v>
      </c>
      <c r="J408" s="84">
        <f>EOD_T-A408</f>
        <v>573</v>
      </c>
      <c r="K408" s="83">
        <f t="shared" si="18"/>
        <v>1.9999999999999574E-2</v>
      </c>
      <c r="L408" s="83">
        <f t="shared" si="19"/>
        <v>0.49999999999998934</v>
      </c>
      <c r="M408" s="83">
        <f>L408-CGB_90DSMR</f>
        <v>0.81454866361722633</v>
      </c>
      <c r="N408" s="83">
        <f t="shared" si="20"/>
        <v>0.66348952540060935</v>
      </c>
    </row>
    <row r="409" spans="1:14" x14ac:dyDescent="0.25">
      <c r="A409" s="92">
        <v>41520</v>
      </c>
      <c r="B409">
        <v>2.65</v>
      </c>
      <c r="C409">
        <v>2.85</v>
      </c>
      <c r="D409">
        <v>3.31</v>
      </c>
      <c r="E409">
        <v>4</v>
      </c>
      <c r="F409">
        <v>0.61</v>
      </c>
      <c r="G409">
        <v>2.0699999999999998</v>
      </c>
      <c r="H409">
        <v>2.31</v>
      </c>
      <c r="I409">
        <v>2.77</v>
      </c>
      <c r="J409" s="84">
        <f>EOD_T-A409</f>
        <v>574</v>
      </c>
      <c r="K409" s="83">
        <f t="shared" si="18"/>
        <v>4.0000000000000036E-2</v>
      </c>
      <c r="L409" s="83">
        <f t="shared" si="19"/>
        <v>1.0101010101010111</v>
      </c>
      <c r="M409" s="83">
        <f>L409-CGB_90DSMR</f>
        <v>1.324649673718248</v>
      </c>
      <c r="N409" s="83">
        <f t="shared" si="20"/>
        <v>1.7546967580818611</v>
      </c>
    </row>
    <row r="410" spans="1:14" x14ac:dyDescent="0.25">
      <c r="A410" s="92">
        <v>41519</v>
      </c>
      <c r="B410">
        <v>2.6</v>
      </c>
      <c r="C410">
        <v>2.8</v>
      </c>
      <c r="D410">
        <v>3.26</v>
      </c>
      <c r="E410">
        <v>3.96</v>
      </c>
      <c r="F410">
        <v>0.49</v>
      </c>
      <c r="G410">
        <v>2.02</v>
      </c>
      <c r="H410">
        <v>2.2400000000000002</v>
      </c>
      <c r="I410">
        <v>2.69</v>
      </c>
      <c r="J410" s="84">
        <f>EOD_T-A410</f>
        <v>575</v>
      </c>
      <c r="K410" s="83">
        <f t="shared" si="18"/>
        <v>6.0000000000000053E-2</v>
      </c>
      <c r="L410" s="83">
        <f t="shared" si="19"/>
        <v>1.5384615384615399</v>
      </c>
      <c r="M410" s="83">
        <f>L410-CGB_90DSMR</f>
        <v>1.8530102020787769</v>
      </c>
      <c r="N410" s="83">
        <f t="shared" si="20"/>
        <v>3.4336468090080294</v>
      </c>
    </row>
    <row r="411" spans="1:14" x14ac:dyDescent="0.25">
      <c r="A411" s="92">
        <v>41516</v>
      </c>
      <c r="B411">
        <v>2.5299999999999998</v>
      </c>
      <c r="C411">
        <v>2.74</v>
      </c>
      <c r="D411">
        <v>3.2</v>
      </c>
      <c r="E411">
        <v>3.9</v>
      </c>
      <c r="F411">
        <v>0.51</v>
      </c>
      <c r="G411">
        <v>2.02</v>
      </c>
      <c r="H411">
        <v>2.2599999999999998</v>
      </c>
      <c r="I411">
        <v>2.75</v>
      </c>
      <c r="J411" s="84">
        <f>EOD_T-A411</f>
        <v>578</v>
      </c>
      <c r="K411" s="83">
        <f t="shared" si="18"/>
        <v>-1.0000000000000231E-2</v>
      </c>
      <c r="L411" s="83">
        <f t="shared" si="19"/>
        <v>-0.25575447570333071</v>
      </c>
      <c r="M411" s="83">
        <f>L411-CGB_90DSMR</f>
        <v>5.8794187913906226E-2</v>
      </c>
      <c r="N411" s="83">
        <f t="shared" si="20"/>
        <v>3.4567565324557172E-3</v>
      </c>
    </row>
    <row r="412" spans="1:14" x14ac:dyDescent="0.25">
      <c r="A412" s="92">
        <v>41515</v>
      </c>
      <c r="B412">
        <v>2.5499999999999998</v>
      </c>
      <c r="C412">
        <v>2.76</v>
      </c>
      <c r="D412">
        <v>3.22</v>
      </c>
      <c r="E412">
        <v>3.91</v>
      </c>
      <c r="F412">
        <v>0.52</v>
      </c>
      <c r="G412">
        <v>2.0499999999999998</v>
      </c>
      <c r="H412">
        <v>2.27</v>
      </c>
      <c r="I412">
        <v>2.75</v>
      </c>
      <c r="J412" s="84">
        <f>EOD_T-A412</f>
        <v>579</v>
      </c>
      <c r="K412" s="83">
        <f t="shared" si="18"/>
        <v>0</v>
      </c>
      <c r="L412" s="83">
        <f t="shared" si="19"/>
        <v>0</v>
      </c>
      <c r="M412" s="83">
        <f>L412-CGB_90DSMR</f>
        <v>0.31454866361723693</v>
      </c>
      <c r="N412" s="83">
        <f t="shared" si="20"/>
        <v>9.8940861783389678E-2</v>
      </c>
    </row>
    <row r="413" spans="1:14" x14ac:dyDescent="0.25">
      <c r="A413" s="92">
        <v>41514</v>
      </c>
      <c r="B413">
        <v>2.54</v>
      </c>
      <c r="C413">
        <v>2.75</v>
      </c>
      <c r="D413">
        <v>3.2</v>
      </c>
      <c r="E413">
        <v>3.91</v>
      </c>
      <c r="F413">
        <v>0.49</v>
      </c>
      <c r="G413">
        <v>2.04</v>
      </c>
      <c r="H413">
        <v>2.2599999999999998</v>
      </c>
      <c r="I413">
        <v>2.73</v>
      </c>
      <c r="J413" s="84">
        <f>EOD_T-A413</f>
        <v>580</v>
      </c>
      <c r="K413" s="83">
        <f t="shared" si="18"/>
        <v>-2.9999999999999805E-2</v>
      </c>
      <c r="L413" s="83">
        <f t="shared" si="19"/>
        <v>-0.76142131979694938</v>
      </c>
      <c r="M413" s="83">
        <f>L413-CGB_90DSMR</f>
        <v>-0.44687265617971245</v>
      </c>
      <c r="N413" s="83">
        <f t="shared" si="20"/>
        <v>0.19969517084111149</v>
      </c>
    </row>
    <row r="414" spans="1:14" x14ac:dyDescent="0.25">
      <c r="A414" s="92">
        <v>41513</v>
      </c>
      <c r="B414">
        <v>2.56</v>
      </c>
      <c r="C414">
        <v>2.77</v>
      </c>
      <c r="D414">
        <v>3.22</v>
      </c>
      <c r="E414">
        <v>3.94</v>
      </c>
      <c r="F414">
        <v>0.43</v>
      </c>
      <c r="G414">
        <v>1.98</v>
      </c>
      <c r="H414">
        <v>2.2000000000000002</v>
      </c>
      <c r="I414">
        <v>2.67</v>
      </c>
      <c r="J414" s="84">
        <f>EOD_T-A414</f>
        <v>581</v>
      </c>
      <c r="K414" s="83">
        <f t="shared" si="18"/>
        <v>-6.999999999999984E-2</v>
      </c>
      <c r="L414" s="83">
        <f t="shared" si="19"/>
        <v>-1.745635910224435</v>
      </c>
      <c r="M414" s="83">
        <f>L414-CGB_90DSMR</f>
        <v>-1.431087246607198</v>
      </c>
      <c r="N414" s="83">
        <f t="shared" si="20"/>
        <v>2.048010707401771</v>
      </c>
    </row>
    <row r="415" spans="1:14" x14ac:dyDescent="0.25">
      <c r="A415" s="92">
        <v>41512</v>
      </c>
      <c r="B415">
        <v>2.61</v>
      </c>
      <c r="C415">
        <v>2.83</v>
      </c>
      <c r="D415">
        <v>3.29</v>
      </c>
      <c r="E415">
        <v>4.01</v>
      </c>
      <c r="F415">
        <v>0.43</v>
      </c>
      <c r="G415">
        <v>1.98</v>
      </c>
      <c r="H415">
        <v>2.1800000000000002</v>
      </c>
      <c r="I415">
        <v>2.64</v>
      </c>
      <c r="J415" s="84">
        <f>EOD_T-A415</f>
        <v>582</v>
      </c>
      <c r="K415" s="83">
        <f t="shared" si="18"/>
        <v>-4.0000000000000036E-2</v>
      </c>
      <c r="L415" s="83">
        <f t="shared" si="19"/>
        <v>-0.98765432098765515</v>
      </c>
      <c r="M415" s="83">
        <f>L415-CGB_90DSMR</f>
        <v>-0.67310565737041816</v>
      </c>
      <c r="N415" s="83">
        <f t="shared" si="20"/>
        <v>0.4530712259840628</v>
      </c>
    </row>
    <row r="416" spans="1:14" x14ac:dyDescent="0.25">
      <c r="A416" s="92">
        <v>41509</v>
      </c>
      <c r="B416">
        <v>2.61</v>
      </c>
      <c r="C416">
        <v>2.83</v>
      </c>
      <c r="D416">
        <v>3.3</v>
      </c>
      <c r="E416">
        <v>4.05</v>
      </c>
      <c r="F416">
        <v>0.5</v>
      </c>
      <c r="G416">
        <v>2.02</v>
      </c>
      <c r="H416">
        <v>2.23</v>
      </c>
      <c r="I416">
        <v>2.72</v>
      </c>
      <c r="J416" s="84">
        <f>EOD_T-A416</f>
        <v>585</v>
      </c>
      <c r="K416" s="83">
        <f t="shared" si="18"/>
        <v>-3.0000000000000249E-2</v>
      </c>
      <c r="L416" s="83">
        <f t="shared" si="19"/>
        <v>-0.73529411764706487</v>
      </c>
      <c r="M416" s="83">
        <f>L416-CGB_90DSMR</f>
        <v>-0.42074545402982794</v>
      </c>
      <c r="N416" s="83">
        <f t="shared" si="20"/>
        <v>0.17702673708676606</v>
      </c>
    </row>
    <row r="417" spans="1:14" x14ac:dyDescent="0.25">
      <c r="A417" s="92">
        <v>41508</v>
      </c>
      <c r="B417">
        <v>2.63</v>
      </c>
      <c r="C417">
        <v>2.85</v>
      </c>
      <c r="D417">
        <v>3.33</v>
      </c>
      <c r="E417">
        <v>4.08</v>
      </c>
      <c r="F417">
        <v>0.45</v>
      </c>
      <c r="G417">
        <v>1.95</v>
      </c>
      <c r="H417">
        <v>2.17</v>
      </c>
      <c r="I417">
        <v>2.64</v>
      </c>
      <c r="J417" s="84">
        <f>EOD_T-A417</f>
        <v>586</v>
      </c>
      <c r="K417" s="83">
        <f t="shared" si="18"/>
        <v>0.10999999999999988</v>
      </c>
      <c r="L417" s="83">
        <f t="shared" si="19"/>
        <v>2.7707808564231708</v>
      </c>
      <c r="M417" s="83">
        <f>L417-CGB_90DSMR</f>
        <v>3.0853295200404078</v>
      </c>
      <c r="N417" s="83">
        <f t="shared" si="20"/>
        <v>9.5192582472327736</v>
      </c>
    </row>
    <row r="418" spans="1:14" x14ac:dyDescent="0.25">
      <c r="A418" s="92">
        <v>41507</v>
      </c>
      <c r="B418">
        <v>2.57</v>
      </c>
      <c r="C418">
        <v>2.77</v>
      </c>
      <c r="D418">
        <v>3.24</v>
      </c>
      <c r="E418">
        <v>3.97</v>
      </c>
      <c r="F418">
        <v>0.4</v>
      </c>
      <c r="G418">
        <v>1.93</v>
      </c>
      <c r="H418">
        <v>2.13</v>
      </c>
      <c r="I418">
        <v>2.59</v>
      </c>
      <c r="J418" s="84">
        <f>EOD_T-A418</f>
        <v>587</v>
      </c>
      <c r="K418" s="83">
        <f t="shared" si="18"/>
        <v>-9.9999999999997868E-3</v>
      </c>
      <c r="L418" s="83">
        <f t="shared" si="19"/>
        <v>-0.25125628140702982</v>
      </c>
      <c r="M418" s="83">
        <f>L418-CGB_90DSMR</f>
        <v>6.329238221020711E-2</v>
      </c>
      <c r="N418" s="83">
        <f t="shared" si="20"/>
        <v>4.0059256458429412E-3</v>
      </c>
    </row>
    <row r="419" spans="1:14" x14ac:dyDescent="0.25">
      <c r="A419" s="92">
        <v>41506</v>
      </c>
      <c r="B419">
        <v>2.57</v>
      </c>
      <c r="C419">
        <v>2.76</v>
      </c>
      <c r="D419">
        <v>3.24</v>
      </c>
      <c r="E419">
        <v>3.98</v>
      </c>
      <c r="J419" s="84">
        <f>EOD_T-A419</f>
        <v>588</v>
      </c>
      <c r="K419" s="83">
        <f t="shared" si="18"/>
        <v>-3.9999999999999591E-2</v>
      </c>
      <c r="L419" s="83">
        <f t="shared" si="19"/>
        <v>-0.99502487562188047</v>
      </c>
      <c r="M419" s="83">
        <f>L419-CGB_90DSMR</f>
        <v>-0.68047621200464348</v>
      </c>
      <c r="N419" s="83">
        <f t="shared" si="20"/>
        <v>0.46304787510418849</v>
      </c>
    </row>
    <row r="420" spans="1:14" x14ac:dyDescent="0.25">
      <c r="A420" s="92">
        <v>41505</v>
      </c>
      <c r="B420">
        <v>2.61</v>
      </c>
      <c r="C420">
        <v>2.81</v>
      </c>
      <c r="D420">
        <v>3.29</v>
      </c>
      <c r="E420">
        <v>4.0199999999999996</v>
      </c>
      <c r="J420" s="84">
        <f>EOD_T-A420</f>
        <v>589</v>
      </c>
      <c r="K420" s="83">
        <f t="shared" si="18"/>
        <v>4.9999999999999378E-2</v>
      </c>
      <c r="L420" s="83">
        <f t="shared" si="19"/>
        <v>1.2594458438286997</v>
      </c>
      <c r="M420" s="83">
        <f>L420-CGB_90DSMR</f>
        <v>1.5739945074459367</v>
      </c>
      <c r="N420" s="83">
        <f t="shared" si="20"/>
        <v>2.4774587094699769</v>
      </c>
    </row>
    <row r="421" spans="1:14" x14ac:dyDescent="0.25">
      <c r="A421" s="92">
        <v>41502</v>
      </c>
      <c r="B421">
        <v>2.59</v>
      </c>
      <c r="C421">
        <v>2.77</v>
      </c>
      <c r="D421">
        <v>3.25</v>
      </c>
      <c r="E421">
        <v>3.97</v>
      </c>
      <c r="J421" s="84">
        <f>EOD_T-A421</f>
        <v>592</v>
      </c>
      <c r="K421" s="83">
        <f t="shared" si="18"/>
        <v>7.0000000000000284E-2</v>
      </c>
      <c r="L421" s="83">
        <f t="shared" si="19"/>
        <v>1.7948717948718023</v>
      </c>
      <c r="M421" s="83">
        <f>L421-CGB_90DSMR</f>
        <v>2.1094204584890393</v>
      </c>
      <c r="N421" s="83">
        <f t="shared" si="20"/>
        <v>4.4496546706921087</v>
      </c>
    </row>
    <row r="422" spans="1:14" x14ac:dyDescent="0.25">
      <c r="A422" s="92">
        <v>41501</v>
      </c>
      <c r="B422">
        <v>2.54</v>
      </c>
      <c r="C422">
        <v>2.71</v>
      </c>
      <c r="D422">
        <v>3.18</v>
      </c>
      <c r="E422">
        <v>3.9</v>
      </c>
      <c r="J422" s="84">
        <f>EOD_T-A422</f>
        <v>593</v>
      </c>
      <c r="K422" s="83">
        <f t="shared" si="18"/>
        <v>4.9999999999999822E-2</v>
      </c>
      <c r="L422" s="83">
        <f t="shared" si="19"/>
        <v>1.298701298701294</v>
      </c>
      <c r="M422" s="83">
        <f>L422-CGB_90DSMR</f>
        <v>1.613249962318531</v>
      </c>
      <c r="N422" s="83">
        <f t="shared" si="20"/>
        <v>2.6025754409207416</v>
      </c>
    </row>
    <row r="423" spans="1:14" x14ac:dyDescent="0.25">
      <c r="A423" s="92">
        <v>41500</v>
      </c>
      <c r="B423">
        <v>2.5</v>
      </c>
      <c r="C423">
        <v>2.68</v>
      </c>
      <c r="D423">
        <v>3.13</v>
      </c>
      <c r="E423">
        <v>3.85</v>
      </c>
      <c r="J423" s="84">
        <f>EOD_T-A423</f>
        <v>594</v>
      </c>
      <c r="K423" s="83">
        <f t="shared" si="18"/>
        <v>0.10000000000000009</v>
      </c>
      <c r="L423" s="83">
        <f t="shared" si="19"/>
        <v>2.6666666666666687</v>
      </c>
      <c r="M423" s="83">
        <f>L423-CGB_90DSMR</f>
        <v>2.9812153302839057</v>
      </c>
      <c r="N423" s="83">
        <f t="shared" si="20"/>
        <v>8.8876448455197767</v>
      </c>
    </row>
    <row r="424" spans="1:14" x14ac:dyDescent="0.25">
      <c r="A424" s="92">
        <v>41499</v>
      </c>
      <c r="B424">
        <v>2.44</v>
      </c>
      <c r="C424">
        <v>2.61</v>
      </c>
      <c r="D424">
        <v>3.05</v>
      </c>
      <c r="E424">
        <v>3.75</v>
      </c>
      <c r="J424" s="84">
        <f>EOD_T-A424</f>
        <v>595</v>
      </c>
      <c r="K424" s="83">
        <f t="shared" si="18"/>
        <v>6.0000000000000053E-2</v>
      </c>
      <c r="L424" s="83">
        <f t="shared" si="19"/>
        <v>1.6260162601626031</v>
      </c>
      <c r="M424" s="83">
        <f>L424-CGB_90DSMR</f>
        <v>1.9405649237798401</v>
      </c>
      <c r="N424" s="83">
        <f t="shared" si="20"/>
        <v>3.7657922234046568</v>
      </c>
    </row>
    <row r="425" spans="1:14" x14ac:dyDescent="0.25">
      <c r="A425" s="92">
        <v>41498</v>
      </c>
      <c r="B425">
        <v>2.4</v>
      </c>
      <c r="C425">
        <v>2.57</v>
      </c>
      <c r="D425">
        <v>3</v>
      </c>
      <c r="E425">
        <v>3.69</v>
      </c>
      <c r="J425" s="84">
        <f>EOD_T-A425</f>
        <v>596</v>
      </c>
      <c r="K425" s="83">
        <f t="shared" si="18"/>
        <v>-2.0000000000000018E-2</v>
      </c>
      <c r="L425" s="83">
        <f t="shared" si="19"/>
        <v>-0.53908355795148299</v>
      </c>
      <c r="M425" s="83">
        <f>L425-CGB_90DSMR</f>
        <v>-0.22453489433424606</v>
      </c>
      <c r="N425" s="83">
        <f t="shared" si="20"/>
        <v>5.0415918773691046E-2</v>
      </c>
    </row>
    <row r="426" spans="1:14" x14ac:dyDescent="0.25">
      <c r="A426" s="92">
        <v>41495</v>
      </c>
      <c r="B426">
        <v>2.39</v>
      </c>
      <c r="C426">
        <v>2.56</v>
      </c>
      <c r="D426">
        <v>2.99</v>
      </c>
      <c r="E426">
        <v>3.71</v>
      </c>
      <c r="J426" s="84">
        <f>EOD_T-A426</f>
        <v>599</v>
      </c>
      <c r="K426" s="83">
        <f t="shared" si="18"/>
        <v>4.0000000000000036E-2</v>
      </c>
      <c r="L426" s="83">
        <f t="shared" si="19"/>
        <v>1.0899182561307912</v>
      </c>
      <c r="M426" s="83">
        <f>L426-CGB_90DSMR</f>
        <v>1.4044669197480282</v>
      </c>
      <c r="N426" s="83">
        <f t="shared" si="20"/>
        <v>1.9725273286665141</v>
      </c>
    </row>
    <row r="427" spans="1:14" x14ac:dyDescent="0.25">
      <c r="A427" s="92">
        <v>41494</v>
      </c>
      <c r="B427">
        <v>2.35</v>
      </c>
      <c r="C427">
        <v>2.52</v>
      </c>
      <c r="D427">
        <v>2.95</v>
      </c>
      <c r="E427">
        <v>3.67</v>
      </c>
      <c r="J427" s="84">
        <f>EOD_T-A427</f>
        <v>600</v>
      </c>
      <c r="K427" s="83">
        <f t="shared" si="18"/>
        <v>-2.0000000000000018E-2</v>
      </c>
      <c r="L427" s="83">
        <f t="shared" si="19"/>
        <v>-0.54200542005420105</v>
      </c>
      <c r="M427" s="83">
        <f>L427-CGB_90DSMR</f>
        <v>-0.22745675643696411</v>
      </c>
      <c r="N427" s="83">
        <f t="shared" si="20"/>
        <v>5.1736576048824416E-2</v>
      </c>
    </row>
    <row r="428" spans="1:14" x14ac:dyDescent="0.25">
      <c r="A428" s="92">
        <v>41493</v>
      </c>
      <c r="B428">
        <v>2.34</v>
      </c>
      <c r="C428">
        <v>2.5</v>
      </c>
      <c r="D428">
        <v>2.95</v>
      </c>
      <c r="E428">
        <v>3.69</v>
      </c>
      <c r="J428" s="84">
        <f>EOD_T-A428</f>
        <v>601</v>
      </c>
      <c r="K428" s="83">
        <f t="shared" si="18"/>
        <v>-2.0000000000000018E-2</v>
      </c>
      <c r="L428" s="83">
        <f t="shared" si="19"/>
        <v>-0.53908355795148299</v>
      </c>
      <c r="M428" s="83">
        <f>L428-CGB_90DSMR</f>
        <v>-0.22453489433424606</v>
      </c>
      <c r="N428" s="83">
        <f t="shared" si="20"/>
        <v>5.0415918773691046E-2</v>
      </c>
    </row>
    <row r="429" spans="1:14" x14ac:dyDescent="0.25">
      <c r="A429" s="92">
        <v>41492</v>
      </c>
      <c r="B429">
        <v>2.37</v>
      </c>
      <c r="C429">
        <v>2.54</v>
      </c>
      <c r="D429">
        <v>2.99</v>
      </c>
      <c r="E429">
        <v>3.71</v>
      </c>
      <c r="J429" s="84">
        <f>EOD_T-A429</f>
        <v>602</v>
      </c>
      <c r="K429" s="83">
        <f t="shared" si="18"/>
        <v>-8.0000000000000071E-2</v>
      </c>
      <c r="L429" s="83">
        <f t="shared" si="19"/>
        <v>-2.1108179419525088</v>
      </c>
      <c r="M429" s="83">
        <f>L429-CGB_90DSMR</f>
        <v>-1.7962692783352718</v>
      </c>
      <c r="N429" s="83">
        <f t="shared" si="20"/>
        <v>3.2265833202911183</v>
      </c>
    </row>
    <row r="430" spans="1:14" x14ac:dyDescent="0.25">
      <c r="A430" s="92">
        <v>41488</v>
      </c>
      <c r="B430">
        <v>2.42</v>
      </c>
      <c r="C430">
        <v>2.6</v>
      </c>
      <c r="D430">
        <v>3.05</v>
      </c>
      <c r="E430">
        <v>3.79</v>
      </c>
      <c r="J430" s="84">
        <f>EOD_T-A430</f>
        <v>606</v>
      </c>
      <c r="K430" s="83">
        <f t="shared" si="18"/>
        <v>0.12000000000000011</v>
      </c>
      <c r="L430" s="83">
        <f t="shared" si="19"/>
        <v>3.2697547683923736</v>
      </c>
      <c r="M430" s="83">
        <f>L430-CGB_90DSMR</f>
        <v>3.5843034320096105</v>
      </c>
      <c r="N430" s="83">
        <f t="shared" si="20"/>
        <v>12.847231092715873</v>
      </c>
    </row>
    <row r="431" spans="1:14" x14ac:dyDescent="0.25">
      <c r="A431" s="92">
        <v>41487</v>
      </c>
      <c r="B431">
        <v>2.36</v>
      </c>
      <c r="C431">
        <v>2.5299999999999998</v>
      </c>
      <c r="D431">
        <v>2.96</v>
      </c>
      <c r="E431">
        <v>3.67</v>
      </c>
      <c r="J431" s="84">
        <f>EOD_T-A431</f>
        <v>607</v>
      </c>
      <c r="K431" s="83">
        <f t="shared" si="18"/>
        <v>-5.0000000000000266E-2</v>
      </c>
      <c r="L431" s="83">
        <f t="shared" si="19"/>
        <v>-1.3440860215053836</v>
      </c>
      <c r="M431" s="83">
        <f>L431-CGB_90DSMR</f>
        <v>-1.0295373578881466</v>
      </c>
      <c r="N431" s="83">
        <f t="shared" si="20"/>
        <v>1.0599471712873056</v>
      </c>
    </row>
    <row r="432" spans="1:14" x14ac:dyDescent="0.25">
      <c r="A432" s="92">
        <v>41486</v>
      </c>
      <c r="B432">
        <v>2.38</v>
      </c>
      <c r="C432">
        <v>2.56</v>
      </c>
      <c r="D432">
        <v>3</v>
      </c>
      <c r="E432">
        <v>3.72</v>
      </c>
      <c r="J432" s="84">
        <f>EOD_T-A432</f>
        <v>608</v>
      </c>
      <c r="K432" s="83">
        <f t="shared" si="18"/>
        <v>2.0000000000000018E-2</v>
      </c>
      <c r="L432" s="83">
        <f t="shared" si="19"/>
        <v>0.54054054054054101</v>
      </c>
      <c r="M432" s="83">
        <f>L432-CGB_90DSMR</f>
        <v>0.855089204157778</v>
      </c>
      <c r="N432" s="83">
        <f t="shared" si="20"/>
        <v>0.73117754706718219</v>
      </c>
    </row>
    <row r="433" spans="1:14" x14ac:dyDescent="0.25">
      <c r="A433" s="92">
        <v>41485</v>
      </c>
      <c r="B433">
        <v>2.39</v>
      </c>
      <c r="C433">
        <v>2.56</v>
      </c>
      <c r="D433">
        <v>2.99</v>
      </c>
      <c r="E433">
        <v>3.7</v>
      </c>
      <c r="J433" s="84">
        <f>EOD_T-A433</f>
        <v>609</v>
      </c>
      <c r="K433" s="83">
        <f t="shared" si="18"/>
        <v>-4.0000000000000036E-2</v>
      </c>
      <c r="L433" s="83">
        <f t="shared" si="19"/>
        <v>-1.0695187165775408</v>
      </c>
      <c r="M433" s="83">
        <f>L433-CGB_90DSMR</f>
        <v>-0.75497005296030384</v>
      </c>
      <c r="N433" s="83">
        <f t="shared" si="20"/>
        <v>0.56997978086688394</v>
      </c>
    </row>
    <row r="434" spans="1:14" x14ac:dyDescent="0.25">
      <c r="A434" s="92">
        <v>41484</v>
      </c>
      <c r="B434">
        <v>2.4700000000000002</v>
      </c>
      <c r="C434">
        <v>2.63</v>
      </c>
      <c r="D434">
        <v>3.05</v>
      </c>
      <c r="E434">
        <v>3.74</v>
      </c>
      <c r="J434" s="84">
        <f>EOD_T-A434</f>
        <v>610</v>
      </c>
      <c r="K434" s="83">
        <f t="shared" si="18"/>
        <v>-3.9999999999999591E-2</v>
      </c>
      <c r="L434" s="83">
        <f t="shared" si="19"/>
        <v>-1.0582010582010475</v>
      </c>
      <c r="M434" s="83">
        <f>L434-CGB_90DSMR</f>
        <v>-0.74365239458381049</v>
      </c>
      <c r="N434" s="83">
        <f t="shared" si="20"/>
        <v>0.55301888397023535</v>
      </c>
    </row>
    <row r="435" spans="1:14" x14ac:dyDescent="0.25">
      <c r="A435" s="92">
        <v>41481</v>
      </c>
      <c r="B435">
        <v>2.52</v>
      </c>
      <c r="C435">
        <v>2.67</v>
      </c>
      <c r="D435">
        <v>3.09</v>
      </c>
      <c r="E435">
        <v>3.78</v>
      </c>
      <c r="J435" s="84">
        <f>EOD_T-A435</f>
        <v>613</v>
      </c>
      <c r="K435" s="83">
        <f t="shared" si="18"/>
        <v>0</v>
      </c>
      <c r="L435" s="83">
        <f t="shared" si="19"/>
        <v>0</v>
      </c>
      <c r="M435" s="83">
        <f>L435-CGB_90DSMR</f>
        <v>0.31454866361723693</v>
      </c>
      <c r="N435" s="83">
        <f t="shared" si="20"/>
        <v>9.8940861783389678E-2</v>
      </c>
    </row>
    <row r="436" spans="1:14" x14ac:dyDescent="0.25">
      <c r="A436" s="92">
        <v>41480</v>
      </c>
      <c r="B436">
        <v>2.5299999999999998</v>
      </c>
      <c r="C436">
        <v>2.68</v>
      </c>
      <c r="D436">
        <v>3.1</v>
      </c>
      <c r="E436">
        <v>3.78</v>
      </c>
      <c r="J436" s="84">
        <f>EOD_T-A436</f>
        <v>614</v>
      </c>
      <c r="K436" s="83">
        <f t="shared" si="18"/>
        <v>9.9999999999999645E-2</v>
      </c>
      <c r="L436" s="83">
        <f t="shared" si="19"/>
        <v>2.7173913043478164</v>
      </c>
      <c r="M436" s="83">
        <f>L436-CGB_90DSMR</f>
        <v>3.0319399679650534</v>
      </c>
      <c r="N436" s="83">
        <f t="shared" si="20"/>
        <v>9.1926599693439286</v>
      </c>
    </row>
    <row r="437" spans="1:14" x14ac:dyDescent="0.25">
      <c r="A437" s="92">
        <v>41479</v>
      </c>
      <c r="B437">
        <v>2.4900000000000002</v>
      </c>
      <c r="C437">
        <v>2.64</v>
      </c>
      <c r="D437">
        <v>3.03</v>
      </c>
      <c r="E437">
        <v>3.68</v>
      </c>
      <c r="J437" s="84">
        <f>EOD_T-A437</f>
        <v>615</v>
      </c>
      <c r="K437" s="83">
        <f t="shared" si="18"/>
        <v>2.0000000000000018E-2</v>
      </c>
      <c r="L437" s="83">
        <f t="shared" si="19"/>
        <v>0.54644808743169437</v>
      </c>
      <c r="M437" s="83">
        <f>L437-CGB_90DSMR</f>
        <v>0.86099675104893136</v>
      </c>
      <c r="N437" s="83">
        <f t="shared" si="20"/>
        <v>0.7413154053168155</v>
      </c>
    </row>
    <row r="438" spans="1:14" x14ac:dyDescent="0.25">
      <c r="A438" s="92">
        <v>41478</v>
      </c>
      <c r="B438">
        <v>2.46</v>
      </c>
      <c r="C438">
        <v>2.61</v>
      </c>
      <c r="D438">
        <v>3.01</v>
      </c>
      <c r="E438">
        <v>3.66</v>
      </c>
      <c r="J438" s="84">
        <f>EOD_T-A438</f>
        <v>616</v>
      </c>
      <c r="K438" s="83">
        <f t="shared" si="18"/>
        <v>1.0000000000000231E-2</v>
      </c>
      <c r="L438" s="83">
        <f t="shared" si="19"/>
        <v>0.27397260273973234</v>
      </c>
      <c r="M438" s="83">
        <f>L438-CGB_90DSMR</f>
        <v>0.58852126635696922</v>
      </c>
      <c r="N438" s="83">
        <f t="shared" si="20"/>
        <v>0.34635728095441071</v>
      </c>
    </row>
    <row r="439" spans="1:14" x14ac:dyDescent="0.25">
      <c r="A439" s="92">
        <v>41477</v>
      </c>
      <c r="B439">
        <v>2.4700000000000002</v>
      </c>
      <c r="C439">
        <v>2.6</v>
      </c>
      <c r="D439">
        <v>3.01</v>
      </c>
      <c r="E439">
        <v>3.65</v>
      </c>
      <c r="J439" s="84">
        <f>EOD_T-A439</f>
        <v>617</v>
      </c>
      <c r="K439" s="83">
        <f t="shared" si="18"/>
        <v>-2.0000000000000018E-2</v>
      </c>
      <c r="L439" s="83">
        <f t="shared" si="19"/>
        <v>-0.54495912806539559</v>
      </c>
      <c r="M439" s="83">
        <f>L439-CGB_90DSMR</f>
        <v>-0.23041046444815866</v>
      </c>
      <c r="N439" s="83">
        <f t="shared" si="20"/>
        <v>5.3088982127216182E-2</v>
      </c>
    </row>
    <row r="440" spans="1:14" x14ac:dyDescent="0.25">
      <c r="A440" s="92">
        <v>41474</v>
      </c>
      <c r="B440">
        <v>2.52</v>
      </c>
      <c r="C440">
        <v>2.66</v>
      </c>
      <c r="D440">
        <v>3.05</v>
      </c>
      <c r="E440">
        <v>3.67</v>
      </c>
      <c r="J440" s="84">
        <f>EOD_T-A440</f>
        <v>620</v>
      </c>
      <c r="K440" s="83">
        <f t="shared" si="18"/>
        <v>0</v>
      </c>
      <c r="L440" s="83">
        <f t="shared" si="19"/>
        <v>0</v>
      </c>
      <c r="M440" s="83">
        <f>L440-CGB_90DSMR</f>
        <v>0.31454866361723693</v>
      </c>
      <c r="N440" s="83">
        <f t="shared" si="20"/>
        <v>9.8940861783389678E-2</v>
      </c>
    </row>
    <row r="441" spans="1:14" x14ac:dyDescent="0.25">
      <c r="A441" s="92">
        <v>41473</v>
      </c>
      <c r="B441">
        <v>2.5299999999999998</v>
      </c>
      <c r="C441">
        <v>2.67</v>
      </c>
      <c r="D441">
        <v>3.06</v>
      </c>
      <c r="E441">
        <v>3.67</v>
      </c>
      <c r="J441" s="84">
        <f>EOD_T-A441</f>
        <v>621</v>
      </c>
      <c r="K441" s="83">
        <f t="shared" si="18"/>
        <v>-8.0000000000000071E-2</v>
      </c>
      <c r="L441" s="83">
        <f t="shared" si="19"/>
        <v>-2.1333333333333355</v>
      </c>
      <c r="M441" s="83">
        <f>L441-CGB_90DSMR</f>
        <v>-1.8187846697160985</v>
      </c>
      <c r="N441" s="83">
        <f t="shared" si="20"/>
        <v>3.3079776747942975</v>
      </c>
    </row>
    <row r="442" spans="1:14" x14ac:dyDescent="0.25">
      <c r="A442" s="92">
        <v>41472</v>
      </c>
      <c r="B442">
        <v>2.57</v>
      </c>
      <c r="C442">
        <v>2.72</v>
      </c>
      <c r="D442">
        <v>3.12</v>
      </c>
      <c r="E442">
        <v>3.75</v>
      </c>
      <c r="J442" s="84">
        <f>EOD_T-A442</f>
        <v>622</v>
      </c>
      <c r="K442" s="83">
        <f t="shared" si="18"/>
        <v>0</v>
      </c>
      <c r="L442" s="83">
        <f t="shared" si="19"/>
        <v>0</v>
      </c>
      <c r="M442" s="83">
        <f>L442-CGB_90DSMR</f>
        <v>0.31454866361723693</v>
      </c>
      <c r="N442" s="83">
        <f t="shared" si="20"/>
        <v>9.8940861783389678E-2</v>
      </c>
    </row>
    <row r="443" spans="1:14" x14ac:dyDescent="0.25">
      <c r="A443" s="92">
        <v>41471</v>
      </c>
      <c r="B443">
        <v>2.56</v>
      </c>
      <c r="C443">
        <v>2.71</v>
      </c>
      <c r="D443">
        <v>3.11</v>
      </c>
      <c r="E443">
        <v>3.75</v>
      </c>
      <c r="J443" s="84">
        <f>EOD_T-A443</f>
        <v>623</v>
      </c>
      <c r="K443" s="83">
        <f t="shared" si="18"/>
        <v>2.0000000000000018E-2</v>
      </c>
      <c r="L443" s="83">
        <f t="shared" si="19"/>
        <v>0.53619302949061709</v>
      </c>
      <c r="M443" s="83">
        <f>L443-CGB_90DSMR</f>
        <v>0.85074169310785397</v>
      </c>
      <c r="N443" s="83">
        <f t="shared" si="20"/>
        <v>0.72376142839201796</v>
      </c>
    </row>
    <row r="444" spans="1:14" x14ac:dyDescent="0.25">
      <c r="A444" s="92">
        <v>41470</v>
      </c>
      <c r="B444">
        <v>2.5</v>
      </c>
      <c r="C444">
        <v>2.65</v>
      </c>
      <c r="D444">
        <v>3.06</v>
      </c>
      <c r="E444">
        <v>3.73</v>
      </c>
      <c r="J444" s="84">
        <f>EOD_T-A444</f>
        <v>624</v>
      </c>
      <c r="K444" s="83">
        <f t="shared" si="18"/>
        <v>-1.0000000000000231E-2</v>
      </c>
      <c r="L444" s="83">
        <f t="shared" si="19"/>
        <v>-0.26737967914439115</v>
      </c>
      <c r="M444" s="83">
        <f>L444-CGB_90DSMR</f>
        <v>4.7168984472845787E-2</v>
      </c>
      <c r="N444" s="83">
        <f t="shared" si="20"/>
        <v>2.2249130961995668E-3</v>
      </c>
    </row>
    <row r="445" spans="1:14" x14ac:dyDescent="0.25">
      <c r="A445" s="92">
        <v>41467</v>
      </c>
      <c r="B445">
        <v>2.52</v>
      </c>
      <c r="C445">
        <v>2.67</v>
      </c>
      <c r="D445">
        <v>3.07</v>
      </c>
      <c r="E445">
        <v>3.74</v>
      </c>
      <c r="J445" s="84">
        <f>EOD_T-A445</f>
        <v>627</v>
      </c>
      <c r="K445" s="83">
        <f t="shared" si="18"/>
        <v>0</v>
      </c>
      <c r="L445" s="83">
        <f t="shared" si="19"/>
        <v>0</v>
      </c>
      <c r="M445" s="83">
        <f>L445-CGB_90DSMR</f>
        <v>0.31454866361723693</v>
      </c>
      <c r="N445" s="83">
        <f t="shared" si="20"/>
        <v>9.8940861783389678E-2</v>
      </c>
    </row>
    <row r="446" spans="1:14" x14ac:dyDescent="0.25">
      <c r="A446" s="92">
        <v>41466</v>
      </c>
      <c r="B446">
        <v>2.52</v>
      </c>
      <c r="C446">
        <v>2.67</v>
      </c>
      <c r="D446">
        <v>3.07</v>
      </c>
      <c r="E446">
        <v>3.74</v>
      </c>
      <c r="J446" s="84">
        <f>EOD_T-A446</f>
        <v>628</v>
      </c>
      <c r="K446" s="83">
        <f t="shared" si="18"/>
        <v>-9.9999999999999645E-2</v>
      </c>
      <c r="L446" s="83">
        <f t="shared" si="19"/>
        <v>-2.6041666666666572</v>
      </c>
      <c r="M446" s="83">
        <f>L446-CGB_90DSMR</f>
        <v>-2.2896180030494202</v>
      </c>
      <c r="N446" s="83">
        <f t="shared" si="20"/>
        <v>5.2423505998880149</v>
      </c>
    </row>
    <row r="447" spans="1:14" x14ac:dyDescent="0.25">
      <c r="A447" s="92">
        <v>41465</v>
      </c>
      <c r="B447">
        <v>2.56</v>
      </c>
      <c r="C447">
        <v>2.73</v>
      </c>
      <c r="D447">
        <v>3.15</v>
      </c>
      <c r="E447">
        <v>3.84</v>
      </c>
      <c r="J447" s="84">
        <f>EOD_T-A447</f>
        <v>629</v>
      </c>
      <c r="K447" s="83">
        <f t="shared" si="18"/>
        <v>-4.0000000000000036E-2</v>
      </c>
      <c r="L447" s="83">
        <f t="shared" si="19"/>
        <v>-1.0309278350515474</v>
      </c>
      <c r="M447" s="83">
        <f>L447-CGB_90DSMR</f>
        <v>-0.7163791714343104</v>
      </c>
      <c r="N447" s="83">
        <f t="shared" si="20"/>
        <v>0.51319911726490908</v>
      </c>
    </row>
    <row r="448" spans="1:14" x14ac:dyDescent="0.25">
      <c r="A448" s="92">
        <v>41464</v>
      </c>
      <c r="B448">
        <v>2.62</v>
      </c>
      <c r="C448">
        <v>2.78</v>
      </c>
      <c r="D448">
        <v>3.2</v>
      </c>
      <c r="E448">
        <v>3.88</v>
      </c>
      <c r="J448" s="84">
        <f>EOD_T-A448</f>
        <v>630</v>
      </c>
      <c r="K448" s="83">
        <f t="shared" si="18"/>
        <v>-2.0000000000000018E-2</v>
      </c>
      <c r="L448" s="83">
        <f t="shared" si="19"/>
        <v>-0.51282051282051322</v>
      </c>
      <c r="M448" s="83">
        <f>L448-CGB_90DSMR</f>
        <v>-0.19827184920327628</v>
      </c>
      <c r="N448" s="83">
        <f t="shared" si="20"/>
        <v>3.9311726186486734E-2</v>
      </c>
    </row>
    <row r="449" spans="1:14" x14ac:dyDescent="0.25">
      <c r="A449" s="92">
        <v>41463</v>
      </c>
      <c r="B449">
        <v>2.67</v>
      </c>
      <c r="C449">
        <v>2.84</v>
      </c>
      <c r="D449">
        <v>3.24</v>
      </c>
      <c r="E449">
        <v>3.9</v>
      </c>
      <c r="J449" s="84">
        <f>EOD_T-A449</f>
        <v>631</v>
      </c>
      <c r="K449" s="83">
        <f t="shared" si="18"/>
        <v>8.0000000000000071E-2</v>
      </c>
      <c r="L449" s="83">
        <f t="shared" si="19"/>
        <v>2.0942408376963368</v>
      </c>
      <c r="M449" s="83">
        <f>L449-CGB_90DSMR</f>
        <v>2.4087895013135738</v>
      </c>
      <c r="N449" s="83">
        <f t="shared" si="20"/>
        <v>5.802266861638496</v>
      </c>
    </row>
    <row r="450" spans="1:14" x14ac:dyDescent="0.25">
      <c r="A450" s="92">
        <v>41460</v>
      </c>
      <c r="B450">
        <v>2.66</v>
      </c>
      <c r="C450">
        <v>2.82</v>
      </c>
      <c r="D450">
        <v>3.19</v>
      </c>
      <c r="E450">
        <v>3.82</v>
      </c>
      <c r="J450" s="84">
        <f>EOD_T-A450</f>
        <v>634</v>
      </c>
      <c r="K450" s="83">
        <f t="shared" si="18"/>
        <v>2.0000000000000018E-2</v>
      </c>
      <c r="L450" s="83">
        <f t="shared" si="19"/>
        <v>0.52631578947368474</v>
      </c>
      <c r="M450" s="83">
        <f>L450-CGB_90DSMR</f>
        <v>0.84086445309092173</v>
      </c>
      <c r="N450" s="83">
        <f t="shared" si="20"/>
        <v>0.70705302847189488</v>
      </c>
    </row>
    <row r="451" spans="1:14" x14ac:dyDescent="0.25">
      <c r="A451" s="92">
        <v>41459</v>
      </c>
      <c r="B451">
        <v>2.63</v>
      </c>
      <c r="C451">
        <v>2.79</v>
      </c>
      <c r="D451">
        <v>3.15</v>
      </c>
      <c r="E451">
        <v>3.8</v>
      </c>
      <c r="J451" s="84">
        <f>EOD_T-A451</f>
        <v>635</v>
      </c>
      <c r="K451" s="83">
        <f t="shared" si="18"/>
        <v>5.9999999999999609E-2</v>
      </c>
      <c r="L451" s="83">
        <f t="shared" si="19"/>
        <v>1.6042780748662995</v>
      </c>
      <c r="M451" s="83">
        <f>L451-CGB_90DSMR</f>
        <v>1.9188267384835365</v>
      </c>
      <c r="N451" s="83">
        <f t="shared" si="20"/>
        <v>3.6818960523193662</v>
      </c>
    </row>
    <row r="452" spans="1:14" x14ac:dyDescent="0.25">
      <c r="A452" s="92">
        <v>41458</v>
      </c>
      <c r="B452">
        <v>2.56</v>
      </c>
      <c r="C452">
        <v>2.72</v>
      </c>
      <c r="D452">
        <v>3.09</v>
      </c>
      <c r="E452">
        <v>3.74</v>
      </c>
      <c r="J452" s="84">
        <f>EOD_T-A452</f>
        <v>636</v>
      </c>
      <c r="K452" s="83">
        <f t="shared" si="18"/>
        <v>0</v>
      </c>
      <c r="L452" s="83">
        <f t="shared" si="19"/>
        <v>0</v>
      </c>
      <c r="M452" s="83">
        <f>L452-CGB_90DSMR</f>
        <v>0.31454866361723693</v>
      </c>
      <c r="N452" s="83">
        <f t="shared" si="20"/>
        <v>9.8940861783389678E-2</v>
      </c>
    </row>
    <row r="453" spans="1:14" x14ac:dyDescent="0.25">
      <c r="A453" s="92">
        <v>41457</v>
      </c>
      <c r="B453">
        <v>2.61</v>
      </c>
      <c r="C453">
        <v>2.77</v>
      </c>
      <c r="D453">
        <v>3.13</v>
      </c>
      <c r="E453">
        <v>3.74</v>
      </c>
      <c r="J453" s="84">
        <f>EOD_T-A453</f>
        <v>637</v>
      </c>
      <c r="K453" s="83">
        <f t="shared" si="18"/>
        <v>-7.9999999999999627E-2</v>
      </c>
      <c r="L453" s="83">
        <f t="shared" si="19"/>
        <v>-2.0942408376963253</v>
      </c>
      <c r="M453" s="83">
        <f>L453-CGB_90DSMR</f>
        <v>-1.7796921740790883</v>
      </c>
      <c r="N453" s="83">
        <f t="shared" si="20"/>
        <v>3.167304234478352</v>
      </c>
    </row>
    <row r="454" spans="1:14" x14ac:dyDescent="0.25">
      <c r="A454" s="92">
        <v>41456</v>
      </c>
      <c r="B454">
        <v>2.65</v>
      </c>
      <c r="C454">
        <v>2.82</v>
      </c>
      <c r="D454">
        <v>3.17</v>
      </c>
      <c r="E454">
        <v>3.82</v>
      </c>
      <c r="J454" s="84">
        <f>EOD_T-A454</f>
        <v>638</v>
      </c>
      <c r="K454" s="83">
        <f t="shared" si="18"/>
        <v>6.0000000000000053E-2</v>
      </c>
      <c r="L454" s="83">
        <f t="shared" si="19"/>
        <v>1.5957446808510654</v>
      </c>
      <c r="M454" s="83">
        <f>L454-CGB_90DSMR</f>
        <v>1.9102933444683023</v>
      </c>
      <c r="N454" s="83">
        <f t="shared" si="20"/>
        <v>3.6492206619198919</v>
      </c>
    </row>
    <row r="455" spans="1:14" x14ac:dyDescent="0.25">
      <c r="A455" s="92">
        <v>41453</v>
      </c>
      <c r="B455">
        <v>2.58</v>
      </c>
      <c r="C455">
        <v>2.76</v>
      </c>
      <c r="D455">
        <v>3.11</v>
      </c>
      <c r="E455">
        <v>3.76</v>
      </c>
      <c r="J455" s="84">
        <f>EOD_T-A455</f>
        <v>641</v>
      </c>
      <c r="K455" s="83">
        <f t="shared" si="18"/>
        <v>-6.0000000000000053E-2</v>
      </c>
      <c r="L455" s="83">
        <f t="shared" si="19"/>
        <v>-1.5706806282722525</v>
      </c>
      <c r="M455" s="83">
        <f>L455-CGB_90DSMR</f>
        <v>-1.2561319646550155</v>
      </c>
      <c r="N455" s="83">
        <f t="shared" si="20"/>
        <v>1.5778675126280692</v>
      </c>
    </row>
    <row r="456" spans="1:14" x14ac:dyDescent="0.25">
      <c r="A456" s="92">
        <v>41452</v>
      </c>
      <c r="B456">
        <v>2.64</v>
      </c>
      <c r="C456">
        <v>2.82</v>
      </c>
      <c r="D456">
        <v>3.17</v>
      </c>
      <c r="E456">
        <v>3.82</v>
      </c>
      <c r="J456" s="84">
        <f>EOD_T-A456</f>
        <v>642</v>
      </c>
      <c r="K456" s="83">
        <f t="shared" si="18"/>
        <v>-2.0000000000000018E-2</v>
      </c>
      <c r="L456" s="83">
        <f t="shared" si="19"/>
        <v>-0.52083333333333381</v>
      </c>
      <c r="M456" s="83">
        <f>L456-CGB_90DSMR</f>
        <v>-0.20628466971609688</v>
      </c>
      <c r="N456" s="83">
        <f t="shared" si="20"/>
        <v>4.2553364959879179E-2</v>
      </c>
    </row>
    <row r="457" spans="1:14" x14ac:dyDescent="0.25">
      <c r="A457" s="92">
        <v>41451</v>
      </c>
      <c r="B457">
        <v>2.71</v>
      </c>
      <c r="C457">
        <v>2.89</v>
      </c>
      <c r="D457">
        <v>3.23</v>
      </c>
      <c r="E457">
        <v>3.84</v>
      </c>
      <c r="J457" s="84">
        <f>EOD_T-A457</f>
        <v>643</v>
      </c>
      <c r="K457" s="83">
        <f t="shared" si="18"/>
        <v>4.0000000000000036E-2</v>
      </c>
      <c r="L457" s="83">
        <f t="shared" si="19"/>
        <v>1.0526315789473695</v>
      </c>
      <c r="M457" s="83">
        <f>L457-CGB_90DSMR</f>
        <v>1.3671802425646065</v>
      </c>
      <c r="N457" s="83">
        <f t="shared" si="20"/>
        <v>1.8691818156590161</v>
      </c>
    </row>
    <row r="458" spans="1:14" x14ac:dyDescent="0.25">
      <c r="A458" s="92">
        <v>41450</v>
      </c>
      <c r="B458">
        <v>2.73</v>
      </c>
      <c r="C458">
        <v>2.87</v>
      </c>
      <c r="D458">
        <v>3.2</v>
      </c>
      <c r="E458">
        <v>3.8</v>
      </c>
      <c r="J458" s="84">
        <f>EOD_T-A458</f>
        <v>644</v>
      </c>
      <c r="K458" s="83">
        <f t="shared" si="18"/>
        <v>-0.24000000000000021</v>
      </c>
      <c r="L458" s="83">
        <f t="shared" si="19"/>
        <v>-5.9405940594059459</v>
      </c>
      <c r="M458" s="83">
        <f>L458-CGB_90DSMR</f>
        <v>-5.6260453957887089</v>
      </c>
      <c r="N458" s="83">
        <f t="shared" si="20"/>
        <v>31.65238679547533</v>
      </c>
    </row>
    <row r="459" spans="1:14" x14ac:dyDescent="0.25">
      <c r="A459" s="92">
        <v>41449</v>
      </c>
      <c r="B459">
        <v>2.86</v>
      </c>
      <c r="C459">
        <v>3</v>
      </c>
      <c r="D459">
        <v>3.37</v>
      </c>
      <c r="E459">
        <v>4.04</v>
      </c>
      <c r="J459" s="84">
        <f>EOD_T-A459</f>
        <v>645</v>
      </c>
      <c r="K459" s="83">
        <f t="shared" si="18"/>
        <v>0.29000000000000004</v>
      </c>
      <c r="L459" s="83">
        <f t="shared" si="19"/>
        <v>7.7333333333333334</v>
      </c>
      <c r="M459" s="83">
        <f>L459-CGB_90DSMR</f>
        <v>8.0478819969505704</v>
      </c>
      <c r="N459" s="83">
        <f t="shared" si="20"/>
        <v>64.768404636841097</v>
      </c>
    </row>
    <row r="460" spans="1:14" x14ac:dyDescent="0.25">
      <c r="A460" s="92">
        <v>41446</v>
      </c>
      <c r="B460">
        <v>2.72</v>
      </c>
      <c r="C460">
        <v>2.83</v>
      </c>
      <c r="D460">
        <v>3.14</v>
      </c>
      <c r="E460">
        <v>3.75</v>
      </c>
      <c r="J460" s="84">
        <f>EOD_T-A460</f>
        <v>648</v>
      </c>
      <c r="K460" s="83">
        <f t="shared" ref="K460:K523" si="21">E460-E461</f>
        <v>0.10999999999999988</v>
      </c>
      <c r="L460" s="83">
        <f t="shared" ref="L460:L523" si="22">K460/E461*100</f>
        <v>3.0219780219780183</v>
      </c>
      <c r="M460" s="83">
        <f>L460-CGB_90DSMR</f>
        <v>3.3365266855952553</v>
      </c>
      <c r="N460" s="83">
        <f t="shared" ref="N460:N523" si="23">M460*M460</f>
        <v>11.13241032368926</v>
      </c>
    </row>
    <row r="461" spans="1:14" x14ac:dyDescent="0.25">
      <c r="A461" s="92">
        <v>41445</v>
      </c>
      <c r="B461">
        <v>2.64</v>
      </c>
      <c r="C461">
        <v>2.73</v>
      </c>
      <c r="D461">
        <v>3.03</v>
      </c>
      <c r="E461">
        <v>3.64</v>
      </c>
      <c r="J461" s="84">
        <f>EOD_T-A461</f>
        <v>649</v>
      </c>
      <c r="K461" s="83">
        <f t="shared" si="21"/>
        <v>0.2200000000000002</v>
      </c>
      <c r="L461" s="83">
        <f t="shared" si="22"/>
        <v>6.4327485380117011</v>
      </c>
      <c r="M461" s="83">
        <f>L461-CGB_90DSMR</f>
        <v>6.7472972016289381</v>
      </c>
      <c r="N461" s="83">
        <f t="shared" si="23"/>
        <v>45.526019527109696</v>
      </c>
    </row>
    <row r="462" spans="1:14" x14ac:dyDescent="0.25">
      <c r="A462" s="92">
        <v>41444</v>
      </c>
      <c r="B462">
        <v>2.5099999999999998</v>
      </c>
      <c r="C462">
        <v>2.58</v>
      </c>
      <c r="D462">
        <v>2.86</v>
      </c>
      <c r="E462">
        <v>3.42</v>
      </c>
      <c r="J462" s="84">
        <f>EOD_T-A462</f>
        <v>650</v>
      </c>
      <c r="K462" s="83">
        <f t="shared" si="21"/>
        <v>2.9999999999999805E-2</v>
      </c>
      <c r="L462" s="83">
        <f t="shared" si="22"/>
        <v>0.88495575221238365</v>
      </c>
      <c r="M462" s="83">
        <f>L462-CGB_90DSMR</f>
        <v>1.1995044158296206</v>
      </c>
      <c r="N462" s="83">
        <f t="shared" si="23"/>
        <v>1.4388108435947595</v>
      </c>
    </row>
    <row r="463" spans="1:14" x14ac:dyDescent="0.25">
      <c r="A463" s="92">
        <v>41443</v>
      </c>
      <c r="B463">
        <v>2.4900000000000002</v>
      </c>
      <c r="C463">
        <v>2.56</v>
      </c>
      <c r="D463">
        <v>2.84</v>
      </c>
      <c r="E463">
        <v>3.39</v>
      </c>
      <c r="J463" s="84">
        <f>EOD_T-A463</f>
        <v>651</v>
      </c>
      <c r="K463" s="83">
        <f t="shared" si="21"/>
        <v>-9.9999999999997868E-3</v>
      </c>
      <c r="L463" s="83">
        <f t="shared" si="22"/>
        <v>-0.29411764705881727</v>
      </c>
      <c r="M463" s="83">
        <f>L463-CGB_90DSMR</f>
        <v>2.0431016558419668E-2</v>
      </c>
      <c r="N463" s="83">
        <f t="shared" si="23"/>
        <v>4.1742643761041864E-4</v>
      </c>
    </row>
    <row r="464" spans="1:14" x14ac:dyDescent="0.25">
      <c r="A464" s="92">
        <v>41442</v>
      </c>
      <c r="B464">
        <v>2.5099999999999998</v>
      </c>
      <c r="C464">
        <v>2.58</v>
      </c>
      <c r="D464">
        <v>2.85</v>
      </c>
      <c r="E464">
        <v>3.4</v>
      </c>
      <c r="J464" s="84">
        <f>EOD_T-A464</f>
        <v>652</v>
      </c>
      <c r="K464" s="83">
        <f t="shared" si="21"/>
        <v>4.0000000000000036E-2</v>
      </c>
      <c r="L464" s="83">
        <f t="shared" si="22"/>
        <v>1.1904761904761916</v>
      </c>
      <c r="M464" s="83">
        <f>L464-CGB_90DSMR</f>
        <v>1.5050248540934286</v>
      </c>
      <c r="N464" s="83">
        <f t="shared" si="23"/>
        <v>2.265099811438946</v>
      </c>
    </row>
    <row r="465" spans="1:14" x14ac:dyDescent="0.25">
      <c r="A465" s="92">
        <v>41439</v>
      </c>
      <c r="B465">
        <v>2.4900000000000002</v>
      </c>
      <c r="C465">
        <v>2.5499999999999998</v>
      </c>
      <c r="D465">
        <v>2.83</v>
      </c>
      <c r="E465">
        <v>3.36</v>
      </c>
      <c r="J465" s="84">
        <f>EOD_T-A465</f>
        <v>655</v>
      </c>
      <c r="K465" s="83">
        <f t="shared" si="21"/>
        <v>-3.0000000000000249E-2</v>
      </c>
      <c r="L465" s="83">
        <f t="shared" si="22"/>
        <v>-0.88495575221239664</v>
      </c>
      <c r="M465" s="83">
        <f>L465-CGB_90DSMR</f>
        <v>-0.57040708859515976</v>
      </c>
      <c r="N465" s="83">
        <f t="shared" si="23"/>
        <v>0.32536424671960645</v>
      </c>
    </row>
    <row r="466" spans="1:14" x14ac:dyDescent="0.25">
      <c r="A466" s="92">
        <v>41438</v>
      </c>
      <c r="B466">
        <v>2.5</v>
      </c>
      <c r="C466">
        <v>2.56</v>
      </c>
      <c r="D466">
        <v>2.83</v>
      </c>
      <c r="E466">
        <v>3.39</v>
      </c>
      <c r="J466" s="84">
        <f>EOD_T-A466</f>
        <v>656</v>
      </c>
      <c r="K466" s="83">
        <f t="shared" si="21"/>
        <v>-6.0000000000000053E-2</v>
      </c>
      <c r="L466" s="83">
        <f t="shared" si="22"/>
        <v>-1.7391304347826102</v>
      </c>
      <c r="M466" s="83">
        <f>L466-CGB_90DSMR</f>
        <v>-1.4245817711653732</v>
      </c>
      <c r="N466" s="83">
        <f t="shared" si="23"/>
        <v>2.0294332227366718</v>
      </c>
    </row>
    <row r="467" spans="1:14" x14ac:dyDescent="0.25">
      <c r="A467" s="92">
        <v>41437</v>
      </c>
      <c r="B467">
        <v>2.5499999999999998</v>
      </c>
      <c r="C467">
        <v>2.6</v>
      </c>
      <c r="D467">
        <v>2.89</v>
      </c>
      <c r="E467">
        <v>3.45</v>
      </c>
      <c r="J467" s="84">
        <f>EOD_T-A467</f>
        <v>657</v>
      </c>
      <c r="K467" s="83">
        <f t="shared" si="21"/>
        <v>4.0000000000000036E-2</v>
      </c>
      <c r="L467" s="83">
        <f t="shared" si="22"/>
        <v>1.1730205278592385</v>
      </c>
      <c r="M467" s="83">
        <f>L467-CGB_90DSMR</f>
        <v>1.4875691914764755</v>
      </c>
      <c r="N467" s="83">
        <f t="shared" si="23"/>
        <v>2.2128620994299748</v>
      </c>
    </row>
    <row r="468" spans="1:14" x14ac:dyDescent="0.25">
      <c r="A468" s="92">
        <v>41436</v>
      </c>
      <c r="B468">
        <v>2.5</v>
      </c>
      <c r="C468">
        <v>2.5499999999999998</v>
      </c>
      <c r="D468">
        <v>2.84</v>
      </c>
      <c r="E468">
        <v>3.41</v>
      </c>
      <c r="J468" s="84">
        <f>EOD_T-A468</f>
        <v>658</v>
      </c>
      <c r="K468" s="83">
        <f t="shared" si="21"/>
        <v>0.15000000000000036</v>
      </c>
      <c r="L468" s="83">
        <f t="shared" si="22"/>
        <v>4.6012269938650414</v>
      </c>
      <c r="M468" s="83">
        <f>L468-CGB_90DSMR</f>
        <v>4.9157756574822784</v>
      </c>
      <c r="N468" s="83">
        <f t="shared" si="23"/>
        <v>24.164850314695325</v>
      </c>
    </row>
    <row r="469" spans="1:14" x14ac:dyDescent="0.25">
      <c r="A469" s="92">
        <v>41432</v>
      </c>
      <c r="B469">
        <v>2.42</v>
      </c>
      <c r="C469">
        <v>2.46</v>
      </c>
      <c r="D469">
        <v>2.72</v>
      </c>
      <c r="E469">
        <v>3.26</v>
      </c>
      <c r="J469" s="84">
        <f>EOD_T-A469</f>
        <v>662</v>
      </c>
      <c r="K469" s="83">
        <f t="shared" si="21"/>
        <v>-8.0000000000000071E-2</v>
      </c>
      <c r="L469" s="83">
        <f t="shared" si="22"/>
        <v>-2.3952095808383254</v>
      </c>
      <c r="M469" s="83">
        <f>L469-CGB_90DSMR</f>
        <v>-2.0806609172210884</v>
      </c>
      <c r="N469" s="83">
        <f t="shared" si="23"/>
        <v>4.3291498524513008</v>
      </c>
    </row>
    <row r="470" spans="1:14" x14ac:dyDescent="0.25">
      <c r="A470" s="92">
        <v>41431</v>
      </c>
      <c r="B470">
        <v>2.4700000000000002</v>
      </c>
      <c r="C470">
        <v>2.54</v>
      </c>
      <c r="D470">
        <v>2.8</v>
      </c>
      <c r="E470">
        <v>3.34</v>
      </c>
      <c r="J470" s="84">
        <f>EOD_T-A470</f>
        <v>663</v>
      </c>
      <c r="K470" s="83">
        <f t="shared" si="21"/>
        <v>-5.0000000000000266E-2</v>
      </c>
      <c r="L470" s="83">
        <f t="shared" si="22"/>
        <v>-1.4749262536873233</v>
      </c>
      <c r="M470" s="83">
        <f>L470-CGB_90DSMR</f>
        <v>-1.1603775900700863</v>
      </c>
      <c r="N470" s="83">
        <f t="shared" si="23"/>
        <v>1.3464761515368613</v>
      </c>
    </row>
    <row r="471" spans="1:14" x14ac:dyDescent="0.25">
      <c r="A471" s="92">
        <v>41430</v>
      </c>
      <c r="B471">
        <v>2.54</v>
      </c>
      <c r="C471">
        <v>2.61</v>
      </c>
      <c r="D471">
        <v>2.86</v>
      </c>
      <c r="E471">
        <v>3.39</v>
      </c>
      <c r="J471" s="84">
        <f>EOD_T-A471</f>
        <v>664</v>
      </c>
      <c r="K471" s="83">
        <f t="shared" si="21"/>
        <v>-4.9999999999999822E-2</v>
      </c>
      <c r="L471" s="83">
        <f t="shared" si="22"/>
        <v>-1.4534883720930181</v>
      </c>
      <c r="M471" s="83">
        <f>L471-CGB_90DSMR</f>
        <v>-1.1389397084757811</v>
      </c>
      <c r="N471" s="83">
        <f t="shared" si="23"/>
        <v>1.2971836595428972</v>
      </c>
    </row>
    <row r="472" spans="1:14" x14ac:dyDescent="0.25">
      <c r="A472" s="92">
        <v>41429</v>
      </c>
      <c r="B472">
        <v>2.59</v>
      </c>
      <c r="C472">
        <v>2.66</v>
      </c>
      <c r="D472">
        <v>2.9</v>
      </c>
      <c r="E472">
        <v>3.44</v>
      </c>
      <c r="J472" s="84">
        <f>EOD_T-A472</f>
        <v>665</v>
      </c>
      <c r="K472" s="83">
        <f t="shared" si="21"/>
        <v>2.0000000000000018E-2</v>
      </c>
      <c r="L472" s="83">
        <f t="shared" si="22"/>
        <v>0.58479532163742742</v>
      </c>
      <c r="M472" s="83">
        <f>L472-CGB_90DSMR</f>
        <v>0.8993439852546643</v>
      </c>
      <c r="N472" s="83">
        <f t="shared" si="23"/>
        <v>0.80881960381374185</v>
      </c>
    </row>
    <row r="473" spans="1:14" x14ac:dyDescent="0.25">
      <c r="A473" s="92">
        <v>41428</v>
      </c>
      <c r="B473">
        <v>2.57</v>
      </c>
      <c r="C473">
        <v>2.63</v>
      </c>
      <c r="D473">
        <v>2.88</v>
      </c>
      <c r="E473">
        <v>3.42</v>
      </c>
      <c r="J473" s="84">
        <f>EOD_T-A473</f>
        <v>666</v>
      </c>
      <c r="K473" s="83">
        <f t="shared" si="21"/>
        <v>6.0000000000000053E-2</v>
      </c>
      <c r="L473" s="83">
        <f t="shared" si="22"/>
        <v>1.7857142857142874</v>
      </c>
      <c r="M473" s="83">
        <f>L473-CGB_90DSMR</f>
        <v>2.1002629493315244</v>
      </c>
      <c r="N473" s="83">
        <f t="shared" si="23"/>
        <v>4.411104456334753</v>
      </c>
    </row>
    <row r="474" spans="1:14" x14ac:dyDescent="0.25">
      <c r="A474" s="92">
        <v>41425</v>
      </c>
      <c r="B474">
        <v>2.5499999999999998</v>
      </c>
      <c r="C474">
        <v>2.6</v>
      </c>
      <c r="D474">
        <v>2.84</v>
      </c>
      <c r="E474">
        <v>3.36</v>
      </c>
      <c r="J474" s="84">
        <f>EOD_T-A474</f>
        <v>669</v>
      </c>
      <c r="K474" s="83">
        <f t="shared" si="21"/>
        <v>-4.0000000000000036E-2</v>
      </c>
      <c r="L474" s="83">
        <f t="shared" si="22"/>
        <v>-1.176470588235295</v>
      </c>
      <c r="M474" s="83">
        <f>L474-CGB_90DSMR</f>
        <v>-0.86192192461805806</v>
      </c>
      <c r="N474" s="83">
        <f t="shared" si="23"/>
        <v>0.74290940413729734</v>
      </c>
    </row>
    <row r="475" spans="1:14" x14ac:dyDescent="0.25">
      <c r="A475" s="92">
        <v>41424</v>
      </c>
      <c r="B475">
        <v>2.56</v>
      </c>
      <c r="C475">
        <v>2.62</v>
      </c>
      <c r="D475">
        <v>2.88</v>
      </c>
      <c r="E475">
        <v>3.4</v>
      </c>
      <c r="J475" s="84">
        <f>EOD_T-A475</f>
        <v>670</v>
      </c>
      <c r="K475" s="83">
        <f t="shared" si="21"/>
        <v>-7.0000000000000284E-2</v>
      </c>
      <c r="L475" s="83">
        <f t="shared" si="22"/>
        <v>-2.0172910662824286</v>
      </c>
      <c r="M475" s="83">
        <f>L475-CGB_90DSMR</f>
        <v>-1.7027424026651916</v>
      </c>
      <c r="N475" s="83">
        <f t="shared" si="23"/>
        <v>2.8993316898340296</v>
      </c>
    </row>
    <row r="476" spans="1:14" x14ac:dyDescent="0.25">
      <c r="A476" s="92">
        <v>41423</v>
      </c>
      <c r="B476">
        <v>2.6</v>
      </c>
      <c r="C476">
        <v>2.66</v>
      </c>
      <c r="D476">
        <v>2.94</v>
      </c>
      <c r="E476">
        <v>3.47</v>
      </c>
      <c r="J476" s="84">
        <f>EOD_T-A476</f>
        <v>671</v>
      </c>
      <c r="K476" s="83">
        <f t="shared" si="21"/>
        <v>0.14000000000000012</v>
      </c>
      <c r="L476" s="83">
        <f t="shared" si="22"/>
        <v>4.204204204204208</v>
      </c>
      <c r="M476" s="83">
        <f>L476-CGB_90DSMR</f>
        <v>4.518752867821445</v>
      </c>
      <c r="N476" s="83">
        <f t="shared" si="23"/>
        <v>20.419127480444534</v>
      </c>
    </row>
    <row r="477" spans="1:14" x14ac:dyDescent="0.25">
      <c r="A477" s="92">
        <v>41422</v>
      </c>
      <c r="B477">
        <v>2.5499999999999998</v>
      </c>
      <c r="C477">
        <v>2.61</v>
      </c>
      <c r="D477">
        <v>2.85</v>
      </c>
      <c r="E477">
        <v>3.33</v>
      </c>
      <c r="J477" s="84">
        <f>EOD_T-A477</f>
        <v>672</v>
      </c>
      <c r="K477" s="83">
        <f t="shared" si="21"/>
        <v>6.0000000000000053E-2</v>
      </c>
      <c r="L477" s="83">
        <f t="shared" si="22"/>
        <v>1.8348623853211024</v>
      </c>
      <c r="M477" s="83">
        <f>L477-CGB_90DSMR</f>
        <v>2.1494110489383393</v>
      </c>
      <c r="N477" s="83">
        <f t="shared" si="23"/>
        <v>4.6199678572982119</v>
      </c>
    </row>
    <row r="478" spans="1:14" x14ac:dyDescent="0.25">
      <c r="A478" s="92">
        <v>41421</v>
      </c>
      <c r="B478">
        <v>2.5099999999999998</v>
      </c>
      <c r="C478">
        <v>2.57</v>
      </c>
      <c r="D478">
        <v>2.81</v>
      </c>
      <c r="E478">
        <v>3.27</v>
      </c>
      <c r="J478" s="84">
        <f>EOD_T-A478</f>
        <v>673</v>
      </c>
      <c r="K478" s="83">
        <f t="shared" si="21"/>
        <v>-4.0000000000000036E-2</v>
      </c>
      <c r="L478" s="83">
        <f t="shared" si="22"/>
        <v>-1.2084592145015116</v>
      </c>
      <c r="M478" s="83">
        <f>L478-CGB_90DSMR</f>
        <v>-0.89391055088427462</v>
      </c>
      <c r="N478" s="83">
        <f t="shared" si="23"/>
        <v>0.79907607298222738</v>
      </c>
    </row>
    <row r="479" spans="1:14" x14ac:dyDescent="0.25">
      <c r="A479" s="92">
        <v>41418</v>
      </c>
      <c r="B479">
        <v>2.54</v>
      </c>
      <c r="C479">
        <v>2.6</v>
      </c>
      <c r="D479">
        <v>2.84</v>
      </c>
      <c r="E479">
        <v>3.31</v>
      </c>
      <c r="J479" s="84">
        <f>EOD_T-A479</f>
        <v>676</v>
      </c>
      <c r="K479" s="83">
        <f t="shared" si="21"/>
        <v>1.0000000000000231E-2</v>
      </c>
      <c r="L479" s="83">
        <f t="shared" si="22"/>
        <v>0.30303030303031003</v>
      </c>
      <c r="M479" s="83">
        <f>L479-CGB_90DSMR</f>
        <v>0.61757896664754697</v>
      </c>
      <c r="N479" s="83">
        <f t="shared" si="23"/>
        <v>0.38140378004545195</v>
      </c>
    </row>
    <row r="480" spans="1:14" x14ac:dyDescent="0.25">
      <c r="A480" s="92">
        <v>41417</v>
      </c>
      <c r="B480">
        <v>2.5299999999999998</v>
      </c>
      <c r="C480">
        <v>2.59</v>
      </c>
      <c r="D480">
        <v>2.83</v>
      </c>
      <c r="E480">
        <v>3.3</v>
      </c>
      <c r="J480" s="84">
        <f>EOD_T-A480</f>
        <v>677</v>
      </c>
      <c r="K480" s="83">
        <f t="shared" si="21"/>
        <v>2.9999999999999805E-2</v>
      </c>
      <c r="L480" s="83">
        <f t="shared" si="22"/>
        <v>0.9174311926605444</v>
      </c>
      <c r="M480" s="83">
        <f>L480-CGB_90DSMR</f>
        <v>1.2319798562777813</v>
      </c>
      <c r="N480" s="83">
        <f t="shared" si="23"/>
        <v>1.5177743662742227</v>
      </c>
    </row>
    <row r="481" spans="1:14" x14ac:dyDescent="0.25">
      <c r="A481" s="92">
        <v>41416</v>
      </c>
      <c r="B481">
        <v>2.54</v>
      </c>
      <c r="C481">
        <v>2.58</v>
      </c>
      <c r="D481">
        <v>2.81</v>
      </c>
      <c r="E481">
        <v>3.27</v>
      </c>
      <c r="J481" s="84">
        <f>EOD_T-A481</f>
        <v>678</v>
      </c>
      <c r="K481" s="83">
        <f t="shared" si="21"/>
        <v>1.0000000000000231E-2</v>
      </c>
      <c r="L481" s="83">
        <f t="shared" si="22"/>
        <v>0.30674846625767582</v>
      </c>
      <c r="M481" s="83">
        <f>L481-CGB_90DSMR</f>
        <v>0.62129712987491281</v>
      </c>
      <c r="N481" s="83">
        <f t="shared" si="23"/>
        <v>0.38601012359080428</v>
      </c>
    </row>
    <row r="482" spans="1:14" x14ac:dyDescent="0.25">
      <c r="A482" s="92">
        <v>41415</v>
      </c>
      <c r="B482">
        <v>2.52</v>
      </c>
      <c r="C482">
        <v>2.57</v>
      </c>
      <c r="D482">
        <v>2.8</v>
      </c>
      <c r="E482">
        <v>3.26</v>
      </c>
      <c r="J482" s="84">
        <f>EOD_T-A482</f>
        <v>679</v>
      </c>
      <c r="K482" s="83">
        <f t="shared" si="21"/>
        <v>3.9999999999999591E-2</v>
      </c>
      <c r="L482" s="83">
        <f t="shared" si="22"/>
        <v>1.2422360248447077</v>
      </c>
      <c r="M482" s="83">
        <f>L482-CGB_90DSMR</f>
        <v>1.5567846884619447</v>
      </c>
      <c r="N482" s="83">
        <f t="shared" si="23"/>
        <v>2.4235785662295544</v>
      </c>
    </row>
    <row r="483" spans="1:14" x14ac:dyDescent="0.25">
      <c r="A483" s="92">
        <v>41414</v>
      </c>
      <c r="B483">
        <v>2.48</v>
      </c>
      <c r="C483">
        <v>2.5299999999999998</v>
      </c>
      <c r="D483">
        <v>2.76</v>
      </c>
      <c r="E483">
        <v>3.22</v>
      </c>
      <c r="J483" s="84">
        <f>EOD_T-A483</f>
        <v>680</v>
      </c>
      <c r="K483" s="83">
        <f t="shared" si="21"/>
        <v>3.22</v>
      </c>
      <c r="L483" s="83" t="e">
        <f t="shared" si="22"/>
        <v>#DIV/0!</v>
      </c>
      <c r="M483" s="83" t="e">
        <f>L483-CGB_90DSMR</f>
        <v>#DIV/0!</v>
      </c>
      <c r="N483" s="83" t="e">
        <f t="shared" si="23"/>
        <v>#DIV/0!</v>
      </c>
    </row>
    <row r="484" spans="1:14" x14ac:dyDescent="0.25">
      <c r="J484" s="84">
        <f>EOD_T-A484</f>
        <v>42094</v>
      </c>
      <c r="K484" s="83">
        <f t="shared" si="21"/>
        <v>0</v>
      </c>
      <c r="L484" s="83" t="e">
        <f t="shared" si="22"/>
        <v>#DIV/0!</v>
      </c>
      <c r="M484" s="83" t="e">
        <f>L484-CGB_90DSMR</f>
        <v>#DIV/0!</v>
      </c>
      <c r="N484" s="83" t="e">
        <f t="shared" si="23"/>
        <v>#DIV/0!</v>
      </c>
    </row>
    <row r="485" spans="1:14" x14ac:dyDescent="0.25">
      <c r="J485" s="84">
        <f>EOD_T-A485</f>
        <v>42094</v>
      </c>
      <c r="K485" s="83">
        <f t="shared" si="21"/>
        <v>0</v>
      </c>
      <c r="L485" s="83" t="e">
        <f t="shared" si="22"/>
        <v>#DIV/0!</v>
      </c>
      <c r="M485" s="83" t="e">
        <f>L485-CGB_90DSMR</f>
        <v>#DIV/0!</v>
      </c>
      <c r="N485" s="83" t="e">
        <f t="shared" si="23"/>
        <v>#DIV/0!</v>
      </c>
    </row>
    <row r="486" spans="1:14" x14ac:dyDescent="0.25">
      <c r="J486" s="84">
        <f>EOD_T-A486</f>
        <v>42094</v>
      </c>
      <c r="K486" s="83">
        <f t="shared" si="21"/>
        <v>0</v>
      </c>
      <c r="L486" s="83" t="e">
        <f t="shared" si="22"/>
        <v>#DIV/0!</v>
      </c>
      <c r="M486" s="83" t="e">
        <f>L486-CGB_90DSMR</f>
        <v>#DIV/0!</v>
      </c>
      <c r="N486" s="83" t="e">
        <f t="shared" si="23"/>
        <v>#DIV/0!</v>
      </c>
    </row>
    <row r="487" spans="1:14" x14ac:dyDescent="0.25">
      <c r="J487" s="84">
        <f>EOD_T-A487</f>
        <v>42094</v>
      </c>
      <c r="K487" s="83">
        <f t="shared" si="21"/>
        <v>0</v>
      </c>
      <c r="L487" s="83" t="e">
        <f t="shared" si="22"/>
        <v>#DIV/0!</v>
      </c>
      <c r="M487" s="83" t="e">
        <f>L487-CGB_90DSMR</f>
        <v>#DIV/0!</v>
      </c>
      <c r="N487" s="83" t="e">
        <f t="shared" si="23"/>
        <v>#DIV/0!</v>
      </c>
    </row>
    <row r="488" spans="1:14" x14ac:dyDescent="0.25">
      <c r="J488" s="84">
        <f>EOD_T-A488</f>
        <v>42094</v>
      </c>
      <c r="K488" s="83">
        <f t="shared" si="21"/>
        <v>0</v>
      </c>
      <c r="L488" s="83" t="e">
        <f t="shared" si="22"/>
        <v>#DIV/0!</v>
      </c>
      <c r="M488" s="83" t="e">
        <f>L488-CGB_90DSMR</f>
        <v>#DIV/0!</v>
      </c>
      <c r="N488" s="83" t="e">
        <f t="shared" si="23"/>
        <v>#DIV/0!</v>
      </c>
    </row>
    <row r="489" spans="1:14" x14ac:dyDescent="0.25">
      <c r="J489" s="84">
        <f>EOD_T-A489</f>
        <v>42094</v>
      </c>
      <c r="K489" s="83">
        <f t="shared" si="21"/>
        <v>0</v>
      </c>
      <c r="L489" s="83" t="e">
        <f t="shared" si="22"/>
        <v>#DIV/0!</v>
      </c>
      <c r="M489" s="83" t="e">
        <f>L489-CGB_90DSMR</f>
        <v>#DIV/0!</v>
      </c>
      <c r="N489" s="83" t="e">
        <f t="shared" si="23"/>
        <v>#DIV/0!</v>
      </c>
    </row>
    <row r="490" spans="1:14" x14ac:dyDescent="0.25">
      <c r="J490" s="84">
        <f>EOD_T-A490</f>
        <v>42094</v>
      </c>
      <c r="K490" s="83">
        <f t="shared" si="21"/>
        <v>0</v>
      </c>
      <c r="L490" s="83" t="e">
        <f t="shared" si="22"/>
        <v>#DIV/0!</v>
      </c>
      <c r="M490" s="83" t="e">
        <f>L490-CGB_90DSMR</f>
        <v>#DIV/0!</v>
      </c>
      <c r="N490" s="83" t="e">
        <f t="shared" si="23"/>
        <v>#DIV/0!</v>
      </c>
    </row>
    <row r="491" spans="1:14" x14ac:dyDescent="0.25">
      <c r="J491" s="84">
        <f>EOD_T-A491</f>
        <v>42094</v>
      </c>
      <c r="K491" s="83">
        <f t="shared" si="21"/>
        <v>0</v>
      </c>
      <c r="L491" s="83" t="e">
        <f t="shared" si="22"/>
        <v>#DIV/0!</v>
      </c>
      <c r="M491" s="83" t="e">
        <f>L491-CGB_90DSMR</f>
        <v>#DIV/0!</v>
      </c>
      <c r="N491" s="83" t="e">
        <f t="shared" si="23"/>
        <v>#DIV/0!</v>
      </c>
    </row>
    <row r="492" spans="1:14" x14ac:dyDescent="0.25">
      <c r="A492" t="s">
        <v>861</v>
      </c>
      <c r="J492" s="84" t="e">
        <f>EOD_T-A492</f>
        <v>#VALUE!</v>
      </c>
      <c r="K492" s="83">
        <f t="shared" si="21"/>
        <v>0</v>
      </c>
      <c r="L492" s="83" t="e">
        <f t="shared" si="22"/>
        <v>#DIV/0!</v>
      </c>
      <c r="M492" s="83" t="e">
        <f>L492-CGB_90DSMR</f>
        <v>#DIV/0!</v>
      </c>
      <c r="N492" s="83" t="e">
        <f t="shared" si="23"/>
        <v>#DIV/0!</v>
      </c>
    </row>
    <row r="493" spans="1:14" x14ac:dyDescent="0.25">
      <c r="J493" s="84">
        <f>EOD_T-A493</f>
        <v>42094</v>
      </c>
      <c r="K493" s="83">
        <f t="shared" si="21"/>
        <v>0</v>
      </c>
      <c r="L493" s="83" t="e">
        <f t="shared" si="22"/>
        <v>#DIV/0!</v>
      </c>
      <c r="M493" s="83" t="e">
        <f>L493-CGB_90DSMR</f>
        <v>#DIV/0!</v>
      </c>
      <c r="N493" s="83" t="e">
        <f t="shared" si="23"/>
        <v>#DIV/0!</v>
      </c>
    </row>
    <row r="494" spans="1:14" x14ac:dyDescent="0.25">
      <c r="J494" s="84">
        <f>EOD_T-A494</f>
        <v>42094</v>
      </c>
      <c r="K494" s="83">
        <f t="shared" si="21"/>
        <v>0</v>
      </c>
      <c r="L494" s="83" t="e">
        <f t="shared" si="22"/>
        <v>#DIV/0!</v>
      </c>
      <c r="M494" s="83" t="e">
        <f>L494-CGB_90DSMR</f>
        <v>#DIV/0!</v>
      </c>
      <c r="N494" s="83" t="e">
        <f t="shared" si="23"/>
        <v>#DIV/0!</v>
      </c>
    </row>
    <row r="495" spans="1:14" x14ac:dyDescent="0.25">
      <c r="J495" s="84">
        <f>EOD_T-A495</f>
        <v>42094</v>
      </c>
      <c r="K495" s="83">
        <f t="shared" si="21"/>
        <v>0</v>
      </c>
      <c r="L495" s="83" t="e">
        <f t="shared" si="22"/>
        <v>#DIV/0!</v>
      </c>
      <c r="M495" s="83" t="e">
        <f>L495-CGB_90DSMR</f>
        <v>#DIV/0!</v>
      </c>
      <c r="N495" s="83" t="e">
        <f t="shared" si="23"/>
        <v>#DIV/0!</v>
      </c>
    </row>
    <row r="496" spans="1:14" x14ac:dyDescent="0.25">
      <c r="J496" s="84">
        <f>EOD_T-A496</f>
        <v>42094</v>
      </c>
      <c r="K496" s="83">
        <f t="shared" si="21"/>
        <v>0</v>
      </c>
      <c r="L496" s="83" t="e">
        <f t="shared" si="22"/>
        <v>#DIV/0!</v>
      </c>
      <c r="M496" s="83" t="e">
        <f>L496-CGB_90DSMR</f>
        <v>#DIV/0!</v>
      </c>
      <c r="N496" s="83" t="e">
        <f t="shared" si="23"/>
        <v>#DIV/0!</v>
      </c>
    </row>
    <row r="497" spans="10:14" x14ac:dyDescent="0.25">
      <c r="J497" s="84">
        <f>EOD_T-A497</f>
        <v>42094</v>
      </c>
      <c r="K497" s="83">
        <f t="shared" si="21"/>
        <v>0</v>
      </c>
      <c r="L497" s="83" t="e">
        <f t="shared" si="22"/>
        <v>#DIV/0!</v>
      </c>
      <c r="M497" s="83" t="e">
        <f>L497-CGB_90DSMR</f>
        <v>#DIV/0!</v>
      </c>
      <c r="N497" s="83" t="e">
        <f t="shared" si="23"/>
        <v>#DIV/0!</v>
      </c>
    </row>
    <row r="498" spans="10:14" x14ac:dyDescent="0.25">
      <c r="J498" s="84">
        <f>EOD_T-A498</f>
        <v>42094</v>
      </c>
      <c r="K498" s="83">
        <f t="shared" si="21"/>
        <v>0</v>
      </c>
      <c r="L498" s="83" t="e">
        <f t="shared" si="22"/>
        <v>#DIV/0!</v>
      </c>
      <c r="M498" s="83" t="e">
        <f>L498-CGB_90DSMR</f>
        <v>#DIV/0!</v>
      </c>
      <c r="N498" s="83" t="e">
        <f t="shared" si="23"/>
        <v>#DIV/0!</v>
      </c>
    </row>
    <row r="499" spans="10:14" x14ac:dyDescent="0.25">
      <c r="J499" s="84">
        <f>EOD_T-A499</f>
        <v>42094</v>
      </c>
      <c r="K499" s="83">
        <f t="shared" si="21"/>
        <v>0</v>
      </c>
      <c r="L499" s="83" t="e">
        <f t="shared" si="22"/>
        <v>#DIV/0!</v>
      </c>
      <c r="M499" s="83" t="e">
        <f>L499-CGB_90DSMR</f>
        <v>#DIV/0!</v>
      </c>
      <c r="N499" s="83" t="e">
        <f t="shared" si="23"/>
        <v>#DIV/0!</v>
      </c>
    </row>
    <row r="500" spans="10:14" x14ac:dyDescent="0.25">
      <c r="J500" s="84">
        <f>EOD_T-A500</f>
        <v>42094</v>
      </c>
      <c r="K500" s="83">
        <f t="shared" si="21"/>
        <v>0</v>
      </c>
      <c r="L500" s="83" t="e">
        <f t="shared" si="22"/>
        <v>#DIV/0!</v>
      </c>
      <c r="M500" s="83" t="e">
        <f>L500-CGB_90DSMR</f>
        <v>#DIV/0!</v>
      </c>
      <c r="N500" s="83" t="e">
        <f t="shared" si="23"/>
        <v>#DIV/0!</v>
      </c>
    </row>
    <row r="501" spans="10:14" x14ac:dyDescent="0.25">
      <c r="J501" s="84">
        <f>EOD_T-A501</f>
        <v>42094</v>
      </c>
      <c r="K501" s="83">
        <f t="shared" si="21"/>
        <v>0</v>
      </c>
      <c r="L501" s="83" t="e">
        <f t="shared" si="22"/>
        <v>#DIV/0!</v>
      </c>
      <c r="M501" s="83" t="e">
        <f>L501-CGB_90DSMR</f>
        <v>#DIV/0!</v>
      </c>
      <c r="N501" s="83" t="e">
        <f t="shared" si="23"/>
        <v>#DIV/0!</v>
      </c>
    </row>
    <row r="502" spans="10:14" x14ac:dyDescent="0.25">
      <c r="J502" s="84">
        <f>EOD_T-A502</f>
        <v>42094</v>
      </c>
      <c r="K502" s="83">
        <f t="shared" si="21"/>
        <v>0</v>
      </c>
      <c r="L502" s="83" t="e">
        <f t="shared" si="22"/>
        <v>#DIV/0!</v>
      </c>
      <c r="M502" s="83" t="e">
        <f>L502-CGB_90DSMR</f>
        <v>#DIV/0!</v>
      </c>
      <c r="N502" s="83" t="e">
        <f t="shared" si="23"/>
        <v>#DIV/0!</v>
      </c>
    </row>
    <row r="503" spans="10:14" x14ac:dyDescent="0.25">
      <c r="J503" s="84">
        <f>EOD_T-A503</f>
        <v>42094</v>
      </c>
      <c r="K503" s="83">
        <f t="shared" si="21"/>
        <v>0</v>
      </c>
      <c r="L503" s="83" t="e">
        <f t="shared" si="22"/>
        <v>#DIV/0!</v>
      </c>
      <c r="M503" s="83" t="e">
        <f>L503-CGB_90DSMR</f>
        <v>#DIV/0!</v>
      </c>
      <c r="N503" s="83" t="e">
        <f t="shared" si="23"/>
        <v>#DIV/0!</v>
      </c>
    </row>
    <row r="504" spans="10:14" x14ac:dyDescent="0.25">
      <c r="J504" s="84">
        <f>EOD_T-A504</f>
        <v>42094</v>
      </c>
      <c r="K504" s="83">
        <f t="shared" si="21"/>
        <v>0</v>
      </c>
      <c r="L504" s="83" t="e">
        <f t="shared" si="22"/>
        <v>#DIV/0!</v>
      </c>
      <c r="M504" s="83" t="e">
        <f>L504-CGB_90DSMR</f>
        <v>#DIV/0!</v>
      </c>
      <c r="N504" s="83" t="e">
        <f t="shared" si="23"/>
        <v>#DIV/0!</v>
      </c>
    </row>
    <row r="505" spans="10:14" x14ac:dyDescent="0.25">
      <c r="J505" s="84">
        <f>EOD_T-A505</f>
        <v>42094</v>
      </c>
      <c r="K505" s="83">
        <f t="shared" si="21"/>
        <v>0</v>
      </c>
      <c r="L505" s="83" t="e">
        <f t="shared" si="22"/>
        <v>#DIV/0!</v>
      </c>
      <c r="M505" s="83" t="e">
        <f>L505-CGB_90DSMR</f>
        <v>#DIV/0!</v>
      </c>
      <c r="N505" s="83" t="e">
        <f t="shared" si="23"/>
        <v>#DIV/0!</v>
      </c>
    </row>
    <row r="506" spans="10:14" x14ac:dyDescent="0.25">
      <c r="J506" s="84">
        <f>EOD_T-A506</f>
        <v>42094</v>
      </c>
      <c r="K506" s="83">
        <f t="shared" si="21"/>
        <v>0</v>
      </c>
      <c r="L506" s="83" t="e">
        <f t="shared" si="22"/>
        <v>#DIV/0!</v>
      </c>
      <c r="M506" s="83" t="e">
        <f>L506-CGB_90DSMR</f>
        <v>#DIV/0!</v>
      </c>
      <c r="N506" s="83" t="e">
        <f t="shared" si="23"/>
        <v>#DIV/0!</v>
      </c>
    </row>
    <row r="507" spans="10:14" x14ac:dyDescent="0.25">
      <c r="J507" s="84">
        <f>EOD_T-A507</f>
        <v>42094</v>
      </c>
      <c r="K507" s="83">
        <f t="shared" si="21"/>
        <v>0</v>
      </c>
      <c r="L507" s="83" t="e">
        <f t="shared" si="22"/>
        <v>#DIV/0!</v>
      </c>
      <c r="M507" s="83" t="e">
        <f>L507-CGB_90DSMR</f>
        <v>#DIV/0!</v>
      </c>
      <c r="N507" s="83" t="e">
        <f t="shared" si="23"/>
        <v>#DIV/0!</v>
      </c>
    </row>
    <row r="508" spans="10:14" x14ac:dyDescent="0.25">
      <c r="J508" s="84">
        <f>EOD_T-A508</f>
        <v>42094</v>
      </c>
      <c r="K508" s="83">
        <f t="shared" si="21"/>
        <v>0</v>
      </c>
      <c r="L508" s="83" t="e">
        <f t="shared" si="22"/>
        <v>#DIV/0!</v>
      </c>
      <c r="M508" s="83" t="e">
        <f>L508-CGB_90DSMR</f>
        <v>#DIV/0!</v>
      </c>
      <c r="N508" s="83" t="e">
        <f t="shared" si="23"/>
        <v>#DIV/0!</v>
      </c>
    </row>
    <row r="509" spans="10:14" x14ac:dyDescent="0.25">
      <c r="J509" s="84">
        <f>EOD_T-A509</f>
        <v>42094</v>
      </c>
      <c r="K509" s="83">
        <f t="shared" si="21"/>
        <v>0</v>
      </c>
      <c r="L509" s="83" t="e">
        <f t="shared" si="22"/>
        <v>#DIV/0!</v>
      </c>
      <c r="M509" s="83" t="e">
        <f>L509-CGB_90DSMR</f>
        <v>#DIV/0!</v>
      </c>
      <c r="N509" s="83" t="e">
        <f t="shared" si="23"/>
        <v>#DIV/0!</v>
      </c>
    </row>
    <row r="510" spans="10:14" x14ac:dyDescent="0.25">
      <c r="J510" s="84">
        <f>EOD_T-A510</f>
        <v>42094</v>
      </c>
      <c r="K510" s="83">
        <f t="shared" si="21"/>
        <v>0</v>
      </c>
      <c r="L510" s="83" t="e">
        <f t="shared" si="22"/>
        <v>#DIV/0!</v>
      </c>
      <c r="M510" s="83" t="e">
        <f>L510-CGB_90DSMR</f>
        <v>#DIV/0!</v>
      </c>
      <c r="N510" s="83" t="e">
        <f t="shared" si="23"/>
        <v>#DIV/0!</v>
      </c>
    </row>
    <row r="511" spans="10:14" x14ac:dyDescent="0.25">
      <c r="J511" s="84">
        <f>EOD_T-A511</f>
        <v>42094</v>
      </c>
      <c r="K511" s="83">
        <f t="shared" si="21"/>
        <v>0</v>
      </c>
      <c r="L511" s="83" t="e">
        <f t="shared" si="22"/>
        <v>#DIV/0!</v>
      </c>
      <c r="M511" s="83" t="e">
        <f>L511-CGB_90DSMR</f>
        <v>#DIV/0!</v>
      </c>
      <c r="N511" s="83" t="e">
        <f t="shared" si="23"/>
        <v>#DIV/0!</v>
      </c>
    </row>
    <row r="512" spans="10:14" x14ac:dyDescent="0.25">
      <c r="J512" s="84">
        <f>EOD_T-A512</f>
        <v>42094</v>
      </c>
      <c r="K512" s="83">
        <f t="shared" si="21"/>
        <v>0</v>
      </c>
      <c r="L512" s="83" t="e">
        <f t="shared" si="22"/>
        <v>#DIV/0!</v>
      </c>
      <c r="M512" s="83" t="e">
        <f>L512-CGB_90DSMR</f>
        <v>#DIV/0!</v>
      </c>
      <c r="N512" s="83" t="e">
        <f t="shared" si="23"/>
        <v>#DIV/0!</v>
      </c>
    </row>
    <row r="513" spans="10:14" x14ac:dyDescent="0.25">
      <c r="J513" s="84">
        <f>EOD_T-A513</f>
        <v>42094</v>
      </c>
      <c r="K513" s="83">
        <f t="shared" si="21"/>
        <v>0</v>
      </c>
      <c r="L513" s="83" t="e">
        <f t="shared" si="22"/>
        <v>#DIV/0!</v>
      </c>
      <c r="M513" s="83" t="e">
        <f>L513-CGB_90DSMR</f>
        <v>#DIV/0!</v>
      </c>
      <c r="N513" s="83" t="e">
        <f t="shared" si="23"/>
        <v>#DIV/0!</v>
      </c>
    </row>
    <row r="514" spans="10:14" x14ac:dyDescent="0.25">
      <c r="J514" s="84">
        <f>EOD_T-A514</f>
        <v>42094</v>
      </c>
      <c r="K514" s="83">
        <f t="shared" si="21"/>
        <v>0</v>
      </c>
      <c r="L514" s="83" t="e">
        <f t="shared" si="22"/>
        <v>#DIV/0!</v>
      </c>
      <c r="M514" s="83" t="e">
        <f>L514-CGB_90DSMR</f>
        <v>#DIV/0!</v>
      </c>
      <c r="N514" s="83" t="e">
        <f t="shared" si="23"/>
        <v>#DIV/0!</v>
      </c>
    </row>
    <row r="515" spans="10:14" x14ac:dyDescent="0.25">
      <c r="J515" s="84">
        <f>EOD_T-A515</f>
        <v>42094</v>
      </c>
      <c r="K515" s="83">
        <f t="shared" si="21"/>
        <v>0</v>
      </c>
      <c r="L515" s="83" t="e">
        <f t="shared" si="22"/>
        <v>#DIV/0!</v>
      </c>
      <c r="M515" s="83" t="e">
        <f>L515-CGB_90DSMR</f>
        <v>#DIV/0!</v>
      </c>
      <c r="N515" s="83" t="e">
        <f t="shared" si="23"/>
        <v>#DIV/0!</v>
      </c>
    </row>
    <row r="516" spans="10:14" x14ac:dyDescent="0.25">
      <c r="J516" s="84">
        <f>EOD_T-A516</f>
        <v>42094</v>
      </c>
      <c r="K516" s="83">
        <f t="shared" si="21"/>
        <v>0</v>
      </c>
      <c r="L516" s="83" t="e">
        <f t="shared" si="22"/>
        <v>#DIV/0!</v>
      </c>
      <c r="M516" s="83" t="e">
        <f>L516-CGB_90DSMR</f>
        <v>#DIV/0!</v>
      </c>
      <c r="N516" s="83" t="e">
        <f t="shared" si="23"/>
        <v>#DIV/0!</v>
      </c>
    </row>
    <row r="517" spans="10:14" x14ac:dyDescent="0.25">
      <c r="J517" s="84">
        <f>EOD_T-A517</f>
        <v>42094</v>
      </c>
      <c r="K517" s="83">
        <f t="shared" si="21"/>
        <v>0</v>
      </c>
      <c r="L517" s="83" t="e">
        <f t="shared" si="22"/>
        <v>#DIV/0!</v>
      </c>
      <c r="M517" s="83" t="e">
        <f>L517-CGB_90DSMR</f>
        <v>#DIV/0!</v>
      </c>
      <c r="N517" s="83" t="e">
        <f t="shared" si="23"/>
        <v>#DIV/0!</v>
      </c>
    </row>
    <row r="518" spans="10:14" x14ac:dyDescent="0.25">
      <c r="J518" s="84">
        <f>EOD_T-A518</f>
        <v>42094</v>
      </c>
      <c r="K518" s="83">
        <f t="shared" si="21"/>
        <v>0</v>
      </c>
      <c r="L518" s="83" t="e">
        <f t="shared" si="22"/>
        <v>#DIV/0!</v>
      </c>
      <c r="M518" s="83" t="e">
        <f>L518-CGB_90DSMR</f>
        <v>#DIV/0!</v>
      </c>
      <c r="N518" s="83" t="e">
        <f t="shared" si="23"/>
        <v>#DIV/0!</v>
      </c>
    </row>
    <row r="519" spans="10:14" x14ac:dyDescent="0.25">
      <c r="J519" s="84">
        <f>EOD_T-A519</f>
        <v>42094</v>
      </c>
      <c r="K519" s="83">
        <f t="shared" si="21"/>
        <v>0</v>
      </c>
      <c r="L519" s="83" t="e">
        <f t="shared" si="22"/>
        <v>#DIV/0!</v>
      </c>
      <c r="M519" s="83" t="e">
        <f>L519-CGB_90DSMR</f>
        <v>#DIV/0!</v>
      </c>
      <c r="N519" s="83" t="e">
        <f t="shared" si="23"/>
        <v>#DIV/0!</v>
      </c>
    </row>
    <row r="520" spans="10:14" x14ac:dyDescent="0.25">
      <c r="J520" s="84">
        <f>EOD_T-A520</f>
        <v>42094</v>
      </c>
      <c r="K520" s="83">
        <f t="shared" si="21"/>
        <v>0</v>
      </c>
      <c r="L520" s="83" t="e">
        <f t="shared" si="22"/>
        <v>#DIV/0!</v>
      </c>
      <c r="M520" s="83" t="e">
        <f>L520-CGB_90DSMR</f>
        <v>#DIV/0!</v>
      </c>
      <c r="N520" s="83" t="e">
        <f t="shared" si="23"/>
        <v>#DIV/0!</v>
      </c>
    </row>
    <row r="521" spans="10:14" x14ac:dyDescent="0.25">
      <c r="J521" s="84">
        <f>EOD_T-A521</f>
        <v>42094</v>
      </c>
      <c r="K521" s="83">
        <f t="shared" si="21"/>
        <v>0</v>
      </c>
      <c r="L521" s="83" t="e">
        <f t="shared" si="22"/>
        <v>#DIV/0!</v>
      </c>
      <c r="M521" s="83" t="e">
        <f>L521-CGB_90DSMR</f>
        <v>#DIV/0!</v>
      </c>
      <c r="N521" s="83" t="e">
        <f t="shared" si="23"/>
        <v>#DIV/0!</v>
      </c>
    </row>
    <row r="522" spans="10:14" x14ac:dyDescent="0.25">
      <c r="J522" s="84">
        <f>EOD_T-A522</f>
        <v>42094</v>
      </c>
      <c r="K522" s="83">
        <f t="shared" si="21"/>
        <v>0</v>
      </c>
      <c r="L522" s="83" t="e">
        <f t="shared" si="22"/>
        <v>#DIV/0!</v>
      </c>
      <c r="M522" s="83" t="e">
        <f>L522-CGB_90DSMR</f>
        <v>#DIV/0!</v>
      </c>
      <c r="N522" s="83" t="e">
        <f t="shared" si="23"/>
        <v>#DIV/0!</v>
      </c>
    </row>
    <row r="523" spans="10:14" x14ac:dyDescent="0.25">
      <c r="J523" s="84">
        <f>EOD_T-A523</f>
        <v>42094</v>
      </c>
      <c r="K523" s="83">
        <f t="shared" si="21"/>
        <v>0</v>
      </c>
      <c r="L523" s="83" t="e">
        <f t="shared" si="22"/>
        <v>#DIV/0!</v>
      </c>
      <c r="M523" s="83" t="e">
        <f>L523-CGB_90DSMR</f>
        <v>#DIV/0!</v>
      </c>
      <c r="N523" s="83" t="e">
        <f t="shared" si="23"/>
        <v>#DIV/0!</v>
      </c>
    </row>
    <row r="524" spans="10:14" x14ac:dyDescent="0.25">
      <c r="J524" s="84">
        <f>EOD_T-A524</f>
        <v>42094</v>
      </c>
      <c r="K524" s="83">
        <f t="shared" ref="K524:K587" si="24">E524-E525</f>
        <v>0</v>
      </c>
      <c r="L524" s="83" t="e">
        <f t="shared" ref="L524:L587" si="25">K524/E525*100</f>
        <v>#DIV/0!</v>
      </c>
      <c r="M524" s="83" t="e">
        <f>L524-CGB_90DSMR</f>
        <v>#DIV/0!</v>
      </c>
      <c r="N524" s="83" t="e">
        <f t="shared" ref="N524:N587" si="26">M524*M524</f>
        <v>#DIV/0!</v>
      </c>
    </row>
    <row r="525" spans="10:14" x14ac:dyDescent="0.25">
      <c r="J525" s="84">
        <f>EOD_T-A525</f>
        <v>42094</v>
      </c>
      <c r="K525" s="83">
        <f t="shared" si="24"/>
        <v>0</v>
      </c>
      <c r="L525" s="83" t="e">
        <f t="shared" si="25"/>
        <v>#DIV/0!</v>
      </c>
      <c r="M525" s="83" t="e">
        <f>L525-CGB_90DSMR</f>
        <v>#DIV/0!</v>
      </c>
      <c r="N525" s="83" t="e">
        <f t="shared" si="26"/>
        <v>#DIV/0!</v>
      </c>
    </row>
    <row r="526" spans="10:14" x14ac:dyDescent="0.25">
      <c r="J526" s="84">
        <f>EOD_T-A526</f>
        <v>42094</v>
      </c>
      <c r="K526" s="83">
        <f t="shared" si="24"/>
        <v>0</v>
      </c>
      <c r="L526" s="83" t="e">
        <f t="shared" si="25"/>
        <v>#DIV/0!</v>
      </c>
      <c r="M526" s="83" t="e">
        <f>L526-CGB_90DSMR</f>
        <v>#DIV/0!</v>
      </c>
      <c r="N526" s="83" t="e">
        <f t="shared" si="26"/>
        <v>#DIV/0!</v>
      </c>
    </row>
    <row r="527" spans="10:14" x14ac:dyDescent="0.25">
      <c r="J527" s="84">
        <f>EOD_T-A527</f>
        <v>42094</v>
      </c>
      <c r="K527" s="83">
        <f t="shared" si="24"/>
        <v>0</v>
      </c>
      <c r="L527" s="83" t="e">
        <f t="shared" si="25"/>
        <v>#DIV/0!</v>
      </c>
      <c r="M527" s="83" t="e">
        <f>L527-CGB_90DSMR</f>
        <v>#DIV/0!</v>
      </c>
      <c r="N527" s="83" t="e">
        <f t="shared" si="26"/>
        <v>#DIV/0!</v>
      </c>
    </row>
    <row r="528" spans="10:14" x14ac:dyDescent="0.25">
      <c r="J528" s="84">
        <f>EOD_T-A528</f>
        <v>42094</v>
      </c>
      <c r="K528" s="83">
        <f t="shared" si="24"/>
        <v>0</v>
      </c>
      <c r="L528" s="83" t="e">
        <f t="shared" si="25"/>
        <v>#DIV/0!</v>
      </c>
      <c r="M528" s="83" t="e">
        <f>L528-CGB_90DSMR</f>
        <v>#DIV/0!</v>
      </c>
      <c r="N528" s="83" t="e">
        <f t="shared" si="26"/>
        <v>#DIV/0!</v>
      </c>
    </row>
    <row r="529" spans="10:14" x14ac:dyDescent="0.25">
      <c r="J529" s="84">
        <f>EOD_T-A529</f>
        <v>42094</v>
      </c>
      <c r="K529" s="83">
        <f t="shared" si="24"/>
        <v>0</v>
      </c>
      <c r="L529" s="83" t="e">
        <f t="shared" si="25"/>
        <v>#DIV/0!</v>
      </c>
      <c r="M529" s="83" t="e">
        <f>L529-CGB_90DSMR</f>
        <v>#DIV/0!</v>
      </c>
      <c r="N529" s="83" t="e">
        <f t="shared" si="26"/>
        <v>#DIV/0!</v>
      </c>
    </row>
    <row r="530" spans="10:14" x14ac:dyDescent="0.25">
      <c r="J530" s="84">
        <f>EOD_T-A530</f>
        <v>42094</v>
      </c>
      <c r="K530" s="83">
        <f t="shared" si="24"/>
        <v>0</v>
      </c>
      <c r="L530" s="83" t="e">
        <f t="shared" si="25"/>
        <v>#DIV/0!</v>
      </c>
      <c r="M530" s="83" t="e">
        <f>L530-CGB_90DSMR</f>
        <v>#DIV/0!</v>
      </c>
      <c r="N530" s="83" t="e">
        <f t="shared" si="26"/>
        <v>#DIV/0!</v>
      </c>
    </row>
    <row r="531" spans="10:14" x14ac:dyDescent="0.25">
      <c r="J531" s="84">
        <f>EOD_T-A531</f>
        <v>42094</v>
      </c>
      <c r="K531" s="83">
        <f t="shared" si="24"/>
        <v>0</v>
      </c>
      <c r="L531" s="83" t="e">
        <f t="shared" si="25"/>
        <v>#DIV/0!</v>
      </c>
      <c r="M531" s="83" t="e">
        <f>L531-CGB_90DSMR</f>
        <v>#DIV/0!</v>
      </c>
      <c r="N531" s="83" t="e">
        <f t="shared" si="26"/>
        <v>#DIV/0!</v>
      </c>
    </row>
    <row r="532" spans="10:14" x14ac:dyDescent="0.25">
      <c r="J532" s="84">
        <f>EOD_T-A532</f>
        <v>42094</v>
      </c>
      <c r="K532" s="83">
        <f t="shared" si="24"/>
        <v>0</v>
      </c>
      <c r="L532" s="83" t="e">
        <f t="shared" si="25"/>
        <v>#DIV/0!</v>
      </c>
      <c r="M532" s="83" t="e">
        <f>L532-CGB_90DSMR</f>
        <v>#DIV/0!</v>
      </c>
      <c r="N532" s="83" t="e">
        <f t="shared" si="26"/>
        <v>#DIV/0!</v>
      </c>
    </row>
    <row r="533" spans="10:14" x14ac:dyDescent="0.25">
      <c r="J533" s="84">
        <f>EOD_T-A533</f>
        <v>42094</v>
      </c>
      <c r="K533" s="83">
        <f t="shared" si="24"/>
        <v>0</v>
      </c>
      <c r="L533" s="83" t="e">
        <f t="shared" si="25"/>
        <v>#DIV/0!</v>
      </c>
      <c r="M533" s="83" t="e">
        <f>L533-CGB_90DSMR</f>
        <v>#DIV/0!</v>
      </c>
      <c r="N533" s="83" t="e">
        <f t="shared" si="26"/>
        <v>#DIV/0!</v>
      </c>
    </row>
    <row r="534" spans="10:14" x14ac:dyDescent="0.25">
      <c r="J534" s="84">
        <f>EOD_T-A534</f>
        <v>42094</v>
      </c>
      <c r="K534" s="83">
        <f t="shared" si="24"/>
        <v>0</v>
      </c>
      <c r="L534" s="83" t="e">
        <f t="shared" si="25"/>
        <v>#DIV/0!</v>
      </c>
      <c r="M534" s="83" t="e">
        <f>L534-CGB_90DSMR</f>
        <v>#DIV/0!</v>
      </c>
      <c r="N534" s="83" t="e">
        <f t="shared" si="26"/>
        <v>#DIV/0!</v>
      </c>
    </row>
    <row r="535" spans="10:14" x14ac:dyDescent="0.25">
      <c r="J535" s="84">
        <f>EOD_T-A535</f>
        <v>42094</v>
      </c>
      <c r="K535" s="83">
        <f t="shared" si="24"/>
        <v>0</v>
      </c>
      <c r="L535" s="83" t="e">
        <f t="shared" si="25"/>
        <v>#DIV/0!</v>
      </c>
      <c r="M535" s="83" t="e">
        <f>L535-CGB_90DSMR</f>
        <v>#DIV/0!</v>
      </c>
      <c r="N535" s="83" t="e">
        <f t="shared" si="26"/>
        <v>#DIV/0!</v>
      </c>
    </row>
    <row r="536" spans="10:14" x14ac:dyDescent="0.25">
      <c r="J536" s="84">
        <f>EOD_T-A536</f>
        <v>42094</v>
      </c>
      <c r="K536" s="83">
        <f t="shared" si="24"/>
        <v>0</v>
      </c>
      <c r="L536" s="83" t="e">
        <f t="shared" si="25"/>
        <v>#DIV/0!</v>
      </c>
      <c r="M536" s="83" t="e">
        <f>L536-CGB_90DSMR</f>
        <v>#DIV/0!</v>
      </c>
      <c r="N536" s="83" t="e">
        <f t="shared" si="26"/>
        <v>#DIV/0!</v>
      </c>
    </row>
    <row r="537" spans="10:14" x14ac:dyDescent="0.25">
      <c r="J537" s="84">
        <f>EOD_T-A537</f>
        <v>42094</v>
      </c>
      <c r="K537" s="83">
        <f t="shared" si="24"/>
        <v>0</v>
      </c>
      <c r="L537" s="83" t="e">
        <f t="shared" si="25"/>
        <v>#DIV/0!</v>
      </c>
      <c r="M537" s="83" t="e">
        <f>L537-CGB_90DSMR</f>
        <v>#DIV/0!</v>
      </c>
      <c r="N537" s="83" t="e">
        <f t="shared" si="26"/>
        <v>#DIV/0!</v>
      </c>
    </row>
    <row r="538" spans="10:14" x14ac:dyDescent="0.25">
      <c r="J538" s="84">
        <f>EOD_T-A538</f>
        <v>42094</v>
      </c>
      <c r="K538" s="83">
        <f t="shared" si="24"/>
        <v>0</v>
      </c>
      <c r="L538" s="83" t="e">
        <f t="shared" si="25"/>
        <v>#DIV/0!</v>
      </c>
      <c r="M538" s="83" t="e">
        <f>L538-CGB_90DSMR</f>
        <v>#DIV/0!</v>
      </c>
      <c r="N538" s="83" t="e">
        <f t="shared" si="26"/>
        <v>#DIV/0!</v>
      </c>
    </row>
    <row r="539" spans="10:14" x14ac:dyDescent="0.25">
      <c r="J539" s="84">
        <f>EOD_T-A539</f>
        <v>42094</v>
      </c>
      <c r="K539" s="83">
        <f t="shared" si="24"/>
        <v>0</v>
      </c>
      <c r="L539" s="83" t="e">
        <f t="shared" si="25"/>
        <v>#DIV/0!</v>
      </c>
      <c r="M539" s="83" t="e">
        <f>L539-CGB_90DSMR</f>
        <v>#DIV/0!</v>
      </c>
      <c r="N539" s="83" t="e">
        <f t="shared" si="26"/>
        <v>#DIV/0!</v>
      </c>
    </row>
    <row r="540" spans="10:14" x14ac:dyDescent="0.25">
      <c r="J540" s="84">
        <f>EOD_T-A540</f>
        <v>42094</v>
      </c>
      <c r="K540" s="83">
        <f t="shared" si="24"/>
        <v>0</v>
      </c>
      <c r="L540" s="83" t="e">
        <f t="shared" si="25"/>
        <v>#DIV/0!</v>
      </c>
      <c r="M540" s="83" t="e">
        <f>L540-CGB_90DSMR</f>
        <v>#DIV/0!</v>
      </c>
      <c r="N540" s="83" t="e">
        <f t="shared" si="26"/>
        <v>#DIV/0!</v>
      </c>
    </row>
    <row r="541" spans="10:14" x14ac:dyDescent="0.25">
      <c r="J541" s="84">
        <f>EOD_T-A541</f>
        <v>42094</v>
      </c>
      <c r="K541" s="83">
        <f t="shared" si="24"/>
        <v>0</v>
      </c>
      <c r="L541" s="83" t="e">
        <f t="shared" si="25"/>
        <v>#DIV/0!</v>
      </c>
      <c r="M541" s="83" t="e">
        <f>L541-CGB_90DSMR</f>
        <v>#DIV/0!</v>
      </c>
      <c r="N541" s="83" t="e">
        <f t="shared" si="26"/>
        <v>#DIV/0!</v>
      </c>
    </row>
    <row r="542" spans="10:14" x14ac:dyDescent="0.25">
      <c r="J542" s="84">
        <f>EOD_T-A542</f>
        <v>42094</v>
      </c>
      <c r="K542" s="83">
        <f t="shared" si="24"/>
        <v>0</v>
      </c>
      <c r="L542" s="83" t="e">
        <f t="shared" si="25"/>
        <v>#DIV/0!</v>
      </c>
      <c r="M542" s="83" t="e">
        <f>L542-CGB_90DSMR</f>
        <v>#DIV/0!</v>
      </c>
      <c r="N542" s="83" t="e">
        <f t="shared" si="26"/>
        <v>#DIV/0!</v>
      </c>
    </row>
    <row r="543" spans="10:14" x14ac:dyDescent="0.25">
      <c r="J543" s="84">
        <f>EOD_T-A543</f>
        <v>42094</v>
      </c>
      <c r="K543" s="83">
        <f t="shared" si="24"/>
        <v>0</v>
      </c>
      <c r="L543" s="83" t="e">
        <f t="shared" si="25"/>
        <v>#DIV/0!</v>
      </c>
      <c r="M543" s="83" t="e">
        <f>L543-CGB_90DSMR</f>
        <v>#DIV/0!</v>
      </c>
      <c r="N543" s="83" t="e">
        <f t="shared" si="26"/>
        <v>#DIV/0!</v>
      </c>
    </row>
    <row r="544" spans="10:14" x14ac:dyDescent="0.25">
      <c r="J544" s="84">
        <f>EOD_T-A544</f>
        <v>42094</v>
      </c>
      <c r="K544" s="83">
        <f t="shared" si="24"/>
        <v>0</v>
      </c>
      <c r="L544" s="83" t="e">
        <f t="shared" si="25"/>
        <v>#DIV/0!</v>
      </c>
      <c r="M544" s="83" t="e">
        <f>L544-CGB_90DSMR</f>
        <v>#DIV/0!</v>
      </c>
      <c r="N544" s="83" t="e">
        <f t="shared" si="26"/>
        <v>#DIV/0!</v>
      </c>
    </row>
    <row r="545" spans="10:14" x14ac:dyDescent="0.25">
      <c r="J545" s="84">
        <f>EOD_T-A545</f>
        <v>42094</v>
      </c>
      <c r="K545" s="83">
        <f t="shared" si="24"/>
        <v>0</v>
      </c>
      <c r="L545" s="83" t="e">
        <f t="shared" si="25"/>
        <v>#DIV/0!</v>
      </c>
      <c r="M545" s="83" t="e">
        <f>L545-CGB_90DSMR</f>
        <v>#DIV/0!</v>
      </c>
      <c r="N545" s="83" t="e">
        <f t="shared" si="26"/>
        <v>#DIV/0!</v>
      </c>
    </row>
    <row r="546" spans="10:14" x14ac:dyDescent="0.25">
      <c r="J546" s="84">
        <f>EOD_T-A546</f>
        <v>42094</v>
      </c>
      <c r="K546" s="83">
        <f t="shared" si="24"/>
        <v>0</v>
      </c>
      <c r="L546" s="83" t="e">
        <f t="shared" si="25"/>
        <v>#DIV/0!</v>
      </c>
      <c r="M546" s="83" t="e">
        <f>L546-CGB_90DSMR</f>
        <v>#DIV/0!</v>
      </c>
      <c r="N546" s="83" t="e">
        <f t="shared" si="26"/>
        <v>#DIV/0!</v>
      </c>
    </row>
    <row r="547" spans="10:14" x14ac:dyDescent="0.25">
      <c r="J547" s="84">
        <f>EOD_T-A547</f>
        <v>42094</v>
      </c>
      <c r="K547" s="83">
        <f t="shared" si="24"/>
        <v>0</v>
      </c>
      <c r="L547" s="83" t="e">
        <f t="shared" si="25"/>
        <v>#DIV/0!</v>
      </c>
      <c r="M547" s="83" t="e">
        <f>L547-CGB_90DSMR</f>
        <v>#DIV/0!</v>
      </c>
      <c r="N547" s="83" t="e">
        <f t="shared" si="26"/>
        <v>#DIV/0!</v>
      </c>
    </row>
    <row r="548" spans="10:14" x14ac:dyDescent="0.25">
      <c r="J548" s="84">
        <f>EOD_T-A548</f>
        <v>42094</v>
      </c>
      <c r="K548" s="83">
        <f t="shared" si="24"/>
        <v>0</v>
      </c>
      <c r="L548" s="83" t="e">
        <f t="shared" si="25"/>
        <v>#DIV/0!</v>
      </c>
      <c r="M548" s="83" t="e">
        <f>L548-CGB_90DSMR</f>
        <v>#DIV/0!</v>
      </c>
      <c r="N548" s="83" t="e">
        <f t="shared" si="26"/>
        <v>#DIV/0!</v>
      </c>
    </row>
    <row r="549" spans="10:14" x14ac:dyDescent="0.25">
      <c r="J549" s="84">
        <f>EOD_T-A549</f>
        <v>42094</v>
      </c>
      <c r="K549" s="83">
        <f t="shared" si="24"/>
        <v>0</v>
      </c>
      <c r="L549" s="83" t="e">
        <f t="shared" si="25"/>
        <v>#DIV/0!</v>
      </c>
      <c r="M549" s="83" t="e">
        <f>L549-CGB_90DSMR</f>
        <v>#DIV/0!</v>
      </c>
      <c r="N549" s="83" t="e">
        <f t="shared" si="26"/>
        <v>#DIV/0!</v>
      </c>
    </row>
    <row r="550" spans="10:14" x14ac:dyDescent="0.25">
      <c r="J550" s="84">
        <f>EOD_T-A550</f>
        <v>42094</v>
      </c>
      <c r="K550" s="83">
        <f t="shared" si="24"/>
        <v>0</v>
      </c>
      <c r="L550" s="83" t="e">
        <f t="shared" si="25"/>
        <v>#DIV/0!</v>
      </c>
      <c r="M550" s="83" t="e">
        <f>L550-CGB_90DSMR</f>
        <v>#DIV/0!</v>
      </c>
      <c r="N550" s="83" t="e">
        <f t="shared" si="26"/>
        <v>#DIV/0!</v>
      </c>
    </row>
    <row r="551" spans="10:14" x14ac:dyDescent="0.25">
      <c r="J551" s="84">
        <f>EOD_T-A551</f>
        <v>42094</v>
      </c>
      <c r="K551" s="83">
        <f t="shared" si="24"/>
        <v>0</v>
      </c>
      <c r="L551" s="83" t="e">
        <f t="shared" si="25"/>
        <v>#DIV/0!</v>
      </c>
      <c r="M551" s="83" t="e">
        <f>L551-CGB_90DSMR</f>
        <v>#DIV/0!</v>
      </c>
      <c r="N551" s="83" t="e">
        <f t="shared" si="26"/>
        <v>#DIV/0!</v>
      </c>
    </row>
    <row r="552" spans="10:14" x14ac:dyDescent="0.25">
      <c r="J552" s="84">
        <f>EOD_T-A552</f>
        <v>42094</v>
      </c>
      <c r="K552" s="83">
        <f t="shared" si="24"/>
        <v>0</v>
      </c>
      <c r="L552" s="83" t="e">
        <f t="shared" si="25"/>
        <v>#DIV/0!</v>
      </c>
      <c r="M552" s="83" t="e">
        <f>L552-CGB_90DSMR</f>
        <v>#DIV/0!</v>
      </c>
      <c r="N552" s="83" t="e">
        <f t="shared" si="26"/>
        <v>#DIV/0!</v>
      </c>
    </row>
    <row r="553" spans="10:14" x14ac:dyDescent="0.25">
      <c r="J553" s="84">
        <f>EOD_T-A553</f>
        <v>42094</v>
      </c>
      <c r="K553" s="83">
        <f t="shared" si="24"/>
        <v>0</v>
      </c>
      <c r="L553" s="83" t="e">
        <f t="shared" si="25"/>
        <v>#DIV/0!</v>
      </c>
      <c r="M553" s="83" t="e">
        <f>L553-CGB_90DSMR</f>
        <v>#DIV/0!</v>
      </c>
      <c r="N553" s="83" t="e">
        <f t="shared" si="26"/>
        <v>#DIV/0!</v>
      </c>
    </row>
    <row r="554" spans="10:14" x14ac:dyDescent="0.25">
      <c r="J554" s="84">
        <f>EOD_T-A554</f>
        <v>42094</v>
      </c>
      <c r="K554" s="83">
        <f t="shared" si="24"/>
        <v>0</v>
      </c>
      <c r="L554" s="83" t="e">
        <f t="shared" si="25"/>
        <v>#DIV/0!</v>
      </c>
      <c r="M554" s="83" t="e">
        <f>L554-CGB_90DSMR</f>
        <v>#DIV/0!</v>
      </c>
      <c r="N554" s="83" t="e">
        <f t="shared" si="26"/>
        <v>#DIV/0!</v>
      </c>
    </row>
    <row r="555" spans="10:14" x14ac:dyDescent="0.25">
      <c r="J555" s="84">
        <f>EOD_T-A555</f>
        <v>42094</v>
      </c>
      <c r="K555" s="83">
        <f t="shared" si="24"/>
        <v>0</v>
      </c>
      <c r="L555" s="83" t="e">
        <f t="shared" si="25"/>
        <v>#DIV/0!</v>
      </c>
      <c r="M555" s="83" t="e">
        <f>L555-CGB_90DSMR</f>
        <v>#DIV/0!</v>
      </c>
      <c r="N555" s="83" t="e">
        <f t="shared" si="26"/>
        <v>#DIV/0!</v>
      </c>
    </row>
    <row r="556" spans="10:14" x14ac:dyDescent="0.25">
      <c r="J556" s="84">
        <f>EOD_T-A556</f>
        <v>42094</v>
      </c>
      <c r="K556" s="83">
        <f t="shared" si="24"/>
        <v>0</v>
      </c>
      <c r="L556" s="83" t="e">
        <f t="shared" si="25"/>
        <v>#DIV/0!</v>
      </c>
      <c r="M556" s="83" t="e">
        <f>L556-CGB_90DSMR</f>
        <v>#DIV/0!</v>
      </c>
      <c r="N556" s="83" t="e">
        <f t="shared" si="26"/>
        <v>#DIV/0!</v>
      </c>
    </row>
    <row r="557" spans="10:14" x14ac:dyDescent="0.25">
      <c r="J557" s="84">
        <f>EOD_T-A557</f>
        <v>42094</v>
      </c>
      <c r="K557" s="83">
        <f t="shared" si="24"/>
        <v>0</v>
      </c>
      <c r="L557" s="83" t="e">
        <f t="shared" si="25"/>
        <v>#DIV/0!</v>
      </c>
      <c r="M557" s="83" t="e">
        <f>L557-CGB_90DSMR</f>
        <v>#DIV/0!</v>
      </c>
      <c r="N557" s="83" t="e">
        <f t="shared" si="26"/>
        <v>#DIV/0!</v>
      </c>
    </row>
    <row r="558" spans="10:14" x14ac:dyDescent="0.25">
      <c r="J558" s="84">
        <f>EOD_T-A558</f>
        <v>42094</v>
      </c>
      <c r="K558" s="83">
        <f t="shared" si="24"/>
        <v>0</v>
      </c>
      <c r="L558" s="83" t="e">
        <f t="shared" si="25"/>
        <v>#DIV/0!</v>
      </c>
      <c r="M558" s="83" t="e">
        <f>L558-CGB_90DSMR</f>
        <v>#DIV/0!</v>
      </c>
      <c r="N558" s="83" t="e">
        <f t="shared" si="26"/>
        <v>#DIV/0!</v>
      </c>
    </row>
    <row r="559" spans="10:14" x14ac:dyDescent="0.25">
      <c r="J559" s="84">
        <f>EOD_T-A559</f>
        <v>42094</v>
      </c>
      <c r="K559" s="83">
        <f t="shared" si="24"/>
        <v>0</v>
      </c>
      <c r="L559" s="83" t="e">
        <f t="shared" si="25"/>
        <v>#DIV/0!</v>
      </c>
      <c r="M559" s="83" t="e">
        <f>L559-CGB_90DSMR</f>
        <v>#DIV/0!</v>
      </c>
      <c r="N559" s="83" t="e">
        <f t="shared" si="26"/>
        <v>#DIV/0!</v>
      </c>
    </row>
    <row r="560" spans="10:14" x14ac:dyDescent="0.25">
      <c r="J560" s="84">
        <f>EOD_T-A560</f>
        <v>42094</v>
      </c>
      <c r="K560" s="83">
        <f t="shared" si="24"/>
        <v>0</v>
      </c>
      <c r="L560" s="83" t="e">
        <f t="shared" si="25"/>
        <v>#DIV/0!</v>
      </c>
      <c r="M560" s="83" t="e">
        <f>L560-CGB_90DSMR</f>
        <v>#DIV/0!</v>
      </c>
      <c r="N560" s="83" t="e">
        <f t="shared" si="26"/>
        <v>#DIV/0!</v>
      </c>
    </row>
    <row r="561" spans="10:14" x14ac:dyDescent="0.25">
      <c r="J561" s="84">
        <f>EOD_T-A561</f>
        <v>42094</v>
      </c>
      <c r="K561" s="83">
        <f t="shared" si="24"/>
        <v>0</v>
      </c>
      <c r="L561" s="83" t="e">
        <f t="shared" si="25"/>
        <v>#DIV/0!</v>
      </c>
      <c r="M561" s="83" t="e">
        <f>L561-CGB_90DSMR</f>
        <v>#DIV/0!</v>
      </c>
      <c r="N561" s="83" t="e">
        <f t="shared" si="26"/>
        <v>#DIV/0!</v>
      </c>
    </row>
    <row r="562" spans="10:14" x14ac:dyDescent="0.25">
      <c r="J562" s="84">
        <f>EOD_T-A562</f>
        <v>42094</v>
      </c>
      <c r="K562" s="83">
        <f t="shared" si="24"/>
        <v>0</v>
      </c>
      <c r="L562" s="83" t="e">
        <f t="shared" si="25"/>
        <v>#DIV/0!</v>
      </c>
      <c r="M562" s="83" t="e">
        <f>L562-CGB_90DSMR</f>
        <v>#DIV/0!</v>
      </c>
      <c r="N562" s="83" t="e">
        <f t="shared" si="26"/>
        <v>#DIV/0!</v>
      </c>
    </row>
    <row r="563" spans="10:14" x14ac:dyDescent="0.25">
      <c r="J563" s="84">
        <f>EOD_T-A563</f>
        <v>42094</v>
      </c>
      <c r="K563" s="83">
        <f t="shared" si="24"/>
        <v>0</v>
      </c>
      <c r="L563" s="83" t="e">
        <f t="shared" si="25"/>
        <v>#DIV/0!</v>
      </c>
      <c r="M563" s="83" t="e">
        <f>L563-CGB_90DSMR</f>
        <v>#DIV/0!</v>
      </c>
      <c r="N563" s="83" t="e">
        <f t="shared" si="26"/>
        <v>#DIV/0!</v>
      </c>
    </row>
    <row r="564" spans="10:14" x14ac:dyDescent="0.25">
      <c r="J564" s="84">
        <f>EOD_T-A564</f>
        <v>42094</v>
      </c>
      <c r="K564" s="83">
        <f t="shared" si="24"/>
        <v>0</v>
      </c>
      <c r="L564" s="83" t="e">
        <f t="shared" si="25"/>
        <v>#DIV/0!</v>
      </c>
      <c r="M564" s="83" t="e">
        <f>L564-CGB_90DSMR</f>
        <v>#DIV/0!</v>
      </c>
      <c r="N564" s="83" t="e">
        <f t="shared" si="26"/>
        <v>#DIV/0!</v>
      </c>
    </row>
    <row r="565" spans="10:14" x14ac:dyDescent="0.25">
      <c r="J565" s="84">
        <f>EOD_T-A565</f>
        <v>42094</v>
      </c>
      <c r="K565" s="83">
        <f t="shared" si="24"/>
        <v>0</v>
      </c>
      <c r="L565" s="83" t="e">
        <f t="shared" si="25"/>
        <v>#DIV/0!</v>
      </c>
      <c r="M565" s="83" t="e">
        <f>L565-CGB_90DSMR</f>
        <v>#DIV/0!</v>
      </c>
      <c r="N565" s="83" t="e">
        <f t="shared" si="26"/>
        <v>#DIV/0!</v>
      </c>
    </row>
    <row r="566" spans="10:14" x14ac:dyDescent="0.25">
      <c r="J566" s="84">
        <f>EOD_T-A566</f>
        <v>42094</v>
      </c>
      <c r="K566" s="83">
        <f t="shared" si="24"/>
        <v>0</v>
      </c>
      <c r="L566" s="83" t="e">
        <f t="shared" si="25"/>
        <v>#DIV/0!</v>
      </c>
      <c r="M566" s="83" t="e">
        <f>L566-CGB_90DSMR</f>
        <v>#DIV/0!</v>
      </c>
      <c r="N566" s="83" t="e">
        <f t="shared" si="26"/>
        <v>#DIV/0!</v>
      </c>
    </row>
    <row r="567" spans="10:14" x14ac:dyDescent="0.25">
      <c r="J567" s="84">
        <f>EOD_T-A567</f>
        <v>42094</v>
      </c>
      <c r="K567" s="83">
        <f t="shared" si="24"/>
        <v>0</v>
      </c>
      <c r="L567" s="83" t="e">
        <f t="shared" si="25"/>
        <v>#DIV/0!</v>
      </c>
      <c r="M567" s="83" t="e">
        <f>L567-CGB_90DSMR</f>
        <v>#DIV/0!</v>
      </c>
      <c r="N567" s="83" t="e">
        <f t="shared" si="26"/>
        <v>#DIV/0!</v>
      </c>
    </row>
    <row r="568" spans="10:14" x14ac:dyDescent="0.25">
      <c r="J568" s="84">
        <f>EOD_T-A568</f>
        <v>42094</v>
      </c>
      <c r="K568" s="83">
        <f t="shared" si="24"/>
        <v>0</v>
      </c>
      <c r="L568" s="83" t="e">
        <f t="shared" si="25"/>
        <v>#DIV/0!</v>
      </c>
      <c r="M568" s="83" t="e">
        <f>L568-CGB_90DSMR</f>
        <v>#DIV/0!</v>
      </c>
      <c r="N568" s="83" t="e">
        <f t="shared" si="26"/>
        <v>#DIV/0!</v>
      </c>
    </row>
    <row r="569" spans="10:14" x14ac:dyDescent="0.25">
      <c r="J569" s="84">
        <f>EOD_T-A569</f>
        <v>42094</v>
      </c>
      <c r="K569" s="83">
        <f t="shared" si="24"/>
        <v>0</v>
      </c>
      <c r="L569" s="83" t="e">
        <f t="shared" si="25"/>
        <v>#DIV/0!</v>
      </c>
      <c r="M569" s="83" t="e">
        <f>L569-CGB_90DSMR</f>
        <v>#DIV/0!</v>
      </c>
      <c r="N569" s="83" t="e">
        <f t="shared" si="26"/>
        <v>#DIV/0!</v>
      </c>
    </row>
    <row r="570" spans="10:14" x14ac:dyDescent="0.25">
      <c r="J570" s="84">
        <f>EOD_T-A570</f>
        <v>42094</v>
      </c>
      <c r="K570" s="83">
        <f t="shared" si="24"/>
        <v>0</v>
      </c>
      <c r="L570" s="83" t="e">
        <f t="shared" si="25"/>
        <v>#DIV/0!</v>
      </c>
      <c r="M570" s="83" t="e">
        <f>L570-CGB_90DSMR</f>
        <v>#DIV/0!</v>
      </c>
      <c r="N570" s="83" t="e">
        <f t="shared" si="26"/>
        <v>#DIV/0!</v>
      </c>
    </row>
    <row r="571" spans="10:14" x14ac:dyDescent="0.25">
      <c r="J571" s="84">
        <f>EOD_T-A571</f>
        <v>42094</v>
      </c>
      <c r="K571" s="83">
        <f t="shared" si="24"/>
        <v>0</v>
      </c>
      <c r="L571" s="83" t="e">
        <f t="shared" si="25"/>
        <v>#DIV/0!</v>
      </c>
      <c r="M571" s="83" t="e">
        <f>L571-CGB_90DSMR</f>
        <v>#DIV/0!</v>
      </c>
      <c r="N571" s="83" t="e">
        <f t="shared" si="26"/>
        <v>#DIV/0!</v>
      </c>
    </row>
    <row r="572" spans="10:14" x14ac:dyDescent="0.25">
      <c r="J572" s="84">
        <f>EOD_T-A572</f>
        <v>42094</v>
      </c>
      <c r="K572" s="83">
        <f t="shared" si="24"/>
        <v>0</v>
      </c>
      <c r="L572" s="83" t="e">
        <f t="shared" si="25"/>
        <v>#DIV/0!</v>
      </c>
      <c r="M572" s="83" t="e">
        <f>L572-CGB_90DSMR</f>
        <v>#DIV/0!</v>
      </c>
      <c r="N572" s="83" t="e">
        <f t="shared" si="26"/>
        <v>#DIV/0!</v>
      </c>
    </row>
    <row r="573" spans="10:14" x14ac:dyDescent="0.25">
      <c r="J573" s="84">
        <f>EOD_T-A573</f>
        <v>42094</v>
      </c>
      <c r="K573" s="83">
        <f t="shared" si="24"/>
        <v>0</v>
      </c>
      <c r="L573" s="83" t="e">
        <f t="shared" si="25"/>
        <v>#DIV/0!</v>
      </c>
      <c r="M573" s="83" t="e">
        <f>L573-CGB_90DSMR</f>
        <v>#DIV/0!</v>
      </c>
      <c r="N573" s="83" t="e">
        <f t="shared" si="26"/>
        <v>#DIV/0!</v>
      </c>
    </row>
    <row r="574" spans="10:14" x14ac:dyDescent="0.25">
      <c r="J574" s="84">
        <f>EOD_T-A574</f>
        <v>42094</v>
      </c>
      <c r="K574" s="83">
        <f t="shared" si="24"/>
        <v>0</v>
      </c>
      <c r="L574" s="83" t="e">
        <f t="shared" si="25"/>
        <v>#DIV/0!</v>
      </c>
      <c r="M574" s="83" t="e">
        <f>L574-CGB_90DSMR</f>
        <v>#DIV/0!</v>
      </c>
      <c r="N574" s="83" t="e">
        <f t="shared" si="26"/>
        <v>#DIV/0!</v>
      </c>
    </row>
    <row r="575" spans="10:14" x14ac:dyDescent="0.25">
      <c r="J575" s="84">
        <f>EOD_T-A575</f>
        <v>42094</v>
      </c>
      <c r="K575" s="83">
        <f t="shared" si="24"/>
        <v>0</v>
      </c>
      <c r="L575" s="83" t="e">
        <f t="shared" si="25"/>
        <v>#DIV/0!</v>
      </c>
      <c r="M575" s="83" t="e">
        <f>L575-CGB_90DSMR</f>
        <v>#DIV/0!</v>
      </c>
      <c r="N575" s="83" t="e">
        <f t="shared" si="26"/>
        <v>#DIV/0!</v>
      </c>
    </row>
    <row r="576" spans="10:14" x14ac:dyDescent="0.25">
      <c r="J576" s="84">
        <f>EOD_T-A576</f>
        <v>42094</v>
      </c>
      <c r="K576" s="83">
        <f t="shared" si="24"/>
        <v>0</v>
      </c>
      <c r="L576" s="83" t="e">
        <f t="shared" si="25"/>
        <v>#DIV/0!</v>
      </c>
      <c r="M576" s="83" t="e">
        <f>L576-CGB_90DSMR</f>
        <v>#DIV/0!</v>
      </c>
      <c r="N576" s="83" t="e">
        <f t="shared" si="26"/>
        <v>#DIV/0!</v>
      </c>
    </row>
    <row r="577" spans="10:14" x14ac:dyDescent="0.25">
      <c r="J577" s="84">
        <f>EOD_T-A577</f>
        <v>42094</v>
      </c>
      <c r="K577" s="83">
        <f t="shared" si="24"/>
        <v>0</v>
      </c>
      <c r="L577" s="83" t="e">
        <f t="shared" si="25"/>
        <v>#DIV/0!</v>
      </c>
      <c r="M577" s="83" t="e">
        <f>L577-CGB_90DSMR</f>
        <v>#DIV/0!</v>
      </c>
      <c r="N577" s="83" t="e">
        <f t="shared" si="26"/>
        <v>#DIV/0!</v>
      </c>
    </row>
    <row r="578" spans="10:14" x14ac:dyDescent="0.25">
      <c r="J578" s="84">
        <f>EOD_T-A578</f>
        <v>42094</v>
      </c>
      <c r="K578" s="83">
        <f t="shared" si="24"/>
        <v>0</v>
      </c>
      <c r="L578" s="83" t="e">
        <f t="shared" si="25"/>
        <v>#DIV/0!</v>
      </c>
      <c r="M578" s="83" t="e">
        <f>L578-CGB_90DSMR</f>
        <v>#DIV/0!</v>
      </c>
      <c r="N578" s="83" t="e">
        <f t="shared" si="26"/>
        <v>#DIV/0!</v>
      </c>
    </row>
    <row r="579" spans="10:14" x14ac:dyDescent="0.25">
      <c r="J579" s="84">
        <f>EOD_T-A579</f>
        <v>42094</v>
      </c>
      <c r="K579" s="83">
        <f t="shared" si="24"/>
        <v>0</v>
      </c>
      <c r="L579" s="83" t="e">
        <f t="shared" si="25"/>
        <v>#DIV/0!</v>
      </c>
      <c r="M579" s="83" t="e">
        <f>L579-CGB_90DSMR</f>
        <v>#DIV/0!</v>
      </c>
      <c r="N579" s="83" t="e">
        <f t="shared" si="26"/>
        <v>#DIV/0!</v>
      </c>
    </row>
    <row r="580" spans="10:14" x14ac:dyDescent="0.25">
      <c r="J580" s="84">
        <f>EOD_T-A580</f>
        <v>42094</v>
      </c>
      <c r="K580" s="83">
        <f t="shared" si="24"/>
        <v>0</v>
      </c>
      <c r="L580" s="83" t="e">
        <f t="shared" si="25"/>
        <v>#DIV/0!</v>
      </c>
      <c r="M580" s="83" t="e">
        <f>L580-CGB_90DSMR</f>
        <v>#DIV/0!</v>
      </c>
      <c r="N580" s="83" t="e">
        <f t="shared" si="26"/>
        <v>#DIV/0!</v>
      </c>
    </row>
    <row r="581" spans="10:14" x14ac:dyDescent="0.25">
      <c r="J581" s="84">
        <f>EOD_T-A581</f>
        <v>42094</v>
      </c>
      <c r="K581" s="83">
        <f t="shared" si="24"/>
        <v>0</v>
      </c>
      <c r="L581" s="83" t="e">
        <f t="shared" si="25"/>
        <v>#DIV/0!</v>
      </c>
      <c r="M581" s="83" t="e">
        <f>L581-CGB_90DSMR</f>
        <v>#DIV/0!</v>
      </c>
      <c r="N581" s="83" t="e">
        <f t="shared" si="26"/>
        <v>#DIV/0!</v>
      </c>
    </row>
    <row r="582" spans="10:14" x14ac:dyDescent="0.25">
      <c r="J582" s="84">
        <f>EOD_T-A582</f>
        <v>42094</v>
      </c>
      <c r="K582" s="83">
        <f t="shared" si="24"/>
        <v>0</v>
      </c>
      <c r="L582" s="83" t="e">
        <f t="shared" si="25"/>
        <v>#DIV/0!</v>
      </c>
      <c r="M582" s="83" t="e">
        <f>L582-CGB_90DSMR</f>
        <v>#DIV/0!</v>
      </c>
      <c r="N582" s="83" t="e">
        <f t="shared" si="26"/>
        <v>#DIV/0!</v>
      </c>
    </row>
    <row r="583" spans="10:14" x14ac:dyDescent="0.25">
      <c r="J583" s="84">
        <f>EOD_T-A583</f>
        <v>42094</v>
      </c>
      <c r="K583" s="83">
        <f t="shared" si="24"/>
        <v>0</v>
      </c>
      <c r="L583" s="83" t="e">
        <f t="shared" si="25"/>
        <v>#DIV/0!</v>
      </c>
      <c r="M583" s="83" t="e">
        <f>L583-CGB_90DSMR</f>
        <v>#DIV/0!</v>
      </c>
      <c r="N583" s="83" t="e">
        <f t="shared" si="26"/>
        <v>#DIV/0!</v>
      </c>
    </row>
    <row r="584" spans="10:14" x14ac:dyDescent="0.25">
      <c r="J584" s="84">
        <f>EOD_T-A584</f>
        <v>42094</v>
      </c>
      <c r="K584" s="83">
        <f t="shared" si="24"/>
        <v>0</v>
      </c>
      <c r="L584" s="83" t="e">
        <f t="shared" si="25"/>
        <v>#DIV/0!</v>
      </c>
      <c r="M584" s="83" t="e">
        <f>L584-CGB_90DSMR</f>
        <v>#DIV/0!</v>
      </c>
      <c r="N584" s="83" t="e">
        <f t="shared" si="26"/>
        <v>#DIV/0!</v>
      </c>
    </row>
    <row r="585" spans="10:14" x14ac:dyDescent="0.25">
      <c r="J585" s="84">
        <f>EOD_T-A585</f>
        <v>42094</v>
      </c>
      <c r="K585" s="83">
        <f t="shared" si="24"/>
        <v>0</v>
      </c>
      <c r="L585" s="83" t="e">
        <f t="shared" si="25"/>
        <v>#DIV/0!</v>
      </c>
      <c r="M585" s="83" t="e">
        <f>L585-CGB_90DSMR</f>
        <v>#DIV/0!</v>
      </c>
      <c r="N585" s="83" t="e">
        <f t="shared" si="26"/>
        <v>#DIV/0!</v>
      </c>
    </row>
    <row r="586" spans="10:14" x14ac:dyDescent="0.25">
      <c r="J586" s="84">
        <f>EOD_T-A586</f>
        <v>42094</v>
      </c>
      <c r="K586" s="83">
        <f t="shared" si="24"/>
        <v>0</v>
      </c>
      <c r="L586" s="83" t="e">
        <f t="shared" si="25"/>
        <v>#DIV/0!</v>
      </c>
      <c r="M586" s="83" t="e">
        <f>L586-CGB_90DSMR</f>
        <v>#DIV/0!</v>
      </c>
      <c r="N586" s="83" t="e">
        <f t="shared" si="26"/>
        <v>#DIV/0!</v>
      </c>
    </row>
    <row r="587" spans="10:14" x14ac:dyDescent="0.25">
      <c r="J587" s="84">
        <f>EOD_T-A587</f>
        <v>42094</v>
      </c>
      <c r="K587" s="83">
        <f t="shared" si="24"/>
        <v>0</v>
      </c>
      <c r="L587" s="83" t="e">
        <f t="shared" si="25"/>
        <v>#DIV/0!</v>
      </c>
      <c r="M587" s="83" t="e">
        <f>L587-CGB_90DSMR</f>
        <v>#DIV/0!</v>
      </c>
      <c r="N587" s="83" t="e">
        <f t="shared" si="26"/>
        <v>#DIV/0!</v>
      </c>
    </row>
    <row r="588" spans="10:14" x14ac:dyDescent="0.25">
      <c r="J588" s="84">
        <f>EOD_T-A588</f>
        <v>42094</v>
      </c>
      <c r="K588" s="83">
        <f t="shared" ref="K588:K651" si="27">E588-E589</f>
        <v>0</v>
      </c>
      <c r="L588" s="83" t="e">
        <f t="shared" ref="L588:L651" si="28">K588/E589*100</f>
        <v>#DIV/0!</v>
      </c>
      <c r="M588" s="83" t="e">
        <f>L588-CGB_90DSMR</f>
        <v>#DIV/0!</v>
      </c>
      <c r="N588" s="83" t="e">
        <f t="shared" ref="N588:N651" si="29">M588*M588</f>
        <v>#DIV/0!</v>
      </c>
    </row>
    <row r="589" spans="10:14" x14ac:dyDescent="0.25">
      <c r="J589" s="84">
        <f>EOD_T-A589</f>
        <v>42094</v>
      </c>
      <c r="K589" s="83">
        <f t="shared" si="27"/>
        <v>0</v>
      </c>
      <c r="L589" s="83" t="e">
        <f t="shared" si="28"/>
        <v>#DIV/0!</v>
      </c>
      <c r="M589" s="83" t="e">
        <f>L589-CGB_90DSMR</f>
        <v>#DIV/0!</v>
      </c>
      <c r="N589" s="83" t="e">
        <f t="shared" si="29"/>
        <v>#DIV/0!</v>
      </c>
    </row>
    <row r="590" spans="10:14" x14ac:dyDescent="0.25">
      <c r="J590" s="84">
        <f>EOD_T-A590</f>
        <v>42094</v>
      </c>
      <c r="K590" s="83">
        <f t="shared" si="27"/>
        <v>0</v>
      </c>
      <c r="L590" s="83" t="e">
        <f t="shared" si="28"/>
        <v>#DIV/0!</v>
      </c>
      <c r="M590" s="83" t="e">
        <f>L590-CGB_90DSMR</f>
        <v>#DIV/0!</v>
      </c>
      <c r="N590" s="83" t="e">
        <f t="shared" si="29"/>
        <v>#DIV/0!</v>
      </c>
    </row>
    <row r="591" spans="10:14" x14ac:dyDescent="0.25">
      <c r="J591" s="84">
        <f>EOD_T-A591</f>
        <v>42094</v>
      </c>
      <c r="K591" s="83">
        <f t="shared" si="27"/>
        <v>0</v>
      </c>
      <c r="L591" s="83" t="e">
        <f t="shared" si="28"/>
        <v>#DIV/0!</v>
      </c>
      <c r="M591" s="83" t="e">
        <f>L591-CGB_90DSMR</f>
        <v>#DIV/0!</v>
      </c>
      <c r="N591" s="83" t="e">
        <f t="shared" si="29"/>
        <v>#DIV/0!</v>
      </c>
    </row>
    <row r="592" spans="10:14" x14ac:dyDescent="0.25">
      <c r="J592" s="84">
        <f>EOD_T-A592</f>
        <v>42094</v>
      </c>
      <c r="K592" s="83">
        <f t="shared" si="27"/>
        <v>0</v>
      </c>
      <c r="L592" s="83" t="e">
        <f t="shared" si="28"/>
        <v>#DIV/0!</v>
      </c>
      <c r="M592" s="83" t="e">
        <f>L592-CGB_90DSMR</f>
        <v>#DIV/0!</v>
      </c>
      <c r="N592" s="83" t="e">
        <f t="shared" si="29"/>
        <v>#DIV/0!</v>
      </c>
    </row>
    <row r="593" spans="10:14" x14ac:dyDescent="0.25">
      <c r="J593" s="84">
        <f>EOD_T-A593</f>
        <v>42094</v>
      </c>
      <c r="K593" s="83">
        <f t="shared" si="27"/>
        <v>0</v>
      </c>
      <c r="L593" s="83" t="e">
        <f t="shared" si="28"/>
        <v>#DIV/0!</v>
      </c>
      <c r="M593" s="83" t="e">
        <f>L593-CGB_90DSMR</f>
        <v>#DIV/0!</v>
      </c>
      <c r="N593" s="83" t="e">
        <f t="shared" si="29"/>
        <v>#DIV/0!</v>
      </c>
    </row>
    <row r="594" spans="10:14" x14ac:dyDescent="0.25">
      <c r="J594" s="84">
        <f>EOD_T-A594</f>
        <v>42094</v>
      </c>
      <c r="K594" s="83">
        <f t="shared" si="27"/>
        <v>0</v>
      </c>
      <c r="L594" s="83" t="e">
        <f t="shared" si="28"/>
        <v>#DIV/0!</v>
      </c>
      <c r="M594" s="83" t="e">
        <f>L594-CGB_90DSMR</f>
        <v>#DIV/0!</v>
      </c>
      <c r="N594" s="83" t="e">
        <f t="shared" si="29"/>
        <v>#DIV/0!</v>
      </c>
    </row>
    <row r="595" spans="10:14" x14ac:dyDescent="0.25">
      <c r="J595" s="84">
        <f>EOD_T-A595</f>
        <v>42094</v>
      </c>
      <c r="K595" s="83">
        <f t="shared" si="27"/>
        <v>0</v>
      </c>
      <c r="L595" s="83" t="e">
        <f t="shared" si="28"/>
        <v>#DIV/0!</v>
      </c>
      <c r="M595" s="83" t="e">
        <f>L595-CGB_90DSMR</f>
        <v>#DIV/0!</v>
      </c>
      <c r="N595" s="83" t="e">
        <f t="shared" si="29"/>
        <v>#DIV/0!</v>
      </c>
    </row>
    <row r="596" spans="10:14" x14ac:dyDescent="0.25">
      <c r="J596" s="84">
        <f>EOD_T-A596</f>
        <v>42094</v>
      </c>
      <c r="K596" s="83">
        <f t="shared" si="27"/>
        <v>0</v>
      </c>
      <c r="L596" s="83" t="e">
        <f t="shared" si="28"/>
        <v>#DIV/0!</v>
      </c>
      <c r="M596" s="83" t="e">
        <f>L596-CGB_90DSMR</f>
        <v>#DIV/0!</v>
      </c>
      <c r="N596" s="83" t="e">
        <f t="shared" si="29"/>
        <v>#DIV/0!</v>
      </c>
    </row>
    <row r="597" spans="10:14" x14ac:dyDescent="0.25">
      <c r="J597" s="84">
        <f>EOD_T-A597</f>
        <v>42094</v>
      </c>
      <c r="K597" s="83">
        <f t="shared" si="27"/>
        <v>0</v>
      </c>
      <c r="L597" s="83" t="e">
        <f t="shared" si="28"/>
        <v>#DIV/0!</v>
      </c>
      <c r="M597" s="83" t="e">
        <f>L597-CGB_90DSMR</f>
        <v>#DIV/0!</v>
      </c>
      <c r="N597" s="83" t="e">
        <f t="shared" si="29"/>
        <v>#DIV/0!</v>
      </c>
    </row>
    <row r="598" spans="10:14" x14ac:dyDescent="0.25">
      <c r="J598" s="84">
        <f>EOD_T-A598</f>
        <v>42094</v>
      </c>
      <c r="K598" s="83">
        <f t="shared" si="27"/>
        <v>0</v>
      </c>
      <c r="L598" s="83" t="e">
        <f t="shared" si="28"/>
        <v>#DIV/0!</v>
      </c>
      <c r="M598" s="83" t="e">
        <f>L598-CGB_90DSMR</f>
        <v>#DIV/0!</v>
      </c>
      <c r="N598" s="83" t="e">
        <f t="shared" si="29"/>
        <v>#DIV/0!</v>
      </c>
    </row>
    <row r="599" spans="10:14" x14ac:dyDescent="0.25">
      <c r="J599" s="84">
        <f>EOD_T-A599</f>
        <v>42094</v>
      </c>
      <c r="K599" s="83">
        <f t="shared" si="27"/>
        <v>0</v>
      </c>
      <c r="L599" s="83" t="e">
        <f t="shared" si="28"/>
        <v>#DIV/0!</v>
      </c>
      <c r="M599" s="83" t="e">
        <f>L599-CGB_90DSMR</f>
        <v>#DIV/0!</v>
      </c>
      <c r="N599" s="83" t="e">
        <f t="shared" si="29"/>
        <v>#DIV/0!</v>
      </c>
    </row>
    <row r="600" spans="10:14" x14ac:dyDescent="0.25">
      <c r="J600" s="84">
        <f>EOD_T-A600</f>
        <v>42094</v>
      </c>
      <c r="K600" s="83">
        <f t="shared" si="27"/>
        <v>0</v>
      </c>
      <c r="L600" s="83" t="e">
        <f t="shared" si="28"/>
        <v>#DIV/0!</v>
      </c>
      <c r="M600" s="83" t="e">
        <f>L600-CGB_90DSMR</f>
        <v>#DIV/0!</v>
      </c>
      <c r="N600" s="83" t="e">
        <f t="shared" si="29"/>
        <v>#DIV/0!</v>
      </c>
    </row>
    <row r="601" spans="10:14" x14ac:dyDescent="0.25">
      <c r="J601" s="84">
        <f>EOD_T-A601</f>
        <v>42094</v>
      </c>
      <c r="K601" s="83">
        <f t="shared" si="27"/>
        <v>0</v>
      </c>
      <c r="L601" s="83" t="e">
        <f t="shared" si="28"/>
        <v>#DIV/0!</v>
      </c>
      <c r="M601" s="83" t="e">
        <f>L601-CGB_90DSMR</f>
        <v>#DIV/0!</v>
      </c>
      <c r="N601" s="83" t="e">
        <f t="shared" si="29"/>
        <v>#DIV/0!</v>
      </c>
    </row>
    <row r="602" spans="10:14" x14ac:dyDescent="0.25">
      <c r="J602" s="84">
        <f>EOD_T-A602</f>
        <v>42094</v>
      </c>
      <c r="K602" s="83">
        <f t="shared" si="27"/>
        <v>0</v>
      </c>
      <c r="L602" s="83" t="e">
        <f t="shared" si="28"/>
        <v>#DIV/0!</v>
      </c>
      <c r="M602" s="83" t="e">
        <f>L602-CGB_90DSMR</f>
        <v>#DIV/0!</v>
      </c>
      <c r="N602" s="83" t="e">
        <f t="shared" si="29"/>
        <v>#DIV/0!</v>
      </c>
    </row>
    <row r="603" spans="10:14" x14ac:dyDescent="0.25">
      <c r="J603" s="84">
        <f>EOD_T-A603</f>
        <v>42094</v>
      </c>
      <c r="K603" s="83">
        <f t="shared" si="27"/>
        <v>0</v>
      </c>
      <c r="L603" s="83" t="e">
        <f t="shared" si="28"/>
        <v>#DIV/0!</v>
      </c>
      <c r="M603" s="83" t="e">
        <f>L603-CGB_90DSMR</f>
        <v>#DIV/0!</v>
      </c>
      <c r="N603" s="83" t="e">
        <f t="shared" si="29"/>
        <v>#DIV/0!</v>
      </c>
    </row>
    <row r="604" spans="10:14" x14ac:dyDescent="0.25">
      <c r="J604" s="84">
        <f>EOD_T-A604</f>
        <v>42094</v>
      </c>
      <c r="K604" s="83">
        <f t="shared" si="27"/>
        <v>0</v>
      </c>
      <c r="L604" s="83" t="e">
        <f t="shared" si="28"/>
        <v>#DIV/0!</v>
      </c>
      <c r="M604" s="83" t="e">
        <f>L604-CGB_90DSMR</f>
        <v>#DIV/0!</v>
      </c>
      <c r="N604" s="83" t="e">
        <f t="shared" si="29"/>
        <v>#DIV/0!</v>
      </c>
    </row>
    <row r="605" spans="10:14" x14ac:dyDescent="0.25">
      <c r="J605" s="84">
        <f>EOD_T-A605</f>
        <v>42094</v>
      </c>
      <c r="K605" s="83">
        <f t="shared" si="27"/>
        <v>0</v>
      </c>
      <c r="L605" s="83" t="e">
        <f t="shared" si="28"/>
        <v>#DIV/0!</v>
      </c>
      <c r="M605" s="83" t="e">
        <f>L605-CGB_90DSMR</f>
        <v>#DIV/0!</v>
      </c>
      <c r="N605" s="83" t="e">
        <f t="shared" si="29"/>
        <v>#DIV/0!</v>
      </c>
    </row>
    <row r="606" spans="10:14" x14ac:dyDescent="0.25">
      <c r="J606" s="84">
        <f>EOD_T-A606</f>
        <v>42094</v>
      </c>
      <c r="K606" s="83">
        <f t="shared" si="27"/>
        <v>0</v>
      </c>
      <c r="L606" s="83" t="e">
        <f t="shared" si="28"/>
        <v>#DIV/0!</v>
      </c>
      <c r="M606" s="83" t="e">
        <f>L606-CGB_90DSMR</f>
        <v>#DIV/0!</v>
      </c>
      <c r="N606" s="83" t="e">
        <f t="shared" si="29"/>
        <v>#DIV/0!</v>
      </c>
    </row>
    <row r="607" spans="10:14" x14ac:dyDescent="0.25">
      <c r="J607" s="84">
        <f>EOD_T-A607</f>
        <v>42094</v>
      </c>
      <c r="K607" s="83">
        <f t="shared" si="27"/>
        <v>0</v>
      </c>
      <c r="L607" s="83" t="e">
        <f t="shared" si="28"/>
        <v>#DIV/0!</v>
      </c>
      <c r="M607" s="83" t="e">
        <f>L607-CGB_90DSMR</f>
        <v>#DIV/0!</v>
      </c>
      <c r="N607" s="83" t="e">
        <f t="shared" si="29"/>
        <v>#DIV/0!</v>
      </c>
    </row>
    <row r="608" spans="10:14" x14ac:dyDescent="0.25">
      <c r="J608" s="84">
        <f>EOD_T-A608</f>
        <v>42094</v>
      </c>
      <c r="K608" s="83">
        <f t="shared" si="27"/>
        <v>0</v>
      </c>
      <c r="L608" s="83" t="e">
        <f t="shared" si="28"/>
        <v>#DIV/0!</v>
      </c>
      <c r="M608" s="83" t="e">
        <f>L608-CGB_90DSMR</f>
        <v>#DIV/0!</v>
      </c>
      <c r="N608" s="83" t="e">
        <f t="shared" si="29"/>
        <v>#DIV/0!</v>
      </c>
    </row>
    <row r="609" spans="10:14" x14ac:dyDescent="0.25">
      <c r="J609" s="84">
        <f>EOD_T-A609</f>
        <v>42094</v>
      </c>
      <c r="K609" s="83">
        <f t="shared" si="27"/>
        <v>0</v>
      </c>
      <c r="L609" s="83" t="e">
        <f t="shared" si="28"/>
        <v>#DIV/0!</v>
      </c>
      <c r="M609" s="83" t="e">
        <f>L609-CGB_90DSMR</f>
        <v>#DIV/0!</v>
      </c>
      <c r="N609" s="83" t="e">
        <f t="shared" si="29"/>
        <v>#DIV/0!</v>
      </c>
    </row>
    <row r="610" spans="10:14" x14ac:dyDescent="0.25">
      <c r="J610" s="84">
        <f>EOD_T-A610</f>
        <v>42094</v>
      </c>
      <c r="K610" s="83">
        <f t="shared" si="27"/>
        <v>0</v>
      </c>
      <c r="L610" s="83" t="e">
        <f t="shared" si="28"/>
        <v>#DIV/0!</v>
      </c>
      <c r="M610" s="83" t="e">
        <f>L610-CGB_90DSMR</f>
        <v>#DIV/0!</v>
      </c>
      <c r="N610" s="83" t="e">
        <f t="shared" si="29"/>
        <v>#DIV/0!</v>
      </c>
    </row>
    <row r="611" spans="10:14" x14ac:dyDescent="0.25">
      <c r="J611" s="84">
        <f>EOD_T-A611</f>
        <v>42094</v>
      </c>
      <c r="K611" s="83">
        <f t="shared" si="27"/>
        <v>0</v>
      </c>
      <c r="L611" s="83" t="e">
        <f t="shared" si="28"/>
        <v>#DIV/0!</v>
      </c>
      <c r="M611" s="83" t="e">
        <f>L611-CGB_90DSMR</f>
        <v>#DIV/0!</v>
      </c>
      <c r="N611" s="83" t="e">
        <f t="shared" si="29"/>
        <v>#DIV/0!</v>
      </c>
    </row>
    <row r="612" spans="10:14" x14ac:dyDescent="0.25">
      <c r="J612" s="84">
        <f>EOD_T-A612</f>
        <v>42094</v>
      </c>
      <c r="K612" s="83">
        <f t="shared" si="27"/>
        <v>0</v>
      </c>
      <c r="L612" s="83" t="e">
        <f t="shared" si="28"/>
        <v>#DIV/0!</v>
      </c>
      <c r="M612" s="83" t="e">
        <f>L612-CGB_90DSMR</f>
        <v>#DIV/0!</v>
      </c>
      <c r="N612" s="83" t="e">
        <f t="shared" si="29"/>
        <v>#DIV/0!</v>
      </c>
    </row>
    <row r="613" spans="10:14" x14ac:dyDescent="0.25">
      <c r="J613" s="84">
        <f>EOD_T-A613</f>
        <v>42094</v>
      </c>
      <c r="K613" s="83">
        <f t="shared" si="27"/>
        <v>0</v>
      </c>
      <c r="L613" s="83" t="e">
        <f t="shared" si="28"/>
        <v>#DIV/0!</v>
      </c>
      <c r="M613" s="83" t="e">
        <f>L613-CGB_90DSMR</f>
        <v>#DIV/0!</v>
      </c>
      <c r="N613" s="83" t="e">
        <f t="shared" si="29"/>
        <v>#DIV/0!</v>
      </c>
    </row>
    <row r="614" spans="10:14" x14ac:dyDescent="0.25">
      <c r="J614" s="84">
        <f>EOD_T-A614</f>
        <v>42094</v>
      </c>
      <c r="K614" s="83">
        <f t="shared" si="27"/>
        <v>0</v>
      </c>
      <c r="L614" s="83" t="e">
        <f t="shared" si="28"/>
        <v>#DIV/0!</v>
      </c>
      <c r="M614" s="83" t="e">
        <f>L614-CGB_90DSMR</f>
        <v>#DIV/0!</v>
      </c>
      <c r="N614" s="83" t="e">
        <f t="shared" si="29"/>
        <v>#DIV/0!</v>
      </c>
    </row>
    <row r="615" spans="10:14" x14ac:dyDescent="0.25">
      <c r="J615" s="84">
        <f>EOD_T-A615</f>
        <v>42094</v>
      </c>
      <c r="K615" s="83">
        <f t="shared" si="27"/>
        <v>0</v>
      </c>
      <c r="L615" s="83" t="e">
        <f t="shared" si="28"/>
        <v>#DIV/0!</v>
      </c>
      <c r="M615" s="83" t="e">
        <f>L615-CGB_90DSMR</f>
        <v>#DIV/0!</v>
      </c>
      <c r="N615" s="83" t="e">
        <f t="shared" si="29"/>
        <v>#DIV/0!</v>
      </c>
    </row>
    <row r="616" spans="10:14" x14ac:dyDescent="0.25">
      <c r="J616" s="84">
        <f>EOD_T-A616</f>
        <v>42094</v>
      </c>
      <c r="K616" s="83">
        <f t="shared" si="27"/>
        <v>0</v>
      </c>
      <c r="L616" s="83" t="e">
        <f t="shared" si="28"/>
        <v>#DIV/0!</v>
      </c>
      <c r="M616" s="83" t="e">
        <f>L616-CGB_90DSMR</f>
        <v>#DIV/0!</v>
      </c>
      <c r="N616" s="83" t="e">
        <f t="shared" si="29"/>
        <v>#DIV/0!</v>
      </c>
    </row>
    <row r="617" spans="10:14" x14ac:dyDescent="0.25">
      <c r="J617" s="84">
        <f>EOD_T-A617</f>
        <v>42094</v>
      </c>
      <c r="K617" s="83">
        <f t="shared" si="27"/>
        <v>0</v>
      </c>
      <c r="L617" s="83" t="e">
        <f t="shared" si="28"/>
        <v>#DIV/0!</v>
      </c>
      <c r="M617" s="83" t="e">
        <f>L617-CGB_90DSMR</f>
        <v>#DIV/0!</v>
      </c>
      <c r="N617" s="83" t="e">
        <f t="shared" si="29"/>
        <v>#DIV/0!</v>
      </c>
    </row>
    <row r="618" spans="10:14" x14ac:dyDescent="0.25">
      <c r="J618" s="84">
        <f>EOD_T-A618</f>
        <v>42094</v>
      </c>
      <c r="K618" s="83">
        <f t="shared" si="27"/>
        <v>0</v>
      </c>
      <c r="L618" s="83" t="e">
        <f t="shared" si="28"/>
        <v>#DIV/0!</v>
      </c>
      <c r="M618" s="83" t="e">
        <f>L618-CGB_90DSMR</f>
        <v>#DIV/0!</v>
      </c>
      <c r="N618" s="83" t="e">
        <f t="shared" si="29"/>
        <v>#DIV/0!</v>
      </c>
    </row>
    <row r="619" spans="10:14" x14ac:dyDescent="0.25">
      <c r="J619" s="84">
        <f>EOD_T-A619</f>
        <v>42094</v>
      </c>
      <c r="K619" s="83">
        <f t="shared" si="27"/>
        <v>0</v>
      </c>
      <c r="L619" s="83" t="e">
        <f t="shared" si="28"/>
        <v>#DIV/0!</v>
      </c>
      <c r="M619" s="83" t="e">
        <f>L619-CGB_90DSMR</f>
        <v>#DIV/0!</v>
      </c>
      <c r="N619" s="83" t="e">
        <f t="shared" si="29"/>
        <v>#DIV/0!</v>
      </c>
    </row>
    <row r="620" spans="10:14" x14ac:dyDescent="0.25">
      <c r="J620" s="84">
        <f>EOD_T-A620</f>
        <v>42094</v>
      </c>
      <c r="K620" s="83">
        <f t="shared" si="27"/>
        <v>0</v>
      </c>
      <c r="L620" s="83" t="e">
        <f t="shared" si="28"/>
        <v>#DIV/0!</v>
      </c>
      <c r="M620" s="83" t="e">
        <f>L620-CGB_90DSMR</f>
        <v>#DIV/0!</v>
      </c>
      <c r="N620" s="83" t="e">
        <f t="shared" si="29"/>
        <v>#DIV/0!</v>
      </c>
    </row>
    <row r="621" spans="10:14" x14ac:dyDescent="0.25">
      <c r="J621" s="84">
        <f>EOD_T-A621</f>
        <v>42094</v>
      </c>
      <c r="K621" s="83">
        <f t="shared" si="27"/>
        <v>0</v>
      </c>
      <c r="L621" s="83" t="e">
        <f t="shared" si="28"/>
        <v>#DIV/0!</v>
      </c>
      <c r="M621" s="83" t="e">
        <f>L621-CGB_90DSMR</f>
        <v>#DIV/0!</v>
      </c>
      <c r="N621" s="83" t="e">
        <f t="shared" si="29"/>
        <v>#DIV/0!</v>
      </c>
    </row>
    <row r="622" spans="10:14" x14ac:dyDescent="0.25">
      <c r="J622" s="84">
        <f>EOD_T-A622</f>
        <v>42094</v>
      </c>
      <c r="K622" s="83">
        <f t="shared" si="27"/>
        <v>0</v>
      </c>
      <c r="L622" s="83" t="e">
        <f t="shared" si="28"/>
        <v>#DIV/0!</v>
      </c>
      <c r="M622" s="83" t="e">
        <f>L622-CGB_90DSMR</f>
        <v>#DIV/0!</v>
      </c>
      <c r="N622" s="83" t="e">
        <f t="shared" si="29"/>
        <v>#DIV/0!</v>
      </c>
    </row>
    <row r="623" spans="10:14" x14ac:dyDescent="0.25">
      <c r="J623" s="84">
        <f>EOD_T-A623</f>
        <v>42094</v>
      </c>
      <c r="K623" s="83">
        <f t="shared" si="27"/>
        <v>0</v>
      </c>
      <c r="L623" s="83" t="e">
        <f t="shared" si="28"/>
        <v>#DIV/0!</v>
      </c>
      <c r="M623" s="83" t="e">
        <f>L623-CGB_90DSMR</f>
        <v>#DIV/0!</v>
      </c>
      <c r="N623" s="83" t="e">
        <f t="shared" si="29"/>
        <v>#DIV/0!</v>
      </c>
    </row>
    <row r="624" spans="10:14" x14ac:dyDescent="0.25">
      <c r="J624" s="84">
        <f>EOD_T-A624</f>
        <v>42094</v>
      </c>
      <c r="K624" s="83">
        <f t="shared" si="27"/>
        <v>0</v>
      </c>
      <c r="L624" s="83" t="e">
        <f t="shared" si="28"/>
        <v>#DIV/0!</v>
      </c>
      <c r="M624" s="83" t="e">
        <f>L624-CGB_90DSMR</f>
        <v>#DIV/0!</v>
      </c>
      <c r="N624" s="83" t="e">
        <f t="shared" si="29"/>
        <v>#DIV/0!</v>
      </c>
    </row>
    <row r="625" spans="10:14" x14ac:dyDescent="0.25">
      <c r="J625" s="84">
        <f>EOD_T-A625</f>
        <v>42094</v>
      </c>
      <c r="K625" s="83">
        <f t="shared" si="27"/>
        <v>0</v>
      </c>
      <c r="L625" s="83" t="e">
        <f t="shared" si="28"/>
        <v>#DIV/0!</v>
      </c>
      <c r="M625" s="83" t="e">
        <f>L625-CGB_90DSMR</f>
        <v>#DIV/0!</v>
      </c>
      <c r="N625" s="83" t="e">
        <f t="shared" si="29"/>
        <v>#DIV/0!</v>
      </c>
    </row>
    <row r="626" spans="10:14" x14ac:dyDescent="0.25">
      <c r="J626" s="84">
        <f>EOD_T-A626</f>
        <v>42094</v>
      </c>
      <c r="K626" s="83">
        <f t="shared" si="27"/>
        <v>0</v>
      </c>
      <c r="L626" s="83" t="e">
        <f t="shared" si="28"/>
        <v>#DIV/0!</v>
      </c>
      <c r="M626" s="83" t="e">
        <f>L626-CGB_90DSMR</f>
        <v>#DIV/0!</v>
      </c>
      <c r="N626" s="83" t="e">
        <f t="shared" si="29"/>
        <v>#DIV/0!</v>
      </c>
    </row>
    <row r="627" spans="10:14" x14ac:dyDescent="0.25">
      <c r="J627" s="84">
        <f>EOD_T-A627</f>
        <v>42094</v>
      </c>
      <c r="K627" s="83">
        <f t="shared" si="27"/>
        <v>0</v>
      </c>
      <c r="L627" s="83" t="e">
        <f t="shared" si="28"/>
        <v>#DIV/0!</v>
      </c>
      <c r="M627" s="83" t="e">
        <f>L627-CGB_90DSMR</f>
        <v>#DIV/0!</v>
      </c>
      <c r="N627" s="83" t="e">
        <f t="shared" si="29"/>
        <v>#DIV/0!</v>
      </c>
    </row>
    <row r="628" spans="10:14" x14ac:dyDescent="0.25">
      <c r="J628" s="84">
        <f>EOD_T-A628</f>
        <v>42094</v>
      </c>
      <c r="K628" s="83">
        <f t="shared" si="27"/>
        <v>0</v>
      </c>
      <c r="L628" s="83" t="e">
        <f t="shared" si="28"/>
        <v>#DIV/0!</v>
      </c>
      <c r="M628" s="83" t="e">
        <f>L628-CGB_90DSMR</f>
        <v>#DIV/0!</v>
      </c>
      <c r="N628" s="83" t="e">
        <f t="shared" si="29"/>
        <v>#DIV/0!</v>
      </c>
    </row>
    <row r="629" spans="10:14" x14ac:dyDescent="0.25">
      <c r="J629" s="84">
        <f>EOD_T-A629</f>
        <v>42094</v>
      </c>
      <c r="K629" s="83">
        <f t="shared" si="27"/>
        <v>0</v>
      </c>
      <c r="L629" s="83" t="e">
        <f t="shared" si="28"/>
        <v>#DIV/0!</v>
      </c>
      <c r="M629" s="83" t="e">
        <f>L629-CGB_90DSMR</f>
        <v>#DIV/0!</v>
      </c>
      <c r="N629" s="83" t="e">
        <f t="shared" si="29"/>
        <v>#DIV/0!</v>
      </c>
    </row>
    <row r="630" spans="10:14" x14ac:dyDescent="0.25">
      <c r="J630" s="84">
        <f>EOD_T-A630</f>
        <v>42094</v>
      </c>
      <c r="K630" s="83">
        <f t="shared" si="27"/>
        <v>0</v>
      </c>
      <c r="L630" s="83" t="e">
        <f t="shared" si="28"/>
        <v>#DIV/0!</v>
      </c>
      <c r="M630" s="83" t="e">
        <f>L630-CGB_90DSMR</f>
        <v>#DIV/0!</v>
      </c>
      <c r="N630" s="83" t="e">
        <f t="shared" si="29"/>
        <v>#DIV/0!</v>
      </c>
    </row>
    <row r="631" spans="10:14" x14ac:dyDescent="0.25">
      <c r="J631" s="84">
        <f>EOD_T-A631</f>
        <v>42094</v>
      </c>
      <c r="K631" s="83">
        <f t="shared" si="27"/>
        <v>0</v>
      </c>
      <c r="L631" s="83" t="e">
        <f t="shared" si="28"/>
        <v>#DIV/0!</v>
      </c>
      <c r="M631" s="83" t="e">
        <f>L631-CGB_90DSMR</f>
        <v>#DIV/0!</v>
      </c>
      <c r="N631" s="83" t="e">
        <f t="shared" si="29"/>
        <v>#DIV/0!</v>
      </c>
    </row>
    <row r="632" spans="10:14" x14ac:dyDescent="0.25">
      <c r="J632" s="84">
        <f>EOD_T-A632</f>
        <v>42094</v>
      </c>
      <c r="K632" s="83">
        <f t="shared" si="27"/>
        <v>0</v>
      </c>
      <c r="L632" s="83" t="e">
        <f t="shared" si="28"/>
        <v>#DIV/0!</v>
      </c>
      <c r="M632" s="83" t="e">
        <f>L632-CGB_90DSMR</f>
        <v>#DIV/0!</v>
      </c>
      <c r="N632" s="83" t="e">
        <f t="shared" si="29"/>
        <v>#DIV/0!</v>
      </c>
    </row>
    <row r="633" spans="10:14" x14ac:dyDescent="0.25">
      <c r="J633" s="84">
        <f>EOD_T-A633</f>
        <v>42094</v>
      </c>
      <c r="K633" s="83">
        <f t="shared" si="27"/>
        <v>0</v>
      </c>
      <c r="L633" s="83" t="e">
        <f t="shared" si="28"/>
        <v>#DIV/0!</v>
      </c>
      <c r="M633" s="83" t="e">
        <f>L633-CGB_90DSMR</f>
        <v>#DIV/0!</v>
      </c>
      <c r="N633" s="83" t="e">
        <f t="shared" si="29"/>
        <v>#DIV/0!</v>
      </c>
    </row>
    <row r="634" spans="10:14" x14ac:dyDescent="0.25">
      <c r="J634" s="84">
        <f>EOD_T-A634</f>
        <v>42094</v>
      </c>
      <c r="K634" s="83">
        <f t="shared" si="27"/>
        <v>0</v>
      </c>
      <c r="L634" s="83" t="e">
        <f t="shared" si="28"/>
        <v>#DIV/0!</v>
      </c>
      <c r="M634" s="83" t="e">
        <f>L634-CGB_90DSMR</f>
        <v>#DIV/0!</v>
      </c>
      <c r="N634" s="83" t="e">
        <f t="shared" si="29"/>
        <v>#DIV/0!</v>
      </c>
    </row>
    <row r="635" spans="10:14" x14ac:dyDescent="0.25">
      <c r="J635" s="84">
        <f>EOD_T-A635</f>
        <v>42094</v>
      </c>
      <c r="K635" s="83">
        <f t="shared" si="27"/>
        <v>0</v>
      </c>
      <c r="L635" s="83" t="e">
        <f t="shared" si="28"/>
        <v>#DIV/0!</v>
      </c>
      <c r="M635" s="83" t="e">
        <f>L635-CGB_90DSMR</f>
        <v>#DIV/0!</v>
      </c>
      <c r="N635" s="83" t="e">
        <f t="shared" si="29"/>
        <v>#DIV/0!</v>
      </c>
    </row>
    <row r="636" spans="10:14" x14ac:dyDescent="0.25">
      <c r="J636" s="84">
        <f>EOD_T-A636</f>
        <v>42094</v>
      </c>
      <c r="K636" s="83">
        <f t="shared" si="27"/>
        <v>0</v>
      </c>
      <c r="L636" s="83" t="e">
        <f t="shared" si="28"/>
        <v>#DIV/0!</v>
      </c>
      <c r="M636" s="83" t="e">
        <f>L636-CGB_90DSMR</f>
        <v>#DIV/0!</v>
      </c>
      <c r="N636" s="83" t="e">
        <f t="shared" si="29"/>
        <v>#DIV/0!</v>
      </c>
    </row>
    <row r="637" spans="10:14" x14ac:dyDescent="0.25">
      <c r="J637" s="84">
        <f>EOD_T-A637</f>
        <v>42094</v>
      </c>
      <c r="K637" s="83">
        <f t="shared" si="27"/>
        <v>0</v>
      </c>
      <c r="L637" s="83" t="e">
        <f t="shared" si="28"/>
        <v>#DIV/0!</v>
      </c>
      <c r="M637" s="83" t="e">
        <f>L637-CGB_90DSMR</f>
        <v>#DIV/0!</v>
      </c>
      <c r="N637" s="83" t="e">
        <f t="shared" si="29"/>
        <v>#DIV/0!</v>
      </c>
    </row>
    <row r="638" spans="10:14" x14ac:dyDescent="0.25">
      <c r="J638" s="84">
        <f>EOD_T-A638</f>
        <v>42094</v>
      </c>
      <c r="K638" s="83">
        <f t="shared" si="27"/>
        <v>0</v>
      </c>
      <c r="L638" s="83" t="e">
        <f t="shared" si="28"/>
        <v>#DIV/0!</v>
      </c>
      <c r="M638" s="83" t="e">
        <f>L638-CGB_90DSMR</f>
        <v>#DIV/0!</v>
      </c>
      <c r="N638" s="83" t="e">
        <f t="shared" si="29"/>
        <v>#DIV/0!</v>
      </c>
    </row>
    <row r="639" spans="10:14" x14ac:dyDescent="0.25">
      <c r="J639" s="84">
        <f>EOD_T-A639</f>
        <v>42094</v>
      </c>
      <c r="K639" s="83">
        <f t="shared" si="27"/>
        <v>0</v>
      </c>
      <c r="L639" s="83" t="e">
        <f t="shared" si="28"/>
        <v>#DIV/0!</v>
      </c>
      <c r="M639" s="83" t="e">
        <f>L639-CGB_90DSMR</f>
        <v>#DIV/0!</v>
      </c>
      <c r="N639" s="83" t="e">
        <f t="shared" si="29"/>
        <v>#DIV/0!</v>
      </c>
    </row>
    <row r="640" spans="10:14" x14ac:dyDescent="0.25">
      <c r="J640" s="84">
        <f>EOD_T-A640</f>
        <v>42094</v>
      </c>
      <c r="K640" s="83">
        <f t="shared" si="27"/>
        <v>0</v>
      </c>
      <c r="L640" s="83" t="e">
        <f t="shared" si="28"/>
        <v>#DIV/0!</v>
      </c>
      <c r="M640" s="83" t="e">
        <f>L640-CGB_90DSMR</f>
        <v>#DIV/0!</v>
      </c>
      <c r="N640" s="83" t="e">
        <f t="shared" si="29"/>
        <v>#DIV/0!</v>
      </c>
    </row>
    <row r="641" spans="10:14" x14ac:dyDescent="0.25">
      <c r="J641" s="84">
        <f>EOD_T-A641</f>
        <v>42094</v>
      </c>
      <c r="K641" s="83">
        <f t="shared" si="27"/>
        <v>0</v>
      </c>
      <c r="L641" s="83" t="e">
        <f t="shared" si="28"/>
        <v>#DIV/0!</v>
      </c>
      <c r="M641" s="83" t="e">
        <f>L641-CGB_90DSMR</f>
        <v>#DIV/0!</v>
      </c>
      <c r="N641" s="83" t="e">
        <f t="shared" si="29"/>
        <v>#DIV/0!</v>
      </c>
    </row>
    <row r="642" spans="10:14" x14ac:dyDescent="0.25">
      <c r="J642" s="84">
        <f>EOD_T-A642</f>
        <v>42094</v>
      </c>
      <c r="K642" s="83">
        <f t="shared" si="27"/>
        <v>0</v>
      </c>
      <c r="L642" s="83" t="e">
        <f t="shared" si="28"/>
        <v>#DIV/0!</v>
      </c>
      <c r="M642" s="83" t="e">
        <f>L642-CGB_90DSMR</f>
        <v>#DIV/0!</v>
      </c>
      <c r="N642" s="83" t="e">
        <f t="shared" si="29"/>
        <v>#DIV/0!</v>
      </c>
    </row>
    <row r="643" spans="10:14" x14ac:dyDescent="0.25">
      <c r="J643" s="84">
        <f>EOD_T-A643</f>
        <v>42094</v>
      </c>
      <c r="K643" s="83">
        <f t="shared" si="27"/>
        <v>0</v>
      </c>
      <c r="L643" s="83" t="e">
        <f t="shared" si="28"/>
        <v>#DIV/0!</v>
      </c>
      <c r="M643" s="83" t="e">
        <f>L643-CGB_90DSMR</f>
        <v>#DIV/0!</v>
      </c>
      <c r="N643" s="83" t="e">
        <f t="shared" si="29"/>
        <v>#DIV/0!</v>
      </c>
    </row>
    <row r="644" spans="10:14" x14ac:dyDescent="0.25">
      <c r="J644" s="84">
        <f>EOD_T-A644</f>
        <v>42094</v>
      </c>
      <c r="K644" s="83">
        <f t="shared" si="27"/>
        <v>0</v>
      </c>
      <c r="L644" s="83" t="e">
        <f t="shared" si="28"/>
        <v>#DIV/0!</v>
      </c>
      <c r="M644" s="83" t="e">
        <f>L644-CGB_90DSMR</f>
        <v>#DIV/0!</v>
      </c>
      <c r="N644" s="83" t="e">
        <f t="shared" si="29"/>
        <v>#DIV/0!</v>
      </c>
    </row>
    <row r="645" spans="10:14" x14ac:dyDescent="0.25">
      <c r="J645" s="84">
        <f>EOD_T-A645</f>
        <v>42094</v>
      </c>
      <c r="K645" s="83">
        <f t="shared" si="27"/>
        <v>0</v>
      </c>
      <c r="L645" s="83" t="e">
        <f t="shared" si="28"/>
        <v>#DIV/0!</v>
      </c>
      <c r="M645" s="83" t="e">
        <f>L645-CGB_90DSMR</f>
        <v>#DIV/0!</v>
      </c>
      <c r="N645" s="83" t="e">
        <f t="shared" si="29"/>
        <v>#DIV/0!</v>
      </c>
    </row>
    <row r="646" spans="10:14" x14ac:dyDescent="0.25">
      <c r="J646" s="84">
        <f>EOD_T-A646</f>
        <v>42094</v>
      </c>
      <c r="K646" s="83">
        <f t="shared" si="27"/>
        <v>0</v>
      </c>
      <c r="L646" s="83" t="e">
        <f t="shared" si="28"/>
        <v>#DIV/0!</v>
      </c>
      <c r="M646" s="83" t="e">
        <f>L646-CGB_90DSMR</f>
        <v>#DIV/0!</v>
      </c>
      <c r="N646" s="83" t="e">
        <f t="shared" si="29"/>
        <v>#DIV/0!</v>
      </c>
    </row>
    <row r="647" spans="10:14" x14ac:dyDescent="0.25">
      <c r="J647" s="84">
        <f>EOD_T-A647</f>
        <v>42094</v>
      </c>
      <c r="K647" s="83">
        <f t="shared" si="27"/>
        <v>0</v>
      </c>
      <c r="L647" s="83" t="e">
        <f t="shared" si="28"/>
        <v>#DIV/0!</v>
      </c>
      <c r="M647" s="83" t="e">
        <f>L647-CGB_90DSMR</f>
        <v>#DIV/0!</v>
      </c>
      <c r="N647" s="83" t="e">
        <f t="shared" si="29"/>
        <v>#DIV/0!</v>
      </c>
    </row>
    <row r="648" spans="10:14" x14ac:dyDescent="0.25">
      <c r="J648" s="84">
        <f>EOD_T-A648</f>
        <v>42094</v>
      </c>
      <c r="K648" s="83">
        <f t="shared" si="27"/>
        <v>0</v>
      </c>
      <c r="L648" s="83" t="e">
        <f t="shared" si="28"/>
        <v>#DIV/0!</v>
      </c>
      <c r="M648" s="83" t="e">
        <f>L648-CGB_90DSMR</f>
        <v>#DIV/0!</v>
      </c>
      <c r="N648" s="83" t="e">
        <f t="shared" si="29"/>
        <v>#DIV/0!</v>
      </c>
    </row>
    <row r="649" spans="10:14" x14ac:dyDescent="0.25">
      <c r="J649" s="84">
        <f>EOD_T-A649</f>
        <v>42094</v>
      </c>
      <c r="K649" s="83">
        <f t="shared" si="27"/>
        <v>0</v>
      </c>
      <c r="L649" s="83" t="e">
        <f t="shared" si="28"/>
        <v>#DIV/0!</v>
      </c>
      <c r="M649" s="83" t="e">
        <f>L649-CGB_90DSMR</f>
        <v>#DIV/0!</v>
      </c>
      <c r="N649" s="83" t="e">
        <f t="shared" si="29"/>
        <v>#DIV/0!</v>
      </c>
    </row>
    <row r="650" spans="10:14" x14ac:dyDescent="0.25">
      <c r="J650" s="84">
        <f>EOD_T-A650</f>
        <v>42094</v>
      </c>
      <c r="K650" s="83">
        <f t="shared" si="27"/>
        <v>0</v>
      </c>
      <c r="L650" s="83" t="e">
        <f t="shared" si="28"/>
        <v>#DIV/0!</v>
      </c>
      <c r="M650" s="83" t="e">
        <f>L650-CGB_90DSMR</f>
        <v>#DIV/0!</v>
      </c>
      <c r="N650" s="83" t="e">
        <f t="shared" si="29"/>
        <v>#DIV/0!</v>
      </c>
    </row>
    <row r="651" spans="10:14" x14ac:dyDescent="0.25">
      <c r="J651" s="84">
        <f>EOD_T-A651</f>
        <v>42094</v>
      </c>
      <c r="K651" s="83">
        <f t="shared" si="27"/>
        <v>0</v>
      </c>
      <c r="L651" s="83" t="e">
        <f t="shared" si="28"/>
        <v>#DIV/0!</v>
      </c>
      <c r="M651" s="83" t="e">
        <f>L651-CGB_90DSMR</f>
        <v>#DIV/0!</v>
      </c>
      <c r="N651" s="83" t="e">
        <f t="shared" si="29"/>
        <v>#DIV/0!</v>
      </c>
    </row>
    <row r="652" spans="10:14" x14ac:dyDescent="0.25">
      <c r="J652" s="84">
        <f>EOD_T-A652</f>
        <v>42094</v>
      </c>
      <c r="K652" s="83">
        <f t="shared" ref="K652:K715" si="30">E652-E653</f>
        <v>0</v>
      </c>
      <c r="L652" s="83" t="e">
        <f t="shared" ref="L652:L715" si="31">K652/E653*100</f>
        <v>#DIV/0!</v>
      </c>
      <c r="M652" s="83" t="e">
        <f>L652-CGB_90DSMR</f>
        <v>#DIV/0!</v>
      </c>
      <c r="N652" s="83" t="e">
        <f t="shared" ref="N652:N715" si="32">M652*M652</f>
        <v>#DIV/0!</v>
      </c>
    </row>
    <row r="653" spans="10:14" x14ac:dyDescent="0.25">
      <c r="J653" s="84">
        <f>EOD_T-A653</f>
        <v>42094</v>
      </c>
      <c r="K653" s="83">
        <f t="shared" si="30"/>
        <v>0</v>
      </c>
      <c r="L653" s="83" t="e">
        <f t="shared" si="31"/>
        <v>#DIV/0!</v>
      </c>
      <c r="M653" s="83" t="e">
        <f>L653-CGB_90DSMR</f>
        <v>#DIV/0!</v>
      </c>
      <c r="N653" s="83" t="e">
        <f t="shared" si="32"/>
        <v>#DIV/0!</v>
      </c>
    </row>
    <row r="654" spans="10:14" x14ac:dyDescent="0.25">
      <c r="J654" s="84">
        <f>EOD_T-A654</f>
        <v>42094</v>
      </c>
      <c r="K654" s="83">
        <f t="shared" si="30"/>
        <v>0</v>
      </c>
      <c r="L654" s="83" t="e">
        <f t="shared" si="31"/>
        <v>#DIV/0!</v>
      </c>
      <c r="M654" s="83" t="e">
        <f>L654-CGB_90DSMR</f>
        <v>#DIV/0!</v>
      </c>
      <c r="N654" s="83" t="e">
        <f t="shared" si="32"/>
        <v>#DIV/0!</v>
      </c>
    </row>
    <row r="655" spans="10:14" x14ac:dyDescent="0.25">
      <c r="J655" s="84">
        <f>EOD_T-A655</f>
        <v>42094</v>
      </c>
      <c r="K655" s="83">
        <f t="shared" si="30"/>
        <v>0</v>
      </c>
      <c r="L655" s="83" t="e">
        <f t="shared" si="31"/>
        <v>#DIV/0!</v>
      </c>
      <c r="M655" s="83" t="e">
        <f>L655-CGB_90DSMR</f>
        <v>#DIV/0!</v>
      </c>
      <c r="N655" s="83" t="e">
        <f t="shared" si="32"/>
        <v>#DIV/0!</v>
      </c>
    </row>
    <row r="656" spans="10:14" x14ac:dyDescent="0.25">
      <c r="J656" s="84">
        <f>EOD_T-A656</f>
        <v>42094</v>
      </c>
      <c r="K656" s="83">
        <f t="shared" si="30"/>
        <v>0</v>
      </c>
      <c r="L656" s="83" t="e">
        <f t="shared" si="31"/>
        <v>#DIV/0!</v>
      </c>
      <c r="M656" s="83" t="e">
        <f>L656-CGB_90DSMR</f>
        <v>#DIV/0!</v>
      </c>
      <c r="N656" s="83" t="e">
        <f t="shared" si="32"/>
        <v>#DIV/0!</v>
      </c>
    </row>
    <row r="657" spans="10:14" x14ac:dyDescent="0.25">
      <c r="J657" s="84">
        <f>EOD_T-A657</f>
        <v>42094</v>
      </c>
      <c r="K657" s="83">
        <f t="shared" si="30"/>
        <v>0</v>
      </c>
      <c r="L657" s="83" t="e">
        <f t="shared" si="31"/>
        <v>#DIV/0!</v>
      </c>
      <c r="M657" s="83" t="e">
        <f>L657-CGB_90DSMR</f>
        <v>#DIV/0!</v>
      </c>
      <c r="N657" s="83" t="e">
        <f t="shared" si="32"/>
        <v>#DIV/0!</v>
      </c>
    </row>
    <row r="658" spans="10:14" x14ac:dyDescent="0.25">
      <c r="J658" s="84">
        <f>EOD_T-A658</f>
        <v>42094</v>
      </c>
      <c r="K658" s="83">
        <f t="shared" si="30"/>
        <v>0</v>
      </c>
      <c r="L658" s="83" t="e">
        <f t="shared" si="31"/>
        <v>#DIV/0!</v>
      </c>
      <c r="M658" s="83" t="e">
        <f>L658-CGB_90DSMR</f>
        <v>#DIV/0!</v>
      </c>
      <c r="N658" s="83" t="e">
        <f t="shared" si="32"/>
        <v>#DIV/0!</v>
      </c>
    </row>
    <row r="659" spans="10:14" x14ac:dyDescent="0.25">
      <c r="J659" s="84">
        <f>EOD_T-A659</f>
        <v>42094</v>
      </c>
      <c r="K659" s="83">
        <f t="shared" si="30"/>
        <v>0</v>
      </c>
      <c r="L659" s="83" t="e">
        <f t="shared" si="31"/>
        <v>#DIV/0!</v>
      </c>
      <c r="M659" s="83" t="e">
        <f>L659-CGB_90DSMR</f>
        <v>#DIV/0!</v>
      </c>
      <c r="N659" s="83" t="e">
        <f t="shared" si="32"/>
        <v>#DIV/0!</v>
      </c>
    </row>
    <row r="660" spans="10:14" x14ac:dyDescent="0.25">
      <c r="J660" s="84">
        <f>EOD_T-A660</f>
        <v>42094</v>
      </c>
      <c r="K660" s="83">
        <f t="shared" si="30"/>
        <v>0</v>
      </c>
      <c r="L660" s="83" t="e">
        <f t="shared" si="31"/>
        <v>#DIV/0!</v>
      </c>
      <c r="M660" s="83" t="e">
        <f>L660-CGB_90DSMR</f>
        <v>#DIV/0!</v>
      </c>
      <c r="N660" s="83" t="e">
        <f t="shared" si="32"/>
        <v>#DIV/0!</v>
      </c>
    </row>
    <row r="661" spans="10:14" x14ac:dyDescent="0.25">
      <c r="J661" s="84">
        <f>EOD_T-A661</f>
        <v>42094</v>
      </c>
      <c r="K661" s="83">
        <f t="shared" si="30"/>
        <v>0</v>
      </c>
      <c r="L661" s="83" t="e">
        <f t="shared" si="31"/>
        <v>#DIV/0!</v>
      </c>
      <c r="M661" s="83" t="e">
        <f>L661-CGB_90DSMR</f>
        <v>#DIV/0!</v>
      </c>
      <c r="N661" s="83" t="e">
        <f t="shared" si="32"/>
        <v>#DIV/0!</v>
      </c>
    </row>
    <row r="662" spans="10:14" x14ac:dyDescent="0.25">
      <c r="J662" s="84">
        <f>EOD_T-A662</f>
        <v>42094</v>
      </c>
      <c r="K662" s="83">
        <f t="shared" si="30"/>
        <v>0</v>
      </c>
      <c r="L662" s="83" t="e">
        <f t="shared" si="31"/>
        <v>#DIV/0!</v>
      </c>
      <c r="M662" s="83" t="e">
        <f>L662-CGB_90DSMR</f>
        <v>#DIV/0!</v>
      </c>
      <c r="N662" s="83" t="e">
        <f t="shared" si="32"/>
        <v>#DIV/0!</v>
      </c>
    </row>
    <row r="663" spans="10:14" x14ac:dyDescent="0.25">
      <c r="J663" s="84">
        <f>EOD_T-A663</f>
        <v>42094</v>
      </c>
      <c r="K663" s="83">
        <f t="shared" si="30"/>
        <v>0</v>
      </c>
      <c r="L663" s="83" t="e">
        <f t="shared" si="31"/>
        <v>#DIV/0!</v>
      </c>
      <c r="M663" s="83" t="e">
        <f>L663-CGB_90DSMR</f>
        <v>#DIV/0!</v>
      </c>
      <c r="N663" s="83" t="e">
        <f t="shared" si="32"/>
        <v>#DIV/0!</v>
      </c>
    </row>
    <row r="664" spans="10:14" x14ac:dyDescent="0.25">
      <c r="J664" s="84">
        <f>EOD_T-A664</f>
        <v>42094</v>
      </c>
      <c r="K664" s="83">
        <f t="shared" si="30"/>
        <v>0</v>
      </c>
      <c r="L664" s="83" t="e">
        <f t="shared" si="31"/>
        <v>#DIV/0!</v>
      </c>
      <c r="M664" s="83" t="e">
        <f>L664-CGB_90DSMR</f>
        <v>#DIV/0!</v>
      </c>
      <c r="N664" s="83" t="e">
        <f t="shared" si="32"/>
        <v>#DIV/0!</v>
      </c>
    </row>
    <row r="665" spans="10:14" x14ac:dyDescent="0.25">
      <c r="J665" s="84">
        <f>EOD_T-A665</f>
        <v>42094</v>
      </c>
      <c r="K665" s="83">
        <f t="shared" si="30"/>
        <v>0</v>
      </c>
      <c r="L665" s="83" t="e">
        <f t="shared" si="31"/>
        <v>#DIV/0!</v>
      </c>
      <c r="M665" s="83" t="e">
        <f>L665-CGB_90DSMR</f>
        <v>#DIV/0!</v>
      </c>
      <c r="N665" s="83" t="e">
        <f t="shared" si="32"/>
        <v>#DIV/0!</v>
      </c>
    </row>
    <row r="666" spans="10:14" x14ac:dyDescent="0.25">
      <c r="J666" s="84">
        <f>EOD_T-A666</f>
        <v>42094</v>
      </c>
      <c r="K666" s="83">
        <f t="shared" si="30"/>
        <v>0</v>
      </c>
      <c r="L666" s="83" t="e">
        <f t="shared" si="31"/>
        <v>#DIV/0!</v>
      </c>
      <c r="M666" s="83" t="e">
        <f>L666-CGB_90DSMR</f>
        <v>#DIV/0!</v>
      </c>
      <c r="N666" s="83" t="e">
        <f t="shared" si="32"/>
        <v>#DIV/0!</v>
      </c>
    </row>
    <row r="667" spans="10:14" x14ac:dyDescent="0.25">
      <c r="J667" s="84">
        <f>EOD_T-A667</f>
        <v>42094</v>
      </c>
      <c r="K667" s="83">
        <f t="shared" si="30"/>
        <v>0</v>
      </c>
      <c r="L667" s="83" t="e">
        <f t="shared" si="31"/>
        <v>#DIV/0!</v>
      </c>
      <c r="M667" s="83" t="e">
        <f>L667-CGB_90DSMR</f>
        <v>#DIV/0!</v>
      </c>
      <c r="N667" s="83" t="e">
        <f t="shared" si="32"/>
        <v>#DIV/0!</v>
      </c>
    </row>
    <row r="668" spans="10:14" x14ac:dyDescent="0.25">
      <c r="J668" s="84">
        <f>EOD_T-A668</f>
        <v>42094</v>
      </c>
      <c r="K668" s="83">
        <f t="shared" si="30"/>
        <v>0</v>
      </c>
      <c r="L668" s="83" t="e">
        <f t="shared" si="31"/>
        <v>#DIV/0!</v>
      </c>
      <c r="M668" s="83" t="e">
        <f>L668-CGB_90DSMR</f>
        <v>#DIV/0!</v>
      </c>
      <c r="N668" s="83" t="e">
        <f t="shared" si="32"/>
        <v>#DIV/0!</v>
      </c>
    </row>
    <row r="669" spans="10:14" x14ac:dyDescent="0.25">
      <c r="J669" s="84">
        <f>EOD_T-A669</f>
        <v>42094</v>
      </c>
      <c r="K669" s="83">
        <f t="shared" si="30"/>
        <v>0</v>
      </c>
      <c r="L669" s="83" t="e">
        <f t="shared" si="31"/>
        <v>#DIV/0!</v>
      </c>
      <c r="M669" s="83" t="e">
        <f>L669-CGB_90DSMR</f>
        <v>#DIV/0!</v>
      </c>
      <c r="N669" s="83" t="e">
        <f t="shared" si="32"/>
        <v>#DIV/0!</v>
      </c>
    </row>
    <row r="670" spans="10:14" x14ac:dyDescent="0.25">
      <c r="J670" s="84">
        <f>EOD_T-A670</f>
        <v>42094</v>
      </c>
      <c r="K670" s="83">
        <f t="shared" si="30"/>
        <v>0</v>
      </c>
      <c r="L670" s="83" t="e">
        <f t="shared" si="31"/>
        <v>#DIV/0!</v>
      </c>
      <c r="M670" s="83" t="e">
        <f>L670-CGB_90DSMR</f>
        <v>#DIV/0!</v>
      </c>
      <c r="N670" s="83" t="e">
        <f t="shared" si="32"/>
        <v>#DIV/0!</v>
      </c>
    </row>
    <row r="671" spans="10:14" x14ac:dyDescent="0.25">
      <c r="J671" s="84">
        <f>EOD_T-A671</f>
        <v>42094</v>
      </c>
      <c r="K671" s="83">
        <f t="shared" si="30"/>
        <v>0</v>
      </c>
      <c r="L671" s="83" t="e">
        <f t="shared" si="31"/>
        <v>#DIV/0!</v>
      </c>
      <c r="M671" s="83" t="e">
        <f>L671-CGB_90DSMR</f>
        <v>#DIV/0!</v>
      </c>
      <c r="N671" s="83" t="e">
        <f t="shared" si="32"/>
        <v>#DIV/0!</v>
      </c>
    </row>
    <row r="672" spans="10:14" x14ac:dyDescent="0.25">
      <c r="J672" s="84">
        <f>EOD_T-A672</f>
        <v>42094</v>
      </c>
      <c r="K672" s="83">
        <f t="shared" si="30"/>
        <v>0</v>
      </c>
      <c r="L672" s="83" t="e">
        <f t="shared" si="31"/>
        <v>#DIV/0!</v>
      </c>
      <c r="M672" s="83" t="e">
        <f>L672-CGB_90DSMR</f>
        <v>#DIV/0!</v>
      </c>
      <c r="N672" s="83" t="e">
        <f t="shared" si="32"/>
        <v>#DIV/0!</v>
      </c>
    </row>
    <row r="673" spans="10:14" x14ac:dyDescent="0.25">
      <c r="J673" s="84">
        <f>EOD_T-A673</f>
        <v>42094</v>
      </c>
      <c r="K673" s="83">
        <f t="shared" si="30"/>
        <v>0</v>
      </c>
      <c r="L673" s="83" t="e">
        <f t="shared" si="31"/>
        <v>#DIV/0!</v>
      </c>
      <c r="M673" s="83" t="e">
        <f>L673-CGB_90DSMR</f>
        <v>#DIV/0!</v>
      </c>
      <c r="N673" s="83" t="e">
        <f t="shared" si="32"/>
        <v>#DIV/0!</v>
      </c>
    </row>
    <row r="674" spans="10:14" x14ac:dyDescent="0.25">
      <c r="J674" s="84">
        <f>EOD_T-A674</f>
        <v>42094</v>
      </c>
      <c r="K674" s="83">
        <f t="shared" si="30"/>
        <v>0</v>
      </c>
      <c r="L674" s="83" t="e">
        <f t="shared" si="31"/>
        <v>#DIV/0!</v>
      </c>
      <c r="M674" s="83" t="e">
        <f>L674-CGB_90DSMR</f>
        <v>#DIV/0!</v>
      </c>
      <c r="N674" s="83" t="e">
        <f t="shared" si="32"/>
        <v>#DIV/0!</v>
      </c>
    </row>
    <row r="675" spans="10:14" x14ac:dyDescent="0.25">
      <c r="J675" s="84">
        <f>EOD_T-A675</f>
        <v>42094</v>
      </c>
      <c r="K675" s="83">
        <f t="shared" si="30"/>
        <v>0</v>
      </c>
      <c r="L675" s="83" t="e">
        <f t="shared" si="31"/>
        <v>#DIV/0!</v>
      </c>
      <c r="M675" s="83" t="e">
        <f>L675-CGB_90DSMR</f>
        <v>#DIV/0!</v>
      </c>
      <c r="N675" s="83" t="e">
        <f t="shared" si="32"/>
        <v>#DIV/0!</v>
      </c>
    </row>
    <row r="676" spans="10:14" x14ac:dyDescent="0.25">
      <c r="J676" s="84">
        <f>EOD_T-A676</f>
        <v>42094</v>
      </c>
      <c r="K676" s="83">
        <f t="shared" si="30"/>
        <v>0</v>
      </c>
      <c r="L676" s="83" t="e">
        <f t="shared" si="31"/>
        <v>#DIV/0!</v>
      </c>
      <c r="M676" s="83" t="e">
        <f>L676-CGB_90DSMR</f>
        <v>#DIV/0!</v>
      </c>
      <c r="N676" s="83" t="e">
        <f t="shared" si="32"/>
        <v>#DIV/0!</v>
      </c>
    </row>
    <row r="677" spans="10:14" x14ac:dyDescent="0.25">
      <c r="J677" s="84">
        <f>EOD_T-A677</f>
        <v>42094</v>
      </c>
      <c r="K677" s="83">
        <f t="shared" si="30"/>
        <v>0</v>
      </c>
      <c r="L677" s="83" t="e">
        <f t="shared" si="31"/>
        <v>#DIV/0!</v>
      </c>
      <c r="M677" s="83" t="e">
        <f>L677-CGB_90DSMR</f>
        <v>#DIV/0!</v>
      </c>
      <c r="N677" s="83" t="e">
        <f t="shared" si="32"/>
        <v>#DIV/0!</v>
      </c>
    </row>
    <row r="678" spans="10:14" x14ac:dyDescent="0.25">
      <c r="J678" s="84">
        <f>EOD_T-A678</f>
        <v>42094</v>
      </c>
      <c r="K678" s="83">
        <f t="shared" si="30"/>
        <v>0</v>
      </c>
      <c r="L678" s="83" t="e">
        <f t="shared" si="31"/>
        <v>#DIV/0!</v>
      </c>
      <c r="M678" s="83" t="e">
        <f>L678-CGB_90DSMR</f>
        <v>#DIV/0!</v>
      </c>
      <c r="N678" s="83" t="e">
        <f t="shared" si="32"/>
        <v>#DIV/0!</v>
      </c>
    </row>
    <row r="679" spans="10:14" x14ac:dyDescent="0.25">
      <c r="J679" s="84">
        <f>EOD_T-A679</f>
        <v>42094</v>
      </c>
      <c r="K679" s="83">
        <f t="shared" si="30"/>
        <v>0</v>
      </c>
      <c r="L679" s="83" t="e">
        <f t="shared" si="31"/>
        <v>#DIV/0!</v>
      </c>
      <c r="M679" s="83" t="e">
        <f>L679-CGB_90DSMR</f>
        <v>#DIV/0!</v>
      </c>
      <c r="N679" s="83" t="e">
        <f t="shared" si="32"/>
        <v>#DIV/0!</v>
      </c>
    </row>
    <row r="680" spans="10:14" x14ac:dyDescent="0.25">
      <c r="J680" s="84">
        <f>EOD_T-A680</f>
        <v>42094</v>
      </c>
      <c r="K680" s="83">
        <f t="shared" si="30"/>
        <v>0</v>
      </c>
      <c r="L680" s="83" t="e">
        <f t="shared" si="31"/>
        <v>#DIV/0!</v>
      </c>
      <c r="M680" s="83" t="e">
        <f>L680-CGB_90DSMR</f>
        <v>#DIV/0!</v>
      </c>
      <c r="N680" s="83" t="e">
        <f t="shared" si="32"/>
        <v>#DIV/0!</v>
      </c>
    </row>
    <row r="681" spans="10:14" x14ac:dyDescent="0.25">
      <c r="J681" s="84">
        <f>EOD_T-A681</f>
        <v>42094</v>
      </c>
      <c r="K681" s="83">
        <f t="shared" si="30"/>
        <v>0</v>
      </c>
      <c r="L681" s="83" t="e">
        <f t="shared" si="31"/>
        <v>#DIV/0!</v>
      </c>
      <c r="M681" s="83" t="e">
        <f>L681-CGB_90DSMR</f>
        <v>#DIV/0!</v>
      </c>
      <c r="N681" s="83" t="e">
        <f t="shared" si="32"/>
        <v>#DIV/0!</v>
      </c>
    </row>
    <row r="682" spans="10:14" x14ac:dyDescent="0.25">
      <c r="J682" s="84">
        <f>EOD_T-A682</f>
        <v>42094</v>
      </c>
      <c r="K682" s="83">
        <f t="shared" si="30"/>
        <v>0</v>
      </c>
      <c r="L682" s="83" t="e">
        <f t="shared" si="31"/>
        <v>#DIV/0!</v>
      </c>
      <c r="M682" s="83" t="e">
        <f>L682-CGB_90DSMR</f>
        <v>#DIV/0!</v>
      </c>
      <c r="N682" s="83" t="e">
        <f t="shared" si="32"/>
        <v>#DIV/0!</v>
      </c>
    </row>
    <row r="683" spans="10:14" x14ac:dyDescent="0.25">
      <c r="J683" s="84">
        <f>EOD_T-A683</f>
        <v>42094</v>
      </c>
      <c r="K683" s="83">
        <f t="shared" si="30"/>
        <v>0</v>
      </c>
      <c r="L683" s="83" t="e">
        <f t="shared" si="31"/>
        <v>#DIV/0!</v>
      </c>
      <c r="M683" s="83" t="e">
        <f>L683-CGB_90DSMR</f>
        <v>#DIV/0!</v>
      </c>
      <c r="N683" s="83" t="e">
        <f t="shared" si="32"/>
        <v>#DIV/0!</v>
      </c>
    </row>
    <row r="684" spans="10:14" x14ac:dyDescent="0.25">
      <c r="J684" s="84">
        <f>EOD_T-A684</f>
        <v>42094</v>
      </c>
      <c r="K684" s="83">
        <f t="shared" si="30"/>
        <v>0</v>
      </c>
      <c r="L684" s="83" t="e">
        <f t="shared" si="31"/>
        <v>#DIV/0!</v>
      </c>
      <c r="M684" s="83" t="e">
        <f>L684-CGB_90DSMR</f>
        <v>#DIV/0!</v>
      </c>
      <c r="N684" s="83" t="e">
        <f t="shared" si="32"/>
        <v>#DIV/0!</v>
      </c>
    </row>
    <row r="685" spans="10:14" x14ac:dyDescent="0.25">
      <c r="J685" s="84">
        <f>EOD_T-A685</f>
        <v>42094</v>
      </c>
      <c r="K685" s="83">
        <f t="shared" si="30"/>
        <v>0</v>
      </c>
      <c r="L685" s="83" t="e">
        <f t="shared" si="31"/>
        <v>#DIV/0!</v>
      </c>
      <c r="M685" s="83" t="e">
        <f>L685-CGB_90DSMR</f>
        <v>#DIV/0!</v>
      </c>
      <c r="N685" s="83" t="e">
        <f t="shared" si="32"/>
        <v>#DIV/0!</v>
      </c>
    </row>
    <row r="686" spans="10:14" x14ac:dyDescent="0.25">
      <c r="J686" s="84">
        <f>EOD_T-A686</f>
        <v>42094</v>
      </c>
      <c r="K686" s="83">
        <f t="shared" si="30"/>
        <v>0</v>
      </c>
      <c r="L686" s="83" t="e">
        <f t="shared" si="31"/>
        <v>#DIV/0!</v>
      </c>
      <c r="M686" s="83" t="e">
        <f>L686-CGB_90DSMR</f>
        <v>#DIV/0!</v>
      </c>
      <c r="N686" s="83" t="e">
        <f t="shared" si="32"/>
        <v>#DIV/0!</v>
      </c>
    </row>
    <row r="687" spans="10:14" x14ac:dyDescent="0.25">
      <c r="J687" s="84">
        <f>EOD_T-A687</f>
        <v>42094</v>
      </c>
      <c r="K687" s="83">
        <f t="shared" si="30"/>
        <v>0</v>
      </c>
      <c r="L687" s="83" t="e">
        <f t="shared" si="31"/>
        <v>#DIV/0!</v>
      </c>
      <c r="M687" s="83" t="e">
        <f>L687-CGB_90DSMR</f>
        <v>#DIV/0!</v>
      </c>
      <c r="N687" s="83" t="e">
        <f t="shared" si="32"/>
        <v>#DIV/0!</v>
      </c>
    </row>
    <row r="688" spans="10:14" x14ac:dyDescent="0.25">
      <c r="J688" s="84">
        <f>EOD_T-A688</f>
        <v>42094</v>
      </c>
      <c r="K688" s="83">
        <f t="shared" si="30"/>
        <v>0</v>
      </c>
      <c r="L688" s="83" t="e">
        <f t="shared" si="31"/>
        <v>#DIV/0!</v>
      </c>
      <c r="M688" s="83" t="e">
        <f>L688-CGB_90DSMR</f>
        <v>#DIV/0!</v>
      </c>
      <c r="N688" s="83" t="e">
        <f t="shared" si="32"/>
        <v>#DIV/0!</v>
      </c>
    </row>
    <row r="689" spans="10:14" x14ac:dyDescent="0.25">
      <c r="J689" s="84">
        <f>EOD_T-A689</f>
        <v>42094</v>
      </c>
      <c r="K689" s="83">
        <f t="shared" si="30"/>
        <v>0</v>
      </c>
      <c r="L689" s="83" t="e">
        <f t="shared" si="31"/>
        <v>#DIV/0!</v>
      </c>
      <c r="M689" s="83" t="e">
        <f>L689-CGB_90DSMR</f>
        <v>#DIV/0!</v>
      </c>
      <c r="N689" s="83" t="e">
        <f t="shared" si="32"/>
        <v>#DIV/0!</v>
      </c>
    </row>
    <row r="690" spans="10:14" x14ac:dyDescent="0.25">
      <c r="J690" s="84">
        <f>EOD_T-A690</f>
        <v>42094</v>
      </c>
      <c r="K690" s="83">
        <f t="shared" si="30"/>
        <v>0</v>
      </c>
      <c r="L690" s="83" t="e">
        <f t="shared" si="31"/>
        <v>#DIV/0!</v>
      </c>
      <c r="M690" s="83" t="e">
        <f>L690-CGB_90DSMR</f>
        <v>#DIV/0!</v>
      </c>
      <c r="N690" s="83" t="e">
        <f t="shared" si="32"/>
        <v>#DIV/0!</v>
      </c>
    </row>
    <row r="691" spans="10:14" x14ac:dyDescent="0.25">
      <c r="J691" s="84">
        <f>EOD_T-A691</f>
        <v>42094</v>
      </c>
      <c r="K691" s="83">
        <f t="shared" si="30"/>
        <v>0</v>
      </c>
      <c r="L691" s="83" t="e">
        <f t="shared" si="31"/>
        <v>#DIV/0!</v>
      </c>
      <c r="M691" s="83" t="e">
        <f>L691-CGB_90DSMR</f>
        <v>#DIV/0!</v>
      </c>
      <c r="N691" s="83" t="e">
        <f t="shared" si="32"/>
        <v>#DIV/0!</v>
      </c>
    </row>
    <row r="692" spans="10:14" x14ac:dyDescent="0.25">
      <c r="J692" s="84">
        <f>EOD_T-A692</f>
        <v>42094</v>
      </c>
      <c r="K692" s="83">
        <f t="shared" si="30"/>
        <v>0</v>
      </c>
      <c r="L692" s="83" t="e">
        <f t="shared" si="31"/>
        <v>#DIV/0!</v>
      </c>
      <c r="M692" s="83" t="e">
        <f>L692-CGB_90DSMR</f>
        <v>#DIV/0!</v>
      </c>
      <c r="N692" s="83" t="e">
        <f t="shared" si="32"/>
        <v>#DIV/0!</v>
      </c>
    </row>
    <row r="693" spans="10:14" x14ac:dyDescent="0.25">
      <c r="J693" s="84">
        <f>EOD_T-A693</f>
        <v>42094</v>
      </c>
      <c r="K693" s="83">
        <f t="shared" si="30"/>
        <v>0</v>
      </c>
      <c r="L693" s="83" t="e">
        <f t="shared" si="31"/>
        <v>#DIV/0!</v>
      </c>
      <c r="M693" s="83" t="e">
        <f>L693-CGB_90DSMR</f>
        <v>#DIV/0!</v>
      </c>
      <c r="N693" s="83" t="e">
        <f t="shared" si="32"/>
        <v>#DIV/0!</v>
      </c>
    </row>
    <row r="694" spans="10:14" x14ac:dyDescent="0.25">
      <c r="J694" s="84">
        <f>EOD_T-A694</f>
        <v>42094</v>
      </c>
      <c r="K694" s="83">
        <f t="shared" si="30"/>
        <v>0</v>
      </c>
      <c r="L694" s="83" t="e">
        <f t="shared" si="31"/>
        <v>#DIV/0!</v>
      </c>
      <c r="M694" s="83" t="e">
        <f>L694-CGB_90DSMR</f>
        <v>#DIV/0!</v>
      </c>
      <c r="N694" s="83" t="e">
        <f t="shared" si="32"/>
        <v>#DIV/0!</v>
      </c>
    </row>
    <row r="695" spans="10:14" x14ac:dyDescent="0.25">
      <c r="J695" s="84">
        <f>EOD_T-A695</f>
        <v>42094</v>
      </c>
      <c r="K695" s="83">
        <f t="shared" si="30"/>
        <v>0</v>
      </c>
      <c r="L695" s="83" t="e">
        <f t="shared" si="31"/>
        <v>#DIV/0!</v>
      </c>
      <c r="M695" s="83" t="e">
        <f>L695-CGB_90DSMR</f>
        <v>#DIV/0!</v>
      </c>
      <c r="N695" s="83" t="e">
        <f t="shared" si="32"/>
        <v>#DIV/0!</v>
      </c>
    </row>
    <row r="696" spans="10:14" x14ac:dyDescent="0.25">
      <c r="J696" s="84">
        <f>EOD_T-A696</f>
        <v>42094</v>
      </c>
      <c r="K696" s="83">
        <f t="shared" si="30"/>
        <v>0</v>
      </c>
      <c r="L696" s="83" t="e">
        <f t="shared" si="31"/>
        <v>#DIV/0!</v>
      </c>
      <c r="M696" s="83" t="e">
        <f>L696-CGB_90DSMR</f>
        <v>#DIV/0!</v>
      </c>
      <c r="N696" s="83" t="e">
        <f t="shared" si="32"/>
        <v>#DIV/0!</v>
      </c>
    </row>
    <row r="697" spans="10:14" x14ac:dyDescent="0.25">
      <c r="J697" s="84">
        <f>EOD_T-A697</f>
        <v>42094</v>
      </c>
      <c r="K697" s="83">
        <f t="shared" si="30"/>
        <v>0</v>
      </c>
      <c r="L697" s="83" t="e">
        <f t="shared" si="31"/>
        <v>#DIV/0!</v>
      </c>
      <c r="M697" s="83" t="e">
        <f>L697-CGB_90DSMR</f>
        <v>#DIV/0!</v>
      </c>
      <c r="N697" s="83" t="e">
        <f t="shared" si="32"/>
        <v>#DIV/0!</v>
      </c>
    </row>
    <row r="698" spans="10:14" x14ac:dyDescent="0.25">
      <c r="J698" s="84">
        <f>EOD_T-A698</f>
        <v>42094</v>
      </c>
      <c r="K698" s="83">
        <f t="shared" si="30"/>
        <v>0</v>
      </c>
      <c r="L698" s="83" t="e">
        <f t="shared" si="31"/>
        <v>#DIV/0!</v>
      </c>
      <c r="M698" s="83" t="e">
        <f>L698-CGB_90DSMR</f>
        <v>#DIV/0!</v>
      </c>
      <c r="N698" s="83" t="e">
        <f t="shared" si="32"/>
        <v>#DIV/0!</v>
      </c>
    </row>
    <row r="699" spans="10:14" x14ac:dyDescent="0.25">
      <c r="J699" s="84">
        <f>EOD_T-A699</f>
        <v>42094</v>
      </c>
      <c r="K699" s="83">
        <f t="shared" si="30"/>
        <v>0</v>
      </c>
      <c r="L699" s="83" t="e">
        <f t="shared" si="31"/>
        <v>#DIV/0!</v>
      </c>
      <c r="M699" s="83" t="e">
        <f>L699-CGB_90DSMR</f>
        <v>#DIV/0!</v>
      </c>
      <c r="N699" s="83" t="e">
        <f t="shared" si="32"/>
        <v>#DIV/0!</v>
      </c>
    </row>
    <row r="700" spans="10:14" x14ac:dyDescent="0.25">
      <c r="J700" s="84">
        <f>EOD_T-A700</f>
        <v>42094</v>
      </c>
      <c r="K700" s="83">
        <f t="shared" si="30"/>
        <v>0</v>
      </c>
      <c r="L700" s="83" t="e">
        <f t="shared" si="31"/>
        <v>#DIV/0!</v>
      </c>
      <c r="M700" s="83" t="e">
        <f>L700-CGB_90DSMR</f>
        <v>#DIV/0!</v>
      </c>
      <c r="N700" s="83" t="e">
        <f t="shared" si="32"/>
        <v>#DIV/0!</v>
      </c>
    </row>
    <row r="701" spans="10:14" x14ac:dyDescent="0.25">
      <c r="J701" s="84">
        <f>EOD_T-A701</f>
        <v>42094</v>
      </c>
      <c r="K701" s="83">
        <f t="shared" si="30"/>
        <v>0</v>
      </c>
      <c r="L701" s="83" t="e">
        <f t="shared" si="31"/>
        <v>#DIV/0!</v>
      </c>
      <c r="M701" s="83" t="e">
        <f>L701-CGB_90DSMR</f>
        <v>#DIV/0!</v>
      </c>
      <c r="N701" s="83" t="e">
        <f t="shared" si="32"/>
        <v>#DIV/0!</v>
      </c>
    </row>
    <row r="702" spans="10:14" x14ac:dyDescent="0.25">
      <c r="J702" s="84">
        <f>EOD_T-A702</f>
        <v>42094</v>
      </c>
      <c r="K702" s="83">
        <f t="shared" si="30"/>
        <v>0</v>
      </c>
      <c r="L702" s="83" t="e">
        <f t="shared" si="31"/>
        <v>#DIV/0!</v>
      </c>
      <c r="M702" s="83" t="e">
        <f>L702-CGB_90DSMR</f>
        <v>#DIV/0!</v>
      </c>
      <c r="N702" s="83" t="e">
        <f t="shared" si="32"/>
        <v>#DIV/0!</v>
      </c>
    </row>
    <row r="703" spans="10:14" x14ac:dyDescent="0.25">
      <c r="J703" s="84">
        <f>EOD_T-A703</f>
        <v>42094</v>
      </c>
      <c r="K703" s="83">
        <f t="shared" si="30"/>
        <v>0</v>
      </c>
      <c r="L703" s="83" t="e">
        <f t="shared" si="31"/>
        <v>#DIV/0!</v>
      </c>
      <c r="M703" s="83" t="e">
        <f>L703-CGB_90DSMR</f>
        <v>#DIV/0!</v>
      </c>
      <c r="N703" s="83" t="e">
        <f t="shared" si="32"/>
        <v>#DIV/0!</v>
      </c>
    </row>
    <row r="704" spans="10:14" x14ac:dyDescent="0.25">
      <c r="J704" s="84">
        <f>EOD_T-A704</f>
        <v>42094</v>
      </c>
      <c r="K704" s="83">
        <f t="shared" si="30"/>
        <v>0</v>
      </c>
      <c r="L704" s="83" t="e">
        <f t="shared" si="31"/>
        <v>#DIV/0!</v>
      </c>
      <c r="M704" s="83" t="e">
        <f>L704-CGB_90DSMR</f>
        <v>#DIV/0!</v>
      </c>
      <c r="N704" s="83" t="e">
        <f t="shared" si="32"/>
        <v>#DIV/0!</v>
      </c>
    </row>
    <row r="705" spans="10:14" x14ac:dyDescent="0.25">
      <c r="J705" s="84">
        <f>EOD_T-A705</f>
        <v>42094</v>
      </c>
      <c r="K705" s="83">
        <f t="shared" si="30"/>
        <v>0</v>
      </c>
      <c r="L705" s="83" t="e">
        <f t="shared" si="31"/>
        <v>#DIV/0!</v>
      </c>
      <c r="M705" s="83" t="e">
        <f>L705-CGB_90DSMR</f>
        <v>#DIV/0!</v>
      </c>
      <c r="N705" s="83" t="e">
        <f t="shared" si="32"/>
        <v>#DIV/0!</v>
      </c>
    </row>
    <row r="706" spans="10:14" x14ac:dyDescent="0.25">
      <c r="J706" s="84">
        <f>EOD_T-A706</f>
        <v>42094</v>
      </c>
      <c r="K706" s="83">
        <f t="shared" si="30"/>
        <v>0</v>
      </c>
      <c r="L706" s="83" t="e">
        <f t="shared" si="31"/>
        <v>#DIV/0!</v>
      </c>
      <c r="M706" s="83" t="e">
        <f>L706-CGB_90DSMR</f>
        <v>#DIV/0!</v>
      </c>
      <c r="N706" s="83" t="e">
        <f t="shared" si="32"/>
        <v>#DIV/0!</v>
      </c>
    </row>
    <row r="707" spans="10:14" x14ac:dyDescent="0.25">
      <c r="J707" s="84">
        <f>EOD_T-A707</f>
        <v>42094</v>
      </c>
      <c r="K707" s="83">
        <f t="shared" si="30"/>
        <v>0</v>
      </c>
      <c r="L707" s="83" t="e">
        <f t="shared" si="31"/>
        <v>#DIV/0!</v>
      </c>
      <c r="M707" s="83" t="e">
        <f>L707-CGB_90DSMR</f>
        <v>#DIV/0!</v>
      </c>
      <c r="N707" s="83" t="e">
        <f t="shared" si="32"/>
        <v>#DIV/0!</v>
      </c>
    </row>
    <row r="708" spans="10:14" x14ac:dyDescent="0.25">
      <c r="J708" s="84">
        <f>EOD_T-A708</f>
        <v>42094</v>
      </c>
      <c r="K708" s="83">
        <f t="shared" si="30"/>
        <v>0</v>
      </c>
      <c r="L708" s="83" t="e">
        <f t="shared" si="31"/>
        <v>#DIV/0!</v>
      </c>
      <c r="M708" s="83" t="e">
        <f>L708-CGB_90DSMR</f>
        <v>#DIV/0!</v>
      </c>
      <c r="N708" s="83" t="e">
        <f t="shared" si="32"/>
        <v>#DIV/0!</v>
      </c>
    </row>
    <row r="709" spans="10:14" x14ac:dyDescent="0.25">
      <c r="J709" s="84">
        <f>EOD_T-A709</f>
        <v>42094</v>
      </c>
      <c r="K709" s="83">
        <f t="shared" si="30"/>
        <v>0</v>
      </c>
      <c r="L709" s="83" t="e">
        <f t="shared" si="31"/>
        <v>#DIV/0!</v>
      </c>
      <c r="M709" s="83" t="e">
        <f>L709-CGB_90DSMR</f>
        <v>#DIV/0!</v>
      </c>
      <c r="N709" s="83" t="e">
        <f t="shared" si="32"/>
        <v>#DIV/0!</v>
      </c>
    </row>
    <row r="710" spans="10:14" x14ac:dyDescent="0.25">
      <c r="J710" s="84">
        <f>EOD_T-A710</f>
        <v>42094</v>
      </c>
      <c r="K710" s="83">
        <f t="shared" si="30"/>
        <v>0</v>
      </c>
      <c r="L710" s="83" t="e">
        <f t="shared" si="31"/>
        <v>#DIV/0!</v>
      </c>
      <c r="M710" s="83" t="e">
        <f>L710-CGB_90DSMR</f>
        <v>#DIV/0!</v>
      </c>
      <c r="N710" s="83" t="e">
        <f t="shared" si="32"/>
        <v>#DIV/0!</v>
      </c>
    </row>
    <row r="711" spans="10:14" x14ac:dyDescent="0.25">
      <c r="J711" s="84">
        <f>EOD_T-A711</f>
        <v>42094</v>
      </c>
      <c r="K711" s="83">
        <f t="shared" si="30"/>
        <v>0</v>
      </c>
      <c r="L711" s="83" t="e">
        <f t="shared" si="31"/>
        <v>#DIV/0!</v>
      </c>
      <c r="M711" s="83" t="e">
        <f>L711-CGB_90DSMR</f>
        <v>#DIV/0!</v>
      </c>
      <c r="N711" s="83" t="e">
        <f t="shared" si="32"/>
        <v>#DIV/0!</v>
      </c>
    </row>
    <row r="712" spans="10:14" x14ac:dyDescent="0.25">
      <c r="J712" s="84">
        <f>EOD_T-A712</f>
        <v>42094</v>
      </c>
      <c r="K712" s="83">
        <f t="shared" si="30"/>
        <v>0</v>
      </c>
      <c r="L712" s="83" t="e">
        <f t="shared" si="31"/>
        <v>#DIV/0!</v>
      </c>
      <c r="M712" s="83" t="e">
        <f>L712-CGB_90DSMR</f>
        <v>#DIV/0!</v>
      </c>
      <c r="N712" s="83" t="e">
        <f t="shared" si="32"/>
        <v>#DIV/0!</v>
      </c>
    </row>
    <row r="713" spans="10:14" x14ac:dyDescent="0.25">
      <c r="J713" s="84">
        <f>EOD_T-A713</f>
        <v>42094</v>
      </c>
      <c r="K713" s="83">
        <f t="shared" si="30"/>
        <v>0</v>
      </c>
      <c r="L713" s="83" t="e">
        <f t="shared" si="31"/>
        <v>#DIV/0!</v>
      </c>
      <c r="M713" s="83" t="e">
        <f>L713-CGB_90DSMR</f>
        <v>#DIV/0!</v>
      </c>
      <c r="N713" s="83" t="e">
        <f t="shared" si="32"/>
        <v>#DIV/0!</v>
      </c>
    </row>
    <row r="714" spans="10:14" x14ac:dyDescent="0.25">
      <c r="J714" s="84">
        <f>EOD_T-A714</f>
        <v>42094</v>
      </c>
      <c r="K714" s="83">
        <f t="shared" si="30"/>
        <v>0</v>
      </c>
      <c r="L714" s="83" t="e">
        <f t="shared" si="31"/>
        <v>#DIV/0!</v>
      </c>
      <c r="M714" s="83" t="e">
        <f>L714-CGB_90DSMR</f>
        <v>#DIV/0!</v>
      </c>
      <c r="N714" s="83" t="e">
        <f t="shared" si="32"/>
        <v>#DIV/0!</v>
      </c>
    </row>
    <row r="715" spans="10:14" x14ac:dyDescent="0.25">
      <c r="J715" s="84">
        <f>EOD_T-A715</f>
        <v>42094</v>
      </c>
      <c r="K715" s="83">
        <f t="shared" si="30"/>
        <v>0</v>
      </c>
      <c r="L715" s="83" t="e">
        <f t="shared" si="31"/>
        <v>#DIV/0!</v>
      </c>
      <c r="M715" s="83" t="e">
        <f>L715-CGB_90DSMR</f>
        <v>#DIV/0!</v>
      </c>
      <c r="N715" s="83" t="e">
        <f t="shared" si="32"/>
        <v>#DIV/0!</v>
      </c>
    </row>
    <row r="716" spans="10:14" x14ac:dyDescent="0.25">
      <c r="J716" s="84">
        <f>EOD_T-A716</f>
        <v>42094</v>
      </c>
      <c r="K716" s="83">
        <f t="shared" ref="K716:K779" si="33">E716-E717</f>
        <v>0</v>
      </c>
      <c r="L716" s="83" t="e">
        <f t="shared" ref="L716:L779" si="34">K716/E717*100</f>
        <v>#DIV/0!</v>
      </c>
      <c r="M716" s="83" t="e">
        <f>L716-CGB_90DSMR</f>
        <v>#DIV/0!</v>
      </c>
      <c r="N716" s="83" t="e">
        <f t="shared" ref="N716:N779" si="35">M716*M716</f>
        <v>#DIV/0!</v>
      </c>
    </row>
    <row r="717" spans="10:14" x14ac:dyDescent="0.25">
      <c r="J717" s="84">
        <f>EOD_T-A717</f>
        <v>42094</v>
      </c>
      <c r="K717" s="83">
        <f t="shared" si="33"/>
        <v>0</v>
      </c>
      <c r="L717" s="83" t="e">
        <f t="shared" si="34"/>
        <v>#DIV/0!</v>
      </c>
      <c r="M717" s="83" t="e">
        <f>L717-CGB_90DSMR</f>
        <v>#DIV/0!</v>
      </c>
      <c r="N717" s="83" t="e">
        <f t="shared" si="35"/>
        <v>#DIV/0!</v>
      </c>
    </row>
    <row r="718" spans="10:14" x14ac:dyDescent="0.25">
      <c r="J718" s="84">
        <f>EOD_T-A718</f>
        <v>42094</v>
      </c>
      <c r="K718" s="83">
        <f t="shared" si="33"/>
        <v>0</v>
      </c>
      <c r="L718" s="83" t="e">
        <f t="shared" si="34"/>
        <v>#DIV/0!</v>
      </c>
      <c r="M718" s="83" t="e">
        <f>L718-CGB_90DSMR</f>
        <v>#DIV/0!</v>
      </c>
      <c r="N718" s="83" t="e">
        <f t="shared" si="35"/>
        <v>#DIV/0!</v>
      </c>
    </row>
    <row r="719" spans="10:14" x14ac:dyDescent="0.25">
      <c r="J719" s="84">
        <f>EOD_T-A719</f>
        <v>42094</v>
      </c>
      <c r="K719" s="83">
        <f t="shared" si="33"/>
        <v>0</v>
      </c>
      <c r="L719" s="83" t="e">
        <f t="shared" si="34"/>
        <v>#DIV/0!</v>
      </c>
      <c r="M719" s="83" t="e">
        <f>L719-CGB_90DSMR</f>
        <v>#DIV/0!</v>
      </c>
      <c r="N719" s="83" t="e">
        <f t="shared" si="35"/>
        <v>#DIV/0!</v>
      </c>
    </row>
    <row r="720" spans="10:14" x14ac:dyDescent="0.25">
      <c r="J720" s="84">
        <f>EOD_T-A720</f>
        <v>42094</v>
      </c>
      <c r="K720" s="83">
        <f t="shared" si="33"/>
        <v>0</v>
      </c>
      <c r="L720" s="83" t="e">
        <f t="shared" si="34"/>
        <v>#DIV/0!</v>
      </c>
      <c r="M720" s="83" t="e">
        <f>L720-CGB_90DSMR</f>
        <v>#DIV/0!</v>
      </c>
      <c r="N720" s="83" t="e">
        <f t="shared" si="35"/>
        <v>#DIV/0!</v>
      </c>
    </row>
    <row r="721" spans="10:14" x14ac:dyDescent="0.25">
      <c r="J721" s="84">
        <f>EOD_T-A721</f>
        <v>42094</v>
      </c>
      <c r="K721" s="83">
        <f t="shared" si="33"/>
        <v>0</v>
      </c>
      <c r="L721" s="83" t="e">
        <f t="shared" si="34"/>
        <v>#DIV/0!</v>
      </c>
      <c r="M721" s="83" t="e">
        <f>L721-CGB_90DSMR</f>
        <v>#DIV/0!</v>
      </c>
      <c r="N721" s="83" t="e">
        <f t="shared" si="35"/>
        <v>#DIV/0!</v>
      </c>
    </row>
    <row r="722" spans="10:14" x14ac:dyDescent="0.25">
      <c r="J722" s="84">
        <f>EOD_T-A722</f>
        <v>42094</v>
      </c>
      <c r="K722" s="83">
        <f t="shared" si="33"/>
        <v>0</v>
      </c>
      <c r="L722" s="83" t="e">
        <f t="shared" si="34"/>
        <v>#DIV/0!</v>
      </c>
      <c r="M722" s="83" t="e">
        <f>L722-CGB_90DSMR</f>
        <v>#DIV/0!</v>
      </c>
      <c r="N722" s="83" t="e">
        <f t="shared" si="35"/>
        <v>#DIV/0!</v>
      </c>
    </row>
    <row r="723" spans="10:14" x14ac:dyDescent="0.25">
      <c r="J723" s="84">
        <f>EOD_T-A723</f>
        <v>42094</v>
      </c>
      <c r="K723" s="83">
        <f t="shared" si="33"/>
        <v>0</v>
      </c>
      <c r="L723" s="83" t="e">
        <f t="shared" si="34"/>
        <v>#DIV/0!</v>
      </c>
      <c r="M723" s="83" t="e">
        <f>L723-CGB_90DSMR</f>
        <v>#DIV/0!</v>
      </c>
      <c r="N723" s="83" t="e">
        <f t="shared" si="35"/>
        <v>#DIV/0!</v>
      </c>
    </row>
    <row r="724" spans="10:14" x14ac:dyDescent="0.25">
      <c r="J724" s="84">
        <f>EOD_T-A724</f>
        <v>42094</v>
      </c>
      <c r="K724" s="83">
        <f t="shared" si="33"/>
        <v>0</v>
      </c>
      <c r="L724" s="83" t="e">
        <f t="shared" si="34"/>
        <v>#DIV/0!</v>
      </c>
      <c r="M724" s="83" t="e">
        <f>L724-CGB_90DSMR</f>
        <v>#DIV/0!</v>
      </c>
      <c r="N724" s="83" t="e">
        <f t="shared" si="35"/>
        <v>#DIV/0!</v>
      </c>
    </row>
    <row r="725" spans="10:14" x14ac:dyDescent="0.25">
      <c r="J725" s="84">
        <f>EOD_T-A725</f>
        <v>42094</v>
      </c>
      <c r="K725" s="83">
        <f t="shared" si="33"/>
        <v>0</v>
      </c>
      <c r="L725" s="83" t="e">
        <f t="shared" si="34"/>
        <v>#DIV/0!</v>
      </c>
      <c r="M725" s="83" t="e">
        <f>L725-CGB_90DSMR</f>
        <v>#DIV/0!</v>
      </c>
      <c r="N725" s="83" t="e">
        <f t="shared" si="35"/>
        <v>#DIV/0!</v>
      </c>
    </row>
    <row r="726" spans="10:14" x14ac:dyDescent="0.25">
      <c r="J726" s="84">
        <f>EOD_T-A726</f>
        <v>42094</v>
      </c>
      <c r="K726" s="83">
        <f t="shared" si="33"/>
        <v>0</v>
      </c>
      <c r="L726" s="83" t="e">
        <f t="shared" si="34"/>
        <v>#DIV/0!</v>
      </c>
      <c r="M726" s="83" t="e">
        <f>L726-CGB_90DSMR</f>
        <v>#DIV/0!</v>
      </c>
      <c r="N726" s="83" t="e">
        <f t="shared" si="35"/>
        <v>#DIV/0!</v>
      </c>
    </row>
    <row r="727" spans="10:14" x14ac:dyDescent="0.25">
      <c r="J727" s="84">
        <f>EOD_T-A727</f>
        <v>42094</v>
      </c>
      <c r="K727" s="83">
        <f t="shared" si="33"/>
        <v>0</v>
      </c>
      <c r="L727" s="83" t="e">
        <f t="shared" si="34"/>
        <v>#DIV/0!</v>
      </c>
      <c r="M727" s="83" t="e">
        <f>L727-CGB_90DSMR</f>
        <v>#DIV/0!</v>
      </c>
      <c r="N727" s="83" t="e">
        <f t="shared" si="35"/>
        <v>#DIV/0!</v>
      </c>
    </row>
    <row r="728" spans="10:14" x14ac:dyDescent="0.25">
      <c r="J728" s="84">
        <f>EOD_T-A728</f>
        <v>42094</v>
      </c>
      <c r="K728" s="83">
        <f t="shared" si="33"/>
        <v>0</v>
      </c>
      <c r="L728" s="83" t="e">
        <f t="shared" si="34"/>
        <v>#DIV/0!</v>
      </c>
      <c r="M728" s="83" t="e">
        <f>L728-CGB_90DSMR</f>
        <v>#DIV/0!</v>
      </c>
      <c r="N728" s="83" t="e">
        <f t="shared" si="35"/>
        <v>#DIV/0!</v>
      </c>
    </row>
    <row r="729" spans="10:14" x14ac:dyDescent="0.25">
      <c r="J729" s="84">
        <f>EOD_T-A729</f>
        <v>42094</v>
      </c>
      <c r="K729" s="83">
        <f t="shared" si="33"/>
        <v>0</v>
      </c>
      <c r="L729" s="83" t="e">
        <f t="shared" si="34"/>
        <v>#DIV/0!</v>
      </c>
      <c r="M729" s="83" t="e">
        <f>L729-CGB_90DSMR</f>
        <v>#DIV/0!</v>
      </c>
      <c r="N729" s="83" t="e">
        <f t="shared" si="35"/>
        <v>#DIV/0!</v>
      </c>
    </row>
    <row r="730" spans="10:14" x14ac:dyDescent="0.25">
      <c r="J730" s="84">
        <f>EOD_T-A730</f>
        <v>42094</v>
      </c>
      <c r="K730" s="83">
        <f t="shared" si="33"/>
        <v>0</v>
      </c>
      <c r="L730" s="83" t="e">
        <f t="shared" si="34"/>
        <v>#DIV/0!</v>
      </c>
      <c r="M730" s="83" t="e">
        <f>L730-CGB_90DSMR</f>
        <v>#DIV/0!</v>
      </c>
      <c r="N730" s="83" t="e">
        <f t="shared" si="35"/>
        <v>#DIV/0!</v>
      </c>
    </row>
    <row r="731" spans="10:14" x14ac:dyDescent="0.25">
      <c r="J731" s="84">
        <f>EOD_T-A731</f>
        <v>42094</v>
      </c>
      <c r="K731" s="83">
        <f t="shared" si="33"/>
        <v>0</v>
      </c>
      <c r="L731" s="83" t="e">
        <f t="shared" si="34"/>
        <v>#DIV/0!</v>
      </c>
      <c r="M731" s="83" t="e">
        <f>L731-CGB_90DSMR</f>
        <v>#DIV/0!</v>
      </c>
      <c r="N731" s="83" t="e">
        <f t="shared" si="35"/>
        <v>#DIV/0!</v>
      </c>
    </row>
    <row r="732" spans="10:14" x14ac:dyDescent="0.25">
      <c r="J732" s="84">
        <f>EOD_T-A732</f>
        <v>42094</v>
      </c>
      <c r="K732" s="83">
        <f t="shared" si="33"/>
        <v>0</v>
      </c>
      <c r="L732" s="83" t="e">
        <f t="shared" si="34"/>
        <v>#DIV/0!</v>
      </c>
      <c r="M732" s="83" t="e">
        <f>L732-CGB_90DSMR</f>
        <v>#DIV/0!</v>
      </c>
      <c r="N732" s="83" t="e">
        <f t="shared" si="35"/>
        <v>#DIV/0!</v>
      </c>
    </row>
    <row r="733" spans="10:14" x14ac:dyDescent="0.25">
      <c r="J733" s="84">
        <f>EOD_T-A733</f>
        <v>42094</v>
      </c>
      <c r="K733" s="83">
        <f t="shared" si="33"/>
        <v>0</v>
      </c>
      <c r="L733" s="83" t="e">
        <f t="shared" si="34"/>
        <v>#DIV/0!</v>
      </c>
      <c r="M733" s="83" t="e">
        <f>L733-CGB_90DSMR</f>
        <v>#DIV/0!</v>
      </c>
      <c r="N733" s="83" t="e">
        <f t="shared" si="35"/>
        <v>#DIV/0!</v>
      </c>
    </row>
    <row r="734" spans="10:14" x14ac:dyDescent="0.25">
      <c r="J734" s="84">
        <f>EOD_T-A734</f>
        <v>42094</v>
      </c>
      <c r="K734" s="83">
        <f t="shared" si="33"/>
        <v>0</v>
      </c>
      <c r="L734" s="83" t="e">
        <f t="shared" si="34"/>
        <v>#DIV/0!</v>
      </c>
      <c r="M734" s="83" t="e">
        <f>L734-CGB_90DSMR</f>
        <v>#DIV/0!</v>
      </c>
      <c r="N734" s="83" t="e">
        <f t="shared" si="35"/>
        <v>#DIV/0!</v>
      </c>
    </row>
    <row r="735" spans="10:14" x14ac:dyDescent="0.25">
      <c r="J735" s="84">
        <f>EOD_T-A735</f>
        <v>42094</v>
      </c>
      <c r="K735" s="83">
        <f t="shared" si="33"/>
        <v>0</v>
      </c>
      <c r="L735" s="83" t="e">
        <f t="shared" si="34"/>
        <v>#DIV/0!</v>
      </c>
      <c r="M735" s="83" t="e">
        <f>L735-CGB_90DSMR</f>
        <v>#DIV/0!</v>
      </c>
      <c r="N735" s="83" t="e">
        <f t="shared" si="35"/>
        <v>#DIV/0!</v>
      </c>
    </row>
    <row r="736" spans="10:14" x14ac:dyDescent="0.25">
      <c r="J736" s="84">
        <f>EOD_T-A736</f>
        <v>42094</v>
      </c>
      <c r="K736" s="83">
        <f t="shared" si="33"/>
        <v>0</v>
      </c>
      <c r="L736" s="83" t="e">
        <f t="shared" si="34"/>
        <v>#DIV/0!</v>
      </c>
      <c r="M736" s="83" t="e">
        <f>L736-CGB_90DSMR</f>
        <v>#DIV/0!</v>
      </c>
      <c r="N736" s="83" t="e">
        <f t="shared" si="35"/>
        <v>#DIV/0!</v>
      </c>
    </row>
    <row r="737" spans="10:14" x14ac:dyDescent="0.25">
      <c r="J737" s="84">
        <f>EOD_T-A737</f>
        <v>42094</v>
      </c>
      <c r="K737" s="83">
        <f t="shared" si="33"/>
        <v>0</v>
      </c>
      <c r="L737" s="83" t="e">
        <f t="shared" si="34"/>
        <v>#DIV/0!</v>
      </c>
      <c r="M737" s="83" t="e">
        <f>L737-CGB_90DSMR</f>
        <v>#DIV/0!</v>
      </c>
      <c r="N737" s="83" t="e">
        <f t="shared" si="35"/>
        <v>#DIV/0!</v>
      </c>
    </row>
    <row r="738" spans="10:14" x14ac:dyDescent="0.25">
      <c r="J738" s="84">
        <f>EOD_T-A738</f>
        <v>42094</v>
      </c>
      <c r="K738" s="83">
        <f t="shared" si="33"/>
        <v>0</v>
      </c>
      <c r="L738" s="83" t="e">
        <f t="shared" si="34"/>
        <v>#DIV/0!</v>
      </c>
      <c r="M738" s="83" t="e">
        <f>L738-CGB_90DSMR</f>
        <v>#DIV/0!</v>
      </c>
      <c r="N738" s="83" t="e">
        <f t="shared" si="35"/>
        <v>#DIV/0!</v>
      </c>
    </row>
    <row r="739" spans="10:14" x14ac:dyDescent="0.25">
      <c r="J739" s="84">
        <f>EOD_T-A739</f>
        <v>42094</v>
      </c>
      <c r="K739" s="83">
        <f t="shared" si="33"/>
        <v>0</v>
      </c>
      <c r="L739" s="83" t="e">
        <f t="shared" si="34"/>
        <v>#DIV/0!</v>
      </c>
      <c r="M739" s="83" t="e">
        <f>L739-CGB_90DSMR</f>
        <v>#DIV/0!</v>
      </c>
      <c r="N739" s="83" t="e">
        <f t="shared" si="35"/>
        <v>#DIV/0!</v>
      </c>
    </row>
    <row r="740" spans="10:14" x14ac:dyDescent="0.25">
      <c r="J740" s="84">
        <f>EOD_T-A740</f>
        <v>42094</v>
      </c>
      <c r="K740" s="83">
        <f t="shared" si="33"/>
        <v>0</v>
      </c>
      <c r="L740" s="83" t="e">
        <f t="shared" si="34"/>
        <v>#DIV/0!</v>
      </c>
      <c r="M740" s="83" t="e">
        <f>L740-CGB_90DSMR</f>
        <v>#DIV/0!</v>
      </c>
      <c r="N740" s="83" t="e">
        <f t="shared" si="35"/>
        <v>#DIV/0!</v>
      </c>
    </row>
    <row r="741" spans="10:14" x14ac:dyDescent="0.25">
      <c r="J741" s="84">
        <f>EOD_T-A741</f>
        <v>42094</v>
      </c>
      <c r="K741" s="83">
        <f t="shared" si="33"/>
        <v>0</v>
      </c>
      <c r="L741" s="83" t="e">
        <f t="shared" si="34"/>
        <v>#DIV/0!</v>
      </c>
      <c r="M741" s="83" t="e">
        <f>L741-CGB_90DSMR</f>
        <v>#DIV/0!</v>
      </c>
      <c r="N741" s="83" t="e">
        <f t="shared" si="35"/>
        <v>#DIV/0!</v>
      </c>
    </row>
    <row r="742" spans="10:14" x14ac:dyDescent="0.25">
      <c r="J742" s="84">
        <f>EOD_T-A742</f>
        <v>42094</v>
      </c>
      <c r="K742" s="83">
        <f t="shared" si="33"/>
        <v>0</v>
      </c>
      <c r="L742" s="83" t="e">
        <f t="shared" si="34"/>
        <v>#DIV/0!</v>
      </c>
      <c r="M742" s="83" t="e">
        <f>L742-CGB_90DSMR</f>
        <v>#DIV/0!</v>
      </c>
      <c r="N742" s="83" t="e">
        <f t="shared" si="35"/>
        <v>#DIV/0!</v>
      </c>
    </row>
    <row r="743" spans="10:14" x14ac:dyDescent="0.25">
      <c r="J743" s="84">
        <f>EOD_T-A743</f>
        <v>42094</v>
      </c>
      <c r="K743" s="83">
        <f t="shared" si="33"/>
        <v>0</v>
      </c>
      <c r="L743" s="83" t="e">
        <f t="shared" si="34"/>
        <v>#DIV/0!</v>
      </c>
      <c r="M743" s="83" t="e">
        <f>L743-CGB_90DSMR</f>
        <v>#DIV/0!</v>
      </c>
      <c r="N743" s="83" t="e">
        <f t="shared" si="35"/>
        <v>#DIV/0!</v>
      </c>
    </row>
    <row r="744" spans="10:14" x14ac:dyDescent="0.25">
      <c r="J744" s="84">
        <f>EOD_T-A744</f>
        <v>42094</v>
      </c>
      <c r="K744" s="83">
        <f t="shared" si="33"/>
        <v>0</v>
      </c>
      <c r="L744" s="83" t="e">
        <f t="shared" si="34"/>
        <v>#DIV/0!</v>
      </c>
      <c r="M744" s="83" t="e">
        <f>L744-CGB_90DSMR</f>
        <v>#DIV/0!</v>
      </c>
      <c r="N744" s="83" t="e">
        <f t="shared" si="35"/>
        <v>#DIV/0!</v>
      </c>
    </row>
    <row r="745" spans="10:14" x14ac:dyDescent="0.25">
      <c r="J745" s="84">
        <f>EOD_T-A745</f>
        <v>42094</v>
      </c>
      <c r="K745" s="83">
        <f t="shared" si="33"/>
        <v>0</v>
      </c>
      <c r="L745" s="83" t="e">
        <f t="shared" si="34"/>
        <v>#DIV/0!</v>
      </c>
      <c r="M745" s="83" t="e">
        <f>L745-CGB_90DSMR</f>
        <v>#DIV/0!</v>
      </c>
      <c r="N745" s="83" t="e">
        <f t="shared" si="35"/>
        <v>#DIV/0!</v>
      </c>
    </row>
    <row r="746" spans="10:14" x14ac:dyDescent="0.25">
      <c r="J746" s="84">
        <f>EOD_T-A746</f>
        <v>42094</v>
      </c>
      <c r="K746" s="83">
        <f t="shared" si="33"/>
        <v>0</v>
      </c>
      <c r="L746" s="83" t="e">
        <f t="shared" si="34"/>
        <v>#DIV/0!</v>
      </c>
      <c r="M746" s="83" t="e">
        <f>L746-CGB_90DSMR</f>
        <v>#DIV/0!</v>
      </c>
      <c r="N746" s="83" t="e">
        <f t="shared" si="35"/>
        <v>#DIV/0!</v>
      </c>
    </row>
    <row r="747" spans="10:14" x14ac:dyDescent="0.25">
      <c r="J747" s="84">
        <f>EOD_T-A747</f>
        <v>42094</v>
      </c>
      <c r="K747" s="83">
        <f t="shared" si="33"/>
        <v>0</v>
      </c>
      <c r="L747" s="83" t="e">
        <f t="shared" si="34"/>
        <v>#DIV/0!</v>
      </c>
      <c r="M747" s="83" t="e">
        <f>L747-CGB_90DSMR</f>
        <v>#DIV/0!</v>
      </c>
      <c r="N747" s="83" t="e">
        <f t="shared" si="35"/>
        <v>#DIV/0!</v>
      </c>
    </row>
    <row r="748" spans="10:14" x14ac:dyDescent="0.25">
      <c r="J748" s="84">
        <f>EOD_T-A748</f>
        <v>42094</v>
      </c>
      <c r="K748" s="83">
        <f t="shared" si="33"/>
        <v>0</v>
      </c>
      <c r="L748" s="83" t="e">
        <f t="shared" si="34"/>
        <v>#DIV/0!</v>
      </c>
      <c r="M748" s="83" t="e">
        <f>L748-CGB_90DSMR</f>
        <v>#DIV/0!</v>
      </c>
      <c r="N748" s="83" t="e">
        <f t="shared" si="35"/>
        <v>#DIV/0!</v>
      </c>
    </row>
    <row r="749" spans="10:14" x14ac:dyDescent="0.25">
      <c r="J749" s="84">
        <f>EOD_T-A749</f>
        <v>42094</v>
      </c>
      <c r="K749" s="83">
        <f t="shared" si="33"/>
        <v>0</v>
      </c>
      <c r="L749" s="83" t="e">
        <f t="shared" si="34"/>
        <v>#DIV/0!</v>
      </c>
      <c r="M749" s="83" t="e">
        <f>L749-CGB_90DSMR</f>
        <v>#DIV/0!</v>
      </c>
      <c r="N749" s="83" t="e">
        <f t="shared" si="35"/>
        <v>#DIV/0!</v>
      </c>
    </row>
    <row r="750" spans="10:14" x14ac:dyDescent="0.25">
      <c r="J750" s="84">
        <f>EOD_T-A750</f>
        <v>42094</v>
      </c>
      <c r="K750" s="83">
        <f t="shared" si="33"/>
        <v>0</v>
      </c>
      <c r="L750" s="83" t="e">
        <f t="shared" si="34"/>
        <v>#DIV/0!</v>
      </c>
      <c r="M750" s="83" t="e">
        <f>L750-CGB_90DSMR</f>
        <v>#DIV/0!</v>
      </c>
      <c r="N750" s="83" t="e">
        <f t="shared" si="35"/>
        <v>#DIV/0!</v>
      </c>
    </row>
    <row r="751" spans="10:14" x14ac:dyDescent="0.25">
      <c r="J751" s="84">
        <f>EOD_T-A751</f>
        <v>42094</v>
      </c>
      <c r="K751" s="83">
        <f t="shared" si="33"/>
        <v>0</v>
      </c>
      <c r="L751" s="83" t="e">
        <f t="shared" si="34"/>
        <v>#DIV/0!</v>
      </c>
      <c r="M751" s="83" t="e">
        <f>L751-CGB_90DSMR</f>
        <v>#DIV/0!</v>
      </c>
      <c r="N751" s="83" t="e">
        <f t="shared" si="35"/>
        <v>#DIV/0!</v>
      </c>
    </row>
    <row r="752" spans="10:14" x14ac:dyDescent="0.25">
      <c r="J752" s="84">
        <f>EOD_T-A752</f>
        <v>42094</v>
      </c>
      <c r="K752" s="83">
        <f t="shared" si="33"/>
        <v>0</v>
      </c>
      <c r="L752" s="83" t="e">
        <f t="shared" si="34"/>
        <v>#DIV/0!</v>
      </c>
      <c r="M752" s="83" t="e">
        <f>L752-CGB_90DSMR</f>
        <v>#DIV/0!</v>
      </c>
      <c r="N752" s="83" t="e">
        <f t="shared" si="35"/>
        <v>#DIV/0!</v>
      </c>
    </row>
    <row r="753" spans="10:14" x14ac:dyDescent="0.25">
      <c r="J753" s="84">
        <f>EOD_T-A753</f>
        <v>42094</v>
      </c>
      <c r="K753" s="83">
        <f t="shared" si="33"/>
        <v>0</v>
      </c>
      <c r="L753" s="83" t="e">
        <f t="shared" si="34"/>
        <v>#DIV/0!</v>
      </c>
      <c r="M753" s="83" t="e">
        <f>L753-CGB_90DSMR</f>
        <v>#DIV/0!</v>
      </c>
      <c r="N753" s="83" t="e">
        <f t="shared" si="35"/>
        <v>#DIV/0!</v>
      </c>
    </row>
    <row r="754" spans="10:14" x14ac:dyDescent="0.25">
      <c r="J754" s="84">
        <f>EOD_T-A754</f>
        <v>42094</v>
      </c>
      <c r="K754" s="83">
        <f t="shared" si="33"/>
        <v>0</v>
      </c>
      <c r="L754" s="83" t="e">
        <f t="shared" si="34"/>
        <v>#DIV/0!</v>
      </c>
      <c r="M754" s="83" t="e">
        <f>L754-CGB_90DSMR</f>
        <v>#DIV/0!</v>
      </c>
      <c r="N754" s="83" t="e">
        <f t="shared" si="35"/>
        <v>#DIV/0!</v>
      </c>
    </row>
    <row r="755" spans="10:14" x14ac:dyDescent="0.25">
      <c r="J755" s="84">
        <f>EOD_T-A755</f>
        <v>42094</v>
      </c>
      <c r="K755" s="83">
        <f t="shared" si="33"/>
        <v>0</v>
      </c>
      <c r="L755" s="83" t="e">
        <f t="shared" si="34"/>
        <v>#DIV/0!</v>
      </c>
      <c r="M755" s="83" t="e">
        <f>L755-CGB_90DSMR</f>
        <v>#DIV/0!</v>
      </c>
      <c r="N755" s="83" t="e">
        <f t="shared" si="35"/>
        <v>#DIV/0!</v>
      </c>
    </row>
    <row r="756" spans="10:14" x14ac:dyDescent="0.25">
      <c r="J756" s="84">
        <f>EOD_T-A756</f>
        <v>42094</v>
      </c>
      <c r="K756" s="83">
        <f t="shared" si="33"/>
        <v>0</v>
      </c>
      <c r="L756" s="83" t="e">
        <f t="shared" si="34"/>
        <v>#DIV/0!</v>
      </c>
      <c r="M756" s="83" t="e">
        <f>L756-CGB_90DSMR</f>
        <v>#DIV/0!</v>
      </c>
      <c r="N756" s="83" t="e">
        <f t="shared" si="35"/>
        <v>#DIV/0!</v>
      </c>
    </row>
    <row r="757" spans="10:14" x14ac:dyDescent="0.25">
      <c r="J757" s="84">
        <f>EOD_T-A757</f>
        <v>42094</v>
      </c>
      <c r="K757" s="83">
        <f t="shared" si="33"/>
        <v>0</v>
      </c>
      <c r="L757" s="83" t="e">
        <f t="shared" si="34"/>
        <v>#DIV/0!</v>
      </c>
      <c r="M757" s="83" t="e">
        <f>L757-CGB_90DSMR</f>
        <v>#DIV/0!</v>
      </c>
      <c r="N757" s="83" t="e">
        <f t="shared" si="35"/>
        <v>#DIV/0!</v>
      </c>
    </row>
    <row r="758" spans="10:14" x14ac:dyDescent="0.25">
      <c r="J758" s="84">
        <f>EOD_T-A758</f>
        <v>42094</v>
      </c>
      <c r="K758" s="83">
        <f t="shared" si="33"/>
        <v>0</v>
      </c>
      <c r="L758" s="83" t="e">
        <f t="shared" si="34"/>
        <v>#DIV/0!</v>
      </c>
      <c r="M758" s="83" t="e">
        <f>L758-CGB_90DSMR</f>
        <v>#DIV/0!</v>
      </c>
      <c r="N758" s="83" t="e">
        <f t="shared" si="35"/>
        <v>#DIV/0!</v>
      </c>
    </row>
    <row r="759" spans="10:14" x14ac:dyDescent="0.25">
      <c r="J759" s="84">
        <f>EOD_T-A759</f>
        <v>42094</v>
      </c>
      <c r="K759" s="83">
        <f t="shared" si="33"/>
        <v>0</v>
      </c>
      <c r="L759" s="83" t="e">
        <f t="shared" si="34"/>
        <v>#DIV/0!</v>
      </c>
      <c r="M759" s="83" t="e">
        <f>L759-CGB_90DSMR</f>
        <v>#DIV/0!</v>
      </c>
      <c r="N759" s="83" t="e">
        <f t="shared" si="35"/>
        <v>#DIV/0!</v>
      </c>
    </row>
    <row r="760" spans="10:14" x14ac:dyDescent="0.25">
      <c r="J760" s="84">
        <f>EOD_T-A760</f>
        <v>42094</v>
      </c>
      <c r="K760" s="83">
        <f t="shared" si="33"/>
        <v>0</v>
      </c>
      <c r="L760" s="83" t="e">
        <f t="shared" si="34"/>
        <v>#DIV/0!</v>
      </c>
      <c r="M760" s="83" t="e">
        <f>L760-CGB_90DSMR</f>
        <v>#DIV/0!</v>
      </c>
      <c r="N760" s="83" t="e">
        <f t="shared" si="35"/>
        <v>#DIV/0!</v>
      </c>
    </row>
    <row r="761" spans="10:14" x14ac:dyDescent="0.25">
      <c r="J761" s="84">
        <f>EOD_T-A761</f>
        <v>42094</v>
      </c>
      <c r="K761" s="83">
        <f t="shared" si="33"/>
        <v>0</v>
      </c>
      <c r="L761" s="83" t="e">
        <f t="shared" si="34"/>
        <v>#DIV/0!</v>
      </c>
      <c r="M761" s="83" t="e">
        <f>L761-CGB_90DSMR</f>
        <v>#DIV/0!</v>
      </c>
      <c r="N761" s="83" t="e">
        <f t="shared" si="35"/>
        <v>#DIV/0!</v>
      </c>
    </row>
    <row r="762" spans="10:14" x14ac:dyDescent="0.25">
      <c r="J762" s="84">
        <f>EOD_T-A762</f>
        <v>42094</v>
      </c>
      <c r="K762" s="83">
        <f t="shared" si="33"/>
        <v>0</v>
      </c>
      <c r="L762" s="83" t="e">
        <f t="shared" si="34"/>
        <v>#DIV/0!</v>
      </c>
      <c r="M762" s="83" t="e">
        <f>L762-CGB_90DSMR</f>
        <v>#DIV/0!</v>
      </c>
      <c r="N762" s="83" t="e">
        <f t="shared" si="35"/>
        <v>#DIV/0!</v>
      </c>
    </row>
    <row r="763" spans="10:14" x14ac:dyDescent="0.25">
      <c r="J763" s="84">
        <f>EOD_T-A763</f>
        <v>42094</v>
      </c>
      <c r="K763" s="83">
        <f t="shared" si="33"/>
        <v>0</v>
      </c>
      <c r="L763" s="83" t="e">
        <f t="shared" si="34"/>
        <v>#DIV/0!</v>
      </c>
      <c r="M763" s="83" t="e">
        <f>L763-CGB_90DSMR</f>
        <v>#DIV/0!</v>
      </c>
      <c r="N763" s="83" t="e">
        <f t="shared" si="35"/>
        <v>#DIV/0!</v>
      </c>
    </row>
    <row r="764" spans="10:14" x14ac:dyDescent="0.25">
      <c r="J764" s="84">
        <f>EOD_T-A764</f>
        <v>42094</v>
      </c>
      <c r="K764" s="83">
        <f t="shared" si="33"/>
        <v>0</v>
      </c>
      <c r="L764" s="83" t="e">
        <f t="shared" si="34"/>
        <v>#DIV/0!</v>
      </c>
      <c r="M764" s="83" t="e">
        <f>L764-CGB_90DSMR</f>
        <v>#DIV/0!</v>
      </c>
      <c r="N764" s="83" t="e">
        <f t="shared" si="35"/>
        <v>#DIV/0!</v>
      </c>
    </row>
    <row r="765" spans="10:14" x14ac:dyDescent="0.25">
      <c r="J765" s="84">
        <f>EOD_T-A765</f>
        <v>42094</v>
      </c>
      <c r="K765" s="83">
        <f t="shared" si="33"/>
        <v>0</v>
      </c>
      <c r="L765" s="83" t="e">
        <f t="shared" si="34"/>
        <v>#DIV/0!</v>
      </c>
      <c r="M765" s="83" t="e">
        <f>L765-CGB_90DSMR</f>
        <v>#DIV/0!</v>
      </c>
      <c r="N765" s="83" t="e">
        <f t="shared" si="35"/>
        <v>#DIV/0!</v>
      </c>
    </row>
    <row r="766" spans="10:14" x14ac:dyDescent="0.25">
      <c r="J766" s="84">
        <f>EOD_T-A766</f>
        <v>42094</v>
      </c>
      <c r="K766" s="83">
        <f t="shared" si="33"/>
        <v>0</v>
      </c>
      <c r="L766" s="83" t="e">
        <f t="shared" si="34"/>
        <v>#DIV/0!</v>
      </c>
      <c r="M766" s="83" t="e">
        <f>L766-CGB_90DSMR</f>
        <v>#DIV/0!</v>
      </c>
      <c r="N766" s="83" t="e">
        <f t="shared" si="35"/>
        <v>#DIV/0!</v>
      </c>
    </row>
    <row r="767" spans="10:14" x14ac:dyDescent="0.25">
      <c r="J767" s="84">
        <f>EOD_T-A767</f>
        <v>42094</v>
      </c>
      <c r="K767" s="83">
        <f t="shared" si="33"/>
        <v>0</v>
      </c>
      <c r="L767" s="83" t="e">
        <f t="shared" si="34"/>
        <v>#DIV/0!</v>
      </c>
      <c r="M767" s="83" t="e">
        <f>L767-CGB_90DSMR</f>
        <v>#DIV/0!</v>
      </c>
      <c r="N767" s="83" t="e">
        <f t="shared" si="35"/>
        <v>#DIV/0!</v>
      </c>
    </row>
    <row r="768" spans="10:14" x14ac:dyDescent="0.25">
      <c r="J768" s="84">
        <f>EOD_T-A768</f>
        <v>42094</v>
      </c>
      <c r="K768" s="83">
        <f t="shared" si="33"/>
        <v>0</v>
      </c>
      <c r="L768" s="83" t="e">
        <f t="shared" si="34"/>
        <v>#DIV/0!</v>
      </c>
      <c r="M768" s="83" t="e">
        <f>L768-CGB_90DSMR</f>
        <v>#DIV/0!</v>
      </c>
      <c r="N768" s="83" t="e">
        <f t="shared" si="35"/>
        <v>#DIV/0!</v>
      </c>
    </row>
    <row r="769" spans="10:14" x14ac:dyDescent="0.25">
      <c r="J769" s="84">
        <f>EOD_T-A769</f>
        <v>42094</v>
      </c>
      <c r="K769" s="83">
        <f t="shared" si="33"/>
        <v>0</v>
      </c>
      <c r="L769" s="83" t="e">
        <f t="shared" si="34"/>
        <v>#DIV/0!</v>
      </c>
      <c r="M769" s="83" t="e">
        <f>L769-CGB_90DSMR</f>
        <v>#DIV/0!</v>
      </c>
      <c r="N769" s="83" t="e">
        <f t="shared" si="35"/>
        <v>#DIV/0!</v>
      </c>
    </row>
    <row r="770" spans="10:14" x14ac:dyDescent="0.25">
      <c r="J770" s="84">
        <f>EOD_T-A770</f>
        <v>42094</v>
      </c>
      <c r="K770" s="83">
        <f t="shared" si="33"/>
        <v>0</v>
      </c>
      <c r="L770" s="83" t="e">
        <f t="shared" si="34"/>
        <v>#DIV/0!</v>
      </c>
      <c r="M770" s="83" t="e">
        <f>L770-CGB_90DSMR</f>
        <v>#DIV/0!</v>
      </c>
      <c r="N770" s="83" t="e">
        <f t="shared" si="35"/>
        <v>#DIV/0!</v>
      </c>
    </row>
    <row r="771" spans="10:14" x14ac:dyDescent="0.25">
      <c r="J771" s="84">
        <f>EOD_T-A771</f>
        <v>42094</v>
      </c>
      <c r="K771" s="83">
        <f t="shared" si="33"/>
        <v>0</v>
      </c>
      <c r="L771" s="83" t="e">
        <f t="shared" si="34"/>
        <v>#DIV/0!</v>
      </c>
      <c r="M771" s="83" t="e">
        <f>L771-CGB_90DSMR</f>
        <v>#DIV/0!</v>
      </c>
      <c r="N771" s="83" t="e">
        <f t="shared" si="35"/>
        <v>#DIV/0!</v>
      </c>
    </row>
    <row r="772" spans="10:14" x14ac:dyDescent="0.25">
      <c r="J772" s="84">
        <f>EOD_T-A772</f>
        <v>42094</v>
      </c>
      <c r="K772" s="83">
        <f t="shared" si="33"/>
        <v>0</v>
      </c>
      <c r="L772" s="83" t="e">
        <f t="shared" si="34"/>
        <v>#DIV/0!</v>
      </c>
      <c r="M772" s="83" t="e">
        <f>L772-CGB_90DSMR</f>
        <v>#DIV/0!</v>
      </c>
      <c r="N772" s="83" t="e">
        <f t="shared" si="35"/>
        <v>#DIV/0!</v>
      </c>
    </row>
    <row r="773" spans="10:14" x14ac:dyDescent="0.25">
      <c r="J773" s="84">
        <f>EOD_T-A773</f>
        <v>42094</v>
      </c>
      <c r="K773" s="83">
        <f t="shared" si="33"/>
        <v>0</v>
      </c>
      <c r="L773" s="83" t="e">
        <f t="shared" si="34"/>
        <v>#DIV/0!</v>
      </c>
      <c r="M773" s="83" t="e">
        <f>L773-CGB_90DSMR</f>
        <v>#DIV/0!</v>
      </c>
      <c r="N773" s="83" t="e">
        <f t="shared" si="35"/>
        <v>#DIV/0!</v>
      </c>
    </row>
    <row r="774" spans="10:14" x14ac:dyDescent="0.25">
      <c r="J774" s="84">
        <f>EOD_T-A774</f>
        <v>42094</v>
      </c>
      <c r="K774" s="83">
        <f t="shared" si="33"/>
        <v>0</v>
      </c>
      <c r="L774" s="83" t="e">
        <f t="shared" si="34"/>
        <v>#DIV/0!</v>
      </c>
      <c r="M774" s="83" t="e">
        <f>L774-CGB_90DSMR</f>
        <v>#DIV/0!</v>
      </c>
      <c r="N774" s="83" t="e">
        <f t="shared" si="35"/>
        <v>#DIV/0!</v>
      </c>
    </row>
    <row r="775" spans="10:14" x14ac:dyDescent="0.25">
      <c r="J775" s="84">
        <f>EOD_T-A775</f>
        <v>42094</v>
      </c>
      <c r="K775" s="83">
        <f t="shared" si="33"/>
        <v>0</v>
      </c>
      <c r="L775" s="83" t="e">
        <f t="shared" si="34"/>
        <v>#DIV/0!</v>
      </c>
      <c r="M775" s="83" t="e">
        <f>L775-CGB_90DSMR</f>
        <v>#DIV/0!</v>
      </c>
      <c r="N775" s="83" t="e">
        <f t="shared" si="35"/>
        <v>#DIV/0!</v>
      </c>
    </row>
    <row r="776" spans="10:14" x14ac:dyDescent="0.25">
      <c r="J776" s="84">
        <f>EOD_T-A776</f>
        <v>42094</v>
      </c>
      <c r="K776" s="83">
        <f t="shared" si="33"/>
        <v>0</v>
      </c>
      <c r="L776" s="83" t="e">
        <f t="shared" si="34"/>
        <v>#DIV/0!</v>
      </c>
      <c r="M776" s="83" t="e">
        <f>L776-CGB_90DSMR</f>
        <v>#DIV/0!</v>
      </c>
      <c r="N776" s="83" t="e">
        <f t="shared" si="35"/>
        <v>#DIV/0!</v>
      </c>
    </row>
    <row r="777" spans="10:14" x14ac:dyDescent="0.25">
      <c r="J777" s="84">
        <f>EOD_T-A777</f>
        <v>42094</v>
      </c>
      <c r="K777" s="83">
        <f t="shared" si="33"/>
        <v>0</v>
      </c>
      <c r="L777" s="83" t="e">
        <f t="shared" si="34"/>
        <v>#DIV/0!</v>
      </c>
      <c r="M777" s="83" t="e">
        <f>L777-CGB_90DSMR</f>
        <v>#DIV/0!</v>
      </c>
      <c r="N777" s="83" t="e">
        <f t="shared" si="35"/>
        <v>#DIV/0!</v>
      </c>
    </row>
    <row r="778" spans="10:14" x14ac:dyDescent="0.25">
      <c r="J778" s="84">
        <f>EOD_T-A778</f>
        <v>42094</v>
      </c>
      <c r="K778" s="83">
        <f t="shared" si="33"/>
        <v>0</v>
      </c>
      <c r="L778" s="83" t="e">
        <f t="shared" si="34"/>
        <v>#DIV/0!</v>
      </c>
      <c r="M778" s="83" t="e">
        <f>L778-CGB_90DSMR</f>
        <v>#DIV/0!</v>
      </c>
      <c r="N778" s="83" t="e">
        <f t="shared" si="35"/>
        <v>#DIV/0!</v>
      </c>
    </row>
    <row r="779" spans="10:14" x14ac:dyDescent="0.25">
      <c r="J779" s="84">
        <f>EOD_T-A779</f>
        <v>42094</v>
      </c>
      <c r="K779" s="83">
        <f t="shared" si="33"/>
        <v>0</v>
      </c>
      <c r="L779" s="83" t="e">
        <f t="shared" si="34"/>
        <v>#DIV/0!</v>
      </c>
      <c r="M779" s="83" t="e">
        <f>L779-CGB_90DSMR</f>
        <v>#DIV/0!</v>
      </c>
      <c r="N779" s="83" t="e">
        <f t="shared" si="35"/>
        <v>#DIV/0!</v>
      </c>
    </row>
    <row r="780" spans="10:14" x14ac:dyDescent="0.25">
      <c r="J780" s="84">
        <f>EOD_T-A780</f>
        <v>42094</v>
      </c>
      <c r="K780" s="83">
        <f t="shared" ref="K780:K843" si="36">E780-E781</f>
        <v>0</v>
      </c>
      <c r="L780" s="83" t="e">
        <f t="shared" ref="L780:L843" si="37">K780/E781*100</f>
        <v>#DIV/0!</v>
      </c>
      <c r="M780" s="83" t="e">
        <f>L780-CGB_90DSMR</f>
        <v>#DIV/0!</v>
      </c>
      <c r="N780" s="83" t="e">
        <f t="shared" ref="N780:N843" si="38">M780*M780</f>
        <v>#DIV/0!</v>
      </c>
    </row>
    <row r="781" spans="10:14" x14ac:dyDescent="0.25">
      <c r="J781" s="84">
        <f>EOD_T-A781</f>
        <v>42094</v>
      </c>
      <c r="K781" s="83">
        <f t="shared" si="36"/>
        <v>0</v>
      </c>
      <c r="L781" s="83" t="e">
        <f t="shared" si="37"/>
        <v>#DIV/0!</v>
      </c>
      <c r="M781" s="83" t="e">
        <f>L781-CGB_90DSMR</f>
        <v>#DIV/0!</v>
      </c>
      <c r="N781" s="83" t="e">
        <f t="shared" si="38"/>
        <v>#DIV/0!</v>
      </c>
    </row>
    <row r="782" spans="10:14" x14ac:dyDescent="0.25">
      <c r="J782" s="84">
        <f>EOD_T-A782</f>
        <v>42094</v>
      </c>
      <c r="K782" s="83">
        <f t="shared" si="36"/>
        <v>0</v>
      </c>
      <c r="L782" s="83" t="e">
        <f t="shared" si="37"/>
        <v>#DIV/0!</v>
      </c>
      <c r="M782" s="83" t="e">
        <f>L782-CGB_90DSMR</f>
        <v>#DIV/0!</v>
      </c>
      <c r="N782" s="83" t="e">
        <f t="shared" si="38"/>
        <v>#DIV/0!</v>
      </c>
    </row>
    <row r="783" spans="10:14" x14ac:dyDescent="0.25">
      <c r="J783" s="84">
        <f>EOD_T-A783</f>
        <v>42094</v>
      </c>
      <c r="K783" s="83">
        <f t="shared" si="36"/>
        <v>0</v>
      </c>
      <c r="L783" s="83" t="e">
        <f t="shared" si="37"/>
        <v>#DIV/0!</v>
      </c>
      <c r="M783" s="83" t="e">
        <f>L783-CGB_90DSMR</f>
        <v>#DIV/0!</v>
      </c>
      <c r="N783" s="83" t="e">
        <f t="shared" si="38"/>
        <v>#DIV/0!</v>
      </c>
    </row>
    <row r="784" spans="10:14" x14ac:dyDescent="0.25">
      <c r="J784" s="84">
        <f>EOD_T-A784</f>
        <v>42094</v>
      </c>
      <c r="K784" s="83">
        <f t="shared" si="36"/>
        <v>0</v>
      </c>
      <c r="L784" s="83" t="e">
        <f t="shared" si="37"/>
        <v>#DIV/0!</v>
      </c>
      <c r="M784" s="83" t="e">
        <f>L784-CGB_90DSMR</f>
        <v>#DIV/0!</v>
      </c>
      <c r="N784" s="83" t="e">
        <f t="shared" si="38"/>
        <v>#DIV/0!</v>
      </c>
    </row>
    <row r="785" spans="10:14" x14ac:dyDescent="0.25">
      <c r="J785" s="84">
        <f>EOD_T-A785</f>
        <v>42094</v>
      </c>
      <c r="K785" s="83">
        <f t="shared" si="36"/>
        <v>0</v>
      </c>
      <c r="L785" s="83" t="e">
        <f t="shared" si="37"/>
        <v>#DIV/0!</v>
      </c>
      <c r="M785" s="83" t="e">
        <f>L785-CGB_90DSMR</f>
        <v>#DIV/0!</v>
      </c>
      <c r="N785" s="83" t="e">
        <f t="shared" si="38"/>
        <v>#DIV/0!</v>
      </c>
    </row>
    <row r="786" spans="10:14" x14ac:dyDescent="0.25">
      <c r="J786" s="84">
        <f>EOD_T-A786</f>
        <v>42094</v>
      </c>
      <c r="K786" s="83">
        <f t="shared" si="36"/>
        <v>0</v>
      </c>
      <c r="L786" s="83" t="e">
        <f t="shared" si="37"/>
        <v>#DIV/0!</v>
      </c>
      <c r="M786" s="83" t="e">
        <f>L786-CGB_90DSMR</f>
        <v>#DIV/0!</v>
      </c>
      <c r="N786" s="83" t="e">
        <f t="shared" si="38"/>
        <v>#DIV/0!</v>
      </c>
    </row>
    <row r="787" spans="10:14" x14ac:dyDescent="0.25">
      <c r="J787" s="84">
        <f>EOD_T-A787</f>
        <v>42094</v>
      </c>
      <c r="K787" s="83">
        <f t="shared" si="36"/>
        <v>0</v>
      </c>
      <c r="L787" s="83" t="e">
        <f t="shared" si="37"/>
        <v>#DIV/0!</v>
      </c>
      <c r="M787" s="83" t="e">
        <f>L787-CGB_90DSMR</f>
        <v>#DIV/0!</v>
      </c>
      <c r="N787" s="83" t="e">
        <f t="shared" si="38"/>
        <v>#DIV/0!</v>
      </c>
    </row>
    <row r="788" spans="10:14" x14ac:dyDescent="0.25">
      <c r="J788" s="84">
        <f>EOD_T-A788</f>
        <v>42094</v>
      </c>
      <c r="K788" s="83">
        <f t="shared" si="36"/>
        <v>0</v>
      </c>
      <c r="L788" s="83" t="e">
        <f t="shared" si="37"/>
        <v>#DIV/0!</v>
      </c>
      <c r="M788" s="83" t="e">
        <f>L788-CGB_90DSMR</f>
        <v>#DIV/0!</v>
      </c>
      <c r="N788" s="83" t="e">
        <f t="shared" si="38"/>
        <v>#DIV/0!</v>
      </c>
    </row>
    <row r="789" spans="10:14" x14ac:dyDescent="0.25">
      <c r="J789" s="84">
        <f>EOD_T-A789</f>
        <v>42094</v>
      </c>
      <c r="K789" s="83">
        <f t="shared" si="36"/>
        <v>0</v>
      </c>
      <c r="L789" s="83" t="e">
        <f t="shared" si="37"/>
        <v>#DIV/0!</v>
      </c>
      <c r="M789" s="83" t="e">
        <f>L789-CGB_90DSMR</f>
        <v>#DIV/0!</v>
      </c>
      <c r="N789" s="83" t="e">
        <f t="shared" si="38"/>
        <v>#DIV/0!</v>
      </c>
    </row>
    <row r="790" spans="10:14" x14ac:dyDescent="0.25">
      <c r="J790" s="84">
        <f>EOD_T-A790</f>
        <v>42094</v>
      </c>
      <c r="K790" s="83">
        <f t="shared" si="36"/>
        <v>0</v>
      </c>
      <c r="L790" s="83" t="e">
        <f t="shared" si="37"/>
        <v>#DIV/0!</v>
      </c>
      <c r="M790" s="83" t="e">
        <f>L790-CGB_90DSMR</f>
        <v>#DIV/0!</v>
      </c>
      <c r="N790" s="83" t="e">
        <f t="shared" si="38"/>
        <v>#DIV/0!</v>
      </c>
    </row>
    <row r="791" spans="10:14" x14ac:dyDescent="0.25">
      <c r="J791" s="84">
        <f>EOD_T-A791</f>
        <v>42094</v>
      </c>
      <c r="K791" s="83">
        <f t="shared" si="36"/>
        <v>0</v>
      </c>
      <c r="L791" s="83" t="e">
        <f t="shared" si="37"/>
        <v>#DIV/0!</v>
      </c>
      <c r="M791" s="83" t="e">
        <f>L791-CGB_90DSMR</f>
        <v>#DIV/0!</v>
      </c>
      <c r="N791" s="83" t="e">
        <f t="shared" si="38"/>
        <v>#DIV/0!</v>
      </c>
    </row>
    <row r="792" spans="10:14" x14ac:dyDescent="0.25">
      <c r="J792" s="84">
        <f>EOD_T-A792</f>
        <v>42094</v>
      </c>
      <c r="K792" s="83">
        <f t="shared" si="36"/>
        <v>0</v>
      </c>
      <c r="L792" s="83" t="e">
        <f t="shared" si="37"/>
        <v>#DIV/0!</v>
      </c>
      <c r="M792" s="83" t="e">
        <f>L792-CGB_90DSMR</f>
        <v>#DIV/0!</v>
      </c>
      <c r="N792" s="83" t="e">
        <f t="shared" si="38"/>
        <v>#DIV/0!</v>
      </c>
    </row>
    <row r="793" spans="10:14" x14ac:dyDescent="0.25">
      <c r="J793" s="84">
        <f>EOD_T-A793</f>
        <v>42094</v>
      </c>
      <c r="K793" s="83">
        <f t="shared" si="36"/>
        <v>0</v>
      </c>
      <c r="L793" s="83" t="e">
        <f t="shared" si="37"/>
        <v>#DIV/0!</v>
      </c>
      <c r="M793" s="83" t="e">
        <f>L793-CGB_90DSMR</f>
        <v>#DIV/0!</v>
      </c>
      <c r="N793" s="83" t="e">
        <f t="shared" si="38"/>
        <v>#DIV/0!</v>
      </c>
    </row>
    <row r="794" spans="10:14" x14ac:dyDescent="0.25">
      <c r="J794" s="84">
        <f>EOD_T-A794</f>
        <v>42094</v>
      </c>
      <c r="K794" s="83">
        <f t="shared" si="36"/>
        <v>0</v>
      </c>
      <c r="L794" s="83" t="e">
        <f t="shared" si="37"/>
        <v>#DIV/0!</v>
      </c>
      <c r="M794" s="83" t="e">
        <f>L794-CGB_90DSMR</f>
        <v>#DIV/0!</v>
      </c>
      <c r="N794" s="83" t="e">
        <f t="shared" si="38"/>
        <v>#DIV/0!</v>
      </c>
    </row>
    <row r="795" spans="10:14" x14ac:dyDescent="0.25">
      <c r="J795" s="84">
        <f>EOD_T-A795</f>
        <v>42094</v>
      </c>
      <c r="K795" s="83">
        <f t="shared" si="36"/>
        <v>0</v>
      </c>
      <c r="L795" s="83" t="e">
        <f t="shared" si="37"/>
        <v>#DIV/0!</v>
      </c>
      <c r="M795" s="83" t="e">
        <f>L795-CGB_90DSMR</f>
        <v>#DIV/0!</v>
      </c>
      <c r="N795" s="83" t="e">
        <f t="shared" si="38"/>
        <v>#DIV/0!</v>
      </c>
    </row>
    <row r="796" spans="10:14" x14ac:dyDescent="0.25">
      <c r="J796" s="84">
        <f>EOD_T-A796</f>
        <v>42094</v>
      </c>
      <c r="K796" s="83">
        <f t="shared" si="36"/>
        <v>0</v>
      </c>
      <c r="L796" s="83" t="e">
        <f t="shared" si="37"/>
        <v>#DIV/0!</v>
      </c>
      <c r="M796" s="83" t="e">
        <f>L796-CGB_90DSMR</f>
        <v>#DIV/0!</v>
      </c>
      <c r="N796" s="83" t="e">
        <f t="shared" si="38"/>
        <v>#DIV/0!</v>
      </c>
    </row>
    <row r="797" spans="10:14" x14ac:dyDescent="0.25">
      <c r="J797" s="84">
        <f>EOD_T-A797</f>
        <v>42094</v>
      </c>
      <c r="K797" s="83">
        <f t="shared" si="36"/>
        <v>0</v>
      </c>
      <c r="L797" s="83" t="e">
        <f t="shared" si="37"/>
        <v>#DIV/0!</v>
      </c>
      <c r="M797" s="83" t="e">
        <f>L797-CGB_90DSMR</f>
        <v>#DIV/0!</v>
      </c>
      <c r="N797" s="83" t="e">
        <f t="shared" si="38"/>
        <v>#DIV/0!</v>
      </c>
    </row>
    <row r="798" spans="10:14" x14ac:dyDescent="0.25">
      <c r="J798" s="84">
        <f>EOD_T-A798</f>
        <v>42094</v>
      </c>
      <c r="K798" s="83">
        <f t="shared" si="36"/>
        <v>0</v>
      </c>
      <c r="L798" s="83" t="e">
        <f t="shared" si="37"/>
        <v>#DIV/0!</v>
      </c>
      <c r="M798" s="83" t="e">
        <f>L798-CGB_90DSMR</f>
        <v>#DIV/0!</v>
      </c>
      <c r="N798" s="83" t="e">
        <f t="shared" si="38"/>
        <v>#DIV/0!</v>
      </c>
    </row>
    <row r="799" spans="10:14" x14ac:dyDescent="0.25">
      <c r="J799" s="84">
        <f>EOD_T-A799</f>
        <v>42094</v>
      </c>
      <c r="K799" s="83">
        <f t="shared" si="36"/>
        <v>0</v>
      </c>
      <c r="L799" s="83" t="e">
        <f t="shared" si="37"/>
        <v>#DIV/0!</v>
      </c>
      <c r="M799" s="83" t="e">
        <f>L799-CGB_90DSMR</f>
        <v>#DIV/0!</v>
      </c>
      <c r="N799" s="83" t="e">
        <f t="shared" si="38"/>
        <v>#DIV/0!</v>
      </c>
    </row>
    <row r="800" spans="10:14" x14ac:dyDescent="0.25">
      <c r="J800" s="84">
        <f>EOD_T-A800</f>
        <v>42094</v>
      </c>
      <c r="K800" s="83">
        <f t="shared" si="36"/>
        <v>0</v>
      </c>
      <c r="L800" s="83" t="e">
        <f t="shared" si="37"/>
        <v>#DIV/0!</v>
      </c>
      <c r="M800" s="83" t="e">
        <f>L800-CGB_90DSMR</f>
        <v>#DIV/0!</v>
      </c>
      <c r="N800" s="83" t="e">
        <f t="shared" si="38"/>
        <v>#DIV/0!</v>
      </c>
    </row>
    <row r="801" spans="10:14" x14ac:dyDescent="0.25">
      <c r="J801" s="84">
        <f>EOD_T-A801</f>
        <v>42094</v>
      </c>
      <c r="K801" s="83">
        <f t="shared" si="36"/>
        <v>0</v>
      </c>
      <c r="L801" s="83" t="e">
        <f t="shared" si="37"/>
        <v>#DIV/0!</v>
      </c>
      <c r="M801" s="83" t="e">
        <f>L801-CGB_90DSMR</f>
        <v>#DIV/0!</v>
      </c>
      <c r="N801" s="83" t="e">
        <f t="shared" si="38"/>
        <v>#DIV/0!</v>
      </c>
    </row>
    <row r="802" spans="10:14" x14ac:dyDescent="0.25">
      <c r="J802" s="84">
        <f>EOD_T-A802</f>
        <v>42094</v>
      </c>
      <c r="K802" s="83">
        <f t="shared" si="36"/>
        <v>0</v>
      </c>
      <c r="L802" s="83" t="e">
        <f t="shared" si="37"/>
        <v>#DIV/0!</v>
      </c>
      <c r="M802" s="83" t="e">
        <f>L802-CGB_90DSMR</f>
        <v>#DIV/0!</v>
      </c>
      <c r="N802" s="83" t="e">
        <f t="shared" si="38"/>
        <v>#DIV/0!</v>
      </c>
    </row>
    <row r="803" spans="10:14" x14ac:dyDescent="0.25">
      <c r="J803" s="84">
        <f>EOD_T-A803</f>
        <v>42094</v>
      </c>
      <c r="K803" s="83">
        <f t="shared" si="36"/>
        <v>0</v>
      </c>
      <c r="L803" s="83" t="e">
        <f t="shared" si="37"/>
        <v>#DIV/0!</v>
      </c>
      <c r="M803" s="83" t="e">
        <f>L803-CGB_90DSMR</f>
        <v>#DIV/0!</v>
      </c>
      <c r="N803" s="83" t="e">
        <f t="shared" si="38"/>
        <v>#DIV/0!</v>
      </c>
    </row>
    <row r="804" spans="10:14" x14ac:dyDescent="0.25">
      <c r="J804" s="84">
        <f>EOD_T-A804</f>
        <v>42094</v>
      </c>
      <c r="K804" s="83">
        <f t="shared" si="36"/>
        <v>0</v>
      </c>
      <c r="L804" s="83" t="e">
        <f t="shared" si="37"/>
        <v>#DIV/0!</v>
      </c>
      <c r="M804" s="83" t="e">
        <f>L804-CGB_90DSMR</f>
        <v>#DIV/0!</v>
      </c>
      <c r="N804" s="83" t="e">
        <f t="shared" si="38"/>
        <v>#DIV/0!</v>
      </c>
    </row>
    <row r="805" spans="10:14" x14ac:dyDescent="0.25">
      <c r="J805" s="84">
        <f>EOD_T-A805</f>
        <v>42094</v>
      </c>
      <c r="K805" s="83">
        <f t="shared" si="36"/>
        <v>0</v>
      </c>
      <c r="L805" s="83" t="e">
        <f t="shared" si="37"/>
        <v>#DIV/0!</v>
      </c>
      <c r="M805" s="83" t="e">
        <f>L805-CGB_90DSMR</f>
        <v>#DIV/0!</v>
      </c>
      <c r="N805" s="83" t="e">
        <f t="shared" si="38"/>
        <v>#DIV/0!</v>
      </c>
    </row>
    <row r="806" spans="10:14" x14ac:dyDescent="0.25">
      <c r="J806" s="84">
        <f>EOD_T-A806</f>
        <v>42094</v>
      </c>
      <c r="K806" s="83">
        <f t="shared" si="36"/>
        <v>0</v>
      </c>
      <c r="L806" s="83" t="e">
        <f t="shared" si="37"/>
        <v>#DIV/0!</v>
      </c>
      <c r="M806" s="83" t="e">
        <f>L806-CGB_90DSMR</f>
        <v>#DIV/0!</v>
      </c>
      <c r="N806" s="83" t="e">
        <f t="shared" si="38"/>
        <v>#DIV/0!</v>
      </c>
    </row>
    <row r="807" spans="10:14" x14ac:dyDescent="0.25">
      <c r="J807" s="84">
        <f>EOD_T-A807</f>
        <v>42094</v>
      </c>
      <c r="K807" s="83">
        <f t="shared" si="36"/>
        <v>0</v>
      </c>
      <c r="L807" s="83" t="e">
        <f t="shared" si="37"/>
        <v>#DIV/0!</v>
      </c>
      <c r="M807" s="83" t="e">
        <f>L807-CGB_90DSMR</f>
        <v>#DIV/0!</v>
      </c>
      <c r="N807" s="83" t="e">
        <f t="shared" si="38"/>
        <v>#DIV/0!</v>
      </c>
    </row>
    <row r="808" spans="10:14" x14ac:dyDescent="0.25">
      <c r="J808" s="84">
        <f>EOD_T-A808</f>
        <v>42094</v>
      </c>
      <c r="K808" s="83">
        <f t="shared" si="36"/>
        <v>0</v>
      </c>
      <c r="L808" s="83" t="e">
        <f t="shared" si="37"/>
        <v>#DIV/0!</v>
      </c>
      <c r="M808" s="83" t="e">
        <f>L808-CGB_90DSMR</f>
        <v>#DIV/0!</v>
      </c>
      <c r="N808" s="83" t="e">
        <f t="shared" si="38"/>
        <v>#DIV/0!</v>
      </c>
    </row>
    <row r="809" spans="10:14" x14ac:dyDescent="0.25">
      <c r="J809" s="84">
        <f>EOD_T-A809</f>
        <v>42094</v>
      </c>
      <c r="K809" s="83">
        <f t="shared" si="36"/>
        <v>0</v>
      </c>
      <c r="L809" s="83" t="e">
        <f t="shared" si="37"/>
        <v>#DIV/0!</v>
      </c>
      <c r="M809" s="83" t="e">
        <f>L809-CGB_90DSMR</f>
        <v>#DIV/0!</v>
      </c>
      <c r="N809" s="83" t="e">
        <f t="shared" si="38"/>
        <v>#DIV/0!</v>
      </c>
    </row>
    <row r="810" spans="10:14" x14ac:dyDescent="0.25">
      <c r="J810" s="84">
        <f>EOD_T-A810</f>
        <v>42094</v>
      </c>
      <c r="K810" s="83">
        <f t="shared" si="36"/>
        <v>0</v>
      </c>
      <c r="L810" s="83" t="e">
        <f t="shared" si="37"/>
        <v>#DIV/0!</v>
      </c>
      <c r="M810" s="83" t="e">
        <f>L810-CGB_90DSMR</f>
        <v>#DIV/0!</v>
      </c>
      <c r="N810" s="83" t="e">
        <f t="shared" si="38"/>
        <v>#DIV/0!</v>
      </c>
    </row>
    <row r="811" spans="10:14" x14ac:dyDescent="0.25">
      <c r="J811" s="84">
        <f>EOD_T-A811</f>
        <v>42094</v>
      </c>
      <c r="K811" s="83">
        <f t="shared" si="36"/>
        <v>0</v>
      </c>
      <c r="L811" s="83" t="e">
        <f t="shared" si="37"/>
        <v>#DIV/0!</v>
      </c>
      <c r="M811" s="83" t="e">
        <f>L811-CGB_90DSMR</f>
        <v>#DIV/0!</v>
      </c>
      <c r="N811" s="83" t="e">
        <f t="shared" si="38"/>
        <v>#DIV/0!</v>
      </c>
    </row>
    <row r="812" spans="10:14" x14ac:dyDescent="0.25">
      <c r="J812" s="84">
        <f>EOD_T-A812</f>
        <v>42094</v>
      </c>
      <c r="K812" s="83">
        <f t="shared" si="36"/>
        <v>0</v>
      </c>
      <c r="L812" s="83" t="e">
        <f t="shared" si="37"/>
        <v>#DIV/0!</v>
      </c>
      <c r="M812" s="83" t="e">
        <f>L812-CGB_90DSMR</f>
        <v>#DIV/0!</v>
      </c>
      <c r="N812" s="83" t="e">
        <f t="shared" si="38"/>
        <v>#DIV/0!</v>
      </c>
    </row>
    <row r="813" spans="10:14" x14ac:dyDescent="0.25">
      <c r="J813" s="84">
        <f>EOD_T-A813</f>
        <v>42094</v>
      </c>
      <c r="K813" s="83">
        <f t="shared" si="36"/>
        <v>0</v>
      </c>
      <c r="L813" s="83" t="e">
        <f t="shared" si="37"/>
        <v>#DIV/0!</v>
      </c>
      <c r="M813" s="83" t="e">
        <f>L813-CGB_90DSMR</f>
        <v>#DIV/0!</v>
      </c>
      <c r="N813" s="83" t="e">
        <f t="shared" si="38"/>
        <v>#DIV/0!</v>
      </c>
    </row>
    <row r="814" spans="10:14" x14ac:dyDescent="0.25">
      <c r="J814" s="84">
        <f>EOD_T-A814</f>
        <v>42094</v>
      </c>
      <c r="K814" s="83">
        <f t="shared" si="36"/>
        <v>0</v>
      </c>
      <c r="L814" s="83" t="e">
        <f t="shared" si="37"/>
        <v>#DIV/0!</v>
      </c>
      <c r="M814" s="83" t="e">
        <f>L814-CGB_90DSMR</f>
        <v>#DIV/0!</v>
      </c>
      <c r="N814" s="83" t="e">
        <f t="shared" si="38"/>
        <v>#DIV/0!</v>
      </c>
    </row>
    <row r="815" spans="10:14" x14ac:dyDescent="0.25">
      <c r="J815" s="84">
        <f>EOD_T-A815</f>
        <v>42094</v>
      </c>
      <c r="K815" s="83">
        <f t="shared" si="36"/>
        <v>0</v>
      </c>
      <c r="L815" s="83" t="e">
        <f t="shared" si="37"/>
        <v>#DIV/0!</v>
      </c>
      <c r="M815" s="83" t="e">
        <f>L815-CGB_90DSMR</f>
        <v>#DIV/0!</v>
      </c>
      <c r="N815" s="83" t="e">
        <f t="shared" si="38"/>
        <v>#DIV/0!</v>
      </c>
    </row>
    <row r="816" spans="10:14" x14ac:dyDescent="0.25">
      <c r="J816" s="84">
        <f>EOD_T-A816</f>
        <v>42094</v>
      </c>
      <c r="K816" s="83">
        <f t="shared" si="36"/>
        <v>0</v>
      </c>
      <c r="L816" s="83" t="e">
        <f t="shared" si="37"/>
        <v>#DIV/0!</v>
      </c>
      <c r="M816" s="83" t="e">
        <f>L816-CGB_90DSMR</f>
        <v>#DIV/0!</v>
      </c>
      <c r="N816" s="83" t="e">
        <f t="shared" si="38"/>
        <v>#DIV/0!</v>
      </c>
    </row>
    <row r="817" spans="10:14" x14ac:dyDescent="0.25">
      <c r="J817" s="84">
        <f>EOD_T-A817</f>
        <v>42094</v>
      </c>
      <c r="K817" s="83">
        <f t="shared" si="36"/>
        <v>0</v>
      </c>
      <c r="L817" s="83" t="e">
        <f t="shared" si="37"/>
        <v>#DIV/0!</v>
      </c>
      <c r="M817" s="83" t="e">
        <f>L817-CGB_90DSMR</f>
        <v>#DIV/0!</v>
      </c>
      <c r="N817" s="83" t="e">
        <f t="shared" si="38"/>
        <v>#DIV/0!</v>
      </c>
    </row>
    <row r="818" spans="10:14" x14ac:dyDescent="0.25">
      <c r="J818" s="84">
        <f>EOD_T-A818</f>
        <v>42094</v>
      </c>
      <c r="K818" s="83">
        <f t="shared" si="36"/>
        <v>0</v>
      </c>
      <c r="L818" s="83" t="e">
        <f t="shared" si="37"/>
        <v>#DIV/0!</v>
      </c>
      <c r="M818" s="83" t="e">
        <f>L818-CGB_90DSMR</f>
        <v>#DIV/0!</v>
      </c>
      <c r="N818" s="83" t="e">
        <f t="shared" si="38"/>
        <v>#DIV/0!</v>
      </c>
    </row>
    <row r="819" spans="10:14" x14ac:dyDescent="0.25">
      <c r="J819" s="84">
        <f>EOD_T-A819</f>
        <v>42094</v>
      </c>
      <c r="K819" s="83">
        <f t="shared" si="36"/>
        <v>0</v>
      </c>
      <c r="L819" s="83" t="e">
        <f t="shared" si="37"/>
        <v>#DIV/0!</v>
      </c>
      <c r="M819" s="83" t="e">
        <f>L819-CGB_90DSMR</f>
        <v>#DIV/0!</v>
      </c>
      <c r="N819" s="83" t="e">
        <f t="shared" si="38"/>
        <v>#DIV/0!</v>
      </c>
    </row>
    <row r="820" spans="10:14" x14ac:dyDescent="0.25">
      <c r="J820" s="84">
        <f>EOD_T-A820</f>
        <v>42094</v>
      </c>
      <c r="K820" s="83">
        <f t="shared" si="36"/>
        <v>0</v>
      </c>
      <c r="L820" s="83" t="e">
        <f t="shared" si="37"/>
        <v>#DIV/0!</v>
      </c>
      <c r="M820" s="83" t="e">
        <f>L820-CGB_90DSMR</f>
        <v>#DIV/0!</v>
      </c>
      <c r="N820" s="83" t="e">
        <f t="shared" si="38"/>
        <v>#DIV/0!</v>
      </c>
    </row>
    <row r="821" spans="10:14" x14ac:dyDescent="0.25">
      <c r="J821" s="84">
        <f>EOD_T-A821</f>
        <v>42094</v>
      </c>
      <c r="K821" s="83">
        <f t="shared" si="36"/>
        <v>0</v>
      </c>
      <c r="L821" s="83" t="e">
        <f t="shared" si="37"/>
        <v>#DIV/0!</v>
      </c>
      <c r="M821" s="83" t="e">
        <f>L821-CGB_90DSMR</f>
        <v>#DIV/0!</v>
      </c>
      <c r="N821" s="83" t="e">
        <f t="shared" si="38"/>
        <v>#DIV/0!</v>
      </c>
    </row>
    <row r="822" spans="10:14" x14ac:dyDescent="0.25">
      <c r="J822" s="84">
        <f>EOD_T-A822</f>
        <v>42094</v>
      </c>
      <c r="K822" s="83">
        <f t="shared" si="36"/>
        <v>0</v>
      </c>
      <c r="L822" s="83" t="e">
        <f t="shared" si="37"/>
        <v>#DIV/0!</v>
      </c>
      <c r="M822" s="83" t="e">
        <f>L822-CGB_90DSMR</f>
        <v>#DIV/0!</v>
      </c>
      <c r="N822" s="83" t="e">
        <f t="shared" si="38"/>
        <v>#DIV/0!</v>
      </c>
    </row>
    <row r="823" spans="10:14" x14ac:dyDescent="0.25">
      <c r="J823" s="84">
        <f>EOD_T-A823</f>
        <v>42094</v>
      </c>
      <c r="K823" s="83">
        <f t="shared" si="36"/>
        <v>0</v>
      </c>
      <c r="L823" s="83" t="e">
        <f t="shared" si="37"/>
        <v>#DIV/0!</v>
      </c>
      <c r="M823" s="83" t="e">
        <f>L823-CGB_90DSMR</f>
        <v>#DIV/0!</v>
      </c>
      <c r="N823" s="83" t="e">
        <f t="shared" si="38"/>
        <v>#DIV/0!</v>
      </c>
    </row>
    <row r="824" spans="10:14" x14ac:dyDescent="0.25">
      <c r="J824" s="84">
        <f>EOD_T-A824</f>
        <v>42094</v>
      </c>
      <c r="K824" s="83">
        <f t="shared" si="36"/>
        <v>0</v>
      </c>
      <c r="L824" s="83" t="e">
        <f t="shared" si="37"/>
        <v>#DIV/0!</v>
      </c>
      <c r="M824" s="83" t="e">
        <f>L824-CGB_90DSMR</f>
        <v>#DIV/0!</v>
      </c>
      <c r="N824" s="83" t="e">
        <f t="shared" si="38"/>
        <v>#DIV/0!</v>
      </c>
    </row>
    <row r="825" spans="10:14" x14ac:dyDescent="0.25">
      <c r="J825" s="84">
        <f>EOD_T-A825</f>
        <v>42094</v>
      </c>
      <c r="K825" s="83">
        <f t="shared" si="36"/>
        <v>0</v>
      </c>
      <c r="L825" s="83" t="e">
        <f t="shared" si="37"/>
        <v>#DIV/0!</v>
      </c>
      <c r="M825" s="83" t="e">
        <f>L825-CGB_90DSMR</f>
        <v>#DIV/0!</v>
      </c>
      <c r="N825" s="83" t="e">
        <f t="shared" si="38"/>
        <v>#DIV/0!</v>
      </c>
    </row>
    <row r="826" spans="10:14" x14ac:dyDescent="0.25">
      <c r="J826" s="84">
        <f>EOD_T-A826</f>
        <v>42094</v>
      </c>
      <c r="K826" s="83">
        <f t="shared" si="36"/>
        <v>0</v>
      </c>
      <c r="L826" s="83" t="e">
        <f t="shared" si="37"/>
        <v>#DIV/0!</v>
      </c>
      <c r="M826" s="83" t="e">
        <f>L826-CGB_90DSMR</f>
        <v>#DIV/0!</v>
      </c>
      <c r="N826" s="83" t="e">
        <f t="shared" si="38"/>
        <v>#DIV/0!</v>
      </c>
    </row>
    <row r="827" spans="10:14" x14ac:dyDescent="0.25">
      <c r="J827" s="84">
        <f>EOD_T-A827</f>
        <v>42094</v>
      </c>
      <c r="K827" s="83">
        <f t="shared" si="36"/>
        <v>0</v>
      </c>
      <c r="L827" s="83" t="e">
        <f t="shared" si="37"/>
        <v>#DIV/0!</v>
      </c>
      <c r="M827" s="83" t="e">
        <f>L827-CGB_90DSMR</f>
        <v>#DIV/0!</v>
      </c>
      <c r="N827" s="83" t="e">
        <f t="shared" si="38"/>
        <v>#DIV/0!</v>
      </c>
    </row>
    <row r="828" spans="10:14" x14ac:dyDescent="0.25">
      <c r="J828" s="84">
        <f>EOD_T-A828</f>
        <v>42094</v>
      </c>
      <c r="K828" s="83">
        <f t="shared" si="36"/>
        <v>0</v>
      </c>
      <c r="L828" s="83" t="e">
        <f t="shared" si="37"/>
        <v>#DIV/0!</v>
      </c>
      <c r="M828" s="83" t="e">
        <f>L828-CGB_90DSMR</f>
        <v>#DIV/0!</v>
      </c>
      <c r="N828" s="83" t="e">
        <f t="shared" si="38"/>
        <v>#DIV/0!</v>
      </c>
    </row>
    <row r="829" spans="10:14" x14ac:dyDescent="0.25">
      <c r="J829" s="84">
        <f>EOD_T-A829</f>
        <v>42094</v>
      </c>
      <c r="K829" s="83">
        <f t="shared" si="36"/>
        <v>0</v>
      </c>
      <c r="L829" s="83" t="e">
        <f t="shared" si="37"/>
        <v>#DIV/0!</v>
      </c>
      <c r="M829" s="83" t="e">
        <f>L829-CGB_90DSMR</f>
        <v>#DIV/0!</v>
      </c>
      <c r="N829" s="83" t="e">
        <f t="shared" si="38"/>
        <v>#DIV/0!</v>
      </c>
    </row>
    <row r="830" spans="10:14" x14ac:dyDescent="0.25">
      <c r="J830" s="84">
        <f>EOD_T-A830</f>
        <v>42094</v>
      </c>
      <c r="K830" s="83">
        <f t="shared" si="36"/>
        <v>0</v>
      </c>
      <c r="L830" s="83" t="e">
        <f t="shared" si="37"/>
        <v>#DIV/0!</v>
      </c>
      <c r="M830" s="83" t="e">
        <f>L830-CGB_90DSMR</f>
        <v>#DIV/0!</v>
      </c>
      <c r="N830" s="83" t="e">
        <f t="shared" si="38"/>
        <v>#DIV/0!</v>
      </c>
    </row>
    <row r="831" spans="10:14" x14ac:dyDescent="0.25">
      <c r="J831" s="84">
        <f>EOD_T-A831</f>
        <v>42094</v>
      </c>
      <c r="K831" s="83">
        <f t="shared" si="36"/>
        <v>0</v>
      </c>
      <c r="L831" s="83" t="e">
        <f t="shared" si="37"/>
        <v>#DIV/0!</v>
      </c>
      <c r="M831" s="83" t="e">
        <f>L831-CGB_90DSMR</f>
        <v>#DIV/0!</v>
      </c>
      <c r="N831" s="83" t="e">
        <f t="shared" si="38"/>
        <v>#DIV/0!</v>
      </c>
    </row>
    <row r="832" spans="10:14" x14ac:dyDescent="0.25">
      <c r="J832" s="84">
        <f>EOD_T-A832</f>
        <v>42094</v>
      </c>
      <c r="K832" s="83">
        <f t="shared" si="36"/>
        <v>0</v>
      </c>
      <c r="L832" s="83" t="e">
        <f t="shared" si="37"/>
        <v>#DIV/0!</v>
      </c>
      <c r="M832" s="83" t="e">
        <f>L832-CGB_90DSMR</f>
        <v>#DIV/0!</v>
      </c>
      <c r="N832" s="83" t="e">
        <f t="shared" si="38"/>
        <v>#DIV/0!</v>
      </c>
    </row>
    <row r="833" spans="10:14" x14ac:dyDescent="0.25">
      <c r="J833" s="84">
        <f>EOD_T-A833</f>
        <v>42094</v>
      </c>
      <c r="K833" s="83">
        <f t="shared" si="36"/>
        <v>0</v>
      </c>
      <c r="L833" s="83" t="e">
        <f t="shared" si="37"/>
        <v>#DIV/0!</v>
      </c>
      <c r="M833" s="83" t="e">
        <f>L833-CGB_90DSMR</f>
        <v>#DIV/0!</v>
      </c>
      <c r="N833" s="83" t="e">
        <f t="shared" si="38"/>
        <v>#DIV/0!</v>
      </c>
    </row>
    <row r="834" spans="10:14" x14ac:dyDescent="0.25">
      <c r="J834" s="84">
        <f>EOD_T-A834</f>
        <v>42094</v>
      </c>
      <c r="K834" s="83">
        <f t="shared" si="36"/>
        <v>0</v>
      </c>
      <c r="L834" s="83" t="e">
        <f t="shared" si="37"/>
        <v>#DIV/0!</v>
      </c>
      <c r="M834" s="83" t="e">
        <f>L834-CGB_90DSMR</f>
        <v>#DIV/0!</v>
      </c>
      <c r="N834" s="83" t="e">
        <f t="shared" si="38"/>
        <v>#DIV/0!</v>
      </c>
    </row>
    <row r="835" spans="10:14" x14ac:dyDescent="0.25">
      <c r="J835" s="84">
        <f>EOD_T-A835</f>
        <v>42094</v>
      </c>
      <c r="K835" s="83">
        <f t="shared" si="36"/>
        <v>0</v>
      </c>
      <c r="L835" s="83" t="e">
        <f t="shared" si="37"/>
        <v>#DIV/0!</v>
      </c>
      <c r="M835" s="83" t="e">
        <f>L835-CGB_90DSMR</f>
        <v>#DIV/0!</v>
      </c>
      <c r="N835" s="83" t="e">
        <f t="shared" si="38"/>
        <v>#DIV/0!</v>
      </c>
    </row>
    <row r="836" spans="10:14" x14ac:dyDescent="0.25">
      <c r="J836" s="84">
        <f>EOD_T-A836</f>
        <v>42094</v>
      </c>
      <c r="K836" s="83">
        <f t="shared" si="36"/>
        <v>0</v>
      </c>
      <c r="L836" s="83" t="e">
        <f t="shared" si="37"/>
        <v>#DIV/0!</v>
      </c>
      <c r="M836" s="83" t="e">
        <f>L836-CGB_90DSMR</f>
        <v>#DIV/0!</v>
      </c>
      <c r="N836" s="83" t="e">
        <f t="shared" si="38"/>
        <v>#DIV/0!</v>
      </c>
    </row>
    <row r="837" spans="10:14" x14ac:dyDescent="0.25">
      <c r="J837" s="84">
        <f>EOD_T-A837</f>
        <v>42094</v>
      </c>
      <c r="K837" s="83">
        <f t="shared" si="36"/>
        <v>0</v>
      </c>
      <c r="L837" s="83" t="e">
        <f t="shared" si="37"/>
        <v>#DIV/0!</v>
      </c>
      <c r="M837" s="83" t="e">
        <f>L837-CGB_90DSMR</f>
        <v>#DIV/0!</v>
      </c>
      <c r="N837" s="83" t="e">
        <f t="shared" si="38"/>
        <v>#DIV/0!</v>
      </c>
    </row>
    <row r="838" spans="10:14" x14ac:dyDescent="0.25">
      <c r="J838" s="84">
        <f>EOD_T-A838</f>
        <v>42094</v>
      </c>
      <c r="K838" s="83">
        <f t="shared" si="36"/>
        <v>0</v>
      </c>
      <c r="L838" s="83" t="e">
        <f t="shared" si="37"/>
        <v>#DIV/0!</v>
      </c>
      <c r="M838" s="83" t="e">
        <f>L838-CGB_90DSMR</f>
        <v>#DIV/0!</v>
      </c>
      <c r="N838" s="83" t="e">
        <f t="shared" si="38"/>
        <v>#DIV/0!</v>
      </c>
    </row>
    <row r="839" spans="10:14" x14ac:dyDescent="0.25">
      <c r="J839" s="84">
        <f>EOD_T-A839</f>
        <v>42094</v>
      </c>
      <c r="K839" s="83">
        <f t="shared" si="36"/>
        <v>0</v>
      </c>
      <c r="L839" s="83" t="e">
        <f t="shared" si="37"/>
        <v>#DIV/0!</v>
      </c>
      <c r="M839" s="83" t="e">
        <f>L839-CGB_90DSMR</f>
        <v>#DIV/0!</v>
      </c>
      <c r="N839" s="83" t="e">
        <f t="shared" si="38"/>
        <v>#DIV/0!</v>
      </c>
    </row>
    <row r="840" spans="10:14" x14ac:dyDescent="0.25">
      <c r="J840" s="84">
        <f>EOD_T-A840</f>
        <v>42094</v>
      </c>
      <c r="K840" s="83">
        <f t="shared" si="36"/>
        <v>0</v>
      </c>
      <c r="L840" s="83" t="e">
        <f t="shared" si="37"/>
        <v>#DIV/0!</v>
      </c>
      <c r="M840" s="83" t="e">
        <f>L840-CGB_90DSMR</f>
        <v>#DIV/0!</v>
      </c>
      <c r="N840" s="83" t="e">
        <f t="shared" si="38"/>
        <v>#DIV/0!</v>
      </c>
    </row>
    <row r="841" spans="10:14" x14ac:dyDescent="0.25">
      <c r="J841" s="84">
        <f>EOD_T-A841</f>
        <v>42094</v>
      </c>
      <c r="K841" s="83">
        <f t="shared" si="36"/>
        <v>0</v>
      </c>
      <c r="L841" s="83" t="e">
        <f t="shared" si="37"/>
        <v>#DIV/0!</v>
      </c>
      <c r="M841" s="83" t="e">
        <f>L841-CGB_90DSMR</f>
        <v>#DIV/0!</v>
      </c>
      <c r="N841" s="83" t="e">
        <f t="shared" si="38"/>
        <v>#DIV/0!</v>
      </c>
    </row>
    <row r="842" spans="10:14" x14ac:dyDescent="0.25">
      <c r="J842" s="84">
        <f>EOD_T-A842</f>
        <v>42094</v>
      </c>
      <c r="K842" s="83">
        <f t="shared" si="36"/>
        <v>0</v>
      </c>
      <c r="L842" s="83" t="e">
        <f t="shared" si="37"/>
        <v>#DIV/0!</v>
      </c>
      <c r="M842" s="83" t="e">
        <f>L842-CGB_90DSMR</f>
        <v>#DIV/0!</v>
      </c>
      <c r="N842" s="83" t="e">
        <f t="shared" si="38"/>
        <v>#DIV/0!</v>
      </c>
    </row>
    <row r="843" spans="10:14" x14ac:dyDescent="0.25">
      <c r="J843" s="84">
        <f>EOD_T-A843</f>
        <v>42094</v>
      </c>
      <c r="K843" s="83">
        <f t="shared" si="36"/>
        <v>0</v>
      </c>
      <c r="L843" s="83" t="e">
        <f t="shared" si="37"/>
        <v>#DIV/0!</v>
      </c>
      <c r="M843" s="83" t="e">
        <f>L843-CGB_90DSMR</f>
        <v>#DIV/0!</v>
      </c>
      <c r="N843" s="83" t="e">
        <f t="shared" si="38"/>
        <v>#DIV/0!</v>
      </c>
    </row>
    <row r="844" spans="10:14" x14ac:dyDescent="0.25">
      <c r="J844" s="84">
        <f>EOD_T-A844</f>
        <v>42094</v>
      </c>
      <c r="K844" s="83">
        <f t="shared" ref="K844:K907" si="39">E844-E845</f>
        <v>0</v>
      </c>
      <c r="L844" s="83" t="e">
        <f t="shared" ref="L844:L907" si="40">K844/E845*100</f>
        <v>#DIV/0!</v>
      </c>
      <c r="M844" s="83" t="e">
        <f>L844-CGB_90DSMR</f>
        <v>#DIV/0!</v>
      </c>
      <c r="N844" s="83" t="e">
        <f t="shared" ref="N844:N907" si="41">M844*M844</f>
        <v>#DIV/0!</v>
      </c>
    </row>
    <row r="845" spans="10:14" x14ac:dyDescent="0.25">
      <c r="J845" s="84">
        <f>EOD_T-A845</f>
        <v>42094</v>
      </c>
      <c r="K845" s="83">
        <f t="shared" si="39"/>
        <v>0</v>
      </c>
      <c r="L845" s="83" t="e">
        <f t="shared" si="40"/>
        <v>#DIV/0!</v>
      </c>
      <c r="M845" s="83" t="e">
        <f>L845-CGB_90DSMR</f>
        <v>#DIV/0!</v>
      </c>
      <c r="N845" s="83" t="e">
        <f t="shared" si="41"/>
        <v>#DIV/0!</v>
      </c>
    </row>
    <row r="846" spans="10:14" x14ac:dyDescent="0.25">
      <c r="J846" s="84">
        <f>EOD_T-A846</f>
        <v>42094</v>
      </c>
      <c r="K846" s="83">
        <f t="shared" si="39"/>
        <v>0</v>
      </c>
      <c r="L846" s="83" t="e">
        <f t="shared" si="40"/>
        <v>#DIV/0!</v>
      </c>
      <c r="M846" s="83" t="e">
        <f>L846-CGB_90DSMR</f>
        <v>#DIV/0!</v>
      </c>
      <c r="N846" s="83" t="e">
        <f t="shared" si="41"/>
        <v>#DIV/0!</v>
      </c>
    </row>
    <row r="847" spans="10:14" x14ac:dyDescent="0.25">
      <c r="J847" s="84">
        <f>EOD_T-A847</f>
        <v>42094</v>
      </c>
      <c r="K847" s="83">
        <f t="shared" si="39"/>
        <v>0</v>
      </c>
      <c r="L847" s="83" t="e">
        <f t="shared" si="40"/>
        <v>#DIV/0!</v>
      </c>
      <c r="M847" s="83" t="e">
        <f>L847-CGB_90DSMR</f>
        <v>#DIV/0!</v>
      </c>
      <c r="N847" s="83" t="e">
        <f t="shared" si="41"/>
        <v>#DIV/0!</v>
      </c>
    </row>
    <row r="848" spans="10:14" x14ac:dyDescent="0.25">
      <c r="J848" s="84">
        <f>EOD_T-A848</f>
        <v>42094</v>
      </c>
      <c r="K848" s="83">
        <f t="shared" si="39"/>
        <v>0</v>
      </c>
      <c r="L848" s="83" t="e">
        <f t="shared" si="40"/>
        <v>#DIV/0!</v>
      </c>
      <c r="M848" s="83" t="e">
        <f>L848-CGB_90DSMR</f>
        <v>#DIV/0!</v>
      </c>
      <c r="N848" s="83" t="e">
        <f t="shared" si="41"/>
        <v>#DIV/0!</v>
      </c>
    </row>
    <row r="849" spans="10:14" x14ac:dyDescent="0.25">
      <c r="J849" s="84">
        <f>EOD_T-A849</f>
        <v>42094</v>
      </c>
      <c r="K849" s="83">
        <f t="shared" si="39"/>
        <v>0</v>
      </c>
      <c r="L849" s="83" t="e">
        <f t="shared" si="40"/>
        <v>#DIV/0!</v>
      </c>
      <c r="M849" s="83" t="e">
        <f>L849-CGB_90DSMR</f>
        <v>#DIV/0!</v>
      </c>
      <c r="N849" s="83" t="e">
        <f t="shared" si="41"/>
        <v>#DIV/0!</v>
      </c>
    </row>
    <row r="850" spans="10:14" x14ac:dyDescent="0.25">
      <c r="J850" s="84">
        <f>EOD_T-A850</f>
        <v>42094</v>
      </c>
      <c r="K850" s="83">
        <f t="shared" si="39"/>
        <v>0</v>
      </c>
      <c r="L850" s="83" t="e">
        <f t="shared" si="40"/>
        <v>#DIV/0!</v>
      </c>
      <c r="M850" s="83" t="e">
        <f>L850-CGB_90DSMR</f>
        <v>#DIV/0!</v>
      </c>
      <c r="N850" s="83" t="e">
        <f t="shared" si="41"/>
        <v>#DIV/0!</v>
      </c>
    </row>
    <row r="851" spans="10:14" x14ac:dyDescent="0.25">
      <c r="J851" s="84">
        <f>EOD_T-A851</f>
        <v>42094</v>
      </c>
      <c r="K851" s="83">
        <f t="shared" si="39"/>
        <v>0</v>
      </c>
      <c r="L851" s="83" t="e">
        <f t="shared" si="40"/>
        <v>#DIV/0!</v>
      </c>
      <c r="M851" s="83" t="e">
        <f>L851-CGB_90DSMR</f>
        <v>#DIV/0!</v>
      </c>
      <c r="N851" s="83" t="e">
        <f t="shared" si="41"/>
        <v>#DIV/0!</v>
      </c>
    </row>
    <row r="852" spans="10:14" x14ac:dyDescent="0.25">
      <c r="J852" s="84">
        <f>EOD_T-A852</f>
        <v>42094</v>
      </c>
      <c r="K852" s="83">
        <f t="shared" si="39"/>
        <v>0</v>
      </c>
      <c r="L852" s="83" t="e">
        <f t="shared" si="40"/>
        <v>#DIV/0!</v>
      </c>
      <c r="M852" s="83" t="e">
        <f>L852-CGB_90DSMR</f>
        <v>#DIV/0!</v>
      </c>
      <c r="N852" s="83" t="e">
        <f t="shared" si="41"/>
        <v>#DIV/0!</v>
      </c>
    </row>
    <row r="853" spans="10:14" x14ac:dyDescent="0.25">
      <c r="J853" s="84">
        <f>EOD_T-A853</f>
        <v>42094</v>
      </c>
      <c r="K853" s="83">
        <f t="shared" si="39"/>
        <v>0</v>
      </c>
      <c r="L853" s="83" t="e">
        <f t="shared" si="40"/>
        <v>#DIV/0!</v>
      </c>
      <c r="M853" s="83" t="e">
        <f>L853-CGB_90DSMR</f>
        <v>#DIV/0!</v>
      </c>
      <c r="N853" s="83" t="e">
        <f t="shared" si="41"/>
        <v>#DIV/0!</v>
      </c>
    </row>
    <row r="854" spans="10:14" x14ac:dyDescent="0.25">
      <c r="J854" s="84">
        <f>EOD_T-A854</f>
        <v>42094</v>
      </c>
      <c r="K854" s="83">
        <f t="shared" si="39"/>
        <v>0</v>
      </c>
      <c r="L854" s="83" t="e">
        <f t="shared" si="40"/>
        <v>#DIV/0!</v>
      </c>
      <c r="M854" s="83" t="e">
        <f>L854-CGB_90DSMR</f>
        <v>#DIV/0!</v>
      </c>
      <c r="N854" s="83" t="e">
        <f t="shared" si="41"/>
        <v>#DIV/0!</v>
      </c>
    </row>
    <row r="855" spans="10:14" x14ac:dyDescent="0.25">
      <c r="J855" s="84">
        <f>EOD_T-A855</f>
        <v>42094</v>
      </c>
      <c r="K855" s="83">
        <f t="shared" si="39"/>
        <v>0</v>
      </c>
      <c r="L855" s="83" t="e">
        <f t="shared" si="40"/>
        <v>#DIV/0!</v>
      </c>
      <c r="M855" s="83" t="e">
        <f>L855-CGB_90DSMR</f>
        <v>#DIV/0!</v>
      </c>
      <c r="N855" s="83" t="e">
        <f t="shared" si="41"/>
        <v>#DIV/0!</v>
      </c>
    </row>
    <row r="856" spans="10:14" x14ac:dyDescent="0.25">
      <c r="J856" s="84">
        <f>EOD_T-A856</f>
        <v>42094</v>
      </c>
      <c r="K856" s="83">
        <f t="shared" si="39"/>
        <v>0</v>
      </c>
      <c r="L856" s="83" t="e">
        <f t="shared" si="40"/>
        <v>#DIV/0!</v>
      </c>
      <c r="M856" s="83" t="e">
        <f>L856-CGB_90DSMR</f>
        <v>#DIV/0!</v>
      </c>
      <c r="N856" s="83" t="e">
        <f t="shared" si="41"/>
        <v>#DIV/0!</v>
      </c>
    </row>
    <row r="857" spans="10:14" x14ac:dyDescent="0.25">
      <c r="J857" s="84">
        <f>EOD_T-A857</f>
        <v>42094</v>
      </c>
      <c r="K857" s="83">
        <f t="shared" si="39"/>
        <v>0</v>
      </c>
      <c r="L857" s="83" t="e">
        <f t="shared" si="40"/>
        <v>#DIV/0!</v>
      </c>
      <c r="M857" s="83" t="e">
        <f>L857-CGB_90DSMR</f>
        <v>#DIV/0!</v>
      </c>
      <c r="N857" s="83" t="e">
        <f t="shared" si="41"/>
        <v>#DIV/0!</v>
      </c>
    </row>
    <row r="858" spans="10:14" x14ac:dyDescent="0.25">
      <c r="J858" s="84">
        <f>EOD_T-A858</f>
        <v>42094</v>
      </c>
      <c r="K858" s="83">
        <f t="shared" si="39"/>
        <v>0</v>
      </c>
      <c r="L858" s="83" t="e">
        <f t="shared" si="40"/>
        <v>#DIV/0!</v>
      </c>
      <c r="M858" s="83" t="e">
        <f>L858-CGB_90DSMR</f>
        <v>#DIV/0!</v>
      </c>
      <c r="N858" s="83" t="e">
        <f t="shared" si="41"/>
        <v>#DIV/0!</v>
      </c>
    </row>
    <row r="859" spans="10:14" x14ac:dyDescent="0.25">
      <c r="J859" s="84">
        <f>EOD_T-A859</f>
        <v>42094</v>
      </c>
      <c r="K859" s="83">
        <f t="shared" si="39"/>
        <v>0</v>
      </c>
      <c r="L859" s="83" t="e">
        <f t="shared" si="40"/>
        <v>#DIV/0!</v>
      </c>
      <c r="M859" s="83" t="e">
        <f>L859-CGB_90DSMR</f>
        <v>#DIV/0!</v>
      </c>
      <c r="N859" s="83" t="e">
        <f t="shared" si="41"/>
        <v>#DIV/0!</v>
      </c>
    </row>
    <row r="860" spans="10:14" x14ac:dyDescent="0.25">
      <c r="J860" s="84">
        <f>EOD_T-A860</f>
        <v>42094</v>
      </c>
      <c r="K860" s="83">
        <f t="shared" si="39"/>
        <v>0</v>
      </c>
      <c r="L860" s="83" t="e">
        <f t="shared" si="40"/>
        <v>#DIV/0!</v>
      </c>
      <c r="M860" s="83" t="e">
        <f>L860-CGB_90DSMR</f>
        <v>#DIV/0!</v>
      </c>
      <c r="N860" s="83" t="e">
        <f t="shared" si="41"/>
        <v>#DIV/0!</v>
      </c>
    </row>
    <row r="861" spans="10:14" x14ac:dyDescent="0.25">
      <c r="J861" s="84">
        <f>EOD_T-A861</f>
        <v>42094</v>
      </c>
      <c r="K861" s="83">
        <f t="shared" si="39"/>
        <v>0</v>
      </c>
      <c r="L861" s="83" t="e">
        <f t="shared" si="40"/>
        <v>#DIV/0!</v>
      </c>
      <c r="M861" s="83" t="e">
        <f>L861-CGB_90DSMR</f>
        <v>#DIV/0!</v>
      </c>
      <c r="N861" s="83" t="e">
        <f t="shared" si="41"/>
        <v>#DIV/0!</v>
      </c>
    </row>
    <row r="862" spans="10:14" x14ac:dyDescent="0.25">
      <c r="J862" s="84">
        <f>EOD_T-A862</f>
        <v>42094</v>
      </c>
      <c r="K862" s="83">
        <f t="shared" si="39"/>
        <v>0</v>
      </c>
      <c r="L862" s="83" t="e">
        <f t="shared" si="40"/>
        <v>#DIV/0!</v>
      </c>
      <c r="M862" s="83" t="e">
        <f>L862-CGB_90DSMR</f>
        <v>#DIV/0!</v>
      </c>
      <c r="N862" s="83" t="e">
        <f t="shared" si="41"/>
        <v>#DIV/0!</v>
      </c>
    </row>
    <row r="863" spans="10:14" x14ac:dyDescent="0.25">
      <c r="J863" s="84">
        <f>EOD_T-A863</f>
        <v>42094</v>
      </c>
      <c r="K863" s="83">
        <f t="shared" si="39"/>
        <v>0</v>
      </c>
      <c r="L863" s="83" t="e">
        <f t="shared" si="40"/>
        <v>#DIV/0!</v>
      </c>
      <c r="M863" s="83" t="e">
        <f>L863-CGB_90DSMR</f>
        <v>#DIV/0!</v>
      </c>
      <c r="N863" s="83" t="e">
        <f t="shared" si="41"/>
        <v>#DIV/0!</v>
      </c>
    </row>
    <row r="864" spans="10:14" x14ac:dyDescent="0.25">
      <c r="J864" s="84">
        <f>EOD_T-A864</f>
        <v>42094</v>
      </c>
      <c r="K864" s="83">
        <f t="shared" si="39"/>
        <v>0</v>
      </c>
      <c r="L864" s="83" t="e">
        <f t="shared" si="40"/>
        <v>#DIV/0!</v>
      </c>
      <c r="M864" s="83" t="e">
        <f>L864-CGB_90DSMR</f>
        <v>#DIV/0!</v>
      </c>
      <c r="N864" s="83" t="e">
        <f t="shared" si="41"/>
        <v>#DIV/0!</v>
      </c>
    </row>
    <row r="865" spans="10:14" x14ac:dyDescent="0.25">
      <c r="J865" s="84">
        <f>EOD_T-A865</f>
        <v>42094</v>
      </c>
      <c r="K865" s="83">
        <f t="shared" si="39"/>
        <v>0</v>
      </c>
      <c r="L865" s="83" t="e">
        <f t="shared" si="40"/>
        <v>#DIV/0!</v>
      </c>
      <c r="M865" s="83" t="e">
        <f>L865-CGB_90DSMR</f>
        <v>#DIV/0!</v>
      </c>
      <c r="N865" s="83" t="e">
        <f t="shared" si="41"/>
        <v>#DIV/0!</v>
      </c>
    </row>
    <row r="866" spans="10:14" x14ac:dyDescent="0.25">
      <c r="J866" s="84">
        <f>EOD_T-A866</f>
        <v>42094</v>
      </c>
      <c r="K866" s="83">
        <f t="shared" si="39"/>
        <v>0</v>
      </c>
      <c r="L866" s="83" t="e">
        <f t="shared" si="40"/>
        <v>#DIV/0!</v>
      </c>
      <c r="M866" s="83" t="e">
        <f>L866-CGB_90DSMR</f>
        <v>#DIV/0!</v>
      </c>
      <c r="N866" s="83" t="e">
        <f t="shared" si="41"/>
        <v>#DIV/0!</v>
      </c>
    </row>
    <row r="867" spans="10:14" x14ac:dyDescent="0.25">
      <c r="J867" s="84">
        <f>EOD_T-A867</f>
        <v>42094</v>
      </c>
      <c r="K867" s="83">
        <f t="shared" si="39"/>
        <v>0</v>
      </c>
      <c r="L867" s="83" t="e">
        <f t="shared" si="40"/>
        <v>#DIV/0!</v>
      </c>
      <c r="M867" s="83" t="e">
        <f>L867-CGB_90DSMR</f>
        <v>#DIV/0!</v>
      </c>
      <c r="N867" s="83" t="e">
        <f t="shared" si="41"/>
        <v>#DIV/0!</v>
      </c>
    </row>
    <row r="868" spans="10:14" x14ac:dyDescent="0.25">
      <c r="J868" s="84">
        <f>EOD_T-A868</f>
        <v>42094</v>
      </c>
      <c r="K868" s="83">
        <f t="shared" si="39"/>
        <v>0</v>
      </c>
      <c r="L868" s="83" t="e">
        <f t="shared" si="40"/>
        <v>#DIV/0!</v>
      </c>
      <c r="M868" s="83" t="e">
        <f>L868-CGB_90DSMR</f>
        <v>#DIV/0!</v>
      </c>
      <c r="N868" s="83" t="e">
        <f t="shared" si="41"/>
        <v>#DIV/0!</v>
      </c>
    </row>
    <row r="869" spans="10:14" x14ac:dyDescent="0.25">
      <c r="J869" s="84">
        <f>EOD_T-A869</f>
        <v>42094</v>
      </c>
      <c r="K869" s="83">
        <f t="shared" si="39"/>
        <v>0</v>
      </c>
      <c r="L869" s="83" t="e">
        <f t="shared" si="40"/>
        <v>#DIV/0!</v>
      </c>
      <c r="M869" s="83" t="e">
        <f>L869-CGB_90DSMR</f>
        <v>#DIV/0!</v>
      </c>
      <c r="N869" s="83" t="e">
        <f t="shared" si="41"/>
        <v>#DIV/0!</v>
      </c>
    </row>
    <row r="870" spans="10:14" x14ac:dyDescent="0.25">
      <c r="J870" s="84">
        <f>EOD_T-A870</f>
        <v>42094</v>
      </c>
      <c r="K870" s="83">
        <f t="shared" si="39"/>
        <v>0</v>
      </c>
      <c r="L870" s="83" t="e">
        <f t="shared" si="40"/>
        <v>#DIV/0!</v>
      </c>
      <c r="M870" s="83" t="e">
        <f>L870-CGB_90DSMR</f>
        <v>#DIV/0!</v>
      </c>
      <c r="N870" s="83" t="e">
        <f t="shared" si="41"/>
        <v>#DIV/0!</v>
      </c>
    </row>
    <row r="871" spans="10:14" x14ac:dyDescent="0.25">
      <c r="J871" s="84">
        <f>EOD_T-A871</f>
        <v>42094</v>
      </c>
      <c r="K871" s="83">
        <f t="shared" si="39"/>
        <v>0</v>
      </c>
      <c r="L871" s="83" t="e">
        <f t="shared" si="40"/>
        <v>#DIV/0!</v>
      </c>
      <c r="M871" s="83" t="e">
        <f>L871-CGB_90DSMR</f>
        <v>#DIV/0!</v>
      </c>
      <c r="N871" s="83" t="e">
        <f t="shared" si="41"/>
        <v>#DIV/0!</v>
      </c>
    </row>
    <row r="872" spans="10:14" x14ac:dyDescent="0.25">
      <c r="J872" s="84">
        <f>EOD_T-A872</f>
        <v>42094</v>
      </c>
      <c r="K872" s="83">
        <f t="shared" si="39"/>
        <v>0</v>
      </c>
      <c r="L872" s="83" t="e">
        <f t="shared" si="40"/>
        <v>#DIV/0!</v>
      </c>
      <c r="M872" s="83" t="e">
        <f>L872-CGB_90DSMR</f>
        <v>#DIV/0!</v>
      </c>
      <c r="N872" s="83" t="e">
        <f t="shared" si="41"/>
        <v>#DIV/0!</v>
      </c>
    </row>
    <row r="873" spans="10:14" x14ac:dyDescent="0.25">
      <c r="J873" s="84">
        <f>EOD_T-A873</f>
        <v>42094</v>
      </c>
      <c r="K873" s="83">
        <f t="shared" si="39"/>
        <v>0</v>
      </c>
      <c r="L873" s="83" t="e">
        <f t="shared" si="40"/>
        <v>#DIV/0!</v>
      </c>
      <c r="M873" s="83" t="e">
        <f>L873-CGB_90DSMR</f>
        <v>#DIV/0!</v>
      </c>
      <c r="N873" s="83" t="e">
        <f t="shared" si="41"/>
        <v>#DIV/0!</v>
      </c>
    </row>
    <row r="874" spans="10:14" x14ac:dyDescent="0.25">
      <c r="J874" s="84">
        <f>EOD_T-A874</f>
        <v>42094</v>
      </c>
      <c r="K874" s="83">
        <f t="shared" si="39"/>
        <v>0</v>
      </c>
      <c r="L874" s="83" t="e">
        <f t="shared" si="40"/>
        <v>#DIV/0!</v>
      </c>
      <c r="M874" s="83" t="e">
        <f>L874-CGB_90DSMR</f>
        <v>#DIV/0!</v>
      </c>
      <c r="N874" s="83" t="e">
        <f t="shared" si="41"/>
        <v>#DIV/0!</v>
      </c>
    </row>
    <row r="875" spans="10:14" x14ac:dyDescent="0.25">
      <c r="J875" s="84">
        <f>EOD_T-A875</f>
        <v>42094</v>
      </c>
      <c r="K875" s="83">
        <f t="shared" si="39"/>
        <v>0</v>
      </c>
      <c r="L875" s="83" t="e">
        <f t="shared" si="40"/>
        <v>#DIV/0!</v>
      </c>
      <c r="M875" s="83" t="e">
        <f>L875-CGB_90DSMR</f>
        <v>#DIV/0!</v>
      </c>
      <c r="N875" s="83" t="e">
        <f t="shared" si="41"/>
        <v>#DIV/0!</v>
      </c>
    </row>
    <row r="876" spans="10:14" x14ac:dyDescent="0.25">
      <c r="J876" s="84">
        <f>EOD_T-A876</f>
        <v>42094</v>
      </c>
      <c r="K876" s="83">
        <f t="shared" si="39"/>
        <v>0</v>
      </c>
      <c r="L876" s="83" t="e">
        <f t="shared" si="40"/>
        <v>#DIV/0!</v>
      </c>
      <c r="M876" s="83" t="e">
        <f>L876-CGB_90DSMR</f>
        <v>#DIV/0!</v>
      </c>
      <c r="N876" s="83" t="e">
        <f t="shared" si="41"/>
        <v>#DIV/0!</v>
      </c>
    </row>
    <row r="877" spans="10:14" x14ac:dyDescent="0.25">
      <c r="J877" s="84">
        <f>EOD_T-A877</f>
        <v>42094</v>
      </c>
      <c r="K877" s="83">
        <f t="shared" si="39"/>
        <v>0</v>
      </c>
      <c r="L877" s="83" t="e">
        <f t="shared" si="40"/>
        <v>#DIV/0!</v>
      </c>
      <c r="M877" s="83" t="e">
        <f>L877-CGB_90DSMR</f>
        <v>#DIV/0!</v>
      </c>
      <c r="N877" s="83" t="e">
        <f t="shared" si="41"/>
        <v>#DIV/0!</v>
      </c>
    </row>
    <row r="878" spans="10:14" x14ac:dyDescent="0.25">
      <c r="J878" s="84">
        <f>EOD_T-A878</f>
        <v>42094</v>
      </c>
      <c r="K878" s="83">
        <f t="shared" si="39"/>
        <v>0</v>
      </c>
      <c r="L878" s="83" t="e">
        <f t="shared" si="40"/>
        <v>#DIV/0!</v>
      </c>
      <c r="M878" s="83" t="e">
        <f>L878-CGB_90DSMR</f>
        <v>#DIV/0!</v>
      </c>
      <c r="N878" s="83" t="e">
        <f t="shared" si="41"/>
        <v>#DIV/0!</v>
      </c>
    </row>
    <row r="879" spans="10:14" x14ac:dyDescent="0.25">
      <c r="J879" s="84">
        <f>EOD_T-A879</f>
        <v>42094</v>
      </c>
      <c r="K879" s="83">
        <f t="shared" si="39"/>
        <v>0</v>
      </c>
      <c r="L879" s="83" t="e">
        <f t="shared" si="40"/>
        <v>#DIV/0!</v>
      </c>
      <c r="M879" s="83" t="e">
        <f>L879-CGB_90DSMR</f>
        <v>#DIV/0!</v>
      </c>
      <c r="N879" s="83" t="e">
        <f t="shared" si="41"/>
        <v>#DIV/0!</v>
      </c>
    </row>
    <row r="880" spans="10:14" x14ac:dyDescent="0.25">
      <c r="J880" s="84">
        <f>EOD_T-A880</f>
        <v>42094</v>
      </c>
      <c r="K880" s="83">
        <f t="shared" si="39"/>
        <v>0</v>
      </c>
      <c r="L880" s="83" t="e">
        <f t="shared" si="40"/>
        <v>#DIV/0!</v>
      </c>
      <c r="M880" s="83" t="e">
        <f>L880-CGB_90DSMR</f>
        <v>#DIV/0!</v>
      </c>
      <c r="N880" s="83" t="e">
        <f t="shared" si="41"/>
        <v>#DIV/0!</v>
      </c>
    </row>
    <row r="881" spans="10:14" x14ac:dyDescent="0.25">
      <c r="J881" s="84">
        <f>EOD_T-A881</f>
        <v>42094</v>
      </c>
      <c r="K881" s="83">
        <f t="shared" si="39"/>
        <v>0</v>
      </c>
      <c r="L881" s="83" t="e">
        <f t="shared" si="40"/>
        <v>#DIV/0!</v>
      </c>
      <c r="M881" s="83" t="e">
        <f>L881-CGB_90DSMR</f>
        <v>#DIV/0!</v>
      </c>
      <c r="N881" s="83" t="e">
        <f t="shared" si="41"/>
        <v>#DIV/0!</v>
      </c>
    </row>
    <row r="882" spans="10:14" x14ac:dyDescent="0.25">
      <c r="J882" s="84">
        <f>EOD_T-A882</f>
        <v>42094</v>
      </c>
      <c r="K882" s="83">
        <f t="shared" si="39"/>
        <v>0</v>
      </c>
      <c r="L882" s="83" t="e">
        <f t="shared" si="40"/>
        <v>#DIV/0!</v>
      </c>
      <c r="M882" s="83" t="e">
        <f>L882-CGB_90DSMR</f>
        <v>#DIV/0!</v>
      </c>
      <c r="N882" s="83" t="e">
        <f t="shared" si="41"/>
        <v>#DIV/0!</v>
      </c>
    </row>
    <row r="883" spans="10:14" x14ac:dyDescent="0.25">
      <c r="J883" s="84">
        <f>EOD_T-A883</f>
        <v>42094</v>
      </c>
      <c r="K883" s="83">
        <f t="shared" si="39"/>
        <v>0</v>
      </c>
      <c r="L883" s="83" t="e">
        <f t="shared" si="40"/>
        <v>#DIV/0!</v>
      </c>
      <c r="M883" s="83" t="e">
        <f>L883-CGB_90DSMR</f>
        <v>#DIV/0!</v>
      </c>
      <c r="N883" s="83" t="e">
        <f t="shared" si="41"/>
        <v>#DIV/0!</v>
      </c>
    </row>
    <row r="884" spans="10:14" x14ac:dyDescent="0.25">
      <c r="J884" s="84">
        <f>EOD_T-A884</f>
        <v>42094</v>
      </c>
      <c r="K884" s="83">
        <f t="shared" si="39"/>
        <v>0</v>
      </c>
      <c r="L884" s="83" t="e">
        <f t="shared" si="40"/>
        <v>#DIV/0!</v>
      </c>
      <c r="M884" s="83" t="e">
        <f>L884-CGB_90DSMR</f>
        <v>#DIV/0!</v>
      </c>
      <c r="N884" s="83" t="e">
        <f t="shared" si="41"/>
        <v>#DIV/0!</v>
      </c>
    </row>
    <row r="885" spans="10:14" x14ac:dyDescent="0.25">
      <c r="J885" s="84">
        <f>EOD_T-A885</f>
        <v>42094</v>
      </c>
      <c r="K885" s="83">
        <f t="shared" si="39"/>
        <v>0</v>
      </c>
      <c r="L885" s="83" t="e">
        <f t="shared" si="40"/>
        <v>#DIV/0!</v>
      </c>
      <c r="M885" s="83" t="e">
        <f>L885-CGB_90DSMR</f>
        <v>#DIV/0!</v>
      </c>
      <c r="N885" s="83" t="e">
        <f t="shared" si="41"/>
        <v>#DIV/0!</v>
      </c>
    </row>
    <row r="886" spans="10:14" x14ac:dyDescent="0.25">
      <c r="J886" s="84">
        <f>EOD_T-A886</f>
        <v>42094</v>
      </c>
      <c r="K886" s="83">
        <f t="shared" si="39"/>
        <v>0</v>
      </c>
      <c r="L886" s="83" t="e">
        <f t="shared" si="40"/>
        <v>#DIV/0!</v>
      </c>
      <c r="M886" s="83" t="e">
        <f>L886-CGB_90DSMR</f>
        <v>#DIV/0!</v>
      </c>
      <c r="N886" s="83" t="e">
        <f t="shared" si="41"/>
        <v>#DIV/0!</v>
      </c>
    </row>
    <row r="887" spans="10:14" x14ac:dyDescent="0.25">
      <c r="J887" s="84">
        <f>EOD_T-A887</f>
        <v>42094</v>
      </c>
      <c r="K887" s="83">
        <f t="shared" si="39"/>
        <v>0</v>
      </c>
      <c r="L887" s="83" t="e">
        <f t="shared" si="40"/>
        <v>#DIV/0!</v>
      </c>
      <c r="M887" s="83" t="e">
        <f>L887-CGB_90DSMR</f>
        <v>#DIV/0!</v>
      </c>
      <c r="N887" s="83" t="e">
        <f t="shared" si="41"/>
        <v>#DIV/0!</v>
      </c>
    </row>
    <row r="888" spans="10:14" x14ac:dyDescent="0.25">
      <c r="J888" s="84">
        <f>EOD_T-A888</f>
        <v>42094</v>
      </c>
      <c r="K888" s="83">
        <f t="shared" si="39"/>
        <v>0</v>
      </c>
      <c r="L888" s="83" t="e">
        <f t="shared" si="40"/>
        <v>#DIV/0!</v>
      </c>
      <c r="M888" s="83" t="e">
        <f>L888-CGB_90DSMR</f>
        <v>#DIV/0!</v>
      </c>
      <c r="N888" s="83" t="e">
        <f t="shared" si="41"/>
        <v>#DIV/0!</v>
      </c>
    </row>
    <row r="889" spans="10:14" x14ac:dyDescent="0.25">
      <c r="J889" s="84">
        <f>EOD_T-A889</f>
        <v>42094</v>
      </c>
      <c r="K889" s="83">
        <f t="shared" si="39"/>
        <v>0</v>
      </c>
      <c r="L889" s="83" t="e">
        <f t="shared" si="40"/>
        <v>#DIV/0!</v>
      </c>
      <c r="M889" s="83" t="e">
        <f>L889-CGB_90DSMR</f>
        <v>#DIV/0!</v>
      </c>
      <c r="N889" s="83" t="e">
        <f t="shared" si="41"/>
        <v>#DIV/0!</v>
      </c>
    </row>
    <row r="890" spans="10:14" x14ac:dyDescent="0.25">
      <c r="J890" s="84">
        <f>EOD_T-A890</f>
        <v>42094</v>
      </c>
      <c r="K890" s="83">
        <f t="shared" si="39"/>
        <v>0</v>
      </c>
      <c r="L890" s="83" t="e">
        <f t="shared" si="40"/>
        <v>#DIV/0!</v>
      </c>
      <c r="M890" s="83" t="e">
        <f>L890-CGB_90DSMR</f>
        <v>#DIV/0!</v>
      </c>
      <c r="N890" s="83" t="e">
        <f t="shared" si="41"/>
        <v>#DIV/0!</v>
      </c>
    </row>
    <row r="891" spans="10:14" x14ac:dyDescent="0.25">
      <c r="J891" s="84">
        <f>EOD_T-A891</f>
        <v>42094</v>
      </c>
      <c r="K891" s="83">
        <f t="shared" si="39"/>
        <v>0</v>
      </c>
      <c r="L891" s="83" t="e">
        <f t="shared" si="40"/>
        <v>#DIV/0!</v>
      </c>
      <c r="M891" s="83" t="e">
        <f>L891-CGB_90DSMR</f>
        <v>#DIV/0!</v>
      </c>
      <c r="N891" s="83" t="e">
        <f t="shared" si="41"/>
        <v>#DIV/0!</v>
      </c>
    </row>
    <row r="892" spans="10:14" x14ac:dyDescent="0.25">
      <c r="J892" s="84">
        <f>EOD_T-A892</f>
        <v>42094</v>
      </c>
      <c r="K892" s="83">
        <f t="shared" si="39"/>
        <v>0</v>
      </c>
      <c r="L892" s="83" t="e">
        <f t="shared" si="40"/>
        <v>#DIV/0!</v>
      </c>
      <c r="M892" s="83" t="e">
        <f>L892-CGB_90DSMR</f>
        <v>#DIV/0!</v>
      </c>
      <c r="N892" s="83" t="e">
        <f t="shared" si="41"/>
        <v>#DIV/0!</v>
      </c>
    </row>
    <row r="893" spans="10:14" x14ac:dyDescent="0.25">
      <c r="J893" s="84">
        <f>EOD_T-A893</f>
        <v>42094</v>
      </c>
      <c r="K893" s="83">
        <f t="shared" si="39"/>
        <v>0</v>
      </c>
      <c r="L893" s="83" t="e">
        <f t="shared" si="40"/>
        <v>#DIV/0!</v>
      </c>
      <c r="M893" s="83" t="e">
        <f>L893-CGB_90DSMR</f>
        <v>#DIV/0!</v>
      </c>
      <c r="N893" s="83" t="e">
        <f t="shared" si="41"/>
        <v>#DIV/0!</v>
      </c>
    </row>
    <row r="894" spans="10:14" x14ac:dyDescent="0.25">
      <c r="J894" s="84">
        <f>EOD_T-A894</f>
        <v>42094</v>
      </c>
      <c r="K894" s="83">
        <f t="shared" si="39"/>
        <v>0</v>
      </c>
      <c r="L894" s="83" t="e">
        <f t="shared" si="40"/>
        <v>#DIV/0!</v>
      </c>
      <c r="M894" s="83" t="e">
        <f>L894-CGB_90DSMR</f>
        <v>#DIV/0!</v>
      </c>
      <c r="N894" s="83" t="e">
        <f t="shared" si="41"/>
        <v>#DIV/0!</v>
      </c>
    </row>
    <row r="895" spans="10:14" x14ac:dyDescent="0.25">
      <c r="J895" s="84">
        <f>EOD_T-A895</f>
        <v>42094</v>
      </c>
      <c r="K895" s="83">
        <f t="shared" si="39"/>
        <v>0</v>
      </c>
      <c r="L895" s="83" t="e">
        <f t="shared" si="40"/>
        <v>#DIV/0!</v>
      </c>
      <c r="M895" s="83" t="e">
        <f>L895-CGB_90DSMR</f>
        <v>#DIV/0!</v>
      </c>
      <c r="N895" s="83" t="e">
        <f t="shared" si="41"/>
        <v>#DIV/0!</v>
      </c>
    </row>
    <row r="896" spans="10:14" x14ac:dyDescent="0.25">
      <c r="J896" s="84">
        <f>EOD_T-A896</f>
        <v>42094</v>
      </c>
      <c r="K896" s="83">
        <f t="shared" si="39"/>
        <v>0</v>
      </c>
      <c r="L896" s="83" t="e">
        <f t="shared" si="40"/>
        <v>#DIV/0!</v>
      </c>
      <c r="M896" s="83" t="e">
        <f>L896-CGB_90DSMR</f>
        <v>#DIV/0!</v>
      </c>
      <c r="N896" s="83" t="e">
        <f t="shared" si="41"/>
        <v>#DIV/0!</v>
      </c>
    </row>
    <row r="897" spans="10:14" x14ac:dyDescent="0.25">
      <c r="J897" s="84">
        <f>EOD_T-A897</f>
        <v>42094</v>
      </c>
      <c r="K897" s="83">
        <f t="shared" si="39"/>
        <v>0</v>
      </c>
      <c r="L897" s="83" t="e">
        <f t="shared" si="40"/>
        <v>#DIV/0!</v>
      </c>
      <c r="M897" s="83" t="e">
        <f>L897-CGB_90DSMR</f>
        <v>#DIV/0!</v>
      </c>
      <c r="N897" s="83" t="e">
        <f t="shared" si="41"/>
        <v>#DIV/0!</v>
      </c>
    </row>
    <row r="898" spans="10:14" x14ac:dyDescent="0.25">
      <c r="J898" s="84">
        <f>EOD_T-A898</f>
        <v>42094</v>
      </c>
      <c r="K898" s="83">
        <f t="shared" si="39"/>
        <v>0</v>
      </c>
      <c r="L898" s="83" t="e">
        <f t="shared" si="40"/>
        <v>#DIV/0!</v>
      </c>
      <c r="M898" s="83" t="e">
        <f>L898-CGB_90DSMR</f>
        <v>#DIV/0!</v>
      </c>
      <c r="N898" s="83" t="e">
        <f t="shared" si="41"/>
        <v>#DIV/0!</v>
      </c>
    </row>
    <row r="899" spans="10:14" x14ac:dyDescent="0.25">
      <c r="J899" s="84">
        <f>EOD_T-A899</f>
        <v>42094</v>
      </c>
      <c r="K899" s="83">
        <f t="shared" si="39"/>
        <v>0</v>
      </c>
      <c r="L899" s="83" t="e">
        <f t="shared" si="40"/>
        <v>#DIV/0!</v>
      </c>
      <c r="M899" s="83" t="e">
        <f>L899-CGB_90DSMR</f>
        <v>#DIV/0!</v>
      </c>
      <c r="N899" s="83" t="e">
        <f t="shared" si="41"/>
        <v>#DIV/0!</v>
      </c>
    </row>
    <row r="900" spans="10:14" x14ac:dyDescent="0.25">
      <c r="J900" s="84">
        <f>EOD_T-A900</f>
        <v>42094</v>
      </c>
      <c r="K900" s="83">
        <f t="shared" si="39"/>
        <v>0</v>
      </c>
      <c r="L900" s="83" t="e">
        <f t="shared" si="40"/>
        <v>#DIV/0!</v>
      </c>
      <c r="M900" s="83" t="e">
        <f>L900-CGB_90DSMR</f>
        <v>#DIV/0!</v>
      </c>
      <c r="N900" s="83" t="e">
        <f t="shared" si="41"/>
        <v>#DIV/0!</v>
      </c>
    </row>
    <row r="901" spans="10:14" x14ac:dyDescent="0.25">
      <c r="J901" s="84">
        <f>EOD_T-A901</f>
        <v>42094</v>
      </c>
      <c r="K901" s="83">
        <f t="shared" si="39"/>
        <v>0</v>
      </c>
      <c r="L901" s="83" t="e">
        <f t="shared" si="40"/>
        <v>#DIV/0!</v>
      </c>
      <c r="M901" s="83" t="e">
        <f>L901-CGB_90DSMR</f>
        <v>#DIV/0!</v>
      </c>
      <c r="N901" s="83" t="e">
        <f t="shared" si="41"/>
        <v>#DIV/0!</v>
      </c>
    </row>
    <row r="902" spans="10:14" x14ac:dyDescent="0.25">
      <c r="J902" s="84">
        <f>EOD_T-A902</f>
        <v>42094</v>
      </c>
      <c r="K902" s="83">
        <f t="shared" si="39"/>
        <v>0</v>
      </c>
      <c r="L902" s="83" t="e">
        <f t="shared" si="40"/>
        <v>#DIV/0!</v>
      </c>
      <c r="M902" s="83" t="e">
        <f>L902-CGB_90DSMR</f>
        <v>#DIV/0!</v>
      </c>
      <c r="N902" s="83" t="e">
        <f t="shared" si="41"/>
        <v>#DIV/0!</v>
      </c>
    </row>
    <row r="903" spans="10:14" x14ac:dyDescent="0.25">
      <c r="J903" s="84">
        <f>EOD_T-A903</f>
        <v>42094</v>
      </c>
      <c r="K903" s="83">
        <f t="shared" si="39"/>
        <v>0</v>
      </c>
      <c r="L903" s="83" t="e">
        <f t="shared" si="40"/>
        <v>#DIV/0!</v>
      </c>
      <c r="M903" s="83" t="e">
        <f>L903-CGB_90DSMR</f>
        <v>#DIV/0!</v>
      </c>
      <c r="N903" s="83" t="e">
        <f t="shared" si="41"/>
        <v>#DIV/0!</v>
      </c>
    </row>
    <row r="904" spans="10:14" x14ac:dyDescent="0.25">
      <c r="J904" s="84">
        <f>EOD_T-A904</f>
        <v>42094</v>
      </c>
      <c r="K904" s="83">
        <f t="shared" si="39"/>
        <v>0</v>
      </c>
      <c r="L904" s="83" t="e">
        <f t="shared" si="40"/>
        <v>#DIV/0!</v>
      </c>
      <c r="M904" s="83" t="e">
        <f>L904-CGB_90DSMR</f>
        <v>#DIV/0!</v>
      </c>
      <c r="N904" s="83" t="e">
        <f t="shared" si="41"/>
        <v>#DIV/0!</v>
      </c>
    </row>
    <row r="905" spans="10:14" x14ac:dyDescent="0.25">
      <c r="J905" s="84">
        <f>EOD_T-A905</f>
        <v>42094</v>
      </c>
      <c r="K905" s="83">
        <f t="shared" si="39"/>
        <v>0</v>
      </c>
      <c r="L905" s="83" t="e">
        <f t="shared" si="40"/>
        <v>#DIV/0!</v>
      </c>
      <c r="M905" s="83" t="e">
        <f>L905-CGB_90DSMR</f>
        <v>#DIV/0!</v>
      </c>
      <c r="N905" s="83" t="e">
        <f t="shared" si="41"/>
        <v>#DIV/0!</v>
      </c>
    </row>
    <row r="906" spans="10:14" x14ac:dyDescent="0.25">
      <c r="J906" s="84">
        <f>EOD_T-A906</f>
        <v>42094</v>
      </c>
      <c r="K906" s="83">
        <f t="shared" si="39"/>
        <v>0</v>
      </c>
      <c r="L906" s="83" t="e">
        <f t="shared" si="40"/>
        <v>#DIV/0!</v>
      </c>
      <c r="M906" s="83" t="e">
        <f>L906-CGB_90DSMR</f>
        <v>#DIV/0!</v>
      </c>
      <c r="N906" s="83" t="e">
        <f t="shared" si="41"/>
        <v>#DIV/0!</v>
      </c>
    </row>
    <row r="907" spans="10:14" x14ac:dyDescent="0.25">
      <c r="J907" s="84">
        <f>EOD_T-A907</f>
        <v>42094</v>
      </c>
      <c r="K907" s="83">
        <f t="shared" si="39"/>
        <v>0</v>
      </c>
      <c r="L907" s="83" t="e">
        <f t="shared" si="40"/>
        <v>#DIV/0!</v>
      </c>
      <c r="M907" s="83" t="e">
        <f>L907-CGB_90DSMR</f>
        <v>#DIV/0!</v>
      </c>
      <c r="N907" s="83" t="e">
        <f t="shared" si="41"/>
        <v>#DIV/0!</v>
      </c>
    </row>
    <row r="908" spans="10:14" x14ac:dyDescent="0.25">
      <c r="J908" s="84">
        <f>EOD_T-A908</f>
        <v>42094</v>
      </c>
      <c r="K908" s="83">
        <f t="shared" ref="K908:K971" si="42">E908-E909</f>
        <v>0</v>
      </c>
      <c r="L908" s="83" t="e">
        <f t="shared" ref="L908:L971" si="43">K908/E909*100</f>
        <v>#DIV/0!</v>
      </c>
      <c r="M908" s="83" t="e">
        <f>L908-CGB_90DSMR</f>
        <v>#DIV/0!</v>
      </c>
      <c r="N908" s="83" t="e">
        <f t="shared" ref="N908:N971" si="44">M908*M908</f>
        <v>#DIV/0!</v>
      </c>
    </row>
    <row r="909" spans="10:14" x14ac:dyDescent="0.25">
      <c r="J909" s="84">
        <f>EOD_T-A909</f>
        <v>42094</v>
      </c>
      <c r="K909" s="83">
        <f t="shared" si="42"/>
        <v>0</v>
      </c>
      <c r="L909" s="83" t="e">
        <f t="shared" si="43"/>
        <v>#DIV/0!</v>
      </c>
      <c r="M909" s="83" t="e">
        <f>L909-CGB_90DSMR</f>
        <v>#DIV/0!</v>
      </c>
      <c r="N909" s="83" t="e">
        <f t="shared" si="44"/>
        <v>#DIV/0!</v>
      </c>
    </row>
    <row r="910" spans="10:14" x14ac:dyDescent="0.25">
      <c r="J910" s="84">
        <f>EOD_T-A910</f>
        <v>42094</v>
      </c>
      <c r="K910" s="83">
        <f t="shared" si="42"/>
        <v>0</v>
      </c>
      <c r="L910" s="83" t="e">
        <f t="shared" si="43"/>
        <v>#DIV/0!</v>
      </c>
      <c r="M910" s="83" t="e">
        <f>L910-CGB_90DSMR</f>
        <v>#DIV/0!</v>
      </c>
      <c r="N910" s="83" t="e">
        <f t="shared" si="44"/>
        <v>#DIV/0!</v>
      </c>
    </row>
    <row r="911" spans="10:14" x14ac:dyDescent="0.25">
      <c r="J911" s="84">
        <f>EOD_T-A911</f>
        <v>42094</v>
      </c>
      <c r="K911" s="83">
        <f t="shared" si="42"/>
        <v>0</v>
      </c>
      <c r="L911" s="83" t="e">
        <f t="shared" si="43"/>
        <v>#DIV/0!</v>
      </c>
      <c r="M911" s="83" t="e">
        <f>L911-CGB_90DSMR</f>
        <v>#DIV/0!</v>
      </c>
      <c r="N911" s="83" t="e">
        <f t="shared" si="44"/>
        <v>#DIV/0!</v>
      </c>
    </row>
    <row r="912" spans="10:14" x14ac:dyDescent="0.25">
      <c r="J912" s="84">
        <f>EOD_T-A912</f>
        <v>42094</v>
      </c>
      <c r="K912" s="83">
        <f t="shared" si="42"/>
        <v>0</v>
      </c>
      <c r="L912" s="83" t="e">
        <f t="shared" si="43"/>
        <v>#DIV/0!</v>
      </c>
      <c r="M912" s="83" t="e">
        <f>L912-CGB_90DSMR</f>
        <v>#DIV/0!</v>
      </c>
      <c r="N912" s="83" t="e">
        <f t="shared" si="44"/>
        <v>#DIV/0!</v>
      </c>
    </row>
    <row r="913" spans="10:14" x14ac:dyDescent="0.25">
      <c r="J913" s="84">
        <f>EOD_T-A913</f>
        <v>42094</v>
      </c>
      <c r="K913" s="83">
        <f t="shared" si="42"/>
        <v>0</v>
      </c>
      <c r="L913" s="83" t="e">
        <f t="shared" si="43"/>
        <v>#DIV/0!</v>
      </c>
      <c r="M913" s="83" t="e">
        <f>L913-CGB_90DSMR</f>
        <v>#DIV/0!</v>
      </c>
      <c r="N913" s="83" t="e">
        <f t="shared" si="44"/>
        <v>#DIV/0!</v>
      </c>
    </row>
    <row r="914" spans="10:14" x14ac:dyDescent="0.25">
      <c r="J914" s="84">
        <f>EOD_T-A914</f>
        <v>42094</v>
      </c>
      <c r="K914" s="83">
        <f t="shared" si="42"/>
        <v>0</v>
      </c>
      <c r="L914" s="83" t="e">
        <f t="shared" si="43"/>
        <v>#DIV/0!</v>
      </c>
      <c r="M914" s="83" t="e">
        <f>L914-CGB_90DSMR</f>
        <v>#DIV/0!</v>
      </c>
      <c r="N914" s="83" t="e">
        <f t="shared" si="44"/>
        <v>#DIV/0!</v>
      </c>
    </row>
    <row r="915" spans="10:14" x14ac:dyDescent="0.25">
      <c r="J915" s="84">
        <f>EOD_T-A915</f>
        <v>42094</v>
      </c>
      <c r="K915" s="83">
        <f t="shared" si="42"/>
        <v>0</v>
      </c>
      <c r="L915" s="83" t="e">
        <f t="shared" si="43"/>
        <v>#DIV/0!</v>
      </c>
      <c r="M915" s="83" t="e">
        <f>L915-CGB_90DSMR</f>
        <v>#DIV/0!</v>
      </c>
      <c r="N915" s="83" t="e">
        <f t="shared" si="44"/>
        <v>#DIV/0!</v>
      </c>
    </row>
    <row r="916" spans="10:14" x14ac:dyDescent="0.25">
      <c r="J916" s="84">
        <f>EOD_T-A916</f>
        <v>42094</v>
      </c>
      <c r="K916" s="83">
        <f t="shared" si="42"/>
        <v>0</v>
      </c>
      <c r="L916" s="83" t="e">
        <f t="shared" si="43"/>
        <v>#DIV/0!</v>
      </c>
      <c r="M916" s="83" t="e">
        <f>L916-CGB_90DSMR</f>
        <v>#DIV/0!</v>
      </c>
      <c r="N916" s="83" t="e">
        <f t="shared" si="44"/>
        <v>#DIV/0!</v>
      </c>
    </row>
    <row r="917" spans="10:14" x14ac:dyDescent="0.25">
      <c r="J917" s="84">
        <f>EOD_T-A917</f>
        <v>42094</v>
      </c>
      <c r="K917" s="83">
        <f t="shared" si="42"/>
        <v>0</v>
      </c>
      <c r="L917" s="83" t="e">
        <f t="shared" si="43"/>
        <v>#DIV/0!</v>
      </c>
      <c r="M917" s="83" t="e">
        <f>L917-CGB_90DSMR</f>
        <v>#DIV/0!</v>
      </c>
      <c r="N917" s="83" t="e">
        <f t="shared" si="44"/>
        <v>#DIV/0!</v>
      </c>
    </row>
    <row r="918" spans="10:14" x14ac:dyDescent="0.25">
      <c r="J918" s="84">
        <f>EOD_T-A918</f>
        <v>42094</v>
      </c>
      <c r="K918" s="83">
        <f t="shared" si="42"/>
        <v>0</v>
      </c>
      <c r="L918" s="83" t="e">
        <f t="shared" si="43"/>
        <v>#DIV/0!</v>
      </c>
      <c r="M918" s="83" t="e">
        <f>L918-CGB_90DSMR</f>
        <v>#DIV/0!</v>
      </c>
      <c r="N918" s="83" t="e">
        <f t="shared" si="44"/>
        <v>#DIV/0!</v>
      </c>
    </row>
    <row r="919" spans="10:14" x14ac:dyDescent="0.25">
      <c r="J919" s="84">
        <f>EOD_T-A919</f>
        <v>42094</v>
      </c>
      <c r="K919" s="83">
        <f t="shared" si="42"/>
        <v>0</v>
      </c>
      <c r="L919" s="83" t="e">
        <f t="shared" si="43"/>
        <v>#DIV/0!</v>
      </c>
      <c r="M919" s="83" t="e">
        <f>L919-CGB_90DSMR</f>
        <v>#DIV/0!</v>
      </c>
      <c r="N919" s="83" t="e">
        <f t="shared" si="44"/>
        <v>#DIV/0!</v>
      </c>
    </row>
    <row r="920" spans="10:14" x14ac:dyDescent="0.25">
      <c r="J920" s="84">
        <f>EOD_T-A920</f>
        <v>42094</v>
      </c>
      <c r="K920" s="83">
        <f t="shared" si="42"/>
        <v>0</v>
      </c>
      <c r="L920" s="83" t="e">
        <f t="shared" si="43"/>
        <v>#DIV/0!</v>
      </c>
      <c r="M920" s="83" t="e">
        <f>L920-CGB_90DSMR</f>
        <v>#DIV/0!</v>
      </c>
      <c r="N920" s="83" t="e">
        <f t="shared" si="44"/>
        <v>#DIV/0!</v>
      </c>
    </row>
    <row r="921" spans="10:14" x14ac:dyDescent="0.25">
      <c r="J921" s="84">
        <f>EOD_T-A921</f>
        <v>42094</v>
      </c>
      <c r="K921" s="83">
        <f t="shared" si="42"/>
        <v>0</v>
      </c>
      <c r="L921" s="83" t="e">
        <f t="shared" si="43"/>
        <v>#DIV/0!</v>
      </c>
      <c r="M921" s="83" t="e">
        <f>L921-CGB_90DSMR</f>
        <v>#DIV/0!</v>
      </c>
      <c r="N921" s="83" t="e">
        <f t="shared" si="44"/>
        <v>#DIV/0!</v>
      </c>
    </row>
    <row r="922" spans="10:14" x14ac:dyDescent="0.25">
      <c r="J922" s="84">
        <f>EOD_T-A922</f>
        <v>42094</v>
      </c>
      <c r="K922" s="83">
        <f t="shared" si="42"/>
        <v>0</v>
      </c>
      <c r="L922" s="83" t="e">
        <f t="shared" si="43"/>
        <v>#DIV/0!</v>
      </c>
      <c r="M922" s="83" t="e">
        <f>L922-CGB_90DSMR</f>
        <v>#DIV/0!</v>
      </c>
      <c r="N922" s="83" t="e">
        <f t="shared" si="44"/>
        <v>#DIV/0!</v>
      </c>
    </row>
    <row r="923" spans="10:14" x14ac:dyDescent="0.25">
      <c r="J923" s="84">
        <f>EOD_T-A923</f>
        <v>42094</v>
      </c>
      <c r="K923" s="83">
        <f t="shared" si="42"/>
        <v>0</v>
      </c>
      <c r="L923" s="83" t="e">
        <f t="shared" si="43"/>
        <v>#DIV/0!</v>
      </c>
      <c r="M923" s="83" t="e">
        <f>L923-CGB_90DSMR</f>
        <v>#DIV/0!</v>
      </c>
      <c r="N923" s="83" t="e">
        <f t="shared" si="44"/>
        <v>#DIV/0!</v>
      </c>
    </row>
    <row r="924" spans="10:14" x14ac:dyDescent="0.25">
      <c r="J924" s="84">
        <f>EOD_T-A924</f>
        <v>42094</v>
      </c>
      <c r="K924" s="83">
        <f t="shared" si="42"/>
        <v>0</v>
      </c>
      <c r="L924" s="83" t="e">
        <f t="shared" si="43"/>
        <v>#DIV/0!</v>
      </c>
      <c r="M924" s="83" t="e">
        <f>L924-CGB_90DSMR</f>
        <v>#DIV/0!</v>
      </c>
      <c r="N924" s="83" t="e">
        <f t="shared" si="44"/>
        <v>#DIV/0!</v>
      </c>
    </row>
    <row r="925" spans="10:14" x14ac:dyDescent="0.25">
      <c r="J925" s="84">
        <f>EOD_T-A925</f>
        <v>42094</v>
      </c>
      <c r="K925" s="83">
        <f t="shared" si="42"/>
        <v>0</v>
      </c>
      <c r="L925" s="83" t="e">
        <f t="shared" si="43"/>
        <v>#DIV/0!</v>
      </c>
      <c r="M925" s="83" t="e">
        <f>L925-CGB_90DSMR</f>
        <v>#DIV/0!</v>
      </c>
      <c r="N925" s="83" t="e">
        <f t="shared" si="44"/>
        <v>#DIV/0!</v>
      </c>
    </row>
    <row r="926" spans="10:14" x14ac:dyDescent="0.25">
      <c r="J926" s="84">
        <f>EOD_T-A926</f>
        <v>42094</v>
      </c>
      <c r="K926" s="83">
        <f t="shared" si="42"/>
        <v>0</v>
      </c>
      <c r="L926" s="83" t="e">
        <f t="shared" si="43"/>
        <v>#DIV/0!</v>
      </c>
      <c r="M926" s="83" t="e">
        <f>L926-CGB_90DSMR</f>
        <v>#DIV/0!</v>
      </c>
      <c r="N926" s="83" t="e">
        <f t="shared" si="44"/>
        <v>#DIV/0!</v>
      </c>
    </row>
    <row r="927" spans="10:14" x14ac:dyDescent="0.25">
      <c r="J927" s="84">
        <f>EOD_T-A927</f>
        <v>42094</v>
      </c>
      <c r="K927" s="83">
        <f t="shared" si="42"/>
        <v>0</v>
      </c>
      <c r="L927" s="83" t="e">
        <f t="shared" si="43"/>
        <v>#DIV/0!</v>
      </c>
      <c r="M927" s="83" t="e">
        <f>L927-CGB_90DSMR</f>
        <v>#DIV/0!</v>
      </c>
      <c r="N927" s="83" t="e">
        <f t="shared" si="44"/>
        <v>#DIV/0!</v>
      </c>
    </row>
    <row r="928" spans="10:14" x14ac:dyDescent="0.25">
      <c r="J928" s="84">
        <f>EOD_T-A928</f>
        <v>42094</v>
      </c>
      <c r="K928" s="83">
        <f t="shared" si="42"/>
        <v>0</v>
      </c>
      <c r="L928" s="83" t="e">
        <f t="shared" si="43"/>
        <v>#DIV/0!</v>
      </c>
      <c r="M928" s="83" t="e">
        <f>L928-CGB_90DSMR</f>
        <v>#DIV/0!</v>
      </c>
      <c r="N928" s="83" t="e">
        <f t="shared" si="44"/>
        <v>#DIV/0!</v>
      </c>
    </row>
    <row r="929" spans="10:14" x14ac:dyDescent="0.25">
      <c r="J929" s="84">
        <f>EOD_T-A929</f>
        <v>42094</v>
      </c>
      <c r="K929" s="83">
        <f t="shared" si="42"/>
        <v>0</v>
      </c>
      <c r="L929" s="83" t="e">
        <f t="shared" si="43"/>
        <v>#DIV/0!</v>
      </c>
      <c r="M929" s="83" t="e">
        <f>L929-CGB_90DSMR</f>
        <v>#DIV/0!</v>
      </c>
      <c r="N929" s="83" t="e">
        <f t="shared" si="44"/>
        <v>#DIV/0!</v>
      </c>
    </row>
    <row r="930" spans="10:14" x14ac:dyDescent="0.25">
      <c r="J930" s="84">
        <f>EOD_T-A930</f>
        <v>42094</v>
      </c>
      <c r="K930" s="83">
        <f t="shared" si="42"/>
        <v>0</v>
      </c>
      <c r="L930" s="83" t="e">
        <f t="shared" si="43"/>
        <v>#DIV/0!</v>
      </c>
      <c r="M930" s="83" t="e">
        <f>L930-CGB_90DSMR</f>
        <v>#DIV/0!</v>
      </c>
      <c r="N930" s="83" t="e">
        <f t="shared" si="44"/>
        <v>#DIV/0!</v>
      </c>
    </row>
    <row r="931" spans="10:14" x14ac:dyDescent="0.25">
      <c r="J931" s="84">
        <f>EOD_T-A931</f>
        <v>42094</v>
      </c>
      <c r="K931" s="83">
        <f t="shared" si="42"/>
        <v>0</v>
      </c>
      <c r="L931" s="83" t="e">
        <f t="shared" si="43"/>
        <v>#DIV/0!</v>
      </c>
      <c r="M931" s="83" t="e">
        <f>L931-CGB_90DSMR</f>
        <v>#DIV/0!</v>
      </c>
      <c r="N931" s="83" t="e">
        <f t="shared" si="44"/>
        <v>#DIV/0!</v>
      </c>
    </row>
    <row r="932" spans="10:14" x14ac:dyDescent="0.25">
      <c r="J932" s="84">
        <f>EOD_T-A932</f>
        <v>42094</v>
      </c>
      <c r="K932" s="83">
        <f t="shared" si="42"/>
        <v>0</v>
      </c>
      <c r="L932" s="83" t="e">
        <f t="shared" si="43"/>
        <v>#DIV/0!</v>
      </c>
      <c r="M932" s="83" t="e">
        <f>L932-CGB_90DSMR</f>
        <v>#DIV/0!</v>
      </c>
      <c r="N932" s="83" t="e">
        <f t="shared" si="44"/>
        <v>#DIV/0!</v>
      </c>
    </row>
    <row r="933" spans="10:14" x14ac:dyDescent="0.25">
      <c r="J933" s="84">
        <f>EOD_T-A933</f>
        <v>42094</v>
      </c>
      <c r="K933" s="83">
        <f t="shared" si="42"/>
        <v>0</v>
      </c>
      <c r="L933" s="83" t="e">
        <f t="shared" si="43"/>
        <v>#DIV/0!</v>
      </c>
      <c r="M933" s="83" t="e">
        <f>L933-CGB_90DSMR</f>
        <v>#DIV/0!</v>
      </c>
      <c r="N933" s="83" t="e">
        <f t="shared" si="44"/>
        <v>#DIV/0!</v>
      </c>
    </row>
    <row r="934" spans="10:14" x14ac:dyDescent="0.25">
      <c r="J934" s="84">
        <f>EOD_T-A934</f>
        <v>42094</v>
      </c>
      <c r="K934" s="83">
        <f t="shared" si="42"/>
        <v>0</v>
      </c>
      <c r="L934" s="83" t="e">
        <f t="shared" si="43"/>
        <v>#DIV/0!</v>
      </c>
      <c r="M934" s="83" t="e">
        <f>L934-CGB_90DSMR</f>
        <v>#DIV/0!</v>
      </c>
      <c r="N934" s="83" t="e">
        <f t="shared" si="44"/>
        <v>#DIV/0!</v>
      </c>
    </row>
    <row r="935" spans="10:14" x14ac:dyDescent="0.25">
      <c r="J935" s="84">
        <f>EOD_T-A935</f>
        <v>42094</v>
      </c>
      <c r="K935" s="83">
        <f t="shared" si="42"/>
        <v>0</v>
      </c>
      <c r="L935" s="83" t="e">
        <f t="shared" si="43"/>
        <v>#DIV/0!</v>
      </c>
      <c r="M935" s="83" t="e">
        <f>L935-CGB_90DSMR</f>
        <v>#DIV/0!</v>
      </c>
      <c r="N935" s="83" t="e">
        <f t="shared" si="44"/>
        <v>#DIV/0!</v>
      </c>
    </row>
    <row r="936" spans="10:14" x14ac:dyDescent="0.25">
      <c r="J936" s="84">
        <f>EOD_T-A936</f>
        <v>42094</v>
      </c>
      <c r="K936" s="83">
        <f t="shared" si="42"/>
        <v>0</v>
      </c>
      <c r="L936" s="83" t="e">
        <f t="shared" si="43"/>
        <v>#DIV/0!</v>
      </c>
      <c r="M936" s="83" t="e">
        <f>L936-CGB_90DSMR</f>
        <v>#DIV/0!</v>
      </c>
      <c r="N936" s="83" t="e">
        <f t="shared" si="44"/>
        <v>#DIV/0!</v>
      </c>
    </row>
    <row r="937" spans="10:14" x14ac:dyDescent="0.25">
      <c r="J937" s="84">
        <f>EOD_T-A937</f>
        <v>42094</v>
      </c>
      <c r="K937" s="83">
        <f t="shared" si="42"/>
        <v>0</v>
      </c>
      <c r="L937" s="83" t="e">
        <f t="shared" si="43"/>
        <v>#DIV/0!</v>
      </c>
      <c r="M937" s="83" t="e">
        <f>L937-CGB_90DSMR</f>
        <v>#DIV/0!</v>
      </c>
      <c r="N937" s="83" t="e">
        <f t="shared" si="44"/>
        <v>#DIV/0!</v>
      </c>
    </row>
    <row r="938" spans="10:14" x14ac:dyDescent="0.25">
      <c r="J938" s="84">
        <f>EOD_T-A938</f>
        <v>42094</v>
      </c>
      <c r="K938" s="83">
        <f t="shared" si="42"/>
        <v>0</v>
      </c>
      <c r="L938" s="83" t="e">
        <f t="shared" si="43"/>
        <v>#DIV/0!</v>
      </c>
      <c r="M938" s="83" t="e">
        <f>L938-CGB_90DSMR</f>
        <v>#DIV/0!</v>
      </c>
      <c r="N938" s="83" t="e">
        <f t="shared" si="44"/>
        <v>#DIV/0!</v>
      </c>
    </row>
    <row r="939" spans="10:14" x14ac:dyDescent="0.25">
      <c r="J939" s="84">
        <f>EOD_T-A939</f>
        <v>42094</v>
      </c>
      <c r="K939" s="83">
        <f t="shared" si="42"/>
        <v>0</v>
      </c>
      <c r="L939" s="83" t="e">
        <f t="shared" si="43"/>
        <v>#DIV/0!</v>
      </c>
      <c r="M939" s="83" t="e">
        <f>L939-CGB_90DSMR</f>
        <v>#DIV/0!</v>
      </c>
      <c r="N939" s="83" t="e">
        <f t="shared" si="44"/>
        <v>#DIV/0!</v>
      </c>
    </row>
    <row r="940" spans="10:14" x14ac:dyDescent="0.25">
      <c r="J940" s="84">
        <f>EOD_T-A940</f>
        <v>42094</v>
      </c>
      <c r="K940" s="83">
        <f t="shared" si="42"/>
        <v>0</v>
      </c>
      <c r="L940" s="83" t="e">
        <f t="shared" si="43"/>
        <v>#DIV/0!</v>
      </c>
      <c r="M940" s="83" t="e">
        <f>L940-CGB_90DSMR</f>
        <v>#DIV/0!</v>
      </c>
      <c r="N940" s="83" t="e">
        <f t="shared" si="44"/>
        <v>#DIV/0!</v>
      </c>
    </row>
    <row r="941" spans="10:14" x14ac:dyDescent="0.25">
      <c r="J941" s="84">
        <f>EOD_T-A941</f>
        <v>42094</v>
      </c>
      <c r="K941" s="83">
        <f t="shared" si="42"/>
        <v>0</v>
      </c>
      <c r="L941" s="83" t="e">
        <f t="shared" si="43"/>
        <v>#DIV/0!</v>
      </c>
      <c r="M941" s="83" t="e">
        <f>L941-CGB_90DSMR</f>
        <v>#DIV/0!</v>
      </c>
      <c r="N941" s="83" t="e">
        <f t="shared" si="44"/>
        <v>#DIV/0!</v>
      </c>
    </row>
    <row r="942" spans="10:14" x14ac:dyDescent="0.25">
      <c r="J942" s="84">
        <f>EOD_T-A942</f>
        <v>42094</v>
      </c>
      <c r="K942" s="83">
        <f t="shared" si="42"/>
        <v>0</v>
      </c>
      <c r="L942" s="83" t="e">
        <f t="shared" si="43"/>
        <v>#DIV/0!</v>
      </c>
      <c r="M942" s="83" t="e">
        <f>L942-CGB_90DSMR</f>
        <v>#DIV/0!</v>
      </c>
      <c r="N942" s="83" t="e">
        <f t="shared" si="44"/>
        <v>#DIV/0!</v>
      </c>
    </row>
    <row r="943" spans="10:14" x14ac:dyDescent="0.25">
      <c r="J943" s="84">
        <f>EOD_T-A943</f>
        <v>42094</v>
      </c>
      <c r="K943" s="83">
        <f t="shared" si="42"/>
        <v>0</v>
      </c>
      <c r="L943" s="83" t="e">
        <f t="shared" si="43"/>
        <v>#DIV/0!</v>
      </c>
      <c r="M943" s="83" t="e">
        <f>L943-CGB_90DSMR</f>
        <v>#DIV/0!</v>
      </c>
      <c r="N943" s="83" t="e">
        <f t="shared" si="44"/>
        <v>#DIV/0!</v>
      </c>
    </row>
    <row r="944" spans="10:14" x14ac:dyDescent="0.25">
      <c r="J944" s="84">
        <f>EOD_T-A944</f>
        <v>42094</v>
      </c>
      <c r="K944" s="83">
        <f t="shared" si="42"/>
        <v>0</v>
      </c>
      <c r="L944" s="83" t="e">
        <f t="shared" si="43"/>
        <v>#DIV/0!</v>
      </c>
      <c r="M944" s="83" t="e">
        <f>L944-CGB_90DSMR</f>
        <v>#DIV/0!</v>
      </c>
      <c r="N944" s="83" t="e">
        <f t="shared" si="44"/>
        <v>#DIV/0!</v>
      </c>
    </row>
    <row r="945" spans="10:14" x14ac:dyDescent="0.25">
      <c r="J945" s="84">
        <f>EOD_T-A945</f>
        <v>42094</v>
      </c>
      <c r="K945" s="83">
        <f t="shared" si="42"/>
        <v>0</v>
      </c>
      <c r="L945" s="83" t="e">
        <f t="shared" si="43"/>
        <v>#DIV/0!</v>
      </c>
      <c r="M945" s="83" t="e">
        <f>L945-CGB_90DSMR</f>
        <v>#DIV/0!</v>
      </c>
      <c r="N945" s="83" t="e">
        <f t="shared" si="44"/>
        <v>#DIV/0!</v>
      </c>
    </row>
    <row r="946" spans="10:14" x14ac:dyDescent="0.25">
      <c r="J946" s="84">
        <f>EOD_T-A946</f>
        <v>42094</v>
      </c>
      <c r="K946" s="83">
        <f t="shared" si="42"/>
        <v>0</v>
      </c>
      <c r="L946" s="83" t="e">
        <f t="shared" si="43"/>
        <v>#DIV/0!</v>
      </c>
      <c r="M946" s="83" t="e">
        <f>L946-CGB_90DSMR</f>
        <v>#DIV/0!</v>
      </c>
      <c r="N946" s="83" t="e">
        <f t="shared" si="44"/>
        <v>#DIV/0!</v>
      </c>
    </row>
    <row r="947" spans="10:14" x14ac:dyDescent="0.25">
      <c r="J947" s="84">
        <f>EOD_T-A947</f>
        <v>42094</v>
      </c>
      <c r="K947" s="83">
        <f t="shared" si="42"/>
        <v>0</v>
      </c>
      <c r="L947" s="83" t="e">
        <f t="shared" si="43"/>
        <v>#DIV/0!</v>
      </c>
      <c r="M947" s="83" t="e">
        <f>L947-CGB_90DSMR</f>
        <v>#DIV/0!</v>
      </c>
      <c r="N947" s="83" t="e">
        <f t="shared" si="44"/>
        <v>#DIV/0!</v>
      </c>
    </row>
    <row r="948" spans="10:14" x14ac:dyDescent="0.25">
      <c r="J948" s="84">
        <f>EOD_T-A948</f>
        <v>42094</v>
      </c>
      <c r="K948" s="83">
        <f t="shared" si="42"/>
        <v>0</v>
      </c>
      <c r="L948" s="83" t="e">
        <f t="shared" si="43"/>
        <v>#DIV/0!</v>
      </c>
      <c r="M948" s="83" t="e">
        <f>L948-CGB_90DSMR</f>
        <v>#DIV/0!</v>
      </c>
      <c r="N948" s="83" t="e">
        <f t="shared" si="44"/>
        <v>#DIV/0!</v>
      </c>
    </row>
    <row r="949" spans="10:14" x14ac:dyDescent="0.25">
      <c r="J949" s="84">
        <f>EOD_T-A949</f>
        <v>42094</v>
      </c>
      <c r="K949" s="83">
        <f t="shared" si="42"/>
        <v>0</v>
      </c>
      <c r="L949" s="83" t="e">
        <f t="shared" si="43"/>
        <v>#DIV/0!</v>
      </c>
      <c r="M949" s="83" t="e">
        <f>L949-CGB_90DSMR</f>
        <v>#DIV/0!</v>
      </c>
      <c r="N949" s="83" t="e">
        <f t="shared" si="44"/>
        <v>#DIV/0!</v>
      </c>
    </row>
    <row r="950" spans="10:14" x14ac:dyDescent="0.25">
      <c r="J950" s="84">
        <f>EOD_T-A950</f>
        <v>42094</v>
      </c>
      <c r="K950" s="83">
        <f t="shared" si="42"/>
        <v>0</v>
      </c>
      <c r="L950" s="83" t="e">
        <f t="shared" si="43"/>
        <v>#DIV/0!</v>
      </c>
      <c r="M950" s="83" t="e">
        <f>L950-CGB_90DSMR</f>
        <v>#DIV/0!</v>
      </c>
      <c r="N950" s="83" t="e">
        <f t="shared" si="44"/>
        <v>#DIV/0!</v>
      </c>
    </row>
    <row r="951" spans="10:14" x14ac:dyDescent="0.25">
      <c r="J951" s="84">
        <f>EOD_T-A951</f>
        <v>42094</v>
      </c>
      <c r="K951" s="83">
        <f t="shared" si="42"/>
        <v>0</v>
      </c>
      <c r="L951" s="83" t="e">
        <f t="shared" si="43"/>
        <v>#DIV/0!</v>
      </c>
      <c r="M951" s="83" t="e">
        <f>L951-CGB_90DSMR</f>
        <v>#DIV/0!</v>
      </c>
      <c r="N951" s="83" t="e">
        <f t="shared" si="44"/>
        <v>#DIV/0!</v>
      </c>
    </row>
    <row r="952" spans="10:14" x14ac:dyDescent="0.25">
      <c r="J952" s="84">
        <f>EOD_T-A952</f>
        <v>42094</v>
      </c>
      <c r="K952" s="83">
        <f t="shared" si="42"/>
        <v>0</v>
      </c>
      <c r="L952" s="83" t="e">
        <f t="shared" si="43"/>
        <v>#DIV/0!</v>
      </c>
      <c r="M952" s="83" t="e">
        <f>L952-CGB_90DSMR</f>
        <v>#DIV/0!</v>
      </c>
      <c r="N952" s="83" t="e">
        <f t="shared" si="44"/>
        <v>#DIV/0!</v>
      </c>
    </row>
    <row r="953" spans="10:14" x14ac:dyDescent="0.25">
      <c r="J953" s="84">
        <f>EOD_T-A953</f>
        <v>42094</v>
      </c>
      <c r="K953" s="83">
        <f t="shared" si="42"/>
        <v>0</v>
      </c>
      <c r="L953" s="83" t="e">
        <f t="shared" si="43"/>
        <v>#DIV/0!</v>
      </c>
      <c r="M953" s="83" t="e">
        <f>L953-CGB_90DSMR</f>
        <v>#DIV/0!</v>
      </c>
      <c r="N953" s="83" t="e">
        <f t="shared" si="44"/>
        <v>#DIV/0!</v>
      </c>
    </row>
    <row r="954" spans="10:14" x14ac:dyDescent="0.25">
      <c r="J954" s="84">
        <f>EOD_T-A954</f>
        <v>42094</v>
      </c>
      <c r="K954" s="83">
        <f t="shared" si="42"/>
        <v>0</v>
      </c>
      <c r="L954" s="83" t="e">
        <f t="shared" si="43"/>
        <v>#DIV/0!</v>
      </c>
      <c r="M954" s="83" t="e">
        <f>L954-CGB_90DSMR</f>
        <v>#DIV/0!</v>
      </c>
      <c r="N954" s="83" t="e">
        <f t="shared" si="44"/>
        <v>#DIV/0!</v>
      </c>
    </row>
    <row r="955" spans="10:14" x14ac:dyDescent="0.25">
      <c r="J955" s="84">
        <f>EOD_T-A955</f>
        <v>42094</v>
      </c>
      <c r="K955" s="83">
        <f t="shared" si="42"/>
        <v>0</v>
      </c>
      <c r="L955" s="83" t="e">
        <f t="shared" si="43"/>
        <v>#DIV/0!</v>
      </c>
      <c r="M955" s="83" t="e">
        <f>L955-CGB_90DSMR</f>
        <v>#DIV/0!</v>
      </c>
      <c r="N955" s="83" t="e">
        <f t="shared" si="44"/>
        <v>#DIV/0!</v>
      </c>
    </row>
    <row r="956" spans="10:14" x14ac:dyDescent="0.25">
      <c r="J956" s="84">
        <f>EOD_T-A956</f>
        <v>42094</v>
      </c>
      <c r="K956" s="83">
        <f t="shared" si="42"/>
        <v>0</v>
      </c>
      <c r="L956" s="83" t="e">
        <f t="shared" si="43"/>
        <v>#DIV/0!</v>
      </c>
      <c r="M956" s="83" t="e">
        <f>L956-CGB_90DSMR</f>
        <v>#DIV/0!</v>
      </c>
      <c r="N956" s="83" t="e">
        <f t="shared" si="44"/>
        <v>#DIV/0!</v>
      </c>
    </row>
    <row r="957" spans="10:14" x14ac:dyDescent="0.25">
      <c r="J957" s="84">
        <f>EOD_T-A957</f>
        <v>42094</v>
      </c>
      <c r="K957" s="83">
        <f t="shared" si="42"/>
        <v>0</v>
      </c>
      <c r="L957" s="83" t="e">
        <f t="shared" si="43"/>
        <v>#DIV/0!</v>
      </c>
      <c r="M957" s="83" t="e">
        <f>L957-CGB_90DSMR</f>
        <v>#DIV/0!</v>
      </c>
      <c r="N957" s="83" t="e">
        <f t="shared" si="44"/>
        <v>#DIV/0!</v>
      </c>
    </row>
    <row r="958" spans="10:14" x14ac:dyDescent="0.25">
      <c r="J958" s="84">
        <f>EOD_T-A958</f>
        <v>42094</v>
      </c>
      <c r="K958" s="83">
        <f t="shared" si="42"/>
        <v>0</v>
      </c>
      <c r="L958" s="83" t="e">
        <f t="shared" si="43"/>
        <v>#DIV/0!</v>
      </c>
      <c r="M958" s="83" t="e">
        <f>L958-CGB_90DSMR</f>
        <v>#DIV/0!</v>
      </c>
      <c r="N958" s="83" t="e">
        <f t="shared" si="44"/>
        <v>#DIV/0!</v>
      </c>
    </row>
    <row r="959" spans="10:14" x14ac:dyDescent="0.25">
      <c r="J959" s="84">
        <f>EOD_T-A959</f>
        <v>42094</v>
      </c>
      <c r="K959" s="83">
        <f t="shared" si="42"/>
        <v>0</v>
      </c>
      <c r="L959" s="83" t="e">
        <f t="shared" si="43"/>
        <v>#DIV/0!</v>
      </c>
      <c r="M959" s="83" t="e">
        <f>L959-CGB_90DSMR</f>
        <v>#DIV/0!</v>
      </c>
      <c r="N959" s="83" t="e">
        <f t="shared" si="44"/>
        <v>#DIV/0!</v>
      </c>
    </row>
    <row r="960" spans="10:14" x14ac:dyDescent="0.25">
      <c r="J960" s="84">
        <f>EOD_T-A960</f>
        <v>42094</v>
      </c>
      <c r="K960" s="83">
        <f t="shared" si="42"/>
        <v>0</v>
      </c>
      <c r="L960" s="83" t="e">
        <f t="shared" si="43"/>
        <v>#DIV/0!</v>
      </c>
      <c r="M960" s="83" t="e">
        <f>L960-CGB_90DSMR</f>
        <v>#DIV/0!</v>
      </c>
      <c r="N960" s="83" t="e">
        <f t="shared" si="44"/>
        <v>#DIV/0!</v>
      </c>
    </row>
    <row r="961" spans="10:14" x14ac:dyDescent="0.25">
      <c r="J961" s="84">
        <f>EOD_T-A961</f>
        <v>42094</v>
      </c>
      <c r="K961" s="83">
        <f t="shared" si="42"/>
        <v>0</v>
      </c>
      <c r="L961" s="83" t="e">
        <f t="shared" si="43"/>
        <v>#DIV/0!</v>
      </c>
      <c r="M961" s="83" t="e">
        <f>L961-CGB_90DSMR</f>
        <v>#DIV/0!</v>
      </c>
      <c r="N961" s="83" t="e">
        <f t="shared" si="44"/>
        <v>#DIV/0!</v>
      </c>
    </row>
    <row r="962" spans="10:14" x14ac:dyDescent="0.25">
      <c r="J962" s="84">
        <f>EOD_T-A962</f>
        <v>42094</v>
      </c>
      <c r="K962" s="83">
        <f t="shared" si="42"/>
        <v>0</v>
      </c>
      <c r="L962" s="83" t="e">
        <f t="shared" si="43"/>
        <v>#DIV/0!</v>
      </c>
      <c r="M962" s="83" t="e">
        <f>L962-CGB_90DSMR</f>
        <v>#DIV/0!</v>
      </c>
      <c r="N962" s="83" t="e">
        <f t="shared" si="44"/>
        <v>#DIV/0!</v>
      </c>
    </row>
    <row r="963" spans="10:14" x14ac:dyDescent="0.25">
      <c r="J963" s="84">
        <f>EOD_T-A963</f>
        <v>42094</v>
      </c>
      <c r="K963" s="83">
        <f t="shared" si="42"/>
        <v>0</v>
      </c>
      <c r="L963" s="83" t="e">
        <f t="shared" si="43"/>
        <v>#DIV/0!</v>
      </c>
      <c r="M963" s="83" t="e">
        <f>L963-CGB_90DSMR</f>
        <v>#DIV/0!</v>
      </c>
      <c r="N963" s="83" t="e">
        <f t="shared" si="44"/>
        <v>#DIV/0!</v>
      </c>
    </row>
    <row r="964" spans="10:14" x14ac:dyDescent="0.25">
      <c r="J964" s="84">
        <f>EOD_T-A964</f>
        <v>42094</v>
      </c>
      <c r="K964" s="83">
        <f t="shared" si="42"/>
        <v>0</v>
      </c>
      <c r="L964" s="83" t="e">
        <f t="shared" si="43"/>
        <v>#DIV/0!</v>
      </c>
      <c r="M964" s="83" t="e">
        <f>L964-CGB_90DSMR</f>
        <v>#DIV/0!</v>
      </c>
      <c r="N964" s="83" t="e">
        <f t="shared" si="44"/>
        <v>#DIV/0!</v>
      </c>
    </row>
    <row r="965" spans="10:14" x14ac:dyDescent="0.25">
      <c r="J965" s="84">
        <f>EOD_T-A965</f>
        <v>42094</v>
      </c>
      <c r="K965" s="83">
        <f t="shared" si="42"/>
        <v>0</v>
      </c>
      <c r="L965" s="83" t="e">
        <f t="shared" si="43"/>
        <v>#DIV/0!</v>
      </c>
      <c r="M965" s="83" t="e">
        <f>L965-CGB_90DSMR</f>
        <v>#DIV/0!</v>
      </c>
      <c r="N965" s="83" t="e">
        <f t="shared" si="44"/>
        <v>#DIV/0!</v>
      </c>
    </row>
    <row r="966" spans="10:14" x14ac:dyDescent="0.25">
      <c r="J966" s="84">
        <f>EOD_T-A966</f>
        <v>42094</v>
      </c>
      <c r="K966" s="83">
        <f t="shared" si="42"/>
        <v>0</v>
      </c>
      <c r="L966" s="83" t="e">
        <f t="shared" si="43"/>
        <v>#DIV/0!</v>
      </c>
      <c r="M966" s="83" t="e">
        <f>L966-CGB_90DSMR</f>
        <v>#DIV/0!</v>
      </c>
      <c r="N966" s="83" t="e">
        <f t="shared" si="44"/>
        <v>#DIV/0!</v>
      </c>
    </row>
    <row r="967" spans="10:14" x14ac:dyDescent="0.25">
      <c r="J967" s="84">
        <f>EOD_T-A967</f>
        <v>42094</v>
      </c>
      <c r="K967" s="83">
        <f t="shared" si="42"/>
        <v>0</v>
      </c>
      <c r="L967" s="83" t="e">
        <f t="shared" si="43"/>
        <v>#DIV/0!</v>
      </c>
      <c r="M967" s="83" t="e">
        <f>L967-CGB_90DSMR</f>
        <v>#DIV/0!</v>
      </c>
      <c r="N967" s="83" t="e">
        <f t="shared" si="44"/>
        <v>#DIV/0!</v>
      </c>
    </row>
    <row r="968" spans="10:14" x14ac:dyDescent="0.25">
      <c r="J968" s="84">
        <f>EOD_T-A968</f>
        <v>42094</v>
      </c>
      <c r="K968" s="83">
        <f t="shared" si="42"/>
        <v>0</v>
      </c>
      <c r="L968" s="83" t="e">
        <f t="shared" si="43"/>
        <v>#DIV/0!</v>
      </c>
      <c r="M968" s="83" t="e">
        <f>L968-CGB_90DSMR</f>
        <v>#DIV/0!</v>
      </c>
      <c r="N968" s="83" t="e">
        <f t="shared" si="44"/>
        <v>#DIV/0!</v>
      </c>
    </row>
    <row r="969" spans="10:14" x14ac:dyDescent="0.25">
      <c r="J969" s="84">
        <f>EOD_T-A969</f>
        <v>42094</v>
      </c>
      <c r="K969" s="83">
        <f t="shared" si="42"/>
        <v>0</v>
      </c>
      <c r="L969" s="83" t="e">
        <f t="shared" si="43"/>
        <v>#DIV/0!</v>
      </c>
      <c r="M969" s="83" t="e">
        <f>L969-CGB_90DSMR</f>
        <v>#DIV/0!</v>
      </c>
      <c r="N969" s="83" t="e">
        <f t="shared" si="44"/>
        <v>#DIV/0!</v>
      </c>
    </row>
    <row r="970" spans="10:14" x14ac:dyDescent="0.25">
      <c r="J970" s="84">
        <f>EOD_T-A970</f>
        <v>42094</v>
      </c>
      <c r="K970" s="83">
        <f t="shared" si="42"/>
        <v>0</v>
      </c>
      <c r="L970" s="83" t="e">
        <f t="shared" si="43"/>
        <v>#DIV/0!</v>
      </c>
      <c r="M970" s="83" t="e">
        <f>L970-CGB_90DSMR</f>
        <v>#DIV/0!</v>
      </c>
      <c r="N970" s="83" t="e">
        <f t="shared" si="44"/>
        <v>#DIV/0!</v>
      </c>
    </row>
    <row r="971" spans="10:14" x14ac:dyDescent="0.25">
      <c r="J971" s="84">
        <f>EOD_T-A971</f>
        <v>42094</v>
      </c>
      <c r="K971" s="83">
        <f t="shared" si="42"/>
        <v>0</v>
      </c>
      <c r="L971" s="83" t="e">
        <f t="shared" si="43"/>
        <v>#DIV/0!</v>
      </c>
      <c r="M971" s="83" t="e">
        <f>L971-CGB_90DSMR</f>
        <v>#DIV/0!</v>
      </c>
      <c r="N971" s="83" t="e">
        <f t="shared" si="44"/>
        <v>#DIV/0!</v>
      </c>
    </row>
    <row r="972" spans="10:14" x14ac:dyDescent="0.25">
      <c r="J972" s="84">
        <f>EOD_T-A972</f>
        <v>42094</v>
      </c>
      <c r="K972" s="83">
        <f t="shared" ref="K972:K1035" si="45">E972-E973</f>
        <v>0</v>
      </c>
      <c r="L972" s="83" t="e">
        <f t="shared" ref="L972:L1035" si="46">K972/E973*100</f>
        <v>#DIV/0!</v>
      </c>
      <c r="M972" s="83" t="e">
        <f>L972-CGB_90DSMR</f>
        <v>#DIV/0!</v>
      </c>
      <c r="N972" s="83" t="e">
        <f t="shared" ref="N972:N1035" si="47">M972*M972</f>
        <v>#DIV/0!</v>
      </c>
    </row>
    <row r="973" spans="10:14" x14ac:dyDescent="0.25">
      <c r="J973" s="84">
        <f>EOD_T-A973</f>
        <v>42094</v>
      </c>
      <c r="K973" s="83">
        <f t="shared" si="45"/>
        <v>0</v>
      </c>
      <c r="L973" s="83" t="e">
        <f t="shared" si="46"/>
        <v>#DIV/0!</v>
      </c>
      <c r="M973" s="83" t="e">
        <f>L973-CGB_90DSMR</f>
        <v>#DIV/0!</v>
      </c>
      <c r="N973" s="83" t="e">
        <f t="shared" si="47"/>
        <v>#DIV/0!</v>
      </c>
    </row>
    <row r="974" spans="10:14" x14ac:dyDescent="0.25">
      <c r="J974" s="84">
        <f>EOD_T-A974</f>
        <v>42094</v>
      </c>
      <c r="K974" s="83">
        <f t="shared" si="45"/>
        <v>0</v>
      </c>
      <c r="L974" s="83" t="e">
        <f t="shared" si="46"/>
        <v>#DIV/0!</v>
      </c>
      <c r="M974" s="83" t="e">
        <f>L974-CGB_90DSMR</f>
        <v>#DIV/0!</v>
      </c>
      <c r="N974" s="83" t="e">
        <f t="shared" si="47"/>
        <v>#DIV/0!</v>
      </c>
    </row>
    <row r="975" spans="10:14" x14ac:dyDescent="0.25">
      <c r="J975" s="84">
        <f>EOD_T-A975</f>
        <v>42094</v>
      </c>
      <c r="K975" s="83">
        <f t="shared" si="45"/>
        <v>0</v>
      </c>
      <c r="L975" s="83" t="e">
        <f t="shared" si="46"/>
        <v>#DIV/0!</v>
      </c>
      <c r="M975" s="83" t="e">
        <f>L975-CGB_90DSMR</f>
        <v>#DIV/0!</v>
      </c>
      <c r="N975" s="83" t="e">
        <f t="shared" si="47"/>
        <v>#DIV/0!</v>
      </c>
    </row>
    <row r="976" spans="10:14" x14ac:dyDescent="0.25">
      <c r="J976" s="84">
        <f>EOD_T-A976</f>
        <v>42094</v>
      </c>
      <c r="K976" s="83">
        <f t="shared" si="45"/>
        <v>0</v>
      </c>
      <c r="L976" s="83" t="e">
        <f t="shared" si="46"/>
        <v>#DIV/0!</v>
      </c>
      <c r="M976" s="83" t="e">
        <f>L976-CGB_90DSMR</f>
        <v>#DIV/0!</v>
      </c>
      <c r="N976" s="83" t="e">
        <f t="shared" si="47"/>
        <v>#DIV/0!</v>
      </c>
    </row>
    <row r="977" spans="10:14" x14ac:dyDescent="0.25">
      <c r="J977" s="84">
        <f>EOD_T-A977</f>
        <v>42094</v>
      </c>
      <c r="K977" s="83">
        <f t="shared" si="45"/>
        <v>0</v>
      </c>
      <c r="L977" s="83" t="e">
        <f t="shared" si="46"/>
        <v>#DIV/0!</v>
      </c>
      <c r="M977" s="83" t="e">
        <f>L977-CGB_90DSMR</f>
        <v>#DIV/0!</v>
      </c>
      <c r="N977" s="83" t="e">
        <f t="shared" si="47"/>
        <v>#DIV/0!</v>
      </c>
    </row>
    <row r="978" spans="10:14" x14ac:dyDescent="0.25">
      <c r="J978" s="84">
        <f>EOD_T-A978</f>
        <v>42094</v>
      </c>
      <c r="K978" s="83">
        <f t="shared" si="45"/>
        <v>0</v>
      </c>
      <c r="L978" s="83" t="e">
        <f t="shared" si="46"/>
        <v>#DIV/0!</v>
      </c>
      <c r="M978" s="83" t="e">
        <f>L978-CGB_90DSMR</f>
        <v>#DIV/0!</v>
      </c>
      <c r="N978" s="83" t="e">
        <f t="shared" si="47"/>
        <v>#DIV/0!</v>
      </c>
    </row>
    <row r="979" spans="10:14" x14ac:dyDescent="0.25">
      <c r="J979" s="84">
        <f>EOD_T-A979</f>
        <v>42094</v>
      </c>
      <c r="K979" s="83">
        <f t="shared" si="45"/>
        <v>0</v>
      </c>
      <c r="L979" s="83" t="e">
        <f t="shared" si="46"/>
        <v>#DIV/0!</v>
      </c>
      <c r="M979" s="83" t="e">
        <f>L979-CGB_90DSMR</f>
        <v>#DIV/0!</v>
      </c>
      <c r="N979" s="83" t="e">
        <f t="shared" si="47"/>
        <v>#DIV/0!</v>
      </c>
    </row>
    <row r="980" spans="10:14" x14ac:dyDescent="0.25">
      <c r="J980" s="84">
        <f>EOD_T-A980</f>
        <v>42094</v>
      </c>
      <c r="K980" s="83">
        <f t="shared" si="45"/>
        <v>0</v>
      </c>
      <c r="L980" s="83" t="e">
        <f t="shared" si="46"/>
        <v>#DIV/0!</v>
      </c>
      <c r="M980" s="83" t="e">
        <f>L980-CGB_90DSMR</f>
        <v>#DIV/0!</v>
      </c>
      <c r="N980" s="83" t="e">
        <f t="shared" si="47"/>
        <v>#DIV/0!</v>
      </c>
    </row>
    <row r="981" spans="10:14" x14ac:dyDescent="0.25">
      <c r="J981" s="84">
        <f>EOD_T-A981</f>
        <v>42094</v>
      </c>
      <c r="K981" s="83">
        <f t="shared" si="45"/>
        <v>0</v>
      </c>
      <c r="L981" s="83" t="e">
        <f t="shared" si="46"/>
        <v>#DIV/0!</v>
      </c>
      <c r="M981" s="83" t="e">
        <f>L981-CGB_90DSMR</f>
        <v>#DIV/0!</v>
      </c>
      <c r="N981" s="83" t="e">
        <f t="shared" si="47"/>
        <v>#DIV/0!</v>
      </c>
    </row>
    <row r="982" spans="10:14" x14ac:dyDescent="0.25">
      <c r="J982" s="84">
        <f>EOD_T-A982</f>
        <v>42094</v>
      </c>
      <c r="K982" s="83">
        <f t="shared" si="45"/>
        <v>0</v>
      </c>
      <c r="L982" s="83" t="e">
        <f t="shared" si="46"/>
        <v>#DIV/0!</v>
      </c>
      <c r="M982" s="83" t="e">
        <f>L982-CGB_90DSMR</f>
        <v>#DIV/0!</v>
      </c>
      <c r="N982" s="83" t="e">
        <f t="shared" si="47"/>
        <v>#DIV/0!</v>
      </c>
    </row>
    <row r="983" spans="10:14" x14ac:dyDescent="0.25">
      <c r="J983" s="84">
        <f>EOD_T-A983</f>
        <v>42094</v>
      </c>
      <c r="K983" s="83">
        <f t="shared" si="45"/>
        <v>0</v>
      </c>
      <c r="L983" s="83" t="e">
        <f t="shared" si="46"/>
        <v>#DIV/0!</v>
      </c>
      <c r="M983" s="83" t="e">
        <f>L983-CGB_90DSMR</f>
        <v>#DIV/0!</v>
      </c>
      <c r="N983" s="83" t="e">
        <f t="shared" si="47"/>
        <v>#DIV/0!</v>
      </c>
    </row>
    <row r="984" spans="10:14" x14ac:dyDescent="0.25">
      <c r="J984" s="84">
        <f>EOD_T-A984</f>
        <v>42094</v>
      </c>
      <c r="K984" s="83">
        <f t="shared" si="45"/>
        <v>0</v>
      </c>
      <c r="L984" s="83" t="e">
        <f t="shared" si="46"/>
        <v>#DIV/0!</v>
      </c>
      <c r="M984" s="83" t="e">
        <f>L984-CGB_90DSMR</f>
        <v>#DIV/0!</v>
      </c>
      <c r="N984" s="83" t="e">
        <f t="shared" si="47"/>
        <v>#DIV/0!</v>
      </c>
    </row>
    <row r="985" spans="10:14" x14ac:dyDescent="0.25">
      <c r="J985" s="84">
        <f>EOD_T-A985</f>
        <v>42094</v>
      </c>
      <c r="K985" s="83">
        <f t="shared" si="45"/>
        <v>0</v>
      </c>
      <c r="L985" s="83" t="e">
        <f t="shared" si="46"/>
        <v>#DIV/0!</v>
      </c>
      <c r="M985" s="83" t="e">
        <f>L985-CGB_90DSMR</f>
        <v>#DIV/0!</v>
      </c>
      <c r="N985" s="83" t="e">
        <f t="shared" si="47"/>
        <v>#DIV/0!</v>
      </c>
    </row>
    <row r="986" spans="10:14" x14ac:dyDescent="0.25">
      <c r="J986" s="84">
        <f>EOD_T-A986</f>
        <v>42094</v>
      </c>
      <c r="K986" s="83">
        <f t="shared" si="45"/>
        <v>0</v>
      </c>
      <c r="L986" s="83" t="e">
        <f t="shared" si="46"/>
        <v>#DIV/0!</v>
      </c>
      <c r="M986" s="83" t="e">
        <f>L986-CGB_90DSMR</f>
        <v>#DIV/0!</v>
      </c>
      <c r="N986" s="83" t="e">
        <f t="shared" si="47"/>
        <v>#DIV/0!</v>
      </c>
    </row>
    <row r="987" spans="10:14" x14ac:dyDescent="0.25">
      <c r="J987" s="84">
        <f>EOD_T-A987</f>
        <v>42094</v>
      </c>
      <c r="K987" s="83">
        <f t="shared" si="45"/>
        <v>0</v>
      </c>
      <c r="L987" s="83" t="e">
        <f t="shared" si="46"/>
        <v>#DIV/0!</v>
      </c>
      <c r="M987" s="83" t="e">
        <f>L987-CGB_90DSMR</f>
        <v>#DIV/0!</v>
      </c>
      <c r="N987" s="83" t="e">
        <f t="shared" si="47"/>
        <v>#DIV/0!</v>
      </c>
    </row>
    <row r="988" spans="10:14" x14ac:dyDescent="0.25">
      <c r="J988" s="84">
        <f>EOD_T-A988</f>
        <v>42094</v>
      </c>
      <c r="K988" s="83">
        <f t="shared" si="45"/>
        <v>0</v>
      </c>
      <c r="L988" s="83" t="e">
        <f t="shared" si="46"/>
        <v>#DIV/0!</v>
      </c>
      <c r="M988" s="83" t="e">
        <f>L988-CGB_90DSMR</f>
        <v>#DIV/0!</v>
      </c>
      <c r="N988" s="83" t="e">
        <f t="shared" si="47"/>
        <v>#DIV/0!</v>
      </c>
    </row>
    <row r="989" spans="10:14" x14ac:dyDescent="0.25">
      <c r="J989" s="84">
        <f>EOD_T-A989</f>
        <v>42094</v>
      </c>
      <c r="K989" s="83">
        <f t="shared" si="45"/>
        <v>0</v>
      </c>
      <c r="L989" s="83" t="e">
        <f t="shared" si="46"/>
        <v>#DIV/0!</v>
      </c>
      <c r="M989" s="83" t="e">
        <f>L989-CGB_90DSMR</f>
        <v>#DIV/0!</v>
      </c>
      <c r="N989" s="83" t="e">
        <f t="shared" si="47"/>
        <v>#DIV/0!</v>
      </c>
    </row>
    <row r="990" spans="10:14" x14ac:dyDescent="0.25">
      <c r="J990" s="84">
        <f>EOD_T-A990</f>
        <v>42094</v>
      </c>
      <c r="K990" s="83">
        <f t="shared" si="45"/>
        <v>0</v>
      </c>
      <c r="L990" s="83" t="e">
        <f t="shared" si="46"/>
        <v>#DIV/0!</v>
      </c>
      <c r="M990" s="83" t="e">
        <f>L990-CGB_90DSMR</f>
        <v>#DIV/0!</v>
      </c>
      <c r="N990" s="83" t="e">
        <f t="shared" si="47"/>
        <v>#DIV/0!</v>
      </c>
    </row>
    <row r="991" spans="10:14" x14ac:dyDescent="0.25">
      <c r="J991" s="84">
        <f>EOD_T-A991</f>
        <v>42094</v>
      </c>
      <c r="K991" s="83">
        <f t="shared" si="45"/>
        <v>0</v>
      </c>
      <c r="L991" s="83" t="e">
        <f t="shared" si="46"/>
        <v>#DIV/0!</v>
      </c>
      <c r="M991" s="83" t="e">
        <f>L991-CGB_90DSMR</f>
        <v>#DIV/0!</v>
      </c>
      <c r="N991" s="83" t="e">
        <f t="shared" si="47"/>
        <v>#DIV/0!</v>
      </c>
    </row>
    <row r="992" spans="10:14" x14ac:dyDescent="0.25">
      <c r="J992" s="84">
        <f>EOD_T-A992</f>
        <v>42094</v>
      </c>
      <c r="K992" s="83">
        <f t="shared" si="45"/>
        <v>0</v>
      </c>
      <c r="L992" s="83" t="e">
        <f t="shared" si="46"/>
        <v>#DIV/0!</v>
      </c>
      <c r="M992" s="83" t="e">
        <f>L992-CGB_90DSMR</f>
        <v>#DIV/0!</v>
      </c>
      <c r="N992" s="83" t="e">
        <f t="shared" si="47"/>
        <v>#DIV/0!</v>
      </c>
    </row>
    <row r="993" spans="10:14" x14ac:dyDescent="0.25">
      <c r="J993" s="84">
        <f>EOD_T-A993</f>
        <v>42094</v>
      </c>
      <c r="K993" s="83">
        <f t="shared" si="45"/>
        <v>0</v>
      </c>
      <c r="L993" s="83" t="e">
        <f t="shared" si="46"/>
        <v>#DIV/0!</v>
      </c>
      <c r="M993" s="83" t="e">
        <f>L993-CGB_90DSMR</f>
        <v>#DIV/0!</v>
      </c>
      <c r="N993" s="83" t="e">
        <f t="shared" si="47"/>
        <v>#DIV/0!</v>
      </c>
    </row>
    <row r="994" spans="10:14" x14ac:dyDescent="0.25">
      <c r="J994" s="84">
        <f>EOD_T-A994</f>
        <v>42094</v>
      </c>
      <c r="K994" s="83">
        <f t="shared" si="45"/>
        <v>0</v>
      </c>
      <c r="L994" s="83" t="e">
        <f t="shared" si="46"/>
        <v>#DIV/0!</v>
      </c>
      <c r="M994" s="83" t="e">
        <f>L994-CGB_90DSMR</f>
        <v>#DIV/0!</v>
      </c>
      <c r="N994" s="83" t="e">
        <f t="shared" si="47"/>
        <v>#DIV/0!</v>
      </c>
    </row>
    <row r="995" spans="10:14" x14ac:dyDescent="0.25">
      <c r="J995" s="84">
        <f>EOD_T-A995</f>
        <v>42094</v>
      </c>
      <c r="K995" s="83">
        <f t="shared" si="45"/>
        <v>0</v>
      </c>
      <c r="L995" s="83" t="e">
        <f t="shared" si="46"/>
        <v>#DIV/0!</v>
      </c>
      <c r="M995" s="83" t="e">
        <f>L995-CGB_90DSMR</f>
        <v>#DIV/0!</v>
      </c>
      <c r="N995" s="83" t="e">
        <f t="shared" si="47"/>
        <v>#DIV/0!</v>
      </c>
    </row>
    <row r="996" spans="10:14" x14ac:dyDescent="0.25">
      <c r="J996" s="84">
        <f>EOD_T-A996</f>
        <v>42094</v>
      </c>
      <c r="K996" s="83">
        <f t="shared" si="45"/>
        <v>0</v>
      </c>
      <c r="L996" s="83" t="e">
        <f t="shared" si="46"/>
        <v>#DIV/0!</v>
      </c>
      <c r="M996" s="83" t="e">
        <f>L996-CGB_90DSMR</f>
        <v>#DIV/0!</v>
      </c>
      <c r="N996" s="83" t="e">
        <f t="shared" si="47"/>
        <v>#DIV/0!</v>
      </c>
    </row>
    <row r="997" spans="10:14" x14ac:dyDescent="0.25">
      <c r="J997" s="84">
        <f>EOD_T-A997</f>
        <v>42094</v>
      </c>
      <c r="K997" s="83">
        <f t="shared" si="45"/>
        <v>0</v>
      </c>
      <c r="L997" s="83" t="e">
        <f t="shared" si="46"/>
        <v>#DIV/0!</v>
      </c>
      <c r="M997" s="83" t="e">
        <f>L997-CGB_90DSMR</f>
        <v>#DIV/0!</v>
      </c>
      <c r="N997" s="83" t="e">
        <f t="shared" si="47"/>
        <v>#DIV/0!</v>
      </c>
    </row>
    <row r="998" spans="10:14" x14ac:dyDescent="0.25">
      <c r="J998" s="84">
        <f>EOD_T-A998</f>
        <v>42094</v>
      </c>
      <c r="K998" s="83">
        <f t="shared" si="45"/>
        <v>0</v>
      </c>
      <c r="L998" s="83" t="e">
        <f t="shared" si="46"/>
        <v>#DIV/0!</v>
      </c>
      <c r="M998" s="83" t="e">
        <f>L998-CGB_90DSMR</f>
        <v>#DIV/0!</v>
      </c>
      <c r="N998" s="83" t="e">
        <f t="shared" si="47"/>
        <v>#DIV/0!</v>
      </c>
    </row>
    <row r="999" spans="10:14" x14ac:dyDescent="0.25">
      <c r="J999" s="84">
        <f>EOD_T-A999</f>
        <v>42094</v>
      </c>
      <c r="K999" s="83">
        <f t="shared" si="45"/>
        <v>0</v>
      </c>
      <c r="L999" s="83" t="e">
        <f t="shared" si="46"/>
        <v>#DIV/0!</v>
      </c>
      <c r="M999" s="83" t="e">
        <f>L999-CGB_90DSMR</f>
        <v>#DIV/0!</v>
      </c>
      <c r="N999" s="83" t="e">
        <f t="shared" si="47"/>
        <v>#DIV/0!</v>
      </c>
    </row>
    <row r="1000" spans="10:14" x14ac:dyDescent="0.25">
      <c r="J1000" s="84">
        <f>EOD_T-A1000</f>
        <v>42094</v>
      </c>
      <c r="K1000" s="83">
        <f t="shared" si="45"/>
        <v>0</v>
      </c>
      <c r="L1000" s="83" t="e">
        <f t="shared" si="46"/>
        <v>#DIV/0!</v>
      </c>
      <c r="M1000" s="83" t="e">
        <f>L1000-CGB_90DSMR</f>
        <v>#DIV/0!</v>
      </c>
      <c r="N1000" s="83" t="e">
        <f t="shared" si="47"/>
        <v>#DIV/0!</v>
      </c>
    </row>
    <row r="1001" spans="10:14" x14ac:dyDescent="0.25">
      <c r="J1001" s="84">
        <f>EOD_T-A1001</f>
        <v>42094</v>
      </c>
      <c r="K1001" s="83">
        <f t="shared" si="45"/>
        <v>0</v>
      </c>
      <c r="L1001" s="83" t="e">
        <f t="shared" si="46"/>
        <v>#DIV/0!</v>
      </c>
      <c r="M1001" s="83" t="e">
        <f>L1001-CGB_90DSMR</f>
        <v>#DIV/0!</v>
      </c>
      <c r="N1001" s="83" t="e">
        <f t="shared" si="47"/>
        <v>#DIV/0!</v>
      </c>
    </row>
    <row r="1002" spans="10:14" x14ac:dyDescent="0.25">
      <c r="J1002" s="84">
        <f>EOD_T-A1002</f>
        <v>42094</v>
      </c>
      <c r="K1002" s="83">
        <f t="shared" si="45"/>
        <v>0</v>
      </c>
      <c r="L1002" s="83" t="e">
        <f t="shared" si="46"/>
        <v>#DIV/0!</v>
      </c>
      <c r="M1002" s="83" t="e">
        <f>L1002-CGB_90DSMR</f>
        <v>#DIV/0!</v>
      </c>
      <c r="N1002" s="83" t="e">
        <f t="shared" si="47"/>
        <v>#DIV/0!</v>
      </c>
    </row>
    <row r="1003" spans="10:14" x14ac:dyDescent="0.25">
      <c r="J1003" s="84">
        <f>EOD_T-A1003</f>
        <v>42094</v>
      </c>
      <c r="K1003" s="83">
        <f t="shared" si="45"/>
        <v>0</v>
      </c>
      <c r="L1003" s="83" t="e">
        <f t="shared" si="46"/>
        <v>#DIV/0!</v>
      </c>
      <c r="M1003" s="83" t="e">
        <f>L1003-CGB_90DSMR</f>
        <v>#DIV/0!</v>
      </c>
      <c r="N1003" s="83" t="e">
        <f t="shared" si="47"/>
        <v>#DIV/0!</v>
      </c>
    </row>
    <row r="1004" spans="10:14" x14ac:dyDescent="0.25">
      <c r="J1004" s="84">
        <f>EOD_T-A1004</f>
        <v>42094</v>
      </c>
      <c r="K1004" s="83">
        <f t="shared" si="45"/>
        <v>0</v>
      </c>
      <c r="L1004" s="83" t="e">
        <f t="shared" si="46"/>
        <v>#DIV/0!</v>
      </c>
      <c r="M1004" s="83" t="e">
        <f>L1004-CGB_90DSMR</f>
        <v>#DIV/0!</v>
      </c>
      <c r="N1004" s="83" t="e">
        <f t="shared" si="47"/>
        <v>#DIV/0!</v>
      </c>
    </row>
    <row r="1005" spans="10:14" x14ac:dyDescent="0.25">
      <c r="J1005" s="84">
        <f>EOD_T-A1005</f>
        <v>42094</v>
      </c>
      <c r="K1005" s="83">
        <f t="shared" si="45"/>
        <v>0</v>
      </c>
      <c r="L1005" s="83" t="e">
        <f t="shared" si="46"/>
        <v>#DIV/0!</v>
      </c>
      <c r="M1005" s="83" t="e">
        <f>L1005-CGB_90DSMR</f>
        <v>#DIV/0!</v>
      </c>
      <c r="N1005" s="83" t="e">
        <f t="shared" si="47"/>
        <v>#DIV/0!</v>
      </c>
    </row>
    <row r="1006" spans="10:14" x14ac:dyDescent="0.25">
      <c r="J1006" s="84">
        <f>EOD_T-A1006</f>
        <v>42094</v>
      </c>
      <c r="K1006" s="83">
        <f t="shared" si="45"/>
        <v>0</v>
      </c>
      <c r="L1006" s="83" t="e">
        <f t="shared" si="46"/>
        <v>#DIV/0!</v>
      </c>
      <c r="M1006" s="83" t="e">
        <f>L1006-CGB_90DSMR</f>
        <v>#DIV/0!</v>
      </c>
      <c r="N1006" s="83" t="e">
        <f t="shared" si="47"/>
        <v>#DIV/0!</v>
      </c>
    </row>
    <row r="1007" spans="10:14" x14ac:dyDescent="0.25">
      <c r="J1007" s="84">
        <f>EOD_T-A1007</f>
        <v>42094</v>
      </c>
      <c r="K1007" s="83">
        <f t="shared" si="45"/>
        <v>0</v>
      </c>
      <c r="L1007" s="83" t="e">
        <f t="shared" si="46"/>
        <v>#DIV/0!</v>
      </c>
      <c r="M1007" s="83" t="e">
        <f>L1007-CGB_90DSMR</f>
        <v>#DIV/0!</v>
      </c>
      <c r="N1007" s="83" t="e">
        <f t="shared" si="47"/>
        <v>#DIV/0!</v>
      </c>
    </row>
    <row r="1008" spans="10:14" x14ac:dyDescent="0.25">
      <c r="J1008" s="84">
        <f>EOD_T-A1008</f>
        <v>42094</v>
      </c>
      <c r="K1008" s="83">
        <f t="shared" si="45"/>
        <v>0</v>
      </c>
      <c r="L1008" s="83" t="e">
        <f t="shared" si="46"/>
        <v>#DIV/0!</v>
      </c>
      <c r="M1008" s="83" t="e">
        <f>L1008-CGB_90DSMR</f>
        <v>#DIV/0!</v>
      </c>
      <c r="N1008" s="83" t="e">
        <f t="shared" si="47"/>
        <v>#DIV/0!</v>
      </c>
    </row>
    <row r="1009" spans="10:14" x14ac:dyDescent="0.25">
      <c r="J1009" s="84">
        <f>EOD_T-A1009</f>
        <v>42094</v>
      </c>
      <c r="K1009" s="83">
        <f t="shared" si="45"/>
        <v>0</v>
      </c>
      <c r="L1009" s="83" t="e">
        <f t="shared" si="46"/>
        <v>#DIV/0!</v>
      </c>
      <c r="M1009" s="83" t="e">
        <f>L1009-CGB_90DSMR</f>
        <v>#DIV/0!</v>
      </c>
      <c r="N1009" s="83" t="e">
        <f t="shared" si="47"/>
        <v>#DIV/0!</v>
      </c>
    </row>
    <row r="1010" spans="10:14" x14ac:dyDescent="0.25">
      <c r="J1010" s="84">
        <f>EOD_T-A1010</f>
        <v>42094</v>
      </c>
      <c r="K1010" s="83">
        <f t="shared" si="45"/>
        <v>0</v>
      </c>
      <c r="L1010" s="83" t="e">
        <f t="shared" si="46"/>
        <v>#DIV/0!</v>
      </c>
      <c r="M1010" s="83" t="e">
        <f>L1010-CGB_90DSMR</f>
        <v>#DIV/0!</v>
      </c>
      <c r="N1010" s="83" t="e">
        <f t="shared" si="47"/>
        <v>#DIV/0!</v>
      </c>
    </row>
    <row r="1011" spans="10:14" x14ac:dyDescent="0.25">
      <c r="J1011" s="84">
        <f>EOD_T-A1011</f>
        <v>42094</v>
      </c>
      <c r="K1011" s="83">
        <f t="shared" si="45"/>
        <v>0</v>
      </c>
      <c r="L1011" s="83" t="e">
        <f t="shared" si="46"/>
        <v>#DIV/0!</v>
      </c>
      <c r="M1011" s="83" t="e">
        <f>L1011-CGB_90DSMR</f>
        <v>#DIV/0!</v>
      </c>
      <c r="N1011" s="83" t="e">
        <f t="shared" si="47"/>
        <v>#DIV/0!</v>
      </c>
    </row>
    <row r="1012" spans="10:14" x14ac:dyDescent="0.25">
      <c r="J1012" s="84">
        <f>EOD_T-A1012</f>
        <v>42094</v>
      </c>
      <c r="K1012" s="83">
        <f t="shared" si="45"/>
        <v>0</v>
      </c>
      <c r="L1012" s="83" t="e">
        <f t="shared" si="46"/>
        <v>#DIV/0!</v>
      </c>
      <c r="M1012" s="83" t="e">
        <f>L1012-CGB_90DSMR</f>
        <v>#DIV/0!</v>
      </c>
      <c r="N1012" s="83" t="e">
        <f t="shared" si="47"/>
        <v>#DIV/0!</v>
      </c>
    </row>
    <row r="1013" spans="10:14" x14ac:dyDescent="0.25">
      <c r="J1013" s="84">
        <f>EOD_T-A1013</f>
        <v>42094</v>
      </c>
      <c r="K1013" s="83">
        <f t="shared" si="45"/>
        <v>0</v>
      </c>
      <c r="L1013" s="83" t="e">
        <f t="shared" si="46"/>
        <v>#DIV/0!</v>
      </c>
      <c r="M1013" s="83" t="e">
        <f>L1013-CGB_90DSMR</f>
        <v>#DIV/0!</v>
      </c>
      <c r="N1013" s="83" t="e">
        <f t="shared" si="47"/>
        <v>#DIV/0!</v>
      </c>
    </row>
    <row r="1014" spans="10:14" x14ac:dyDescent="0.25">
      <c r="J1014" s="84">
        <f>EOD_T-A1014</f>
        <v>42094</v>
      </c>
      <c r="K1014" s="83">
        <f t="shared" si="45"/>
        <v>0</v>
      </c>
      <c r="L1014" s="83" t="e">
        <f t="shared" si="46"/>
        <v>#DIV/0!</v>
      </c>
      <c r="M1014" s="83" t="e">
        <f>L1014-CGB_90DSMR</f>
        <v>#DIV/0!</v>
      </c>
      <c r="N1014" s="83" t="e">
        <f t="shared" si="47"/>
        <v>#DIV/0!</v>
      </c>
    </row>
    <row r="1015" spans="10:14" x14ac:dyDescent="0.25">
      <c r="J1015" s="84">
        <f>EOD_T-A1015</f>
        <v>42094</v>
      </c>
      <c r="K1015" s="83">
        <f t="shared" si="45"/>
        <v>0</v>
      </c>
      <c r="L1015" s="83" t="e">
        <f t="shared" si="46"/>
        <v>#DIV/0!</v>
      </c>
      <c r="M1015" s="83" t="e">
        <f>L1015-CGB_90DSMR</f>
        <v>#DIV/0!</v>
      </c>
      <c r="N1015" s="83" t="e">
        <f t="shared" si="47"/>
        <v>#DIV/0!</v>
      </c>
    </row>
    <row r="1016" spans="10:14" x14ac:dyDescent="0.25">
      <c r="J1016" s="84">
        <f>EOD_T-A1016</f>
        <v>42094</v>
      </c>
      <c r="K1016" s="83">
        <f t="shared" si="45"/>
        <v>0</v>
      </c>
      <c r="L1016" s="83" t="e">
        <f t="shared" si="46"/>
        <v>#DIV/0!</v>
      </c>
      <c r="M1016" s="83" t="e">
        <f>L1016-CGB_90DSMR</f>
        <v>#DIV/0!</v>
      </c>
      <c r="N1016" s="83" t="e">
        <f t="shared" si="47"/>
        <v>#DIV/0!</v>
      </c>
    </row>
    <row r="1017" spans="10:14" x14ac:dyDescent="0.25">
      <c r="J1017" s="84">
        <f>EOD_T-A1017</f>
        <v>42094</v>
      </c>
      <c r="K1017" s="83">
        <f t="shared" si="45"/>
        <v>0</v>
      </c>
      <c r="L1017" s="83" t="e">
        <f t="shared" si="46"/>
        <v>#DIV/0!</v>
      </c>
      <c r="M1017" s="83" t="e">
        <f>L1017-CGB_90DSMR</f>
        <v>#DIV/0!</v>
      </c>
      <c r="N1017" s="83" t="e">
        <f t="shared" si="47"/>
        <v>#DIV/0!</v>
      </c>
    </row>
    <row r="1018" spans="10:14" x14ac:dyDescent="0.25">
      <c r="J1018" s="84">
        <f>EOD_T-A1018</f>
        <v>42094</v>
      </c>
      <c r="K1018" s="83">
        <f t="shared" si="45"/>
        <v>0</v>
      </c>
      <c r="L1018" s="83" t="e">
        <f t="shared" si="46"/>
        <v>#DIV/0!</v>
      </c>
      <c r="M1018" s="83" t="e">
        <f>L1018-CGB_90DSMR</f>
        <v>#DIV/0!</v>
      </c>
      <c r="N1018" s="83" t="e">
        <f t="shared" si="47"/>
        <v>#DIV/0!</v>
      </c>
    </row>
    <row r="1019" spans="10:14" x14ac:dyDescent="0.25">
      <c r="J1019" s="84">
        <f>EOD_T-A1019</f>
        <v>42094</v>
      </c>
      <c r="K1019" s="83">
        <f t="shared" si="45"/>
        <v>0</v>
      </c>
      <c r="L1019" s="83" t="e">
        <f t="shared" si="46"/>
        <v>#DIV/0!</v>
      </c>
      <c r="M1019" s="83" t="e">
        <f>L1019-CGB_90DSMR</f>
        <v>#DIV/0!</v>
      </c>
      <c r="N1019" s="83" t="e">
        <f t="shared" si="47"/>
        <v>#DIV/0!</v>
      </c>
    </row>
    <row r="1020" spans="10:14" x14ac:dyDescent="0.25">
      <c r="J1020" s="84">
        <f>EOD_T-A1020</f>
        <v>42094</v>
      </c>
      <c r="K1020" s="83">
        <f t="shared" si="45"/>
        <v>0</v>
      </c>
      <c r="L1020" s="83" t="e">
        <f t="shared" si="46"/>
        <v>#DIV/0!</v>
      </c>
      <c r="M1020" s="83" t="e">
        <f>L1020-CGB_90DSMR</f>
        <v>#DIV/0!</v>
      </c>
      <c r="N1020" s="83" t="e">
        <f t="shared" si="47"/>
        <v>#DIV/0!</v>
      </c>
    </row>
    <row r="1021" spans="10:14" x14ac:dyDescent="0.25">
      <c r="J1021" s="84">
        <f>EOD_T-A1021</f>
        <v>42094</v>
      </c>
      <c r="K1021" s="83">
        <f t="shared" si="45"/>
        <v>0</v>
      </c>
      <c r="L1021" s="83" t="e">
        <f t="shared" si="46"/>
        <v>#DIV/0!</v>
      </c>
      <c r="M1021" s="83" t="e">
        <f>L1021-CGB_90DSMR</f>
        <v>#DIV/0!</v>
      </c>
      <c r="N1021" s="83" t="e">
        <f t="shared" si="47"/>
        <v>#DIV/0!</v>
      </c>
    </row>
    <row r="1022" spans="10:14" x14ac:dyDescent="0.25">
      <c r="J1022" s="84">
        <f>EOD_T-A1022</f>
        <v>42094</v>
      </c>
      <c r="K1022" s="83">
        <f t="shared" si="45"/>
        <v>0</v>
      </c>
      <c r="L1022" s="83" t="e">
        <f t="shared" si="46"/>
        <v>#DIV/0!</v>
      </c>
      <c r="M1022" s="83" t="e">
        <f>L1022-CGB_90DSMR</f>
        <v>#DIV/0!</v>
      </c>
      <c r="N1022" s="83" t="e">
        <f t="shared" si="47"/>
        <v>#DIV/0!</v>
      </c>
    </row>
    <row r="1023" spans="10:14" x14ac:dyDescent="0.25">
      <c r="J1023" s="84">
        <f>EOD_T-A1023</f>
        <v>42094</v>
      </c>
      <c r="K1023" s="83">
        <f t="shared" si="45"/>
        <v>0</v>
      </c>
      <c r="L1023" s="83" t="e">
        <f t="shared" si="46"/>
        <v>#DIV/0!</v>
      </c>
      <c r="M1023" s="83" t="e">
        <f>L1023-CGB_90DSMR</f>
        <v>#DIV/0!</v>
      </c>
      <c r="N1023" s="83" t="e">
        <f t="shared" si="47"/>
        <v>#DIV/0!</v>
      </c>
    </row>
    <row r="1024" spans="10:14" x14ac:dyDescent="0.25">
      <c r="J1024" s="84">
        <f>EOD_T-A1024</f>
        <v>42094</v>
      </c>
      <c r="K1024" s="83">
        <f t="shared" si="45"/>
        <v>0</v>
      </c>
      <c r="L1024" s="83" t="e">
        <f t="shared" si="46"/>
        <v>#DIV/0!</v>
      </c>
      <c r="M1024" s="83" t="e">
        <f>L1024-CGB_90DSMR</f>
        <v>#DIV/0!</v>
      </c>
      <c r="N1024" s="83" t="e">
        <f t="shared" si="47"/>
        <v>#DIV/0!</v>
      </c>
    </row>
    <row r="1025" spans="10:14" x14ac:dyDescent="0.25">
      <c r="J1025" s="84">
        <f>EOD_T-A1025</f>
        <v>42094</v>
      </c>
      <c r="K1025" s="83">
        <f t="shared" si="45"/>
        <v>0</v>
      </c>
      <c r="L1025" s="83" t="e">
        <f t="shared" si="46"/>
        <v>#DIV/0!</v>
      </c>
      <c r="M1025" s="83" t="e">
        <f>L1025-CGB_90DSMR</f>
        <v>#DIV/0!</v>
      </c>
      <c r="N1025" s="83" t="e">
        <f t="shared" si="47"/>
        <v>#DIV/0!</v>
      </c>
    </row>
    <row r="1026" spans="10:14" x14ac:dyDescent="0.25">
      <c r="J1026" s="84">
        <f>EOD_T-A1026</f>
        <v>42094</v>
      </c>
      <c r="K1026" s="83">
        <f t="shared" si="45"/>
        <v>0</v>
      </c>
      <c r="L1026" s="83" t="e">
        <f t="shared" si="46"/>
        <v>#DIV/0!</v>
      </c>
      <c r="M1026" s="83" t="e">
        <f>L1026-CGB_90DSMR</f>
        <v>#DIV/0!</v>
      </c>
      <c r="N1026" s="83" t="e">
        <f t="shared" si="47"/>
        <v>#DIV/0!</v>
      </c>
    </row>
    <row r="1027" spans="10:14" x14ac:dyDescent="0.25">
      <c r="J1027" s="84">
        <f>EOD_T-A1027</f>
        <v>42094</v>
      </c>
      <c r="K1027" s="83">
        <f t="shared" si="45"/>
        <v>0</v>
      </c>
      <c r="L1027" s="83" t="e">
        <f t="shared" si="46"/>
        <v>#DIV/0!</v>
      </c>
      <c r="M1027" s="83" t="e">
        <f>L1027-CGB_90DSMR</f>
        <v>#DIV/0!</v>
      </c>
      <c r="N1027" s="83" t="e">
        <f t="shared" si="47"/>
        <v>#DIV/0!</v>
      </c>
    </row>
    <row r="1028" spans="10:14" x14ac:dyDescent="0.25">
      <c r="J1028" s="84">
        <f>EOD_T-A1028</f>
        <v>42094</v>
      </c>
      <c r="K1028" s="83">
        <f t="shared" si="45"/>
        <v>0</v>
      </c>
      <c r="L1028" s="83" t="e">
        <f t="shared" si="46"/>
        <v>#DIV/0!</v>
      </c>
      <c r="M1028" s="83" t="e">
        <f>L1028-CGB_90DSMR</f>
        <v>#DIV/0!</v>
      </c>
      <c r="N1028" s="83" t="e">
        <f t="shared" si="47"/>
        <v>#DIV/0!</v>
      </c>
    </row>
    <row r="1029" spans="10:14" x14ac:dyDescent="0.25">
      <c r="J1029" s="84">
        <f>EOD_T-A1029</f>
        <v>42094</v>
      </c>
      <c r="K1029" s="83">
        <f t="shared" si="45"/>
        <v>0</v>
      </c>
      <c r="L1029" s="83" t="e">
        <f t="shared" si="46"/>
        <v>#DIV/0!</v>
      </c>
      <c r="M1029" s="83" t="e">
        <f>L1029-CGB_90DSMR</f>
        <v>#DIV/0!</v>
      </c>
      <c r="N1029" s="83" t="e">
        <f t="shared" si="47"/>
        <v>#DIV/0!</v>
      </c>
    </row>
    <row r="1030" spans="10:14" x14ac:dyDescent="0.25">
      <c r="J1030" s="84">
        <f>EOD_T-A1030</f>
        <v>42094</v>
      </c>
      <c r="K1030" s="83">
        <f t="shared" si="45"/>
        <v>0</v>
      </c>
      <c r="L1030" s="83" t="e">
        <f t="shared" si="46"/>
        <v>#DIV/0!</v>
      </c>
      <c r="M1030" s="83" t="e">
        <f>L1030-CGB_90DSMR</f>
        <v>#DIV/0!</v>
      </c>
      <c r="N1030" s="83" t="e">
        <f t="shared" si="47"/>
        <v>#DIV/0!</v>
      </c>
    </row>
    <row r="1031" spans="10:14" x14ac:dyDescent="0.25">
      <c r="J1031" s="84">
        <f>EOD_T-A1031</f>
        <v>42094</v>
      </c>
      <c r="K1031" s="83">
        <f t="shared" si="45"/>
        <v>0</v>
      </c>
      <c r="L1031" s="83" t="e">
        <f t="shared" si="46"/>
        <v>#DIV/0!</v>
      </c>
      <c r="M1031" s="83" t="e">
        <f>L1031-CGB_90DSMR</f>
        <v>#DIV/0!</v>
      </c>
      <c r="N1031" s="83" t="e">
        <f t="shared" si="47"/>
        <v>#DIV/0!</v>
      </c>
    </row>
    <row r="1032" spans="10:14" x14ac:dyDescent="0.25">
      <c r="J1032" s="84">
        <f>EOD_T-A1032</f>
        <v>42094</v>
      </c>
      <c r="K1032" s="83">
        <f t="shared" si="45"/>
        <v>0</v>
      </c>
      <c r="L1032" s="83" t="e">
        <f t="shared" si="46"/>
        <v>#DIV/0!</v>
      </c>
      <c r="M1032" s="83" t="e">
        <f>L1032-CGB_90DSMR</f>
        <v>#DIV/0!</v>
      </c>
      <c r="N1032" s="83" t="e">
        <f t="shared" si="47"/>
        <v>#DIV/0!</v>
      </c>
    </row>
    <row r="1033" spans="10:14" x14ac:dyDescent="0.25">
      <c r="J1033" s="84">
        <f>EOD_T-A1033</f>
        <v>42094</v>
      </c>
      <c r="K1033" s="83">
        <f t="shared" si="45"/>
        <v>0</v>
      </c>
      <c r="L1033" s="83" t="e">
        <f t="shared" si="46"/>
        <v>#DIV/0!</v>
      </c>
      <c r="M1033" s="83" t="e">
        <f>L1033-CGB_90DSMR</f>
        <v>#DIV/0!</v>
      </c>
      <c r="N1033" s="83" t="e">
        <f t="shared" si="47"/>
        <v>#DIV/0!</v>
      </c>
    </row>
    <row r="1034" spans="10:14" x14ac:dyDescent="0.25">
      <c r="J1034" s="84">
        <f>EOD_T-A1034</f>
        <v>42094</v>
      </c>
      <c r="K1034" s="83">
        <f t="shared" si="45"/>
        <v>0</v>
      </c>
      <c r="L1034" s="83" t="e">
        <f t="shared" si="46"/>
        <v>#DIV/0!</v>
      </c>
      <c r="M1034" s="83" t="e">
        <f>L1034-CGB_90DSMR</f>
        <v>#DIV/0!</v>
      </c>
      <c r="N1034" s="83" t="e">
        <f t="shared" si="47"/>
        <v>#DIV/0!</v>
      </c>
    </row>
    <row r="1035" spans="10:14" x14ac:dyDescent="0.25">
      <c r="J1035" s="84">
        <f>EOD_T-A1035</f>
        <v>42094</v>
      </c>
      <c r="K1035" s="83">
        <f t="shared" si="45"/>
        <v>0</v>
      </c>
      <c r="L1035" s="83" t="e">
        <f t="shared" si="46"/>
        <v>#DIV/0!</v>
      </c>
      <c r="M1035" s="83" t="e">
        <f>L1035-CGB_90DSMR</f>
        <v>#DIV/0!</v>
      </c>
      <c r="N1035" s="83" t="e">
        <f t="shared" si="47"/>
        <v>#DIV/0!</v>
      </c>
    </row>
    <row r="1036" spans="10:14" x14ac:dyDescent="0.25">
      <c r="J1036" s="84">
        <f>EOD_T-A1036</f>
        <v>42094</v>
      </c>
      <c r="K1036" s="83">
        <f t="shared" ref="K1036:K1099" si="48">E1036-E1037</f>
        <v>0</v>
      </c>
      <c r="L1036" s="83" t="e">
        <f t="shared" ref="L1036:L1099" si="49">K1036/E1037*100</f>
        <v>#DIV/0!</v>
      </c>
      <c r="M1036" s="83" t="e">
        <f>L1036-CGB_90DSMR</f>
        <v>#DIV/0!</v>
      </c>
      <c r="N1036" s="83" t="e">
        <f t="shared" ref="N1036:N1099" si="50">M1036*M1036</f>
        <v>#DIV/0!</v>
      </c>
    </row>
    <row r="1037" spans="10:14" x14ac:dyDescent="0.25">
      <c r="J1037" s="84">
        <f>EOD_T-A1037</f>
        <v>42094</v>
      </c>
      <c r="K1037" s="83">
        <f t="shared" si="48"/>
        <v>0</v>
      </c>
      <c r="L1037" s="83" t="e">
        <f t="shared" si="49"/>
        <v>#DIV/0!</v>
      </c>
      <c r="M1037" s="83" t="e">
        <f>L1037-CGB_90DSMR</f>
        <v>#DIV/0!</v>
      </c>
      <c r="N1037" s="83" t="e">
        <f t="shared" si="50"/>
        <v>#DIV/0!</v>
      </c>
    </row>
    <row r="1038" spans="10:14" x14ac:dyDescent="0.25">
      <c r="J1038" s="84">
        <f>EOD_T-A1038</f>
        <v>42094</v>
      </c>
      <c r="K1038" s="83">
        <f t="shared" si="48"/>
        <v>0</v>
      </c>
      <c r="L1038" s="83" t="e">
        <f t="shared" si="49"/>
        <v>#DIV/0!</v>
      </c>
      <c r="M1038" s="83" t="e">
        <f>L1038-CGB_90DSMR</f>
        <v>#DIV/0!</v>
      </c>
      <c r="N1038" s="83" t="e">
        <f t="shared" si="50"/>
        <v>#DIV/0!</v>
      </c>
    </row>
    <row r="1039" spans="10:14" x14ac:dyDescent="0.25">
      <c r="J1039" s="84">
        <f>EOD_T-A1039</f>
        <v>42094</v>
      </c>
      <c r="K1039" s="83">
        <f t="shared" si="48"/>
        <v>0</v>
      </c>
      <c r="L1039" s="83" t="e">
        <f t="shared" si="49"/>
        <v>#DIV/0!</v>
      </c>
      <c r="M1039" s="83" t="e">
        <f>L1039-CGB_90DSMR</f>
        <v>#DIV/0!</v>
      </c>
      <c r="N1039" s="83" t="e">
        <f t="shared" si="50"/>
        <v>#DIV/0!</v>
      </c>
    </row>
    <row r="1040" spans="10:14" x14ac:dyDescent="0.25">
      <c r="J1040" s="84">
        <f>EOD_T-A1040</f>
        <v>42094</v>
      </c>
      <c r="K1040" s="83">
        <f t="shared" si="48"/>
        <v>0</v>
      </c>
      <c r="L1040" s="83" t="e">
        <f t="shared" si="49"/>
        <v>#DIV/0!</v>
      </c>
      <c r="M1040" s="83" t="e">
        <f>L1040-CGB_90DSMR</f>
        <v>#DIV/0!</v>
      </c>
      <c r="N1040" s="83" t="e">
        <f t="shared" si="50"/>
        <v>#DIV/0!</v>
      </c>
    </row>
    <row r="1041" spans="10:14" x14ac:dyDescent="0.25">
      <c r="J1041" s="84">
        <f>EOD_T-A1041</f>
        <v>42094</v>
      </c>
      <c r="K1041" s="83">
        <f t="shared" si="48"/>
        <v>0</v>
      </c>
      <c r="L1041" s="83" t="e">
        <f t="shared" si="49"/>
        <v>#DIV/0!</v>
      </c>
      <c r="M1041" s="83" t="e">
        <f>L1041-CGB_90DSMR</f>
        <v>#DIV/0!</v>
      </c>
      <c r="N1041" s="83" t="e">
        <f t="shared" si="50"/>
        <v>#DIV/0!</v>
      </c>
    </row>
    <row r="1042" spans="10:14" x14ac:dyDescent="0.25">
      <c r="J1042" s="84">
        <f>EOD_T-A1042</f>
        <v>42094</v>
      </c>
      <c r="K1042" s="83">
        <f t="shared" si="48"/>
        <v>0</v>
      </c>
      <c r="L1042" s="83" t="e">
        <f t="shared" si="49"/>
        <v>#DIV/0!</v>
      </c>
      <c r="M1042" s="83" t="e">
        <f>L1042-CGB_90DSMR</f>
        <v>#DIV/0!</v>
      </c>
      <c r="N1042" s="83" t="e">
        <f t="shared" si="50"/>
        <v>#DIV/0!</v>
      </c>
    </row>
    <row r="1043" spans="10:14" x14ac:dyDescent="0.25">
      <c r="J1043" s="84">
        <f>EOD_T-A1043</f>
        <v>42094</v>
      </c>
      <c r="K1043" s="83">
        <f t="shared" si="48"/>
        <v>0</v>
      </c>
      <c r="L1043" s="83" t="e">
        <f t="shared" si="49"/>
        <v>#DIV/0!</v>
      </c>
      <c r="M1043" s="83" t="e">
        <f>L1043-CGB_90DSMR</f>
        <v>#DIV/0!</v>
      </c>
      <c r="N1043" s="83" t="e">
        <f t="shared" si="50"/>
        <v>#DIV/0!</v>
      </c>
    </row>
    <row r="1044" spans="10:14" x14ac:dyDescent="0.25">
      <c r="J1044" s="84">
        <f>EOD_T-A1044</f>
        <v>42094</v>
      </c>
      <c r="K1044" s="83">
        <f t="shared" si="48"/>
        <v>0</v>
      </c>
      <c r="L1044" s="83" t="e">
        <f t="shared" si="49"/>
        <v>#DIV/0!</v>
      </c>
      <c r="M1044" s="83" t="e">
        <f>L1044-CGB_90DSMR</f>
        <v>#DIV/0!</v>
      </c>
      <c r="N1044" s="83" t="e">
        <f t="shared" si="50"/>
        <v>#DIV/0!</v>
      </c>
    </row>
    <row r="1045" spans="10:14" x14ac:dyDescent="0.25">
      <c r="J1045" s="84">
        <f>EOD_T-A1045</f>
        <v>42094</v>
      </c>
      <c r="K1045" s="83">
        <f t="shared" si="48"/>
        <v>0</v>
      </c>
      <c r="L1045" s="83" t="e">
        <f t="shared" si="49"/>
        <v>#DIV/0!</v>
      </c>
      <c r="M1045" s="83" t="e">
        <f>L1045-CGB_90DSMR</f>
        <v>#DIV/0!</v>
      </c>
      <c r="N1045" s="83" t="e">
        <f t="shared" si="50"/>
        <v>#DIV/0!</v>
      </c>
    </row>
    <row r="1046" spans="10:14" x14ac:dyDescent="0.25">
      <c r="J1046" s="84">
        <f>EOD_T-A1046</f>
        <v>42094</v>
      </c>
      <c r="K1046" s="83">
        <f t="shared" si="48"/>
        <v>0</v>
      </c>
      <c r="L1046" s="83" t="e">
        <f t="shared" si="49"/>
        <v>#DIV/0!</v>
      </c>
      <c r="M1046" s="83" t="e">
        <f>L1046-CGB_90DSMR</f>
        <v>#DIV/0!</v>
      </c>
      <c r="N1046" s="83" t="e">
        <f t="shared" si="50"/>
        <v>#DIV/0!</v>
      </c>
    </row>
    <row r="1047" spans="10:14" x14ac:dyDescent="0.25">
      <c r="J1047" s="84">
        <f>EOD_T-A1047</f>
        <v>42094</v>
      </c>
      <c r="K1047" s="83">
        <f t="shared" si="48"/>
        <v>0</v>
      </c>
      <c r="L1047" s="83" t="e">
        <f t="shared" si="49"/>
        <v>#DIV/0!</v>
      </c>
      <c r="M1047" s="83" t="e">
        <f>L1047-CGB_90DSMR</f>
        <v>#DIV/0!</v>
      </c>
      <c r="N1047" s="83" t="e">
        <f t="shared" si="50"/>
        <v>#DIV/0!</v>
      </c>
    </row>
    <row r="1048" spans="10:14" x14ac:dyDescent="0.25">
      <c r="J1048" s="84">
        <f>EOD_T-A1048</f>
        <v>42094</v>
      </c>
      <c r="K1048" s="83">
        <f t="shared" si="48"/>
        <v>0</v>
      </c>
      <c r="L1048" s="83" t="e">
        <f t="shared" si="49"/>
        <v>#DIV/0!</v>
      </c>
      <c r="M1048" s="83" t="e">
        <f>L1048-CGB_90DSMR</f>
        <v>#DIV/0!</v>
      </c>
      <c r="N1048" s="83" t="e">
        <f t="shared" si="50"/>
        <v>#DIV/0!</v>
      </c>
    </row>
    <row r="1049" spans="10:14" x14ac:dyDescent="0.25">
      <c r="J1049" s="84">
        <f>EOD_T-A1049</f>
        <v>42094</v>
      </c>
      <c r="K1049" s="83">
        <f t="shared" si="48"/>
        <v>0</v>
      </c>
      <c r="L1049" s="83" t="e">
        <f t="shared" si="49"/>
        <v>#DIV/0!</v>
      </c>
      <c r="M1049" s="83" t="e">
        <f>L1049-CGB_90DSMR</f>
        <v>#DIV/0!</v>
      </c>
      <c r="N1049" s="83" t="e">
        <f t="shared" si="50"/>
        <v>#DIV/0!</v>
      </c>
    </row>
    <row r="1050" spans="10:14" x14ac:dyDescent="0.25">
      <c r="J1050" s="84">
        <f>EOD_T-A1050</f>
        <v>42094</v>
      </c>
      <c r="K1050" s="83">
        <f t="shared" si="48"/>
        <v>0</v>
      </c>
      <c r="L1050" s="83" t="e">
        <f t="shared" si="49"/>
        <v>#DIV/0!</v>
      </c>
      <c r="M1050" s="83" t="e">
        <f>L1050-CGB_90DSMR</f>
        <v>#DIV/0!</v>
      </c>
      <c r="N1050" s="83" t="e">
        <f t="shared" si="50"/>
        <v>#DIV/0!</v>
      </c>
    </row>
    <row r="1051" spans="10:14" x14ac:dyDescent="0.25">
      <c r="J1051" s="84">
        <f>EOD_T-A1051</f>
        <v>42094</v>
      </c>
      <c r="K1051" s="83">
        <f t="shared" si="48"/>
        <v>0</v>
      </c>
      <c r="L1051" s="83" t="e">
        <f t="shared" si="49"/>
        <v>#DIV/0!</v>
      </c>
      <c r="M1051" s="83" t="e">
        <f>L1051-CGB_90DSMR</f>
        <v>#DIV/0!</v>
      </c>
      <c r="N1051" s="83" t="e">
        <f t="shared" si="50"/>
        <v>#DIV/0!</v>
      </c>
    </row>
    <row r="1052" spans="10:14" x14ac:dyDescent="0.25">
      <c r="J1052" s="84">
        <f>EOD_T-A1052</f>
        <v>42094</v>
      </c>
      <c r="K1052" s="83">
        <f t="shared" si="48"/>
        <v>0</v>
      </c>
      <c r="L1052" s="83" t="e">
        <f t="shared" si="49"/>
        <v>#DIV/0!</v>
      </c>
      <c r="M1052" s="83" t="e">
        <f>L1052-CGB_90DSMR</f>
        <v>#DIV/0!</v>
      </c>
      <c r="N1052" s="83" t="e">
        <f t="shared" si="50"/>
        <v>#DIV/0!</v>
      </c>
    </row>
    <row r="1053" spans="10:14" x14ac:dyDescent="0.25">
      <c r="J1053" s="84">
        <f>EOD_T-A1053</f>
        <v>42094</v>
      </c>
      <c r="K1053" s="83">
        <f t="shared" si="48"/>
        <v>0</v>
      </c>
      <c r="L1053" s="83" t="e">
        <f t="shared" si="49"/>
        <v>#DIV/0!</v>
      </c>
      <c r="M1053" s="83" t="e">
        <f>L1053-CGB_90DSMR</f>
        <v>#DIV/0!</v>
      </c>
      <c r="N1053" s="83" t="e">
        <f t="shared" si="50"/>
        <v>#DIV/0!</v>
      </c>
    </row>
    <row r="1054" spans="10:14" x14ac:dyDescent="0.25">
      <c r="J1054" s="84">
        <f>EOD_T-A1054</f>
        <v>42094</v>
      </c>
      <c r="K1054" s="83">
        <f t="shared" si="48"/>
        <v>0</v>
      </c>
      <c r="L1054" s="83" t="e">
        <f t="shared" si="49"/>
        <v>#DIV/0!</v>
      </c>
      <c r="M1054" s="83" t="e">
        <f>L1054-CGB_90DSMR</f>
        <v>#DIV/0!</v>
      </c>
      <c r="N1054" s="83" t="e">
        <f t="shared" si="50"/>
        <v>#DIV/0!</v>
      </c>
    </row>
    <row r="1055" spans="10:14" x14ac:dyDescent="0.25">
      <c r="J1055" s="84">
        <f>EOD_T-A1055</f>
        <v>42094</v>
      </c>
      <c r="K1055" s="83">
        <f t="shared" si="48"/>
        <v>0</v>
      </c>
      <c r="L1055" s="83" t="e">
        <f t="shared" si="49"/>
        <v>#DIV/0!</v>
      </c>
      <c r="M1055" s="83" t="e">
        <f>L1055-CGB_90DSMR</f>
        <v>#DIV/0!</v>
      </c>
      <c r="N1055" s="83" t="e">
        <f t="shared" si="50"/>
        <v>#DIV/0!</v>
      </c>
    </row>
    <row r="1056" spans="10:14" x14ac:dyDescent="0.25">
      <c r="J1056" s="84">
        <f>EOD_T-A1056</f>
        <v>42094</v>
      </c>
      <c r="K1056" s="83">
        <f t="shared" si="48"/>
        <v>0</v>
      </c>
      <c r="L1056" s="83" t="e">
        <f t="shared" si="49"/>
        <v>#DIV/0!</v>
      </c>
      <c r="M1056" s="83" t="e">
        <f>L1056-CGB_90DSMR</f>
        <v>#DIV/0!</v>
      </c>
      <c r="N1056" s="83" t="e">
        <f t="shared" si="50"/>
        <v>#DIV/0!</v>
      </c>
    </row>
    <row r="1057" spans="10:14" x14ac:dyDescent="0.25">
      <c r="J1057" s="84">
        <f>EOD_T-A1057</f>
        <v>42094</v>
      </c>
      <c r="K1057" s="83">
        <f t="shared" si="48"/>
        <v>0</v>
      </c>
      <c r="L1057" s="83" t="e">
        <f t="shared" si="49"/>
        <v>#DIV/0!</v>
      </c>
      <c r="M1057" s="83" t="e">
        <f>L1057-CGB_90DSMR</f>
        <v>#DIV/0!</v>
      </c>
      <c r="N1057" s="83" t="e">
        <f t="shared" si="50"/>
        <v>#DIV/0!</v>
      </c>
    </row>
    <row r="1058" spans="10:14" x14ac:dyDescent="0.25">
      <c r="J1058" s="84">
        <f>EOD_T-A1058</f>
        <v>42094</v>
      </c>
      <c r="K1058" s="83">
        <f t="shared" si="48"/>
        <v>0</v>
      </c>
      <c r="L1058" s="83" t="e">
        <f t="shared" si="49"/>
        <v>#DIV/0!</v>
      </c>
      <c r="M1058" s="83" t="e">
        <f>L1058-CGB_90DSMR</f>
        <v>#DIV/0!</v>
      </c>
      <c r="N1058" s="83" t="e">
        <f t="shared" si="50"/>
        <v>#DIV/0!</v>
      </c>
    </row>
    <row r="1059" spans="10:14" x14ac:dyDescent="0.25">
      <c r="J1059" s="84">
        <f>EOD_T-A1059</f>
        <v>42094</v>
      </c>
      <c r="K1059" s="83">
        <f t="shared" si="48"/>
        <v>0</v>
      </c>
      <c r="L1059" s="83" t="e">
        <f t="shared" si="49"/>
        <v>#DIV/0!</v>
      </c>
      <c r="M1059" s="83" t="e">
        <f>L1059-CGB_90DSMR</f>
        <v>#DIV/0!</v>
      </c>
      <c r="N1059" s="83" t="e">
        <f t="shared" si="50"/>
        <v>#DIV/0!</v>
      </c>
    </row>
    <row r="1060" spans="10:14" x14ac:dyDescent="0.25">
      <c r="J1060" s="84">
        <f>EOD_T-A1060</f>
        <v>42094</v>
      </c>
      <c r="K1060" s="83">
        <f t="shared" si="48"/>
        <v>0</v>
      </c>
      <c r="L1060" s="83" t="e">
        <f t="shared" si="49"/>
        <v>#DIV/0!</v>
      </c>
      <c r="M1060" s="83" t="e">
        <f>L1060-CGB_90DSMR</f>
        <v>#DIV/0!</v>
      </c>
      <c r="N1060" s="83" t="e">
        <f t="shared" si="50"/>
        <v>#DIV/0!</v>
      </c>
    </row>
    <row r="1061" spans="10:14" x14ac:dyDescent="0.25">
      <c r="J1061" s="84">
        <f>EOD_T-A1061</f>
        <v>42094</v>
      </c>
      <c r="K1061" s="83">
        <f t="shared" si="48"/>
        <v>0</v>
      </c>
      <c r="L1061" s="83" t="e">
        <f t="shared" si="49"/>
        <v>#DIV/0!</v>
      </c>
      <c r="M1061" s="83" t="e">
        <f>L1061-CGB_90DSMR</f>
        <v>#DIV/0!</v>
      </c>
      <c r="N1061" s="83" t="e">
        <f t="shared" si="50"/>
        <v>#DIV/0!</v>
      </c>
    </row>
    <row r="1062" spans="10:14" x14ac:dyDescent="0.25">
      <c r="J1062" s="84">
        <f>EOD_T-A1062</f>
        <v>42094</v>
      </c>
      <c r="K1062" s="83">
        <f t="shared" si="48"/>
        <v>0</v>
      </c>
      <c r="L1062" s="83" t="e">
        <f t="shared" si="49"/>
        <v>#DIV/0!</v>
      </c>
      <c r="M1062" s="83" t="e">
        <f>L1062-CGB_90DSMR</f>
        <v>#DIV/0!</v>
      </c>
      <c r="N1062" s="83" t="e">
        <f t="shared" si="50"/>
        <v>#DIV/0!</v>
      </c>
    </row>
    <row r="1063" spans="10:14" x14ac:dyDescent="0.25">
      <c r="J1063" s="84">
        <f>EOD_T-A1063</f>
        <v>42094</v>
      </c>
      <c r="K1063" s="83">
        <f t="shared" si="48"/>
        <v>0</v>
      </c>
      <c r="L1063" s="83" t="e">
        <f t="shared" si="49"/>
        <v>#DIV/0!</v>
      </c>
      <c r="M1063" s="83" t="e">
        <f>L1063-CGB_90DSMR</f>
        <v>#DIV/0!</v>
      </c>
      <c r="N1063" s="83" t="e">
        <f t="shared" si="50"/>
        <v>#DIV/0!</v>
      </c>
    </row>
    <row r="1064" spans="10:14" x14ac:dyDescent="0.25">
      <c r="J1064" s="84">
        <f>EOD_T-A1064</f>
        <v>42094</v>
      </c>
      <c r="K1064" s="83">
        <f t="shared" si="48"/>
        <v>0</v>
      </c>
      <c r="L1064" s="83" t="e">
        <f t="shared" si="49"/>
        <v>#DIV/0!</v>
      </c>
      <c r="M1064" s="83" t="e">
        <f>L1064-CGB_90DSMR</f>
        <v>#DIV/0!</v>
      </c>
      <c r="N1064" s="83" t="e">
        <f t="shared" si="50"/>
        <v>#DIV/0!</v>
      </c>
    </row>
    <row r="1065" spans="10:14" x14ac:dyDescent="0.25">
      <c r="J1065" s="84">
        <f>EOD_T-A1065</f>
        <v>42094</v>
      </c>
      <c r="K1065" s="83">
        <f t="shared" si="48"/>
        <v>0</v>
      </c>
      <c r="L1065" s="83" t="e">
        <f t="shared" si="49"/>
        <v>#DIV/0!</v>
      </c>
      <c r="M1065" s="83" t="e">
        <f>L1065-CGB_90DSMR</f>
        <v>#DIV/0!</v>
      </c>
      <c r="N1065" s="83" t="e">
        <f t="shared" si="50"/>
        <v>#DIV/0!</v>
      </c>
    </row>
    <row r="1066" spans="10:14" x14ac:dyDescent="0.25">
      <c r="J1066" s="84">
        <f>EOD_T-A1066</f>
        <v>42094</v>
      </c>
      <c r="K1066" s="83">
        <f t="shared" si="48"/>
        <v>0</v>
      </c>
      <c r="L1066" s="83" t="e">
        <f t="shared" si="49"/>
        <v>#DIV/0!</v>
      </c>
      <c r="M1066" s="83" t="e">
        <f>L1066-CGB_90DSMR</f>
        <v>#DIV/0!</v>
      </c>
      <c r="N1066" s="83" t="e">
        <f t="shared" si="50"/>
        <v>#DIV/0!</v>
      </c>
    </row>
    <row r="1067" spans="10:14" x14ac:dyDescent="0.25">
      <c r="J1067" s="84">
        <f>EOD_T-A1067</f>
        <v>42094</v>
      </c>
      <c r="K1067" s="83">
        <f t="shared" si="48"/>
        <v>0</v>
      </c>
      <c r="L1067" s="83" t="e">
        <f t="shared" si="49"/>
        <v>#DIV/0!</v>
      </c>
      <c r="M1067" s="83" t="e">
        <f>L1067-CGB_90DSMR</f>
        <v>#DIV/0!</v>
      </c>
      <c r="N1067" s="83" t="e">
        <f t="shared" si="50"/>
        <v>#DIV/0!</v>
      </c>
    </row>
    <row r="1068" spans="10:14" x14ac:dyDescent="0.25">
      <c r="J1068" s="84">
        <f>EOD_T-A1068</f>
        <v>42094</v>
      </c>
      <c r="K1068" s="83">
        <f t="shared" si="48"/>
        <v>0</v>
      </c>
      <c r="L1068" s="83" t="e">
        <f t="shared" si="49"/>
        <v>#DIV/0!</v>
      </c>
      <c r="M1068" s="83" t="e">
        <f>L1068-CGB_90DSMR</f>
        <v>#DIV/0!</v>
      </c>
      <c r="N1068" s="83" t="e">
        <f t="shared" si="50"/>
        <v>#DIV/0!</v>
      </c>
    </row>
    <row r="1069" spans="10:14" x14ac:dyDescent="0.25">
      <c r="J1069" s="84">
        <f>EOD_T-A1069</f>
        <v>42094</v>
      </c>
      <c r="K1069" s="83">
        <f t="shared" si="48"/>
        <v>0</v>
      </c>
      <c r="L1069" s="83" t="e">
        <f t="shared" si="49"/>
        <v>#DIV/0!</v>
      </c>
      <c r="M1069" s="83" t="e">
        <f>L1069-CGB_90DSMR</f>
        <v>#DIV/0!</v>
      </c>
      <c r="N1069" s="83" t="e">
        <f t="shared" si="50"/>
        <v>#DIV/0!</v>
      </c>
    </row>
    <row r="1070" spans="10:14" x14ac:dyDescent="0.25">
      <c r="J1070" s="84">
        <f>EOD_T-A1070</f>
        <v>42094</v>
      </c>
      <c r="K1070" s="83">
        <f t="shared" si="48"/>
        <v>0</v>
      </c>
      <c r="L1070" s="83" t="e">
        <f t="shared" si="49"/>
        <v>#DIV/0!</v>
      </c>
      <c r="M1070" s="83" t="e">
        <f>L1070-CGB_90DSMR</f>
        <v>#DIV/0!</v>
      </c>
      <c r="N1070" s="83" t="e">
        <f t="shared" si="50"/>
        <v>#DIV/0!</v>
      </c>
    </row>
    <row r="1071" spans="10:14" x14ac:dyDescent="0.25">
      <c r="J1071" s="84">
        <f>EOD_T-A1071</f>
        <v>42094</v>
      </c>
      <c r="K1071" s="83">
        <f t="shared" si="48"/>
        <v>0</v>
      </c>
      <c r="L1071" s="83" t="e">
        <f t="shared" si="49"/>
        <v>#DIV/0!</v>
      </c>
      <c r="M1071" s="83" t="e">
        <f>L1071-CGB_90DSMR</f>
        <v>#DIV/0!</v>
      </c>
      <c r="N1071" s="83" t="e">
        <f t="shared" si="50"/>
        <v>#DIV/0!</v>
      </c>
    </row>
    <row r="1072" spans="10:14" x14ac:dyDescent="0.25">
      <c r="J1072" s="84">
        <f>EOD_T-A1072</f>
        <v>42094</v>
      </c>
      <c r="K1072" s="83">
        <f t="shared" si="48"/>
        <v>0</v>
      </c>
      <c r="L1072" s="83" t="e">
        <f t="shared" si="49"/>
        <v>#DIV/0!</v>
      </c>
      <c r="M1072" s="83" t="e">
        <f>L1072-CGB_90DSMR</f>
        <v>#DIV/0!</v>
      </c>
      <c r="N1072" s="83" t="e">
        <f t="shared" si="50"/>
        <v>#DIV/0!</v>
      </c>
    </row>
    <row r="1073" spans="10:14" x14ac:dyDescent="0.25">
      <c r="J1073" s="84">
        <f>EOD_T-A1073</f>
        <v>42094</v>
      </c>
      <c r="K1073" s="83">
        <f t="shared" si="48"/>
        <v>0</v>
      </c>
      <c r="L1073" s="83" t="e">
        <f t="shared" si="49"/>
        <v>#DIV/0!</v>
      </c>
      <c r="M1073" s="83" t="e">
        <f>L1073-CGB_90DSMR</f>
        <v>#DIV/0!</v>
      </c>
      <c r="N1073" s="83" t="e">
        <f t="shared" si="50"/>
        <v>#DIV/0!</v>
      </c>
    </row>
    <row r="1074" spans="10:14" x14ac:dyDescent="0.25">
      <c r="J1074" s="84">
        <f>EOD_T-A1074</f>
        <v>42094</v>
      </c>
      <c r="K1074" s="83">
        <f t="shared" si="48"/>
        <v>0</v>
      </c>
      <c r="L1074" s="83" t="e">
        <f t="shared" si="49"/>
        <v>#DIV/0!</v>
      </c>
      <c r="M1074" s="83" t="e">
        <f>L1074-CGB_90DSMR</f>
        <v>#DIV/0!</v>
      </c>
      <c r="N1074" s="83" t="e">
        <f t="shared" si="50"/>
        <v>#DIV/0!</v>
      </c>
    </row>
    <row r="1075" spans="10:14" x14ac:dyDescent="0.25">
      <c r="J1075" s="84">
        <f>EOD_T-A1075</f>
        <v>42094</v>
      </c>
      <c r="K1075" s="83">
        <f t="shared" si="48"/>
        <v>0</v>
      </c>
      <c r="L1075" s="83" t="e">
        <f t="shared" si="49"/>
        <v>#DIV/0!</v>
      </c>
      <c r="M1075" s="83" t="e">
        <f>L1075-CGB_90DSMR</f>
        <v>#DIV/0!</v>
      </c>
      <c r="N1075" s="83" t="e">
        <f t="shared" si="50"/>
        <v>#DIV/0!</v>
      </c>
    </row>
    <row r="1076" spans="10:14" x14ac:dyDescent="0.25">
      <c r="J1076" s="84">
        <f>EOD_T-A1076</f>
        <v>42094</v>
      </c>
      <c r="K1076" s="83">
        <f t="shared" si="48"/>
        <v>0</v>
      </c>
      <c r="L1076" s="83" t="e">
        <f t="shared" si="49"/>
        <v>#DIV/0!</v>
      </c>
      <c r="M1076" s="83" t="e">
        <f>L1076-CGB_90DSMR</f>
        <v>#DIV/0!</v>
      </c>
      <c r="N1076" s="83" t="e">
        <f t="shared" si="50"/>
        <v>#DIV/0!</v>
      </c>
    </row>
    <row r="1077" spans="10:14" x14ac:dyDescent="0.25">
      <c r="J1077" s="84">
        <f>EOD_T-A1077</f>
        <v>42094</v>
      </c>
      <c r="K1077" s="83">
        <f t="shared" si="48"/>
        <v>0</v>
      </c>
      <c r="L1077" s="83" t="e">
        <f t="shared" si="49"/>
        <v>#DIV/0!</v>
      </c>
      <c r="M1077" s="83" t="e">
        <f>L1077-CGB_90DSMR</f>
        <v>#DIV/0!</v>
      </c>
      <c r="N1077" s="83" t="e">
        <f t="shared" si="50"/>
        <v>#DIV/0!</v>
      </c>
    </row>
    <row r="1078" spans="10:14" x14ac:dyDescent="0.25">
      <c r="J1078" s="84">
        <f>EOD_T-A1078</f>
        <v>42094</v>
      </c>
      <c r="K1078" s="83">
        <f t="shared" si="48"/>
        <v>0</v>
      </c>
      <c r="L1078" s="83" t="e">
        <f t="shared" si="49"/>
        <v>#DIV/0!</v>
      </c>
      <c r="M1078" s="83" t="e">
        <f>L1078-CGB_90DSMR</f>
        <v>#DIV/0!</v>
      </c>
      <c r="N1078" s="83" t="e">
        <f t="shared" si="50"/>
        <v>#DIV/0!</v>
      </c>
    </row>
    <row r="1079" spans="10:14" x14ac:dyDescent="0.25">
      <c r="J1079" s="84">
        <f>EOD_T-A1079</f>
        <v>42094</v>
      </c>
      <c r="K1079" s="83">
        <f t="shared" si="48"/>
        <v>0</v>
      </c>
      <c r="L1079" s="83" t="e">
        <f t="shared" si="49"/>
        <v>#DIV/0!</v>
      </c>
      <c r="M1079" s="83" t="e">
        <f>L1079-CGB_90DSMR</f>
        <v>#DIV/0!</v>
      </c>
      <c r="N1079" s="83" t="e">
        <f t="shared" si="50"/>
        <v>#DIV/0!</v>
      </c>
    </row>
    <row r="1080" spans="10:14" x14ac:dyDescent="0.25">
      <c r="J1080" s="84">
        <f>EOD_T-A1080</f>
        <v>42094</v>
      </c>
      <c r="K1080" s="83">
        <f t="shared" si="48"/>
        <v>0</v>
      </c>
      <c r="L1080" s="83" t="e">
        <f t="shared" si="49"/>
        <v>#DIV/0!</v>
      </c>
      <c r="M1080" s="83" t="e">
        <f>L1080-CGB_90DSMR</f>
        <v>#DIV/0!</v>
      </c>
      <c r="N1080" s="83" t="e">
        <f t="shared" si="50"/>
        <v>#DIV/0!</v>
      </c>
    </row>
    <row r="1081" spans="10:14" x14ac:dyDescent="0.25">
      <c r="J1081" s="84">
        <f>EOD_T-A1081</f>
        <v>42094</v>
      </c>
      <c r="K1081" s="83">
        <f t="shared" si="48"/>
        <v>0</v>
      </c>
      <c r="L1081" s="83" t="e">
        <f t="shared" si="49"/>
        <v>#DIV/0!</v>
      </c>
      <c r="M1081" s="83" t="e">
        <f>L1081-CGB_90DSMR</f>
        <v>#DIV/0!</v>
      </c>
      <c r="N1081" s="83" t="e">
        <f t="shared" si="50"/>
        <v>#DIV/0!</v>
      </c>
    </row>
    <row r="1082" spans="10:14" x14ac:dyDescent="0.25">
      <c r="J1082" s="84">
        <f>EOD_T-A1082</f>
        <v>42094</v>
      </c>
      <c r="K1082" s="83">
        <f t="shared" si="48"/>
        <v>0</v>
      </c>
      <c r="L1082" s="83" t="e">
        <f t="shared" si="49"/>
        <v>#DIV/0!</v>
      </c>
      <c r="M1082" s="83" t="e">
        <f>L1082-CGB_90DSMR</f>
        <v>#DIV/0!</v>
      </c>
      <c r="N1082" s="83" t="e">
        <f t="shared" si="50"/>
        <v>#DIV/0!</v>
      </c>
    </row>
    <row r="1083" spans="10:14" x14ac:dyDescent="0.25">
      <c r="J1083" s="84">
        <f>EOD_T-A1083</f>
        <v>42094</v>
      </c>
      <c r="K1083" s="83">
        <f t="shared" si="48"/>
        <v>0</v>
      </c>
      <c r="L1083" s="83" t="e">
        <f t="shared" si="49"/>
        <v>#DIV/0!</v>
      </c>
      <c r="M1083" s="83" t="e">
        <f>L1083-CGB_90DSMR</f>
        <v>#DIV/0!</v>
      </c>
      <c r="N1083" s="83" t="e">
        <f t="shared" si="50"/>
        <v>#DIV/0!</v>
      </c>
    </row>
    <row r="1084" spans="10:14" x14ac:dyDescent="0.25">
      <c r="J1084" s="84">
        <f>EOD_T-A1084</f>
        <v>42094</v>
      </c>
      <c r="K1084" s="83">
        <f t="shared" si="48"/>
        <v>0</v>
      </c>
      <c r="L1084" s="83" t="e">
        <f t="shared" si="49"/>
        <v>#DIV/0!</v>
      </c>
      <c r="M1084" s="83" t="e">
        <f>L1084-CGB_90DSMR</f>
        <v>#DIV/0!</v>
      </c>
      <c r="N1084" s="83" t="e">
        <f t="shared" si="50"/>
        <v>#DIV/0!</v>
      </c>
    </row>
    <row r="1085" spans="10:14" x14ac:dyDescent="0.25">
      <c r="J1085" s="84">
        <f>EOD_T-A1085</f>
        <v>42094</v>
      </c>
      <c r="K1085" s="83">
        <f t="shared" si="48"/>
        <v>0</v>
      </c>
      <c r="L1085" s="83" t="e">
        <f t="shared" si="49"/>
        <v>#DIV/0!</v>
      </c>
      <c r="M1085" s="83" t="e">
        <f>L1085-CGB_90DSMR</f>
        <v>#DIV/0!</v>
      </c>
      <c r="N1085" s="83" t="e">
        <f t="shared" si="50"/>
        <v>#DIV/0!</v>
      </c>
    </row>
    <row r="1086" spans="10:14" x14ac:dyDescent="0.25">
      <c r="J1086" s="84">
        <f>EOD_T-A1086</f>
        <v>42094</v>
      </c>
      <c r="K1086" s="83">
        <f t="shared" si="48"/>
        <v>0</v>
      </c>
      <c r="L1086" s="83" t="e">
        <f t="shared" si="49"/>
        <v>#DIV/0!</v>
      </c>
      <c r="M1086" s="83" t="e">
        <f>L1086-CGB_90DSMR</f>
        <v>#DIV/0!</v>
      </c>
      <c r="N1086" s="83" t="e">
        <f t="shared" si="50"/>
        <v>#DIV/0!</v>
      </c>
    </row>
    <row r="1087" spans="10:14" x14ac:dyDescent="0.25">
      <c r="J1087" s="84">
        <f>EOD_T-A1087</f>
        <v>42094</v>
      </c>
      <c r="K1087" s="83">
        <f t="shared" si="48"/>
        <v>0</v>
      </c>
      <c r="L1087" s="83" t="e">
        <f t="shared" si="49"/>
        <v>#DIV/0!</v>
      </c>
      <c r="M1087" s="83" t="e">
        <f>L1087-CGB_90DSMR</f>
        <v>#DIV/0!</v>
      </c>
      <c r="N1087" s="83" t="e">
        <f t="shared" si="50"/>
        <v>#DIV/0!</v>
      </c>
    </row>
    <row r="1088" spans="10:14" x14ac:dyDescent="0.25">
      <c r="J1088" s="84">
        <f>EOD_T-A1088</f>
        <v>42094</v>
      </c>
      <c r="K1088" s="83">
        <f t="shared" si="48"/>
        <v>0</v>
      </c>
      <c r="L1088" s="83" t="e">
        <f t="shared" si="49"/>
        <v>#DIV/0!</v>
      </c>
      <c r="M1088" s="83" t="e">
        <f>L1088-CGB_90DSMR</f>
        <v>#DIV/0!</v>
      </c>
      <c r="N1088" s="83" t="e">
        <f t="shared" si="50"/>
        <v>#DIV/0!</v>
      </c>
    </row>
    <row r="1089" spans="10:14" x14ac:dyDescent="0.25">
      <c r="J1089" s="84">
        <f>EOD_T-A1089</f>
        <v>42094</v>
      </c>
      <c r="K1089" s="83">
        <f t="shared" si="48"/>
        <v>0</v>
      </c>
      <c r="L1089" s="83" t="e">
        <f t="shared" si="49"/>
        <v>#DIV/0!</v>
      </c>
      <c r="M1089" s="83" t="e">
        <f>L1089-CGB_90DSMR</f>
        <v>#DIV/0!</v>
      </c>
      <c r="N1089" s="83" t="e">
        <f t="shared" si="50"/>
        <v>#DIV/0!</v>
      </c>
    </row>
    <row r="1090" spans="10:14" x14ac:dyDescent="0.25">
      <c r="J1090" s="84">
        <f>EOD_T-A1090</f>
        <v>42094</v>
      </c>
      <c r="K1090" s="83">
        <f t="shared" si="48"/>
        <v>0</v>
      </c>
      <c r="L1090" s="83" t="e">
        <f t="shared" si="49"/>
        <v>#DIV/0!</v>
      </c>
      <c r="M1090" s="83" t="e">
        <f>L1090-CGB_90DSMR</f>
        <v>#DIV/0!</v>
      </c>
      <c r="N1090" s="83" t="e">
        <f t="shared" si="50"/>
        <v>#DIV/0!</v>
      </c>
    </row>
    <row r="1091" spans="10:14" x14ac:dyDescent="0.25">
      <c r="J1091" s="84">
        <f>EOD_T-A1091</f>
        <v>42094</v>
      </c>
      <c r="K1091" s="83">
        <f t="shared" si="48"/>
        <v>0</v>
      </c>
      <c r="L1091" s="83" t="e">
        <f t="shared" si="49"/>
        <v>#DIV/0!</v>
      </c>
      <c r="M1091" s="83" t="e">
        <f>L1091-CGB_90DSMR</f>
        <v>#DIV/0!</v>
      </c>
      <c r="N1091" s="83" t="e">
        <f t="shared" si="50"/>
        <v>#DIV/0!</v>
      </c>
    </row>
    <row r="1092" spans="10:14" x14ac:dyDescent="0.25">
      <c r="J1092" s="84">
        <f>EOD_T-A1092</f>
        <v>42094</v>
      </c>
      <c r="K1092" s="83">
        <f t="shared" si="48"/>
        <v>0</v>
      </c>
      <c r="L1092" s="83" t="e">
        <f t="shared" si="49"/>
        <v>#DIV/0!</v>
      </c>
      <c r="M1092" s="83" t="e">
        <f>L1092-CGB_90DSMR</f>
        <v>#DIV/0!</v>
      </c>
      <c r="N1092" s="83" t="e">
        <f t="shared" si="50"/>
        <v>#DIV/0!</v>
      </c>
    </row>
    <row r="1093" spans="10:14" x14ac:dyDescent="0.25">
      <c r="J1093" s="84">
        <f>EOD_T-A1093</f>
        <v>42094</v>
      </c>
      <c r="K1093" s="83">
        <f t="shared" si="48"/>
        <v>0</v>
      </c>
      <c r="L1093" s="83" t="e">
        <f t="shared" si="49"/>
        <v>#DIV/0!</v>
      </c>
      <c r="M1093" s="83" t="e">
        <f>L1093-CGB_90DSMR</f>
        <v>#DIV/0!</v>
      </c>
      <c r="N1093" s="83" t="e">
        <f t="shared" si="50"/>
        <v>#DIV/0!</v>
      </c>
    </row>
    <row r="1094" spans="10:14" x14ac:dyDescent="0.25">
      <c r="J1094" s="84">
        <f>EOD_T-A1094</f>
        <v>42094</v>
      </c>
      <c r="K1094" s="83">
        <f t="shared" si="48"/>
        <v>0</v>
      </c>
      <c r="L1094" s="83" t="e">
        <f t="shared" si="49"/>
        <v>#DIV/0!</v>
      </c>
      <c r="M1094" s="83" t="e">
        <f>L1094-CGB_90DSMR</f>
        <v>#DIV/0!</v>
      </c>
      <c r="N1094" s="83" t="e">
        <f t="shared" si="50"/>
        <v>#DIV/0!</v>
      </c>
    </row>
    <row r="1095" spans="10:14" x14ac:dyDescent="0.25">
      <c r="J1095" s="84">
        <f>EOD_T-A1095</f>
        <v>42094</v>
      </c>
      <c r="K1095" s="83">
        <f t="shared" si="48"/>
        <v>0</v>
      </c>
      <c r="L1095" s="83" t="e">
        <f t="shared" si="49"/>
        <v>#DIV/0!</v>
      </c>
      <c r="M1095" s="83" t="e">
        <f>L1095-CGB_90DSMR</f>
        <v>#DIV/0!</v>
      </c>
      <c r="N1095" s="83" t="e">
        <f t="shared" si="50"/>
        <v>#DIV/0!</v>
      </c>
    </row>
    <row r="1096" spans="10:14" x14ac:dyDescent="0.25">
      <c r="J1096" s="84">
        <f>EOD_T-A1096</f>
        <v>42094</v>
      </c>
      <c r="K1096" s="83">
        <f t="shared" si="48"/>
        <v>0</v>
      </c>
      <c r="L1096" s="83" t="e">
        <f t="shared" si="49"/>
        <v>#DIV/0!</v>
      </c>
      <c r="M1096" s="83" t="e">
        <f>L1096-CGB_90DSMR</f>
        <v>#DIV/0!</v>
      </c>
      <c r="N1096" s="83" t="e">
        <f t="shared" si="50"/>
        <v>#DIV/0!</v>
      </c>
    </row>
    <row r="1097" spans="10:14" x14ac:dyDescent="0.25">
      <c r="J1097" s="84">
        <f>EOD_T-A1097</f>
        <v>42094</v>
      </c>
      <c r="K1097" s="83">
        <f t="shared" si="48"/>
        <v>0</v>
      </c>
      <c r="L1097" s="83" t="e">
        <f t="shared" si="49"/>
        <v>#DIV/0!</v>
      </c>
      <c r="M1097" s="83" t="e">
        <f>L1097-CGB_90DSMR</f>
        <v>#DIV/0!</v>
      </c>
      <c r="N1097" s="83" t="e">
        <f t="shared" si="50"/>
        <v>#DIV/0!</v>
      </c>
    </row>
    <row r="1098" spans="10:14" x14ac:dyDescent="0.25">
      <c r="J1098" s="84">
        <f>EOD_T-A1098</f>
        <v>42094</v>
      </c>
      <c r="K1098" s="83">
        <f t="shared" si="48"/>
        <v>0</v>
      </c>
      <c r="L1098" s="83" t="e">
        <f t="shared" si="49"/>
        <v>#DIV/0!</v>
      </c>
      <c r="M1098" s="83" t="e">
        <f>L1098-CGB_90DSMR</f>
        <v>#DIV/0!</v>
      </c>
      <c r="N1098" s="83" t="e">
        <f t="shared" si="50"/>
        <v>#DIV/0!</v>
      </c>
    </row>
    <row r="1099" spans="10:14" x14ac:dyDescent="0.25">
      <c r="J1099" s="84">
        <f>EOD_T-A1099</f>
        <v>42094</v>
      </c>
      <c r="K1099" s="83">
        <f t="shared" si="48"/>
        <v>0</v>
      </c>
      <c r="L1099" s="83" t="e">
        <f t="shared" si="49"/>
        <v>#DIV/0!</v>
      </c>
      <c r="M1099" s="83" t="e">
        <f>L1099-CGB_90DSMR</f>
        <v>#DIV/0!</v>
      </c>
      <c r="N1099" s="83" t="e">
        <f t="shared" si="50"/>
        <v>#DIV/0!</v>
      </c>
    </row>
    <row r="1100" spans="10:14" x14ac:dyDescent="0.25">
      <c r="J1100" s="84">
        <f>EOD_T-A1100</f>
        <v>42094</v>
      </c>
      <c r="K1100" s="83">
        <f t="shared" ref="K1100:K1163" si="51">E1100-E1101</f>
        <v>0</v>
      </c>
      <c r="L1100" s="83" t="e">
        <f t="shared" ref="L1100:L1163" si="52">K1100/E1101*100</f>
        <v>#DIV/0!</v>
      </c>
      <c r="M1100" s="83" t="e">
        <f>L1100-CGB_90DSMR</f>
        <v>#DIV/0!</v>
      </c>
      <c r="N1100" s="83" t="e">
        <f t="shared" ref="N1100:N1163" si="53">M1100*M1100</f>
        <v>#DIV/0!</v>
      </c>
    </row>
    <row r="1101" spans="10:14" x14ac:dyDescent="0.25">
      <c r="J1101" s="84">
        <f>EOD_T-A1101</f>
        <v>42094</v>
      </c>
      <c r="K1101" s="83">
        <f t="shared" si="51"/>
        <v>0</v>
      </c>
      <c r="L1101" s="83" t="e">
        <f t="shared" si="52"/>
        <v>#DIV/0!</v>
      </c>
      <c r="M1101" s="83" t="e">
        <f>L1101-CGB_90DSMR</f>
        <v>#DIV/0!</v>
      </c>
      <c r="N1101" s="83" t="e">
        <f t="shared" si="53"/>
        <v>#DIV/0!</v>
      </c>
    </row>
    <row r="1102" spans="10:14" x14ac:dyDescent="0.25">
      <c r="J1102" s="84">
        <f>EOD_T-A1102</f>
        <v>42094</v>
      </c>
      <c r="K1102" s="83">
        <f t="shared" si="51"/>
        <v>0</v>
      </c>
      <c r="L1102" s="83" t="e">
        <f t="shared" si="52"/>
        <v>#DIV/0!</v>
      </c>
      <c r="M1102" s="83" t="e">
        <f>L1102-CGB_90DSMR</f>
        <v>#DIV/0!</v>
      </c>
      <c r="N1102" s="83" t="e">
        <f t="shared" si="53"/>
        <v>#DIV/0!</v>
      </c>
    </row>
    <row r="1103" spans="10:14" x14ac:dyDescent="0.25">
      <c r="J1103" s="84">
        <f>EOD_T-A1103</f>
        <v>42094</v>
      </c>
      <c r="K1103" s="83">
        <f t="shared" si="51"/>
        <v>0</v>
      </c>
      <c r="L1103" s="83" t="e">
        <f t="shared" si="52"/>
        <v>#DIV/0!</v>
      </c>
      <c r="M1103" s="83" t="e">
        <f>L1103-CGB_90DSMR</f>
        <v>#DIV/0!</v>
      </c>
      <c r="N1103" s="83" t="e">
        <f t="shared" si="53"/>
        <v>#DIV/0!</v>
      </c>
    </row>
    <row r="1104" spans="10:14" x14ac:dyDescent="0.25">
      <c r="J1104" s="84">
        <f>EOD_T-A1104</f>
        <v>42094</v>
      </c>
      <c r="K1104" s="83">
        <f t="shared" si="51"/>
        <v>0</v>
      </c>
      <c r="L1104" s="83" t="e">
        <f t="shared" si="52"/>
        <v>#DIV/0!</v>
      </c>
      <c r="M1104" s="83" t="e">
        <f>L1104-CGB_90DSMR</f>
        <v>#DIV/0!</v>
      </c>
      <c r="N1104" s="83" t="e">
        <f t="shared" si="53"/>
        <v>#DIV/0!</v>
      </c>
    </row>
    <row r="1105" spans="10:14" x14ac:dyDescent="0.25">
      <c r="J1105" s="84">
        <f>EOD_T-A1105</f>
        <v>42094</v>
      </c>
      <c r="K1105" s="83">
        <f t="shared" si="51"/>
        <v>0</v>
      </c>
      <c r="L1105" s="83" t="e">
        <f t="shared" si="52"/>
        <v>#DIV/0!</v>
      </c>
      <c r="M1105" s="83" t="e">
        <f>L1105-CGB_90DSMR</f>
        <v>#DIV/0!</v>
      </c>
      <c r="N1105" s="83" t="e">
        <f t="shared" si="53"/>
        <v>#DIV/0!</v>
      </c>
    </row>
    <row r="1106" spans="10:14" x14ac:dyDescent="0.25">
      <c r="J1106" s="84">
        <f>EOD_T-A1106</f>
        <v>42094</v>
      </c>
      <c r="K1106" s="83">
        <f t="shared" si="51"/>
        <v>0</v>
      </c>
      <c r="L1106" s="83" t="e">
        <f t="shared" si="52"/>
        <v>#DIV/0!</v>
      </c>
      <c r="M1106" s="83" t="e">
        <f>L1106-CGB_90DSMR</f>
        <v>#DIV/0!</v>
      </c>
      <c r="N1106" s="83" t="e">
        <f t="shared" si="53"/>
        <v>#DIV/0!</v>
      </c>
    </row>
    <row r="1107" spans="10:14" x14ac:dyDescent="0.25">
      <c r="J1107" s="84">
        <f>EOD_T-A1107</f>
        <v>42094</v>
      </c>
      <c r="K1107" s="83">
        <f t="shared" si="51"/>
        <v>0</v>
      </c>
      <c r="L1107" s="83" t="e">
        <f t="shared" si="52"/>
        <v>#DIV/0!</v>
      </c>
      <c r="M1107" s="83" t="e">
        <f>L1107-CGB_90DSMR</f>
        <v>#DIV/0!</v>
      </c>
      <c r="N1107" s="83" t="e">
        <f t="shared" si="53"/>
        <v>#DIV/0!</v>
      </c>
    </row>
    <row r="1108" spans="10:14" x14ac:dyDescent="0.25">
      <c r="J1108" s="84">
        <f>EOD_T-A1108</f>
        <v>42094</v>
      </c>
      <c r="K1108" s="83">
        <f t="shared" si="51"/>
        <v>0</v>
      </c>
      <c r="L1108" s="83" t="e">
        <f t="shared" si="52"/>
        <v>#DIV/0!</v>
      </c>
      <c r="M1108" s="83" t="e">
        <f>L1108-CGB_90DSMR</f>
        <v>#DIV/0!</v>
      </c>
      <c r="N1108" s="83" t="e">
        <f t="shared" si="53"/>
        <v>#DIV/0!</v>
      </c>
    </row>
    <row r="1109" spans="10:14" x14ac:dyDescent="0.25">
      <c r="J1109" s="84">
        <f>EOD_T-A1109</f>
        <v>42094</v>
      </c>
      <c r="K1109" s="83">
        <f t="shared" si="51"/>
        <v>0</v>
      </c>
      <c r="L1109" s="83" t="e">
        <f t="shared" si="52"/>
        <v>#DIV/0!</v>
      </c>
      <c r="M1109" s="83" t="e">
        <f>L1109-CGB_90DSMR</f>
        <v>#DIV/0!</v>
      </c>
      <c r="N1109" s="83" t="e">
        <f t="shared" si="53"/>
        <v>#DIV/0!</v>
      </c>
    </row>
    <row r="1110" spans="10:14" x14ac:dyDescent="0.25">
      <c r="J1110" s="84">
        <f>EOD_T-A1110</f>
        <v>42094</v>
      </c>
      <c r="K1110" s="83">
        <f t="shared" si="51"/>
        <v>0</v>
      </c>
      <c r="L1110" s="83" t="e">
        <f t="shared" si="52"/>
        <v>#DIV/0!</v>
      </c>
      <c r="M1110" s="83" t="e">
        <f>L1110-CGB_90DSMR</f>
        <v>#DIV/0!</v>
      </c>
      <c r="N1110" s="83" t="e">
        <f t="shared" si="53"/>
        <v>#DIV/0!</v>
      </c>
    </row>
    <row r="1111" spans="10:14" x14ac:dyDescent="0.25">
      <c r="J1111" s="84">
        <f>EOD_T-A1111</f>
        <v>42094</v>
      </c>
      <c r="K1111" s="83">
        <f t="shared" si="51"/>
        <v>0</v>
      </c>
      <c r="L1111" s="83" t="e">
        <f t="shared" si="52"/>
        <v>#DIV/0!</v>
      </c>
      <c r="M1111" s="83" t="e">
        <f>L1111-CGB_90DSMR</f>
        <v>#DIV/0!</v>
      </c>
      <c r="N1111" s="83" t="e">
        <f t="shared" si="53"/>
        <v>#DIV/0!</v>
      </c>
    </row>
    <row r="1112" spans="10:14" x14ac:dyDescent="0.25">
      <c r="J1112" s="84">
        <f>EOD_T-A1112</f>
        <v>42094</v>
      </c>
      <c r="K1112" s="83">
        <f t="shared" si="51"/>
        <v>0</v>
      </c>
      <c r="L1112" s="83" t="e">
        <f t="shared" si="52"/>
        <v>#DIV/0!</v>
      </c>
      <c r="M1112" s="83" t="e">
        <f>L1112-CGB_90DSMR</f>
        <v>#DIV/0!</v>
      </c>
      <c r="N1112" s="83" t="e">
        <f t="shared" si="53"/>
        <v>#DIV/0!</v>
      </c>
    </row>
    <row r="1113" spans="10:14" x14ac:dyDescent="0.25">
      <c r="J1113" s="84">
        <f>EOD_T-A1113</f>
        <v>42094</v>
      </c>
      <c r="K1113" s="83">
        <f t="shared" si="51"/>
        <v>0</v>
      </c>
      <c r="L1113" s="83" t="e">
        <f t="shared" si="52"/>
        <v>#DIV/0!</v>
      </c>
      <c r="M1113" s="83" t="e">
        <f>L1113-CGB_90DSMR</f>
        <v>#DIV/0!</v>
      </c>
      <c r="N1113" s="83" t="e">
        <f t="shared" si="53"/>
        <v>#DIV/0!</v>
      </c>
    </row>
    <row r="1114" spans="10:14" x14ac:dyDescent="0.25">
      <c r="J1114" s="84">
        <f>EOD_T-A1114</f>
        <v>42094</v>
      </c>
      <c r="K1114" s="83">
        <f t="shared" si="51"/>
        <v>0</v>
      </c>
      <c r="L1114" s="83" t="e">
        <f t="shared" si="52"/>
        <v>#DIV/0!</v>
      </c>
      <c r="M1114" s="83" t="e">
        <f>L1114-CGB_90DSMR</f>
        <v>#DIV/0!</v>
      </c>
      <c r="N1114" s="83" t="e">
        <f t="shared" si="53"/>
        <v>#DIV/0!</v>
      </c>
    </row>
    <row r="1115" spans="10:14" x14ac:dyDescent="0.25">
      <c r="J1115" s="84">
        <f>EOD_T-A1115</f>
        <v>42094</v>
      </c>
      <c r="K1115" s="83">
        <f t="shared" si="51"/>
        <v>0</v>
      </c>
      <c r="L1115" s="83" t="e">
        <f t="shared" si="52"/>
        <v>#DIV/0!</v>
      </c>
      <c r="M1115" s="83" t="e">
        <f>L1115-CGB_90DSMR</f>
        <v>#DIV/0!</v>
      </c>
      <c r="N1115" s="83" t="e">
        <f t="shared" si="53"/>
        <v>#DIV/0!</v>
      </c>
    </row>
    <row r="1116" spans="10:14" x14ac:dyDescent="0.25">
      <c r="J1116" s="84">
        <f>EOD_T-A1116</f>
        <v>42094</v>
      </c>
      <c r="K1116" s="83">
        <f t="shared" si="51"/>
        <v>0</v>
      </c>
      <c r="L1116" s="83" t="e">
        <f t="shared" si="52"/>
        <v>#DIV/0!</v>
      </c>
      <c r="M1116" s="83" t="e">
        <f>L1116-CGB_90DSMR</f>
        <v>#DIV/0!</v>
      </c>
      <c r="N1116" s="83" t="e">
        <f t="shared" si="53"/>
        <v>#DIV/0!</v>
      </c>
    </row>
    <row r="1117" spans="10:14" x14ac:dyDescent="0.25">
      <c r="J1117" s="84">
        <f>EOD_T-A1117</f>
        <v>42094</v>
      </c>
      <c r="K1117" s="83">
        <f t="shared" si="51"/>
        <v>0</v>
      </c>
      <c r="L1117" s="83" t="e">
        <f t="shared" si="52"/>
        <v>#DIV/0!</v>
      </c>
      <c r="M1117" s="83" t="e">
        <f>L1117-CGB_90DSMR</f>
        <v>#DIV/0!</v>
      </c>
      <c r="N1117" s="83" t="e">
        <f t="shared" si="53"/>
        <v>#DIV/0!</v>
      </c>
    </row>
    <row r="1118" spans="10:14" x14ac:dyDescent="0.25">
      <c r="J1118" s="84">
        <f>EOD_T-A1118</f>
        <v>42094</v>
      </c>
      <c r="K1118" s="83">
        <f t="shared" si="51"/>
        <v>0</v>
      </c>
      <c r="L1118" s="83" t="e">
        <f t="shared" si="52"/>
        <v>#DIV/0!</v>
      </c>
      <c r="M1118" s="83" t="e">
        <f>L1118-CGB_90DSMR</f>
        <v>#DIV/0!</v>
      </c>
      <c r="N1118" s="83" t="e">
        <f t="shared" si="53"/>
        <v>#DIV/0!</v>
      </c>
    </row>
    <row r="1119" spans="10:14" x14ac:dyDescent="0.25">
      <c r="J1119" s="84">
        <f>EOD_T-A1119</f>
        <v>42094</v>
      </c>
      <c r="K1119" s="83">
        <f t="shared" si="51"/>
        <v>0</v>
      </c>
      <c r="L1119" s="83" t="e">
        <f t="shared" si="52"/>
        <v>#DIV/0!</v>
      </c>
      <c r="M1119" s="83" t="e">
        <f>L1119-CGB_90DSMR</f>
        <v>#DIV/0!</v>
      </c>
      <c r="N1119" s="83" t="e">
        <f t="shared" si="53"/>
        <v>#DIV/0!</v>
      </c>
    </row>
    <row r="1120" spans="10:14" x14ac:dyDescent="0.25">
      <c r="J1120" s="84">
        <f>EOD_T-A1120</f>
        <v>42094</v>
      </c>
      <c r="K1120" s="83">
        <f t="shared" si="51"/>
        <v>0</v>
      </c>
      <c r="L1120" s="83" t="e">
        <f t="shared" si="52"/>
        <v>#DIV/0!</v>
      </c>
      <c r="M1120" s="83" t="e">
        <f>L1120-CGB_90DSMR</f>
        <v>#DIV/0!</v>
      </c>
      <c r="N1120" s="83" t="e">
        <f t="shared" si="53"/>
        <v>#DIV/0!</v>
      </c>
    </row>
    <row r="1121" spans="10:14" x14ac:dyDescent="0.25">
      <c r="J1121" s="84">
        <f>EOD_T-A1121</f>
        <v>42094</v>
      </c>
      <c r="K1121" s="83">
        <f t="shared" si="51"/>
        <v>0</v>
      </c>
      <c r="L1121" s="83" t="e">
        <f t="shared" si="52"/>
        <v>#DIV/0!</v>
      </c>
      <c r="M1121" s="83" t="e">
        <f>L1121-CGB_90DSMR</f>
        <v>#DIV/0!</v>
      </c>
      <c r="N1121" s="83" t="e">
        <f t="shared" si="53"/>
        <v>#DIV/0!</v>
      </c>
    </row>
    <row r="1122" spans="10:14" x14ac:dyDescent="0.25">
      <c r="J1122" s="84">
        <f>EOD_T-A1122</f>
        <v>42094</v>
      </c>
      <c r="K1122" s="83">
        <f t="shared" si="51"/>
        <v>0</v>
      </c>
      <c r="L1122" s="83" t="e">
        <f t="shared" si="52"/>
        <v>#DIV/0!</v>
      </c>
      <c r="M1122" s="83" t="e">
        <f>L1122-CGB_90DSMR</f>
        <v>#DIV/0!</v>
      </c>
      <c r="N1122" s="83" t="e">
        <f t="shared" si="53"/>
        <v>#DIV/0!</v>
      </c>
    </row>
    <row r="1123" spans="10:14" x14ac:dyDescent="0.25">
      <c r="J1123" s="84">
        <f>EOD_T-A1123</f>
        <v>42094</v>
      </c>
      <c r="K1123" s="83">
        <f t="shared" si="51"/>
        <v>0</v>
      </c>
      <c r="L1123" s="83" t="e">
        <f t="shared" si="52"/>
        <v>#DIV/0!</v>
      </c>
      <c r="M1123" s="83" t="e">
        <f>L1123-CGB_90DSMR</f>
        <v>#DIV/0!</v>
      </c>
      <c r="N1123" s="83" t="e">
        <f t="shared" si="53"/>
        <v>#DIV/0!</v>
      </c>
    </row>
    <row r="1124" spans="10:14" x14ac:dyDescent="0.25">
      <c r="J1124" s="84">
        <f>EOD_T-A1124</f>
        <v>42094</v>
      </c>
      <c r="K1124" s="83">
        <f t="shared" si="51"/>
        <v>0</v>
      </c>
      <c r="L1124" s="83" t="e">
        <f t="shared" si="52"/>
        <v>#DIV/0!</v>
      </c>
      <c r="M1124" s="83" t="e">
        <f>L1124-CGB_90DSMR</f>
        <v>#DIV/0!</v>
      </c>
      <c r="N1124" s="83" t="e">
        <f t="shared" si="53"/>
        <v>#DIV/0!</v>
      </c>
    </row>
    <row r="1125" spans="10:14" x14ac:dyDescent="0.25">
      <c r="J1125" s="84">
        <f>EOD_T-A1125</f>
        <v>42094</v>
      </c>
      <c r="K1125" s="83">
        <f t="shared" si="51"/>
        <v>0</v>
      </c>
      <c r="L1125" s="83" t="e">
        <f t="shared" si="52"/>
        <v>#DIV/0!</v>
      </c>
      <c r="M1125" s="83" t="e">
        <f>L1125-CGB_90DSMR</f>
        <v>#DIV/0!</v>
      </c>
      <c r="N1125" s="83" t="e">
        <f t="shared" si="53"/>
        <v>#DIV/0!</v>
      </c>
    </row>
    <row r="1126" spans="10:14" x14ac:dyDescent="0.25">
      <c r="J1126" s="84">
        <f>EOD_T-A1126</f>
        <v>42094</v>
      </c>
      <c r="K1126" s="83">
        <f t="shared" si="51"/>
        <v>0</v>
      </c>
      <c r="L1126" s="83" t="e">
        <f t="shared" si="52"/>
        <v>#DIV/0!</v>
      </c>
      <c r="M1126" s="83" t="e">
        <f>L1126-CGB_90DSMR</f>
        <v>#DIV/0!</v>
      </c>
      <c r="N1126" s="83" t="e">
        <f t="shared" si="53"/>
        <v>#DIV/0!</v>
      </c>
    </row>
    <row r="1127" spans="10:14" x14ac:dyDescent="0.25">
      <c r="J1127" s="84">
        <f>EOD_T-A1127</f>
        <v>42094</v>
      </c>
      <c r="K1127" s="83">
        <f t="shared" si="51"/>
        <v>0</v>
      </c>
      <c r="L1127" s="83" t="e">
        <f t="shared" si="52"/>
        <v>#DIV/0!</v>
      </c>
      <c r="M1127" s="83" t="e">
        <f>L1127-CGB_90DSMR</f>
        <v>#DIV/0!</v>
      </c>
      <c r="N1127" s="83" t="e">
        <f t="shared" si="53"/>
        <v>#DIV/0!</v>
      </c>
    </row>
    <row r="1128" spans="10:14" x14ac:dyDescent="0.25">
      <c r="J1128" s="84">
        <f>EOD_T-A1128</f>
        <v>42094</v>
      </c>
      <c r="K1128" s="83">
        <f t="shared" si="51"/>
        <v>0</v>
      </c>
      <c r="L1128" s="83" t="e">
        <f t="shared" si="52"/>
        <v>#DIV/0!</v>
      </c>
      <c r="M1128" s="83" t="e">
        <f>L1128-CGB_90DSMR</f>
        <v>#DIV/0!</v>
      </c>
      <c r="N1128" s="83" t="e">
        <f t="shared" si="53"/>
        <v>#DIV/0!</v>
      </c>
    </row>
    <row r="1129" spans="10:14" x14ac:dyDescent="0.25">
      <c r="J1129" s="84">
        <f>EOD_T-A1129</f>
        <v>42094</v>
      </c>
      <c r="K1129" s="83">
        <f t="shared" si="51"/>
        <v>0</v>
      </c>
      <c r="L1129" s="83" t="e">
        <f t="shared" si="52"/>
        <v>#DIV/0!</v>
      </c>
      <c r="M1129" s="83" t="e">
        <f>L1129-CGB_90DSMR</f>
        <v>#DIV/0!</v>
      </c>
      <c r="N1129" s="83" t="e">
        <f t="shared" si="53"/>
        <v>#DIV/0!</v>
      </c>
    </row>
    <row r="1130" spans="10:14" x14ac:dyDescent="0.25">
      <c r="J1130" s="84">
        <f>EOD_T-A1130</f>
        <v>42094</v>
      </c>
      <c r="K1130" s="83">
        <f t="shared" si="51"/>
        <v>0</v>
      </c>
      <c r="L1130" s="83" t="e">
        <f t="shared" si="52"/>
        <v>#DIV/0!</v>
      </c>
      <c r="M1130" s="83" t="e">
        <f>L1130-CGB_90DSMR</f>
        <v>#DIV/0!</v>
      </c>
      <c r="N1130" s="83" t="e">
        <f t="shared" si="53"/>
        <v>#DIV/0!</v>
      </c>
    </row>
    <row r="1131" spans="10:14" x14ac:dyDescent="0.25">
      <c r="J1131" s="84">
        <f>EOD_T-A1131</f>
        <v>42094</v>
      </c>
      <c r="K1131" s="83">
        <f t="shared" si="51"/>
        <v>0</v>
      </c>
      <c r="L1131" s="83" t="e">
        <f t="shared" si="52"/>
        <v>#DIV/0!</v>
      </c>
      <c r="M1131" s="83" t="e">
        <f>L1131-CGB_90DSMR</f>
        <v>#DIV/0!</v>
      </c>
      <c r="N1131" s="83" t="e">
        <f t="shared" si="53"/>
        <v>#DIV/0!</v>
      </c>
    </row>
    <row r="1132" spans="10:14" x14ac:dyDescent="0.25">
      <c r="J1132" s="84">
        <f>EOD_T-A1132</f>
        <v>42094</v>
      </c>
      <c r="K1132" s="83">
        <f t="shared" si="51"/>
        <v>0</v>
      </c>
      <c r="L1132" s="83" t="e">
        <f t="shared" si="52"/>
        <v>#DIV/0!</v>
      </c>
      <c r="M1132" s="83" t="e">
        <f>L1132-CGB_90DSMR</f>
        <v>#DIV/0!</v>
      </c>
      <c r="N1132" s="83" t="e">
        <f t="shared" si="53"/>
        <v>#DIV/0!</v>
      </c>
    </row>
    <row r="1133" spans="10:14" x14ac:dyDescent="0.25">
      <c r="J1133" s="84">
        <f>EOD_T-A1133</f>
        <v>42094</v>
      </c>
      <c r="K1133" s="83">
        <f t="shared" si="51"/>
        <v>0</v>
      </c>
      <c r="L1133" s="83" t="e">
        <f t="shared" si="52"/>
        <v>#DIV/0!</v>
      </c>
      <c r="M1133" s="83" t="e">
        <f>L1133-CGB_90DSMR</f>
        <v>#DIV/0!</v>
      </c>
      <c r="N1133" s="83" t="e">
        <f t="shared" si="53"/>
        <v>#DIV/0!</v>
      </c>
    </row>
    <row r="1134" spans="10:14" x14ac:dyDescent="0.25">
      <c r="J1134" s="84">
        <f>EOD_T-A1134</f>
        <v>42094</v>
      </c>
      <c r="K1134" s="83">
        <f t="shared" si="51"/>
        <v>0</v>
      </c>
      <c r="L1134" s="83" t="e">
        <f t="shared" si="52"/>
        <v>#DIV/0!</v>
      </c>
      <c r="M1134" s="83" t="e">
        <f>L1134-CGB_90DSMR</f>
        <v>#DIV/0!</v>
      </c>
      <c r="N1134" s="83" t="e">
        <f t="shared" si="53"/>
        <v>#DIV/0!</v>
      </c>
    </row>
    <row r="1135" spans="10:14" x14ac:dyDescent="0.25">
      <c r="J1135" s="84">
        <f>EOD_T-A1135</f>
        <v>42094</v>
      </c>
      <c r="K1135" s="83">
        <f t="shared" si="51"/>
        <v>0</v>
      </c>
      <c r="L1135" s="83" t="e">
        <f t="shared" si="52"/>
        <v>#DIV/0!</v>
      </c>
      <c r="M1135" s="83" t="e">
        <f>L1135-CGB_90DSMR</f>
        <v>#DIV/0!</v>
      </c>
      <c r="N1135" s="83" t="e">
        <f t="shared" si="53"/>
        <v>#DIV/0!</v>
      </c>
    </row>
    <row r="1136" spans="10:14" x14ac:dyDescent="0.25">
      <c r="J1136" s="84">
        <f>EOD_T-A1136</f>
        <v>42094</v>
      </c>
      <c r="K1136" s="83">
        <f t="shared" si="51"/>
        <v>0</v>
      </c>
      <c r="L1136" s="83" t="e">
        <f t="shared" si="52"/>
        <v>#DIV/0!</v>
      </c>
      <c r="M1136" s="83" t="e">
        <f>L1136-CGB_90DSMR</f>
        <v>#DIV/0!</v>
      </c>
      <c r="N1136" s="83" t="e">
        <f t="shared" si="53"/>
        <v>#DIV/0!</v>
      </c>
    </row>
    <row r="1137" spans="10:14" x14ac:dyDescent="0.25">
      <c r="J1137" s="84">
        <f>EOD_T-A1137</f>
        <v>42094</v>
      </c>
      <c r="K1137" s="83">
        <f t="shared" si="51"/>
        <v>0</v>
      </c>
      <c r="L1137" s="83" t="e">
        <f t="shared" si="52"/>
        <v>#DIV/0!</v>
      </c>
      <c r="M1137" s="83" t="e">
        <f>L1137-CGB_90DSMR</f>
        <v>#DIV/0!</v>
      </c>
      <c r="N1137" s="83" t="e">
        <f t="shared" si="53"/>
        <v>#DIV/0!</v>
      </c>
    </row>
    <row r="1138" spans="10:14" x14ac:dyDescent="0.25">
      <c r="J1138" s="84">
        <f>EOD_T-A1138</f>
        <v>42094</v>
      </c>
      <c r="K1138" s="83">
        <f t="shared" si="51"/>
        <v>0</v>
      </c>
      <c r="L1138" s="83" t="e">
        <f t="shared" si="52"/>
        <v>#DIV/0!</v>
      </c>
      <c r="M1138" s="83" t="e">
        <f>L1138-CGB_90DSMR</f>
        <v>#DIV/0!</v>
      </c>
      <c r="N1138" s="83" t="e">
        <f t="shared" si="53"/>
        <v>#DIV/0!</v>
      </c>
    </row>
    <row r="1139" spans="10:14" x14ac:dyDescent="0.25">
      <c r="J1139" s="84">
        <f>EOD_T-A1139</f>
        <v>42094</v>
      </c>
      <c r="K1139" s="83">
        <f t="shared" si="51"/>
        <v>0</v>
      </c>
      <c r="L1139" s="83" t="e">
        <f t="shared" si="52"/>
        <v>#DIV/0!</v>
      </c>
      <c r="M1139" s="83" t="e">
        <f>L1139-CGB_90DSMR</f>
        <v>#DIV/0!</v>
      </c>
      <c r="N1139" s="83" t="e">
        <f t="shared" si="53"/>
        <v>#DIV/0!</v>
      </c>
    </row>
    <row r="1140" spans="10:14" x14ac:dyDescent="0.25">
      <c r="J1140" s="84">
        <f>EOD_T-A1140</f>
        <v>42094</v>
      </c>
      <c r="K1140" s="83">
        <f t="shared" si="51"/>
        <v>0</v>
      </c>
      <c r="L1140" s="83" t="e">
        <f t="shared" si="52"/>
        <v>#DIV/0!</v>
      </c>
      <c r="M1140" s="83" t="e">
        <f>L1140-CGB_90DSMR</f>
        <v>#DIV/0!</v>
      </c>
      <c r="N1140" s="83" t="e">
        <f t="shared" si="53"/>
        <v>#DIV/0!</v>
      </c>
    </row>
    <row r="1141" spans="10:14" x14ac:dyDescent="0.25">
      <c r="J1141" s="84">
        <f>EOD_T-A1141</f>
        <v>42094</v>
      </c>
      <c r="K1141" s="83">
        <f t="shared" si="51"/>
        <v>0</v>
      </c>
      <c r="L1141" s="83" t="e">
        <f t="shared" si="52"/>
        <v>#DIV/0!</v>
      </c>
      <c r="M1141" s="83" t="e">
        <f>L1141-CGB_90DSMR</f>
        <v>#DIV/0!</v>
      </c>
      <c r="N1141" s="83" t="e">
        <f t="shared" si="53"/>
        <v>#DIV/0!</v>
      </c>
    </row>
    <row r="1142" spans="10:14" x14ac:dyDescent="0.25">
      <c r="J1142" s="84">
        <f>EOD_T-A1142</f>
        <v>42094</v>
      </c>
      <c r="K1142" s="83">
        <f t="shared" si="51"/>
        <v>0</v>
      </c>
      <c r="L1142" s="83" t="e">
        <f t="shared" si="52"/>
        <v>#DIV/0!</v>
      </c>
      <c r="M1142" s="83" t="e">
        <f>L1142-CGB_90DSMR</f>
        <v>#DIV/0!</v>
      </c>
      <c r="N1142" s="83" t="e">
        <f t="shared" si="53"/>
        <v>#DIV/0!</v>
      </c>
    </row>
    <row r="1143" spans="10:14" x14ac:dyDescent="0.25">
      <c r="J1143" s="84">
        <f>EOD_T-A1143</f>
        <v>42094</v>
      </c>
      <c r="K1143" s="83">
        <f t="shared" si="51"/>
        <v>0</v>
      </c>
      <c r="L1143" s="83" t="e">
        <f t="shared" si="52"/>
        <v>#DIV/0!</v>
      </c>
      <c r="M1143" s="83" t="e">
        <f>L1143-CGB_90DSMR</f>
        <v>#DIV/0!</v>
      </c>
      <c r="N1143" s="83" t="e">
        <f t="shared" si="53"/>
        <v>#DIV/0!</v>
      </c>
    </row>
    <row r="1144" spans="10:14" x14ac:dyDescent="0.25">
      <c r="J1144" s="84">
        <f>EOD_T-A1144</f>
        <v>42094</v>
      </c>
      <c r="K1144" s="83">
        <f t="shared" si="51"/>
        <v>0</v>
      </c>
      <c r="L1144" s="83" t="e">
        <f t="shared" si="52"/>
        <v>#DIV/0!</v>
      </c>
      <c r="M1144" s="83" t="e">
        <f>L1144-CGB_90DSMR</f>
        <v>#DIV/0!</v>
      </c>
      <c r="N1144" s="83" t="e">
        <f t="shared" si="53"/>
        <v>#DIV/0!</v>
      </c>
    </row>
    <row r="1145" spans="10:14" x14ac:dyDescent="0.25">
      <c r="J1145" s="84">
        <f>EOD_T-A1145</f>
        <v>42094</v>
      </c>
      <c r="K1145" s="83">
        <f t="shared" si="51"/>
        <v>0</v>
      </c>
      <c r="L1145" s="83" t="e">
        <f t="shared" si="52"/>
        <v>#DIV/0!</v>
      </c>
      <c r="M1145" s="83" t="e">
        <f>L1145-CGB_90DSMR</f>
        <v>#DIV/0!</v>
      </c>
      <c r="N1145" s="83" t="e">
        <f t="shared" si="53"/>
        <v>#DIV/0!</v>
      </c>
    </row>
    <row r="1146" spans="10:14" x14ac:dyDescent="0.25">
      <c r="J1146" s="84">
        <f>EOD_T-A1146</f>
        <v>42094</v>
      </c>
      <c r="K1146" s="83">
        <f t="shared" si="51"/>
        <v>0</v>
      </c>
      <c r="L1146" s="83" t="e">
        <f t="shared" si="52"/>
        <v>#DIV/0!</v>
      </c>
      <c r="M1146" s="83" t="e">
        <f>L1146-CGB_90DSMR</f>
        <v>#DIV/0!</v>
      </c>
      <c r="N1146" s="83" t="e">
        <f t="shared" si="53"/>
        <v>#DIV/0!</v>
      </c>
    </row>
    <row r="1147" spans="10:14" x14ac:dyDescent="0.25">
      <c r="J1147" s="84">
        <f>EOD_T-A1147</f>
        <v>42094</v>
      </c>
      <c r="K1147" s="83">
        <f t="shared" si="51"/>
        <v>0</v>
      </c>
      <c r="L1147" s="83" t="e">
        <f t="shared" si="52"/>
        <v>#DIV/0!</v>
      </c>
      <c r="M1147" s="83" t="e">
        <f>L1147-CGB_90DSMR</f>
        <v>#DIV/0!</v>
      </c>
      <c r="N1147" s="83" t="e">
        <f t="shared" si="53"/>
        <v>#DIV/0!</v>
      </c>
    </row>
    <row r="1148" spans="10:14" x14ac:dyDescent="0.25">
      <c r="J1148" s="84">
        <f>EOD_T-A1148</f>
        <v>42094</v>
      </c>
      <c r="K1148" s="83">
        <f t="shared" si="51"/>
        <v>0</v>
      </c>
      <c r="L1148" s="83" t="e">
        <f t="shared" si="52"/>
        <v>#DIV/0!</v>
      </c>
      <c r="M1148" s="83" t="e">
        <f>L1148-CGB_90DSMR</f>
        <v>#DIV/0!</v>
      </c>
      <c r="N1148" s="83" t="e">
        <f t="shared" si="53"/>
        <v>#DIV/0!</v>
      </c>
    </row>
    <row r="1149" spans="10:14" x14ac:dyDescent="0.25">
      <c r="J1149" s="84">
        <f>EOD_T-A1149</f>
        <v>42094</v>
      </c>
      <c r="K1149" s="83">
        <f t="shared" si="51"/>
        <v>0</v>
      </c>
      <c r="L1149" s="83" t="e">
        <f t="shared" si="52"/>
        <v>#DIV/0!</v>
      </c>
      <c r="M1149" s="83" t="e">
        <f>L1149-CGB_90DSMR</f>
        <v>#DIV/0!</v>
      </c>
      <c r="N1149" s="83" t="e">
        <f t="shared" si="53"/>
        <v>#DIV/0!</v>
      </c>
    </row>
    <row r="1150" spans="10:14" x14ac:dyDescent="0.25">
      <c r="J1150" s="84">
        <f>EOD_T-A1150</f>
        <v>42094</v>
      </c>
      <c r="K1150" s="83">
        <f t="shared" si="51"/>
        <v>0</v>
      </c>
      <c r="L1150" s="83" t="e">
        <f t="shared" si="52"/>
        <v>#DIV/0!</v>
      </c>
      <c r="M1150" s="83" t="e">
        <f>L1150-CGB_90DSMR</f>
        <v>#DIV/0!</v>
      </c>
      <c r="N1150" s="83" t="e">
        <f t="shared" si="53"/>
        <v>#DIV/0!</v>
      </c>
    </row>
    <row r="1151" spans="10:14" x14ac:dyDescent="0.25">
      <c r="J1151" s="84">
        <f>EOD_T-A1151</f>
        <v>42094</v>
      </c>
      <c r="K1151" s="83">
        <f t="shared" si="51"/>
        <v>0</v>
      </c>
      <c r="L1151" s="83" t="e">
        <f t="shared" si="52"/>
        <v>#DIV/0!</v>
      </c>
      <c r="M1151" s="83" t="e">
        <f>L1151-CGB_90DSMR</f>
        <v>#DIV/0!</v>
      </c>
      <c r="N1151" s="83" t="e">
        <f t="shared" si="53"/>
        <v>#DIV/0!</v>
      </c>
    </row>
    <row r="1152" spans="10:14" x14ac:dyDescent="0.25">
      <c r="J1152" s="84">
        <f>EOD_T-A1152</f>
        <v>42094</v>
      </c>
      <c r="K1152" s="83">
        <f t="shared" si="51"/>
        <v>0</v>
      </c>
      <c r="L1152" s="83" t="e">
        <f t="shared" si="52"/>
        <v>#DIV/0!</v>
      </c>
      <c r="M1152" s="83" t="e">
        <f>L1152-CGB_90DSMR</f>
        <v>#DIV/0!</v>
      </c>
      <c r="N1152" s="83" t="e">
        <f t="shared" si="53"/>
        <v>#DIV/0!</v>
      </c>
    </row>
    <row r="1153" spans="10:14" x14ac:dyDescent="0.25">
      <c r="J1153" s="84">
        <f>EOD_T-A1153</f>
        <v>42094</v>
      </c>
      <c r="K1153" s="83">
        <f t="shared" si="51"/>
        <v>0</v>
      </c>
      <c r="L1153" s="83" t="e">
        <f t="shared" si="52"/>
        <v>#DIV/0!</v>
      </c>
      <c r="M1153" s="83" t="e">
        <f>L1153-CGB_90DSMR</f>
        <v>#DIV/0!</v>
      </c>
      <c r="N1153" s="83" t="e">
        <f t="shared" si="53"/>
        <v>#DIV/0!</v>
      </c>
    </row>
    <row r="1154" spans="10:14" x14ac:dyDescent="0.25">
      <c r="J1154" s="84">
        <f>EOD_T-A1154</f>
        <v>42094</v>
      </c>
      <c r="K1154" s="83">
        <f t="shared" si="51"/>
        <v>0</v>
      </c>
      <c r="L1154" s="83" t="e">
        <f t="shared" si="52"/>
        <v>#DIV/0!</v>
      </c>
      <c r="M1154" s="83" t="e">
        <f>L1154-CGB_90DSMR</f>
        <v>#DIV/0!</v>
      </c>
      <c r="N1154" s="83" t="e">
        <f t="shared" si="53"/>
        <v>#DIV/0!</v>
      </c>
    </row>
    <row r="1155" spans="10:14" x14ac:dyDescent="0.25">
      <c r="J1155" s="84">
        <f>EOD_T-A1155</f>
        <v>42094</v>
      </c>
      <c r="K1155" s="83">
        <f t="shared" si="51"/>
        <v>0</v>
      </c>
      <c r="L1155" s="83" t="e">
        <f t="shared" si="52"/>
        <v>#DIV/0!</v>
      </c>
      <c r="M1155" s="83" t="e">
        <f>L1155-CGB_90DSMR</f>
        <v>#DIV/0!</v>
      </c>
      <c r="N1155" s="83" t="e">
        <f t="shared" si="53"/>
        <v>#DIV/0!</v>
      </c>
    </row>
    <row r="1156" spans="10:14" x14ac:dyDescent="0.25">
      <c r="J1156" s="84">
        <f>EOD_T-A1156</f>
        <v>42094</v>
      </c>
      <c r="K1156" s="83">
        <f t="shared" si="51"/>
        <v>0</v>
      </c>
      <c r="L1156" s="83" t="e">
        <f t="shared" si="52"/>
        <v>#DIV/0!</v>
      </c>
      <c r="M1156" s="83" t="e">
        <f>L1156-CGB_90DSMR</f>
        <v>#DIV/0!</v>
      </c>
      <c r="N1156" s="83" t="e">
        <f t="shared" si="53"/>
        <v>#DIV/0!</v>
      </c>
    </row>
    <row r="1157" spans="10:14" x14ac:dyDescent="0.25">
      <c r="J1157" s="84">
        <f>EOD_T-A1157</f>
        <v>42094</v>
      </c>
      <c r="K1157" s="83">
        <f t="shared" si="51"/>
        <v>0</v>
      </c>
      <c r="L1157" s="83" t="e">
        <f t="shared" si="52"/>
        <v>#DIV/0!</v>
      </c>
      <c r="M1157" s="83" t="e">
        <f>L1157-CGB_90DSMR</f>
        <v>#DIV/0!</v>
      </c>
      <c r="N1157" s="83" t="e">
        <f t="shared" si="53"/>
        <v>#DIV/0!</v>
      </c>
    </row>
    <row r="1158" spans="10:14" x14ac:dyDescent="0.25">
      <c r="J1158" s="84">
        <f>EOD_T-A1158</f>
        <v>42094</v>
      </c>
      <c r="K1158" s="83">
        <f t="shared" si="51"/>
        <v>0</v>
      </c>
      <c r="L1158" s="83" t="e">
        <f t="shared" si="52"/>
        <v>#DIV/0!</v>
      </c>
      <c r="M1158" s="83" t="e">
        <f>L1158-CGB_90DSMR</f>
        <v>#DIV/0!</v>
      </c>
      <c r="N1158" s="83" t="e">
        <f t="shared" si="53"/>
        <v>#DIV/0!</v>
      </c>
    </row>
    <row r="1159" spans="10:14" x14ac:dyDescent="0.25">
      <c r="J1159" s="84">
        <f>EOD_T-A1159</f>
        <v>42094</v>
      </c>
      <c r="K1159" s="83">
        <f t="shared" si="51"/>
        <v>0</v>
      </c>
      <c r="L1159" s="83" t="e">
        <f t="shared" si="52"/>
        <v>#DIV/0!</v>
      </c>
      <c r="M1159" s="83" t="e">
        <f>L1159-CGB_90DSMR</f>
        <v>#DIV/0!</v>
      </c>
      <c r="N1159" s="83" t="e">
        <f t="shared" si="53"/>
        <v>#DIV/0!</v>
      </c>
    </row>
    <row r="1160" spans="10:14" x14ac:dyDescent="0.25">
      <c r="J1160" s="84">
        <f>EOD_T-A1160</f>
        <v>42094</v>
      </c>
      <c r="K1160" s="83">
        <f t="shared" si="51"/>
        <v>0</v>
      </c>
      <c r="L1160" s="83" t="e">
        <f t="shared" si="52"/>
        <v>#DIV/0!</v>
      </c>
      <c r="M1160" s="83" t="e">
        <f>L1160-CGB_90DSMR</f>
        <v>#DIV/0!</v>
      </c>
      <c r="N1160" s="83" t="e">
        <f t="shared" si="53"/>
        <v>#DIV/0!</v>
      </c>
    </row>
    <row r="1161" spans="10:14" x14ac:dyDescent="0.25">
      <c r="J1161" s="84">
        <f>EOD_T-A1161</f>
        <v>42094</v>
      </c>
      <c r="K1161" s="83">
        <f t="shared" si="51"/>
        <v>0</v>
      </c>
      <c r="L1161" s="83" t="e">
        <f t="shared" si="52"/>
        <v>#DIV/0!</v>
      </c>
      <c r="M1161" s="83" t="e">
        <f>L1161-CGB_90DSMR</f>
        <v>#DIV/0!</v>
      </c>
      <c r="N1161" s="83" t="e">
        <f t="shared" si="53"/>
        <v>#DIV/0!</v>
      </c>
    </row>
    <row r="1162" spans="10:14" x14ac:dyDescent="0.25">
      <c r="J1162" s="84">
        <f>EOD_T-A1162</f>
        <v>42094</v>
      </c>
      <c r="K1162" s="83">
        <f t="shared" si="51"/>
        <v>0</v>
      </c>
      <c r="L1162" s="83" t="e">
        <f t="shared" si="52"/>
        <v>#DIV/0!</v>
      </c>
      <c r="M1162" s="83" t="e">
        <f>L1162-CGB_90DSMR</f>
        <v>#DIV/0!</v>
      </c>
      <c r="N1162" s="83" t="e">
        <f t="shared" si="53"/>
        <v>#DIV/0!</v>
      </c>
    </row>
    <row r="1163" spans="10:14" x14ac:dyDescent="0.25">
      <c r="J1163" s="84">
        <f>EOD_T-A1163</f>
        <v>42094</v>
      </c>
      <c r="K1163" s="83">
        <f t="shared" si="51"/>
        <v>0</v>
      </c>
      <c r="L1163" s="83" t="e">
        <f t="shared" si="52"/>
        <v>#DIV/0!</v>
      </c>
      <c r="M1163" s="83" t="e">
        <f>L1163-CGB_90DSMR</f>
        <v>#DIV/0!</v>
      </c>
      <c r="N1163" s="83" t="e">
        <f t="shared" si="53"/>
        <v>#DIV/0!</v>
      </c>
    </row>
    <row r="1164" spans="10:14" x14ac:dyDescent="0.25">
      <c r="J1164" s="84">
        <f>EOD_T-A1164</f>
        <v>42094</v>
      </c>
      <c r="K1164" s="83">
        <f t="shared" ref="K1164:K1227" si="54">E1164-E1165</f>
        <v>0</v>
      </c>
      <c r="L1164" s="83" t="e">
        <f t="shared" ref="L1164:L1227" si="55">K1164/E1165*100</f>
        <v>#DIV/0!</v>
      </c>
      <c r="M1164" s="83" t="e">
        <f>L1164-CGB_90DSMR</f>
        <v>#DIV/0!</v>
      </c>
      <c r="N1164" s="83" t="e">
        <f t="shared" ref="N1164:N1227" si="56">M1164*M1164</f>
        <v>#DIV/0!</v>
      </c>
    </row>
    <row r="1165" spans="10:14" x14ac:dyDescent="0.25">
      <c r="J1165" s="84">
        <f>EOD_T-A1165</f>
        <v>42094</v>
      </c>
      <c r="K1165" s="83">
        <f t="shared" si="54"/>
        <v>0</v>
      </c>
      <c r="L1165" s="83" t="e">
        <f t="shared" si="55"/>
        <v>#DIV/0!</v>
      </c>
      <c r="M1165" s="83" t="e">
        <f>L1165-CGB_90DSMR</f>
        <v>#DIV/0!</v>
      </c>
      <c r="N1165" s="83" t="e">
        <f t="shared" si="56"/>
        <v>#DIV/0!</v>
      </c>
    </row>
    <row r="1166" spans="10:14" x14ac:dyDescent="0.25">
      <c r="J1166" s="84">
        <f>EOD_T-A1166</f>
        <v>42094</v>
      </c>
      <c r="K1166" s="83">
        <f t="shared" si="54"/>
        <v>0</v>
      </c>
      <c r="L1166" s="83" t="e">
        <f t="shared" si="55"/>
        <v>#DIV/0!</v>
      </c>
      <c r="M1166" s="83" t="e">
        <f>L1166-CGB_90DSMR</f>
        <v>#DIV/0!</v>
      </c>
      <c r="N1166" s="83" t="e">
        <f t="shared" si="56"/>
        <v>#DIV/0!</v>
      </c>
    </row>
    <row r="1167" spans="10:14" x14ac:dyDescent="0.25">
      <c r="J1167" s="84">
        <f>EOD_T-A1167</f>
        <v>42094</v>
      </c>
      <c r="K1167" s="83">
        <f t="shared" si="54"/>
        <v>0</v>
      </c>
      <c r="L1167" s="83" t="e">
        <f t="shared" si="55"/>
        <v>#DIV/0!</v>
      </c>
      <c r="M1167" s="83" t="e">
        <f>L1167-CGB_90DSMR</f>
        <v>#DIV/0!</v>
      </c>
      <c r="N1167" s="83" t="e">
        <f t="shared" si="56"/>
        <v>#DIV/0!</v>
      </c>
    </row>
    <row r="1168" spans="10:14" x14ac:dyDescent="0.25">
      <c r="J1168" s="84">
        <f>EOD_T-A1168</f>
        <v>42094</v>
      </c>
      <c r="K1168" s="83">
        <f t="shared" si="54"/>
        <v>0</v>
      </c>
      <c r="L1168" s="83" t="e">
        <f t="shared" si="55"/>
        <v>#DIV/0!</v>
      </c>
      <c r="M1168" s="83" t="e">
        <f>L1168-CGB_90DSMR</f>
        <v>#DIV/0!</v>
      </c>
      <c r="N1168" s="83" t="e">
        <f t="shared" si="56"/>
        <v>#DIV/0!</v>
      </c>
    </row>
    <row r="1169" spans="10:14" x14ac:dyDescent="0.25">
      <c r="J1169" s="84">
        <f>EOD_T-A1169</f>
        <v>42094</v>
      </c>
      <c r="K1169" s="83">
        <f t="shared" si="54"/>
        <v>0</v>
      </c>
      <c r="L1169" s="83" t="e">
        <f t="shared" si="55"/>
        <v>#DIV/0!</v>
      </c>
      <c r="M1169" s="83" t="e">
        <f>L1169-CGB_90DSMR</f>
        <v>#DIV/0!</v>
      </c>
      <c r="N1169" s="83" t="e">
        <f t="shared" si="56"/>
        <v>#DIV/0!</v>
      </c>
    </row>
    <row r="1170" spans="10:14" x14ac:dyDescent="0.25">
      <c r="J1170" s="84">
        <f>EOD_T-A1170</f>
        <v>42094</v>
      </c>
      <c r="K1170" s="83">
        <f t="shared" si="54"/>
        <v>0</v>
      </c>
      <c r="L1170" s="83" t="e">
        <f t="shared" si="55"/>
        <v>#DIV/0!</v>
      </c>
      <c r="M1170" s="83" t="e">
        <f>L1170-CGB_90DSMR</f>
        <v>#DIV/0!</v>
      </c>
      <c r="N1170" s="83" t="e">
        <f t="shared" si="56"/>
        <v>#DIV/0!</v>
      </c>
    </row>
    <row r="1171" spans="10:14" x14ac:dyDescent="0.25">
      <c r="J1171" s="84">
        <f>EOD_T-A1171</f>
        <v>42094</v>
      </c>
      <c r="K1171" s="83">
        <f t="shared" si="54"/>
        <v>0</v>
      </c>
      <c r="L1171" s="83" t="e">
        <f t="shared" si="55"/>
        <v>#DIV/0!</v>
      </c>
      <c r="M1171" s="83" t="e">
        <f>L1171-CGB_90DSMR</f>
        <v>#DIV/0!</v>
      </c>
      <c r="N1171" s="83" t="e">
        <f t="shared" si="56"/>
        <v>#DIV/0!</v>
      </c>
    </row>
    <row r="1172" spans="10:14" x14ac:dyDescent="0.25">
      <c r="J1172" s="84">
        <f>EOD_T-A1172</f>
        <v>42094</v>
      </c>
      <c r="K1172" s="83">
        <f t="shared" si="54"/>
        <v>0</v>
      </c>
      <c r="L1172" s="83" t="e">
        <f t="shared" si="55"/>
        <v>#DIV/0!</v>
      </c>
      <c r="M1172" s="83" t="e">
        <f>L1172-CGB_90DSMR</f>
        <v>#DIV/0!</v>
      </c>
      <c r="N1172" s="83" t="e">
        <f t="shared" si="56"/>
        <v>#DIV/0!</v>
      </c>
    </row>
    <row r="1173" spans="10:14" x14ac:dyDescent="0.25">
      <c r="J1173" s="84">
        <f>EOD_T-A1173</f>
        <v>42094</v>
      </c>
      <c r="K1173" s="83">
        <f t="shared" si="54"/>
        <v>0</v>
      </c>
      <c r="L1173" s="83" t="e">
        <f t="shared" si="55"/>
        <v>#DIV/0!</v>
      </c>
      <c r="M1173" s="83" t="e">
        <f>L1173-CGB_90DSMR</f>
        <v>#DIV/0!</v>
      </c>
      <c r="N1173" s="83" t="e">
        <f t="shared" si="56"/>
        <v>#DIV/0!</v>
      </c>
    </row>
    <row r="1174" spans="10:14" x14ac:dyDescent="0.25">
      <c r="J1174" s="84">
        <f>EOD_T-A1174</f>
        <v>42094</v>
      </c>
      <c r="K1174" s="83">
        <f t="shared" si="54"/>
        <v>0</v>
      </c>
      <c r="L1174" s="83" t="e">
        <f t="shared" si="55"/>
        <v>#DIV/0!</v>
      </c>
      <c r="M1174" s="83" t="e">
        <f>L1174-CGB_90DSMR</f>
        <v>#DIV/0!</v>
      </c>
      <c r="N1174" s="83" t="e">
        <f t="shared" si="56"/>
        <v>#DIV/0!</v>
      </c>
    </row>
    <row r="1175" spans="10:14" x14ac:dyDescent="0.25">
      <c r="J1175" s="84">
        <f>EOD_T-A1175</f>
        <v>42094</v>
      </c>
      <c r="K1175" s="83">
        <f t="shared" si="54"/>
        <v>0</v>
      </c>
      <c r="L1175" s="83" t="e">
        <f t="shared" si="55"/>
        <v>#DIV/0!</v>
      </c>
      <c r="M1175" s="83" t="e">
        <f>L1175-CGB_90DSMR</f>
        <v>#DIV/0!</v>
      </c>
      <c r="N1175" s="83" t="e">
        <f t="shared" si="56"/>
        <v>#DIV/0!</v>
      </c>
    </row>
    <row r="1176" spans="10:14" x14ac:dyDescent="0.25">
      <c r="J1176" s="84">
        <f>EOD_T-A1176</f>
        <v>42094</v>
      </c>
      <c r="K1176" s="83">
        <f t="shared" si="54"/>
        <v>0</v>
      </c>
      <c r="L1176" s="83" t="e">
        <f t="shared" si="55"/>
        <v>#DIV/0!</v>
      </c>
      <c r="M1176" s="83" t="e">
        <f>L1176-CGB_90DSMR</f>
        <v>#DIV/0!</v>
      </c>
      <c r="N1176" s="83" t="e">
        <f t="shared" si="56"/>
        <v>#DIV/0!</v>
      </c>
    </row>
    <row r="1177" spans="10:14" x14ac:dyDescent="0.25">
      <c r="J1177" s="84">
        <f>EOD_T-A1177</f>
        <v>42094</v>
      </c>
      <c r="K1177" s="83">
        <f t="shared" si="54"/>
        <v>0</v>
      </c>
      <c r="L1177" s="83" t="e">
        <f t="shared" si="55"/>
        <v>#DIV/0!</v>
      </c>
      <c r="M1177" s="83" t="e">
        <f>L1177-CGB_90DSMR</f>
        <v>#DIV/0!</v>
      </c>
      <c r="N1177" s="83" t="e">
        <f t="shared" si="56"/>
        <v>#DIV/0!</v>
      </c>
    </row>
    <row r="1178" spans="10:14" x14ac:dyDescent="0.25">
      <c r="J1178" s="84">
        <f>EOD_T-A1178</f>
        <v>42094</v>
      </c>
      <c r="K1178" s="83">
        <f t="shared" si="54"/>
        <v>0</v>
      </c>
      <c r="L1178" s="83" t="e">
        <f t="shared" si="55"/>
        <v>#DIV/0!</v>
      </c>
      <c r="M1178" s="83" t="e">
        <f>L1178-CGB_90DSMR</f>
        <v>#DIV/0!</v>
      </c>
      <c r="N1178" s="83" t="e">
        <f t="shared" si="56"/>
        <v>#DIV/0!</v>
      </c>
    </row>
    <row r="1179" spans="10:14" x14ac:dyDescent="0.25">
      <c r="J1179" s="84">
        <f>EOD_T-A1179</f>
        <v>42094</v>
      </c>
      <c r="K1179" s="83">
        <f t="shared" si="54"/>
        <v>0</v>
      </c>
      <c r="L1179" s="83" t="e">
        <f t="shared" si="55"/>
        <v>#DIV/0!</v>
      </c>
      <c r="M1179" s="83" t="e">
        <f>L1179-CGB_90DSMR</f>
        <v>#DIV/0!</v>
      </c>
      <c r="N1179" s="83" t="e">
        <f t="shared" si="56"/>
        <v>#DIV/0!</v>
      </c>
    </row>
    <row r="1180" spans="10:14" x14ac:dyDescent="0.25">
      <c r="J1180" s="84">
        <f>EOD_T-A1180</f>
        <v>42094</v>
      </c>
      <c r="K1180" s="83">
        <f t="shared" si="54"/>
        <v>0</v>
      </c>
      <c r="L1180" s="83" t="e">
        <f t="shared" si="55"/>
        <v>#DIV/0!</v>
      </c>
      <c r="M1180" s="83" t="e">
        <f>L1180-CGB_90DSMR</f>
        <v>#DIV/0!</v>
      </c>
      <c r="N1180" s="83" t="e">
        <f t="shared" si="56"/>
        <v>#DIV/0!</v>
      </c>
    </row>
    <row r="1181" spans="10:14" x14ac:dyDescent="0.25">
      <c r="J1181" s="84">
        <f>EOD_T-A1181</f>
        <v>42094</v>
      </c>
      <c r="K1181" s="83">
        <f t="shared" si="54"/>
        <v>0</v>
      </c>
      <c r="L1181" s="83" t="e">
        <f t="shared" si="55"/>
        <v>#DIV/0!</v>
      </c>
      <c r="M1181" s="83" t="e">
        <f>L1181-CGB_90DSMR</f>
        <v>#DIV/0!</v>
      </c>
      <c r="N1181" s="83" t="e">
        <f t="shared" si="56"/>
        <v>#DIV/0!</v>
      </c>
    </row>
    <row r="1182" spans="10:14" x14ac:dyDescent="0.25">
      <c r="J1182" s="84">
        <f>EOD_T-A1182</f>
        <v>42094</v>
      </c>
      <c r="K1182" s="83">
        <f t="shared" si="54"/>
        <v>0</v>
      </c>
      <c r="L1182" s="83" t="e">
        <f t="shared" si="55"/>
        <v>#DIV/0!</v>
      </c>
      <c r="M1182" s="83" t="e">
        <f>L1182-CGB_90DSMR</f>
        <v>#DIV/0!</v>
      </c>
      <c r="N1182" s="83" t="e">
        <f t="shared" si="56"/>
        <v>#DIV/0!</v>
      </c>
    </row>
    <row r="1183" spans="10:14" x14ac:dyDescent="0.25">
      <c r="J1183" s="84">
        <f>EOD_T-A1183</f>
        <v>42094</v>
      </c>
      <c r="K1183" s="83">
        <f t="shared" si="54"/>
        <v>0</v>
      </c>
      <c r="L1183" s="83" t="e">
        <f t="shared" si="55"/>
        <v>#DIV/0!</v>
      </c>
      <c r="M1183" s="83" t="e">
        <f>L1183-CGB_90DSMR</f>
        <v>#DIV/0!</v>
      </c>
      <c r="N1183" s="83" t="e">
        <f t="shared" si="56"/>
        <v>#DIV/0!</v>
      </c>
    </row>
    <row r="1184" spans="10:14" x14ac:dyDescent="0.25">
      <c r="J1184" s="84">
        <f>EOD_T-A1184</f>
        <v>42094</v>
      </c>
      <c r="K1184" s="83">
        <f t="shared" si="54"/>
        <v>0</v>
      </c>
      <c r="L1184" s="83" t="e">
        <f t="shared" si="55"/>
        <v>#DIV/0!</v>
      </c>
      <c r="M1184" s="83" t="e">
        <f>L1184-CGB_90DSMR</f>
        <v>#DIV/0!</v>
      </c>
      <c r="N1184" s="83" t="e">
        <f t="shared" si="56"/>
        <v>#DIV/0!</v>
      </c>
    </row>
    <row r="1185" spans="10:14" x14ac:dyDescent="0.25">
      <c r="J1185" s="84">
        <f>EOD_T-A1185</f>
        <v>42094</v>
      </c>
      <c r="K1185" s="83">
        <f t="shared" si="54"/>
        <v>0</v>
      </c>
      <c r="L1185" s="83" t="e">
        <f t="shared" si="55"/>
        <v>#DIV/0!</v>
      </c>
      <c r="M1185" s="83" t="e">
        <f>L1185-CGB_90DSMR</f>
        <v>#DIV/0!</v>
      </c>
      <c r="N1185" s="83" t="e">
        <f t="shared" si="56"/>
        <v>#DIV/0!</v>
      </c>
    </row>
    <row r="1186" spans="10:14" x14ac:dyDescent="0.25">
      <c r="J1186" s="84">
        <f>EOD_T-A1186</f>
        <v>42094</v>
      </c>
      <c r="K1186" s="83">
        <f t="shared" si="54"/>
        <v>0</v>
      </c>
      <c r="L1186" s="83" t="e">
        <f t="shared" si="55"/>
        <v>#DIV/0!</v>
      </c>
      <c r="M1186" s="83" t="e">
        <f>L1186-CGB_90DSMR</f>
        <v>#DIV/0!</v>
      </c>
      <c r="N1186" s="83" t="e">
        <f t="shared" si="56"/>
        <v>#DIV/0!</v>
      </c>
    </row>
    <row r="1187" spans="10:14" x14ac:dyDescent="0.25">
      <c r="J1187" s="84">
        <f>EOD_T-A1187</f>
        <v>42094</v>
      </c>
      <c r="K1187" s="83">
        <f t="shared" si="54"/>
        <v>0</v>
      </c>
      <c r="L1187" s="83" t="e">
        <f t="shared" si="55"/>
        <v>#DIV/0!</v>
      </c>
      <c r="M1187" s="83" t="e">
        <f>L1187-CGB_90DSMR</f>
        <v>#DIV/0!</v>
      </c>
      <c r="N1187" s="83" t="e">
        <f t="shared" si="56"/>
        <v>#DIV/0!</v>
      </c>
    </row>
    <row r="1188" spans="10:14" x14ac:dyDescent="0.25">
      <c r="J1188" s="84">
        <f>EOD_T-A1188</f>
        <v>42094</v>
      </c>
      <c r="K1188" s="83">
        <f t="shared" si="54"/>
        <v>0</v>
      </c>
      <c r="L1188" s="83" t="e">
        <f t="shared" si="55"/>
        <v>#DIV/0!</v>
      </c>
      <c r="M1188" s="83" t="e">
        <f>L1188-CGB_90DSMR</f>
        <v>#DIV/0!</v>
      </c>
      <c r="N1188" s="83" t="e">
        <f t="shared" si="56"/>
        <v>#DIV/0!</v>
      </c>
    </row>
    <row r="1189" spans="10:14" x14ac:dyDescent="0.25">
      <c r="J1189" s="84">
        <f>EOD_T-A1189</f>
        <v>42094</v>
      </c>
      <c r="K1189" s="83">
        <f t="shared" si="54"/>
        <v>0</v>
      </c>
      <c r="L1189" s="83" t="e">
        <f t="shared" si="55"/>
        <v>#DIV/0!</v>
      </c>
      <c r="M1189" s="83" t="e">
        <f>L1189-CGB_90DSMR</f>
        <v>#DIV/0!</v>
      </c>
      <c r="N1189" s="83" t="e">
        <f t="shared" si="56"/>
        <v>#DIV/0!</v>
      </c>
    </row>
    <row r="1190" spans="10:14" x14ac:dyDescent="0.25">
      <c r="J1190" s="84">
        <f>EOD_T-A1190</f>
        <v>42094</v>
      </c>
      <c r="K1190" s="83">
        <f t="shared" si="54"/>
        <v>0</v>
      </c>
      <c r="L1190" s="83" t="e">
        <f t="shared" si="55"/>
        <v>#DIV/0!</v>
      </c>
      <c r="M1190" s="83" t="e">
        <f>L1190-CGB_90DSMR</f>
        <v>#DIV/0!</v>
      </c>
      <c r="N1190" s="83" t="e">
        <f t="shared" si="56"/>
        <v>#DIV/0!</v>
      </c>
    </row>
    <row r="1191" spans="10:14" x14ac:dyDescent="0.25">
      <c r="J1191" s="84">
        <f>EOD_T-A1191</f>
        <v>42094</v>
      </c>
      <c r="K1191" s="83">
        <f t="shared" si="54"/>
        <v>0</v>
      </c>
      <c r="L1191" s="83" t="e">
        <f t="shared" si="55"/>
        <v>#DIV/0!</v>
      </c>
      <c r="M1191" s="83" t="e">
        <f>L1191-CGB_90DSMR</f>
        <v>#DIV/0!</v>
      </c>
      <c r="N1191" s="83" t="e">
        <f t="shared" si="56"/>
        <v>#DIV/0!</v>
      </c>
    </row>
    <row r="1192" spans="10:14" x14ac:dyDescent="0.25">
      <c r="J1192" s="84">
        <f>EOD_T-A1192</f>
        <v>42094</v>
      </c>
      <c r="K1192" s="83">
        <f t="shared" si="54"/>
        <v>0</v>
      </c>
      <c r="L1192" s="83" t="e">
        <f t="shared" si="55"/>
        <v>#DIV/0!</v>
      </c>
      <c r="M1192" s="83" t="e">
        <f>L1192-CGB_90DSMR</f>
        <v>#DIV/0!</v>
      </c>
      <c r="N1192" s="83" t="e">
        <f t="shared" si="56"/>
        <v>#DIV/0!</v>
      </c>
    </row>
    <row r="1193" spans="10:14" x14ac:dyDescent="0.25">
      <c r="J1193" s="84">
        <f>EOD_T-A1193</f>
        <v>42094</v>
      </c>
      <c r="K1193" s="83">
        <f t="shared" si="54"/>
        <v>0</v>
      </c>
      <c r="L1193" s="83" t="e">
        <f t="shared" si="55"/>
        <v>#DIV/0!</v>
      </c>
      <c r="M1193" s="83" t="e">
        <f>L1193-CGB_90DSMR</f>
        <v>#DIV/0!</v>
      </c>
      <c r="N1193" s="83" t="e">
        <f t="shared" si="56"/>
        <v>#DIV/0!</v>
      </c>
    </row>
    <row r="1194" spans="10:14" x14ac:dyDescent="0.25">
      <c r="J1194" s="84">
        <f>EOD_T-A1194</f>
        <v>42094</v>
      </c>
      <c r="K1194" s="83">
        <f t="shared" si="54"/>
        <v>0</v>
      </c>
      <c r="L1194" s="83" t="e">
        <f t="shared" si="55"/>
        <v>#DIV/0!</v>
      </c>
      <c r="M1194" s="83" t="e">
        <f>L1194-CGB_90DSMR</f>
        <v>#DIV/0!</v>
      </c>
      <c r="N1194" s="83" t="e">
        <f t="shared" si="56"/>
        <v>#DIV/0!</v>
      </c>
    </row>
    <row r="1195" spans="10:14" x14ac:dyDescent="0.25">
      <c r="J1195" s="84">
        <f>EOD_T-A1195</f>
        <v>42094</v>
      </c>
      <c r="K1195" s="83">
        <f t="shared" si="54"/>
        <v>0</v>
      </c>
      <c r="L1195" s="83" t="e">
        <f t="shared" si="55"/>
        <v>#DIV/0!</v>
      </c>
      <c r="M1195" s="83" t="e">
        <f>L1195-CGB_90DSMR</f>
        <v>#DIV/0!</v>
      </c>
      <c r="N1195" s="83" t="e">
        <f t="shared" si="56"/>
        <v>#DIV/0!</v>
      </c>
    </row>
    <row r="1196" spans="10:14" x14ac:dyDescent="0.25">
      <c r="J1196" s="84">
        <f>EOD_T-A1196</f>
        <v>42094</v>
      </c>
      <c r="K1196" s="83">
        <f t="shared" si="54"/>
        <v>0</v>
      </c>
      <c r="L1196" s="83" t="e">
        <f t="shared" si="55"/>
        <v>#DIV/0!</v>
      </c>
      <c r="M1196" s="83" t="e">
        <f>L1196-CGB_90DSMR</f>
        <v>#DIV/0!</v>
      </c>
      <c r="N1196" s="83" t="e">
        <f t="shared" si="56"/>
        <v>#DIV/0!</v>
      </c>
    </row>
    <row r="1197" spans="10:14" x14ac:dyDescent="0.25">
      <c r="J1197" s="84">
        <f>EOD_T-A1197</f>
        <v>42094</v>
      </c>
      <c r="K1197" s="83">
        <f t="shared" si="54"/>
        <v>0</v>
      </c>
      <c r="L1197" s="83" t="e">
        <f t="shared" si="55"/>
        <v>#DIV/0!</v>
      </c>
      <c r="M1197" s="83" t="e">
        <f>L1197-CGB_90DSMR</f>
        <v>#DIV/0!</v>
      </c>
      <c r="N1197" s="83" t="e">
        <f t="shared" si="56"/>
        <v>#DIV/0!</v>
      </c>
    </row>
    <row r="1198" spans="10:14" x14ac:dyDescent="0.25">
      <c r="J1198" s="84">
        <f>EOD_T-A1198</f>
        <v>42094</v>
      </c>
      <c r="K1198" s="83">
        <f t="shared" si="54"/>
        <v>0</v>
      </c>
      <c r="L1198" s="83" t="e">
        <f t="shared" si="55"/>
        <v>#DIV/0!</v>
      </c>
      <c r="M1198" s="83" t="e">
        <f>L1198-CGB_90DSMR</f>
        <v>#DIV/0!</v>
      </c>
      <c r="N1198" s="83" t="e">
        <f t="shared" si="56"/>
        <v>#DIV/0!</v>
      </c>
    </row>
    <row r="1199" spans="10:14" x14ac:dyDescent="0.25">
      <c r="J1199" s="84">
        <f>EOD_T-A1199</f>
        <v>42094</v>
      </c>
      <c r="K1199" s="83">
        <f t="shared" si="54"/>
        <v>0</v>
      </c>
      <c r="L1199" s="83" t="e">
        <f t="shared" si="55"/>
        <v>#DIV/0!</v>
      </c>
      <c r="M1199" s="83" t="e">
        <f>L1199-CGB_90DSMR</f>
        <v>#DIV/0!</v>
      </c>
      <c r="N1199" s="83" t="e">
        <f t="shared" si="56"/>
        <v>#DIV/0!</v>
      </c>
    </row>
    <row r="1200" spans="10:14" x14ac:dyDescent="0.25">
      <c r="J1200" s="84">
        <f>EOD_T-A1200</f>
        <v>42094</v>
      </c>
      <c r="K1200" s="83">
        <f t="shared" si="54"/>
        <v>0</v>
      </c>
      <c r="L1200" s="83" t="e">
        <f t="shared" si="55"/>
        <v>#DIV/0!</v>
      </c>
      <c r="M1200" s="83" t="e">
        <f>L1200-CGB_90DSMR</f>
        <v>#DIV/0!</v>
      </c>
      <c r="N1200" s="83" t="e">
        <f t="shared" si="56"/>
        <v>#DIV/0!</v>
      </c>
    </row>
    <row r="1201" spans="10:14" x14ac:dyDescent="0.25">
      <c r="J1201" s="84">
        <f>EOD_T-A1201</f>
        <v>42094</v>
      </c>
      <c r="K1201" s="83">
        <f t="shared" si="54"/>
        <v>0</v>
      </c>
      <c r="L1201" s="83" t="e">
        <f t="shared" si="55"/>
        <v>#DIV/0!</v>
      </c>
      <c r="M1201" s="83" t="e">
        <f>L1201-CGB_90DSMR</f>
        <v>#DIV/0!</v>
      </c>
      <c r="N1201" s="83" t="e">
        <f t="shared" si="56"/>
        <v>#DIV/0!</v>
      </c>
    </row>
    <row r="1202" spans="10:14" x14ac:dyDescent="0.25">
      <c r="J1202" s="84">
        <f>EOD_T-A1202</f>
        <v>42094</v>
      </c>
      <c r="K1202" s="83">
        <f t="shared" si="54"/>
        <v>0</v>
      </c>
      <c r="L1202" s="83" t="e">
        <f t="shared" si="55"/>
        <v>#DIV/0!</v>
      </c>
      <c r="M1202" s="83" t="e">
        <f>L1202-CGB_90DSMR</f>
        <v>#DIV/0!</v>
      </c>
      <c r="N1202" s="83" t="e">
        <f t="shared" si="56"/>
        <v>#DIV/0!</v>
      </c>
    </row>
    <row r="1203" spans="10:14" x14ac:dyDescent="0.25">
      <c r="J1203" s="84">
        <f>EOD_T-A1203</f>
        <v>42094</v>
      </c>
      <c r="K1203" s="83">
        <f t="shared" si="54"/>
        <v>0</v>
      </c>
      <c r="L1203" s="83" t="e">
        <f t="shared" si="55"/>
        <v>#DIV/0!</v>
      </c>
      <c r="M1203" s="83" t="e">
        <f>L1203-CGB_90DSMR</f>
        <v>#DIV/0!</v>
      </c>
      <c r="N1203" s="83" t="e">
        <f t="shared" si="56"/>
        <v>#DIV/0!</v>
      </c>
    </row>
    <row r="1204" spans="10:14" x14ac:dyDescent="0.25">
      <c r="J1204" s="84">
        <f>EOD_T-A1204</f>
        <v>42094</v>
      </c>
      <c r="K1204" s="83">
        <f t="shared" si="54"/>
        <v>0</v>
      </c>
      <c r="L1204" s="83" t="e">
        <f t="shared" si="55"/>
        <v>#DIV/0!</v>
      </c>
      <c r="M1204" s="83" t="e">
        <f>L1204-CGB_90DSMR</f>
        <v>#DIV/0!</v>
      </c>
      <c r="N1204" s="83" t="e">
        <f t="shared" si="56"/>
        <v>#DIV/0!</v>
      </c>
    </row>
    <row r="1205" spans="10:14" x14ac:dyDescent="0.25">
      <c r="J1205" s="84">
        <f>EOD_T-A1205</f>
        <v>42094</v>
      </c>
      <c r="K1205" s="83">
        <f t="shared" si="54"/>
        <v>0</v>
      </c>
      <c r="L1205" s="83" t="e">
        <f t="shared" si="55"/>
        <v>#DIV/0!</v>
      </c>
      <c r="M1205" s="83" t="e">
        <f>L1205-CGB_90DSMR</f>
        <v>#DIV/0!</v>
      </c>
      <c r="N1205" s="83" t="e">
        <f t="shared" si="56"/>
        <v>#DIV/0!</v>
      </c>
    </row>
    <row r="1206" spans="10:14" x14ac:dyDescent="0.25">
      <c r="J1206" s="84">
        <f>EOD_T-A1206</f>
        <v>42094</v>
      </c>
      <c r="K1206" s="83">
        <f t="shared" si="54"/>
        <v>0</v>
      </c>
      <c r="L1206" s="83" t="e">
        <f t="shared" si="55"/>
        <v>#DIV/0!</v>
      </c>
      <c r="M1206" s="83" t="e">
        <f>L1206-CGB_90DSMR</f>
        <v>#DIV/0!</v>
      </c>
      <c r="N1206" s="83" t="e">
        <f t="shared" si="56"/>
        <v>#DIV/0!</v>
      </c>
    </row>
    <row r="1207" spans="10:14" x14ac:dyDescent="0.25">
      <c r="J1207" s="84">
        <f>EOD_T-A1207</f>
        <v>42094</v>
      </c>
      <c r="K1207" s="83">
        <f t="shared" si="54"/>
        <v>0</v>
      </c>
      <c r="L1207" s="83" t="e">
        <f t="shared" si="55"/>
        <v>#DIV/0!</v>
      </c>
      <c r="M1207" s="83" t="e">
        <f>L1207-CGB_90DSMR</f>
        <v>#DIV/0!</v>
      </c>
      <c r="N1207" s="83" t="e">
        <f t="shared" si="56"/>
        <v>#DIV/0!</v>
      </c>
    </row>
    <row r="1208" spans="10:14" x14ac:dyDescent="0.25">
      <c r="J1208" s="84">
        <f>EOD_T-A1208</f>
        <v>42094</v>
      </c>
      <c r="K1208" s="83">
        <f t="shared" si="54"/>
        <v>0</v>
      </c>
      <c r="L1208" s="83" t="e">
        <f t="shared" si="55"/>
        <v>#DIV/0!</v>
      </c>
      <c r="M1208" s="83" t="e">
        <f>L1208-CGB_90DSMR</f>
        <v>#DIV/0!</v>
      </c>
      <c r="N1208" s="83" t="e">
        <f t="shared" si="56"/>
        <v>#DIV/0!</v>
      </c>
    </row>
    <row r="1209" spans="10:14" x14ac:dyDescent="0.25">
      <c r="J1209" s="84">
        <f>EOD_T-A1209</f>
        <v>42094</v>
      </c>
      <c r="K1209" s="83">
        <f t="shared" si="54"/>
        <v>0</v>
      </c>
      <c r="L1209" s="83" t="e">
        <f t="shared" si="55"/>
        <v>#DIV/0!</v>
      </c>
      <c r="M1209" s="83" t="e">
        <f>L1209-CGB_90DSMR</f>
        <v>#DIV/0!</v>
      </c>
      <c r="N1209" s="83" t="e">
        <f t="shared" si="56"/>
        <v>#DIV/0!</v>
      </c>
    </row>
    <row r="1210" spans="10:14" x14ac:dyDescent="0.25">
      <c r="J1210" s="84">
        <f>EOD_T-A1210</f>
        <v>42094</v>
      </c>
      <c r="K1210" s="83">
        <f t="shared" si="54"/>
        <v>0</v>
      </c>
      <c r="L1210" s="83" t="e">
        <f t="shared" si="55"/>
        <v>#DIV/0!</v>
      </c>
      <c r="M1210" s="83" t="e">
        <f>L1210-CGB_90DSMR</f>
        <v>#DIV/0!</v>
      </c>
      <c r="N1210" s="83" t="e">
        <f t="shared" si="56"/>
        <v>#DIV/0!</v>
      </c>
    </row>
    <row r="1211" spans="10:14" x14ac:dyDescent="0.25">
      <c r="J1211" s="84">
        <f>EOD_T-A1211</f>
        <v>42094</v>
      </c>
      <c r="K1211" s="83">
        <f t="shared" si="54"/>
        <v>0</v>
      </c>
      <c r="L1211" s="83" t="e">
        <f t="shared" si="55"/>
        <v>#DIV/0!</v>
      </c>
      <c r="M1211" s="83" t="e">
        <f>L1211-CGB_90DSMR</f>
        <v>#DIV/0!</v>
      </c>
      <c r="N1211" s="83" t="e">
        <f t="shared" si="56"/>
        <v>#DIV/0!</v>
      </c>
    </row>
    <row r="1212" spans="10:14" x14ac:dyDescent="0.25">
      <c r="J1212" s="84">
        <f>EOD_T-A1212</f>
        <v>42094</v>
      </c>
      <c r="K1212" s="83">
        <f t="shared" si="54"/>
        <v>0</v>
      </c>
      <c r="L1212" s="83" t="e">
        <f t="shared" si="55"/>
        <v>#DIV/0!</v>
      </c>
      <c r="M1212" s="83" t="e">
        <f>L1212-CGB_90DSMR</f>
        <v>#DIV/0!</v>
      </c>
      <c r="N1212" s="83" t="e">
        <f t="shared" si="56"/>
        <v>#DIV/0!</v>
      </c>
    </row>
    <row r="1213" spans="10:14" x14ac:dyDescent="0.25">
      <c r="J1213" s="84">
        <f>EOD_T-A1213</f>
        <v>42094</v>
      </c>
      <c r="K1213" s="83">
        <f t="shared" si="54"/>
        <v>0</v>
      </c>
      <c r="L1213" s="83" t="e">
        <f t="shared" si="55"/>
        <v>#DIV/0!</v>
      </c>
      <c r="M1213" s="83" t="e">
        <f>L1213-CGB_90DSMR</f>
        <v>#DIV/0!</v>
      </c>
      <c r="N1213" s="83" t="e">
        <f t="shared" si="56"/>
        <v>#DIV/0!</v>
      </c>
    </row>
    <row r="1214" spans="10:14" x14ac:dyDescent="0.25">
      <c r="J1214" s="84">
        <f>EOD_T-A1214</f>
        <v>42094</v>
      </c>
      <c r="K1214" s="83">
        <f t="shared" si="54"/>
        <v>0</v>
      </c>
      <c r="L1214" s="83" t="e">
        <f t="shared" si="55"/>
        <v>#DIV/0!</v>
      </c>
      <c r="M1214" s="83" t="e">
        <f>L1214-CGB_90DSMR</f>
        <v>#DIV/0!</v>
      </c>
      <c r="N1214" s="83" t="e">
        <f t="shared" si="56"/>
        <v>#DIV/0!</v>
      </c>
    </row>
    <row r="1215" spans="10:14" x14ac:dyDescent="0.25">
      <c r="J1215" s="84">
        <f>EOD_T-A1215</f>
        <v>42094</v>
      </c>
      <c r="K1215" s="83">
        <f t="shared" si="54"/>
        <v>0</v>
      </c>
      <c r="L1215" s="83" t="e">
        <f t="shared" si="55"/>
        <v>#DIV/0!</v>
      </c>
      <c r="M1215" s="83" t="e">
        <f>L1215-CGB_90DSMR</f>
        <v>#DIV/0!</v>
      </c>
      <c r="N1215" s="83" t="e">
        <f t="shared" si="56"/>
        <v>#DIV/0!</v>
      </c>
    </row>
    <row r="1216" spans="10:14" x14ac:dyDescent="0.25">
      <c r="J1216" s="84">
        <f>EOD_T-A1216</f>
        <v>42094</v>
      </c>
      <c r="K1216" s="83">
        <f t="shared" si="54"/>
        <v>0</v>
      </c>
      <c r="L1216" s="83" t="e">
        <f t="shared" si="55"/>
        <v>#DIV/0!</v>
      </c>
      <c r="M1216" s="83" t="e">
        <f>L1216-CGB_90DSMR</f>
        <v>#DIV/0!</v>
      </c>
      <c r="N1216" s="83" t="e">
        <f t="shared" si="56"/>
        <v>#DIV/0!</v>
      </c>
    </row>
    <row r="1217" spans="10:14" x14ac:dyDescent="0.25">
      <c r="J1217" s="84">
        <f>EOD_T-A1217</f>
        <v>42094</v>
      </c>
      <c r="K1217" s="83">
        <f t="shared" si="54"/>
        <v>0</v>
      </c>
      <c r="L1217" s="83" t="e">
        <f t="shared" si="55"/>
        <v>#DIV/0!</v>
      </c>
      <c r="M1217" s="83" t="e">
        <f>L1217-CGB_90DSMR</f>
        <v>#DIV/0!</v>
      </c>
      <c r="N1217" s="83" t="e">
        <f t="shared" si="56"/>
        <v>#DIV/0!</v>
      </c>
    </row>
    <row r="1218" spans="10:14" x14ac:dyDescent="0.25">
      <c r="J1218" s="84">
        <f>EOD_T-A1218</f>
        <v>42094</v>
      </c>
      <c r="K1218" s="83">
        <f t="shared" si="54"/>
        <v>0</v>
      </c>
      <c r="L1218" s="83" t="e">
        <f t="shared" si="55"/>
        <v>#DIV/0!</v>
      </c>
      <c r="M1218" s="83" t="e">
        <f>L1218-CGB_90DSMR</f>
        <v>#DIV/0!</v>
      </c>
      <c r="N1218" s="83" t="e">
        <f t="shared" si="56"/>
        <v>#DIV/0!</v>
      </c>
    </row>
    <row r="1219" spans="10:14" x14ac:dyDescent="0.25">
      <c r="J1219" s="84">
        <f>EOD_T-A1219</f>
        <v>42094</v>
      </c>
      <c r="K1219" s="83">
        <f t="shared" si="54"/>
        <v>0</v>
      </c>
      <c r="L1219" s="83" t="e">
        <f t="shared" si="55"/>
        <v>#DIV/0!</v>
      </c>
      <c r="M1219" s="83" t="e">
        <f>L1219-CGB_90DSMR</f>
        <v>#DIV/0!</v>
      </c>
      <c r="N1219" s="83" t="e">
        <f t="shared" si="56"/>
        <v>#DIV/0!</v>
      </c>
    </row>
    <row r="1220" spans="10:14" x14ac:dyDescent="0.25">
      <c r="J1220" s="84">
        <f>EOD_T-A1220</f>
        <v>42094</v>
      </c>
      <c r="K1220" s="83">
        <f t="shared" si="54"/>
        <v>0</v>
      </c>
      <c r="L1220" s="83" t="e">
        <f t="shared" si="55"/>
        <v>#DIV/0!</v>
      </c>
      <c r="M1220" s="83" t="e">
        <f>L1220-CGB_90DSMR</f>
        <v>#DIV/0!</v>
      </c>
      <c r="N1220" s="83" t="e">
        <f t="shared" si="56"/>
        <v>#DIV/0!</v>
      </c>
    </row>
    <row r="1221" spans="10:14" x14ac:dyDescent="0.25">
      <c r="J1221" s="84">
        <f>EOD_T-A1221</f>
        <v>42094</v>
      </c>
      <c r="K1221" s="83">
        <f t="shared" si="54"/>
        <v>0</v>
      </c>
      <c r="L1221" s="83" t="e">
        <f t="shared" si="55"/>
        <v>#DIV/0!</v>
      </c>
      <c r="M1221" s="83" t="e">
        <f>L1221-CGB_90DSMR</f>
        <v>#DIV/0!</v>
      </c>
      <c r="N1221" s="83" t="e">
        <f t="shared" si="56"/>
        <v>#DIV/0!</v>
      </c>
    </row>
    <row r="1222" spans="10:14" x14ac:dyDescent="0.25">
      <c r="J1222" s="84">
        <f>EOD_T-A1222</f>
        <v>42094</v>
      </c>
      <c r="K1222" s="83">
        <f t="shared" si="54"/>
        <v>0</v>
      </c>
      <c r="L1222" s="83" t="e">
        <f t="shared" si="55"/>
        <v>#DIV/0!</v>
      </c>
      <c r="M1222" s="83" t="e">
        <f>L1222-CGB_90DSMR</f>
        <v>#DIV/0!</v>
      </c>
      <c r="N1222" s="83" t="e">
        <f t="shared" si="56"/>
        <v>#DIV/0!</v>
      </c>
    </row>
    <row r="1223" spans="10:14" x14ac:dyDescent="0.25">
      <c r="J1223" s="84">
        <f>EOD_T-A1223</f>
        <v>42094</v>
      </c>
      <c r="K1223" s="83">
        <f t="shared" si="54"/>
        <v>0</v>
      </c>
      <c r="L1223" s="83" t="e">
        <f t="shared" si="55"/>
        <v>#DIV/0!</v>
      </c>
      <c r="M1223" s="83" t="e">
        <f>L1223-CGB_90DSMR</f>
        <v>#DIV/0!</v>
      </c>
      <c r="N1223" s="83" t="e">
        <f t="shared" si="56"/>
        <v>#DIV/0!</v>
      </c>
    </row>
    <row r="1224" spans="10:14" x14ac:dyDescent="0.25">
      <c r="J1224" s="84">
        <f>EOD_T-A1224</f>
        <v>42094</v>
      </c>
      <c r="K1224" s="83">
        <f t="shared" si="54"/>
        <v>0</v>
      </c>
      <c r="L1224" s="83" t="e">
        <f t="shared" si="55"/>
        <v>#DIV/0!</v>
      </c>
      <c r="M1224" s="83" t="e">
        <f>L1224-CGB_90DSMR</f>
        <v>#DIV/0!</v>
      </c>
      <c r="N1224" s="83" t="e">
        <f t="shared" si="56"/>
        <v>#DIV/0!</v>
      </c>
    </row>
    <row r="1225" spans="10:14" x14ac:dyDescent="0.25">
      <c r="J1225" s="84">
        <f>EOD_T-A1225</f>
        <v>42094</v>
      </c>
      <c r="K1225" s="83">
        <f t="shared" si="54"/>
        <v>0</v>
      </c>
      <c r="L1225" s="83" t="e">
        <f t="shared" si="55"/>
        <v>#DIV/0!</v>
      </c>
      <c r="M1225" s="83" t="e">
        <f>L1225-CGB_90DSMR</f>
        <v>#DIV/0!</v>
      </c>
      <c r="N1225" s="83" t="e">
        <f t="shared" si="56"/>
        <v>#DIV/0!</v>
      </c>
    </row>
    <row r="1226" spans="10:14" x14ac:dyDescent="0.25">
      <c r="J1226" s="84">
        <f>EOD_T-A1226</f>
        <v>42094</v>
      </c>
      <c r="K1226" s="83">
        <f t="shared" si="54"/>
        <v>0</v>
      </c>
      <c r="L1226" s="83" t="e">
        <f t="shared" si="55"/>
        <v>#DIV/0!</v>
      </c>
      <c r="M1226" s="83" t="e">
        <f>L1226-CGB_90DSMR</f>
        <v>#DIV/0!</v>
      </c>
      <c r="N1226" s="83" t="e">
        <f t="shared" si="56"/>
        <v>#DIV/0!</v>
      </c>
    </row>
    <row r="1227" spans="10:14" x14ac:dyDescent="0.25">
      <c r="J1227" s="84">
        <f>EOD_T-A1227</f>
        <v>42094</v>
      </c>
      <c r="K1227" s="83">
        <f t="shared" si="54"/>
        <v>0</v>
      </c>
      <c r="L1227" s="83" t="e">
        <f t="shared" si="55"/>
        <v>#DIV/0!</v>
      </c>
      <c r="M1227" s="83" t="e">
        <f>L1227-CGB_90DSMR</f>
        <v>#DIV/0!</v>
      </c>
      <c r="N1227" s="83" t="e">
        <f t="shared" si="56"/>
        <v>#DIV/0!</v>
      </c>
    </row>
    <row r="1228" spans="10:14" x14ac:dyDescent="0.25">
      <c r="J1228" s="84">
        <f>EOD_T-A1228</f>
        <v>42094</v>
      </c>
      <c r="K1228" s="83">
        <f t="shared" ref="K1228:K1291" si="57">E1228-E1229</f>
        <v>0</v>
      </c>
      <c r="L1228" s="83" t="e">
        <f t="shared" ref="L1228:L1291" si="58">K1228/E1229*100</f>
        <v>#DIV/0!</v>
      </c>
      <c r="M1228" s="83" t="e">
        <f>L1228-CGB_90DSMR</f>
        <v>#DIV/0!</v>
      </c>
      <c r="N1228" s="83" t="e">
        <f t="shared" ref="N1228:N1291" si="59">M1228*M1228</f>
        <v>#DIV/0!</v>
      </c>
    </row>
    <row r="1229" spans="10:14" x14ac:dyDescent="0.25">
      <c r="J1229" s="84">
        <f>EOD_T-A1229</f>
        <v>42094</v>
      </c>
      <c r="K1229" s="83">
        <f t="shared" si="57"/>
        <v>0</v>
      </c>
      <c r="L1229" s="83" t="e">
        <f t="shared" si="58"/>
        <v>#DIV/0!</v>
      </c>
      <c r="M1229" s="83" t="e">
        <f>L1229-CGB_90DSMR</f>
        <v>#DIV/0!</v>
      </c>
      <c r="N1229" s="83" t="e">
        <f t="shared" si="59"/>
        <v>#DIV/0!</v>
      </c>
    </row>
    <row r="1230" spans="10:14" x14ac:dyDescent="0.25">
      <c r="J1230" s="84">
        <f>EOD_T-A1230</f>
        <v>42094</v>
      </c>
      <c r="K1230" s="83">
        <f t="shared" si="57"/>
        <v>0</v>
      </c>
      <c r="L1230" s="83" t="e">
        <f t="shared" si="58"/>
        <v>#DIV/0!</v>
      </c>
      <c r="M1230" s="83" t="e">
        <f>L1230-CGB_90DSMR</f>
        <v>#DIV/0!</v>
      </c>
      <c r="N1230" s="83" t="e">
        <f t="shared" si="59"/>
        <v>#DIV/0!</v>
      </c>
    </row>
    <row r="1231" spans="10:14" x14ac:dyDescent="0.25">
      <c r="J1231" s="84">
        <f>EOD_T-A1231</f>
        <v>42094</v>
      </c>
      <c r="K1231" s="83">
        <f t="shared" si="57"/>
        <v>0</v>
      </c>
      <c r="L1231" s="83" t="e">
        <f t="shared" si="58"/>
        <v>#DIV/0!</v>
      </c>
      <c r="M1231" s="83" t="e">
        <f>L1231-CGB_90DSMR</f>
        <v>#DIV/0!</v>
      </c>
      <c r="N1231" s="83" t="e">
        <f t="shared" si="59"/>
        <v>#DIV/0!</v>
      </c>
    </row>
    <row r="1232" spans="10:14" x14ac:dyDescent="0.25">
      <c r="J1232" s="84">
        <f>EOD_T-A1232</f>
        <v>42094</v>
      </c>
      <c r="K1232" s="83">
        <f t="shared" si="57"/>
        <v>0</v>
      </c>
      <c r="L1232" s="83" t="e">
        <f t="shared" si="58"/>
        <v>#DIV/0!</v>
      </c>
      <c r="M1232" s="83" t="e">
        <f>L1232-CGB_90DSMR</f>
        <v>#DIV/0!</v>
      </c>
      <c r="N1232" s="83" t="e">
        <f t="shared" si="59"/>
        <v>#DIV/0!</v>
      </c>
    </row>
    <row r="1233" spans="10:14" x14ac:dyDescent="0.25">
      <c r="J1233" s="84">
        <f>EOD_T-A1233</f>
        <v>42094</v>
      </c>
      <c r="K1233" s="83">
        <f t="shared" si="57"/>
        <v>0</v>
      </c>
      <c r="L1233" s="83" t="e">
        <f t="shared" si="58"/>
        <v>#DIV/0!</v>
      </c>
      <c r="M1233" s="83" t="e">
        <f>L1233-CGB_90DSMR</f>
        <v>#DIV/0!</v>
      </c>
      <c r="N1233" s="83" t="e">
        <f t="shared" si="59"/>
        <v>#DIV/0!</v>
      </c>
    </row>
    <row r="1234" spans="10:14" x14ac:dyDescent="0.25">
      <c r="J1234" s="84">
        <f>EOD_T-A1234</f>
        <v>42094</v>
      </c>
      <c r="K1234" s="83">
        <f t="shared" si="57"/>
        <v>0</v>
      </c>
      <c r="L1234" s="83" t="e">
        <f t="shared" si="58"/>
        <v>#DIV/0!</v>
      </c>
      <c r="M1234" s="83" t="e">
        <f>L1234-CGB_90DSMR</f>
        <v>#DIV/0!</v>
      </c>
      <c r="N1234" s="83" t="e">
        <f t="shared" si="59"/>
        <v>#DIV/0!</v>
      </c>
    </row>
    <row r="1235" spans="10:14" x14ac:dyDescent="0.25">
      <c r="J1235" s="84">
        <f>EOD_T-A1235</f>
        <v>42094</v>
      </c>
      <c r="K1235" s="83">
        <f t="shared" si="57"/>
        <v>0</v>
      </c>
      <c r="L1235" s="83" t="e">
        <f t="shared" si="58"/>
        <v>#DIV/0!</v>
      </c>
      <c r="M1235" s="83" t="e">
        <f>L1235-CGB_90DSMR</f>
        <v>#DIV/0!</v>
      </c>
      <c r="N1235" s="83" t="e">
        <f t="shared" si="59"/>
        <v>#DIV/0!</v>
      </c>
    </row>
    <row r="1236" spans="10:14" x14ac:dyDescent="0.25">
      <c r="J1236" s="84">
        <f>EOD_T-A1236</f>
        <v>42094</v>
      </c>
      <c r="K1236" s="83">
        <f t="shared" si="57"/>
        <v>0</v>
      </c>
      <c r="L1236" s="83" t="e">
        <f t="shared" si="58"/>
        <v>#DIV/0!</v>
      </c>
      <c r="M1236" s="83" t="e">
        <f>L1236-CGB_90DSMR</f>
        <v>#DIV/0!</v>
      </c>
      <c r="N1236" s="83" t="e">
        <f t="shared" si="59"/>
        <v>#DIV/0!</v>
      </c>
    </row>
    <row r="1237" spans="10:14" x14ac:dyDescent="0.25">
      <c r="J1237" s="84">
        <f>EOD_T-A1237</f>
        <v>42094</v>
      </c>
      <c r="K1237" s="83">
        <f t="shared" si="57"/>
        <v>0</v>
      </c>
      <c r="L1237" s="83" t="e">
        <f t="shared" si="58"/>
        <v>#DIV/0!</v>
      </c>
      <c r="M1237" s="83" t="e">
        <f>L1237-CGB_90DSMR</f>
        <v>#DIV/0!</v>
      </c>
      <c r="N1237" s="83" t="e">
        <f t="shared" si="59"/>
        <v>#DIV/0!</v>
      </c>
    </row>
    <row r="1238" spans="10:14" x14ac:dyDescent="0.25">
      <c r="J1238" s="84">
        <f>EOD_T-A1238</f>
        <v>42094</v>
      </c>
      <c r="K1238" s="83">
        <f t="shared" si="57"/>
        <v>0</v>
      </c>
      <c r="L1238" s="83" t="e">
        <f t="shared" si="58"/>
        <v>#DIV/0!</v>
      </c>
      <c r="M1238" s="83" t="e">
        <f>L1238-CGB_90DSMR</f>
        <v>#DIV/0!</v>
      </c>
      <c r="N1238" s="83" t="e">
        <f t="shared" si="59"/>
        <v>#DIV/0!</v>
      </c>
    </row>
    <row r="1239" spans="10:14" x14ac:dyDescent="0.25">
      <c r="J1239" s="84">
        <f>EOD_T-A1239</f>
        <v>42094</v>
      </c>
      <c r="K1239" s="83">
        <f t="shared" si="57"/>
        <v>0</v>
      </c>
      <c r="L1239" s="83" t="e">
        <f t="shared" si="58"/>
        <v>#DIV/0!</v>
      </c>
      <c r="M1239" s="83" t="e">
        <f>L1239-CGB_90DSMR</f>
        <v>#DIV/0!</v>
      </c>
      <c r="N1239" s="83" t="e">
        <f t="shared" si="59"/>
        <v>#DIV/0!</v>
      </c>
    </row>
    <row r="1240" spans="10:14" x14ac:dyDescent="0.25">
      <c r="J1240" s="84">
        <f>EOD_T-A1240</f>
        <v>42094</v>
      </c>
      <c r="K1240" s="83">
        <f t="shared" si="57"/>
        <v>0</v>
      </c>
      <c r="L1240" s="83" t="e">
        <f t="shared" si="58"/>
        <v>#DIV/0!</v>
      </c>
      <c r="M1240" s="83" t="e">
        <f>L1240-CGB_90DSMR</f>
        <v>#DIV/0!</v>
      </c>
      <c r="N1240" s="83" t="e">
        <f t="shared" si="59"/>
        <v>#DIV/0!</v>
      </c>
    </row>
    <row r="1241" spans="10:14" x14ac:dyDescent="0.25">
      <c r="J1241" s="84">
        <f>EOD_T-A1241</f>
        <v>42094</v>
      </c>
      <c r="K1241" s="83">
        <f t="shared" si="57"/>
        <v>0</v>
      </c>
      <c r="L1241" s="83" t="e">
        <f t="shared" si="58"/>
        <v>#DIV/0!</v>
      </c>
      <c r="M1241" s="83" t="e">
        <f>L1241-CGB_90DSMR</f>
        <v>#DIV/0!</v>
      </c>
      <c r="N1241" s="83" t="e">
        <f t="shared" si="59"/>
        <v>#DIV/0!</v>
      </c>
    </row>
    <row r="1242" spans="10:14" x14ac:dyDescent="0.25">
      <c r="J1242" s="84">
        <f>EOD_T-A1242</f>
        <v>42094</v>
      </c>
      <c r="K1242" s="83">
        <f t="shared" si="57"/>
        <v>0</v>
      </c>
      <c r="L1242" s="83" t="e">
        <f t="shared" si="58"/>
        <v>#DIV/0!</v>
      </c>
      <c r="M1242" s="83" t="e">
        <f>L1242-CGB_90DSMR</f>
        <v>#DIV/0!</v>
      </c>
      <c r="N1242" s="83" t="e">
        <f t="shared" si="59"/>
        <v>#DIV/0!</v>
      </c>
    </row>
    <row r="1243" spans="10:14" x14ac:dyDescent="0.25">
      <c r="J1243" s="84">
        <f>EOD_T-A1243</f>
        <v>42094</v>
      </c>
      <c r="K1243" s="83">
        <f t="shared" si="57"/>
        <v>0</v>
      </c>
      <c r="L1243" s="83" t="e">
        <f t="shared" si="58"/>
        <v>#DIV/0!</v>
      </c>
      <c r="M1243" s="83" t="e">
        <f>L1243-CGB_90DSMR</f>
        <v>#DIV/0!</v>
      </c>
      <c r="N1243" s="83" t="e">
        <f t="shared" si="59"/>
        <v>#DIV/0!</v>
      </c>
    </row>
    <row r="1244" spans="10:14" x14ac:dyDescent="0.25">
      <c r="J1244" s="84">
        <f>EOD_T-A1244</f>
        <v>42094</v>
      </c>
      <c r="K1244" s="83">
        <f t="shared" si="57"/>
        <v>0</v>
      </c>
      <c r="L1244" s="83" t="e">
        <f t="shared" si="58"/>
        <v>#DIV/0!</v>
      </c>
      <c r="M1244" s="83" t="e">
        <f>L1244-CGB_90DSMR</f>
        <v>#DIV/0!</v>
      </c>
      <c r="N1244" s="83" t="e">
        <f t="shared" si="59"/>
        <v>#DIV/0!</v>
      </c>
    </row>
    <row r="1245" spans="10:14" x14ac:dyDescent="0.25">
      <c r="J1245" s="84">
        <f>EOD_T-A1245</f>
        <v>42094</v>
      </c>
      <c r="K1245" s="83">
        <f t="shared" si="57"/>
        <v>0</v>
      </c>
      <c r="L1245" s="83" t="e">
        <f t="shared" si="58"/>
        <v>#DIV/0!</v>
      </c>
      <c r="M1245" s="83" t="e">
        <f>L1245-CGB_90DSMR</f>
        <v>#DIV/0!</v>
      </c>
      <c r="N1245" s="83" t="e">
        <f t="shared" si="59"/>
        <v>#DIV/0!</v>
      </c>
    </row>
    <row r="1246" spans="10:14" x14ac:dyDescent="0.25">
      <c r="J1246" s="84">
        <f>EOD_T-A1246</f>
        <v>42094</v>
      </c>
      <c r="K1246" s="83">
        <f t="shared" si="57"/>
        <v>0</v>
      </c>
      <c r="L1246" s="83" t="e">
        <f t="shared" si="58"/>
        <v>#DIV/0!</v>
      </c>
      <c r="M1246" s="83" t="e">
        <f>L1246-CGB_90DSMR</f>
        <v>#DIV/0!</v>
      </c>
      <c r="N1246" s="83" t="e">
        <f t="shared" si="59"/>
        <v>#DIV/0!</v>
      </c>
    </row>
    <row r="1247" spans="10:14" x14ac:dyDescent="0.25">
      <c r="J1247" s="84">
        <f>EOD_T-A1247</f>
        <v>42094</v>
      </c>
      <c r="K1247" s="83">
        <f t="shared" si="57"/>
        <v>0</v>
      </c>
      <c r="L1247" s="83" t="e">
        <f t="shared" si="58"/>
        <v>#DIV/0!</v>
      </c>
      <c r="M1247" s="83" t="e">
        <f>L1247-CGB_90DSMR</f>
        <v>#DIV/0!</v>
      </c>
      <c r="N1247" s="83" t="e">
        <f t="shared" si="59"/>
        <v>#DIV/0!</v>
      </c>
    </row>
    <row r="1248" spans="10:14" x14ac:dyDescent="0.25">
      <c r="J1248" s="84">
        <f>EOD_T-A1248</f>
        <v>42094</v>
      </c>
      <c r="K1248" s="83">
        <f t="shared" si="57"/>
        <v>0</v>
      </c>
      <c r="L1248" s="83" t="e">
        <f t="shared" si="58"/>
        <v>#DIV/0!</v>
      </c>
      <c r="M1248" s="83" t="e">
        <f>L1248-CGB_90DSMR</f>
        <v>#DIV/0!</v>
      </c>
      <c r="N1248" s="83" t="e">
        <f t="shared" si="59"/>
        <v>#DIV/0!</v>
      </c>
    </row>
    <row r="1249" spans="10:14" x14ac:dyDescent="0.25">
      <c r="J1249" s="84">
        <f>EOD_T-A1249</f>
        <v>42094</v>
      </c>
      <c r="K1249" s="83">
        <f t="shared" si="57"/>
        <v>0</v>
      </c>
      <c r="L1249" s="83" t="e">
        <f t="shared" si="58"/>
        <v>#DIV/0!</v>
      </c>
      <c r="M1249" s="83" t="e">
        <f>L1249-CGB_90DSMR</f>
        <v>#DIV/0!</v>
      </c>
      <c r="N1249" s="83" t="e">
        <f t="shared" si="59"/>
        <v>#DIV/0!</v>
      </c>
    </row>
    <row r="1250" spans="10:14" x14ac:dyDescent="0.25">
      <c r="J1250" s="84">
        <f>EOD_T-A1250</f>
        <v>42094</v>
      </c>
      <c r="K1250" s="83">
        <f t="shared" si="57"/>
        <v>0</v>
      </c>
      <c r="L1250" s="83" t="e">
        <f t="shared" si="58"/>
        <v>#DIV/0!</v>
      </c>
      <c r="M1250" s="83" t="e">
        <f>L1250-CGB_90DSMR</f>
        <v>#DIV/0!</v>
      </c>
      <c r="N1250" s="83" t="e">
        <f t="shared" si="59"/>
        <v>#DIV/0!</v>
      </c>
    </row>
    <row r="1251" spans="10:14" x14ac:dyDescent="0.25">
      <c r="J1251" s="84">
        <f>EOD_T-A1251</f>
        <v>42094</v>
      </c>
      <c r="K1251" s="83">
        <f t="shared" si="57"/>
        <v>0</v>
      </c>
      <c r="L1251" s="83" t="e">
        <f t="shared" si="58"/>
        <v>#DIV/0!</v>
      </c>
      <c r="M1251" s="83" t="e">
        <f>L1251-CGB_90DSMR</f>
        <v>#DIV/0!</v>
      </c>
      <c r="N1251" s="83" t="e">
        <f t="shared" si="59"/>
        <v>#DIV/0!</v>
      </c>
    </row>
    <row r="1252" spans="10:14" x14ac:dyDescent="0.25">
      <c r="J1252" s="84">
        <f>EOD_T-A1252</f>
        <v>42094</v>
      </c>
      <c r="K1252" s="83">
        <f t="shared" si="57"/>
        <v>0</v>
      </c>
      <c r="L1252" s="83" t="e">
        <f t="shared" si="58"/>
        <v>#DIV/0!</v>
      </c>
      <c r="M1252" s="83" t="e">
        <f>L1252-CGB_90DSMR</f>
        <v>#DIV/0!</v>
      </c>
      <c r="N1252" s="83" t="e">
        <f t="shared" si="59"/>
        <v>#DIV/0!</v>
      </c>
    </row>
    <row r="1253" spans="10:14" x14ac:dyDescent="0.25">
      <c r="J1253" s="84">
        <f>EOD_T-A1253</f>
        <v>42094</v>
      </c>
      <c r="K1253" s="83">
        <f t="shared" si="57"/>
        <v>0</v>
      </c>
      <c r="L1253" s="83" t="e">
        <f t="shared" si="58"/>
        <v>#DIV/0!</v>
      </c>
      <c r="M1253" s="83" t="e">
        <f>L1253-CGB_90DSMR</f>
        <v>#DIV/0!</v>
      </c>
      <c r="N1253" s="83" t="e">
        <f t="shared" si="59"/>
        <v>#DIV/0!</v>
      </c>
    </row>
    <row r="1254" spans="10:14" x14ac:dyDescent="0.25">
      <c r="J1254" s="84">
        <f>EOD_T-A1254</f>
        <v>42094</v>
      </c>
      <c r="K1254" s="83">
        <f t="shared" si="57"/>
        <v>0</v>
      </c>
      <c r="L1254" s="83" t="e">
        <f t="shared" si="58"/>
        <v>#DIV/0!</v>
      </c>
      <c r="M1254" s="83" t="e">
        <f>L1254-CGB_90DSMR</f>
        <v>#DIV/0!</v>
      </c>
      <c r="N1254" s="83" t="e">
        <f t="shared" si="59"/>
        <v>#DIV/0!</v>
      </c>
    </row>
    <row r="1255" spans="10:14" x14ac:dyDescent="0.25">
      <c r="J1255" s="84">
        <f>EOD_T-A1255</f>
        <v>42094</v>
      </c>
      <c r="K1255" s="83">
        <f t="shared" si="57"/>
        <v>0</v>
      </c>
      <c r="L1255" s="83" t="e">
        <f t="shared" si="58"/>
        <v>#DIV/0!</v>
      </c>
      <c r="M1255" s="83" t="e">
        <f>L1255-CGB_90DSMR</f>
        <v>#DIV/0!</v>
      </c>
      <c r="N1255" s="83" t="e">
        <f t="shared" si="59"/>
        <v>#DIV/0!</v>
      </c>
    </row>
    <row r="1256" spans="10:14" x14ac:dyDescent="0.25">
      <c r="J1256" s="84">
        <f>EOD_T-A1256</f>
        <v>42094</v>
      </c>
      <c r="K1256" s="83">
        <f t="shared" si="57"/>
        <v>0</v>
      </c>
      <c r="L1256" s="83" t="e">
        <f t="shared" si="58"/>
        <v>#DIV/0!</v>
      </c>
      <c r="M1256" s="83" t="e">
        <f>L1256-CGB_90DSMR</f>
        <v>#DIV/0!</v>
      </c>
      <c r="N1256" s="83" t="e">
        <f t="shared" si="59"/>
        <v>#DIV/0!</v>
      </c>
    </row>
    <row r="1257" spans="10:14" x14ac:dyDescent="0.25">
      <c r="J1257" s="84">
        <f>EOD_T-A1257</f>
        <v>42094</v>
      </c>
      <c r="K1257" s="83">
        <f t="shared" si="57"/>
        <v>0</v>
      </c>
      <c r="L1257" s="83" t="e">
        <f t="shared" si="58"/>
        <v>#DIV/0!</v>
      </c>
      <c r="M1257" s="83" t="e">
        <f>L1257-CGB_90DSMR</f>
        <v>#DIV/0!</v>
      </c>
      <c r="N1257" s="83" t="e">
        <f t="shared" si="59"/>
        <v>#DIV/0!</v>
      </c>
    </row>
    <row r="1258" spans="10:14" x14ac:dyDescent="0.25">
      <c r="J1258" s="84">
        <f>EOD_T-A1258</f>
        <v>42094</v>
      </c>
      <c r="K1258" s="83">
        <f t="shared" si="57"/>
        <v>0</v>
      </c>
      <c r="L1258" s="83" t="e">
        <f t="shared" si="58"/>
        <v>#DIV/0!</v>
      </c>
      <c r="M1258" s="83" t="e">
        <f>L1258-CGB_90DSMR</f>
        <v>#DIV/0!</v>
      </c>
      <c r="N1258" s="83" t="e">
        <f t="shared" si="59"/>
        <v>#DIV/0!</v>
      </c>
    </row>
    <row r="1259" spans="10:14" x14ac:dyDescent="0.25">
      <c r="J1259" s="84">
        <f>EOD_T-A1259</f>
        <v>42094</v>
      </c>
      <c r="K1259" s="83">
        <f t="shared" si="57"/>
        <v>0</v>
      </c>
      <c r="L1259" s="83" t="e">
        <f t="shared" si="58"/>
        <v>#DIV/0!</v>
      </c>
      <c r="M1259" s="83" t="e">
        <f>L1259-CGB_90DSMR</f>
        <v>#DIV/0!</v>
      </c>
      <c r="N1259" s="83" t="e">
        <f t="shared" si="59"/>
        <v>#DIV/0!</v>
      </c>
    </row>
    <row r="1260" spans="10:14" x14ac:dyDescent="0.25">
      <c r="J1260" s="84">
        <f>EOD_T-A1260</f>
        <v>42094</v>
      </c>
      <c r="K1260" s="83">
        <f t="shared" si="57"/>
        <v>0</v>
      </c>
      <c r="L1260" s="83" t="e">
        <f t="shared" si="58"/>
        <v>#DIV/0!</v>
      </c>
      <c r="M1260" s="83" t="e">
        <f>L1260-CGB_90DSMR</f>
        <v>#DIV/0!</v>
      </c>
      <c r="N1260" s="83" t="e">
        <f t="shared" si="59"/>
        <v>#DIV/0!</v>
      </c>
    </row>
    <row r="1261" spans="10:14" x14ac:dyDescent="0.25">
      <c r="J1261" s="84">
        <f>EOD_T-A1261</f>
        <v>42094</v>
      </c>
      <c r="K1261" s="83">
        <f t="shared" si="57"/>
        <v>0</v>
      </c>
      <c r="L1261" s="83" t="e">
        <f t="shared" si="58"/>
        <v>#DIV/0!</v>
      </c>
      <c r="M1261" s="83" t="e">
        <f>L1261-CGB_90DSMR</f>
        <v>#DIV/0!</v>
      </c>
      <c r="N1261" s="83" t="e">
        <f t="shared" si="59"/>
        <v>#DIV/0!</v>
      </c>
    </row>
    <row r="1262" spans="10:14" x14ac:dyDescent="0.25">
      <c r="J1262" s="84">
        <f>EOD_T-A1262</f>
        <v>42094</v>
      </c>
      <c r="K1262" s="83">
        <f t="shared" si="57"/>
        <v>0</v>
      </c>
      <c r="L1262" s="83" t="e">
        <f t="shared" si="58"/>
        <v>#DIV/0!</v>
      </c>
      <c r="M1262" s="83" t="e">
        <f>L1262-CGB_90DSMR</f>
        <v>#DIV/0!</v>
      </c>
      <c r="N1262" s="83" t="e">
        <f t="shared" si="59"/>
        <v>#DIV/0!</v>
      </c>
    </row>
    <row r="1263" spans="10:14" x14ac:dyDescent="0.25">
      <c r="J1263" s="84">
        <f>EOD_T-A1263</f>
        <v>42094</v>
      </c>
      <c r="K1263" s="83">
        <f t="shared" si="57"/>
        <v>0</v>
      </c>
      <c r="L1263" s="83" t="e">
        <f t="shared" si="58"/>
        <v>#DIV/0!</v>
      </c>
      <c r="M1263" s="83" t="e">
        <f>L1263-CGB_90DSMR</f>
        <v>#DIV/0!</v>
      </c>
      <c r="N1263" s="83" t="e">
        <f t="shared" si="59"/>
        <v>#DIV/0!</v>
      </c>
    </row>
    <row r="1264" spans="10:14" x14ac:dyDescent="0.25">
      <c r="J1264" s="84">
        <f>EOD_T-A1264</f>
        <v>42094</v>
      </c>
      <c r="K1264" s="83">
        <f t="shared" si="57"/>
        <v>0</v>
      </c>
      <c r="L1264" s="83" t="e">
        <f t="shared" si="58"/>
        <v>#DIV/0!</v>
      </c>
      <c r="M1264" s="83" t="e">
        <f>L1264-CGB_90DSMR</f>
        <v>#DIV/0!</v>
      </c>
      <c r="N1264" s="83" t="e">
        <f t="shared" si="59"/>
        <v>#DIV/0!</v>
      </c>
    </row>
    <row r="1265" spans="10:14" x14ac:dyDescent="0.25">
      <c r="J1265" s="84">
        <f>EOD_T-A1265</f>
        <v>42094</v>
      </c>
      <c r="K1265" s="83">
        <f t="shared" si="57"/>
        <v>0</v>
      </c>
      <c r="L1265" s="83" t="e">
        <f t="shared" si="58"/>
        <v>#DIV/0!</v>
      </c>
      <c r="M1265" s="83" t="e">
        <f>L1265-CGB_90DSMR</f>
        <v>#DIV/0!</v>
      </c>
      <c r="N1265" s="83" t="e">
        <f t="shared" si="59"/>
        <v>#DIV/0!</v>
      </c>
    </row>
    <row r="1266" spans="10:14" x14ac:dyDescent="0.25">
      <c r="J1266" s="84">
        <f>EOD_T-A1266</f>
        <v>42094</v>
      </c>
      <c r="K1266" s="83">
        <f t="shared" si="57"/>
        <v>0</v>
      </c>
      <c r="L1266" s="83" t="e">
        <f t="shared" si="58"/>
        <v>#DIV/0!</v>
      </c>
      <c r="M1266" s="83" t="e">
        <f>L1266-CGB_90DSMR</f>
        <v>#DIV/0!</v>
      </c>
      <c r="N1266" s="83" t="e">
        <f t="shared" si="59"/>
        <v>#DIV/0!</v>
      </c>
    </row>
    <row r="1267" spans="10:14" x14ac:dyDescent="0.25">
      <c r="J1267" s="84">
        <f>EOD_T-A1267</f>
        <v>42094</v>
      </c>
      <c r="K1267" s="83">
        <f t="shared" si="57"/>
        <v>0</v>
      </c>
      <c r="L1267" s="83" t="e">
        <f t="shared" si="58"/>
        <v>#DIV/0!</v>
      </c>
      <c r="M1267" s="83" t="e">
        <f>L1267-CGB_90DSMR</f>
        <v>#DIV/0!</v>
      </c>
      <c r="N1267" s="83" t="e">
        <f t="shared" si="59"/>
        <v>#DIV/0!</v>
      </c>
    </row>
    <row r="1268" spans="10:14" x14ac:dyDescent="0.25">
      <c r="J1268" s="84">
        <f>EOD_T-A1268</f>
        <v>42094</v>
      </c>
      <c r="K1268" s="83">
        <f t="shared" si="57"/>
        <v>0</v>
      </c>
      <c r="L1268" s="83" t="e">
        <f t="shared" si="58"/>
        <v>#DIV/0!</v>
      </c>
      <c r="M1268" s="83" t="e">
        <f>L1268-CGB_90DSMR</f>
        <v>#DIV/0!</v>
      </c>
      <c r="N1268" s="83" t="e">
        <f t="shared" si="59"/>
        <v>#DIV/0!</v>
      </c>
    </row>
    <row r="1269" spans="10:14" x14ac:dyDescent="0.25">
      <c r="J1269" s="84">
        <f>EOD_T-A1269</f>
        <v>42094</v>
      </c>
      <c r="K1269" s="83">
        <f t="shared" si="57"/>
        <v>0</v>
      </c>
      <c r="L1269" s="83" t="e">
        <f t="shared" si="58"/>
        <v>#DIV/0!</v>
      </c>
      <c r="M1269" s="83" t="e">
        <f>L1269-CGB_90DSMR</f>
        <v>#DIV/0!</v>
      </c>
      <c r="N1269" s="83" t="e">
        <f t="shared" si="59"/>
        <v>#DIV/0!</v>
      </c>
    </row>
    <row r="1270" spans="10:14" x14ac:dyDescent="0.25">
      <c r="J1270" s="84">
        <f>EOD_T-A1270</f>
        <v>42094</v>
      </c>
      <c r="K1270" s="83">
        <f t="shared" si="57"/>
        <v>0</v>
      </c>
      <c r="L1270" s="83" t="e">
        <f t="shared" si="58"/>
        <v>#DIV/0!</v>
      </c>
      <c r="M1270" s="83" t="e">
        <f>L1270-CGB_90DSMR</f>
        <v>#DIV/0!</v>
      </c>
      <c r="N1270" s="83" t="e">
        <f t="shared" si="59"/>
        <v>#DIV/0!</v>
      </c>
    </row>
    <row r="1271" spans="10:14" x14ac:dyDescent="0.25">
      <c r="J1271" s="84">
        <f>EOD_T-A1271</f>
        <v>42094</v>
      </c>
      <c r="K1271" s="83">
        <f t="shared" si="57"/>
        <v>0</v>
      </c>
      <c r="L1271" s="83" t="e">
        <f t="shared" si="58"/>
        <v>#DIV/0!</v>
      </c>
      <c r="M1271" s="83" t="e">
        <f>L1271-CGB_90DSMR</f>
        <v>#DIV/0!</v>
      </c>
      <c r="N1271" s="83" t="e">
        <f t="shared" si="59"/>
        <v>#DIV/0!</v>
      </c>
    </row>
    <row r="1272" spans="10:14" x14ac:dyDescent="0.25">
      <c r="J1272" s="84">
        <f>EOD_T-A1272</f>
        <v>42094</v>
      </c>
      <c r="K1272" s="83">
        <f t="shared" si="57"/>
        <v>0</v>
      </c>
      <c r="L1272" s="83" t="e">
        <f t="shared" si="58"/>
        <v>#DIV/0!</v>
      </c>
      <c r="M1272" s="83" t="e">
        <f>L1272-CGB_90DSMR</f>
        <v>#DIV/0!</v>
      </c>
      <c r="N1272" s="83" t="e">
        <f t="shared" si="59"/>
        <v>#DIV/0!</v>
      </c>
    </row>
    <row r="1273" spans="10:14" x14ac:dyDescent="0.25">
      <c r="J1273" s="84">
        <f>EOD_T-A1273</f>
        <v>42094</v>
      </c>
      <c r="K1273" s="83">
        <f t="shared" si="57"/>
        <v>0</v>
      </c>
      <c r="L1273" s="83" t="e">
        <f t="shared" si="58"/>
        <v>#DIV/0!</v>
      </c>
      <c r="M1273" s="83" t="e">
        <f>L1273-CGB_90DSMR</f>
        <v>#DIV/0!</v>
      </c>
      <c r="N1273" s="83" t="e">
        <f t="shared" si="59"/>
        <v>#DIV/0!</v>
      </c>
    </row>
    <row r="1274" spans="10:14" x14ac:dyDescent="0.25">
      <c r="J1274" s="84">
        <f>EOD_T-A1274</f>
        <v>42094</v>
      </c>
      <c r="K1274" s="83">
        <f t="shared" si="57"/>
        <v>0</v>
      </c>
      <c r="L1274" s="83" t="e">
        <f t="shared" si="58"/>
        <v>#DIV/0!</v>
      </c>
      <c r="M1274" s="83" t="e">
        <f>L1274-CGB_90DSMR</f>
        <v>#DIV/0!</v>
      </c>
      <c r="N1274" s="83" t="e">
        <f t="shared" si="59"/>
        <v>#DIV/0!</v>
      </c>
    </row>
    <row r="1275" spans="10:14" x14ac:dyDescent="0.25">
      <c r="J1275" s="84">
        <f>EOD_T-A1275</f>
        <v>42094</v>
      </c>
      <c r="K1275" s="83">
        <f t="shared" si="57"/>
        <v>0</v>
      </c>
      <c r="L1275" s="83" t="e">
        <f t="shared" si="58"/>
        <v>#DIV/0!</v>
      </c>
      <c r="M1275" s="83" t="e">
        <f>L1275-CGB_90DSMR</f>
        <v>#DIV/0!</v>
      </c>
      <c r="N1275" s="83" t="e">
        <f t="shared" si="59"/>
        <v>#DIV/0!</v>
      </c>
    </row>
    <row r="1276" spans="10:14" x14ac:dyDescent="0.25">
      <c r="J1276" s="84">
        <f>EOD_T-A1276</f>
        <v>42094</v>
      </c>
      <c r="K1276" s="83">
        <f t="shared" si="57"/>
        <v>0</v>
      </c>
      <c r="L1276" s="83" t="e">
        <f t="shared" si="58"/>
        <v>#DIV/0!</v>
      </c>
      <c r="M1276" s="83" t="e">
        <f>L1276-CGB_90DSMR</f>
        <v>#DIV/0!</v>
      </c>
      <c r="N1276" s="83" t="e">
        <f t="shared" si="59"/>
        <v>#DIV/0!</v>
      </c>
    </row>
    <row r="1277" spans="10:14" x14ac:dyDescent="0.25">
      <c r="J1277" s="84">
        <f>EOD_T-A1277</f>
        <v>42094</v>
      </c>
      <c r="K1277" s="83">
        <f t="shared" si="57"/>
        <v>0</v>
      </c>
      <c r="L1277" s="83" t="e">
        <f t="shared" si="58"/>
        <v>#DIV/0!</v>
      </c>
      <c r="M1277" s="83" t="e">
        <f>L1277-CGB_90DSMR</f>
        <v>#DIV/0!</v>
      </c>
      <c r="N1277" s="83" t="e">
        <f t="shared" si="59"/>
        <v>#DIV/0!</v>
      </c>
    </row>
    <row r="1278" spans="10:14" x14ac:dyDescent="0.25">
      <c r="J1278" s="84">
        <f>EOD_T-A1278</f>
        <v>42094</v>
      </c>
      <c r="K1278" s="83">
        <f t="shared" si="57"/>
        <v>0</v>
      </c>
      <c r="L1278" s="83" t="e">
        <f t="shared" si="58"/>
        <v>#DIV/0!</v>
      </c>
      <c r="M1278" s="83" t="e">
        <f>L1278-CGB_90DSMR</f>
        <v>#DIV/0!</v>
      </c>
      <c r="N1278" s="83" t="e">
        <f t="shared" si="59"/>
        <v>#DIV/0!</v>
      </c>
    </row>
    <row r="1279" spans="10:14" x14ac:dyDescent="0.25">
      <c r="J1279" s="84">
        <f>EOD_T-A1279</f>
        <v>42094</v>
      </c>
      <c r="K1279" s="83">
        <f t="shared" si="57"/>
        <v>0</v>
      </c>
      <c r="L1279" s="83" t="e">
        <f t="shared" si="58"/>
        <v>#DIV/0!</v>
      </c>
      <c r="M1279" s="83" t="e">
        <f>L1279-CGB_90DSMR</f>
        <v>#DIV/0!</v>
      </c>
      <c r="N1279" s="83" t="e">
        <f t="shared" si="59"/>
        <v>#DIV/0!</v>
      </c>
    </row>
    <row r="1280" spans="10:14" x14ac:dyDescent="0.25">
      <c r="J1280" s="84">
        <f>EOD_T-A1280</f>
        <v>42094</v>
      </c>
      <c r="K1280" s="83">
        <f t="shared" si="57"/>
        <v>0</v>
      </c>
      <c r="L1280" s="83" t="e">
        <f t="shared" si="58"/>
        <v>#DIV/0!</v>
      </c>
      <c r="M1280" s="83" t="e">
        <f>L1280-CGB_90DSMR</f>
        <v>#DIV/0!</v>
      </c>
      <c r="N1280" s="83" t="e">
        <f t="shared" si="59"/>
        <v>#DIV/0!</v>
      </c>
    </row>
    <row r="1281" spans="10:14" x14ac:dyDescent="0.25">
      <c r="J1281" s="84">
        <f>EOD_T-A1281</f>
        <v>42094</v>
      </c>
      <c r="K1281" s="83">
        <f t="shared" si="57"/>
        <v>0</v>
      </c>
      <c r="L1281" s="83" t="e">
        <f t="shared" si="58"/>
        <v>#DIV/0!</v>
      </c>
      <c r="M1281" s="83" t="e">
        <f>L1281-CGB_90DSMR</f>
        <v>#DIV/0!</v>
      </c>
      <c r="N1281" s="83" t="e">
        <f t="shared" si="59"/>
        <v>#DIV/0!</v>
      </c>
    </row>
    <row r="1282" spans="10:14" x14ac:dyDescent="0.25">
      <c r="J1282" s="84">
        <f>EOD_T-A1282</f>
        <v>42094</v>
      </c>
      <c r="K1282" s="83">
        <f t="shared" si="57"/>
        <v>0</v>
      </c>
      <c r="L1282" s="83" t="e">
        <f t="shared" si="58"/>
        <v>#DIV/0!</v>
      </c>
      <c r="M1282" s="83" t="e">
        <f>L1282-CGB_90DSMR</f>
        <v>#DIV/0!</v>
      </c>
      <c r="N1282" s="83" t="e">
        <f t="shared" si="59"/>
        <v>#DIV/0!</v>
      </c>
    </row>
    <row r="1283" spans="10:14" x14ac:dyDescent="0.25">
      <c r="J1283" s="84">
        <f>EOD_T-A1283</f>
        <v>42094</v>
      </c>
      <c r="K1283" s="83">
        <f t="shared" si="57"/>
        <v>0</v>
      </c>
      <c r="L1283" s="83" t="e">
        <f t="shared" si="58"/>
        <v>#DIV/0!</v>
      </c>
      <c r="M1283" s="83" t="e">
        <f>L1283-CGB_90DSMR</f>
        <v>#DIV/0!</v>
      </c>
      <c r="N1283" s="83" t="e">
        <f t="shared" si="59"/>
        <v>#DIV/0!</v>
      </c>
    </row>
    <row r="1284" spans="10:14" x14ac:dyDescent="0.25">
      <c r="J1284" s="84">
        <f>EOD_T-A1284</f>
        <v>42094</v>
      </c>
      <c r="K1284" s="83">
        <f t="shared" si="57"/>
        <v>0</v>
      </c>
      <c r="L1284" s="83" t="e">
        <f t="shared" si="58"/>
        <v>#DIV/0!</v>
      </c>
      <c r="M1284" s="83" t="e">
        <f>L1284-CGB_90DSMR</f>
        <v>#DIV/0!</v>
      </c>
      <c r="N1284" s="83" t="e">
        <f t="shared" si="59"/>
        <v>#DIV/0!</v>
      </c>
    </row>
    <row r="1285" spans="10:14" x14ac:dyDescent="0.25">
      <c r="J1285" s="84">
        <f>EOD_T-A1285</f>
        <v>42094</v>
      </c>
      <c r="K1285" s="83">
        <f t="shared" si="57"/>
        <v>0</v>
      </c>
      <c r="L1285" s="83" t="e">
        <f t="shared" si="58"/>
        <v>#DIV/0!</v>
      </c>
      <c r="M1285" s="83" t="e">
        <f>L1285-CGB_90DSMR</f>
        <v>#DIV/0!</v>
      </c>
      <c r="N1285" s="83" t="e">
        <f t="shared" si="59"/>
        <v>#DIV/0!</v>
      </c>
    </row>
    <row r="1286" spans="10:14" x14ac:dyDescent="0.25">
      <c r="J1286" s="84">
        <f>EOD_T-A1286</f>
        <v>42094</v>
      </c>
      <c r="K1286" s="83">
        <f t="shared" si="57"/>
        <v>0</v>
      </c>
      <c r="L1286" s="83" t="e">
        <f t="shared" si="58"/>
        <v>#DIV/0!</v>
      </c>
      <c r="M1286" s="83" t="e">
        <f>L1286-CGB_90DSMR</f>
        <v>#DIV/0!</v>
      </c>
      <c r="N1286" s="83" t="e">
        <f t="shared" si="59"/>
        <v>#DIV/0!</v>
      </c>
    </row>
    <row r="1287" spans="10:14" x14ac:dyDescent="0.25">
      <c r="J1287" s="84">
        <f>EOD_T-A1287</f>
        <v>42094</v>
      </c>
      <c r="K1287" s="83">
        <f t="shared" si="57"/>
        <v>0</v>
      </c>
      <c r="L1287" s="83" t="e">
        <f t="shared" si="58"/>
        <v>#DIV/0!</v>
      </c>
      <c r="M1287" s="83" t="e">
        <f>L1287-CGB_90DSMR</f>
        <v>#DIV/0!</v>
      </c>
      <c r="N1287" s="83" t="e">
        <f t="shared" si="59"/>
        <v>#DIV/0!</v>
      </c>
    </row>
    <row r="1288" spans="10:14" x14ac:dyDescent="0.25">
      <c r="J1288" s="84">
        <f>EOD_T-A1288</f>
        <v>42094</v>
      </c>
      <c r="K1288" s="83">
        <f t="shared" si="57"/>
        <v>0</v>
      </c>
      <c r="L1288" s="83" t="e">
        <f t="shared" si="58"/>
        <v>#DIV/0!</v>
      </c>
      <c r="M1288" s="83" t="e">
        <f>L1288-CGB_90DSMR</f>
        <v>#DIV/0!</v>
      </c>
      <c r="N1288" s="83" t="e">
        <f t="shared" si="59"/>
        <v>#DIV/0!</v>
      </c>
    </row>
    <row r="1289" spans="10:14" x14ac:dyDescent="0.25">
      <c r="J1289" s="84">
        <f>EOD_T-A1289</f>
        <v>42094</v>
      </c>
      <c r="K1289" s="83">
        <f t="shared" si="57"/>
        <v>0</v>
      </c>
      <c r="L1289" s="83" t="e">
        <f t="shared" si="58"/>
        <v>#DIV/0!</v>
      </c>
      <c r="M1289" s="83" t="e">
        <f>L1289-CGB_90DSMR</f>
        <v>#DIV/0!</v>
      </c>
      <c r="N1289" s="83" t="e">
        <f t="shared" si="59"/>
        <v>#DIV/0!</v>
      </c>
    </row>
    <row r="1290" spans="10:14" x14ac:dyDescent="0.25">
      <c r="J1290" s="84">
        <f>EOD_T-A1290</f>
        <v>42094</v>
      </c>
      <c r="K1290" s="83">
        <f t="shared" si="57"/>
        <v>0</v>
      </c>
      <c r="L1290" s="83" t="e">
        <f t="shared" si="58"/>
        <v>#DIV/0!</v>
      </c>
      <c r="M1290" s="83" t="e">
        <f>L1290-CGB_90DSMR</f>
        <v>#DIV/0!</v>
      </c>
      <c r="N1290" s="83" t="e">
        <f t="shared" si="59"/>
        <v>#DIV/0!</v>
      </c>
    </row>
    <row r="1291" spans="10:14" x14ac:dyDescent="0.25">
      <c r="J1291" s="84">
        <f>EOD_T-A1291</f>
        <v>42094</v>
      </c>
      <c r="K1291" s="83">
        <f t="shared" si="57"/>
        <v>0</v>
      </c>
      <c r="L1291" s="83" t="e">
        <f t="shared" si="58"/>
        <v>#DIV/0!</v>
      </c>
      <c r="M1291" s="83" t="e">
        <f>L1291-CGB_90DSMR</f>
        <v>#DIV/0!</v>
      </c>
      <c r="N1291" s="83" t="e">
        <f t="shared" si="59"/>
        <v>#DIV/0!</v>
      </c>
    </row>
    <row r="1292" spans="10:14" x14ac:dyDescent="0.25">
      <c r="J1292" s="84">
        <f>EOD_T-A1292</f>
        <v>42094</v>
      </c>
      <c r="K1292" s="83">
        <f t="shared" ref="K1292:K1355" si="60">E1292-E1293</f>
        <v>0</v>
      </c>
      <c r="L1292" s="83" t="e">
        <f t="shared" ref="L1292:L1355" si="61">K1292/E1293*100</f>
        <v>#DIV/0!</v>
      </c>
      <c r="M1292" s="83" t="e">
        <f>L1292-CGB_90DSMR</f>
        <v>#DIV/0!</v>
      </c>
      <c r="N1292" s="83" t="e">
        <f t="shared" ref="N1292:N1355" si="62">M1292*M1292</f>
        <v>#DIV/0!</v>
      </c>
    </row>
    <row r="1293" spans="10:14" x14ac:dyDescent="0.25">
      <c r="J1293" s="84">
        <f>EOD_T-A1293</f>
        <v>42094</v>
      </c>
      <c r="K1293" s="83">
        <f t="shared" si="60"/>
        <v>0</v>
      </c>
      <c r="L1293" s="83" t="e">
        <f t="shared" si="61"/>
        <v>#DIV/0!</v>
      </c>
      <c r="M1293" s="83" t="e">
        <f>L1293-CGB_90DSMR</f>
        <v>#DIV/0!</v>
      </c>
      <c r="N1293" s="83" t="e">
        <f t="shared" si="62"/>
        <v>#DIV/0!</v>
      </c>
    </row>
    <row r="1294" spans="10:14" x14ac:dyDescent="0.25">
      <c r="J1294" s="84">
        <f>EOD_T-A1294</f>
        <v>42094</v>
      </c>
      <c r="K1294" s="83">
        <f t="shared" si="60"/>
        <v>0</v>
      </c>
      <c r="L1294" s="83" t="e">
        <f t="shared" si="61"/>
        <v>#DIV/0!</v>
      </c>
      <c r="M1294" s="83" t="e">
        <f>L1294-CGB_90DSMR</f>
        <v>#DIV/0!</v>
      </c>
      <c r="N1294" s="83" t="e">
        <f t="shared" si="62"/>
        <v>#DIV/0!</v>
      </c>
    </row>
    <row r="1295" spans="10:14" x14ac:dyDescent="0.25">
      <c r="J1295" s="84">
        <f>EOD_T-A1295</f>
        <v>42094</v>
      </c>
      <c r="K1295" s="83">
        <f t="shared" si="60"/>
        <v>0</v>
      </c>
      <c r="L1295" s="83" t="e">
        <f t="shared" si="61"/>
        <v>#DIV/0!</v>
      </c>
      <c r="M1295" s="83" t="e">
        <f>L1295-CGB_90DSMR</f>
        <v>#DIV/0!</v>
      </c>
      <c r="N1295" s="83" t="e">
        <f t="shared" si="62"/>
        <v>#DIV/0!</v>
      </c>
    </row>
    <row r="1296" spans="10:14" x14ac:dyDescent="0.25">
      <c r="J1296" s="84">
        <f>EOD_T-A1296</f>
        <v>42094</v>
      </c>
      <c r="K1296" s="83">
        <f t="shared" si="60"/>
        <v>0</v>
      </c>
      <c r="L1296" s="83" t="e">
        <f t="shared" si="61"/>
        <v>#DIV/0!</v>
      </c>
      <c r="M1296" s="83" t="e">
        <f>L1296-CGB_90DSMR</f>
        <v>#DIV/0!</v>
      </c>
      <c r="N1296" s="83" t="e">
        <f t="shared" si="62"/>
        <v>#DIV/0!</v>
      </c>
    </row>
    <row r="1297" spans="10:14" x14ac:dyDescent="0.25">
      <c r="J1297" s="84">
        <f>EOD_T-A1297</f>
        <v>42094</v>
      </c>
      <c r="K1297" s="83">
        <f t="shared" si="60"/>
        <v>0</v>
      </c>
      <c r="L1297" s="83" t="e">
        <f t="shared" si="61"/>
        <v>#DIV/0!</v>
      </c>
      <c r="M1297" s="83" t="e">
        <f>L1297-CGB_90DSMR</f>
        <v>#DIV/0!</v>
      </c>
      <c r="N1297" s="83" t="e">
        <f t="shared" si="62"/>
        <v>#DIV/0!</v>
      </c>
    </row>
    <row r="1298" spans="10:14" x14ac:dyDescent="0.25">
      <c r="J1298" s="84">
        <f>EOD_T-A1298</f>
        <v>42094</v>
      </c>
      <c r="K1298" s="83">
        <f t="shared" si="60"/>
        <v>0</v>
      </c>
      <c r="L1298" s="83" t="e">
        <f t="shared" si="61"/>
        <v>#DIV/0!</v>
      </c>
      <c r="M1298" s="83" t="e">
        <f>L1298-CGB_90DSMR</f>
        <v>#DIV/0!</v>
      </c>
      <c r="N1298" s="83" t="e">
        <f t="shared" si="62"/>
        <v>#DIV/0!</v>
      </c>
    </row>
    <row r="1299" spans="10:14" x14ac:dyDescent="0.25">
      <c r="J1299" s="84">
        <f>EOD_T-A1299</f>
        <v>42094</v>
      </c>
      <c r="K1299" s="83">
        <f t="shared" si="60"/>
        <v>0</v>
      </c>
      <c r="L1299" s="83" t="e">
        <f t="shared" si="61"/>
        <v>#DIV/0!</v>
      </c>
      <c r="M1299" s="83" t="e">
        <f>L1299-CGB_90DSMR</f>
        <v>#DIV/0!</v>
      </c>
      <c r="N1299" s="83" t="e">
        <f t="shared" si="62"/>
        <v>#DIV/0!</v>
      </c>
    </row>
    <row r="1300" spans="10:14" x14ac:dyDescent="0.25">
      <c r="J1300" s="84">
        <f>EOD_T-A1300</f>
        <v>42094</v>
      </c>
      <c r="K1300" s="83">
        <f t="shared" si="60"/>
        <v>0</v>
      </c>
      <c r="L1300" s="83" t="e">
        <f t="shared" si="61"/>
        <v>#DIV/0!</v>
      </c>
      <c r="M1300" s="83" t="e">
        <f>L1300-CGB_90DSMR</f>
        <v>#DIV/0!</v>
      </c>
      <c r="N1300" s="83" t="e">
        <f t="shared" si="62"/>
        <v>#DIV/0!</v>
      </c>
    </row>
    <row r="1301" spans="10:14" x14ac:dyDescent="0.25">
      <c r="J1301" s="84">
        <f>EOD_T-A1301</f>
        <v>42094</v>
      </c>
      <c r="K1301" s="83">
        <f t="shared" si="60"/>
        <v>0</v>
      </c>
      <c r="L1301" s="83" t="e">
        <f t="shared" si="61"/>
        <v>#DIV/0!</v>
      </c>
      <c r="M1301" s="83" t="e">
        <f>L1301-CGB_90DSMR</f>
        <v>#DIV/0!</v>
      </c>
      <c r="N1301" s="83" t="e">
        <f t="shared" si="62"/>
        <v>#DIV/0!</v>
      </c>
    </row>
    <row r="1302" spans="10:14" x14ac:dyDescent="0.25">
      <c r="J1302" s="84">
        <f>EOD_T-A1302</f>
        <v>42094</v>
      </c>
      <c r="K1302" s="83">
        <f t="shared" si="60"/>
        <v>0</v>
      </c>
      <c r="L1302" s="83" t="e">
        <f t="shared" si="61"/>
        <v>#DIV/0!</v>
      </c>
      <c r="M1302" s="83" t="e">
        <f>L1302-CGB_90DSMR</f>
        <v>#DIV/0!</v>
      </c>
      <c r="N1302" s="83" t="e">
        <f t="shared" si="62"/>
        <v>#DIV/0!</v>
      </c>
    </row>
    <row r="1303" spans="10:14" x14ac:dyDescent="0.25">
      <c r="J1303" s="84">
        <f>EOD_T-A1303</f>
        <v>42094</v>
      </c>
      <c r="K1303" s="83">
        <f t="shared" si="60"/>
        <v>0</v>
      </c>
      <c r="L1303" s="83" t="e">
        <f t="shared" si="61"/>
        <v>#DIV/0!</v>
      </c>
      <c r="M1303" s="83" t="e">
        <f>L1303-CGB_90DSMR</f>
        <v>#DIV/0!</v>
      </c>
      <c r="N1303" s="83" t="e">
        <f t="shared" si="62"/>
        <v>#DIV/0!</v>
      </c>
    </row>
    <row r="1304" spans="10:14" x14ac:dyDescent="0.25">
      <c r="J1304" s="84">
        <f>EOD_T-A1304</f>
        <v>42094</v>
      </c>
      <c r="K1304" s="83">
        <f t="shared" si="60"/>
        <v>0</v>
      </c>
      <c r="L1304" s="83" t="e">
        <f t="shared" si="61"/>
        <v>#DIV/0!</v>
      </c>
      <c r="M1304" s="83" t="e">
        <f>L1304-CGB_90DSMR</f>
        <v>#DIV/0!</v>
      </c>
      <c r="N1304" s="83" t="e">
        <f t="shared" si="62"/>
        <v>#DIV/0!</v>
      </c>
    </row>
    <row r="1305" spans="10:14" x14ac:dyDescent="0.25">
      <c r="J1305" s="84">
        <f>EOD_T-A1305</f>
        <v>42094</v>
      </c>
      <c r="K1305" s="83">
        <f t="shared" si="60"/>
        <v>0</v>
      </c>
      <c r="L1305" s="83" t="e">
        <f t="shared" si="61"/>
        <v>#DIV/0!</v>
      </c>
      <c r="M1305" s="83" t="e">
        <f>L1305-CGB_90DSMR</f>
        <v>#DIV/0!</v>
      </c>
      <c r="N1305" s="83" t="e">
        <f t="shared" si="62"/>
        <v>#DIV/0!</v>
      </c>
    </row>
    <row r="1306" spans="10:14" x14ac:dyDescent="0.25">
      <c r="J1306" s="84">
        <f>EOD_T-A1306</f>
        <v>42094</v>
      </c>
      <c r="K1306" s="83">
        <f t="shared" si="60"/>
        <v>0</v>
      </c>
      <c r="L1306" s="83" t="e">
        <f t="shared" si="61"/>
        <v>#DIV/0!</v>
      </c>
      <c r="M1306" s="83" t="e">
        <f>L1306-CGB_90DSMR</f>
        <v>#DIV/0!</v>
      </c>
      <c r="N1306" s="83" t="e">
        <f t="shared" si="62"/>
        <v>#DIV/0!</v>
      </c>
    </row>
    <row r="1307" spans="10:14" x14ac:dyDescent="0.25">
      <c r="J1307" s="84">
        <f>EOD_T-A1307</f>
        <v>42094</v>
      </c>
      <c r="K1307" s="83">
        <f t="shared" si="60"/>
        <v>0</v>
      </c>
      <c r="L1307" s="83" t="e">
        <f t="shared" si="61"/>
        <v>#DIV/0!</v>
      </c>
      <c r="M1307" s="83" t="e">
        <f>L1307-CGB_90DSMR</f>
        <v>#DIV/0!</v>
      </c>
      <c r="N1307" s="83" t="e">
        <f t="shared" si="62"/>
        <v>#DIV/0!</v>
      </c>
    </row>
    <row r="1308" spans="10:14" x14ac:dyDescent="0.25">
      <c r="J1308" s="84">
        <f>EOD_T-A1308</f>
        <v>42094</v>
      </c>
      <c r="K1308" s="83">
        <f t="shared" si="60"/>
        <v>0</v>
      </c>
      <c r="L1308" s="83" t="e">
        <f t="shared" si="61"/>
        <v>#DIV/0!</v>
      </c>
      <c r="M1308" s="83" t="e">
        <f>L1308-CGB_90DSMR</f>
        <v>#DIV/0!</v>
      </c>
      <c r="N1308" s="83" t="e">
        <f t="shared" si="62"/>
        <v>#DIV/0!</v>
      </c>
    </row>
    <row r="1309" spans="10:14" x14ac:dyDescent="0.25">
      <c r="J1309" s="84">
        <f>EOD_T-A1309</f>
        <v>42094</v>
      </c>
      <c r="K1309" s="83">
        <f t="shared" si="60"/>
        <v>0</v>
      </c>
      <c r="L1309" s="83" t="e">
        <f t="shared" si="61"/>
        <v>#DIV/0!</v>
      </c>
      <c r="M1309" s="83" t="e">
        <f>L1309-CGB_90DSMR</f>
        <v>#DIV/0!</v>
      </c>
      <c r="N1309" s="83" t="e">
        <f t="shared" si="62"/>
        <v>#DIV/0!</v>
      </c>
    </row>
    <row r="1310" spans="10:14" x14ac:dyDescent="0.25">
      <c r="J1310" s="84">
        <f>EOD_T-A1310</f>
        <v>42094</v>
      </c>
      <c r="K1310" s="83">
        <f t="shared" si="60"/>
        <v>0</v>
      </c>
      <c r="L1310" s="83" t="e">
        <f t="shared" si="61"/>
        <v>#DIV/0!</v>
      </c>
      <c r="M1310" s="83" t="e">
        <f>L1310-CGB_90DSMR</f>
        <v>#DIV/0!</v>
      </c>
      <c r="N1310" s="83" t="e">
        <f t="shared" si="62"/>
        <v>#DIV/0!</v>
      </c>
    </row>
    <row r="1311" spans="10:14" x14ac:dyDescent="0.25">
      <c r="J1311" s="84">
        <f>EOD_T-A1311</f>
        <v>42094</v>
      </c>
      <c r="K1311" s="83">
        <f t="shared" si="60"/>
        <v>0</v>
      </c>
      <c r="L1311" s="83" t="e">
        <f t="shared" si="61"/>
        <v>#DIV/0!</v>
      </c>
      <c r="M1311" s="83" t="e">
        <f>L1311-CGB_90DSMR</f>
        <v>#DIV/0!</v>
      </c>
      <c r="N1311" s="83" t="e">
        <f t="shared" si="62"/>
        <v>#DIV/0!</v>
      </c>
    </row>
    <row r="1312" spans="10:14" x14ac:dyDescent="0.25">
      <c r="J1312" s="84">
        <f>EOD_T-A1312</f>
        <v>42094</v>
      </c>
      <c r="K1312" s="83">
        <f t="shared" si="60"/>
        <v>0</v>
      </c>
      <c r="L1312" s="83" t="e">
        <f t="shared" si="61"/>
        <v>#DIV/0!</v>
      </c>
      <c r="M1312" s="83" t="e">
        <f>L1312-CGB_90DSMR</f>
        <v>#DIV/0!</v>
      </c>
      <c r="N1312" s="83" t="e">
        <f t="shared" si="62"/>
        <v>#DIV/0!</v>
      </c>
    </row>
    <row r="1313" spans="10:14" x14ac:dyDescent="0.25">
      <c r="J1313" s="84">
        <f>EOD_T-A1313</f>
        <v>42094</v>
      </c>
      <c r="K1313" s="83">
        <f t="shared" si="60"/>
        <v>0</v>
      </c>
      <c r="L1313" s="83" t="e">
        <f t="shared" si="61"/>
        <v>#DIV/0!</v>
      </c>
      <c r="M1313" s="83" t="e">
        <f>L1313-CGB_90DSMR</f>
        <v>#DIV/0!</v>
      </c>
      <c r="N1313" s="83" t="e">
        <f t="shared" si="62"/>
        <v>#DIV/0!</v>
      </c>
    </row>
    <row r="1314" spans="10:14" x14ac:dyDescent="0.25">
      <c r="J1314" s="84">
        <f>EOD_T-A1314</f>
        <v>42094</v>
      </c>
      <c r="K1314" s="83">
        <f t="shared" si="60"/>
        <v>0</v>
      </c>
      <c r="L1314" s="83" t="e">
        <f t="shared" si="61"/>
        <v>#DIV/0!</v>
      </c>
      <c r="M1314" s="83" t="e">
        <f>L1314-CGB_90DSMR</f>
        <v>#DIV/0!</v>
      </c>
      <c r="N1314" s="83" t="e">
        <f t="shared" si="62"/>
        <v>#DIV/0!</v>
      </c>
    </row>
    <row r="1315" spans="10:14" x14ac:dyDescent="0.25">
      <c r="J1315" s="84">
        <f>EOD_T-A1315</f>
        <v>42094</v>
      </c>
      <c r="K1315" s="83">
        <f t="shared" si="60"/>
        <v>0</v>
      </c>
      <c r="L1315" s="83" t="e">
        <f t="shared" si="61"/>
        <v>#DIV/0!</v>
      </c>
      <c r="M1315" s="83" t="e">
        <f>L1315-CGB_90DSMR</f>
        <v>#DIV/0!</v>
      </c>
      <c r="N1315" s="83" t="e">
        <f t="shared" si="62"/>
        <v>#DIV/0!</v>
      </c>
    </row>
    <row r="1316" spans="10:14" x14ac:dyDescent="0.25">
      <c r="J1316" s="84">
        <f>EOD_T-A1316</f>
        <v>42094</v>
      </c>
      <c r="K1316" s="83">
        <f t="shared" si="60"/>
        <v>0</v>
      </c>
      <c r="L1316" s="83" t="e">
        <f t="shared" si="61"/>
        <v>#DIV/0!</v>
      </c>
      <c r="M1316" s="83" t="e">
        <f>L1316-CGB_90DSMR</f>
        <v>#DIV/0!</v>
      </c>
      <c r="N1316" s="83" t="e">
        <f t="shared" si="62"/>
        <v>#DIV/0!</v>
      </c>
    </row>
    <row r="1317" spans="10:14" x14ac:dyDescent="0.25">
      <c r="J1317" s="84">
        <f>EOD_T-A1317</f>
        <v>42094</v>
      </c>
      <c r="K1317" s="83">
        <f t="shared" si="60"/>
        <v>0</v>
      </c>
      <c r="L1317" s="83" t="e">
        <f t="shared" si="61"/>
        <v>#DIV/0!</v>
      </c>
      <c r="M1317" s="83" t="e">
        <f>L1317-CGB_90DSMR</f>
        <v>#DIV/0!</v>
      </c>
      <c r="N1317" s="83" t="e">
        <f t="shared" si="62"/>
        <v>#DIV/0!</v>
      </c>
    </row>
    <row r="1318" spans="10:14" x14ac:dyDescent="0.25">
      <c r="J1318" s="84">
        <f>EOD_T-A1318</f>
        <v>42094</v>
      </c>
      <c r="K1318" s="83">
        <f t="shared" si="60"/>
        <v>0</v>
      </c>
      <c r="L1318" s="83" t="e">
        <f t="shared" si="61"/>
        <v>#DIV/0!</v>
      </c>
      <c r="M1318" s="83" t="e">
        <f>L1318-CGB_90DSMR</f>
        <v>#DIV/0!</v>
      </c>
      <c r="N1318" s="83" t="e">
        <f t="shared" si="62"/>
        <v>#DIV/0!</v>
      </c>
    </row>
    <row r="1319" spans="10:14" x14ac:dyDescent="0.25">
      <c r="J1319" s="84">
        <f>EOD_T-A1319</f>
        <v>42094</v>
      </c>
      <c r="K1319" s="83">
        <f t="shared" si="60"/>
        <v>0</v>
      </c>
      <c r="L1319" s="83" t="e">
        <f t="shared" si="61"/>
        <v>#DIV/0!</v>
      </c>
      <c r="M1319" s="83" t="e">
        <f>L1319-CGB_90DSMR</f>
        <v>#DIV/0!</v>
      </c>
      <c r="N1319" s="83" t="e">
        <f t="shared" si="62"/>
        <v>#DIV/0!</v>
      </c>
    </row>
    <row r="1320" spans="10:14" x14ac:dyDescent="0.25">
      <c r="J1320" s="84">
        <f>EOD_T-A1320</f>
        <v>42094</v>
      </c>
      <c r="K1320" s="83">
        <f t="shared" si="60"/>
        <v>0</v>
      </c>
      <c r="L1320" s="83" t="e">
        <f t="shared" si="61"/>
        <v>#DIV/0!</v>
      </c>
      <c r="M1320" s="83" t="e">
        <f>L1320-CGB_90DSMR</f>
        <v>#DIV/0!</v>
      </c>
      <c r="N1320" s="83" t="e">
        <f t="shared" si="62"/>
        <v>#DIV/0!</v>
      </c>
    </row>
    <row r="1321" spans="10:14" x14ac:dyDescent="0.25">
      <c r="J1321" s="84">
        <f>EOD_T-A1321</f>
        <v>42094</v>
      </c>
      <c r="K1321" s="83">
        <f t="shared" si="60"/>
        <v>0</v>
      </c>
      <c r="L1321" s="83" t="e">
        <f t="shared" si="61"/>
        <v>#DIV/0!</v>
      </c>
      <c r="M1321" s="83" t="e">
        <f>L1321-CGB_90DSMR</f>
        <v>#DIV/0!</v>
      </c>
      <c r="N1321" s="83" t="e">
        <f t="shared" si="62"/>
        <v>#DIV/0!</v>
      </c>
    </row>
    <row r="1322" spans="10:14" x14ac:dyDescent="0.25">
      <c r="J1322" s="84">
        <f>EOD_T-A1322</f>
        <v>42094</v>
      </c>
      <c r="K1322" s="83">
        <f t="shared" si="60"/>
        <v>0</v>
      </c>
      <c r="L1322" s="83" t="e">
        <f t="shared" si="61"/>
        <v>#DIV/0!</v>
      </c>
      <c r="M1322" s="83" t="e">
        <f>L1322-CGB_90DSMR</f>
        <v>#DIV/0!</v>
      </c>
      <c r="N1322" s="83" t="e">
        <f t="shared" si="62"/>
        <v>#DIV/0!</v>
      </c>
    </row>
    <row r="1323" spans="10:14" x14ac:dyDescent="0.25">
      <c r="J1323" s="84">
        <f>EOD_T-A1323</f>
        <v>42094</v>
      </c>
      <c r="K1323" s="83">
        <f t="shared" si="60"/>
        <v>0</v>
      </c>
      <c r="L1323" s="83" t="e">
        <f t="shared" si="61"/>
        <v>#DIV/0!</v>
      </c>
      <c r="M1323" s="83" t="e">
        <f>L1323-CGB_90DSMR</f>
        <v>#DIV/0!</v>
      </c>
      <c r="N1323" s="83" t="e">
        <f t="shared" si="62"/>
        <v>#DIV/0!</v>
      </c>
    </row>
    <row r="1324" spans="10:14" x14ac:dyDescent="0.25">
      <c r="J1324" s="84">
        <f>EOD_T-A1324</f>
        <v>42094</v>
      </c>
      <c r="K1324" s="83">
        <f t="shared" si="60"/>
        <v>0</v>
      </c>
      <c r="L1324" s="83" t="e">
        <f t="shared" si="61"/>
        <v>#DIV/0!</v>
      </c>
      <c r="M1324" s="83" t="e">
        <f>L1324-CGB_90DSMR</f>
        <v>#DIV/0!</v>
      </c>
      <c r="N1324" s="83" t="e">
        <f t="shared" si="62"/>
        <v>#DIV/0!</v>
      </c>
    </row>
    <row r="1325" spans="10:14" x14ac:dyDescent="0.25">
      <c r="J1325" s="84">
        <f>EOD_T-A1325</f>
        <v>42094</v>
      </c>
      <c r="K1325" s="83">
        <f t="shared" si="60"/>
        <v>0</v>
      </c>
      <c r="L1325" s="83" t="e">
        <f t="shared" si="61"/>
        <v>#DIV/0!</v>
      </c>
      <c r="M1325" s="83" t="e">
        <f>L1325-CGB_90DSMR</f>
        <v>#DIV/0!</v>
      </c>
      <c r="N1325" s="83" t="e">
        <f t="shared" si="62"/>
        <v>#DIV/0!</v>
      </c>
    </row>
    <row r="1326" spans="10:14" x14ac:dyDescent="0.25">
      <c r="J1326" s="84">
        <f>EOD_T-A1326</f>
        <v>42094</v>
      </c>
      <c r="K1326" s="83">
        <f t="shared" si="60"/>
        <v>0</v>
      </c>
      <c r="L1326" s="83" t="e">
        <f t="shared" si="61"/>
        <v>#DIV/0!</v>
      </c>
      <c r="M1326" s="83" t="e">
        <f>L1326-CGB_90DSMR</f>
        <v>#DIV/0!</v>
      </c>
      <c r="N1326" s="83" t="e">
        <f t="shared" si="62"/>
        <v>#DIV/0!</v>
      </c>
    </row>
    <row r="1327" spans="10:14" x14ac:dyDescent="0.25">
      <c r="J1327" s="84">
        <f>EOD_T-A1327</f>
        <v>42094</v>
      </c>
      <c r="K1327" s="83">
        <f t="shared" si="60"/>
        <v>0</v>
      </c>
      <c r="L1327" s="83" t="e">
        <f t="shared" si="61"/>
        <v>#DIV/0!</v>
      </c>
      <c r="M1327" s="83" t="e">
        <f>L1327-CGB_90DSMR</f>
        <v>#DIV/0!</v>
      </c>
      <c r="N1327" s="83" t="e">
        <f t="shared" si="62"/>
        <v>#DIV/0!</v>
      </c>
    </row>
    <row r="1328" spans="10:14" x14ac:dyDescent="0.25">
      <c r="J1328" s="84">
        <f>EOD_T-A1328</f>
        <v>42094</v>
      </c>
      <c r="K1328" s="83">
        <f t="shared" si="60"/>
        <v>0</v>
      </c>
      <c r="L1328" s="83" t="e">
        <f t="shared" si="61"/>
        <v>#DIV/0!</v>
      </c>
      <c r="M1328" s="83" t="e">
        <f>L1328-CGB_90DSMR</f>
        <v>#DIV/0!</v>
      </c>
      <c r="N1328" s="83" t="e">
        <f t="shared" si="62"/>
        <v>#DIV/0!</v>
      </c>
    </row>
    <row r="1329" spans="10:14" x14ac:dyDescent="0.25">
      <c r="J1329" s="84">
        <f>EOD_T-A1329</f>
        <v>42094</v>
      </c>
      <c r="K1329" s="83">
        <f t="shared" si="60"/>
        <v>0</v>
      </c>
      <c r="L1329" s="83" t="e">
        <f t="shared" si="61"/>
        <v>#DIV/0!</v>
      </c>
      <c r="M1329" s="83" t="e">
        <f>L1329-CGB_90DSMR</f>
        <v>#DIV/0!</v>
      </c>
      <c r="N1329" s="83" t="e">
        <f t="shared" si="62"/>
        <v>#DIV/0!</v>
      </c>
    </row>
    <row r="1330" spans="10:14" x14ac:dyDescent="0.25">
      <c r="J1330" s="84">
        <f>EOD_T-A1330</f>
        <v>42094</v>
      </c>
      <c r="K1330" s="83">
        <f t="shared" si="60"/>
        <v>0</v>
      </c>
      <c r="L1330" s="83" t="e">
        <f t="shared" si="61"/>
        <v>#DIV/0!</v>
      </c>
      <c r="M1330" s="83" t="e">
        <f>L1330-CGB_90DSMR</f>
        <v>#DIV/0!</v>
      </c>
      <c r="N1330" s="83" t="e">
        <f t="shared" si="62"/>
        <v>#DIV/0!</v>
      </c>
    </row>
    <row r="1331" spans="10:14" x14ac:dyDescent="0.25">
      <c r="J1331" s="84">
        <f>EOD_T-A1331</f>
        <v>42094</v>
      </c>
      <c r="K1331" s="83">
        <f t="shared" si="60"/>
        <v>0</v>
      </c>
      <c r="L1331" s="83" t="e">
        <f t="shared" si="61"/>
        <v>#DIV/0!</v>
      </c>
      <c r="M1331" s="83" t="e">
        <f>L1331-CGB_90DSMR</f>
        <v>#DIV/0!</v>
      </c>
      <c r="N1331" s="83" t="e">
        <f t="shared" si="62"/>
        <v>#DIV/0!</v>
      </c>
    </row>
    <row r="1332" spans="10:14" x14ac:dyDescent="0.25">
      <c r="J1332" s="84">
        <f>EOD_T-A1332</f>
        <v>42094</v>
      </c>
      <c r="K1332" s="83">
        <f t="shared" si="60"/>
        <v>0</v>
      </c>
      <c r="L1332" s="83" t="e">
        <f t="shared" si="61"/>
        <v>#DIV/0!</v>
      </c>
      <c r="M1332" s="83" t="e">
        <f>L1332-CGB_90DSMR</f>
        <v>#DIV/0!</v>
      </c>
      <c r="N1332" s="83" t="e">
        <f t="shared" si="62"/>
        <v>#DIV/0!</v>
      </c>
    </row>
    <row r="1333" spans="10:14" x14ac:dyDescent="0.25">
      <c r="J1333" s="84">
        <f>EOD_T-A1333</f>
        <v>42094</v>
      </c>
      <c r="K1333" s="83">
        <f t="shared" si="60"/>
        <v>0</v>
      </c>
      <c r="L1333" s="83" t="e">
        <f t="shared" si="61"/>
        <v>#DIV/0!</v>
      </c>
      <c r="M1333" s="83" t="e">
        <f>L1333-CGB_90DSMR</f>
        <v>#DIV/0!</v>
      </c>
      <c r="N1333" s="83" t="e">
        <f t="shared" si="62"/>
        <v>#DIV/0!</v>
      </c>
    </row>
    <row r="1334" spans="10:14" x14ac:dyDescent="0.25">
      <c r="J1334" s="84">
        <f>EOD_T-A1334</f>
        <v>42094</v>
      </c>
      <c r="K1334" s="83">
        <f t="shared" si="60"/>
        <v>0</v>
      </c>
      <c r="L1334" s="83" t="e">
        <f t="shared" si="61"/>
        <v>#DIV/0!</v>
      </c>
      <c r="M1334" s="83" t="e">
        <f>L1334-CGB_90DSMR</f>
        <v>#DIV/0!</v>
      </c>
      <c r="N1334" s="83" t="e">
        <f t="shared" si="62"/>
        <v>#DIV/0!</v>
      </c>
    </row>
    <row r="1335" spans="10:14" x14ac:dyDescent="0.25">
      <c r="J1335" s="84">
        <f>EOD_T-A1335</f>
        <v>42094</v>
      </c>
      <c r="K1335" s="83">
        <f t="shared" si="60"/>
        <v>0</v>
      </c>
      <c r="L1335" s="83" t="e">
        <f t="shared" si="61"/>
        <v>#DIV/0!</v>
      </c>
      <c r="M1335" s="83" t="e">
        <f>L1335-CGB_90DSMR</f>
        <v>#DIV/0!</v>
      </c>
      <c r="N1335" s="83" t="e">
        <f t="shared" si="62"/>
        <v>#DIV/0!</v>
      </c>
    </row>
    <row r="1336" spans="10:14" x14ac:dyDescent="0.25">
      <c r="J1336" s="84">
        <f>EOD_T-A1336</f>
        <v>42094</v>
      </c>
      <c r="K1336" s="83">
        <f t="shared" si="60"/>
        <v>0</v>
      </c>
      <c r="L1336" s="83" t="e">
        <f t="shared" si="61"/>
        <v>#DIV/0!</v>
      </c>
      <c r="M1336" s="83" t="e">
        <f>L1336-CGB_90DSMR</f>
        <v>#DIV/0!</v>
      </c>
      <c r="N1336" s="83" t="e">
        <f t="shared" si="62"/>
        <v>#DIV/0!</v>
      </c>
    </row>
    <row r="1337" spans="10:14" x14ac:dyDescent="0.25">
      <c r="J1337" s="84">
        <f>EOD_T-A1337</f>
        <v>42094</v>
      </c>
      <c r="K1337" s="83">
        <f t="shared" si="60"/>
        <v>0</v>
      </c>
      <c r="L1337" s="83" t="e">
        <f t="shared" si="61"/>
        <v>#DIV/0!</v>
      </c>
      <c r="M1337" s="83" t="e">
        <f>L1337-CGB_90DSMR</f>
        <v>#DIV/0!</v>
      </c>
      <c r="N1337" s="83" t="e">
        <f t="shared" si="62"/>
        <v>#DIV/0!</v>
      </c>
    </row>
    <row r="1338" spans="10:14" x14ac:dyDescent="0.25">
      <c r="J1338" s="84">
        <f>EOD_T-A1338</f>
        <v>42094</v>
      </c>
      <c r="K1338" s="83">
        <f t="shared" si="60"/>
        <v>0</v>
      </c>
      <c r="L1338" s="83" t="e">
        <f t="shared" si="61"/>
        <v>#DIV/0!</v>
      </c>
      <c r="M1338" s="83" t="e">
        <f>L1338-CGB_90DSMR</f>
        <v>#DIV/0!</v>
      </c>
      <c r="N1338" s="83" t="e">
        <f t="shared" si="62"/>
        <v>#DIV/0!</v>
      </c>
    </row>
    <row r="1339" spans="10:14" x14ac:dyDescent="0.25">
      <c r="J1339" s="84">
        <f>EOD_T-A1339</f>
        <v>42094</v>
      </c>
      <c r="K1339" s="83">
        <f t="shared" si="60"/>
        <v>0</v>
      </c>
      <c r="L1339" s="83" t="e">
        <f t="shared" si="61"/>
        <v>#DIV/0!</v>
      </c>
      <c r="M1339" s="83" t="e">
        <f>L1339-CGB_90DSMR</f>
        <v>#DIV/0!</v>
      </c>
      <c r="N1339" s="83" t="e">
        <f t="shared" si="62"/>
        <v>#DIV/0!</v>
      </c>
    </row>
    <row r="1340" spans="10:14" x14ac:dyDescent="0.25">
      <c r="J1340" s="84">
        <f>EOD_T-A1340</f>
        <v>42094</v>
      </c>
      <c r="K1340" s="83">
        <f t="shared" si="60"/>
        <v>0</v>
      </c>
      <c r="L1340" s="83" t="e">
        <f t="shared" si="61"/>
        <v>#DIV/0!</v>
      </c>
      <c r="M1340" s="83" t="e">
        <f>L1340-CGB_90DSMR</f>
        <v>#DIV/0!</v>
      </c>
      <c r="N1340" s="83" t="e">
        <f t="shared" si="62"/>
        <v>#DIV/0!</v>
      </c>
    </row>
    <row r="1341" spans="10:14" x14ac:dyDescent="0.25">
      <c r="J1341" s="84">
        <f>EOD_T-A1341</f>
        <v>42094</v>
      </c>
      <c r="K1341" s="83">
        <f t="shared" si="60"/>
        <v>0</v>
      </c>
      <c r="L1341" s="83" t="e">
        <f t="shared" si="61"/>
        <v>#DIV/0!</v>
      </c>
      <c r="M1341" s="83" t="e">
        <f>L1341-CGB_90DSMR</f>
        <v>#DIV/0!</v>
      </c>
      <c r="N1341" s="83" t="e">
        <f t="shared" si="62"/>
        <v>#DIV/0!</v>
      </c>
    </row>
    <row r="1342" spans="10:14" x14ac:dyDescent="0.25">
      <c r="J1342" s="84">
        <f>EOD_T-A1342</f>
        <v>42094</v>
      </c>
      <c r="K1342" s="83">
        <f t="shared" si="60"/>
        <v>0</v>
      </c>
      <c r="L1342" s="83" t="e">
        <f t="shared" si="61"/>
        <v>#DIV/0!</v>
      </c>
      <c r="M1342" s="83" t="e">
        <f>L1342-CGB_90DSMR</f>
        <v>#DIV/0!</v>
      </c>
      <c r="N1342" s="83" t="e">
        <f t="shared" si="62"/>
        <v>#DIV/0!</v>
      </c>
    </row>
    <row r="1343" spans="10:14" x14ac:dyDescent="0.25">
      <c r="J1343" s="84">
        <f>EOD_T-A1343</f>
        <v>42094</v>
      </c>
      <c r="K1343" s="83">
        <f t="shared" si="60"/>
        <v>0</v>
      </c>
      <c r="L1343" s="83" t="e">
        <f t="shared" si="61"/>
        <v>#DIV/0!</v>
      </c>
      <c r="M1343" s="83" t="e">
        <f>L1343-CGB_90DSMR</f>
        <v>#DIV/0!</v>
      </c>
      <c r="N1343" s="83" t="e">
        <f t="shared" si="62"/>
        <v>#DIV/0!</v>
      </c>
    </row>
    <row r="1344" spans="10:14" x14ac:dyDescent="0.25">
      <c r="J1344" s="84">
        <f>EOD_T-A1344</f>
        <v>42094</v>
      </c>
      <c r="K1344" s="83">
        <f t="shared" si="60"/>
        <v>0</v>
      </c>
      <c r="L1344" s="83" t="e">
        <f t="shared" si="61"/>
        <v>#DIV/0!</v>
      </c>
      <c r="M1344" s="83" t="e">
        <f>L1344-CGB_90DSMR</f>
        <v>#DIV/0!</v>
      </c>
      <c r="N1344" s="83" t="e">
        <f t="shared" si="62"/>
        <v>#DIV/0!</v>
      </c>
    </row>
    <row r="1345" spans="10:14" x14ac:dyDescent="0.25">
      <c r="J1345" s="84">
        <f>EOD_T-A1345</f>
        <v>42094</v>
      </c>
      <c r="K1345" s="83">
        <f t="shared" si="60"/>
        <v>0</v>
      </c>
      <c r="L1345" s="83" t="e">
        <f t="shared" si="61"/>
        <v>#DIV/0!</v>
      </c>
      <c r="M1345" s="83" t="e">
        <f>L1345-CGB_90DSMR</f>
        <v>#DIV/0!</v>
      </c>
      <c r="N1345" s="83" t="e">
        <f t="shared" si="62"/>
        <v>#DIV/0!</v>
      </c>
    </row>
    <row r="1346" spans="10:14" x14ac:dyDescent="0.25">
      <c r="J1346" s="84">
        <f>EOD_T-A1346</f>
        <v>42094</v>
      </c>
      <c r="K1346" s="83">
        <f t="shared" si="60"/>
        <v>0</v>
      </c>
      <c r="L1346" s="83" t="e">
        <f t="shared" si="61"/>
        <v>#DIV/0!</v>
      </c>
      <c r="M1346" s="83" t="e">
        <f>L1346-CGB_90DSMR</f>
        <v>#DIV/0!</v>
      </c>
      <c r="N1346" s="83" t="e">
        <f t="shared" si="62"/>
        <v>#DIV/0!</v>
      </c>
    </row>
    <row r="1347" spans="10:14" x14ac:dyDescent="0.25">
      <c r="J1347" s="84">
        <f>EOD_T-A1347</f>
        <v>42094</v>
      </c>
      <c r="K1347" s="83">
        <f t="shared" si="60"/>
        <v>0</v>
      </c>
      <c r="L1347" s="83" t="e">
        <f t="shared" si="61"/>
        <v>#DIV/0!</v>
      </c>
      <c r="M1347" s="83" t="e">
        <f>L1347-CGB_90DSMR</f>
        <v>#DIV/0!</v>
      </c>
      <c r="N1347" s="83" t="e">
        <f t="shared" si="62"/>
        <v>#DIV/0!</v>
      </c>
    </row>
    <row r="1348" spans="10:14" x14ac:dyDescent="0.25">
      <c r="J1348" s="84">
        <f>EOD_T-A1348</f>
        <v>42094</v>
      </c>
      <c r="K1348" s="83">
        <f t="shared" si="60"/>
        <v>0</v>
      </c>
      <c r="L1348" s="83" t="e">
        <f t="shared" si="61"/>
        <v>#DIV/0!</v>
      </c>
      <c r="M1348" s="83" t="e">
        <f>L1348-CGB_90DSMR</f>
        <v>#DIV/0!</v>
      </c>
      <c r="N1348" s="83" t="e">
        <f t="shared" si="62"/>
        <v>#DIV/0!</v>
      </c>
    </row>
    <row r="1349" spans="10:14" x14ac:dyDescent="0.25">
      <c r="J1349" s="84">
        <f>EOD_T-A1349</f>
        <v>42094</v>
      </c>
      <c r="K1349" s="83">
        <f t="shared" si="60"/>
        <v>0</v>
      </c>
      <c r="L1349" s="83" t="e">
        <f t="shared" si="61"/>
        <v>#DIV/0!</v>
      </c>
      <c r="M1349" s="83" t="e">
        <f>L1349-CGB_90DSMR</f>
        <v>#DIV/0!</v>
      </c>
      <c r="N1349" s="83" t="e">
        <f t="shared" si="62"/>
        <v>#DIV/0!</v>
      </c>
    </row>
    <row r="1350" spans="10:14" x14ac:dyDescent="0.25">
      <c r="J1350" s="84">
        <f>EOD_T-A1350</f>
        <v>42094</v>
      </c>
      <c r="K1350" s="83">
        <f t="shared" si="60"/>
        <v>0</v>
      </c>
      <c r="L1350" s="83" t="e">
        <f t="shared" si="61"/>
        <v>#DIV/0!</v>
      </c>
      <c r="M1350" s="83" t="e">
        <f>L1350-CGB_90DSMR</f>
        <v>#DIV/0!</v>
      </c>
      <c r="N1350" s="83" t="e">
        <f t="shared" si="62"/>
        <v>#DIV/0!</v>
      </c>
    </row>
    <row r="1351" spans="10:14" x14ac:dyDescent="0.25">
      <c r="J1351" s="84">
        <f>EOD_T-A1351</f>
        <v>42094</v>
      </c>
      <c r="K1351" s="83">
        <f t="shared" si="60"/>
        <v>0</v>
      </c>
      <c r="L1351" s="83" t="e">
        <f t="shared" si="61"/>
        <v>#DIV/0!</v>
      </c>
      <c r="M1351" s="83" t="e">
        <f>L1351-CGB_90DSMR</f>
        <v>#DIV/0!</v>
      </c>
      <c r="N1351" s="83" t="e">
        <f t="shared" si="62"/>
        <v>#DIV/0!</v>
      </c>
    </row>
    <row r="1352" spans="10:14" x14ac:dyDescent="0.25">
      <c r="J1352" s="84">
        <f>EOD_T-A1352</f>
        <v>42094</v>
      </c>
      <c r="K1352" s="83">
        <f t="shared" si="60"/>
        <v>0</v>
      </c>
      <c r="L1352" s="83" t="e">
        <f t="shared" si="61"/>
        <v>#DIV/0!</v>
      </c>
      <c r="M1352" s="83" t="e">
        <f>L1352-CGB_90DSMR</f>
        <v>#DIV/0!</v>
      </c>
      <c r="N1352" s="83" t="e">
        <f t="shared" si="62"/>
        <v>#DIV/0!</v>
      </c>
    </row>
    <row r="1353" spans="10:14" x14ac:dyDescent="0.25">
      <c r="J1353" s="84">
        <f>EOD_T-A1353</f>
        <v>42094</v>
      </c>
      <c r="K1353" s="83">
        <f t="shared" si="60"/>
        <v>0</v>
      </c>
      <c r="L1353" s="83" t="e">
        <f t="shared" si="61"/>
        <v>#DIV/0!</v>
      </c>
      <c r="M1353" s="83" t="e">
        <f>L1353-CGB_90DSMR</f>
        <v>#DIV/0!</v>
      </c>
      <c r="N1353" s="83" t="e">
        <f t="shared" si="62"/>
        <v>#DIV/0!</v>
      </c>
    </row>
    <row r="1354" spans="10:14" x14ac:dyDescent="0.25">
      <c r="J1354" s="84">
        <f>EOD_T-A1354</f>
        <v>42094</v>
      </c>
      <c r="K1354" s="83">
        <f t="shared" si="60"/>
        <v>0</v>
      </c>
      <c r="L1354" s="83" t="e">
        <f t="shared" si="61"/>
        <v>#DIV/0!</v>
      </c>
      <c r="M1354" s="83" t="e">
        <f>L1354-CGB_90DSMR</f>
        <v>#DIV/0!</v>
      </c>
      <c r="N1354" s="83" t="e">
        <f t="shared" si="62"/>
        <v>#DIV/0!</v>
      </c>
    </row>
    <row r="1355" spans="10:14" x14ac:dyDescent="0.25">
      <c r="J1355" s="84">
        <f>EOD_T-A1355</f>
        <v>42094</v>
      </c>
      <c r="K1355" s="83">
        <f t="shared" si="60"/>
        <v>0</v>
      </c>
      <c r="L1355" s="83" t="e">
        <f t="shared" si="61"/>
        <v>#DIV/0!</v>
      </c>
      <c r="M1355" s="83" t="e">
        <f>L1355-CGB_90DSMR</f>
        <v>#DIV/0!</v>
      </c>
      <c r="N1355" s="83" t="e">
        <f t="shared" si="62"/>
        <v>#DIV/0!</v>
      </c>
    </row>
    <row r="1356" spans="10:14" x14ac:dyDescent="0.25">
      <c r="J1356" s="84">
        <f>EOD_T-A1356</f>
        <v>42094</v>
      </c>
      <c r="K1356" s="83">
        <f t="shared" ref="K1356:K1419" si="63">E1356-E1357</f>
        <v>0</v>
      </c>
      <c r="L1356" s="83" t="e">
        <f t="shared" ref="L1356:L1419" si="64">K1356/E1357*100</f>
        <v>#DIV/0!</v>
      </c>
      <c r="M1356" s="83" t="e">
        <f>L1356-CGB_90DSMR</f>
        <v>#DIV/0!</v>
      </c>
      <c r="N1356" s="83" t="e">
        <f t="shared" ref="N1356:N1419" si="65">M1356*M1356</f>
        <v>#DIV/0!</v>
      </c>
    </row>
    <row r="1357" spans="10:14" x14ac:dyDescent="0.25">
      <c r="J1357" s="84">
        <f>EOD_T-A1357</f>
        <v>42094</v>
      </c>
      <c r="K1357" s="83">
        <f t="shared" si="63"/>
        <v>0</v>
      </c>
      <c r="L1357" s="83" t="e">
        <f t="shared" si="64"/>
        <v>#DIV/0!</v>
      </c>
      <c r="M1357" s="83" t="e">
        <f>L1357-CGB_90DSMR</f>
        <v>#DIV/0!</v>
      </c>
      <c r="N1357" s="83" t="e">
        <f t="shared" si="65"/>
        <v>#DIV/0!</v>
      </c>
    </row>
    <row r="1358" spans="10:14" x14ac:dyDescent="0.25">
      <c r="J1358" s="84">
        <f>EOD_T-A1358</f>
        <v>42094</v>
      </c>
      <c r="K1358" s="83">
        <f t="shared" si="63"/>
        <v>0</v>
      </c>
      <c r="L1358" s="83" t="e">
        <f t="shared" si="64"/>
        <v>#DIV/0!</v>
      </c>
      <c r="M1358" s="83" t="e">
        <f>L1358-CGB_90DSMR</f>
        <v>#DIV/0!</v>
      </c>
      <c r="N1358" s="83" t="e">
        <f t="shared" si="65"/>
        <v>#DIV/0!</v>
      </c>
    </row>
    <row r="1359" spans="10:14" x14ac:dyDescent="0.25">
      <c r="J1359" s="84">
        <f>EOD_T-A1359</f>
        <v>42094</v>
      </c>
      <c r="K1359" s="83">
        <f t="shared" si="63"/>
        <v>0</v>
      </c>
      <c r="L1359" s="83" t="e">
        <f t="shared" si="64"/>
        <v>#DIV/0!</v>
      </c>
      <c r="M1359" s="83" t="e">
        <f>L1359-CGB_90DSMR</f>
        <v>#DIV/0!</v>
      </c>
      <c r="N1359" s="83" t="e">
        <f t="shared" si="65"/>
        <v>#DIV/0!</v>
      </c>
    </row>
    <row r="1360" spans="10:14" x14ac:dyDescent="0.25">
      <c r="J1360" s="84">
        <f>EOD_T-A1360</f>
        <v>42094</v>
      </c>
      <c r="K1360" s="83">
        <f t="shared" si="63"/>
        <v>0</v>
      </c>
      <c r="L1360" s="83" t="e">
        <f t="shared" si="64"/>
        <v>#DIV/0!</v>
      </c>
      <c r="M1360" s="83" t="e">
        <f>L1360-CGB_90DSMR</f>
        <v>#DIV/0!</v>
      </c>
      <c r="N1360" s="83" t="e">
        <f t="shared" si="65"/>
        <v>#DIV/0!</v>
      </c>
    </row>
    <row r="1361" spans="10:14" x14ac:dyDescent="0.25">
      <c r="J1361" s="84">
        <f>EOD_T-A1361</f>
        <v>42094</v>
      </c>
      <c r="K1361" s="83">
        <f t="shared" si="63"/>
        <v>0</v>
      </c>
      <c r="L1361" s="83" t="e">
        <f t="shared" si="64"/>
        <v>#DIV/0!</v>
      </c>
      <c r="M1361" s="83" t="e">
        <f>L1361-CGB_90DSMR</f>
        <v>#DIV/0!</v>
      </c>
      <c r="N1361" s="83" t="e">
        <f t="shared" si="65"/>
        <v>#DIV/0!</v>
      </c>
    </row>
    <row r="1362" spans="10:14" x14ac:dyDescent="0.25">
      <c r="J1362" s="84">
        <f>EOD_T-A1362</f>
        <v>42094</v>
      </c>
      <c r="K1362" s="83">
        <f t="shared" si="63"/>
        <v>0</v>
      </c>
      <c r="L1362" s="83" t="e">
        <f t="shared" si="64"/>
        <v>#DIV/0!</v>
      </c>
      <c r="M1362" s="83" t="e">
        <f>L1362-CGB_90DSMR</f>
        <v>#DIV/0!</v>
      </c>
      <c r="N1362" s="83" t="e">
        <f t="shared" si="65"/>
        <v>#DIV/0!</v>
      </c>
    </row>
    <row r="1363" spans="10:14" x14ac:dyDescent="0.25">
      <c r="J1363" s="84">
        <f>EOD_T-A1363</f>
        <v>42094</v>
      </c>
      <c r="K1363" s="83">
        <f t="shared" si="63"/>
        <v>0</v>
      </c>
      <c r="L1363" s="83" t="e">
        <f t="shared" si="64"/>
        <v>#DIV/0!</v>
      </c>
      <c r="M1363" s="83" t="e">
        <f>L1363-CGB_90DSMR</f>
        <v>#DIV/0!</v>
      </c>
      <c r="N1363" s="83" t="e">
        <f t="shared" si="65"/>
        <v>#DIV/0!</v>
      </c>
    </row>
    <row r="1364" spans="10:14" x14ac:dyDescent="0.25">
      <c r="J1364" s="84">
        <f>EOD_T-A1364</f>
        <v>42094</v>
      </c>
      <c r="K1364" s="83">
        <f t="shared" si="63"/>
        <v>0</v>
      </c>
      <c r="L1364" s="83" t="e">
        <f t="shared" si="64"/>
        <v>#DIV/0!</v>
      </c>
      <c r="M1364" s="83" t="e">
        <f>L1364-CGB_90DSMR</f>
        <v>#DIV/0!</v>
      </c>
      <c r="N1364" s="83" t="e">
        <f t="shared" si="65"/>
        <v>#DIV/0!</v>
      </c>
    </row>
    <row r="1365" spans="10:14" x14ac:dyDescent="0.25">
      <c r="J1365" s="84">
        <f>EOD_T-A1365</f>
        <v>42094</v>
      </c>
      <c r="K1365" s="83">
        <f t="shared" si="63"/>
        <v>0</v>
      </c>
      <c r="L1365" s="83" t="e">
        <f t="shared" si="64"/>
        <v>#DIV/0!</v>
      </c>
      <c r="M1365" s="83" t="e">
        <f>L1365-CGB_90DSMR</f>
        <v>#DIV/0!</v>
      </c>
      <c r="N1365" s="83" t="e">
        <f t="shared" si="65"/>
        <v>#DIV/0!</v>
      </c>
    </row>
    <row r="1366" spans="10:14" x14ac:dyDescent="0.25">
      <c r="J1366" s="84">
        <f>EOD_T-A1366</f>
        <v>42094</v>
      </c>
      <c r="K1366" s="83">
        <f t="shared" si="63"/>
        <v>0</v>
      </c>
      <c r="L1366" s="83" t="e">
        <f t="shared" si="64"/>
        <v>#DIV/0!</v>
      </c>
      <c r="M1366" s="83" t="e">
        <f>L1366-CGB_90DSMR</f>
        <v>#DIV/0!</v>
      </c>
      <c r="N1366" s="83" t="e">
        <f t="shared" si="65"/>
        <v>#DIV/0!</v>
      </c>
    </row>
    <row r="1367" spans="10:14" x14ac:dyDescent="0.25">
      <c r="J1367" s="84">
        <f>EOD_T-A1367</f>
        <v>42094</v>
      </c>
      <c r="K1367" s="83">
        <f t="shared" si="63"/>
        <v>0</v>
      </c>
      <c r="L1367" s="83" t="e">
        <f t="shared" si="64"/>
        <v>#DIV/0!</v>
      </c>
      <c r="M1367" s="83" t="e">
        <f>L1367-CGB_90DSMR</f>
        <v>#DIV/0!</v>
      </c>
      <c r="N1367" s="83" t="e">
        <f t="shared" si="65"/>
        <v>#DIV/0!</v>
      </c>
    </row>
    <row r="1368" spans="10:14" x14ac:dyDescent="0.25">
      <c r="J1368" s="84">
        <f>EOD_T-A1368</f>
        <v>42094</v>
      </c>
      <c r="K1368" s="83">
        <f t="shared" si="63"/>
        <v>0</v>
      </c>
      <c r="L1368" s="83" t="e">
        <f t="shared" si="64"/>
        <v>#DIV/0!</v>
      </c>
      <c r="M1368" s="83" t="e">
        <f>L1368-CGB_90DSMR</f>
        <v>#DIV/0!</v>
      </c>
      <c r="N1368" s="83" t="e">
        <f t="shared" si="65"/>
        <v>#DIV/0!</v>
      </c>
    </row>
    <row r="1369" spans="10:14" x14ac:dyDescent="0.25">
      <c r="J1369" s="84">
        <f>EOD_T-A1369</f>
        <v>42094</v>
      </c>
      <c r="K1369" s="83">
        <f t="shared" si="63"/>
        <v>0</v>
      </c>
      <c r="L1369" s="83" t="e">
        <f t="shared" si="64"/>
        <v>#DIV/0!</v>
      </c>
      <c r="M1369" s="83" t="e">
        <f>L1369-CGB_90DSMR</f>
        <v>#DIV/0!</v>
      </c>
      <c r="N1369" s="83" t="e">
        <f t="shared" si="65"/>
        <v>#DIV/0!</v>
      </c>
    </row>
    <row r="1370" spans="10:14" x14ac:dyDescent="0.25">
      <c r="J1370" s="84">
        <f>EOD_T-A1370</f>
        <v>42094</v>
      </c>
      <c r="K1370" s="83">
        <f t="shared" si="63"/>
        <v>0</v>
      </c>
      <c r="L1370" s="83" t="e">
        <f t="shared" si="64"/>
        <v>#DIV/0!</v>
      </c>
      <c r="M1370" s="83" t="e">
        <f>L1370-CGB_90DSMR</f>
        <v>#DIV/0!</v>
      </c>
      <c r="N1370" s="83" t="e">
        <f t="shared" si="65"/>
        <v>#DIV/0!</v>
      </c>
    </row>
    <row r="1371" spans="10:14" x14ac:dyDescent="0.25">
      <c r="J1371" s="84">
        <f>EOD_T-A1371</f>
        <v>42094</v>
      </c>
      <c r="K1371" s="83">
        <f t="shared" si="63"/>
        <v>0</v>
      </c>
      <c r="L1371" s="83" t="e">
        <f t="shared" si="64"/>
        <v>#DIV/0!</v>
      </c>
      <c r="M1371" s="83" t="e">
        <f>L1371-CGB_90DSMR</f>
        <v>#DIV/0!</v>
      </c>
      <c r="N1371" s="83" t="e">
        <f t="shared" si="65"/>
        <v>#DIV/0!</v>
      </c>
    </row>
    <row r="1372" spans="10:14" x14ac:dyDescent="0.25">
      <c r="J1372" s="84">
        <f>EOD_T-A1372</f>
        <v>42094</v>
      </c>
      <c r="K1372" s="83">
        <f t="shared" si="63"/>
        <v>0</v>
      </c>
      <c r="L1372" s="83" t="e">
        <f t="shared" si="64"/>
        <v>#DIV/0!</v>
      </c>
      <c r="M1372" s="83" t="e">
        <f>L1372-CGB_90DSMR</f>
        <v>#DIV/0!</v>
      </c>
      <c r="N1372" s="83" t="e">
        <f t="shared" si="65"/>
        <v>#DIV/0!</v>
      </c>
    </row>
    <row r="1373" spans="10:14" x14ac:dyDescent="0.25">
      <c r="J1373" s="84">
        <f>EOD_T-A1373</f>
        <v>42094</v>
      </c>
      <c r="K1373" s="83">
        <f t="shared" si="63"/>
        <v>0</v>
      </c>
      <c r="L1373" s="83" t="e">
        <f t="shared" si="64"/>
        <v>#DIV/0!</v>
      </c>
      <c r="M1373" s="83" t="e">
        <f>L1373-CGB_90DSMR</f>
        <v>#DIV/0!</v>
      </c>
      <c r="N1373" s="83" t="e">
        <f t="shared" si="65"/>
        <v>#DIV/0!</v>
      </c>
    </row>
    <row r="1374" spans="10:14" x14ac:dyDescent="0.25">
      <c r="J1374" s="84">
        <f>EOD_T-A1374</f>
        <v>42094</v>
      </c>
      <c r="K1374" s="83">
        <f t="shared" si="63"/>
        <v>0</v>
      </c>
      <c r="L1374" s="83" t="e">
        <f t="shared" si="64"/>
        <v>#DIV/0!</v>
      </c>
      <c r="M1374" s="83" t="e">
        <f>L1374-CGB_90DSMR</f>
        <v>#DIV/0!</v>
      </c>
      <c r="N1374" s="83" t="e">
        <f t="shared" si="65"/>
        <v>#DIV/0!</v>
      </c>
    </row>
    <row r="1375" spans="10:14" x14ac:dyDescent="0.25">
      <c r="J1375" s="84">
        <f>EOD_T-A1375</f>
        <v>42094</v>
      </c>
      <c r="K1375" s="83">
        <f t="shared" si="63"/>
        <v>0</v>
      </c>
      <c r="L1375" s="83" t="e">
        <f t="shared" si="64"/>
        <v>#DIV/0!</v>
      </c>
      <c r="M1375" s="83" t="e">
        <f>L1375-CGB_90DSMR</f>
        <v>#DIV/0!</v>
      </c>
      <c r="N1375" s="83" t="e">
        <f t="shared" si="65"/>
        <v>#DIV/0!</v>
      </c>
    </row>
    <row r="1376" spans="10:14" x14ac:dyDescent="0.25">
      <c r="J1376" s="84">
        <f>EOD_T-A1376</f>
        <v>42094</v>
      </c>
      <c r="K1376" s="83">
        <f t="shared" si="63"/>
        <v>0</v>
      </c>
      <c r="L1376" s="83" t="e">
        <f t="shared" si="64"/>
        <v>#DIV/0!</v>
      </c>
      <c r="M1376" s="83" t="e">
        <f>L1376-CGB_90DSMR</f>
        <v>#DIV/0!</v>
      </c>
      <c r="N1376" s="83" t="e">
        <f t="shared" si="65"/>
        <v>#DIV/0!</v>
      </c>
    </row>
    <row r="1377" spans="10:14" x14ac:dyDescent="0.25">
      <c r="J1377" s="84">
        <f>EOD_T-A1377</f>
        <v>42094</v>
      </c>
      <c r="K1377" s="83">
        <f t="shared" si="63"/>
        <v>0</v>
      </c>
      <c r="L1377" s="83" t="e">
        <f t="shared" si="64"/>
        <v>#DIV/0!</v>
      </c>
      <c r="M1377" s="83" t="e">
        <f>L1377-CGB_90DSMR</f>
        <v>#DIV/0!</v>
      </c>
      <c r="N1377" s="83" t="e">
        <f t="shared" si="65"/>
        <v>#DIV/0!</v>
      </c>
    </row>
    <row r="1378" spans="10:14" x14ac:dyDescent="0.25">
      <c r="J1378" s="84">
        <f>EOD_T-A1378</f>
        <v>42094</v>
      </c>
      <c r="K1378" s="83">
        <f t="shared" si="63"/>
        <v>0</v>
      </c>
      <c r="L1378" s="83" t="e">
        <f t="shared" si="64"/>
        <v>#DIV/0!</v>
      </c>
      <c r="M1378" s="83" t="e">
        <f>L1378-CGB_90DSMR</f>
        <v>#DIV/0!</v>
      </c>
      <c r="N1378" s="83" t="e">
        <f t="shared" si="65"/>
        <v>#DIV/0!</v>
      </c>
    </row>
    <row r="1379" spans="10:14" x14ac:dyDescent="0.25">
      <c r="J1379" s="84">
        <f>EOD_T-A1379</f>
        <v>42094</v>
      </c>
      <c r="K1379" s="83">
        <f t="shared" si="63"/>
        <v>0</v>
      </c>
      <c r="L1379" s="83" t="e">
        <f t="shared" si="64"/>
        <v>#DIV/0!</v>
      </c>
      <c r="M1379" s="83" t="e">
        <f>L1379-CGB_90DSMR</f>
        <v>#DIV/0!</v>
      </c>
      <c r="N1379" s="83" t="e">
        <f t="shared" si="65"/>
        <v>#DIV/0!</v>
      </c>
    </row>
    <row r="1380" spans="10:14" x14ac:dyDescent="0.25">
      <c r="J1380" s="84">
        <f>EOD_T-A1380</f>
        <v>42094</v>
      </c>
      <c r="K1380" s="83">
        <f t="shared" si="63"/>
        <v>0</v>
      </c>
      <c r="L1380" s="83" t="e">
        <f t="shared" si="64"/>
        <v>#DIV/0!</v>
      </c>
      <c r="M1380" s="83" t="e">
        <f>L1380-CGB_90DSMR</f>
        <v>#DIV/0!</v>
      </c>
      <c r="N1380" s="83" t="e">
        <f t="shared" si="65"/>
        <v>#DIV/0!</v>
      </c>
    </row>
    <row r="1381" spans="10:14" x14ac:dyDescent="0.25">
      <c r="J1381" s="84">
        <f>EOD_T-A1381</f>
        <v>42094</v>
      </c>
      <c r="K1381" s="83">
        <f t="shared" si="63"/>
        <v>0</v>
      </c>
      <c r="L1381" s="83" t="e">
        <f t="shared" si="64"/>
        <v>#DIV/0!</v>
      </c>
      <c r="M1381" s="83" t="e">
        <f>L1381-CGB_90DSMR</f>
        <v>#DIV/0!</v>
      </c>
      <c r="N1381" s="83" t="e">
        <f t="shared" si="65"/>
        <v>#DIV/0!</v>
      </c>
    </row>
    <row r="1382" spans="10:14" x14ac:dyDescent="0.25">
      <c r="J1382" s="84">
        <f>EOD_T-A1382</f>
        <v>42094</v>
      </c>
      <c r="K1382" s="83">
        <f t="shared" si="63"/>
        <v>0</v>
      </c>
      <c r="L1382" s="83" t="e">
        <f t="shared" si="64"/>
        <v>#DIV/0!</v>
      </c>
      <c r="M1382" s="83" t="e">
        <f>L1382-CGB_90DSMR</f>
        <v>#DIV/0!</v>
      </c>
      <c r="N1382" s="83" t="e">
        <f t="shared" si="65"/>
        <v>#DIV/0!</v>
      </c>
    </row>
    <row r="1383" spans="10:14" x14ac:dyDescent="0.25">
      <c r="J1383" s="84">
        <f>EOD_T-A1383</f>
        <v>42094</v>
      </c>
      <c r="K1383" s="83">
        <f t="shared" si="63"/>
        <v>0</v>
      </c>
      <c r="L1383" s="83" t="e">
        <f t="shared" si="64"/>
        <v>#DIV/0!</v>
      </c>
      <c r="M1383" s="83" t="e">
        <f>L1383-CGB_90DSMR</f>
        <v>#DIV/0!</v>
      </c>
      <c r="N1383" s="83" t="e">
        <f t="shared" si="65"/>
        <v>#DIV/0!</v>
      </c>
    </row>
    <row r="1384" spans="10:14" x14ac:dyDescent="0.25">
      <c r="J1384" s="84">
        <f>EOD_T-A1384</f>
        <v>42094</v>
      </c>
      <c r="K1384" s="83">
        <f t="shared" si="63"/>
        <v>0</v>
      </c>
      <c r="L1384" s="83" t="e">
        <f t="shared" si="64"/>
        <v>#DIV/0!</v>
      </c>
      <c r="M1384" s="83" t="e">
        <f>L1384-CGB_90DSMR</f>
        <v>#DIV/0!</v>
      </c>
      <c r="N1384" s="83" t="e">
        <f t="shared" si="65"/>
        <v>#DIV/0!</v>
      </c>
    </row>
    <row r="1385" spans="10:14" x14ac:dyDescent="0.25">
      <c r="J1385" s="84">
        <f>EOD_T-A1385</f>
        <v>42094</v>
      </c>
      <c r="K1385" s="83">
        <f t="shared" si="63"/>
        <v>0</v>
      </c>
      <c r="L1385" s="83" t="e">
        <f t="shared" si="64"/>
        <v>#DIV/0!</v>
      </c>
      <c r="M1385" s="83" t="e">
        <f>L1385-CGB_90DSMR</f>
        <v>#DIV/0!</v>
      </c>
      <c r="N1385" s="83" t="e">
        <f t="shared" si="65"/>
        <v>#DIV/0!</v>
      </c>
    </row>
    <row r="1386" spans="10:14" x14ac:dyDescent="0.25">
      <c r="J1386" s="84">
        <f>EOD_T-A1386</f>
        <v>42094</v>
      </c>
      <c r="K1386" s="83">
        <f t="shared" si="63"/>
        <v>0</v>
      </c>
      <c r="L1386" s="83" t="e">
        <f t="shared" si="64"/>
        <v>#DIV/0!</v>
      </c>
      <c r="M1386" s="83" t="e">
        <f>L1386-CGB_90DSMR</f>
        <v>#DIV/0!</v>
      </c>
      <c r="N1386" s="83" t="e">
        <f t="shared" si="65"/>
        <v>#DIV/0!</v>
      </c>
    </row>
    <row r="1387" spans="10:14" x14ac:dyDescent="0.25">
      <c r="J1387" s="84">
        <f>EOD_T-A1387</f>
        <v>42094</v>
      </c>
      <c r="K1387" s="83">
        <f t="shared" si="63"/>
        <v>0</v>
      </c>
      <c r="L1387" s="83" t="e">
        <f t="shared" si="64"/>
        <v>#DIV/0!</v>
      </c>
      <c r="M1387" s="83" t="e">
        <f>L1387-CGB_90DSMR</f>
        <v>#DIV/0!</v>
      </c>
      <c r="N1387" s="83" t="e">
        <f t="shared" si="65"/>
        <v>#DIV/0!</v>
      </c>
    </row>
    <row r="1388" spans="10:14" x14ac:dyDescent="0.25">
      <c r="J1388" s="84">
        <f>EOD_T-A1388</f>
        <v>42094</v>
      </c>
      <c r="K1388" s="83">
        <f t="shared" si="63"/>
        <v>0</v>
      </c>
      <c r="L1388" s="83" t="e">
        <f t="shared" si="64"/>
        <v>#DIV/0!</v>
      </c>
      <c r="M1388" s="83" t="e">
        <f>L1388-CGB_90DSMR</f>
        <v>#DIV/0!</v>
      </c>
      <c r="N1388" s="83" t="e">
        <f t="shared" si="65"/>
        <v>#DIV/0!</v>
      </c>
    </row>
    <row r="1389" spans="10:14" x14ac:dyDescent="0.25">
      <c r="J1389" s="84">
        <f>EOD_T-A1389</f>
        <v>42094</v>
      </c>
      <c r="K1389" s="83">
        <f t="shared" si="63"/>
        <v>0</v>
      </c>
      <c r="L1389" s="83" t="e">
        <f t="shared" si="64"/>
        <v>#DIV/0!</v>
      </c>
      <c r="M1389" s="83" t="e">
        <f>L1389-CGB_90DSMR</f>
        <v>#DIV/0!</v>
      </c>
      <c r="N1389" s="83" t="e">
        <f t="shared" si="65"/>
        <v>#DIV/0!</v>
      </c>
    </row>
    <row r="1390" spans="10:14" x14ac:dyDescent="0.25">
      <c r="J1390" s="84">
        <f>EOD_T-A1390</f>
        <v>42094</v>
      </c>
      <c r="K1390" s="83">
        <f t="shared" si="63"/>
        <v>0</v>
      </c>
      <c r="L1390" s="83" t="e">
        <f t="shared" si="64"/>
        <v>#DIV/0!</v>
      </c>
      <c r="M1390" s="83" t="e">
        <f>L1390-CGB_90DSMR</f>
        <v>#DIV/0!</v>
      </c>
      <c r="N1390" s="83" t="e">
        <f t="shared" si="65"/>
        <v>#DIV/0!</v>
      </c>
    </row>
    <row r="1391" spans="10:14" x14ac:dyDescent="0.25">
      <c r="J1391" s="84">
        <f>EOD_T-A1391</f>
        <v>42094</v>
      </c>
      <c r="K1391" s="83">
        <f t="shared" si="63"/>
        <v>0</v>
      </c>
      <c r="L1391" s="83" t="e">
        <f t="shared" si="64"/>
        <v>#DIV/0!</v>
      </c>
      <c r="M1391" s="83" t="e">
        <f>L1391-CGB_90DSMR</f>
        <v>#DIV/0!</v>
      </c>
      <c r="N1391" s="83" t="e">
        <f t="shared" si="65"/>
        <v>#DIV/0!</v>
      </c>
    </row>
    <row r="1392" spans="10:14" x14ac:dyDescent="0.25">
      <c r="J1392" s="84">
        <f>EOD_T-A1392</f>
        <v>42094</v>
      </c>
      <c r="K1392" s="83">
        <f t="shared" si="63"/>
        <v>0</v>
      </c>
      <c r="L1392" s="83" t="e">
        <f t="shared" si="64"/>
        <v>#DIV/0!</v>
      </c>
      <c r="M1392" s="83" t="e">
        <f>L1392-CGB_90DSMR</f>
        <v>#DIV/0!</v>
      </c>
      <c r="N1392" s="83" t="e">
        <f t="shared" si="65"/>
        <v>#DIV/0!</v>
      </c>
    </row>
    <row r="1393" spans="10:14" x14ac:dyDescent="0.25">
      <c r="J1393" s="84">
        <f>EOD_T-A1393</f>
        <v>42094</v>
      </c>
      <c r="K1393" s="83">
        <f t="shared" si="63"/>
        <v>0</v>
      </c>
      <c r="L1393" s="83" t="e">
        <f t="shared" si="64"/>
        <v>#DIV/0!</v>
      </c>
      <c r="M1393" s="83" t="e">
        <f>L1393-CGB_90DSMR</f>
        <v>#DIV/0!</v>
      </c>
      <c r="N1393" s="83" t="e">
        <f t="shared" si="65"/>
        <v>#DIV/0!</v>
      </c>
    </row>
    <row r="1394" spans="10:14" x14ac:dyDescent="0.25">
      <c r="J1394" s="84">
        <f>EOD_T-A1394</f>
        <v>42094</v>
      </c>
      <c r="K1394" s="83">
        <f t="shared" si="63"/>
        <v>0</v>
      </c>
      <c r="L1394" s="83" t="e">
        <f t="shared" si="64"/>
        <v>#DIV/0!</v>
      </c>
      <c r="M1394" s="83" t="e">
        <f>L1394-CGB_90DSMR</f>
        <v>#DIV/0!</v>
      </c>
      <c r="N1394" s="83" t="e">
        <f t="shared" si="65"/>
        <v>#DIV/0!</v>
      </c>
    </row>
    <row r="1395" spans="10:14" x14ac:dyDescent="0.25">
      <c r="J1395" s="84">
        <f>EOD_T-A1395</f>
        <v>42094</v>
      </c>
      <c r="K1395" s="83">
        <f t="shared" si="63"/>
        <v>0</v>
      </c>
      <c r="L1395" s="83" t="e">
        <f t="shared" si="64"/>
        <v>#DIV/0!</v>
      </c>
      <c r="M1395" s="83" t="e">
        <f>L1395-CGB_90DSMR</f>
        <v>#DIV/0!</v>
      </c>
      <c r="N1395" s="83" t="e">
        <f t="shared" si="65"/>
        <v>#DIV/0!</v>
      </c>
    </row>
    <row r="1396" spans="10:14" x14ac:dyDescent="0.25">
      <c r="J1396" s="84">
        <f>EOD_T-A1396</f>
        <v>42094</v>
      </c>
      <c r="K1396" s="83">
        <f t="shared" si="63"/>
        <v>0</v>
      </c>
      <c r="L1396" s="83" t="e">
        <f t="shared" si="64"/>
        <v>#DIV/0!</v>
      </c>
      <c r="M1396" s="83" t="e">
        <f>L1396-CGB_90DSMR</f>
        <v>#DIV/0!</v>
      </c>
      <c r="N1396" s="83" t="e">
        <f t="shared" si="65"/>
        <v>#DIV/0!</v>
      </c>
    </row>
    <row r="1397" spans="10:14" x14ac:dyDescent="0.25">
      <c r="J1397" s="84">
        <f>EOD_T-A1397</f>
        <v>42094</v>
      </c>
      <c r="K1397" s="83">
        <f t="shared" si="63"/>
        <v>0</v>
      </c>
      <c r="L1397" s="83" t="e">
        <f t="shared" si="64"/>
        <v>#DIV/0!</v>
      </c>
      <c r="M1397" s="83" t="e">
        <f>L1397-CGB_90DSMR</f>
        <v>#DIV/0!</v>
      </c>
      <c r="N1397" s="83" t="e">
        <f t="shared" si="65"/>
        <v>#DIV/0!</v>
      </c>
    </row>
    <row r="1398" spans="10:14" x14ac:dyDescent="0.25">
      <c r="J1398" s="84">
        <f>EOD_T-A1398</f>
        <v>42094</v>
      </c>
      <c r="K1398" s="83">
        <f t="shared" si="63"/>
        <v>0</v>
      </c>
      <c r="L1398" s="83" t="e">
        <f t="shared" si="64"/>
        <v>#DIV/0!</v>
      </c>
      <c r="M1398" s="83" t="e">
        <f>L1398-CGB_90DSMR</f>
        <v>#DIV/0!</v>
      </c>
      <c r="N1398" s="83" t="e">
        <f t="shared" si="65"/>
        <v>#DIV/0!</v>
      </c>
    </row>
    <row r="1399" spans="10:14" x14ac:dyDescent="0.25">
      <c r="J1399" s="84">
        <f>EOD_T-A1399</f>
        <v>42094</v>
      </c>
      <c r="K1399" s="83">
        <f t="shared" si="63"/>
        <v>0</v>
      </c>
      <c r="L1399" s="83" t="e">
        <f t="shared" si="64"/>
        <v>#DIV/0!</v>
      </c>
      <c r="M1399" s="83" t="e">
        <f>L1399-CGB_90DSMR</f>
        <v>#DIV/0!</v>
      </c>
      <c r="N1399" s="83" t="e">
        <f t="shared" si="65"/>
        <v>#DIV/0!</v>
      </c>
    </row>
    <row r="1400" spans="10:14" x14ac:dyDescent="0.25">
      <c r="J1400" s="84">
        <f>EOD_T-A1400</f>
        <v>42094</v>
      </c>
      <c r="K1400" s="83">
        <f t="shared" si="63"/>
        <v>0</v>
      </c>
      <c r="L1400" s="83" t="e">
        <f t="shared" si="64"/>
        <v>#DIV/0!</v>
      </c>
      <c r="M1400" s="83" t="e">
        <f>L1400-CGB_90DSMR</f>
        <v>#DIV/0!</v>
      </c>
      <c r="N1400" s="83" t="e">
        <f t="shared" si="65"/>
        <v>#DIV/0!</v>
      </c>
    </row>
    <row r="1401" spans="10:14" x14ac:dyDescent="0.25">
      <c r="J1401" s="84">
        <f>EOD_T-A1401</f>
        <v>42094</v>
      </c>
      <c r="K1401" s="83">
        <f t="shared" si="63"/>
        <v>0</v>
      </c>
      <c r="L1401" s="83" t="e">
        <f t="shared" si="64"/>
        <v>#DIV/0!</v>
      </c>
      <c r="M1401" s="83" t="e">
        <f>L1401-CGB_90DSMR</f>
        <v>#DIV/0!</v>
      </c>
      <c r="N1401" s="83" t="e">
        <f t="shared" si="65"/>
        <v>#DIV/0!</v>
      </c>
    </row>
    <row r="1402" spans="10:14" x14ac:dyDescent="0.25">
      <c r="J1402" s="84">
        <f>EOD_T-A1402</f>
        <v>42094</v>
      </c>
      <c r="K1402" s="83">
        <f t="shared" si="63"/>
        <v>0</v>
      </c>
      <c r="L1402" s="83" t="e">
        <f t="shared" si="64"/>
        <v>#DIV/0!</v>
      </c>
      <c r="M1402" s="83" t="e">
        <f>L1402-CGB_90DSMR</f>
        <v>#DIV/0!</v>
      </c>
      <c r="N1402" s="83" t="e">
        <f t="shared" si="65"/>
        <v>#DIV/0!</v>
      </c>
    </row>
    <row r="1403" spans="10:14" x14ac:dyDescent="0.25">
      <c r="J1403" s="84">
        <f>EOD_T-A1403</f>
        <v>42094</v>
      </c>
      <c r="K1403" s="83">
        <f t="shared" si="63"/>
        <v>0</v>
      </c>
      <c r="L1403" s="83" t="e">
        <f t="shared" si="64"/>
        <v>#DIV/0!</v>
      </c>
      <c r="M1403" s="83" t="e">
        <f>L1403-CGB_90DSMR</f>
        <v>#DIV/0!</v>
      </c>
      <c r="N1403" s="83" t="e">
        <f t="shared" si="65"/>
        <v>#DIV/0!</v>
      </c>
    </row>
    <row r="1404" spans="10:14" x14ac:dyDescent="0.25">
      <c r="J1404" s="84">
        <f>EOD_T-A1404</f>
        <v>42094</v>
      </c>
      <c r="K1404" s="83">
        <f t="shared" si="63"/>
        <v>0</v>
      </c>
      <c r="L1404" s="83" t="e">
        <f t="shared" si="64"/>
        <v>#DIV/0!</v>
      </c>
      <c r="M1404" s="83" t="e">
        <f>L1404-CGB_90DSMR</f>
        <v>#DIV/0!</v>
      </c>
      <c r="N1404" s="83" t="e">
        <f t="shared" si="65"/>
        <v>#DIV/0!</v>
      </c>
    </row>
    <row r="1405" spans="10:14" x14ac:dyDescent="0.25">
      <c r="J1405" s="84">
        <f>EOD_T-A1405</f>
        <v>42094</v>
      </c>
      <c r="K1405" s="83">
        <f t="shared" si="63"/>
        <v>0</v>
      </c>
      <c r="L1405" s="83" t="e">
        <f t="shared" si="64"/>
        <v>#DIV/0!</v>
      </c>
      <c r="M1405" s="83" t="e">
        <f>L1405-CGB_90DSMR</f>
        <v>#DIV/0!</v>
      </c>
      <c r="N1405" s="83" t="e">
        <f t="shared" si="65"/>
        <v>#DIV/0!</v>
      </c>
    </row>
    <row r="1406" spans="10:14" x14ac:dyDescent="0.25">
      <c r="J1406" s="84">
        <f>EOD_T-A1406</f>
        <v>42094</v>
      </c>
      <c r="K1406" s="83">
        <f t="shared" si="63"/>
        <v>0</v>
      </c>
      <c r="L1406" s="83" t="e">
        <f t="shared" si="64"/>
        <v>#DIV/0!</v>
      </c>
      <c r="M1406" s="83" t="e">
        <f>L1406-CGB_90DSMR</f>
        <v>#DIV/0!</v>
      </c>
      <c r="N1406" s="83" t="e">
        <f t="shared" si="65"/>
        <v>#DIV/0!</v>
      </c>
    </row>
    <row r="1407" spans="10:14" x14ac:dyDescent="0.25">
      <c r="J1407" s="84">
        <f>EOD_T-A1407</f>
        <v>42094</v>
      </c>
      <c r="K1407" s="83">
        <f t="shared" si="63"/>
        <v>0</v>
      </c>
      <c r="L1407" s="83" t="e">
        <f t="shared" si="64"/>
        <v>#DIV/0!</v>
      </c>
      <c r="M1407" s="83" t="e">
        <f>L1407-CGB_90DSMR</f>
        <v>#DIV/0!</v>
      </c>
      <c r="N1407" s="83" t="e">
        <f t="shared" si="65"/>
        <v>#DIV/0!</v>
      </c>
    </row>
    <row r="1408" spans="10:14" x14ac:dyDescent="0.25">
      <c r="J1408" s="84">
        <f>EOD_T-A1408</f>
        <v>42094</v>
      </c>
      <c r="K1408" s="83">
        <f t="shared" si="63"/>
        <v>0</v>
      </c>
      <c r="L1408" s="83" t="e">
        <f t="shared" si="64"/>
        <v>#DIV/0!</v>
      </c>
      <c r="M1408" s="83" t="e">
        <f>L1408-CGB_90DSMR</f>
        <v>#DIV/0!</v>
      </c>
      <c r="N1408" s="83" t="e">
        <f t="shared" si="65"/>
        <v>#DIV/0!</v>
      </c>
    </row>
    <row r="1409" spans="10:14" x14ac:dyDescent="0.25">
      <c r="J1409" s="84">
        <f>EOD_T-A1409</f>
        <v>42094</v>
      </c>
      <c r="K1409" s="83">
        <f t="shared" si="63"/>
        <v>0</v>
      </c>
      <c r="L1409" s="83" t="e">
        <f t="shared" si="64"/>
        <v>#DIV/0!</v>
      </c>
      <c r="M1409" s="83" t="e">
        <f>L1409-CGB_90DSMR</f>
        <v>#DIV/0!</v>
      </c>
      <c r="N1409" s="83" t="e">
        <f t="shared" si="65"/>
        <v>#DIV/0!</v>
      </c>
    </row>
    <row r="1410" spans="10:14" x14ac:dyDescent="0.25">
      <c r="J1410" s="84">
        <f>EOD_T-A1410</f>
        <v>42094</v>
      </c>
      <c r="K1410" s="83">
        <f t="shared" si="63"/>
        <v>0</v>
      </c>
      <c r="L1410" s="83" t="e">
        <f t="shared" si="64"/>
        <v>#DIV/0!</v>
      </c>
      <c r="M1410" s="83" t="e">
        <f>L1410-CGB_90DSMR</f>
        <v>#DIV/0!</v>
      </c>
      <c r="N1410" s="83" t="e">
        <f t="shared" si="65"/>
        <v>#DIV/0!</v>
      </c>
    </row>
    <row r="1411" spans="10:14" x14ac:dyDescent="0.25">
      <c r="J1411" s="84">
        <f>EOD_T-A1411</f>
        <v>42094</v>
      </c>
      <c r="K1411" s="83">
        <f t="shared" si="63"/>
        <v>0</v>
      </c>
      <c r="L1411" s="83" t="e">
        <f t="shared" si="64"/>
        <v>#DIV/0!</v>
      </c>
      <c r="M1411" s="83" t="e">
        <f>L1411-CGB_90DSMR</f>
        <v>#DIV/0!</v>
      </c>
      <c r="N1411" s="83" t="e">
        <f t="shared" si="65"/>
        <v>#DIV/0!</v>
      </c>
    </row>
    <row r="1412" spans="10:14" x14ac:dyDescent="0.25">
      <c r="J1412" s="84">
        <f>EOD_T-A1412</f>
        <v>42094</v>
      </c>
      <c r="K1412" s="83">
        <f t="shared" si="63"/>
        <v>0</v>
      </c>
      <c r="L1412" s="83" t="e">
        <f t="shared" si="64"/>
        <v>#DIV/0!</v>
      </c>
      <c r="M1412" s="83" t="e">
        <f>L1412-CGB_90DSMR</f>
        <v>#DIV/0!</v>
      </c>
      <c r="N1412" s="83" t="e">
        <f t="shared" si="65"/>
        <v>#DIV/0!</v>
      </c>
    </row>
    <row r="1413" spans="10:14" x14ac:dyDescent="0.25">
      <c r="J1413" s="84">
        <f>EOD_T-A1413</f>
        <v>42094</v>
      </c>
      <c r="K1413" s="83">
        <f t="shared" si="63"/>
        <v>0</v>
      </c>
      <c r="L1413" s="83" t="e">
        <f t="shared" si="64"/>
        <v>#DIV/0!</v>
      </c>
      <c r="M1413" s="83" t="e">
        <f>L1413-CGB_90DSMR</f>
        <v>#DIV/0!</v>
      </c>
      <c r="N1413" s="83" t="e">
        <f t="shared" si="65"/>
        <v>#DIV/0!</v>
      </c>
    </row>
    <row r="1414" spans="10:14" x14ac:dyDescent="0.25">
      <c r="J1414" s="84">
        <f>EOD_T-A1414</f>
        <v>42094</v>
      </c>
      <c r="K1414" s="83">
        <f t="shared" si="63"/>
        <v>0</v>
      </c>
      <c r="L1414" s="83" t="e">
        <f t="shared" si="64"/>
        <v>#DIV/0!</v>
      </c>
      <c r="M1414" s="83" t="e">
        <f>L1414-CGB_90DSMR</f>
        <v>#DIV/0!</v>
      </c>
      <c r="N1414" s="83" t="e">
        <f t="shared" si="65"/>
        <v>#DIV/0!</v>
      </c>
    </row>
    <row r="1415" spans="10:14" x14ac:dyDescent="0.25">
      <c r="J1415" s="84">
        <f>EOD_T-A1415</f>
        <v>42094</v>
      </c>
      <c r="K1415" s="83">
        <f t="shared" si="63"/>
        <v>0</v>
      </c>
      <c r="L1415" s="83" t="e">
        <f t="shared" si="64"/>
        <v>#DIV/0!</v>
      </c>
      <c r="M1415" s="83" t="e">
        <f>L1415-CGB_90DSMR</f>
        <v>#DIV/0!</v>
      </c>
      <c r="N1415" s="83" t="e">
        <f t="shared" si="65"/>
        <v>#DIV/0!</v>
      </c>
    </row>
    <row r="1416" spans="10:14" x14ac:dyDescent="0.25">
      <c r="J1416" s="84">
        <f>EOD_T-A1416</f>
        <v>42094</v>
      </c>
      <c r="K1416" s="83">
        <f t="shared" si="63"/>
        <v>0</v>
      </c>
      <c r="L1416" s="83" t="e">
        <f t="shared" si="64"/>
        <v>#DIV/0!</v>
      </c>
      <c r="M1416" s="83" t="e">
        <f>L1416-CGB_90DSMR</f>
        <v>#DIV/0!</v>
      </c>
      <c r="N1416" s="83" t="e">
        <f t="shared" si="65"/>
        <v>#DIV/0!</v>
      </c>
    </row>
    <row r="1417" spans="10:14" x14ac:dyDescent="0.25">
      <c r="J1417" s="84">
        <f>EOD_T-A1417</f>
        <v>42094</v>
      </c>
      <c r="K1417" s="83">
        <f t="shared" si="63"/>
        <v>0</v>
      </c>
      <c r="L1417" s="83" t="e">
        <f t="shared" si="64"/>
        <v>#DIV/0!</v>
      </c>
      <c r="M1417" s="83" t="e">
        <f>L1417-CGB_90DSMR</f>
        <v>#DIV/0!</v>
      </c>
      <c r="N1417" s="83" t="e">
        <f t="shared" si="65"/>
        <v>#DIV/0!</v>
      </c>
    </row>
    <row r="1418" spans="10:14" x14ac:dyDescent="0.25">
      <c r="J1418" s="84">
        <f>EOD_T-A1418</f>
        <v>42094</v>
      </c>
      <c r="K1418" s="83">
        <f t="shared" si="63"/>
        <v>0</v>
      </c>
      <c r="L1418" s="83" t="e">
        <f t="shared" si="64"/>
        <v>#DIV/0!</v>
      </c>
      <c r="M1418" s="83" t="e">
        <f>L1418-CGB_90DSMR</f>
        <v>#DIV/0!</v>
      </c>
      <c r="N1418" s="83" t="e">
        <f t="shared" si="65"/>
        <v>#DIV/0!</v>
      </c>
    </row>
    <row r="1419" spans="10:14" x14ac:dyDescent="0.25">
      <c r="J1419" s="84">
        <f>EOD_T-A1419</f>
        <v>42094</v>
      </c>
      <c r="K1419" s="83">
        <f t="shared" si="63"/>
        <v>0</v>
      </c>
      <c r="L1419" s="83" t="e">
        <f t="shared" si="64"/>
        <v>#DIV/0!</v>
      </c>
      <c r="M1419" s="83" t="e">
        <f>L1419-CGB_90DSMR</f>
        <v>#DIV/0!</v>
      </c>
      <c r="N1419" s="83" t="e">
        <f t="shared" si="65"/>
        <v>#DIV/0!</v>
      </c>
    </row>
    <row r="1420" spans="10:14" x14ac:dyDescent="0.25">
      <c r="J1420" s="84">
        <f>EOD_T-A1420</f>
        <v>42094</v>
      </c>
      <c r="K1420" s="83">
        <f t="shared" ref="K1420:K1483" si="66">E1420-E1421</f>
        <v>0</v>
      </c>
      <c r="L1420" s="83" t="e">
        <f t="shared" ref="L1420:L1483" si="67">K1420/E1421*100</f>
        <v>#DIV/0!</v>
      </c>
      <c r="M1420" s="83" t="e">
        <f>L1420-CGB_90DSMR</f>
        <v>#DIV/0!</v>
      </c>
      <c r="N1420" s="83" t="e">
        <f t="shared" ref="N1420:N1483" si="68">M1420*M1420</f>
        <v>#DIV/0!</v>
      </c>
    </row>
    <row r="1421" spans="10:14" x14ac:dyDescent="0.25">
      <c r="J1421" s="84">
        <f>EOD_T-A1421</f>
        <v>42094</v>
      </c>
      <c r="K1421" s="83">
        <f t="shared" si="66"/>
        <v>0</v>
      </c>
      <c r="L1421" s="83" t="e">
        <f t="shared" si="67"/>
        <v>#DIV/0!</v>
      </c>
      <c r="M1421" s="83" t="e">
        <f>L1421-CGB_90DSMR</f>
        <v>#DIV/0!</v>
      </c>
      <c r="N1421" s="83" t="e">
        <f t="shared" si="68"/>
        <v>#DIV/0!</v>
      </c>
    </row>
    <row r="1422" spans="10:14" x14ac:dyDescent="0.25">
      <c r="J1422" s="84">
        <f>EOD_T-A1422</f>
        <v>42094</v>
      </c>
      <c r="K1422" s="83">
        <f t="shared" si="66"/>
        <v>0</v>
      </c>
      <c r="L1422" s="83" t="e">
        <f t="shared" si="67"/>
        <v>#DIV/0!</v>
      </c>
      <c r="M1422" s="83" t="e">
        <f>L1422-CGB_90DSMR</f>
        <v>#DIV/0!</v>
      </c>
      <c r="N1422" s="83" t="e">
        <f t="shared" si="68"/>
        <v>#DIV/0!</v>
      </c>
    </row>
    <row r="1423" spans="10:14" x14ac:dyDescent="0.25">
      <c r="J1423" s="84">
        <f>EOD_T-A1423</f>
        <v>42094</v>
      </c>
      <c r="K1423" s="83">
        <f t="shared" si="66"/>
        <v>0</v>
      </c>
      <c r="L1423" s="83" t="e">
        <f t="shared" si="67"/>
        <v>#DIV/0!</v>
      </c>
      <c r="M1423" s="83" t="e">
        <f>L1423-CGB_90DSMR</f>
        <v>#DIV/0!</v>
      </c>
      <c r="N1423" s="83" t="e">
        <f t="shared" si="68"/>
        <v>#DIV/0!</v>
      </c>
    </row>
    <row r="1424" spans="10:14" x14ac:dyDescent="0.25">
      <c r="J1424" s="84">
        <f>EOD_T-A1424</f>
        <v>42094</v>
      </c>
      <c r="K1424" s="83">
        <f t="shared" si="66"/>
        <v>0</v>
      </c>
      <c r="L1424" s="83" t="e">
        <f t="shared" si="67"/>
        <v>#DIV/0!</v>
      </c>
      <c r="M1424" s="83" t="e">
        <f>L1424-CGB_90DSMR</f>
        <v>#DIV/0!</v>
      </c>
      <c r="N1424" s="83" t="e">
        <f t="shared" si="68"/>
        <v>#DIV/0!</v>
      </c>
    </row>
    <row r="1425" spans="10:14" x14ac:dyDescent="0.25">
      <c r="J1425" s="84">
        <f>EOD_T-A1425</f>
        <v>42094</v>
      </c>
      <c r="K1425" s="83">
        <f t="shared" si="66"/>
        <v>0</v>
      </c>
      <c r="L1425" s="83" t="e">
        <f t="shared" si="67"/>
        <v>#DIV/0!</v>
      </c>
      <c r="M1425" s="83" t="e">
        <f>L1425-CGB_90DSMR</f>
        <v>#DIV/0!</v>
      </c>
      <c r="N1425" s="83" t="e">
        <f t="shared" si="68"/>
        <v>#DIV/0!</v>
      </c>
    </row>
    <row r="1426" spans="10:14" x14ac:dyDescent="0.25">
      <c r="J1426" s="84">
        <f>EOD_T-A1426</f>
        <v>42094</v>
      </c>
      <c r="K1426" s="83">
        <f t="shared" si="66"/>
        <v>0</v>
      </c>
      <c r="L1426" s="83" t="e">
        <f t="shared" si="67"/>
        <v>#DIV/0!</v>
      </c>
      <c r="M1426" s="83" t="e">
        <f>L1426-CGB_90DSMR</f>
        <v>#DIV/0!</v>
      </c>
      <c r="N1426" s="83" t="e">
        <f t="shared" si="68"/>
        <v>#DIV/0!</v>
      </c>
    </row>
    <row r="1427" spans="10:14" x14ac:dyDescent="0.25">
      <c r="J1427" s="84">
        <f>EOD_T-A1427</f>
        <v>42094</v>
      </c>
      <c r="K1427" s="83">
        <f t="shared" si="66"/>
        <v>0</v>
      </c>
      <c r="L1427" s="83" t="e">
        <f t="shared" si="67"/>
        <v>#DIV/0!</v>
      </c>
      <c r="M1427" s="83" t="e">
        <f>L1427-CGB_90DSMR</f>
        <v>#DIV/0!</v>
      </c>
      <c r="N1427" s="83" t="e">
        <f t="shared" si="68"/>
        <v>#DIV/0!</v>
      </c>
    </row>
    <row r="1428" spans="10:14" x14ac:dyDescent="0.25">
      <c r="J1428" s="84">
        <f>EOD_T-A1428</f>
        <v>42094</v>
      </c>
      <c r="K1428" s="83">
        <f t="shared" si="66"/>
        <v>0</v>
      </c>
      <c r="L1428" s="83" t="e">
        <f t="shared" si="67"/>
        <v>#DIV/0!</v>
      </c>
      <c r="M1428" s="83" t="e">
        <f>L1428-CGB_90DSMR</f>
        <v>#DIV/0!</v>
      </c>
      <c r="N1428" s="83" t="e">
        <f t="shared" si="68"/>
        <v>#DIV/0!</v>
      </c>
    </row>
    <row r="1429" spans="10:14" x14ac:dyDescent="0.25">
      <c r="J1429" s="84">
        <f>EOD_T-A1429</f>
        <v>42094</v>
      </c>
      <c r="K1429" s="83">
        <f t="shared" si="66"/>
        <v>0</v>
      </c>
      <c r="L1429" s="83" t="e">
        <f t="shared" si="67"/>
        <v>#DIV/0!</v>
      </c>
      <c r="M1429" s="83" t="e">
        <f>L1429-CGB_90DSMR</f>
        <v>#DIV/0!</v>
      </c>
      <c r="N1429" s="83" t="e">
        <f t="shared" si="68"/>
        <v>#DIV/0!</v>
      </c>
    </row>
    <row r="1430" spans="10:14" x14ac:dyDescent="0.25">
      <c r="J1430" s="84">
        <f>EOD_T-A1430</f>
        <v>42094</v>
      </c>
      <c r="K1430" s="83">
        <f t="shared" si="66"/>
        <v>0</v>
      </c>
      <c r="L1430" s="83" t="e">
        <f t="shared" si="67"/>
        <v>#DIV/0!</v>
      </c>
      <c r="M1430" s="83" t="e">
        <f>L1430-CGB_90DSMR</f>
        <v>#DIV/0!</v>
      </c>
      <c r="N1430" s="83" t="e">
        <f t="shared" si="68"/>
        <v>#DIV/0!</v>
      </c>
    </row>
    <row r="1431" spans="10:14" x14ac:dyDescent="0.25">
      <c r="J1431" s="84">
        <f>EOD_T-A1431</f>
        <v>42094</v>
      </c>
      <c r="K1431" s="83">
        <f t="shared" si="66"/>
        <v>0</v>
      </c>
      <c r="L1431" s="83" t="e">
        <f t="shared" si="67"/>
        <v>#DIV/0!</v>
      </c>
      <c r="M1431" s="83" t="e">
        <f>L1431-CGB_90DSMR</f>
        <v>#DIV/0!</v>
      </c>
      <c r="N1431" s="83" t="e">
        <f t="shared" si="68"/>
        <v>#DIV/0!</v>
      </c>
    </row>
    <row r="1432" spans="10:14" x14ac:dyDescent="0.25">
      <c r="J1432" s="84">
        <f>EOD_T-A1432</f>
        <v>42094</v>
      </c>
      <c r="K1432" s="83">
        <f t="shared" si="66"/>
        <v>0</v>
      </c>
      <c r="L1432" s="83" t="e">
        <f t="shared" si="67"/>
        <v>#DIV/0!</v>
      </c>
      <c r="M1432" s="83" t="e">
        <f>L1432-CGB_90DSMR</f>
        <v>#DIV/0!</v>
      </c>
      <c r="N1432" s="83" t="e">
        <f t="shared" si="68"/>
        <v>#DIV/0!</v>
      </c>
    </row>
    <row r="1433" spans="10:14" x14ac:dyDescent="0.25">
      <c r="J1433" s="84">
        <f>EOD_T-A1433</f>
        <v>42094</v>
      </c>
      <c r="K1433" s="83">
        <f t="shared" si="66"/>
        <v>0</v>
      </c>
      <c r="L1433" s="83" t="e">
        <f t="shared" si="67"/>
        <v>#DIV/0!</v>
      </c>
      <c r="M1433" s="83" t="e">
        <f>L1433-CGB_90DSMR</f>
        <v>#DIV/0!</v>
      </c>
      <c r="N1433" s="83" t="e">
        <f t="shared" si="68"/>
        <v>#DIV/0!</v>
      </c>
    </row>
    <row r="1434" spans="10:14" x14ac:dyDescent="0.25">
      <c r="J1434" s="84">
        <f>EOD_T-A1434</f>
        <v>42094</v>
      </c>
      <c r="K1434" s="83">
        <f t="shared" si="66"/>
        <v>0</v>
      </c>
      <c r="L1434" s="83" t="e">
        <f t="shared" si="67"/>
        <v>#DIV/0!</v>
      </c>
      <c r="M1434" s="83" t="e">
        <f>L1434-CGB_90DSMR</f>
        <v>#DIV/0!</v>
      </c>
      <c r="N1434" s="83" t="e">
        <f t="shared" si="68"/>
        <v>#DIV/0!</v>
      </c>
    </row>
    <row r="1435" spans="10:14" x14ac:dyDescent="0.25">
      <c r="J1435" s="84">
        <f>EOD_T-A1435</f>
        <v>42094</v>
      </c>
      <c r="K1435" s="83">
        <f t="shared" si="66"/>
        <v>0</v>
      </c>
      <c r="L1435" s="83" t="e">
        <f t="shared" si="67"/>
        <v>#DIV/0!</v>
      </c>
      <c r="M1435" s="83" t="e">
        <f>L1435-CGB_90DSMR</f>
        <v>#DIV/0!</v>
      </c>
      <c r="N1435" s="83" t="e">
        <f t="shared" si="68"/>
        <v>#DIV/0!</v>
      </c>
    </row>
    <row r="1436" spans="10:14" x14ac:dyDescent="0.25">
      <c r="J1436" s="84">
        <f>EOD_T-A1436</f>
        <v>42094</v>
      </c>
      <c r="K1436" s="83">
        <f t="shared" si="66"/>
        <v>0</v>
      </c>
      <c r="L1436" s="83" t="e">
        <f t="shared" si="67"/>
        <v>#DIV/0!</v>
      </c>
      <c r="M1436" s="83" t="e">
        <f>L1436-CGB_90DSMR</f>
        <v>#DIV/0!</v>
      </c>
      <c r="N1436" s="83" t="e">
        <f t="shared" si="68"/>
        <v>#DIV/0!</v>
      </c>
    </row>
    <row r="1437" spans="10:14" x14ac:dyDescent="0.25">
      <c r="J1437" s="84">
        <f>EOD_T-A1437</f>
        <v>42094</v>
      </c>
      <c r="K1437" s="83">
        <f t="shared" si="66"/>
        <v>0</v>
      </c>
      <c r="L1437" s="83" t="e">
        <f t="shared" si="67"/>
        <v>#DIV/0!</v>
      </c>
      <c r="M1437" s="83" t="e">
        <f>L1437-CGB_90DSMR</f>
        <v>#DIV/0!</v>
      </c>
      <c r="N1437" s="83" t="e">
        <f t="shared" si="68"/>
        <v>#DIV/0!</v>
      </c>
    </row>
    <row r="1438" spans="10:14" x14ac:dyDescent="0.25">
      <c r="J1438" s="84">
        <f>EOD_T-A1438</f>
        <v>42094</v>
      </c>
      <c r="K1438" s="83">
        <f t="shared" si="66"/>
        <v>0</v>
      </c>
      <c r="L1438" s="83" t="e">
        <f t="shared" si="67"/>
        <v>#DIV/0!</v>
      </c>
      <c r="M1438" s="83" t="e">
        <f>L1438-CGB_90DSMR</f>
        <v>#DIV/0!</v>
      </c>
      <c r="N1438" s="83" t="e">
        <f t="shared" si="68"/>
        <v>#DIV/0!</v>
      </c>
    </row>
    <row r="1439" spans="10:14" x14ac:dyDescent="0.25">
      <c r="J1439" s="84">
        <f>EOD_T-A1439</f>
        <v>42094</v>
      </c>
      <c r="K1439" s="83">
        <f t="shared" si="66"/>
        <v>0</v>
      </c>
      <c r="L1439" s="83" t="e">
        <f t="shared" si="67"/>
        <v>#DIV/0!</v>
      </c>
      <c r="M1439" s="83" t="e">
        <f>L1439-CGB_90DSMR</f>
        <v>#DIV/0!</v>
      </c>
      <c r="N1439" s="83" t="e">
        <f t="shared" si="68"/>
        <v>#DIV/0!</v>
      </c>
    </row>
    <row r="1440" spans="10:14" x14ac:dyDescent="0.25">
      <c r="J1440" s="84">
        <f>EOD_T-A1440</f>
        <v>42094</v>
      </c>
      <c r="K1440" s="83">
        <f t="shared" si="66"/>
        <v>0</v>
      </c>
      <c r="L1440" s="83" t="e">
        <f t="shared" si="67"/>
        <v>#DIV/0!</v>
      </c>
      <c r="M1440" s="83" t="e">
        <f>L1440-CGB_90DSMR</f>
        <v>#DIV/0!</v>
      </c>
      <c r="N1440" s="83" t="e">
        <f t="shared" si="68"/>
        <v>#DIV/0!</v>
      </c>
    </row>
    <row r="1441" spans="10:14" x14ac:dyDescent="0.25">
      <c r="J1441" s="84">
        <f>EOD_T-A1441</f>
        <v>42094</v>
      </c>
      <c r="K1441" s="83">
        <f t="shared" si="66"/>
        <v>0</v>
      </c>
      <c r="L1441" s="83" t="e">
        <f t="shared" si="67"/>
        <v>#DIV/0!</v>
      </c>
      <c r="M1441" s="83" t="e">
        <f>L1441-CGB_90DSMR</f>
        <v>#DIV/0!</v>
      </c>
      <c r="N1441" s="83" t="e">
        <f t="shared" si="68"/>
        <v>#DIV/0!</v>
      </c>
    </row>
    <row r="1442" spans="10:14" x14ac:dyDescent="0.25">
      <c r="J1442" s="84">
        <f>EOD_T-A1442</f>
        <v>42094</v>
      </c>
      <c r="K1442" s="83">
        <f t="shared" si="66"/>
        <v>0</v>
      </c>
      <c r="L1442" s="83" t="e">
        <f t="shared" si="67"/>
        <v>#DIV/0!</v>
      </c>
      <c r="M1442" s="83" t="e">
        <f>L1442-CGB_90DSMR</f>
        <v>#DIV/0!</v>
      </c>
      <c r="N1442" s="83" t="e">
        <f t="shared" si="68"/>
        <v>#DIV/0!</v>
      </c>
    </row>
    <row r="1443" spans="10:14" x14ac:dyDescent="0.25">
      <c r="J1443" s="84">
        <f>EOD_T-A1443</f>
        <v>42094</v>
      </c>
      <c r="K1443" s="83">
        <f t="shared" si="66"/>
        <v>0</v>
      </c>
      <c r="L1443" s="83" t="e">
        <f t="shared" si="67"/>
        <v>#DIV/0!</v>
      </c>
      <c r="M1443" s="83" t="e">
        <f>L1443-CGB_90DSMR</f>
        <v>#DIV/0!</v>
      </c>
      <c r="N1443" s="83" t="e">
        <f t="shared" si="68"/>
        <v>#DIV/0!</v>
      </c>
    </row>
    <row r="1444" spans="10:14" x14ac:dyDescent="0.25">
      <c r="J1444" s="84">
        <f>EOD_T-A1444</f>
        <v>42094</v>
      </c>
      <c r="K1444" s="83">
        <f t="shared" si="66"/>
        <v>0</v>
      </c>
      <c r="L1444" s="83" t="e">
        <f t="shared" si="67"/>
        <v>#DIV/0!</v>
      </c>
      <c r="M1444" s="83" t="e">
        <f>L1444-CGB_90DSMR</f>
        <v>#DIV/0!</v>
      </c>
      <c r="N1444" s="83" t="e">
        <f t="shared" si="68"/>
        <v>#DIV/0!</v>
      </c>
    </row>
    <row r="1445" spans="10:14" x14ac:dyDescent="0.25">
      <c r="J1445" s="84">
        <f>EOD_T-A1445</f>
        <v>42094</v>
      </c>
      <c r="K1445" s="83">
        <f t="shared" si="66"/>
        <v>0</v>
      </c>
      <c r="L1445" s="83" t="e">
        <f t="shared" si="67"/>
        <v>#DIV/0!</v>
      </c>
      <c r="M1445" s="83" t="e">
        <f>L1445-CGB_90DSMR</f>
        <v>#DIV/0!</v>
      </c>
      <c r="N1445" s="83" t="e">
        <f t="shared" si="68"/>
        <v>#DIV/0!</v>
      </c>
    </row>
    <row r="1446" spans="10:14" x14ac:dyDescent="0.25">
      <c r="J1446" s="84">
        <f>EOD_T-A1446</f>
        <v>42094</v>
      </c>
      <c r="K1446" s="83">
        <f t="shared" si="66"/>
        <v>0</v>
      </c>
      <c r="L1446" s="83" t="e">
        <f t="shared" si="67"/>
        <v>#DIV/0!</v>
      </c>
      <c r="M1446" s="83" t="e">
        <f>L1446-CGB_90DSMR</f>
        <v>#DIV/0!</v>
      </c>
      <c r="N1446" s="83" t="e">
        <f t="shared" si="68"/>
        <v>#DIV/0!</v>
      </c>
    </row>
    <row r="1447" spans="10:14" x14ac:dyDescent="0.25">
      <c r="J1447" s="84">
        <f>EOD_T-A1447</f>
        <v>42094</v>
      </c>
      <c r="K1447" s="83">
        <f t="shared" si="66"/>
        <v>0</v>
      </c>
      <c r="L1447" s="83" t="e">
        <f t="shared" si="67"/>
        <v>#DIV/0!</v>
      </c>
      <c r="M1447" s="83" t="e">
        <f>L1447-CGB_90DSMR</f>
        <v>#DIV/0!</v>
      </c>
      <c r="N1447" s="83" t="e">
        <f t="shared" si="68"/>
        <v>#DIV/0!</v>
      </c>
    </row>
    <row r="1448" spans="10:14" x14ac:dyDescent="0.25">
      <c r="J1448" s="84">
        <f>EOD_T-A1448</f>
        <v>42094</v>
      </c>
      <c r="K1448" s="83">
        <f t="shared" si="66"/>
        <v>0</v>
      </c>
      <c r="L1448" s="83" t="e">
        <f t="shared" si="67"/>
        <v>#DIV/0!</v>
      </c>
      <c r="M1448" s="83" t="e">
        <f>L1448-CGB_90DSMR</f>
        <v>#DIV/0!</v>
      </c>
      <c r="N1448" s="83" t="e">
        <f t="shared" si="68"/>
        <v>#DIV/0!</v>
      </c>
    </row>
    <row r="1449" spans="10:14" x14ac:dyDescent="0.25">
      <c r="J1449" s="84">
        <f>EOD_T-A1449</f>
        <v>42094</v>
      </c>
      <c r="K1449" s="83">
        <f t="shared" si="66"/>
        <v>0</v>
      </c>
      <c r="L1449" s="83" t="e">
        <f t="shared" si="67"/>
        <v>#DIV/0!</v>
      </c>
      <c r="M1449" s="83" t="e">
        <f>L1449-CGB_90DSMR</f>
        <v>#DIV/0!</v>
      </c>
      <c r="N1449" s="83" t="e">
        <f t="shared" si="68"/>
        <v>#DIV/0!</v>
      </c>
    </row>
    <row r="1450" spans="10:14" x14ac:dyDescent="0.25">
      <c r="J1450" s="84">
        <f>EOD_T-A1450</f>
        <v>42094</v>
      </c>
      <c r="K1450" s="83">
        <f t="shared" si="66"/>
        <v>0</v>
      </c>
      <c r="L1450" s="83" t="e">
        <f t="shared" si="67"/>
        <v>#DIV/0!</v>
      </c>
      <c r="M1450" s="83" t="e">
        <f>L1450-CGB_90DSMR</f>
        <v>#DIV/0!</v>
      </c>
      <c r="N1450" s="83" t="e">
        <f t="shared" si="68"/>
        <v>#DIV/0!</v>
      </c>
    </row>
    <row r="1451" spans="10:14" x14ac:dyDescent="0.25">
      <c r="J1451" s="84">
        <f>EOD_T-A1451</f>
        <v>42094</v>
      </c>
      <c r="K1451" s="83">
        <f t="shared" si="66"/>
        <v>0</v>
      </c>
      <c r="L1451" s="83" t="e">
        <f t="shared" si="67"/>
        <v>#DIV/0!</v>
      </c>
      <c r="M1451" s="83" t="e">
        <f>L1451-CGB_90DSMR</f>
        <v>#DIV/0!</v>
      </c>
      <c r="N1451" s="83" t="e">
        <f t="shared" si="68"/>
        <v>#DIV/0!</v>
      </c>
    </row>
    <row r="1452" spans="10:14" x14ac:dyDescent="0.25">
      <c r="J1452" s="84">
        <f>EOD_T-A1452</f>
        <v>42094</v>
      </c>
      <c r="K1452" s="83">
        <f t="shared" si="66"/>
        <v>0</v>
      </c>
      <c r="L1452" s="83" t="e">
        <f t="shared" si="67"/>
        <v>#DIV/0!</v>
      </c>
      <c r="M1452" s="83" t="e">
        <f>L1452-CGB_90DSMR</f>
        <v>#DIV/0!</v>
      </c>
      <c r="N1452" s="83" t="e">
        <f t="shared" si="68"/>
        <v>#DIV/0!</v>
      </c>
    </row>
    <row r="1453" spans="10:14" x14ac:dyDescent="0.25">
      <c r="J1453" s="84">
        <f>EOD_T-A1453</f>
        <v>42094</v>
      </c>
      <c r="K1453" s="83">
        <f t="shared" si="66"/>
        <v>0</v>
      </c>
      <c r="L1453" s="83" t="e">
        <f t="shared" si="67"/>
        <v>#DIV/0!</v>
      </c>
      <c r="M1453" s="83" t="e">
        <f>L1453-CGB_90DSMR</f>
        <v>#DIV/0!</v>
      </c>
      <c r="N1453" s="83" t="e">
        <f t="shared" si="68"/>
        <v>#DIV/0!</v>
      </c>
    </row>
    <row r="1454" spans="10:14" x14ac:dyDescent="0.25">
      <c r="J1454" s="84">
        <f>EOD_T-A1454</f>
        <v>42094</v>
      </c>
      <c r="K1454" s="83">
        <f t="shared" si="66"/>
        <v>0</v>
      </c>
      <c r="L1454" s="83" t="e">
        <f t="shared" si="67"/>
        <v>#DIV/0!</v>
      </c>
      <c r="M1454" s="83" t="e">
        <f>L1454-CGB_90DSMR</f>
        <v>#DIV/0!</v>
      </c>
      <c r="N1454" s="83" t="e">
        <f t="shared" si="68"/>
        <v>#DIV/0!</v>
      </c>
    </row>
    <row r="1455" spans="10:14" x14ac:dyDescent="0.25">
      <c r="J1455" s="84">
        <f>EOD_T-A1455</f>
        <v>42094</v>
      </c>
      <c r="K1455" s="83">
        <f t="shared" si="66"/>
        <v>0</v>
      </c>
      <c r="L1455" s="83" t="e">
        <f t="shared" si="67"/>
        <v>#DIV/0!</v>
      </c>
      <c r="M1455" s="83" t="e">
        <f>L1455-CGB_90DSMR</f>
        <v>#DIV/0!</v>
      </c>
      <c r="N1455" s="83" t="e">
        <f t="shared" si="68"/>
        <v>#DIV/0!</v>
      </c>
    </row>
    <row r="1456" spans="10:14" x14ac:dyDescent="0.25">
      <c r="J1456" s="84">
        <f>EOD_T-A1456</f>
        <v>42094</v>
      </c>
      <c r="K1456" s="83">
        <f t="shared" si="66"/>
        <v>0</v>
      </c>
      <c r="L1456" s="83" t="e">
        <f t="shared" si="67"/>
        <v>#DIV/0!</v>
      </c>
      <c r="M1456" s="83" t="e">
        <f>L1456-CGB_90DSMR</f>
        <v>#DIV/0!</v>
      </c>
      <c r="N1456" s="83" t="e">
        <f t="shared" si="68"/>
        <v>#DIV/0!</v>
      </c>
    </row>
    <row r="1457" spans="10:14" x14ac:dyDescent="0.25">
      <c r="J1457" s="84">
        <f>EOD_T-A1457</f>
        <v>42094</v>
      </c>
      <c r="K1457" s="83">
        <f t="shared" si="66"/>
        <v>0</v>
      </c>
      <c r="L1457" s="83" t="e">
        <f t="shared" si="67"/>
        <v>#DIV/0!</v>
      </c>
      <c r="M1457" s="83" t="e">
        <f>L1457-CGB_90DSMR</f>
        <v>#DIV/0!</v>
      </c>
      <c r="N1457" s="83" t="e">
        <f t="shared" si="68"/>
        <v>#DIV/0!</v>
      </c>
    </row>
    <row r="1458" spans="10:14" x14ac:dyDescent="0.25">
      <c r="J1458" s="84">
        <f>EOD_T-A1458</f>
        <v>42094</v>
      </c>
      <c r="K1458" s="83">
        <f t="shared" si="66"/>
        <v>0</v>
      </c>
      <c r="L1458" s="83" t="e">
        <f t="shared" si="67"/>
        <v>#DIV/0!</v>
      </c>
      <c r="M1458" s="83" t="e">
        <f>L1458-CGB_90DSMR</f>
        <v>#DIV/0!</v>
      </c>
      <c r="N1458" s="83" t="e">
        <f t="shared" si="68"/>
        <v>#DIV/0!</v>
      </c>
    </row>
    <row r="1459" spans="10:14" x14ac:dyDescent="0.25">
      <c r="J1459" s="84">
        <f>EOD_T-A1459</f>
        <v>42094</v>
      </c>
      <c r="K1459" s="83">
        <f t="shared" si="66"/>
        <v>0</v>
      </c>
      <c r="L1459" s="83" t="e">
        <f t="shared" si="67"/>
        <v>#DIV/0!</v>
      </c>
      <c r="M1459" s="83" t="e">
        <f>L1459-CGB_90DSMR</f>
        <v>#DIV/0!</v>
      </c>
      <c r="N1459" s="83" t="e">
        <f t="shared" si="68"/>
        <v>#DIV/0!</v>
      </c>
    </row>
    <row r="1460" spans="10:14" x14ac:dyDescent="0.25">
      <c r="J1460" s="84">
        <f>EOD_T-A1460</f>
        <v>42094</v>
      </c>
      <c r="K1460" s="83">
        <f t="shared" si="66"/>
        <v>0</v>
      </c>
      <c r="L1460" s="83" t="e">
        <f t="shared" si="67"/>
        <v>#DIV/0!</v>
      </c>
      <c r="M1460" s="83" t="e">
        <f>L1460-CGB_90DSMR</f>
        <v>#DIV/0!</v>
      </c>
      <c r="N1460" s="83" t="e">
        <f t="shared" si="68"/>
        <v>#DIV/0!</v>
      </c>
    </row>
    <row r="1461" spans="10:14" x14ac:dyDescent="0.25">
      <c r="J1461" s="84">
        <f>EOD_T-A1461</f>
        <v>42094</v>
      </c>
      <c r="K1461" s="83">
        <f t="shared" si="66"/>
        <v>0</v>
      </c>
      <c r="L1461" s="83" t="e">
        <f t="shared" si="67"/>
        <v>#DIV/0!</v>
      </c>
      <c r="M1461" s="83" t="e">
        <f>L1461-CGB_90DSMR</f>
        <v>#DIV/0!</v>
      </c>
      <c r="N1461" s="83" t="e">
        <f t="shared" si="68"/>
        <v>#DIV/0!</v>
      </c>
    </row>
    <row r="1462" spans="10:14" x14ac:dyDescent="0.25">
      <c r="J1462" s="84">
        <f>EOD_T-A1462</f>
        <v>42094</v>
      </c>
      <c r="K1462" s="83">
        <f t="shared" si="66"/>
        <v>0</v>
      </c>
      <c r="L1462" s="83" t="e">
        <f t="shared" si="67"/>
        <v>#DIV/0!</v>
      </c>
      <c r="M1462" s="83" t="e">
        <f>L1462-CGB_90DSMR</f>
        <v>#DIV/0!</v>
      </c>
      <c r="N1462" s="83" t="e">
        <f t="shared" si="68"/>
        <v>#DIV/0!</v>
      </c>
    </row>
    <row r="1463" spans="10:14" x14ac:dyDescent="0.25">
      <c r="J1463" s="84">
        <f>EOD_T-A1463</f>
        <v>42094</v>
      </c>
      <c r="K1463" s="83">
        <f t="shared" si="66"/>
        <v>0</v>
      </c>
      <c r="L1463" s="83" t="e">
        <f t="shared" si="67"/>
        <v>#DIV/0!</v>
      </c>
      <c r="M1463" s="83" t="e">
        <f>L1463-CGB_90DSMR</f>
        <v>#DIV/0!</v>
      </c>
      <c r="N1463" s="83" t="e">
        <f t="shared" si="68"/>
        <v>#DIV/0!</v>
      </c>
    </row>
    <row r="1464" spans="10:14" x14ac:dyDescent="0.25">
      <c r="J1464" s="84">
        <f>EOD_T-A1464</f>
        <v>42094</v>
      </c>
      <c r="K1464" s="83">
        <f t="shared" si="66"/>
        <v>0</v>
      </c>
      <c r="L1464" s="83" t="e">
        <f t="shared" si="67"/>
        <v>#DIV/0!</v>
      </c>
      <c r="M1464" s="83" t="e">
        <f>L1464-CGB_90DSMR</f>
        <v>#DIV/0!</v>
      </c>
      <c r="N1464" s="83" t="e">
        <f t="shared" si="68"/>
        <v>#DIV/0!</v>
      </c>
    </row>
    <row r="1465" spans="10:14" x14ac:dyDescent="0.25">
      <c r="J1465" s="84">
        <f>EOD_T-A1465</f>
        <v>42094</v>
      </c>
      <c r="K1465" s="83">
        <f t="shared" si="66"/>
        <v>0</v>
      </c>
      <c r="L1465" s="83" t="e">
        <f t="shared" si="67"/>
        <v>#DIV/0!</v>
      </c>
      <c r="M1465" s="83" t="e">
        <f>L1465-CGB_90DSMR</f>
        <v>#DIV/0!</v>
      </c>
      <c r="N1465" s="83" t="e">
        <f t="shared" si="68"/>
        <v>#DIV/0!</v>
      </c>
    </row>
    <row r="1466" spans="10:14" x14ac:dyDescent="0.25">
      <c r="J1466" s="84">
        <f>EOD_T-A1466</f>
        <v>42094</v>
      </c>
      <c r="K1466" s="83">
        <f t="shared" si="66"/>
        <v>0</v>
      </c>
      <c r="L1466" s="83" t="e">
        <f t="shared" si="67"/>
        <v>#DIV/0!</v>
      </c>
      <c r="M1466" s="83" t="e">
        <f>L1466-CGB_90DSMR</f>
        <v>#DIV/0!</v>
      </c>
      <c r="N1466" s="83" t="e">
        <f t="shared" si="68"/>
        <v>#DIV/0!</v>
      </c>
    </row>
    <row r="1467" spans="10:14" x14ac:dyDescent="0.25">
      <c r="J1467" s="84">
        <f>EOD_T-A1467</f>
        <v>42094</v>
      </c>
      <c r="K1467" s="83">
        <f t="shared" si="66"/>
        <v>0</v>
      </c>
      <c r="L1467" s="83" t="e">
        <f t="shared" si="67"/>
        <v>#DIV/0!</v>
      </c>
      <c r="M1467" s="83" t="e">
        <f>L1467-CGB_90DSMR</f>
        <v>#DIV/0!</v>
      </c>
      <c r="N1467" s="83" t="e">
        <f t="shared" si="68"/>
        <v>#DIV/0!</v>
      </c>
    </row>
    <row r="1468" spans="10:14" x14ac:dyDescent="0.25">
      <c r="J1468" s="84">
        <f>EOD_T-A1468</f>
        <v>42094</v>
      </c>
      <c r="K1468" s="83">
        <f t="shared" si="66"/>
        <v>0</v>
      </c>
      <c r="L1468" s="83" t="e">
        <f t="shared" si="67"/>
        <v>#DIV/0!</v>
      </c>
      <c r="M1468" s="83" t="e">
        <f>L1468-CGB_90DSMR</f>
        <v>#DIV/0!</v>
      </c>
      <c r="N1468" s="83" t="e">
        <f t="shared" si="68"/>
        <v>#DIV/0!</v>
      </c>
    </row>
    <row r="1469" spans="10:14" x14ac:dyDescent="0.25">
      <c r="J1469" s="84">
        <f>EOD_T-A1469</f>
        <v>42094</v>
      </c>
      <c r="K1469" s="83">
        <f t="shared" si="66"/>
        <v>0</v>
      </c>
      <c r="L1469" s="83" t="e">
        <f t="shared" si="67"/>
        <v>#DIV/0!</v>
      </c>
      <c r="M1469" s="83" t="e">
        <f>L1469-CGB_90DSMR</f>
        <v>#DIV/0!</v>
      </c>
      <c r="N1469" s="83" t="e">
        <f t="shared" si="68"/>
        <v>#DIV/0!</v>
      </c>
    </row>
    <row r="1470" spans="10:14" x14ac:dyDescent="0.25">
      <c r="J1470" s="84">
        <f>EOD_T-A1470</f>
        <v>42094</v>
      </c>
      <c r="K1470" s="83">
        <f t="shared" si="66"/>
        <v>0</v>
      </c>
      <c r="L1470" s="83" t="e">
        <f t="shared" si="67"/>
        <v>#DIV/0!</v>
      </c>
      <c r="M1470" s="83" t="e">
        <f>L1470-CGB_90DSMR</f>
        <v>#DIV/0!</v>
      </c>
      <c r="N1470" s="83" t="e">
        <f t="shared" si="68"/>
        <v>#DIV/0!</v>
      </c>
    </row>
    <row r="1471" spans="10:14" x14ac:dyDescent="0.25">
      <c r="J1471" s="84">
        <f>EOD_T-A1471</f>
        <v>42094</v>
      </c>
      <c r="K1471" s="83">
        <f t="shared" si="66"/>
        <v>0</v>
      </c>
      <c r="L1471" s="83" t="e">
        <f t="shared" si="67"/>
        <v>#DIV/0!</v>
      </c>
      <c r="M1471" s="83" t="e">
        <f>L1471-CGB_90DSMR</f>
        <v>#DIV/0!</v>
      </c>
      <c r="N1471" s="83" t="e">
        <f t="shared" si="68"/>
        <v>#DIV/0!</v>
      </c>
    </row>
    <row r="1472" spans="10:14" x14ac:dyDescent="0.25">
      <c r="J1472" s="84">
        <f>EOD_T-A1472</f>
        <v>42094</v>
      </c>
      <c r="K1472" s="83">
        <f t="shared" si="66"/>
        <v>0</v>
      </c>
      <c r="L1472" s="83" t="e">
        <f t="shared" si="67"/>
        <v>#DIV/0!</v>
      </c>
      <c r="M1472" s="83" t="e">
        <f>L1472-CGB_90DSMR</f>
        <v>#DIV/0!</v>
      </c>
      <c r="N1472" s="83" t="e">
        <f t="shared" si="68"/>
        <v>#DIV/0!</v>
      </c>
    </row>
    <row r="1473" spans="10:14" x14ac:dyDescent="0.25">
      <c r="J1473" s="84">
        <f>EOD_T-A1473</f>
        <v>42094</v>
      </c>
      <c r="K1473" s="83">
        <f t="shared" si="66"/>
        <v>0</v>
      </c>
      <c r="L1473" s="83" t="e">
        <f t="shared" si="67"/>
        <v>#DIV/0!</v>
      </c>
      <c r="M1473" s="83" t="e">
        <f>L1473-CGB_90DSMR</f>
        <v>#DIV/0!</v>
      </c>
      <c r="N1473" s="83" t="e">
        <f t="shared" si="68"/>
        <v>#DIV/0!</v>
      </c>
    </row>
    <row r="1474" spans="10:14" x14ac:dyDescent="0.25">
      <c r="J1474" s="84">
        <f>EOD_T-A1474</f>
        <v>42094</v>
      </c>
      <c r="K1474" s="83">
        <f t="shared" si="66"/>
        <v>0</v>
      </c>
      <c r="L1474" s="83" t="e">
        <f t="shared" si="67"/>
        <v>#DIV/0!</v>
      </c>
      <c r="M1474" s="83" t="e">
        <f>L1474-CGB_90DSMR</f>
        <v>#DIV/0!</v>
      </c>
      <c r="N1474" s="83" t="e">
        <f t="shared" si="68"/>
        <v>#DIV/0!</v>
      </c>
    </row>
    <row r="1475" spans="10:14" x14ac:dyDescent="0.25">
      <c r="J1475" s="84">
        <f>EOD_T-A1475</f>
        <v>42094</v>
      </c>
      <c r="K1475" s="83">
        <f t="shared" si="66"/>
        <v>0</v>
      </c>
      <c r="L1475" s="83" t="e">
        <f t="shared" si="67"/>
        <v>#DIV/0!</v>
      </c>
      <c r="M1475" s="83" t="e">
        <f>L1475-CGB_90DSMR</f>
        <v>#DIV/0!</v>
      </c>
      <c r="N1475" s="83" t="e">
        <f t="shared" si="68"/>
        <v>#DIV/0!</v>
      </c>
    </row>
    <row r="1476" spans="10:14" x14ac:dyDescent="0.25">
      <c r="J1476" s="84">
        <f>EOD_T-A1476</f>
        <v>42094</v>
      </c>
      <c r="K1476" s="83">
        <f t="shared" si="66"/>
        <v>0</v>
      </c>
      <c r="L1476" s="83" t="e">
        <f t="shared" si="67"/>
        <v>#DIV/0!</v>
      </c>
      <c r="M1476" s="83" t="e">
        <f>L1476-CGB_90DSMR</f>
        <v>#DIV/0!</v>
      </c>
      <c r="N1476" s="83" t="e">
        <f t="shared" si="68"/>
        <v>#DIV/0!</v>
      </c>
    </row>
    <row r="1477" spans="10:14" x14ac:dyDescent="0.25">
      <c r="J1477" s="84">
        <f>EOD_T-A1477</f>
        <v>42094</v>
      </c>
      <c r="K1477" s="83">
        <f t="shared" si="66"/>
        <v>0</v>
      </c>
      <c r="L1477" s="83" t="e">
        <f t="shared" si="67"/>
        <v>#DIV/0!</v>
      </c>
      <c r="M1477" s="83" t="e">
        <f>L1477-CGB_90DSMR</f>
        <v>#DIV/0!</v>
      </c>
      <c r="N1477" s="83" t="e">
        <f t="shared" si="68"/>
        <v>#DIV/0!</v>
      </c>
    </row>
    <row r="1478" spans="10:14" x14ac:dyDescent="0.25">
      <c r="J1478" s="84">
        <f>EOD_T-A1478</f>
        <v>42094</v>
      </c>
      <c r="K1478" s="83">
        <f t="shared" si="66"/>
        <v>0</v>
      </c>
      <c r="L1478" s="83" t="e">
        <f t="shared" si="67"/>
        <v>#DIV/0!</v>
      </c>
      <c r="M1478" s="83" t="e">
        <f>L1478-CGB_90DSMR</f>
        <v>#DIV/0!</v>
      </c>
      <c r="N1478" s="83" t="e">
        <f t="shared" si="68"/>
        <v>#DIV/0!</v>
      </c>
    </row>
    <row r="1479" spans="10:14" x14ac:dyDescent="0.25">
      <c r="J1479" s="84">
        <f>EOD_T-A1479</f>
        <v>42094</v>
      </c>
      <c r="K1479" s="83">
        <f t="shared" si="66"/>
        <v>0</v>
      </c>
      <c r="L1479" s="83" t="e">
        <f t="shared" si="67"/>
        <v>#DIV/0!</v>
      </c>
      <c r="M1479" s="83" t="e">
        <f>L1479-CGB_90DSMR</f>
        <v>#DIV/0!</v>
      </c>
      <c r="N1479" s="83" t="e">
        <f t="shared" si="68"/>
        <v>#DIV/0!</v>
      </c>
    </row>
    <row r="1480" spans="10:14" x14ac:dyDescent="0.25">
      <c r="J1480" s="84">
        <f>EOD_T-A1480</f>
        <v>42094</v>
      </c>
      <c r="K1480" s="83">
        <f t="shared" si="66"/>
        <v>0</v>
      </c>
      <c r="L1480" s="83" t="e">
        <f t="shared" si="67"/>
        <v>#DIV/0!</v>
      </c>
      <c r="M1480" s="83" t="e">
        <f>L1480-CGB_90DSMR</f>
        <v>#DIV/0!</v>
      </c>
      <c r="N1480" s="83" t="e">
        <f t="shared" si="68"/>
        <v>#DIV/0!</v>
      </c>
    </row>
    <row r="1481" spans="10:14" x14ac:dyDescent="0.25">
      <c r="J1481" s="84">
        <f>EOD_T-A1481</f>
        <v>42094</v>
      </c>
      <c r="K1481" s="83">
        <f t="shared" si="66"/>
        <v>0</v>
      </c>
      <c r="L1481" s="83" t="e">
        <f t="shared" si="67"/>
        <v>#DIV/0!</v>
      </c>
      <c r="M1481" s="83" t="e">
        <f>L1481-CGB_90DSMR</f>
        <v>#DIV/0!</v>
      </c>
      <c r="N1481" s="83" t="e">
        <f t="shared" si="68"/>
        <v>#DIV/0!</v>
      </c>
    </row>
    <row r="1482" spans="10:14" x14ac:dyDescent="0.25">
      <c r="J1482" s="84">
        <f>EOD_T-A1482</f>
        <v>42094</v>
      </c>
      <c r="K1482" s="83">
        <f t="shared" si="66"/>
        <v>0</v>
      </c>
      <c r="L1482" s="83" t="e">
        <f t="shared" si="67"/>
        <v>#DIV/0!</v>
      </c>
      <c r="M1482" s="83" t="e">
        <f>L1482-CGB_90DSMR</f>
        <v>#DIV/0!</v>
      </c>
      <c r="N1482" s="83" t="e">
        <f t="shared" si="68"/>
        <v>#DIV/0!</v>
      </c>
    </row>
    <row r="1483" spans="10:14" x14ac:dyDescent="0.25">
      <c r="J1483" s="84">
        <f>EOD_T-A1483</f>
        <v>42094</v>
      </c>
      <c r="K1483" s="83">
        <f t="shared" si="66"/>
        <v>0</v>
      </c>
      <c r="L1483" s="83" t="e">
        <f t="shared" si="67"/>
        <v>#DIV/0!</v>
      </c>
      <c r="M1483" s="83" t="e">
        <f>L1483-CGB_90DSMR</f>
        <v>#DIV/0!</v>
      </c>
      <c r="N1483" s="83" t="e">
        <f t="shared" si="68"/>
        <v>#DIV/0!</v>
      </c>
    </row>
    <row r="1484" spans="10:14" x14ac:dyDescent="0.25">
      <c r="J1484" s="84">
        <f>EOD_T-A1484</f>
        <v>42094</v>
      </c>
      <c r="K1484" s="83">
        <f t="shared" ref="K1484:K1547" si="69">E1484-E1485</f>
        <v>0</v>
      </c>
      <c r="L1484" s="83" t="e">
        <f t="shared" ref="L1484:L1547" si="70">K1484/E1485*100</f>
        <v>#DIV/0!</v>
      </c>
      <c r="M1484" s="83" t="e">
        <f>L1484-CGB_90DSMR</f>
        <v>#DIV/0!</v>
      </c>
      <c r="N1484" s="83" t="e">
        <f t="shared" ref="N1484:N1547" si="71">M1484*M1484</f>
        <v>#DIV/0!</v>
      </c>
    </row>
    <row r="1485" spans="10:14" x14ac:dyDescent="0.25">
      <c r="J1485" s="84">
        <f>EOD_T-A1485</f>
        <v>42094</v>
      </c>
      <c r="K1485" s="83">
        <f t="shared" si="69"/>
        <v>0</v>
      </c>
      <c r="L1485" s="83" t="e">
        <f t="shared" si="70"/>
        <v>#DIV/0!</v>
      </c>
      <c r="M1485" s="83" t="e">
        <f>L1485-CGB_90DSMR</f>
        <v>#DIV/0!</v>
      </c>
      <c r="N1485" s="83" t="e">
        <f t="shared" si="71"/>
        <v>#DIV/0!</v>
      </c>
    </row>
    <row r="1486" spans="10:14" x14ac:dyDescent="0.25">
      <c r="J1486" s="84">
        <f>EOD_T-A1486</f>
        <v>42094</v>
      </c>
      <c r="K1486" s="83">
        <f t="shared" si="69"/>
        <v>0</v>
      </c>
      <c r="L1486" s="83" t="e">
        <f t="shared" si="70"/>
        <v>#DIV/0!</v>
      </c>
      <c r="M1486" s="83" t="e">
        <f>L1486-CGB_90DSMR</f>
        <v>#DIV/0!</v>
      </c>
      <c r="N1486" s="83" t="e">
        <f t="shared" si="71"/>
        <v>#DIV/0!</v>
      </c>
    </row>
    <row r="1487" spans="10:14" x14ac:dyDescent="0.25">
      <c r="J1487" s="84">
        <f>EOD_T-A1487</f>
        <v>42094</v>
      </c>
      <c r="K1487" s="83">
        <f t="shared" si="69"/>
        <v>0</v>
      </c>
      <c r="L1487" s="83" t="e">
        <f t="shared" si="70"/>
        <v>#DIV/0!</v>
      </c>
      <c r="M1487" s="83" t="e">
        <f>L1487-CGB_90DSMR</f>
        <v>#DIV/0!</v>
      </c>
      <c r="N1487" s="83" t="e">
        <f t="shared" si="71"/>
        <v>#DIV/0!</v>
      </c>
    </row>
    <row r="1488" spans="10:14" x14ac:dyDescent="0.25">
      <c r="J1488" s="84">
        <f>EOD_T-A1488</f>
        <v>42094</v>
      </c>
      <c r="K1488" s="83">
        <f t="shared" si="69"/>
        <v>0</v>
      </c>
      <c r="L1488" s="83" t="e">
        <f t="shared" si="70"/>
        <v>#DIV/0!</v>
      </c>
      <c r="M1488" s="83" t="e">
        <f>L1488-CGB_90DSMR</f>
        <v>#DIV/0!</v>
      </c>
      <c r="N1488" s="83" t="e">
        <f t="shared" si="71"/>
        <v>#DIV/0!</v>
      </c>
    </row>
    <row r="1489" spans="10:14" x14ac:dyDescent="0.25">
      <c r="J1489" s="84">
        <f>EOD_T-A1489</f>
        <v>42094</v>
      </c>
      <c r="K1489" s="83">
        <f t="shared" si="69"/>
        <v>0</v>
      </c>
      <c r="L1489" s="83" t="e">
        <f t="shared" si="70"/>
        <v>#DIV/0!</v>
      </c>
      <c r="M1489" s="83" t="e">
        <f>L1489-CGB_90DSMR</f>
        <v>#DIV/0!</v>
      </c>
      <c r="N1489" s="83" t="e">
        <f t="shared" si="71"/>
        <v>#DIV/0!</v>
      </c>
    </row>
    <row r="1490" spans="10:14" x14ac:dyDescent="0.25">
      <c r="J1490" s="84">
        <f>EOD_T-A1490</f>
        <v>42094</v>
      </c>
      <c r="K1490" s="83">
        <f t="shared" si="69"/>
        <v>0</v>
      </c>
      <c r="L1490" s="83" t="e">
        <f t="shared" si="70"/>
        <v>#DIV/0!</v>
      </c>
      <c r="M1490" s="83" t="e">
        <f>L1490-CGB_90DSMR</f>
        <v>#DIV/0!</v>
      </c>
      <c r="N1490" s="83" t="e">
        <f t="shared" si="71"/>
        <v>#DIV/0!</v>
      </c>
    </row>
    <row r="1491" spans="10:14" x14ac:dyDescent="0.25">
      <c r="J1491" s="84">
        <f>EOD_T-A1491</f>
        <v>42094</v>
      </c>
      <c r="K1491" s="83">
        <f t="shared" si="69"/>
        <v>0</v>
      </c>
      <c r="L1491" s="83" t="e">
        <f t="shared" si="70"/>
        <v>#DIV/0!</v>
      </c>
      <c r="M1491" s="83" t="e">
        <f>L1491-CGB_90DSMR</f>
        <v>#DIV/0!</v>
      </c>
      <c r="N1491" s="83" t="e">
        <f t="shared" si="71"/>
        <v>#DIV/0!</v>
      </c>
    </row>
    <row r="1492" spans="10:14" x14ac:dyDescent="0.25">
      <c r="J1492" s="84">
        <f>EOD_T-A1492</f>
        <v>42094</v>
      </c>
      <c r="K1492" s="83">
        <f t="shared" si="69"/>
        <v>0</v>
      </c>
      <c r="L1492" s="83" t="e">
        <f t="shared" si="70"/>
        <v>#DIV/0!</v>
      </c>
      <c r="M1492" s="83" t="e">
        <f>L1492-CGB_90DSMR</f>
        <v>#DIV/0!</v>
      </c>
      <c r="N1492" s="83" t="e">
        <f t="shared" si="71"/>
        <v>#DIV/0!</v>
      </c>
    </row>
    <row r="1493" spans="10:14" x14ac:dyDescent="0.25">
      <c r="J1493" s="84">
        <f>EOD_T-A1493</f>
        <v>42094</v>
      </c>
      <c r="K1493" s="83">
        <f t="shared" si="69"/>
        <v>0</v>
      </c>
      <c r="L1493" s="83" t="e">
        <f t="shared" si="70"/>
        <v>#DIV/0!</v>
      </c>
      <c r="M1493" s="83" t="e">
        <f>L1493-CGB_90DSMR</f>
        <v>#DIV/0!</v>
      </c>
      <c r="N1493" s="83" t="e">
        <f t="shared" si="71"/>
        <v>#DIV/0!</v>
      </c>
    </row>
    <row r="1494" spans="10:14" x14ac:dyDescent="0.25">
      <c r="J1494" s="84">
        <f>EOD_T-A1494</f>
        <v>42094</v>
      </c>
      <c r="K1494" s="83">
        <f t="shared" si="69"/>
        <v>0</v>
      </c>
      <c r="L1494" s="83" t="e">
        <f t="shared" si="70"/>
        <v>#DIV/0!</v>
      </c>
      <c r="M1494" s="83" t="e">
        <f>L1494-CGB_90DSMR</f>
        <v>#DIV/0!</v>
      </c>
      <c r="N1494" s="83" t="e">
        <f t="shared" si="71"/>
        <v>#DIV/0!</v>
      </c>
    </row>
    <row r="1495" spans="10:14" x14ac:dyDescent="0.25">
      <c r="J1495" s="84">
        <f>EOD_T-A1495</f>
        <v>42094</v>
      </c>
      <c r="K1495" s="83">
        <f t="shared" si="69"/>
        <v>0</v>
      </c>
      <c r="L1495" s="83" t="e">
        <f t="shared" si="70"/>
        <v>#DIV/0!</v>
      </c>
      <c r="M1495" s="83" t="e">
        <f>L1495-CGB_90DSMR</f>
        <v>#DIV/0!</v>
      </c>
      <c r="N1495" s="83" t="e">
        <f t="shared" si="71"/>
        <v>#DIV/0!</v>
      </c>
    </row>
    <row r="1496" spans="10:14" x14ac:dyDescent="0.25">
      <c r="J1496" s="84">
        <f>EOD_T-A1496</f>
        <v>42094</v>
      </c>
      <c r="K1496" s="83">
        <f t="shared" si="69"/>
        <v>0</v>
      </c>
      <c r="L1496" s="83" t="e">
        <f t="shared" si="70"/>
        <v>#DIV/0!</v>
      </c>
      <c r="M1496" s="83" t="e">
        <f>L1496-CGB_90DSMR</f>
        <v>#DIV/0!</v>
      </c>
      <c r="N1496" s="83" t="e">
        <f t="shared" si="71"/>
        <v>#DIV/0!</v>
      </c>
    </row>
    <row r="1497" spans="10:14" x14ac:dyDescent="0.25">
      <c r="J1497" s="84">
        <f>EOD_T-A1497</f>
        <v>42094</v>
      </c>
      <c r="K1497" s="83">
        <f t="shared" si="69"/>
        <v>0</v>
      </c>
      <c r="L1497" s="83" t="e">
        <f t="shared" si="70"/>
        <v>#DIV/0!</v>
      </c>
      <c r="M1497" s="83" t="e">
        <f>L1497-CGB_90DSMR</f>
        <v>#DIV/0!</v>
      </c>
      <c r="N1497" s="83" t="e">
        <f t="shared" si="71"/>
        <v>#DIV/0!</v>
      </c>
    </row>
    <row r="1498" spans="10:14" x14ac:dyDescent="0.25">
      <c r="J1498" s="84">
        <f>EOD_T-A1498</f>
        <v>42094</v>
      </c>
      <c r="K1498" s="83">
        <f t="shared" si="69"/>
        <v>0</v>
      </c>
      <c r="L1498" s="83" t="e">
        <f t="shared" si="70"/>
        <v>#DIV/0!</v>
      </c>
      <c r="M1498" s="83" t="e">
        <f>L1498-CGB_90DSMR</f>
        <v>#DIV/0!</v>
      </c>
      <c r="N1498" s="83" t="e">
        <f t="shared" si="71"/>
        <v>#DIV/0!</v>
      </c>
    </row>
    <row r="1499" spans="10:14" x14ac:dyDescent="0.25">
      <c r="J1499" s="84">
        <f>EOD_T-A1499</f>
        <v>42094</v>
      </c>
      <c r="K1499" s="83">
        <f t="shared" si="69"/>
        <v>0</v>
      </c>
      <c r="L1499" s="83" t="e">
        <f t="shared" si="70"/>
        <v>#DIV/0!</v>
      </c>
      <c r="M1499" s="83" t="e">
        <f>L1499-CGB_90DSMR</f>
        <v>#DIV/0!</v>
      </c>
      <c r="N1499" s="83" t="e">
        <f t="shared" si="71"/>
        <v>#DIV/0!</v>
      </c>
    </row>
    <row r="1500" spans="10:14" x14ac:dyDescent="0.25">
      <c r="J1500" s="84">
        <f>EOD_T-A1500</f>
        <v>42094</v>
      </c>
      <c r="K1500" s="83">
        <f t="shared" si="69"/>
        <v>0</v>
      </c>
      <c r="L1500" s="83" t="e">
        <f t="shared" si="70"/>
        <v>#DIV/0!</v>
      </c>
      <c r="M1500" s="83" t="e">
        <f>L1500-CGB_90DSMR</f>
        <v>#DIV/0!</v>
      </c>
      <c r="N1500" s="83" t="e">
        <f t="shared" si="71"/>
        <v>#DIV/0!</v>
      </c>
    </row>
    <row r="1501" spans="10:14" x14ac:dyDescent="0.25">
      <c r="J1501" s="84">
        <f>EOD_T-A1501</f>
        <v>42094</v>
      </c>
      <c r="K1501" s="83">
        <f t="shared" si="69"/>
        <v>0</v>
      </c>
      <c r="L1501" s="83" t="e">
        <f t="shared" si="70"/>
        <v>#DIV/0!</v>
      </c>
      <c r="M1501" s="83" t="e">
        <f>L1501-CGB_90DSMR</f>
        <v>#DIV/0!</v>
      </c>
      <c r="N1501" s="83" t="e">
        <f t="shared" si="71"/>
        <v>#DIV/0!</v>
      </c>
    </row>
    <row r="1502" spans="10:14" x14ac:dyDescent="0.25">
      <c r="J1502" s="84">
        <f>EOD_T-A1502</f>
        <v>42094</v>
      </c>
      <c r="K1502" s="83">
        <f t="shared" si="69"/>
        <v>0</v>
      </c>
      <c r="L1502" s="83" t="e">
        <f t="shared" si="70"/>
        <v>#DIV/0!</v>
      </c>
      <c r="M1502" s="83" t="e">
        <f>L1502-CGB_90DSMR</f>
        <v>#DIV/0!</v>
      </c>
      <c r="N1502" s="83" t="e">
        <f t="shared" si="71"/>
        <v>#DIV/0!</v>
      </c>
    </row>
    <row r="1503" spans="10:14" x14ac:dyDescent="0.25">
      <c r="J1503" s="84">
        <f>EOD_T-A1503</f>
        <v>42094</v>
      </c>
      <c r="K1503" s="83">
        <f t="shared" si="69"/>
        <v>0</v>
      </c>
      <c r="L1503" s="83" t="e">
        <f t="shared" si="70"/>
        <v>#DIV/0!</v>
      </c>
      <c r="M1503" s="83" t="e">
        <f>L1503-CGB_90DSMR</f>
        <v>#DIV/0!</v>
      </c>
      <c r="N1503" s="83" t="e">
        <f t="shared" si="71"/>
        <v>#DIV/0!</v>
      </c>
    </row>
    <row r="1504" spans="10:14" x14ac:dyDescent="0.25">
      <c r="J1504" s="84">
        <f>EOD_T-A1504</f>
        <v>42094</v>
      </c>
      <c r="K1504" s="83">
        <f t="shared" si="69"/>
        <v>0</v>
      </c>
      <c r="L1504" s="83" t="e">
        <f t="shared" si="70"/>
        <v>#DIV/0!</v>
      </c>
      <c r="M1504" s="83" t="e">
        <f>L1504-CGB_90DSMR</f>
        <v>#DIV/0!</v>
      </c>
      <c r="N1504" s="83" t="e">
        <f t="shared" si="71"/>
        <v>#DIV/0!</v>
      </c>
    </row>
    <row r="1505" spans="10:14" x14ac:dyDescent="0.25">
      <c r="J1505" s="84">
        <f>EOD_T-A1505</f>
        <v>42094</v>
      </c>
      <c r="K1505" s="83">
        <f t="shared" si="69"/>
        <v>0</v>
      </c>
      <c r="L1505" s="83" t="e">
        <f t="shared" si="70"/>
        <v>#DIV/0!</v>
      </c>
      <c r="M1505" s="83" t="e">
        <f>L1505-CGB_90DSMR</f>
        <v>#DIV/0!</v>
      </c>
      <c r="N1505" s="83" t="e">
        <f t="shared" si="71"/>
        <v>#DIV/0!</v>
      </c>
    </row>
    <row r="1506" spans="10:14" x14ac:dyDescent="0.25">
      <c r="J1506" s="84">
        <f>EOD_T-A1506</f>
        <v>42094</v>
      </c>
      <c r="K1506" s="83">
        <f t="shared" si="69"/>
        <v>0</v>
      </c>
      <c r="L1506" s="83" t="e">
        <f t="shared" si="70"/>
        <v>#DIV/0!</v>
      </c>
      <c r="M1506" s="83" t="e">
        <f>L1506-CGB_90DSMR</f>
        <v>#DIV/0!</v>
      </c>
      <c r="N1506" s="83" t="e">
        <f t="shared" si="71"/>
        <v>#DIV/0!</v>
      </c>
    </row>
    <row r="1507" spans="10:14" x14ac:dyDescent="0.25">
      <c r="J1507" s="84">
        <f>EOD_T-A1507</f>
        <v>42094</v>
      </c>
      <c r="K1507" s="83">
        <f t="shared" si="69"/>
        <v>0</v>
      </c>
      <c r="L1507" s="83" t="e">
        <f t="shared" si="70"/>
        <v>#DIV/0!</v>
      </c>
      <c r="M1507" s="83" t="e">
        <f>L1507-CGB_90DSMR</f>
        <v>#DIV/0!</v>
      </c>
      <c r="N1507" s="83" t="e">
        <f t="shared" si="71"/>
        <v>#DIV/0!</v>
      </c>
    </row>
    <row r="1508" spans="10:14" x14ac:dyDescent="0.25">
      <c r="J1508" s="84">
        <f>EOD_T-A1508</f>
        <v>42094</v>
      </c>
      <c r="K1508" s="83">
        <f t="shared" si="69"/>
        <v>0</v>
      </c>
      <c r="L1508" s="83" t="e">
        <f t="shared" si="70"/>
        <v>#DIV/0!</v>
      </c>
      <c r="M1508" s="83" t="e">
        <f>L1508-CGB_90DSMR</f>
        <v>#DIV/0!</v>
      </c>
      <c r="N1508" s="83" t="e">
        <f t="shared" si="71"/>
        <v>#DIV/0!</v>
      </c>
    </row>
    <row r="1509" spans="10:14" x14ac:dyDescent="0.25">
      <c r="J1509" s="84">
        <f>EOD_T-A1509</f>
        <v>42094</v>
      </c>
      <c r="K1509" s="83">
        <f t="shared" si="69"/>
        <v>0</v>
      </c>
      <c r="L1509" s="83" t="e">
        <f t="shared" si="70"/>
        <v>#DIV/0!</v>
      </c>
      <c r="M1509" s="83" t="e">
        <f>L1509-CGB_90DSMR</f>
        <v>#DIV/0!</v>
      </c>
      <c r="N1509" s="83" t="e">
        <f t="shared" si="71"/>
        <v>#DIV/0!</v>
      </c>
    </row>
    <row r="1510" spans="10:14" x14ac:dyDescent="0.25">
      <c r="J1510" s="84">
        <f>EOD_T-A1510</f>
        <v>42094</v>
      </c>
      <c r="K1510" s="83">
        <f t="shared" si="69"/>
        <v>0</v>
      </c>
      <c r="L1510" s="83" t="e">
        <f t="shared" si="70"/>
        <v>#DIV/0!</v>
      </c>
      <c r="M1510" s="83" t="e">
        <f>L1510-CGB_90DSMR</f>
        <v>#DIV/0!</v>
      </c>
      <c r="N1510" s="83" t="e">
        <f t="shared" si="71"/>
        <v>#DIV/0!</v>
      </c>
    </row>
    <row r="1511" spans="10:14" x14ac:dyDescent="0.25">
      <c r="J1511" s="84">
        <f>EOD_T-A1511</f>
        <v>42094</v>
      </c>
      <c r="K1511" s="83">
        <f t="shared" si="69"/>
        <v>0</v>
      </c>
      <c r="L1511" s="83" t="e">
        <f t="shared" si="70"/>
        <v>#DIV/0!</v>
      </c>
      <c r="M1511" s="83" t="e">
        <f>L1511-CGB_90DSMR</f>
        <v>#DIV/0!</v>
      </c>
      <c r="N1511" s="83" t="e">
        <f t="shared" si="71"/>
        <v>#DIV/0!</v>
      </c>
    </row>
    <row r="1512" spans="10:14" x14ac:dyDescent="0.25">
      <c r="J1512" s="84">
        <f>EOD_T-A1512</f>
        <v>42094</v>
      </c>
      <c r="K1512" s="83">
        <f t="shared" si="69"/>
        <v>0</v>
      </c>
      <c r="L1512" s="83" t="e">
        <f t="shared" si="70"/>
        <v>#DIV/0!</v>
      </c>
      <c r="M1512" s="83" t="e">
        <f>L1512-CGB_90DSMR</f>
        <v>#DIV/0!</v>
      </c>
      <c r="N1512" s="83" t="e">
        <f t="shared" si="71"/>
        <v>#DIV/0!</v>
      </c>
    </row>
    <row r="1513" spans="10:14" x14ac:dyDescent="0.25">
      <c r="J1513" s="84">
        <f>EOD_T-A1513</f>
        <v>42094</v>
      </c>
      <c r="K1513" s="83">
        <f t="shared" si="69"/>
        <v>0</v>
      </c>
      <c r="L1513" s="83" t="e">
        <f t="shared" si="70"/>
        <v>#DIV/0!</v>
      </c>
      <c r="M1513" s="83" t="e">
        <f>L1513-CGB_90DSMR</f>
        <v>#DIV/0!</v>
      </c>
      <c r="N1513" s="83" t="e">
        <f t="shared" si="71"/>
        <v>#DIV/0!</v>
      </c>
    </row>
    <row r="1514" spans="10:14" x14ac:dyDescent="0.25">
      <c r="J1514" s="84">
        <f>EOD_T-A1514</f>
        <v>42094</v>
      </c>
      <c r="K1514" s="83">
        <f t="shared" si="69"/>
        <v>0</v>
      </c>
      <c r="L1514" s="83" t="e">
        <f t="shared" si="70"/>
        <v>#DIV/0!</v>
      </c>
      <c r="M1514" s="83" t="e">
        <f>L1514-CGB_90DSMR</f>
        <v>#DIV/0!</v>
      </c>
      <c r="N1514" s="83" t="e">
        <f t="shared" si="71"/>
        <v>#DIV/0!</v>
      </c>
    </row>
    <row r="1515" spans="10:14" x14ac:dyDescent="0.25">
      <c r="J1515" s="84">
        <f>EOD_T-A1515</f>
        <v>42094</v>
      </c>
      <c r="K1515" s="83">
        <f t="shared" si="69"/>
        <v>0</v>
      </c>
      <c r="L1515" s="83" t="e">
        <f t="shared" si="70"/>
        <v>#DIV/0!</v>
      </c>
      <c r="M1515" s="83" t="e">
        <f>L1515-CGB_90DSMR</f>
        <v>#DIV/0!</v>
      </c>
      <c r="N1515" s="83" t="e">
        <f t="shared" si="71"/>
        <v>#DIV/0!</v>
      </c>
    </row>
    <row r="1516" spans="10:14" x14ac:dyDescent="0.25">
      <c r="J1516" s="84">
        <f>EOD_T-A1516</f>
        <v>42094</v>
      </c>
      <c r="K1516" s="83">
        <f t="shared" si="69"/>
        <v>0</v>
      </c>
      <c r="L1516" s="83" t="e">
        <f t="shared" si="70"/>
        <v>#DIV/0!</v>
      </c>
      <c r="M1516" s="83" t="e">
        <f>L1516-CGB_90DSMR</f>
        <v>#DIV/0!</v>
      </c>
      <c r="N1516" s="83" t="e">
        <f t="shared" si="71"/>
        <v>#DIV/0!</v>
      </c>
    </row>
    <row r="1517" spans="10:14" x14ac:dyDescent="0.25">
      <c r="J1517" s="84">
        <f>EOD_T-A1517</f>
        <v>42094</v>
      </c>
      <c r="K1517" s="83">
        <f t="shared" si="69"/>
        <v>0</v>
      </c>
      <c r="L1517" s="83" t="e">
        <f t="shared" si="70"/>
        <v>#DIV/0!</v>
      </c>
      <c r="M1517" s="83" t="e">
        <f>L1517-CGB_90DSMR</f>
        <v>#DIV/0!</v>
      </c>
      <c r="N1517" s="83" t="e">
        <f t="shared" si="71"/>
        <v>#DIV/0!</v>
      </c>
    </row>
    <row r="1518" spans="10:14" x14ac:dyDescent="0.25">
      <c r="J1518" s="84">
        <f>EOD_T-A1518</f>
        <v>42094</v>
      </c>
      <c r="K1518" s="83">
        <f t="shared" si="69"/>
        <v>0</v>
      </c>
      <c r="L1518" s="83" t="e">
        <f t="shared" si="70"/>
        <v>#DIV/0!</v>
      </c>
      <c r="M1518" s="83" t="e">
        <f>L1518-CGB_90DSMR</f>
        <v>#DIV/0!</v>
      </c>
      <c r="N1518" s="83" t="e">
        <f t="shared" si="71"/>
        <v>#DIV/0!</v>
      </c>
    </row>
    <row r="1519" spans="10:14" x14ac:dyDescent="0.25">
      <c r="J1519" s="84">
        <f>EOD_T-A1519</f>
        <v>42094</v>
      </c>
      <c r="K1519" s="83">
        <f t="shared" si="69"/>
        <v>0</v>
      </c>
      <c r="L1519" s="83" t="e">
        <f t="shared" si="70"/>
        <v>#DIV/0!</v>
      </c>
      <c r="M1519" s="83" t="e">
        <f>L1519-CGB_90DSMR</f>
        <v>#DIV/0!</v>
      </c>
      <c r="N1519" s="83" t="e">
        <f t="shared" si="71"/>
        <v>#DIV/0!</v>
      </c>
    </row>
    <row r="1520" spans="10:14" x14ac:dyDescent="0.25">
      <c r="J1520" s="84">
        <f>EOD_T-A1520</f>
        <v>42094</v>
      </c>
      <c r="K1520" s="83">
        <f t="shared" si="69"/>
        <v>0</v>
      </c>
      <c r="L1520" s="83" t="e">
        <f t="shared" si="70"/>
        <v>#DIV/0!</v>
      </c>
      <c r="M1520" s="83" t="e">
        <f>L1520-CGB_90DSMR</f>
        <v>#DIV/0!</v>
      </c>
      <c r="N1520" s="83" t="e">
        <f t="shared" si="71"/>
        <v>#DIV/0!</v>
      </c>
    </row>
    <row r="1521" spans="10:14" x14ac:dyDescent="0.25">
      <c r="J1521" s="84">
        <f>EOD_T-A1521</f>
        <v>42094</v>
      </c>
      <c r="K1521" s="83">
        <f t="shared" si="69"/>
        <v>0</v>
      </c>
      <c r="L1521" s="83" t="e">
        <f t="shared" si="70"/>
        <v>#DIV/0!</v>
      </c>
      <c r="M1521" s="83" t="e">
        <f>L1521-CGB_90DSMR</f>
        <v>#DIV/0!</v>
      </c>
      <c r="N1521" s="83" t="e">
        <f t="shared" si="71"/>
        <v>#DIV/0!</v>
      </c>
    </row>
    <row r="1522" spans="10:14" x14ac:dyDescent="0.25">
      <c r="J1522" s="84">
        <f>EOD_T-A1522</f>
        <v>42094</v>
      </c>
      <c r="K1522" s="83">
        <f t="shared" si="69"/>
        <v>0</v>
      </c>
      <c r="L1522" s="83" t="e">
        <f t="shared" si="70"/>
        <v>#DIV/0!</v>
      </c>
      <c r="M1522" s="83" t="e">
        <f>L1522-CGB_90DSMR</f>
        <v>#DIV/0!</v>
      </c>
      <c r="N1522" s="83" t="e">
        <f t="shared" si="71"/>
        <v>#DIV/0!</v>
      </c>
    </row>
    <row r="1523" spans="10:14" x14ac:dyDescent="0.25">
      <c r="J1523" s="84">
        <f>EOD_T-A1523</f>
        <v>42094</v>
      </c>
      <c r="K1523" s="83">
        <f t="shared" si="69"/>
        <v>0</v>
      </c>
      <c r="L1523" s="83" t="e">
        <f t="shared" si="70"/>
        <v>#DIV/0!</v>
      </c>
      <c r="M1523" s="83" t="e">
        <f>L1523-CGB_90DSMR</f>
        <v>#DIV/0!</v>
      </c>
      <c r="N1523" s="83" t="e">
        <f t="shared" si="71"/>
        <v>#DIV/0!</v>
      </c>
    </row>
    <row r="1524" spans="10:14" x14ac:dyDescent="0.25">
      <c r="J1524" s="84">
        <f>EOD_T-A1524</f>
        <v>42094</v>
      </c>
      <c r="K1524" s="83">
        <f t="shared" si="69"/>
        <v>0</v>
      </c>
      <c r="L1524" s="83" t="e">
        <f t="shared" si="70"/>
        <v>#DIV/0!</v>
      </c>
      <c r="M1524" s="83" t="e">
        <f>L1524-CGB_90DSMR</f>
        <v>#DIV/0!</v>
      </c>
      <c r="N1524" s="83" t="e">
        <f t="shared" si="71"/>
        <v>#DIV/0!</v>
      </c>
    </row>
    <row r="1525" spans="10:14" x14ac:dyDescent="0.25">
      <c r="J1525" s="84">
        <f>EOD_T-A1525</f>
        <v>42094</v>
      </c>
      <c r="K1525" s="83">
        <f t="shared" si="69"/>
        <v>0</v>
      </c>
      <c r="L1525" s="83" t="e">
        <f t="shared" si="70"/>
        <v>#DIV/0!</v>
      </c>
      <c r="M1525" s="83" t="e">
        <f>L1525-CGB_90DSMR</f>
        <v>#DIV/0!</v>
      </c>
      <c r="N1525" s="83" t="e">
        <f t="shared" si="71"/>
        <v>#DIV/0!</v>
      </c>
    </row>
    <row r="1526" spans="10:14" x14ac:dyDescent="0.25">
      <c r="J1526" s="84">
        <f>EOD_T-A1526</f>
        <v>42094</v>
      </c>
      <c r="K1526" s="83">
        <f t="shared" si="69"/>
        <v>0</v>
      </c>
      <c r="L1526" s="83" t="e">
        <f t="shared" si="70"/>
        <v>#DIV/0!</v>
      </c>
      <c r="M1526" s="83" t="e">
        <f>L1526-CGB_90DSMR</f>
        <v>#DIV/0!</v>
      </c>
      <c r="N1526" s="83" t="e">
        <f t="shared" si="71"/>
        <v>#DIV/0!</v>
      </c>
    </row>
    <row r="1527" spans="10:14" x14ac:dyDescent="0.25">
      <c r="J1527" s="84">
        <f>EOD_T-A1527</f>
        <v>42094</v>
      </c>
      <c r="K1527" s="83">
        <f t="shared" si="69"/>
        <v>0</v>
      </c>
      <c r="L1527" s="83" t="e">
        <f t="shared" si="70"/>
        <v>#DIV/0!</v>
      </c>
      <c r="M1527" s="83" t="e">
        <f>L1527-CGB_90DSMR</f>
        <v>#DIV/0!</v>
      </c>
      <c r="N1527" s="83" t="e">
        <f t="shared" si="71"/>
        <v>#DIV/0!</v>
      </c>
    </row>
    <row r="1528" spans="10:14" x14ac:dyDescent="0.25">
      <c r="J1528" s="84">
        <f>EOD_T-A1528</f>
        <v>42094</v>
      </c>
      <c r="K1528" s="83">
        <f t="shared" si="69"/>
        <v>0</v>
      </c>
      <c r="L1528" s="83" t="e">
        <f t="shared" si="70"/>
        <v>#DIV/0!</v>
      </c>
      <c r="M1528" s="83" t="e">
        <f>L1528-CGB_90DSMR</f>
        <v>#DIV/0!</v>
      </c>
      <c r="N1528" s="83" t="e">
        <f t="shared" si="71"/>
        <v>#DIV/0!</v>
      </c>
    </row>
    <row r="1529" spans="10:14" x14ac:dyDescent="0.25">
      <c r="J1529" s="84">
        <f>EOD_T-A1529</f>
        <v>42094</v>
      </c>
      <c r="K1529" s="83">
        <f t="shared" si="69"/>
        <v>0</v>
      </c>
      <c r="L1529" s="83" t="e">
        <f t="shared" si="70"/>
        <v>#DIV/0!</v>
      </c>
      <c r="M1529" s="83" t="e">
        <f>L1529-CGB_90DSMR</f>
        <v>#DIV/0!</v>
      </c>
      <c r="N1529" s="83" t="e">
        <f t="shared" si="71"/>
        <v>#DIV/0!</v>
      </c>
    </row>
    <row r="1530" spans="10:14" x14ac:dyDescent="0.25">
      <c r="J1530" s="84">
        <f>EOD_T-A1530</f>
        <v>42094</v>
      </c>
      <c r="K1530" s="83">
        <f t="shared" si="69"/>
        <v>0</v>
      </c>
      <c r="L1530" s="83" t="e">
        <f t="shared" si="70"/>
        <v>#DIV/0!</v>
      </c>
      <c r="M1530" s="83" t="e">
        <f>L1530-CGB_90DSMR</f>
        <v>#DIV/0!</v>
      </c>
      <c r="N1530" s="83" t="e">
        <f t="shared" si="71"/>
        <v>#DIV/0!</v>
      </c>
    </row>
    <row r="1531" spans="10:14" x14ac:dyDescent="0.25">
      <c r="J1531" s="84">
        <f>EOD_T-A1531</f>
        <v>42094</v>
      </c>
      <c r="K1531" s="83">
        <f t="shared" si="69"/>
        <v>0</v>
      </c>
      <c r="L1531" s="83" t="e">
        <f t="shared" si="70"/>
        <v>#DIV/0!</v>
      </c>
      <c r="M1531" s="83" t="e">
        <f>L1531-CGB_90DSMR</f>
        <v>#DIV/0!</v>
      </c>
      <c r="N1531" s="83" t="e">
        <f t="shared" si="71"/>
        <v>#DIV/0!</v>
      </c>
    </row>
    <row r="1532" spans="10:14" x14ac:dyDescent="0.25">
      <c r="J1532" s="84">
        <f>EOD_T-A1532</f>
        <v>42094</v>
      </c>
      <c r="K1532" s="83">
        <f t="shared" si="69"/>
        <v>0</v>
      </c>
      <c r="L1532" s="83" t="e">
        <f t="shared" si="70"/>
        <v>#DIV/0!</v>
      </c>
      <c r="M1532" s="83" t="e">
        <f>L1532-CGB_90DSMR</f>
        <v>#DIV/0!</v>
      </c>
      <c r="N1532" s="83" t="e">
        <f t="shared" si="71"/>
        <v>#DIV/0!</v>
      </c>
    </row>
    <row r="1533" spans="10:14" x14ac:dyDescent="0.25">
      <c r="J1533" s="84">
        <f>EOD_T-A1533</f>
        <v>42094</v>
      </c>
      <c r="K1533" s="83">
        <f t="shared" si="69"/>
        <v>0</v>
      </c>
      <c r="L1533" s="83" t="e">
        <f t="shared" si="70"/>
        <v>#DIV/0!</v>
      </c>
      <c r="M1533" s="83" t="e">
        <f>L1533-CGB_90DSMR</f>
        <v>#DIV/0!</v>
      </c>
      <c r="N1533" s="83" t="e">
        <f t="shared" si="71"/>
        <v>#DIV/0!</v>
      </c>
    </row>
    <row r="1534" spans="10:14" x14ac:dyDescent="0.25">
      <c r="J1534" s="84">
        <f>EOD_T-A1534</f>
        <v>42094</v>
      </c>
      <c r="K1534" s="83">
        <f t="shared" si="69"/>
        <v>0</v>
      </c>
      <c r="L1534" s="83" t="e">
        <f t="shared" si="70"/>
        <v>#DIV/0!</v>
      </c>
      <c r="M1534" s="83" t="e">
        <f>L1534-CGB_90DSMR</f>
        <v>#DIV/0!</v>
      </c>
      <c r="N1534" s="83" t="e">
        <f t="shared" si="71"/>
        <v>#DIV/0!</v>
      </c>
    </row>
    <row r="1535" spans="10:14" x14ac:dyDescent="0.25">
      <c r="J1535" s="84">
        <f>EOD_T-A1535</f>
        <v>42094</v>
      </c>
      <c r="K1535" s="83">
        <f t="shared" si="69"/>
        <v>0</v>
      </c>
      <c r="L1535" s="83" t="e">
        <f t="shared" si="70"/>
        <v>#DIV/0!</v>
      </c>
      <c r="M1535" s="83" t="e">
        <f>L1535-CGB_90DSMR</f>
        <v>#DIV/0!</v>
      </c>
      <c r="N1535" s="83" t="e">
        <f t="shared" si="71"/>
        <v>#DIV/0!</v>
      </c>
    </row>
    <row r="1536" spans="10:14" x14ac:dyDescent="0.25">
      <c r="J1536" s="84">
        <f>EOD_T-A1536</f>
        <v>42094</v>
      </c>
      <c r="K1536" s="83">
        <f t="shared" si="69"/>
        <v>0</v>
      </c>
      <c r="L1536" s="83" t="e">
        <f t="shared" si="70"/>
        <v>#DIV/0!</v>
      </c>
      <c r="M1536" s="83" t="e">
        <f>L1536-CGB_90DSMR</f>
        <v>#DIV/0!</v>
      </c>
      <c r="N1536" s="83" t="e">
        <f t="shared" si="71"/>
        <v>#DIV/0!</v>
      </c>
    </row>
    <row r="1537" spans="10:14" x14ac:dyDescent="0.25">
      <c r="J1537" s="84">
        <f>EOD_T-A1537</f>
        <v>42094</v>
      </c>
      <c r="K1537" s="83">
        <f t="shared" si="69"/>
        <v>0</v>
      </c>
      <c r="L1537" s="83" t="e">
        <f t="shared" si="70"/>
        <v>#DIV/0!</v>
      </c>
      <c r="M1537" s="83" t="e">
        <f>L1537-CGB_90DSMR</f>
        <v>#DIV/0!</v>
      </c>
      <c r="N1537" s="83" t="e">
        <f t="shared" si="71"/>
        <v>#DIV/0!</v>
      </c>
    </row>
    <row r="1538" spans="10:14" x14ac:dyDescent="0.25">
      <c r="J1538" s="84">
        <f>EOD_T-A1538</f>
        <v>42094</v>
      </c>
      <c r="K1538" s="83">
        <f t="shared" si="69"/>
        <v>0</v>
      </c>
      <c r="L1538" s="83" t="e">
        <f t="shared" si="70"/>
        <v>#DIV/0!</v>
      </c>
      <c r="M1538" s="83" t="e">
        <f>L1538-CGB_90DSMR</f>
        <v>#DIV/0!</v>
      </c>
      <c r="N1538" s="83" t="e">
        <f t="shared" si="71"/>
        <v>#DIV/0!</v>
      </c>
    </row>
    <row r="1539" spans="10:14" x14ac:dyDescent="0.25">
      <c r="J1539" s="84">
        <f>EOD_T-A1539</f>
        <v>42094</v>
      </c>
      <c r="K1539" s="83">
        <f t="shared" si="69"/>
        <v>0</v>
      </c>
      <c r="L1539" s="83" t="e">
        <f t="shared" si="70"/>
        <v>#DIV/0!</v>
      </c>
      <c r="M1539" s="83" t="e">
        <f>L1539-CGB_90DSMR</f>
        <v>#DIV/0!</v>
      </c>
      <c r="N1539" s="83" t="e">
        <f t="shared" si="71"/>
        <v>#DIV/0!</v>
      </c>
    </row>
    <row r="1540" spans="10:14" x14ac:dyDescent="0.25">
      <c r="J1540" s="84">
        <f>EOD_T-A1540</f>
        <v>42094</v>
      </c>
      <c r="K1540" s="83">
        <f t="shared" si="69"/>
        <v>0</v>
      </c>
      <c r="L1540" s="83" t="e">
        <f t="shared" si="70"/>
        <v>#DIV/0!</v>
      </c>
      <c r="M1540" s="83" t="e">
        <f>L1540-CGB_90DSMR</f>
        <v>#DIV/0!</v>
      </c>
      <c r="N1540" s="83" t="e">
        <f t="shared" si="71"/>
        <v>#DIV/0!</v>
      </c>
    </row>
    <row r="1541" spans="10:14" x14ac:dyDescent="0.25">
      <c r="J1541" s="84">
        <f>EOD_T-A1541</f>
        <v>42094</v>
      </c>
      <c r="K1541" s="83">
        <f t="shared" si="69"/>
        <v>0</v>
      </c>
      <c r="L1541" s="83" t="e">
        <f t="shared" si="70"/>
        <v>#DIV/0!</v>
      </c>
      <c r="M1541" s="83" t="e">
        <f>L1541-CGB_90DSMR</f>
        <v>#DIV/0!</v>
      </c>
      <c r="N1541" s="83" t="e">
        <f t="shared" si="71"/>
        <v>#DIV/0!</v>
      </c>
    </row>
    <row r="1542" spans="10:14" x14ac:dyDescent="0.25">
      <c r="J1542" s="84">
        <f>EOD_T-A1542</f>
        <v>42094</v>
      </c>
      <c r="K1542" s="83">
        <f t="shared" si="69"/>
        <v>0</v>
      </c>
      <c r="L1542" s="83" t="e">
        <f t="shared" si="70"/>
        <v>#DIV/0!</v>
      </c>
      <c r="M1542" s="83" t="e">
        <f>L1542-CGB_90DSMR</f>
        <v>#DIV/0!</v>
      </c>
      <c r="N1542" s="83" t="e">
        <f t="shared" si="71"/>
        <v>#DIV/0!</v>
      </c>
    </row>
    <row r="1543" spans="10:14" x14ac:dyDescent="0.25">
      <c r="J1543" s="84">
        <f>EOD_T-A1543</f>
        <v>42094</v>
      </c>
      <c r="K1543" s="83">
        <f t="shared" si="69"/>
        <v>0</v>
      </c>
      <c r="L1543" s="83" t="e">
        <f t="shared" si="70"/>
        <v>#DIV/0!</v>
      </c>
      <c r="M1543" s="83" t="e">
        <f>L1543-CGB_90DSMR</f>
        <v>#DIV/0!</v>
      </c>
      <c r="N1543" s="83" t="e">
        <f t="shared" si="71"/>
        <v>#DIV/0!</v>
      </c>
    </row>
    <row r="1544" spans="10:14" x14ac:dyDescent="0.25">
      <c r="J1544" s="84">
        <f>EOD_T-A1544</f>
        <v>42094</v>
      </c>
      <c r="K1544" s="83">
        <f t="shared" si="69"/>
        <v>0</v>
      </c>
      <c r="L1544" s="83" t="e">
        <f t="shared" si="70"/>
        <v>#DIV/0!</v>
      </c>
      <c r="M1544" s="83" t="e">
        <f>L1544-CGB_90DSMR</f>
        <v>#DIV/0!</v>
      </c>
      <c r="N1544" s="83" t="e">
        <f t="shared" si="71"/>
        <v>#DIV/0!</v>
      </c>
    </row>
    <row r="1545" spans="10:14" x14ac:dyDescent="0.25">
      <c r="J1545" s="84">
        <f>EOD_T-A1545</f>
        <v>42094</v>
      </c>
      <c r="K1545" s="83">
        <f t="shared" si="69"/>
        <v>0</v>
      </c>
      <c r="L1545" s="83" t="e">
        <f t="shared" si="70"/>
        <v>#DIV/0!</v>
      </c>
      <c r="M1545" s="83" t="e">
        <f>L1545-CGB_90DSMR</f>
        <v>#DIV/0!</v>
      </c>
      <c r="N1545" s="83" t="e">
        <f t="shared" si="71"/>
        <v>#DIV/0!</v>
      </c>
    </row>
    <row r="1546" spans="10:14" x14ac:dyDescent="0.25">
      <c r="J1546" s="84">
        <f>EOD_T-A1546</f>
        <v>42094</v>
      </c>
      <c r="K1546" s="83">
        <f t="shared" si="69"/>
        <v>0</v>
      </c>
      <c r="L1546" s="83" t="e">
        <f t="shared" si="70"/>
        <v>#DIV/0!</v>
      </c>
      <c r="M1546" s="83" t="e">
        <f>L1546-CGB_90DSMR</f>
        <v>#DIV/0!</v>
      </c>
      <c r="N1546" s="83" t="e">
        <f t="shared" si="71"/>
        <v>#DIV/0!</v>
      </c>
    </row>
    <row r="1547" spans="10:14" x14ac:dyDescent="0.25">
      <c r="J1547" s="84">
        <f>EOD_T-A1547</f>
        <v>42094</v>
      </c>
      <c r="K1547" s="83">
        <f t="shared" si="69"/>
        <v>0</v>
      </c>
      <c r="L1547" s="83" t="e">
        <f t="shared" si="70"/>
        <v>#DIV/0!</v>
      </c>
      <c r="M1547" s="83" t="e">
        <f>L1547-CGB_90DSMR</f>
        <v>#DIV/0!</v>
      </c>
      <c r="N1547" s="83" t="e">
        <f t="shared" si="71"/>
        <v>#DIV/0!</v>
      </c>
    </row>
    <row r="1548" spans="10:14" x14ac:dyDescent="0.25">
      <c r="J1548" s="84">
        <f>EOD_T-A1548</f>
        <v>42094</v>
      </c>
      <c r="K1548" s="83">
        <f t="shared" ref="K1548:K1611" si="72">E1548-E1549</f>
        <v>0</v>
      </c>
      <c r="L1548" s="83" t="e">
        <f t="shared" ref="L1548:L1611" si="73">K1548/E1549*100</f>
        <v>#DIV/0!</v>
      </c>
      <c r="M1548" s="83" t="e">
        <f>L1548-CGB_90DSMR</f>
        <v>#DIV/0!</v>
      </c>
      <c r="N1548" s="83" t="e">
        <f t="shared" ref="N1548:N1611" si="74">M1548*M1548</f>
        <v>#DIV/0!</v>
      </c>
    </row>
    <row r="1549" spans="10:14" x14ac:dyDescent="0.25">
      <c r="J1549" s="84">
        <f>EOD_T-A1549</f>
        <v>42094</v>
      </c>
      <c r="K1549" s="83">
        <f t="shared" si="72"/>
        <v>0</v>
      </c>
      <c r="L1549" s="83" t="e">
        <f t="shared" si="73"/>
        <v>#DIV/0!</v>
      </c>
      <c r="M1549" s="83" t="e">
        <f>L1549-CGB_90DSMR</f>
        <v>#DIV/0!</v>
      </c>
      <c r="N1549" s="83" t="e">
        <f t="shared" si="74"/>
        <v>#DIV/0!</v>
      </c>
    </row>
    <row r="1550" spans="10:14" x14ac:dyDescent="0.25">
      <c r="J1550" s="84">
        <f>EOD_T-A1550</f>
        <v>42094</v>
      </c>
      <c r="K1550" s="83">
        <f t="shared" si="72"/>
        <v>0</v>
      </c>
      <c r="L1550" s="83" t="e">
        <f t="shared" si="73"/>
        <v>#DIV/0!</v>
      </c>
      <c r="M1550" s="83" t="e">
        <f>L1550-CGB_90DSMR</f>
        <v>#DIV/0!</v>
      </c>
      <c r="N1550" s="83" t="e">
        <f t="shared" si="74"/>
        <v>#DIV/0!</v>
      </c>
    </row>
    <row r="1551" spans="10:14" x14ac:dyDescent="0.25">
      <c r="J1551" s="84">
        <f>EOD_T-A1551</f>
        <v>42094</v>
      </c>
      <c r="K1551" s="83">
        <f t="shared" si="72"/>
        <v>0</v>
      </c>
      <c r="L1551" s="83" t="e">
        <f t="shared" si="73"/>
        <v>#DIV/0!</v>
      </c>
      <c r="M1551" s="83" t="e">
        <f>L1551-CGB_90DSMR</f>
        <v>#DIV/0!</v>
      </c>
      <c r="N1551" s="83" t="e">
        <f t="shared" si="74"/>
        <v>#DIV/0!</v>
      </c>
    </row>
    <row r="1552" spans="10:14" x14ac:dyDescent="0.25">
      <c r="J1552" s="84">
        <f>EOD_T-A1552</f>
        <v>42094</v>
      </c>
      <c r="K1552" s="83">
        <f t="shared" si="72"/>
        <v>0</v>
      </c>
      <c r="L1552" s="83" t="e">
        <f t="shared" si="73"/>
        <v>#DIV/0!</v>
      </c>
      <c r="M1552" s="83" t="e">
        <f>L1552-CGB_90DSMR</f>
        <v>#DIV/0!</v>
      </c>
      <c r="N1552" s="83" t="e">
        <f t="shared" si="74"/>
        <v>#DIV/0!</v>
      </c>
    </row>
    <row r="1553" spans="10:14" x14ac:dyDescent="0.25">
      <c r="J1553" s="84">
        <f>EOD_T-A1553</f>
        <v>42094</v>
      </c>
      <c r="K1553" s="83">
        <f t="shared" si="72"/>
        <v>0</v>
      </c>
      <c r="L1553" s="83" t="e">
        <f t="shared" si="73"/>
        <v>#DIV/0!</v>
      </c>
      <c r="M1553" s="83" t="e">
        <f>L1553-CGB_90DSMR</f>
        <v>#DIV/0!</v>
      </c>
      <c r="N1553" s="83" t="e">
        <f t="shared" si="74"/>
        <v>#DIV/0!</v>
      </c>
    </row>
    <row r="1554" spans="10:14" x14ac:dyDescent="0.25">
      <c r="J1554" s="84">
        <f>EOD_T-A1554</f>
        <v>42094</v>
      </c>
      <c r="K1554" s="83">
        <f t="shared" si="72"/>
        <v>0</v>
      </c>
      <c r="L1554" s="83" t="e">
        <f t="shared" si="73"/>
        <v>#DIV/0!</v>
      </c>
      <c r="M1554" s="83" t="e">
        <f>L1554-CGB_90DSMR</f>
        <v>#DIV/0!</v>
      </c>
      <c r="N1554" s="83" t="e">
        <f t="shared" si="74"/>
        <v>#DIV/0!</v>
      </c>
    </row>
    <row r="1555" spans="10:14" x14ac:dyDescent="0.25">
      <c r="J1555" s="84">
        <f>EOD_T-A1555</f>
        <v>42094</v>
      </c>
      <c r="K1555" s="83">
        <f t="shared" si="72"/>
        <v>0</v>
      </c>
      <c r="L1555" s="83" t="e">
        <f t="shared" si="73"/>
        <v>#DIV/0!</v>
      </c>
      <c r="M1555" s="83" t="e">
        <f>L1555-CGB_90DSMR</f>
        <v>#DIV/0!</v>
      </c>
      <c r="N1555" s="83" t="e">
        <f t="shared" si="74"/>
        <v>#DIV/0!</v>
      </c>
    </row>
    <row r="1556" spans="10:14" x14ac:dyDescent="0.25">
      <c r="J1556" s="84">
        <f>EOD_T-A1556</f>
        <v>42094</v>
      </c>
      <c r="K1556" s="83">
        <f t="shared" si="72"/>
        <v>0</v>
      </c>
      <c r="L1556" s="83" t="e">
        <f t="shared" si="73"/>
        <v>#DIV/0!</v>
      </c>
      <c r="M1556" s="83" t="e">
        <f>L1556-CGB_90DSMR</f>
        <v>#DIV/0!</v>
      </c>
      <c r="N1556" s="83" t="e">
        <f t="shared" si="74"/>
        <v>#DIV/0!</v>
      </c>
    </row>
    <row r="1557" spans="10:14" x14ac:dyDescent="0.25">
      <c r="J1557" s="84">
        <f>EOD_T-A1557</f>
        <v>42094</v>
      </c>
      <c r="K1557" s="83">
        <f t="shared" si="72"/>
        <v>0</v>
      </c>
      <c r="L1557" s="83" t="e">
        <f t="shared" si="73"/>
        <v>#DIV/0!</v>
      </c>
      <c r="M1557" s="83" t="e">
        <f>L1557-CGB_90DSMR</f>
        <v>#DIV/0!</v>
      </c>
      <c r="N1557" s="83" t="e">
        <f t="shared" si="74"/>
        <v>#DIV/0!</v>
      </c>
    </row>
    <row r="1558" spans="10:14" x14ac:dyDescent="0.25">
      <c r="J1558" s="84">
        <f>EOD_T-A1558</f>
        <v>42094</v>
      </c>
      <c r="K1558" s="83">
        <f t="shared" si="72"/>
        <v>0</v>
      </c>
      <c r="L1558" s="83" t="e">
        <f t="shared" si="73"/>
        <v>#DIV/0!</v>
      </c>
      <c r="M1558" s="83" t="e">
        <f>L1558-CGB_90DSMR</f>
        <v>#DIV/0!</v>
      </c>
      <c r="N1558" s="83" t="e">
        <f t="shared" si="74"/>
        <v>#DIV/0!</v>
      </c>
    </row>
    <row r="1559" spans="10:14" x14ac:dyDescent="0.25">
      <c r="J1559" s="84">
        <f>EOD_T-A1559</f>
        <v>42094</v>
      </c>
      <c r="K1559" s="83">
        <f t="shared" si="72"/>
        <v>0</v>
      </c>
      <c r="L1559" s="83" t="e">
        <f t="shared" si="73"/>
        <v>#DIV/0!</v>
      </c>
      <c r="M1559" s="83" t="e">
        <f>L1559-CGB_90DSMR</f>
        <v>#DIV/0!</v>
      </c>
      <c r="N1559" s="83" t="e">
        <f t="shared" si="74"/>
        <v>#DIV/0!</v>
      </c>
    </row>
    <row r="1560" spans="10:14" x14ac:dyDescent="0.25">
      <c r="J1560" s="84">
        <f>EOD_T-A1560</f>
        <v>42094</v>
      </c>
      <c r="K1560" s="83">
        <f t="shared" si="72"/>
        <v>0</v>
      </c>
      <c r="L1560" s="83" t="e">
        <f t="shared" si="73"/>
        <v>#DIV/0!</v>
      </c>
      <c r="M1560" s="83" t="e">
        <f>L1560-CGB_90DSMR</f>
        <v>#DIV/0!</v>
      </c>
      <c r="N1560" s="83" t="e">
        <f t="shared" si="74"/>
        <v>#DIV/0!</v>
      </c>
    </row>
    <row r="1561" spans="10:14" x14ac:dyDescent="0.25">
      <c r="J1561" s="84">
        <f>EOD_T-A1561</f>
        <v>42094</v>
      </c>
      <c r="K1561" s="83">
        <f t="shared" si="72"/>
        <v>0</v>
      </c>
      <c r="L1561" s="83" t="e">
        <f t="shared" si="73"/>
        <v>#DIV/0!</v>
      </c>
      <c r="M1561" s="83" t="e">
        <f>L1561-CGB_90DSMR</f>
        <v>#DIV/0!</v>
      </c>
      <c r="N1561" s="83" t="e">
        <f t="shared" si="74"/>
        <v>#DIV/0!</v>
      </c>
    </row>
    <row r="1562" spans="10:14" x14ac:dyDescent="0.25">
      <c r="J1562" s="84">
        <f>EOD_T-A1562</f>
        <v>42094</v>
      </c>
      <c r="K1562" s="83">
        <f t="shared" si="72"/>
        <v>0</v>
      </c>
      <c r="L1562" s="83" t="e">
        <f t="shared" si="73"/>
        <v>#DIV/0!</v>
      </c>
      <c r="M1562" s="83" t="e">
        <f>L1562-CGB_90DSMR</f>
        <v>#DIV/0!</v>
      </c>
      <c r="N1562" s="83" t="e">
        <f t="shared" si="74"/>
        <v>#DIV/0!</v>
      </c>
    </row>
    <row r="1563" spans="10:14" x14ac:dyDescent="0.25">
      <c r="J1563" s="84">
        <f>EOD_T-A1563</f>
        <v>42094</v>
      </c>
      <c r="K1563" s="83">
        <f t="shared" si="72"/>
        <v>0</v>
      </c>
      <c r="L1563" s="83" t="e">
        <f t="shared" si="73"/>
        <v>#DIV/0!</v>
      </c>
      <c r="M1563" s="83" t="e">
        <f>L1563-CGB_90DSMR</f>
        <v>#DIV/0!</v>
      </c>
      <c r="N1563" s="83" t="e">
        <f t="shared" si="74"/>
        <v>#DIV/0!</v>
      </c>
    </row>
    <row r="1564" spans="10:14" x14ac:dyDescent="0.25">
      <c r="J1564" s="84">
        <f>EOD_T-A1564</f>
        <v>42094</v>
      </c>
      <c r="K1564" s="83">
        <f t="shared" si="72"/>
        <v>0</v>
      </c>
      <c r="L1564" s="83" t="e">
        <f t="shared" si="73"/>
        <v>#DIV/0!</v>
      </c>
      <c r="M1564" s="83" t="e">
        <f>L1564-CGB_90DSMR</f>
        <v>#DIV/0!</v>
      </c>
      <c r="N1564" s="83" t="e">
        <f t="shared" si="74"/>
        <v>#DIV/0!</v>
      </c>
    </row>
    <row r="1565" spans="10:14" x14ac:dyDescent="0.25">
      <c r="J1565" s="84">
        <f>EOD_T-A1565</f>
        <v>42094</v>
      </c>
      <c r="K1565" s="83">
        <f t="shared" si="72"/>
        <v>0</v>
      </c>
      <c r="L1565" s="83" t="e">
        <f t="shared" si="73"/>
        <v>#DIV/0!</v>
      </c>
      <c r="M1565" s="83" t="e">
        <f>L1565-CGB_90DSMR</f>
        <v>#DIV/0!</v>
      </c>
      <c r="N1565" s="83" t="e">
        <f t="shared" si="74"/>
        <v>#DIV/0!</v>
      </c>
    </row>
    <row r="1566" spans="10:14" x14ac:dyDescent="0.25">
      <c r="J1566" s="84">
        <f>EOD_T-A1566</f>
        <v>42094</v>
      </c>
      <c r="K1566" s="83">
        <f t="shared" si="72"/>
        <v>0</v>
      </c>
      <c r="L1566" s="83" t="e">
        <f t="shared" si="73"/>
        <v>#DIV/0!</v>
      </c>
      <c r="M1566" s="83" t="e">
        <f>L1566-CGB_90DSMR</f>
        <v>#DIV/0!</v>
      </c>
      <c r="N1566" s="83" t="e">
        <f t="shared" si="74"/>
        <v>#DIV/0!</v>
      </c>
    </row>
    <row r="1567" spans="10:14" x14ac:dyDescent="0.25">
      <c r="J1567" s="84">
        <f>EOD_T-A1567</f>
        <v>42094</v>
      </c>
      <c r="K1567" s="83">
        <f t="shared" si="72"/>
        <v>0</v>
      </c>
      <c r="L1567" s="83" t="e">
        <f t="shared" si="73"/>
        <v>#DIV/0!</v>
      </c>
      <c r="M1567" s="83" t="e">
        <f>L1567-CGB_90DSMR</f>
        <v>#DIV/0!</v>
      </c>
      <c r="N1567" s="83" t="e">
        <f t="shared" si="74"/>
        <v>#DIV/0!</v>
      </c>
    </row>
    <row r="1568" spans="10:14" x14ac:dyDescent="0.25">
      <c r="J1568" s="84">
        <f>EOD_T-A1568</f>
        <v>42094</v>
      </c>
      <c r="K1568" s="83">
        <f t="shared" si="72"/>
        <v>0</v>
      </c>
      <c r="L1568" s="83" t="e">
        <f t="shared" si="73"/>
        <v>#DIV/0!</v>
      </c>
      <c r="M1568" s="83" t="e">
        <f>L1568-CGB_90DSMR</f>
        <v>#DIV/0!</v>
      </c>
      <c r="N1568" s="83" t="e">
        <f t="shared" si="74"/>
        <v>#DIV/0!</v>
      </c>
    </row>
    <row r="1569" spans="10:14" x14ac:dyDescent="0.25">
      <c r="J1569" s="84">
        <f>EOD_T-A1569</f>
        <v>42094</v>
      </c>
      <c r="K1569" s="83">
        <f t="shared" si="72"/>
        <v>0</v>
      </c>
      <c r="L1569" s="83" t="e">
        <f t="shared" si="73"/>
        <v>#DIV/0!</v>
      </c>
      <c r="M1569" s="83" t="e">
        <f>L1569-CGB_90DSMR</f>
        <v>#DIV/0!</v>
      </c>
      <c r="N1569" s="83" t="e">
        <f t="shared" si="74"/>
        <v>#DIV/0!</v>
      </c>
    </row>
    <row r="1570" spans="10:14" x14ac:dyDescent="0.25">
      <c r="J1570" s="84">
        <f>EOD_T-A1570</f>
        <v>42094</v>
      </c>
      <c r="K1570" s="83">
        <f t="shared" si="72"/>
        <v>0</v>
      </c>
      <c r="L1570" s="83" t="e">
        <f t="shared" si="73"/>
        <v>#DIV/0!</v>
      </c>
      <c r="M1570" s="83" t="e">
        <f>L1570-CGB_90DSMR</f>
        <v>#DIV/0!</v>
      </c>
      <c r="N1570" s="83" t="e">
        <f t="shared" si="74"/>
        <v>#DIV/0!</v>
      </c>
    </row>
    <row r="1571" spans="10:14" x14ac:dyDescent="0.25">
      <c r="J1571" s="84">
        <f>EOD_T-A1571</f>
        <v>42094</v>
      </c>
      <c r="K1571" s="83">
        <f t="shared" si="72"/>
        <v>0</v>
      </c>
      <c r="L1571" s="83" t="e">
        <f t="shared" si="73"/>
        <v>#DIV/0!</v>
      </c>
      <c r="M1571" s="83" t="e">
        <f>L1571-CGB_90DSMR</f>
        <v>#DIV/0!</v>
      </c>
      <c r="N1571" s="83" t="e">
        <f t="shared" si="74"/>
        <v>#DIV/0!</v>
      </c>
    </row>
    <row r="1572" spans="10:14" x14ac:dyDescent="0.25">
      <c r="J1572" s="84">
        <f>EOD_T-A1572</f>
        <v>42094</v>
      </c>
      <c r="K1572" s="83">
        <f t="shared" si="72"/>
        <v>0</v>
      </c>
      <c r="L1572" s="83" t="e">
        <f t="shared" si="73"/>
        <v>#DIV/0!</v>
      </c>
      <c r="M1572" s="83" t="e">
        <f>L1572-CGB_90DSMR</f>
        <v>#DIV/0!</v>
      </c>
      <c r="N1572" s="83" t="e">
        <f t="shared" si="74"/>
        <v>#DIV/0!</v>
      </c>
    </row>
    <row r="1573" spans="10:14" x14ac:dyDescent="0.25">
      <c r="J1573" s="84">
        <f>EOD_T-A1573</f>
        <v>42094</v>
      </c>
      <c r="K1573" s="83">
        <f t="shared" si="72"/>
        <v>0</v>
      </c>
      <c r="L1573" s="83" t="e">
        <f t="shared" si="73"/>
        <v>#DIV/0!</v>
      </c>
      <c r="M1573" s="83" t="e">
        <f>L1573-CGB_90DSMR</f>
        <v>#DIV/0!</v>
      </c>
      <c r="N1573" s="83" t="e">
        <f t="shared" si="74"/>
        <v>#DIV/0!</v>
      </c>
    </row>
    <row r="1574" spans="10:14" x14ac:dyDescent="0.25">
      <c r="J1574" s="84">
        <f>EOD_T-A1574</f>
        <v>42094</v>
      </c>
      <c r="K1574" s="83">
        <f t="shared" si="72"/>
        <v>0</v>
      </c>
      <c r="L1574" s="83" t="e">
        <f t="shared" si="73"/>
        <v>#DIV/0!</v>
      </c>
      <c r="M1574" s="83" t="e">
        <f>L1574-CGB_90DSMR</f>
        <v>#DIV/0!</v>
      </c>
      <c r="N1574" s="83" t="e">
        <f t="shared" si="74"/>
        <v>#DIV/0!</v>
      </c>
    </row>
    <row r="1575" spans="10:14" x14ac:dyDescent="0.25">
      <c r="J1575" s="84">
        <f>EOD_T-A1575</f>
        <v>42094</v>
      </c>
      <c r="K1575" s="83">
        <f t="shared" si="72"/>
        <v>0</v>
      </c>
      <c r="L1575" s="83" t="e">
        <f t="shared" si="73"/>
        <v>#DIV/0!</v>
      </c>
      <c r="M1575" s="83" t="e">
        <f>L1575-CGB_90DSMR</f>
        <v>#DIV/0!</v>
      </c>
      <c r="N1575" s="83" t="e">
        <f t="shared" si="74"/>
        <v>#DIV/0!</v>
      </c>
    </row>
    <row r="1576" spans="10:14" x14ac:dyDescent="0.25">
      <c r="J1576" s="84">
        <f>EOD_T-A1576</f>
        <v>42094</v>
      </c>
      <c r="K1576" s="83">
        <f t="shared" si="72"/>
        <v>0</v>
      </c>
      <c r="L1576" s="83" t="e">
        <f t="shared" si="73"/>
        <v>#DIV/0!</v>
      </c>
      <c r="M1576" s="83" t="e">
        <f>L1576-CGB_90DSMR</f>
        <v>#DIV/0!</v>
      </c>
      <c r="N1576" s="83" t="e">
        <f t="shared" si="74"/>
        <v>#DIV/0!</v>
      </c>
    </row>
    <row r="1577" spans="10:14" x14ac:dyDescent="0.25">
      <c r="J1577" s="84">
        <f>EOD_T-A1577</f>
        <v>42094</v>
      </c>
      <c r="K1577" s="83">
        <f t="shared" si="72"/>
        <v>0</v>
      </c>
      <c r="L1577" s="83" t="e">
        <f t="shared" si="73"/>
        <v>#DIV/0!</v>
      </c>
      <c r="M1577" s="83" t="e">
        <f>L1577-CGB_90DSMR</f>
        <v>#DIV/0!</v>
      </c>
      <c r="N1577" s="83" t="e">
        <f t="shared" si="74"/>
        <v>#DIV/0!</v>
      </c>
    </row>
    <row r="1578" spans="10:14" x14ac:dyDescent="0.25">
      <c r="J1578" s="84">
        <f>EOD_T-A1578</f>
        <v>42094</v>
      </c>
      <c r="K1578" s="83">
        <f t="shared" si="72"/>
        <v>0</v>
      </c>
      <c r="L1578" s="83" t="e">
        <f t="shared" si="73"/>
        <v>#DIV/0!</v>
      </c>
      <c r="M1578" s="83" t="e">
        <f>L1578-CGB_90DSMR</f>
        <v>#DIV/0!</v>
      </c>
      <c r="N1578" s="83" t="e">
        <f t="shared" si="74"/>
        <v>#DIV/0!</v>
      </c>
    </row>
    <row r="1579" spans="10:14" x14ac:dyDescent="0.25">
      <c r="J1579" s="84">
        <f>EOD_T-A1579</f>
        <v>42094</v>
      </c>
      <c r="K1579" s="83">
        <f t="shared" si="72"/>
        <v>0</v>
      </c>
      <c r="L1579" s="83" t="e">
        <f t="shared" si="73"/>
        <v>#DIV/0!</v>
      </c>
      <c r="M1579" s="83" t="e">
        <f>L1579-CGB_90DSMR</f>
        <v>#DIV/0!</v>
      </c>
      <c r="N1579" s="83" t="e">
        <f t="shared" si="74"/>
        <v>#DIV/0!</v>
      </c>
    </row>
    <row r="1580" spans="10:14" x14ac:dyDescent="0.25">
      <c r="J1580" s="84">
        <f>EOD_T-A1580</f>
        <v>42094</v>
      </c>
      <c r="K1580" s="83">
        <f t="shared" si="72"/>
        <v>0</v>
      </c>
      <c r="L1580" s="83" t="e">
        <f t="shared" si="73"/>
        <v>#DIV/0!</v>
      </c>
      <c r="M1580" s="83" t="e">
        <f>L1580-CGB_90DSMR</f>
        <v>#DIV/0!</v>
      </c>
      <c r="N1580" s="83" t="e">
        <f t="shared" si="74"/>
        <v>#DIV/0!</v>
      </c>
    </row>
    <row r="1581" spans="10:14" x14ac:dyDescent="0.25">
      <c r="J1581" s="84">
        <f>EOD_T-A1581</f>
        <v>42094</v>
      </c>
      <c r="K1581" s="83">
        <f t="shared" si="72"/>
        <v>0</v>
      </c>
      <c r="L1581" s="83" t="e">
        <f t="shared" si="73"/>
        <v>#DIV/0!</v>
      </c>
      <c r="M1581" s="83" t="e">
        <f>L1581-CGB_90DSMR</f>
        <v>#DIV/0!</v>
      </c>
      <c r="N1581" s="83" t="e">
        <f t="shared" si="74"/>
        <v>#DIV/0!</v>
      </c>
    </row>
    <row r="1582" spans="10:14" x14ac:dyDescent="0.25">
      <c r="J1582" s="84">
        <f>EOD_T-A1582</f>
        <v>42094</v>
      </c>
      <c r="K1582" s="83">
        <f t="shared" si="72"/>
        <v>0</v>
      </c>
      <c r="L1582" s="83" t="e">
        <f t="shared" si="73"/>
        <v>#DIV/0!</v>
      </c>
      <c r="M1582" s="83" t="e">
        <f>L1582-CGB_90DSMR</f>
        <v>#DIV/0!</v>
      </c>
      <c r="N1582" s="83" t="e">
        <f t="shared" si="74"/>
        <v>#DIV/0!</v>
      </c>
    </row>
    <row r="1583" spans="10:14" x14ac:dyDescent="0.25">
      <c r="J1583" s="84">
        <f>EOD_T-A1583</f>
        <v>42094</v>
      </c>
      <c r="K1583" s="83">
        <f t="shared" si="72"/>
        <v>0</v>
      </c>
      <c r="L1583" s="83" t="e">
        <f t="shared" si="73"/>
        <v>#DIV/0!</v>
      </c>
      <c r="M1583" s="83" t="e">
        <f>L1583-CGB_90DSMR</f>
        <v>#DIV/0!</v>
      </c>
      <c r="N1583" s="83" t="e">
        <f t="shared" si="74"/>
        <v>#DIV/0!</v>
      </c>
    </row>
    <row r="1584" spans="10:14" x14ac:dyDescent="0.25">
      <c r="J1584" s="84">
        <f>EOD_T-A1584</f>
        <v>42094</v>
      </c>
      <c r="K1584" s="83">
        <f t="shared" si="72"/>
        <v>0</v>
      </c>
      <c r="L1584" s="83" t="e">
        <f t="shared" si="73"/>
        <v>#DIV/0!</v>
      </c>
      <c r="M1584" s="83" t="e">
        <f>L1584-CGB_90DSMR</f>
        <v>#DIV/0!</v>
      </c>
      <c r="N1584" s="83" t="e">
        <f t="shared" si="74"/>
        <v>#DIV/0!</v>
      </c>
    </row>
    <row r="1585" spans="10:14" x14ac:dyDescent="0.25">
      <c r="J1585" s="84">
        <f>EOD_T-A1585</f>
        <v>42094</v>
      </c>
      <c r="K1585" s="83">
        <f t="shared" si="72"/>
        <v>0</v>
      </c>
      <c r="L1585" s="83" t="e">
        <f t="shared" si="73"/>
        <v>#DIV/0!</v>
      </c>
      <c r="M1585" s="83" t="e">
        <f>L1585-CGB_90DSMR</f>
        <v>#DIV/0!</v>
      </c>
      <c r="N1585" s="83" t="e">
        <f t="shared" si="74"/>
        <v>#DIV/0!</v>
      </c>
    </row>
    <row r="1586" spans="10:14" x14ac:dyDescent="0.25">
      <c r="J1586" s="84">
        <f>EOD_T-A1586</f>
        <v>42094</v>
      </c>
      <c r="K1586" s="83">
        <f t="shared" si="72"/>
        <v>0</v>
      </c>
      <c r="L1586" s="83" t="e">
        <f t="shared" si="73"/>
        <v>#DIV/0!</v>
      </c>
      <c r="M1586" s="83" t="e">
        <f>L1586-CGB_90DSMR</f>
        <v>#DIV/0!</v>
      </c>
      <c r="N1586" s="83" t="e">
        <f t="shared" si="74"/>
        <v>#DIV/0!</v>
      </c>
    </row>
    <row r="1587" spans="10:14" x14ac:dyDescent="0.25">
      <c r="J1587" s="84">
        <f>EOD_T-A1587</f>
        <v>42094</v>
      </c>
      <c r="K1587" s="83">
        <f t="shared" si="72"/>
        <v>0</v>
      </c>
      <c r="L1587" s="83" t="e">
        <f t="shared" si="73"/>
        <v>#DIV/0!</v>
      </c>
      <c r="M1587" s="83" t="e">
        <f>L1587-CGB_90DSMR</f>
        <v>#DIV/0!</v>
      </c>
      <c r="N1587" s="83" t="e">
        <f t="shared" si="74"/>
        <v>#DIV/0!</v>
      </c>
    </row>
    <row r="1588" spans="10:14" x14ac:dyDescent="0.25">
      <c r="J1588" s="84">
        <f>EOD_T-A1588</f>
        <v>42094</v>
      </c>
      <c r="K1588" s="83">
        <f t="shared" si="72"/>
        <v>0</v>
      </c>
      <c r="L1588" s="83" t="e">
        <f t="shared" si="73"/>
        <v>#DIV/0!</v>
      </c>
      <c r="M1588" s="83" t="e">
        <f>L1588-CGB_90DSMR</f>
        <v>#DIV/0!</v>
      </c>
      <c r="N1588" s="83" t="e">
        <f t="shared" si="74"/>
        <v>#DIV/0!</v>
      </c>
    </row>
    <row r="1589" spans="10:14" x14ac:dyDescent="0.25">
      <c r="J1589" s="84">
        <f>EOD_T-A1589</f>
        <v>42094</v>
      </c>
      <c r="K1589" s="83">
        <f t="shared" si="72"/>
        <v>0</v>
      </c>
      <c r="L1589" s="83" t="e">
        <f t="shared" si="73"/>
        <v>#DIV/0!</v>
      </c>
      <c r="M1589" s="83" t="e">
        <f>L1589-CGB_90DSMR</f>
        <v>#DIV/0!</v>
      </c>
      <c r="N1589" s="83" t="e">
        <f t="shared" si="74"/>
        <v>#DIV/0!</v>
      </c>
    </row>
    <row r="1590" spans="10:14" x14ac:dyDescent="0.25">
      <c r="J1590" s="84">
        <f>EOD_T-A1590</f>
        <v>42094</v>
      </c>
      <c r="K1590" s="83">
        <f t="shared" si="72"/>
        <v>0</v>
      </c>
      <c r="L1590" s="83" t="e">
        <f t="shared" si="73"/>
        <v>#DIV/0!</v>
      </c>
      <c r="M1590" s="83" t="e">
        <f>L1590-CGB_90DSMR</f>
        <v>#DIV/0!</v>
      </c>
      <c r="N1590" s="83" t="e">
        <f t="shared" si="74"/>
        <v>#DIV/0!</v>
      </c>
    </row>
    <row r="1591" spans="10:14" x14ac:dyDescent="0.25">
      <c r="J1591" s="84">
        <f>EOD_T-A1591</f>
        <v>42094</v>
      </c>
      <c r="K1591" s="83">
        <f t="shared" si="72"/>
        <v>0</v>
      </c>
      <c r="L1591" s="83" t="e">
        <f t="shared" si="73"/>
        <v>#DIV/0!</v>
      </c>
      <c r="M1591" s="83" t="e">
        <f>L1591-CGB_90DSMR</f>
        <v>#DIV/0!</v>
      </c>
      <c r="N1591" s="83" t="e">
        <f t="shared" si="74"/>
        <v>#DIV/0!</v>
      </c>
    </row>
    <row r="1592" spans="10:14" x14ac:dyDescent="0.25">
      <c r="J1592" s="84">
        <f>EOD_T-A1592</f>
        <v>42094</v>
      </c>
      <c r="K1592" s="83">
        <f t="shared" si="72"/>
        <v>0</v>
      </c>
      <c r="L1592" s="83" t="e">
        <f t="shared" si="73"/>
        <v>#DIV/0!</v>
      </c>
      <c r="M1592" s="83" t="e">
        <f>L1592-CGB_90DSMR</f>
        <v>#DIV/0!</v>
      </c>
      <c r="N1592" s="83" t="e">
        <f t="shared" si="74"/>
        <v>#DIV/0!</v>
      </c>
    </row>
    <row r="1593" spans="10:14" x14ac:dyDescent="0.25">
      <c r="J1593" s="84">
        <f>EOD_T-A1593</f>
        <v>42094</v>
      </c>
      <c r="K1593" s="83">
        <f t="shared" si="72"/>
        <v>0</v>
      </c>
      <c r="L1593" s="83" t="e">
        <f t="shared" si="73"/>
        <v>#DIV/0!</v>
      </c>
      <c r="M1593" s="83" t="e">
        <f>L1593-CGB_90DSMR</f>
        <v>#DIV/0!</v>
      </c>
      <c r="N1593" s="83" t="e">
        <f t="shared" si="74"/>
        <v>#DIV/0!</v>
      </c>
    </row>
    <row r="1594" spans="10:14" x14ac:dyDescent="0.25">
      <c r="J1594" s="84">
        <f>EOD_T-A1594</f>
        <v>42094</v>
      </c>
      <c r="K1594" s="83">
        <f t="shared" si="72"/>
        <v>0</v>
      </c>
      <c r="L1594" s="83" t="e">
        <f t="shared" si="73"/>
        <v>#DIV/0!</v>
      </c>
      <c r="M1594" s="83" t="e">
        <f>L1594-CGB_90DSMR</f>
        <v>#DIV/0!</v>
      </c>
      <c r="N1594" s="83" t="e">
        <f t="shared" si="74"/>
        <v>#DIV/0!</v>
      </c>
    </row>
    <row r="1595" spans="10:14" x14ac:dyDescent="0.25">
      <c r="J1595" s="84">
        <f>EOD_T-A1595</f>
        <v>42094</v>
      </c>
      <c r="K1595" s="83">
        <f t="shared" si="72"/>
        <v>0</v>
      </c>
      <c r="L1595" s="83" t="e">
        <f t="shared" si="73"/>
        <v>#DIV/0!</v>
      </c>
      <c r="M1595" s="83" t="e">
        <f>L1595-CGB_90DSMR</f>
        <v>#DIV/0!</v>
      </c>
      <c r="N1595" s="83" t="e">
        <f t="shared" si="74"/>
        <v>#DIV/0!</v>
      </c>
    </row>
    <row r="1596" spans="10:14" x14ac:dyDescent="0.25">
      <c r="J1596" s="84">
        <f>EOD_T-A1596</f>
        <v>42094</v>
      </c>
      <c r="K1596" s="83">
        <f t="shared" si="72"/>
        <v>0</v>
      </c>
      <c r="L1596" s="83" t="e">
        <f t="shared" si="73"/>
        <v>#DIV/0!</v>
      </c>
      <c r="M1596" s="83" t="e">
        <f>L1596-CGB_90DSMR</f>
        <v>#DIV/0!</v>
      </c>
      <c r="N1596" s="83" t="e">
        <f t="shared" si="74"/>
        <v>#DIV/0!</v>
      </c>
    </row>
    <row r="1597" spans="10:14" x14ac:dyDescent="0.25">
      <c r="J1597" s="84">
        <f>EOD_T-A1597</f>
        <v>42094</v>
      </c>
      <c r="K1597" s="83">
        <f t="shared" si="72"/>
        <v>0</v>
      </c>
      <c r="L1597" s="83" t="e">
        <f t="shared" si="73"/>
        <v>#DIV/0!</v>
      </c>
      <c r="M1597" s="83" t="e">
        <f>L1597-CGB_90DSMR</f>
        <v>#DIV/0!</v>
      </c>
      <c r="N1597" s="83" t="e">
        <f t="shared" si="74"/>
        <v>#DIV/0!</v>
      </c>
    </row>
    <row r="1598" spans="10:14" x14ac:dyDescent="0.25">
      <c r="J1598" s="84">
        <f>EOD_T-A1598</f>
        <v>42094</v>
      </c>
      <c r="K1598" s="83">
        <f t="shared" si="72"/>
        <v>0</v>
      </c>
      <c r="L1598" s="83" t="e">
        <f t="shared" si="73"/>
        <v>#DIV/0!</v>
      </c>
      <c r="M1598" s="83" t="e">
        <f>L1598-CGB_90DSMR</f>
        <v>#DIV/0!</v>
      </c>
      <c r="N1598" s="83" t="e">
        <f t="shared" si="74"/>
        <v>#DIV/0!</v>
      </c>
    </row>
    <row r="1599" spans="10:14" x14ac:dyDescent="0.25">
      <c r="J1599" s="84">
        <f>EOD_T-A1599</f>
        <v>42094</v>
      </c>
      <c r="K1599" s="83">
        <f t="shared" si="72"/>
        <v>0</v>
      </c>
      <c r="L1599" s="83" t="e">
        <f t="shared" si="73"/>
        <v>#DIV/0!</v>
      </c>
      <c r="M1599" s="83" t="e">
        <f>L1599-CGB_90DSMR</f>
        <v>#DIV/0!</v>
      </c>
      <c r="N1599" s="83" t="e">
        <f t="shared" si="74"/>
        <v>#DIV/0!</v>
      </c>
    </row>
    <row r="1600" spans="10:14" x14ac:dyDescent="0.25">
      <c r="J1600" s="84">
        <f>EOD_T-A1600</f>
        <v>42094</v>
      </c>
      <c r="K1600" s="83">
        <f t="shared" si="72"/>
        <v>0</v>
      </c>
      <c r="L1600" s="83" t="e">
        <f t="shared" si="73"/>
        <v>#DIV/0!</v>
      </c>
      <c r="M1600" s="83" t="e">
        <f>L1600-CGB_90DSMR</f>
        <v>#DIV/0!</v>
      </c>
      <c r="N1600" s="83" t="e">
        <f t="shared" si="74"/>
        <v>#DIV/0!</v>
      </c>
    </row>
    <row r="1601" spans="10:14" x14ac:dyDescent="0.25">
      <c r="J1601" s="84">
        <f>EOD_T-A1601</f>
        <v>42094</v>
      </c>
      <c r="K1601" s="83">
        <f t="shared" si="72"/>
        <v>0</v>
      </c>
      <c r="L1601" s="83" t="e">
        <f t="shared" si="73"/>
        <v>#DIV/0!</v>
      </c>
      <c r="M1601" s="83" t="e">
        <f>L1601-CGB_90DSMR</f>
        <v>#DIV/0!</v>
      </c>
      <c r="N1601" s="83" t="e">
        <f t="shared" si="74"/>
        <v>#DIV/0!</v>
      </c>
    </row>
    <row r="1602" spans="10:14" x14ac:dyDescent="0.25">
      <c r="J1602" s="84">
        <f>EOD_T-A1602</f>
        <v>42094</v>
      </c>
      <c r="K1602" s="83">
        <f t="shared" si="72"/>
        <v>0</v>
      </c>
      <c r="L1602" s="83" t="e">
        <f t="shared" si="73"/>
        <v>#DIV/0!</v>
      </c>
      <c r="M1602" s="83" t="e">
        <f>L1602-CGB_90DSMR</f>
        <v>#DIV/0!</v>
      </c>
      <c r="N1602" s="83" t="e">
        <f t="shared" si="74"/>
        <v>#DIV/0!</v>
      </c>
    </row>
    <row r="1603" spans="10:14" x14ac:dyDescent="0.25">
      <c r="J1603" s="84">
        <f>EOD_T-A1603</f>
        <v>42094</v>
      </c>
      <c r="K1603" s="83">
        <f t="shared" si="72"/>
        <v>0</v>
      </c>
      <c r="L1603" s="83" t="e">
        <f t="shared" si="73"/>
        <v>#DIV/0!</v>
      </c>
      <c r="M1603" s="83" t="e">
        <f>L1603-CGB_90DSMR</f>
        <v>#DIV/0!</v>
      </c>
      <c r="N1603" s="83" t="e">
        <f t="shared" si="74"/>
        <v>#DIV/0!</v>
      </c>
    </row>
    <row r="1604" spans="10:14" x14ac:dyDescent="0.25">
      <c r="J1604" s="84">
        <f>EOD_T-A1604</f>
        <v>42094</v>
      </c>
      <c r="K1604" s="83">
        <f t="shared" si="72"/>
        <v>0</v>
      </c>
      <c r="L1604" s="83" t="e">
        <f t="shared" si="73"/>
        <v>#DIV/0!</v>
      </c>
      <c r="M1604" s="83" t="e">
        <f>L1604-CGB_90DSMR</f>
        <v>#DIV/0!</v>
      </c>
      <c r="N1604" s="83" t="e">
        <f t="shared" si="74"/>
        <v>#DIV/0!</v>
      </c>
    </row>
    <row r="1605" spans="10:14" x14ac:dyDescent="0.25">
      <c r="J1605" s="84">
        <f>EOD_T-A1605</f>
        <v>42094</v>
      </c>
      <c r="K1605" s="83">
        <f t="shared" si="72"/>
        <v>0</v>
      </c>
      <c r="L1605" s="83" t="e">
        <f t="shared" si="73"/>
        <v>#DIV/0!</v>
      </c>
      <c r="M1605" s="83" t="e">
        <f>L1605-CGB_90DSMR</f>
        <v>#DIV/0!</v>
      </c>
      <c r="N1605" s="83" t="e">
        <f t="shared" si="74"/>
        <v>#DIV/0!</v>
      </c>
    </row>
    <row r="1606" spans="10:14" x14ac:dyDescent="0.25">
      <c r="J1606" s="84">
        <f>EOD_T-A1606</f>
        <v>42094</v>
      </c>
      <c r="K1606" s="83">
        <f t="shared" si="72"/>
        <v>0</v>
      </c>
      <c r="L1606" s="83" t="e">
        <f t="shared" si="73"/>
        <v>#DIV/0!</v>
      </c>
      <c r="M1606" s="83" t="e">
        <f>L1606-CGB_90DSMR</f>
        <v>#DIV/0!</v>
      </c>
      <c r="N1606" s="83" t="e">
        <f t="shared" si="74"/>
        <v>#DIV/0!</v>
      </c>
    </row>
    <row r="1607" spans="10:14" x14ac:dyDescent="0.25">
      <c r="J1607" s="84">
        <f>EOD_T-A1607</f>
        <v>42094</v>
      </c>
      <c r="K1607" s="83">
        <f t="shared" si="72"/>
        <v>0</v>
      </c>
      <c r="L1607" s="83" t="e">
        <f t="shared" si="73"/>
        <v>#DIV/0!</v>
      </c>
      <c r="M1607" s="83" t="e">
        <f>L1607-CGB_90DSMR</f>
        <v>#DIV/0!</v>
      </c>
      <c r="N1607" s="83" t="e">
        <f t="shared" si="74"/>
        <v>#DIV/0!</v>
      </c>
    </row>
    <row r="1608" spans="10:14" x14ac:dyDescent="0.25">
      <c r="J1608" s="84">
        <f>EOD_T-A1608</f>
        <v>42094</v>
      </c>
      <c r="K1608" s="83">
        <f t="shared" si="72"/>
        <v>0</v>
      </c>
      <c r="L1608" s="83" t="e">
        <f t="shared" si="73"/>
        <v>#DIV/0!</v>
      </c>
      <c r="M1608" s="83" t="e">
        <f>L1608-CGB_90DSMR</f>
        <v>#DIV/0!</v>
      </c>
      <c r="N1608" s="83" t="e">
        <f t="shared" si="74"/>
        <v>#DIV/0!</v>
      </c>
    </row>
    <row r="1609" spans="10:14" x14ac:dyDescent="0.25">
      <c r="J1609" s="84">
        <f>EOD_T-A1609</f>
        <v>42094</v>
      </c>
      <c r="K1609" s="83">
        <f t="shared" si="72"/>
        <v>0</v>
      </c>
      <c r="L1609" s="83" t="e">
        <f t="shared" si="73"/>
        <v>#DIV/0!</v>
      </c>
      <c r="M1609" s="83" t="e">
        <f>L1609-CGB_90DSMR</f>
        <v>#DIV/0!</v>
      </c>
      <c r="N1609" s="83" t="e">
        <f t="shared" si="74"/>
        <v>#DIV/0!</v>
      </c>
    </row>
    <row r="1610" spans="10:14" x14ac:dyDescent="0.25">
      <c r="J1610" s="84">
        <f>EOD_T-A1610</f>
        <v>42094</v>
      </c>
      <c r="K1610" s="83">
        <f t="shared" si="72"/>
        <v>0</v>
      </c>
      <c r="L1610" s="83" t="e">
        <f t="shared" si="73"/>
        <v>#DIV/0!</v>
      </c>
      <c r="M1610" s="83" t="e">
        <f>L1610-CGB_90DSMR</f>
        <v>#DIV/0!</v>
      </c>
      <c r="N1610" s="83" t="e">
        <f t="shared" si="74"/>
        <v>#DIV/0!</v>
      </c>
    </row>
    <row r="1611" spans="10:14" x14ac:dyDescent="0.25">
      <c r="J1611" s="84">
        <f>EOD_T-A1611</f>
        <v>42094</v>
      </c>
      <c r="K1611" s="83">
        <f t="shared" si="72"/>
        <v>0</v>
      </c>
      <c r="L1611" s="83" t="e">
        <f t="shared" si="73"/>
        <v>#DIV/0!</v>
      </c>
      <c r="M1611" s="83" t="e">
        <f>L1611-CGB_90DSMR</f>
        <v>#DIV/0!</v>
      </c>
      <c r="N1611" s="83" t="e">
        <f t="shared" si="74"/>
        <v>#DIV/0!</v>
      </c>
    </row>
    <row r="1612" spans="10:14" x14ac:dyDescent="0.25">
      <c r="J1612" s="84">
        <f>EOD_T-A1612</f>
        <v>42094</v>
      </c>
      <c r="K1612" s="83">
        <f t="shared" ref="K1612:K1675" si="75">E1612-E1613</f>
        <v>0</v>
      </c>
      <c r="L1612" s="83" t="e">
        <f t="shared" ref="L1612:L1675" si="76">K1612/E1613*100</f>
        <v>#DIV/0!</v>
      </c>
      <c r="M1612" s="83" t="e">
        <f>L1612-CGB_90DSMR</f>
        <v>#DIV/0!</v>
      </c>
      <c r="N1612" s="83" t="e">
        <f t="shared" ref="N1612:N1675" si="77">M1612*M1612</f>
        <v>#DIV/0!</v>
      </c>
    </row>
    <row r="1613" spans="10:14" x14ac:dyDescent="0.25">
      <c r="J1613" s="84">
        <f>EOD_T-A1613</f>
        <v>42094</v>
      </c>
      <c r="K1613" s="83">
        <f t="shared" si="75"/>
        <v>0</v>
      </c>
      <c r="L1613" s="83" t="e">
        <f t="shared" si="76"/>
        <v>#DIV/0!</v>
      </c>
      <c r="M1613" s="83" t="e">
        <f>L1613-CGB_90DSMR</f>
        <v>#DIV/0!</v>
      </c>
      <c r="N1613" s="83" t="e">
        <f t="shared" si="77"/>
        <v>#DIV/0!</v>
      </c>
    </row>
    <row r="1614" spans="10:14" x14ac:dyDescent="0.25">
      <c r="J1614" s="84">
        <f>EOD_T-A1614</f>
        <v>42094</v>
      </c>
      <c r="K1614" s="83">
        <f t="shared" si="75"/>
        <v>0</v>
      </c>
      <c r="L1614" s="83" t="e">
        <f t="shared" si="76"/>
        <v>#DIV/0!</v>
      </c>
      <c r="M1614" s="83" t="e">
        <f>L1614-CGB_90DSMR</f>
        <v>#DIV/0!</v>
      </c>
      <c r="N1614" s="83" t="e">
        <f t="shared" si="77"/>
        <v>#DIV/0!</v>
      </c>
    </row>
    <row r="1615" spans="10:14" x14ac:dyDescent="0.25">
      <c r="J1615" s="84">
        <f>EOD_T-A1615</f>
        <v>42094</v>
      </c>
      <c r="K1615" s="83">
        <f t="shared" si="75"/>
        <v>0</v>
      </c>
      <c r="L1615" s="83" t="e">
        <f t="shared" si="76"/>
        <v>#DIV/0!</v>
      </c>
      <c r="M1615" s="83" t="e">
        <f>L1615-CGB_90DSMR</f>
        <v>#DIV/0!</v>
      </c>
      <c r="N1615" s="83" t="e">
        <f t="shared" si="77"/>
        <v>#DIV/0!</v>
      </c>
    </row>
    <row r="1616" spans="10:14" x14ac:dyDescent="0.25">
      <c r="J1616" s="84">
        <f>EOD_T-A1616</f>
        <v>42094</v>
      </c>
      <c r="K1616" s="83">
        <f t="shared" si="75"/>
        <v>0</v>
      </c>
      <c r="L1616" s="83" t="e">
        <f t="shared" si="76"/>
        <v>#DIV/0!</v>
      </c>
      <c r="M1616" s="83" t="e">
        <f>L1616-CGB_90DSMR</f>
        <v>#DIV/0!</v>
      </c>
      <c r="N1616" s="83" t="e">
        <f t="shared" si="77"/>
        <v>#DIV/0!</v>
      </c>
    </row>
    <row r="1617" spans="10:14" x14ac:dyDescent="0.25">
      <c r="J1617" s="84">
        <f>EOD_T-A1617</f>
        <v>42094</v>
      </c>
      <c r="K1617" s="83">
        <f t="shared" si="75"/>
        <v>0</v>
      </c>
      <c r="L1617" s="83" t="e">
        <f t="shared" si="76"/>
        <v>#DIV/0!</v>
      </c>
      <c r="M1617" s="83" t="e">
        <f>L1617-CGB_90DSMR</f>
        <v>#DIV/0!</v>
      </c>
      <c r="N1617" s="83" t="e">
        <f t="shared" si="77"/>
        <v>#DIV/0!</v>
      </c>
    </row>
    <row r="1618" spans="10:14" x14ac:dyDescent="0.25">
      <c r="J1618" s="84">
        <f>EOD_T-A1618</f>
        <v>42094</v>
      </c>
      <c r="K1618" s="83">
        <f t="shared" si="75"/>
        <v>0</v>
      </c>
      <c r="L1618" s="83" t="e">
        <f t="shared" si="76"/>
        <v>#DIV/0!</v>
      </c>
      <c r="M1618" s="83" t="e">
        <f>L1618-CGB_90DSMR</f>
        <v>#DIV/0!</v>
      </c>
      <c r="N1618" s="83" t="e">
        <f t="shared" si="77"/>
        <v>#DIV/0!</v>
      </c>
    </row>
    <row r="1619" spans="10:14" x14ac:dyDescent="0.25">
      <c r="J1619" s="84">
        <f>EOD_T-A1619</f>
        <v>42094</v>
      </c>
      <c r="K1619" s="83">
        <f t="shared" si="75"/>
        <v>0</v>
      </c>
      <c r="L1619" s="83" t="e">
        <f t="shared" si="76"/>
        <v>#DIV/0!</v>
      </c>
      <c r="M1619" s="83" t="e">
        <f>L1619-CGB_90DSMR</f>
        <v>#DIV/0!</v>
      </c>
      <c r="N1619" s="83" t="e">
        <f t="shared" si="77"/>
        <v>#DIV/0!</v>
      </c>
    </row>
    <row r="1620" spans="10:14" x14ac:dyDescent="0.25">
      <c r="J1620" s="84">
        <f>EOD_T-A1620</f>
        <v>42094</v>
      </c>
      <c r="K1620" s="83">
        <f t="shared" si="75"/>
        <v>0</v>
      </c>
      <c r="L1620" s="83" t="e">
        <f t="shared" si="76"/>
        <v>#DIV/0!</v>
      </c>
      <c r="M1620" s="83" t="e">
        <f>L1620-CGB_90DSMR</f>
        <v>#DIV/0!</v>
      </c>
      <c r="N1620" s="83" t="e">
        <f t="shared" si="77"/>
        <v>#DIV/0!</v>
      </c>
    </row>
    <row r="1621" spans="10:14" x14ac:dyDescent="0.25">
      <c r="J1621" s="84">
        <f>EOD_T-A1621</f>
        <v>42094</v>
      </c>
      <c r="K1621" s="83">
        <f t="shared" si="75"/>
        <v>0</v>
      </c>
      <c r="L1621" s="83" t="e">
        <f t="shared" si="76"/>
        <v>#DIV/0!</v>
      </c>
      <c r="M1621" s="83" t="e">
        <f>L1621-CGB_90DSMR</f>
        <v>#DIV/0!</v>
      </c>
      <c r="N1621" s="83" t="e">
        <f t="shared" si="77"/>
        <v>#DIV/0!</v>
      </c>
    </row>
    <row r="1622" spans="10:14" x14ac:dyDescent="0.25">
      <c r="J1622" s="84">
        <f>EOD_T-A1622</f>
        <v>42094</v>
      </c>
      <c r="K1622" s="83">
        <f t="shared" si="75"/>
        <v>0</v>
      </c>
      <c r="L1622" s="83" t="e">
        <f t="shared" si="76"/>
        <v>#DIV/0!</v>
      </c>
      <c r="M1622" s="83" t="e">
        <f>L1622-CGB_90DSMR</f>
        <v>#DIV/0!</v>
      </c>
      <c r="N1622" s="83" t="e">
        <f t="shared" si="77"/>
        <v>#DIV/0!</v>
      </c>
    </row>
    <row r="1623" spans="10:14" x14ac:dyDescent="0.25">
      <c r="J1623" s="84">
        <f>EOD_T-A1623</f>
        <v>42094</v>
      </c>
      <c r="K1623" s="83">
        <f t="shared" si="75"/>
        <v>0</v>
      </c>
      <c r="L1623" s="83" t="e">
        <f t="shared" si="76"/>
        <v>#DIV/0!</v>
      </c>
      <c r="M1623" s="83" t="e">
        <f>L1623-CGB_90DSMR</f>
        <v>#DIV/0!</v>
      </c>
      <c r="N1623" s="83" t="e">
        <f t="shared" si="77"/>
        <v>#DIV/0!</v>
      </c>
    </row>
    <row r="1624" spans="10:14" x14ac:dyDescent="0.25">
      <c r="J1624" s="84">
        <f>EOD_T-A1624</f>
        <v>42094</v>
      </c>
      <c r="K1624" s="83">
        <f t="shared" si="75"/>
        <v>0</v>
      </c>
      <c r="L1624" s="83" t="e">
        <f t="shared" si="76"/>
        <v>#DIV/0!</v>
      </c>
      <c r="M1624" s="83" t="e">
        <f>L1624-CGB_90DSMR</f>
        <v>#DIV/0!</v>
      </c>
      <c r="N1624" s="83" t="e">
        <f t="shared" si="77"/>
        <v>#DIV/0!</v>
      </c>
    </row>
    <row r="1625" spans="10:14" x14ac:dyDescent="0.25">
      <c r="J1625" s="84">
        <f>EOD_T-A1625</f>
        <v>42094</v>
      </c>
      <c r="K1625" s="83">
        <f t="shared" si="75"/>
        <v>0</v>
      </c>
      <c r="L1625" s="83" t="e">
        <f t="shared" si="76"/>
        <v>#DIV/0!</v>
      </c>
      <c r="M1625" s="83" t="e">
        <f>L1625-CGB_90DSMR</f>
        <v>#DIV/0!</v>
      </c>
      <c r="N1625" s="83" t="e">
        <f t="shared" si="77"/>
        <v>#DIV/0!</v>
      </c>
    </row>
    <row r="1626" spans="10:14" x14ac:dyDescent="0.25">
      <c r="J1626" s="84">
        <f>EOD_T-A1626</f>
        <v>42094</v>
      </c>
      <c r="K1626" s="83">
        <f t="shared" si="75"/>
        <v>0</v>
      </c>
      <c r="L1626" s="83" t="e">
        <f t="shared" si="76"/>
        <v>#DIV/0!</v>
      </c>
      <c r="M1626" s="83" t="e">
        <f>L1626-CGB_90DSMR</f>
        <v>#DIV/0!</v>
      </c>
      <c r="N1626" s="83" t="e">
        <f t="shared" si="77"/>
        <v>#DIV/0!</v>
      </c>
    </row>
    <row r="1627" spans="10:14" x14ac:dyDescent="0.25">
      <c r="J1627" s="84">
        <f>EOD_T-A1627</f>
        <v>42094</v>
      </c>
      <c r="K1627" s="83">
        <f t="shared" si="75"/>
        <v>0</v>
      </c>
      <c r="L1627" s="83" t="e">
        <f t="shared" si="76"/>
        <v>#DIV/0!</v>
      </c>
      <c r="M1627" s="83" t="e">
        <f>L1627-CGB_90DSMR</f>
        <v>#DIV/0!</v>
      </c>
      <c r="N1627" s="83" t="e">
        <f t="shared" si="77"/>
        <v>#DIV/0!</v>
      </c>
    </row>
    <row r="1628" spans="10:14" x14ac:dyDescent="0.25">
      <c r="J1628" s="84">
        <f>EOD_T-A1628</f>
        <v>42094</v>
      </c>
      <c r="K1628" s="83">
        <f t="shared" si="75"/>
        <v>0</v>
      </c>
      <c r="L1628" s="83" t="e">
        <f t="shared" si="76"/>
        <v>#DIV/0!</v>
      </c>
      <c r="M1628" s="83" t="e">
        <f>L1628-CGB_90DSMR</f>
        <v>#DIV/0!</v>
      </c>
      <c r="N1628" s="83" t="e">
        <f t="shared" si="77"/>
        <v>#DIV/0!</v>
      </c>
    </row>
    <row r="1629" spans="10:14" x14ac:dyDescent="0.25">
      <c r="J1629" s="84">
        <f>EOD_T-A1629</f>
        <v>42094</v>
      </c>
      <c r="K1629" s="83">
        <f t="shared" si="75"/>
        <v>0</v>
      </c>
      <c r="L1629" s="83" t="e">
        <f t="shared" si="76"/>
        <v>#DIV/0!</v>
      </c>
      <c r="M1629" s="83" t="e">
        <f>L1629-CGB_90DSMR</f>
        <v>#DIV/0!</v>
      </c>
      <c r="N1629" s="83" t="e">
        <f t="shared" si="77"/>
        <v>#DIV/0!</v>
      </c>
    </row>
    <row r="1630" spans="10:14" x14ac:dyDescent="0.25">
      <c r="J1630" s="84">
        <f>EOD_T-A1630</f>
        <v>42094</v>
      </c>
      <c r="K1630" s="83">
        <f t="shared" si="75"/>
        <v>0</v>
      </c>
      <c r="L1630" s="83" t="e">
        <f t="shared" si="76"/>
        <v>#DIV/0!</v>
      </c>
      <c r="M1630" s="83" t="e">
        <f>L1630-CGB_90DSMR</f>
        <v>#DIV/0!</v>
      </c>
      <c r="N1630" s="83" t="e">
        <f t="shared" si="77"/>
        <v>#DIV/0!</v>
      </c>
    </row>
    <row r="1631" spans="10:14" x14ac:dyDescent="0.25">
      <c r="J1631" s="84">
        <f>EOD_T-A1631</f>
        <v>42094</v>
      </c>
      <c r="K1631" s="83">
        <f t="shared" si="75"/>
        <v>0</v>
      </c>
      <c r="L1631" s="83" t="e">
        <f t="shared" si="76"/>
        <v>#DIV/0!</v>
      </c>
      <c r="M1631" s="83" t="e">
        <f>L1631-CGB_90DSMR</f>
        <v>#DIV/0!</v>
      </c>
      <c r="N1631" s="83" t="e">
        <f t="shared" si="77"/>
        <v>#DIV/0!</v>
      </c>
    </row>
    <row r="1632" spans="10:14" x14ac:dyDescent="0.25">
      <c r="J1632" s="84">
        <f>EOD_T-A1632</f>
        <v>42094</v>
      </c>
      <c r="K1632" s="83">
        <f t="shared" si="75"/>
        <v>0</v>
      </c>
      <c r="L1632" s="83" t="e">
        <f t="shared" si="76"/>
        <v>#DIV/0!</v>
      </c>
      <c r="M1632" s="83" t="e">
        <f>L1632-CGB_90DSMR</f>
        <v>#DIV/0!</v>
      </c>
      <c r="N1632" s="83" t="e">
        <f t="shared" si="77"/>
        <v>#DIV/0!</v>
      </c>
    </row>
    <row r="1633" spans="10:14" x14ac:dyDescent="0.25">
      <c r="J1633" s="84">
        <f>EOD_T-A1633</f>
        <v>42094</v>
      </c>
      <c r="K1633" s="83">
        <f t="shared" si="75"/>
        <v>0</v>
      </c>
      <c r="L1633" s="83" t="e">
        <f t="shared" si="76"/>
        <v>#DIV/0!</v>
      </c>
      <c r="M1633" s="83" t="e">
        <f>L1633-CGB_90DSMR</f>
        <v>#DIV/0!</v>
      </c>
      <c r="N1633" s="83" t="e">
        <f t="shared" si="77"/>
        <v>#DIV/0!</v>
      </c>
    </row>
    <row r="1634" spans="10:14" x14ac:dyDescent="0.25">
      <c r="J1634" s="84">
        <f>EOD_T-A1634</f>
        <v>42094</v>
      </c>
      <c r="K1634" s="83">
        <f t="shared" si="75"/>
        <v>0</v>
      </c>
      <c r="L1634" s="83" t="e">
        <f t="shared" si="76"/>
        <v>#DIV/0!</v>
      </c>
      <c r="M1634" s="83" t="e">
        <f>L1634-CGB_90DSMR</f>
        <v>#DIV/0!</v>
      </c>
      <c r="N1634" s="83" t="e">
        <f t="shared" si="77"/>
        <v>#DIV/0!</v>
      </c>
    </row>
    <row r="1635" spans="10:14" x14ac:dyDescent="0.25">
      <c r="J1635" s="84">
        <f>EOD_T-A1635</f>
        <v>42094</v>
      </c>
      <c r="K1635" s="83">
        <f t="shared" si="75"/>
        <v>0</v>
      </c>
      <c r="L1635" s="83" t="e">
        <f t="shared" si="76"/>
        <v>#DIV/0!</v>
      </c>
      <c r="M1635" s="83" t="e">
        <f>L1635-CGB_90DSMR</f>
        <v>#DIV/0!</v>
      </c>
      <c r="N1635" s="83" t="e">
        <f t="shared" si="77"/>
        <v>#DIV/0!</v>
      </c>
    </row>
    <row r="1636" spans="10:14" x14ac:dyDescent="0.25">
      <c r="J1636" s="84">
        <f>EOD_T-A1636</f>
        <v>42094</v>
      </c>
      <c r="K1636" s="83">
        <f t="shared" si="75"/>
        <v>0</v>
      </c>
      <c r="L1636" s="83" t="e">
        <f t="shared" si="76"/>
        <v>#DIV/0!</v>
      </c>
      <c r="M1636" s="83" t="e">
        <f>L1636-CGB_90DSMR</f>
        <v>#DIV/0!</v>
      </c>
      <c r="N1636" s="83" t="e">
        <f t="shared" si="77"/>
        <v>#DIV/0!</v>
      </c>
    </row>
    <row r="1637" spans="10:14" x14ac:dyDescent="0.25">
      <c r="J1637" s="84">
        <f>EOD_T-A1637</f>
        <v>42094</v>
      </c>
      <c r="K1637" s="83">
        <f t="shared" si="75"/>
        <v>0</v>
      </c>
      <c r="L1637" s="83" t="e">
        <f t="shared" si="76"/>
        <v>#DIV/0!</v>
      </c>
      <c r="M1637" s="83" t="e">
        <f>L1637-CGB_90DSMR</f>
        <v>#DIV/0!</v>
      </c>
      <c r="N1637" s="83" t="e">
        <f t="shared" si="77"/>
        <v>#DIV/0!</v>
      </c>
    </row>
    <row r="1638" spans="10:14" x14ac:dyDescent="0.25">
      <c r="J1638" s="84">
        <f>EOD_T-A1638</f>
        <v>42094</v>
      </c>
      <c r="K1638" s="83">
        <f t="shared" si="75"/>
        <v>0</v>
      </c>
      <c r="L1638" s="83" t="e">
        <f t="shared" si="76"/>
        <v>#DIV/0!</v>
      </c>
      <c r="M1638" s="83" t="e">
        <f>L1638-CGB_90DSMR</f>
        <v>#DIV/0!</v>
      </c>
      <c r="N1638" s="83" t="e">
        <f t="shared" si="77"/>
        <v>#DIV/0!</v>
      </c>
    </row>
    <row r="1639" spans="10:14" x14ac:dyDescent="0.25">
      <c r="J1639" s="84">
        <f>EOD_T-A1639</f>
        <v>42094</v>
      </c>
      <c r="K1639" s="83">
        <f t="shared" si="75"/>
        <v>0</v>
      </c>
      <c r="L1639" s="83" t="e">
        <f t="shared" si="76"/>
        <v>#DIV/0!</v>
      </c>
      <c r="M1639" s="83" t="e">
        <f>L1639-CGB_90DSMR</f>
        <v>#DIV/0!</v>
      </c>
      <c r="N1639" s="83" t="e">
        <f t="shared" si="77"/>
        <v>#DIV/0!</v>
      </c>
    </row>
    <row r="1640" spans="10:14" x14ac:dyDescent="0.25">
      <c r="J1640" s="84">
        <f>EOD_T-A1640</f>
        <v>42094</v>
      </c>
      <c r="K1640" s="83">
        <f t="shared" si="75"/>
        <v>0</v>
      </c>
      <c r="L1640" s="83" t="e">
        <f t="shared" si="76"/>
        <v>#DIV/0!</v>
      </c>
      <c r="M1640" s="83" t="e">
        <f>L1640-CGB_90DSMR</f>
        <v>#DIV/0!</v>
      </c>
      <c r="N1640" s="83" t="e">
        <f t="shared" si="77"/>
        <v>#DIV/0!</v>
      </c>
    </row>
    <row r="1641" spans="10:14" x14ac:dyDescent="0.25">
      <c r="J1641" s="84">
        <f>EOD_T-A1641</f>
        <v>42094</v>
      </c>
      <c r="K1641" s="83">
        <f t="shared" si="75"/>
        <v>0</v>
      </c>
      <c r="L1641" s="83" t="e">
        <f t="shared" si="76"/>
        <v>#DIV/0!</v>
      </c>
      <c r="M1641" s="83" t="e">
        <f>L1641-CGB_90DSMR</f>
        <v>#DIV/0!</v>
      </c>
      <c r="N1641" s="83" t="e">
        <f t="shared" si="77"/>
        <v>#DIV/0!</v>
      </c>
    </row>
    <row r="1642" spans="10:14" x14ac:dyDescent="0.25">
      <c r="J1642" s="84">
        <f>EOD_T-A1642</f>
        <v>42094</v>
      </c>
      <c r="K1642" s="83">
        <f t="shared" si="75"/>
        <v>0</v>
      </c>
      <c r="L1642" s="83" t="e">
        <f t="shared" si="76"/>
        <v>#DIV/0!</v>
      </c>
      <c r="M1642" s="83" t="e">
        <f>L1642-CGB_90DSMR</f>
        <v>#DIV/0!</v>
      </c>
      <c r="N1642" s="83" t="e">
        <f t="shared" si="77"/>
        <v>#DIV/0!</v>
      </c>
    </row>
    <row r="1643" spans="10:14" x14ac:dyDescent="0.25">
      <c r="J1643" s="84">
        <f>EOD_T-A1643</f>
        <v>42094</v>
      </c>
      <c r="K1643" s="83">
        <f t="shared" si="75"/>
        <v>0</v>
      </c>
      <c r="L1643" s="83" t="e">
        <f t="shared" si="76"/>
        <v>#DIV/0!</v>
      </c>
      <c r="M1643" s="83" t="e">
        <f>L1643-CGB_90DSMR</f>
        <v>#DIV/0!</v>
      </c>
      <c r="N1643" s="83" t="e">
        <f t="shared" si="77"/>
        <v>#DIV/0!</v>
      </c>
    </row>
    <row r="1644" spans="10:14" x14ac:dyDescent="0.25">
      <c r="J1644" s="84">
        <f>EOD_T-A1644</f>
        <v>42094</v>
      </c>
      <c r="K1644" s="83">
        <f t="shared" si="75"/>
        <v>0</v>
      </c>
      <c r="L1644" s="83" t="e">
        <f t="shared" si="76"/>
        <v>#DIV/0!</v>
      </c>
      <c r="M1644" s="83" t="e">
        <f>L1644-CGB_90DSMR</f>
        <v>#DIV/0!</v>
      </c>
      <c r="N1644" s="83" t="e">
        <f t="shared" si="77"/>
        <v>#DIV/0!</v>
      </c>
    </row>
    <row r="1645" spans="10:14" x14ac:dyDescent="0.25">
      <c r="J1645" s="84">
        <f>EOD_T-A1645</f>
        <v>42094</v>
      </c>
      <c r="K1645" s="83">
        <f t="shared" si="75"/>
        <v>0</v>
      </c>
      <c r="L1645" s="83" t="e">
        <f t="shared" si="76"/>
        <v>#DIV/0!</v>
      </c>
      <c r="M1645" s="83" t="e">
        <f>L1645-CGB_90DSMR</f>
        <v>#DIV/0!</v>
      </c>
      <c r="N1645" s="83" t="e">
        <f t="shared" si="77"/>
        <v>#DIV/0!</v>
      </c>
    </row>
    <row r="1646" spans="10:14" x14ac:dyDescent="0.25">
      <c r="J1646" s="84">
        <f>EOD_T-A1646</f>
        <v>42094</v>
      </c>
      <c r="K1646" s="83">
        <f t="shared" si="75"/>
        <v>0</v>
      </c>
      <c r="L1646" s="83" t="e">
        <f t="shared" si="76"/>
        <v>#DIV/0!</v>
      </c>
      <c r="M1646" s="83" t="e">
        <f>L1646-CGB_90DSMR</f>
        <v>#DIV/0!</v>
      </c>
      <c r="N1646" s="83" t="e">
        <f t="shared" si="77"/>
        <v>#DIV/0!</v>
      </c>
    </row>
    <row r="1647" spans="10:14" x14ac:dyDescent="0.25">
      <c r="J1647" s="84">
        <f>EOD_T-A1647</f>
        <v>42094</v>
      </c>
      <c r="K1647" s="83">
        <f t="shared" si="75"/>
        <v>0</v>
      </c>
      <c r="L1647" s="83" t="e">
        <f t="shared" si="76"/>
        <v>#DIV/0!</v>
      </c>
      <c r="M1647" s="83" t="e">
        <f>L1647-CGB_90DSMR</f>
        <v>#DIV/0!</v>
      </c>
      <c r="N1647" s="83" t="e">
        <f t="shared" si="77"/>
        <v>#DIV/0!</v>
      </c>
    </row>
    <row r="1648" spans="10:14" x14ac:dyDescent="0.25">
      <c r="J1648" s="84">
        <f>EOD_T-A1648</f>
        <v>42094</v>
      </c>
      <c r="K1648" s="83">
        <f t="shared" si="75"/>
        <v>0</v>
      </c>
      <c r="L1648" s="83" t="e">
        <f t="shared" si="76"/>
        <v>#DIV/0!</v>
      </c>
      <c r="M1648" s="83" t="e">
        <f>L1648-CGB_90DSMR</f>
        <v>#DIV/0!</v>
      </c>
      <c r="N1648" s="83" t="e">
        <f t="shared" si="77"/>
        <v>#DIV/0!</v>
      </c>
    </row>
    <row r="1649" spans="10:14" x14ac:dyDescent="0.25">
      <c r="J1649" s="84">
        <f>EOD_T-A1649</f>
        <v>42094</v>
      </c>
      <c r="K1649" s="83">
        <f t="shared" si="75"/>
        <v>0</v>
      </c>
      <c r="L1649" s="83" t="e">
        <f t="shared" si="76"/>
        <v>#DIV/0!</v>
      </c>
      <c r="M1649" s="83" t="e">
        <f>L1649-CGB_90DSMR</f>
        <v>#DIV/0!</v>
      </c>
      <c r="N1649" s="83" t="e">
        <f t="shared" si="77"/>
        <v>#DIV/0!</v>
      </c>
    </row>
    <row r="1650" spans="10:14" x14ac:dyDescent="0.25">
      <c r="J1650" s="84">
        <f>EOD_T-A1650</f>
        <v>42094</v>
      </c>
      <c r="K1650" s="83">
        <f t="shared" si="75"/>
        <v>0</v>
      </c>
      <c r="L1650" s="83" t="e">
        <f t="shared" si="76"/>
        <v>#DIV/0!</v>
      </c>
      <c r="M1650" s="83" t="e">
        <f>L1650-CGB_90DSMR</f>
        <v>#DIV/0!</v>
      </c>
      <c r="N1650" s="83" t="e">
        <f t="shared" si="77"/>
        <v>#DIV/0!</v>
      </c>
    </row>
    <row r="1651" spans="10:14" x14ac:dyDescent="0.25">
      <c r="J1651" s="84">
        <f>EOD_T-A1651</f>
        <v>42094</v>
      </c>
      <c r="K1651" s="83">
        <f t="shared" si="75"/>
        <v>0</v>
      </c>
      <c r="L1651" s="83" t="e">
        <f t="shared" si="76"/>
        <v>#DIV/0!</v>
      </c>
      <c r="M1651" s="83" t="e">
        <f>L1651-CGB_90DSMR</f>
        <v>#DIV/0!</v>
      </c>
      <c r="N1651" s="83" t="e">
        <f t="shared" si="77"/>
        <v>#DIV/0!</v>
      </c>
    </row>
    <row r="1652" spans="10:14" x14ac:dyDescent="0.25">
      <c r="J1652" s="84">
        <f>EOD_T-A1652</f>
        <v>42094</v>
      </c>
      <c r="K1652" s="83">
        <f t="shared" si="75"/>
        <v>0</v>
      </c>
      <c r="L1652" s="83" t="e">
        <f t="shared" si="76"/>
        <v>#DIV/0!</v>
      </c>
      <c r="M1652" s="83" t="e">
        <f>L1652-CGB_90DSMR</f>
        <v>#DIV/0!</v>
      </c>
      <c r="N1652" s="83" t="e">
        <f t="shared" si="77"/>
        <v>#DIV/0!</v>
      </c>
    </row>
    <row r="1653" spans="10:14" x14ac:dyDescent="0.25">
      <c r="J1653" s="84">
        <f>EOD_T-A1653</f>
        <v>42094</v>
      </c>
      <c r="K1653" s="83">
        <f t="shared" si="75"/>
        <v>0</v>
      </c>
      <c r="L1653" s="83" t="e">
        <f t="shared" si="76"/>
        <v>#DIV/0!</v>
      </c>
      <c r="M1653" s="83" t="e">
        <f>L1653-CGB_90DSMR</f>
        <v>#DIV/0!</v>
      </c>
      <c r="N1653" s="83" t="e">
        <f t="shared" si="77"/>
        <v>#DIV/0!</v>
      </c>
    </row>
    <row r="1654" spans="10:14" x14ac:dyDescent="0.25">
      <c r="J1654" s="84">
        <f>EOD_T-A1654</f>
        <v>42094</v>
      </c>
      <c r="K1654" s="83">
        <f t="shared" si="75"/>
        <v>0</v>
      </c>
      <c r="L1654" s="83" t="e">
        <f t="shared" si="76"/>
        <v>#DIV/0!</v>
      </c>
      <c r="M1654" s="83" t="e">
        <f>L1654-CGB_90DSMR</f>
        <v>#DIV/0!</v>
      </c>
      <c r="N1654" s="83" t="e">
        <f t="shared" si="77"/>
        <v>#DIV/0!</v>
      </c>
    </row>
    <row r="1655" spans="10:14" x14ac:dyDescent="0.25">
      <c r="J1655" s="84">
        <f>EOD_T-A1655</f>
        <v>42094</v>
      </c>
      <c r="K1655" s="83">
        <f t="shared" si="75"/>
        <v>0</v>
      </c>
      <c r="L1655" s="83" t="e">
        <f t="shared" si="76"/>
        <v>#DIV/0!</v>
      </c>
      <c r="M1655" s="83" t="e">
        <f>L1655-CGB_90DSMR</f>
        <v>#DIV/0!</v>
      </c>
      <c r="N1655" s="83" t="e">
        <f t="shared" si="77"/>
        <v>#DIV/0!</v>
      </c>
    </row>
    <row r="1656" spans="10:14" x14ac:dyDescent="0.25">
      <c r="J1656" s="84">
        <f>EOD_T-A1656</f>
        <v>42094</v>
      </c>
      <c r="K1656" s="83">
        <f t="shared" si="75"/>
        <v>0</v>
      </c>
      <c r="L1656" s="83" t="e">
        <f t="shared" si="76"/>
        <v>#DIV/0!</v>
      </c>
      <c r="M1656" s="83" t="e">
        <f>L1656-CGB_90DSMR</f>
        <v>#DIV/0!</v>
      </c>
      <c r="N1656" s="83" t="e">
        <f t="shared" si="77"/>
        <v>#DIV/0!</v>
      </c>
    </row>
    <row r="1657" spans="10:14" x14ac:dyDescent="0.25">
      <c r="J1657" s="84">
        <f>EOD_T-A1657</f>
        <v>42094</v>
      </c>
      <c r="K1657" s="83">
        <f t="shared" si="75"/>
        <v>0</v>
      </c>
      <c r="L1657" s="83" t="e">
        <f t="shared" si="76"/>
        <v>#DIV/0!</v>
      </c>
      <c r="M1657" s="83" t="e">
        <f>L1657-CGB_90DSMR</f>
        <v>#DIV/0!</v>
      </c>
      <c r="N1657" s="83" t="e">
        <f t="shared" si="77"/>
        <v>#DIV/0!</v>
      </c>
    </row>
    <row r="1658" spans="10:14" x14ac:dyDescent="0.25">
      <c r="J1658" s="84">
        <f>EOD_T-A1658</f>
        <v>42094</v>
      </c>
      <c r="K1658" s="83">
        <f t="shared" si="75"/>
        <v>0</v>
      </c>
      <c r="L1658" s="83" t="e">
        <f t="shared" si="76"/>
        <v>#DIV/0!</v>
      </c>
      <c r="M1658" s="83" t="e">
        <f>L1658-CGB_90DSMR</f>
        <v>#DIV/0!</v>
      </c>
      <c r="N1658" s="83" t="e">
        <f t="shared" si="77"/>
        <v>#DIV/0!</v>
      </c>
    </row>
    <row r="1659" spans="10:14" x14ac:dyDescent="0.25">
      <c r="J1659" s="84">
        <f>EOD_T-A1659</f>
        <v>42094</v>
      </c>
      <c r="K1659" s="83">
        <f t="shared" si="75"/>
        <v>0</v>
      </c>
      <c r="L1659" s="83" t="e">
        <f t="shared" si="76"/>
        <v>#DIV/0!</v>
      </c>
      <c r="M1659" s="83" t="e">
        <f>L1659-CGB_90DSMR</f>
        <v>#DIV/0!</v>
      </c>
      <c r="N1659" s="83" t="e">
        <f t="shared" si="77"/>
        <v>#DIV/0!</v>
      </c>
    </row>
    <row r="1660" spans="10:14" x14ac:dyDescent="0.25">
      <c r="J1660" s="84">
        <f>EOD_T-A1660</f>
        <v>42094</v>
      </c>
      <c r="K1660" s="83">
        <f t="shared" si="75"/>
        <v>0</v>
      </c>
      <c r="L1660" s="83" t="e">
        <f t="shared" si="76"/>
        <v>#DIV/0!</v>
      </c>
      <c r="M1660" s="83" t="e">
        <f>L1660-CGB_90DSMR</f>
        <v>#DIV/0!</v>
      </c>
      <c r="N1660" s="83" t="e">
        <f t="shared" si="77"/>
        <v>#DIV/0!</v>
      </c>
    </row>
    <row r="1661" spans="10:14" x14ac:dyDescent="0.25">
      <c r="J1661" s="84">
        <f>EOD_T-A1661</f>
        <v>42094</v>
      </c>
      <c r="K1661" s="83">
        <f t="shared" si="75"/>
        <v>0</v>
      </c>
      <c r="L1661" s="83" t="e">
        <f t="shared" si="76"/>
        <v>#DIV/0!</v>
      </c>
      <c r="M1661" s="83" t="e">
        <f>L1661-CGB_90DSMR</f>
        <v>#DIV/0!</v>
      </c>
      <c r="N1661" s="83" t="e">
        <f t="shared" si="77"/>
        <v>#DIV/0!</v>
      </c>
    </row>
    <row r="1662" spans="10:14" x14ac:dyDescent="0.25">
      <c r="J1662" s="84">
        <f>EOD_T-A1662</f>
        <v>42094</v>
      </c>
      <c r="K1662" s="83">
        <f t="shared" si="75"/>
        <v>0</v>
      </c>
      <c r="L1662" s="83" t="e">
        <f t="shared" si="76"/>
        <v>#DIV/0!</v>
      </c>
      <c r="M1662" s="83" t="e">
        <f>L1662-CGB_90DSMR</f>
        <v>#DIV/0!</v>
      </c>
      <c r="N1662" s="83" t="e">
        <f t="shared" si="77"/>
        <v>#DIV/0!</v>
      </c>
    </row>
    <row r="1663" spans="10:14" x14ac:dyDescent="0.25">
      <c r="J1663" s="84">
        <f>EOD_T-A1663</f>
        <v>42094</v>
      </c>
      <c r="K1663" s="83">
        <f t="shared" si="75"/>
        <v>0</v>
      </c>
      <c r="L1663" s="83" t="e">
        <f t="shared" si="76"/>
        <v>#DIV/0!</v>
      </c>
      <c r="M1663" s="83" t="e">
        <f>L1663-CGB_90DSMR</f>
        <v>#DIV/0!</v>
      </c>
      <c r="N1663" s="83" t="e">
        <f t="shared" si="77"/>
        <v>#DIV/0!</v>
      </c>
    </row>
    <row r="1664" spans="10:14" x14ac:dyDescent="0.25">
      <c r="J1664" s="84">
        <f>EOD_T-A1664</f>
        <v>42094</v>
      </c>
      <c r="K1664" s="83">
        <f t="shared" si="75"/>
        <v>0</v>
      </c>
      <c r="L1664" s="83" t="e">
        <f t="shared" si="76"/>
        <v>#DIV/0!</v>
      </c>
      <c r="M1664" s="83" t="e">
        <f>L1664-CGB_90DSMR</f>
        <v>#DIV/0!</v>
      </c>
      <c r="N1664" s="83" t="e">
        <f t="shared" si="77"/>
        <v>#DIV/0!</v>
      </c>
    </row>
    <row r="1665" spans="10:14" x14ac:dyDescent="0.25">
      <c r="J1665" s="84">
        <f>EOD_T-A1665</f>
        <v>42094</v>
      </c>
      <c r="K1665" s="83">
        <f t="shared" si="75"/>
        <v>0</v>
      </c>
      <c r="L1665" s="83" t="e">
        <f t="shared" si="76"/>
        <v>#DIV/0!</v>
      </c>
      <c r="M1665" s="83" t="e">
        <f>L1665-CGB_90DSMR</f>
        <v>#DIV/0!</v>
      </c>
      <c r="N1665" s="83" t="e">
        <f t="shared" si="77"/>
        <v>#DIV/0!</v>
      </c>
    </row>
    <row r="1666" spans="10:14" x14ac:dyDescent="0.25">
      <c r="J1666" s="84">
        <f>EOD_T-A1666</f>
        <v>42094</v>
      </c>
      <c r="K1666" s="83">
        <f t="shared" si="75"/>
        <v>0</v>
      </c>
      <c r="L1666" s="83" t="e">
        <f t="shared" si="76"/>
        <v>#DIV/0!</v>
      </c>
      <c r="M1666" s="83" t="e">
        <f>L1666-CGB_90DSMR</f>
        <v>#DIV/0!</v>
      </c>
      <c r="N1666" s="83" t="e">
        <f t="shared" si="77"/>
        <v>#DIV/0!</v>
      </c>
    </row>
    <row r="1667" spans="10:14" x14ac:dyDescent="0.25">
      <c r="J1667" s="84">
        <f>EOD_T-A1667</f>
        <v>42094</v>
      </c>
      <c r="K1667" s="83">
        <f t="shared" si="75"/>
        <v>0</v>
      </c>
      <c r="L1667" s="83" t="e">
        <f t="shared" si="76"/>
        <v>#DIV/0!</v>
      </c>
      <c r="M1667" s="83" t="e">
        <f>L1667-CGB_90DSMR</f>
        <v>#DIV/0!</v>
      </c>
      <c r="N1667" s="83" t="e">
        <f t="shared" si="77"/>
        <v>#DIV/0!</v>
      </c>
    </row>
    <row r="1668" spans="10:14" x14ac:dyDescent="0.25">
      <c r="J1668" s="84">
        <f>EOD_T-A1668</f>
        <v>42094</v>
      </c>
      <c r="K1668" s="83">
        <f t="shared" si="75"/>
        <v>0</v>
      </c>
      <c r="L1668" s="83" t="e">
        <f t="shared" si="76"/>
        <v>#DIV/0!</v>
      </c>
      <c r="M1668" s="83" t="e">
        <f>L1668-CGB_90DSMR</f>
        <v>#DIV/0!</v>
      </c>
      <c r="N1668" s="83" t="e">
        <f t="shared" si="77"/>
        <v>#DIV/0!</v>
      </c>
    </row>
    <row r="1669" spans="10:14" x14ac:dyDescent="0.25">
      <c r="J1669" s="84">
        <f>EOD_T-A1669</f>
        <v>42094</v>
      </c>
      <c r="K1669" s="83">
        <f t="shared" si="75"/>
        <v>0</v>
      </c>
      <c r="L1669" s="83" t="e">
        <f t="shared" si="76"/>
        <v>#DIV/0!</v>
      </c>
      <c r="M1669" s="83" t="e">
        <f>L1669-CGB_90DSMR</f>
        <v>#DIV/0!</v>
      </c>
      <c r="N1669" s="83" t="e">
        <f t="shared" si="77"/>
        <v>#DIV/0!</v>
      </c>
    </row>
    <row r="1670" spans="10:14" x14ac:dyDescent="0.25">
      <c r="J1670" s="84">
        <f>EOD_T-A1670</f>
        <v>42094</v>
      </c>
      <c r="K1670" s="83">
        <f t="shared" si="75"/>
        <v>0</v>
      </c>
      <c r="L1670" s="83" t="e">
        <f t="shared" si="76"/>
        <v>#DIV/0!</v>
      </c>
      <c r="M1670" s="83" t="e">
        <f>L1670-CGB_90DSMR</f>
        <v>#DIV/0!</v>
      </c>
      <c r="N1670" s="83" t="e">
        <f t="shared" si="77"/>
        <v>#DIV/0!</v>
      </c>
    </row>
    <row r="1671" spans="10:14" x14ac:dyDescent="0.25">
      <c r="J1671" s="84">
        <f>EOD_T-A1671</f>
        <v>42094</v>
      </c>
      <c r="K1671" s="83">
        <f t="shared" si="75"/>
        <v>0</v>
      </c>
      <c r="L1671" s="83" t="e">
        <f t="shared" si="76"/>
        <v>#DIV/0!</v>
      </c>
      <c r="M1671" s="83" t="e">
        <f>L1671-CGB_90DSMR</f>
        <v>#DIV/0!</v>
      </c>
      <c r="N1671" s="83" t="e">
        <f t="shared" si="77"/>
        <v>#DIV/0!</v>
      </c>
    </row>
    <row r="1672" spans="10:14" x14ac:dyDescent="0.25">
      <c r="J1672" s="84">
        <f>EOD_T-A1672</f>
        <v>42094</v>
      </c>
      <c r="K1672" s="83">
        <f t="shared" si="75"/>
        <v>0</v>
      </c>
      <c r="L1672" s="83" t="e">
        <f t="shared" si="76"/>
        <v>#DIV/0!</v>
      </c>
      <c r="M1672" s="83" t="e">
        <f>L1672-CGB_90DSMR</f>
        <v>#DIV/0!</v>
      </c>
      <c r="N1672" s="83" t="e">
        <f t="shared" si="77"/>
        <v>#DIV/0!</v>
      </c>
    </row>
    <row r="1673" spans="10:14" x14ac:dyDescent="0.25">
      <c r="J1673" s="84">
        <f>EOD_T-A1673</f>
        <v>42094</v>
      </c>
      <c r="K1673" s="83">
        <f t="shared" si="75"/>
        <v>0</v>
      </c>
      <c r="L1673" s="83" t="e">
        <f t="shared" si="76"/>
        <v>#DIV/0!</v>
      </c>
      <c r="M1673" s="83" t="e">
        <f>L1673-CGB_90DSMR</f>
        <v>#DIV/0!</v>
      </c>
      <c r="N1673" s="83" t="e">
        <f t="shared" si="77"/>
        <v>#DIV/0!</v>
      </c>
    </row>
    <row r="1674" spans="10:14" x14ac:dyDescent="0.25">
      <c r="J1674" s="84">
        <f>EOD_T-A1674</f>
        <v>42094</v>
      </c>
      <c r="K1674" s="83">
        <f t="shared" si="75"/>
        <v>0</v>
      </c>
      <c r="L1674" s="83" t="e">
        <f t="shared" si="76"/>
        <v>#DIV/0!</v>
      </c>
      <c r="M1674" s="83" t="e">
        <f>L1674-CGB_90DSMR</f>
        <v>#DIV/0!</v>
      </c>
      <c r="N1674" s="83" t="e">
        <f t="shared" si="77"/>
        <v>#DIV/0!</v>
      </c>
    </row>
    <row r="1675" spans="10:14" x14ac:dyDescent="0.25">
      <c r="J1675" s="84">
        <f>EOD_T-A1675</f>
        <v>42094</v>
      </c>
      <c r="K1675" s="83">
        <f t="shared" si="75"/>
        <v>0</v>
      </c>
      <c r="L1675" s="83" t="e">
        <f t="shared" si="76"/>
        <v>#DIV/0!</v>
      </c>
      <c r="M1675" s="83" t="e">
        <f>L1675-CGB_90DSMR</f>
        <v>#DIV/0!</v>
      </c>
      <c r="N1675" s="83" t="e">
        <f t="shared" si="77"/>
        <v>#DIV/0!</v>
      </c>
    </row>
    <row r="1676" spans="10:14" x14ac:dyDescent="0.25">
      <c r="J1676" s="84">
        <f>EOD_T-A1676</f>
        <v>42094</v>
      </c>
      <c r="K1676" s="83">
        <f t="shared" ref="K1676:K1739" si="78">E1676-E1677</f>
        <v>0</v>
      </c>
      <c r="L1676" s="83" t="e">
        <f t="shared" ref="L1676:L1739" si="79">K1676/E1677*100</f>
        <v>#DIV/0!</v>
      </c>
      <c r="M1676" s="83" t="e">
        <f>L1676-CGB_90DSMR</f>
        <v>#DIV/0!</v>
      </c>
      <c r="N1676" s="83" t="e">
        <f t="shared" ref="N1676:N1739" si="80">M1676*M1676</f>
        <v>#DIV/0!</v>
      </c>
    </row>
    <row r="1677" spans="10:14" x14ac:dyDescent="0.25">
      <c r="J1677" s="84">
        <f>EOD_T-A1677</f>
        <v>42094</v>
      </c>
      <c r="K1677" s="83">
        <f t="shared" si="78"/>
        <v>0</v>
      </c>
      <c r="L1677" s="83" t="e">
        <f t="shared" si="79"/>
        <v>#DIV/0!</v>
      </c>
      <c r="M1677" s="83" t="e">
        <f>L1677-CGB_90DSMR</f>
        <v>#DIV/0!</v>
      </c>
      <c r="N1677" s="83" t="e">
        <f t="shared" si="80"/>
        <v>#DIV/0!</v>
      </c>
    </row>
    <row r="1678" spans="10:14" x14ac:dyDescent="0.25">
      <c r="J1678" s="84">
        <f>EOD_T-A1678</f>
        <v>42094</v>
      </c>
      <c r="K1678" s="83">
        <f t="shared" si="78"/>
        <v>0</v>
      </c>
      <c r="L1678" s="83" t="e">
        <f t="shared" si="79"/>
        <v>#DIV/0!</v>
      </c>
      <c r="M1678" s="83" t="e">
        <f>L1678-CGB_90DSMR</f>
        <v>#DIV/0!</v>
      </c>
      <c r="N1678" s="83" t="e">
        <f t="shared" si="80"/>
        <v>#DIV/0!</v>
      </c>
    </row>
    <row r="1679" spans="10:14" x14ac:dyDescent="0.25">
      <c r="J1679" s="84">
        <f>EOD_T-A1679</f>
        <v>42094</v>
      </c>
      <c r="K1679" s="83">
        <f t="shared" si="78"/>
        <v>0</v>
      </c>
      <c r="L1679" s="83" t="e">
        <f t="shared" si="79"/>
        <v>#DIV/0!</v>
      </c>
      <c r="M1679" s="83" t="e">
        <f>L1679-CGB_90DSMR</f>
        <v>#DIV/0!</v>
      </c>
      <c r="N1679" s="83" t="e">
        <f t="shared" si="80"/>
        <v>#DIV/0!</v>
      </c>
    </row>
    <row r="1680" spans="10:14" x14ac:dyDescent="0.25">
      <c r="J1680" s="84">
        <f>EOD_T-A1680</f>
        <v>42094</v>
      </c>
      <c r="K1680" s="83">
        <f t="shared" si="78"/>
        <v>0</v>
      </c>
      <c r="L1680" s="83" t="e">
        <f t="shared" si="79"/>
        <v>#DIV/0!</v>
      </c>
      <c r="M1680" s="83" t="e">
        <f>L1680-CGB_90DSMR</f>
        <v>#DIV/0!</v>
      </c>
      <c r="N1680" s="83" t="e">
        <f t="shared" si="80"/>
        <v>#DIV/0!</v>
      </c>
    </row>
    <row r="1681" spans="10:14" x14ac:dyDescent="0.25">
      <c r="J1681" s="84">
        <f>EOD_T-A1681</f>
        <v>42094</v>
      </c>
      <c r="K1681" s="83">
        <f t="shared" si="78"/>
        <v>0</v>
      </c>
      <c r="L1681" s="83" t="e">
        <f t="shared" si="79"/>
        <v>#DIV/0!</v>
      </c>
      <c r="M1681" s="83" t="e">
        <f>L1681-CGB_90DSMR</f>
        <v>#DIV/0!</v>
      </c>
      <c r="N1681" s="83" t="e">
        <f t="shared" si="80"/>
        <v>#DIV/0!</v>
      </c>
    </row>
    <row r="1682" spans="10:14" x14ac:dyDescent="0.25">
      <c r="J1682" s="84">
        <f>EOD_T-A1682</f>
        <v>42094</v>
      </c>
      <c r="K1682" s="83">
        <f t="shared" si="78"/>
        <v>0</v>
      </c>
      <c r="L1682" s="83" t="e">
        <f t="shared" si="79"/>
        <v>#DIV/0!</v>
      </c>
      <c r="M1682" s="83" t="e">
        <f>L1682-CGB_90DSMR</f>
        <v>#DIV/0!</v>
      </c>
      <c r="N1682" s="83" t="e">
        <f t="shared" si="80"/>
        <v>#DIV/0!</v>
      </c>
    </row>
    <row r="1683" spans="10:14" x14ac:dyDescent="0.25">
      <c r="J1683" s="84">
        <f>EOD_T-A1683</f>
        <v>42094</v>
      </c>
      <c r="K1683" s="83">
        <f t="shared" si="78"/>
        <v>0</v>
      </c>
      <c r="L1683" s="83" t="e">
        <f t="shared" si="79"/>
        <v>#DIV/0!</v>
      </c>
      <c r="M1683" s="83" t="e">
        <f>L1683-CGB_90DSMR</f>
        <v>#DIV/0!</v>
      </c>
      <c r="N1683" s="83" t="e">
        <f t="shared" si="80"/>
        <v>#DIV/0!</v>
      </c>
    </row>
    <row r="1684" spans="10:14" x14ac:dyDescent="0.25">
      <c r="J1684" s="84">
        <f>EOD_T-A1684</f>
        <v>42094</v>
      </c>
      <c r="K1684" s="83">
        <f t="shared" si="78"/>
        <v>0</v>
      </c>
      <c r="L1684" s="83" t="e">
        <f t="shared" si="79"/>
        <v>#DIV/0!</v>
      </c>
      <c r="M1684" s="83" t="e">
        <f>L1684-CGB_90DSMR</f>
        <v>#DIV/0!</v>
      </c>
      <c r="N1684" s="83" t="e">
        <f t="shared" si="80"/>
        <v>#DIV/0!</v>
      </c>
    </row>
    <row r="1685" spans="10:14" x14ac:dyDescent="0.25">
      <c r="J1685" s="84">
        <f>EOD_T-A1685</f>
        <v>42094</v>
      </c>
      <c r="K1685" s="83">
        <f t="shared" si="78"/>
        <v>0</v>
      </c>
      <c r="L1685" s="83" t="e">
        <f t="shared" si="79"/>
        <v>#DIV/0!</v>
      </c>
      <c r="M1685" s="83" t="e">
        <f>L1685-CGB_90DSMR</f>
        <v>#DIV/0!</v>
      </c>
      <c r="N1685" s="83" t="e">
        <f t="shared" si="80"/>
        <v>#DIV/0!</v>
      </c>
    </row>
    <row r="1686" spans="10:14" x14ac:dyDescent="0.25">
      <c r="J1686" s="84">
        <f>EOD_T-A1686</f>
        <v>42094</v>
      </c>
      <c r="K1686" s="83">
        <f t="shared" si="78"/>
        <v>0</v>
      </c>
      <c r="L1686" s="83" t="e">
        <f t="shared" si="79"/>
        <v>#DIV/0!</v>
      </c>
      <c r="M1686" s="83" t="e">
        <f>L1686-CGB_90DSMR</f>
        <v>#DIV/0!</v>
      </c>
      <c r="N1686" s="83" t="e">
        <f t="shared" si="80"/>
        <v>#DIV/0!</v>
      </c>
    </row>
    <row r="1687" spans="10:14" x14ac:dyDescent="0.25">
      <c r="J1687" s="84">
        <f>EOD_T-A1687</f>
        <v>42094</v>
      </c>
      <c r="K1687" s="83">
        <f t="shared" si="78"/>
        <v>0</v>
      </c>
      <c r="L1687" s="83" t="e">
        <f t="shared" si="79"/>
        <v>#DIV/0!</v>
      </c>
      <c r="M1687" s="83" t="e">
        <f>L1687-CGB_90DSMR</f>
        <v>#DIV/0!</v>
      </c>
      <c r="N1687" s="83" t="e">
        <f t="shared" si="80"/>
        <v>#DIV/0!</v>
      </c>
    </row>
    <row r="1688" spans="10:14" x14ac:dyDescent="0.25">
      <c r="J1688" s="84">
        <f>EOD_T-A1688</f>
        <v>42094</v>
      </c>
      <c r="K1688" s="83">
        <f t="shared" si="78"/>
        <v>0</v>
      </c>
      <c r="L1688" s="83" t="e">
        <f t="shared" si="79"/>
        <v>#DIV/0!</v>
      </c>
      <c r="M1688" s="83" t="e">
        <f>L1688-CGB_90DSMR</f>
        <v>#DIV/0!</v>
      </c>
      <c r="N1688" s="83" t="e">
        <f t="shared" si="80"/>
        <v>#DIV/0!</v>
      </c>
    </row>
    <row r="1689" spans="10:14" x14ac:dyDescent="0.25">
      <c r="J1689" s="84">
        <f>EOD_T-A1689</f>
        <v>42094</v>
      </c>
      <c r="K1689" s="83">
        <f t="shared" si="78"/>
        <v>0</v>
      </c>
      <c r="L1689" s="83" t="e">
        <f t="shared" si="79"/>
        <v>#DIV/0!</v>
      </c>
      <c r="M1689" s="83" t="e">
        <f>L1689-CGB_90DSMR</f>
        <v>#DIV/0!</v>
      </c>
      <c r="N1689" s="83" t="e">
        <f t="shared" si="80"/>
        <v>#DIV/0!</v>
      </c>
    </row>
    <row r="1690" spans="10:14" x14ac:dyDescent="0.25">
      <c r="J1690" s="84">
        <f>EOD_T-A1690</f>
        <v>42094</v>
      </c>
      <c r="K1690" s="83">
        <f t="shared" si="78"/>
        <v>0</v>
      </c>
      <c r="L1690" s="83" t="e">
        <f t="shared" si="79"/>
        <v>#DIV/0!</v>
      </c>
      <c r="M1690" s="83" t="e">
        <f>L1690-CGB_90DSMR</f>
        <v>#DIV/0!</v>
      </c>
      <c r="N1690" s="83" t="e">
        <f t="shared" si="80"/>
        <v>#DIV/0!</v>
      </c>
    </row>
    <row r="1691" spans="10:14" x14ac:dyDescent="0.25">
      <c r="J1691" s="84">
        <f>EOD_T-A1691</f>
        <v>42094</v>
      </c>
      <c r="K1691" s="83">
        <f t="shared" si="78"/>
        <v>0</v>
      </c>
      <c r="L1691" s="83" t="e">
        <f t="shared" si="79"/>
        <v>#DIV/0!</v>
      </c>
      <c r="M1691" s="83" t="e">
        <f>L1691-CGB_90DSMR</f>
        <v>#DIV/0!</v>
      </c>
      <c r="N1691" s="83" t="e">
        <f t="shared" si="80"/>
        <v>#DIV/0!</v>
      </c>
    </row>
    <row r="1692" spans="10:14" x14ac:dyDescent="0.25">
      <c r="J1692" s="84">
        <f>EOD_T-A1692</f>
        <v>42094</v>
      </c>
      <c r="K1692" s="83">
        <f t="shared" si="78"/>
        <v>0</v>
      </c>
      <c r="L1692" s="83" t="e">
        <f t="shared" si="79"/>
        <v>#DIV/0!</v>
      </c>
      <c r="M1692" s="83" t="e">
        <f>L1692-CGB_90DSMR</f>
        <v>#DIV/0!</v>
      </c>
      <c r="N1692" s="83" t="e">
        <f t="shared" si="80"/>
        <v>#DIV/0!</v>
      </c>
    </row>
    <row r="1693" spans="10:14" x14ac:dyDescent="0.25">
      <c r="J1693" s="84">
        <f>EOD_T-A1693</f>
        <v>42094</v>
      </c>
      <c r="K1693" s="83">
        <f t="shared" si="78"/>
        <v>0</v>
      </c>
      <c r="L1693" s="83" t="e">
        <f t="shared" si="79"/>
        <v>#DIV/0!</v>
      </c>
      <c r="M1693" s="83" t="e">
        <f>L1693-CGB_90DSMR</f>
        <v>#DIV/0!</v>
      </c>
      <c r="N1693" s="83" t="e">
        <f t="shared" si="80"/>
        <v>#DIV/0!</v>
      </c>
    </row>
    <row r="1694" spans="10:14" x14ac:dyDescent="0.25">
      <c r="J1694" s="84">
        <f>EOD_T-A1694</f>
        <v>42094</v>
      </c>
      <c r="K1694" s="83">
        <f t="shared" si="78"/>
        <v>0</v>
      </c>
      <c r="L1694" s="83" t="e">
        <f t="shared" si="79"/>
        <v>#DIV/0!</v>
      </c>
      <c r="M1694" s="83" t="e">
        <f>L1694-CGB_90DSMR</f>
        <v>#DIV/0!</v>
      </c>
      <c r="N1694" s="83" t="e">
        <f t="shared" si="80"/>
        <v>#DIV/0!</v>
      </c>
    </row>
    <row r="1695" spans="10:14" x14ac:dyDescent="0.25">
      <c r="J1695" s="84">
        <f>EOD_T-A1695</f>
        <v>42094</v>
      </c>
      <c r="K1695" s="83">
        <f t="shared" si="78"/>
        <v>0</v>
      </c>
      <c r="L1695" s="83" t="e">
        <f t="shared" si="79"/>
        <v>#DIV/0!</v>
      </c>
      <c r="M1695" s="83" t="e">
        <f>L1695-CGB_90DSMR</f>
        <v>#DIV/0!</v>
      </c>
      <c r="N1695" s="83" t="e">
        <f t="shared" si="80"/>
        <v>#DIV/0!</v>
      </c>
    </row>
    <row r="1696" spans="10:14" x14ac:dyDescent="0.25">
      <c r="J1696" s="84">
        <f>EOD_T-A1696</f>
        <v>42094</v>
      </c>
      <c r="K1696" s="83">
        <f t="shared" si="78"/>
        <v>0</v>
      </c>
      <c r="L1696" s="83" t="e">
        <f t="shared" si="79"/>
        <v>#DIV/0!</v>
      </c>
      <c r="M1696" s="83" t="e">
        <f>L1696-CGB_90DSMR</f>
        <v>#DIV/0!</v>
      </c>
      <c r="N1696" s="83" t="e">
        <f t="shared" si="80"/>
        <v>#DIV/0!</v>
      </c>
    </row>
    <row r="1697" spans="10:14" x14ac:dyDescent="0.25">
      <c r="J1697" s="84">
        <f>EOD_T-A1697</f>
        <v>42094</v>
      </c>
      <c r="K1697" s="83">
        <f t="shared" si="78"/>
        <v>0</v>
      </c>
      <c r="L1697" s="83" t="e">
        <f t="shared" si="79"/>
        <v>#DIV/0!</v>
      </c>
      <c r="M1697" s="83" t="e">
        <f>L1697-CGB_90DSMR</f>
        <v>#DIV/0!</v>
      </c>
      <c r="N1697" s="83" t="e">
        <f t="shared" si="80"/>
        <v>#DIV/0!</v>
      </c>
    </row>
    <row r="1698" spans="10:14" x14ac:dyDescent="0.25">
      <c r="J1698" s="84">
        <f>EOD_T-A1698</f>
        <v>42094</v>
      </c>
      <c r="K1698" s="83">
        <f t="shared" si="78"/>
        <v>0</v>
      </c>
      <c r="L1698" s="83" t="e">
        <f t="shared" si="79"/>
        <v>#DIV/0!</v>
      </c>
      <c r="M1698" s="83" t="e">
        <f>L1698-CGB_90DSMR</f>
        <v>#DIV/0!</v>
      </c>
      <c r="N1698" s="83" t="e">
        <f t="shared" si="80"/>
        <v>#DIV/0!</v>
      </c>
    </row>
    <row r="1699" spans="10:14" x14ac:dyDescent="0.25">
      <c r="J1699" s="84">
        <f>EOD_T-A1699</f>
        <v>42094</v>
      </c>
      <c r="K1699" s="83">
        <f t="shared" si="78"/>
        <v>0</v>
      </c>
      <c r="L1699" s="83" t="e">
        <f t="shared" si="79"/>
        <v>#DIV/0!</v>
      </c>
      <c r="M1699" s="83" t="e">
        <f>L1699-CGB_90DSMR</f>
        <v>#DIV/0!</v>
      </c>
      <c r="N1699" s="83" t="e">
        <f t="shared" si="80"/>
        <v>#DIV/0!</v>
      </c>
    </row>
    <row r="1700" spans="10:14" x14ac:dyDescent="0.25">
      <c r="J1700" s="84">
        <f>EOD_T-A1700</f>
        <v>42094</v>
      </c>
      <c r="K1700" s="83">
        <f t="shared" si="78"/>
        <v>0</v>
      </c>
      <c r="L1700" s="83" t="e">
        <f t="shared" si="79"/>
        <v>#DIV/0!</v>
      </c>
      <c r="M1700" s="83" t="e">
        <f>L1700-CGB_90DSMR</f>
        <v>#DIV/0!</v>
      </c>
      <c r="N1700" s="83" t="e">
        <f t="shared" si="80"/>
        <v>#DIV/0!</v>
      </c>
    </row>
    <row r="1701" spans="10:14" x14ac:dyDescent="0.25">
      <c r="J1701" s="84">
        <f>EOD_T-A1701</f>
        <v>42094</v>
      </c>
      <c r="K1701" s="83">
        <f t="shared" si="78"/>
        <v>0</v>
      </c>
      <c r="L1701" s="83" t="e">
        <f t="shared" si="79"/>
        <v>#DIV/0!</v>
      </c>
      <c r="M1701" s="83" t="e">
        <f>L1701-CGB_90DSMR</f>
        <v>#DIV/0!</v>
      </c>
      <c r="N1701" s="83" t="e">
        <f t="shared" si="80"/>
        <v>#DIV/0!</v>
      </c>
    </row>
    <row r="1702" spans="10:14" x14ac:dyDescent="0.25">
      <c r="J1702" s="84">
        <f>EOD_T-A1702</f>
        <v>42094</v>
      </c>
      <c r="K1702" s="83">
        <f t="shared" si="78"/>
        <v>0</v>
      </c>
      <c r="L1702" s="83" t="e">
        <f t="shared" si="79"/>
        <v>#DIV/0!</v>
      </c>
      <c r="M1702" s="83" t="e">
        <f>L1702-CGB_90DSMR</f>
        <v>#DIV/0!</v>
      </c>
      <c r="N1702" s="83" t="e">
        <f t="shared" si="80"/>
        <v>#DIV/0!</v>
      </c>
    </row>
    <row r="1703" spans="10:14" x14ac:dyDescent="0.25">
      <c r="J1703" s="84">
        <f>EOD_T-A1703</f>
        <v>42094</v>
      </c>
      <c r="K1703" s="83">
        <f t="shared" si="78"/>
        <v>0</v>
      </c>
      <c r="L1703" s="83" t="e">
        <f t="shared" si="79"/>
        <v>#DIV/0!</v>
      </c>
      <c r="M1703" s="83" t="e">
        <f>L1703-CGB_90DSMR</f>
        <v>#DIV/0!</v>
      </c>
      <c r="N1703" s="83" t="e">
        <f t="shared" si="80"/>
        <v>#DIV/0!</v>
      </c>
    </row>
    <row r="1704" spans="10:14" x14ac:dyDescent="0.25">
      <c r="J1704" s="84">
        <f>EOD_T-A1704</f>
        <v>42094</v>
      </c>
      <c r="K1704" s="83">
        <f t="shared" si="78"/>
        <v>0</v>
      </c>
      <c r="L1704" s="83" t="e">
        <f t="shared" si="79"/>
        <v>#DIV/0!</v>
      </c>
      <c r="M1704" s="83" t="e">
        <f>L1704-CGB_90DSMR</f>
        <v>#DIV/0!</v>
      </c>
      <c r="N1704" s="83" t="e">
        <f t="shared" si="80"/>
        <v>#DIV/0!</v>
      </c>
    </row>
    <row r="1705" spans="10:14" x14ac:dyDescent="0.25">
      <c r="J1705" s="84">
        <f>EOD_T-A1705</f>
        <v>42094</v>
      </c>
      <c r="K1705" s="83">
        <f t="shared" si="78"/>
        <v>0</v>
      </c>
      <c r="L1705" s="83" t="e">
        <f t="shared" si="79"/>
        <v>#DIV/0!</v>
      </c>
      <c r="M1705" s="83" t="e">
        <f>L1705-CGB_90DSMR</f>
        <v>#DIV/0!</v>
      </c>
      <c r="N1705" s="83" t="e">
        <f t="shared" si="80"/>
        <v>#DIV/0!</v>
      </c>
    </row>
    <row r="1706" spans="10:14" x14ac:dyDescent="0.25">
      <c r="J1706" s="84">
        <f>EOD_T-A1706</f>
        <v>42094</v>
      </c>
      <c r="K1706" s="83">
        <f t="shared" si="78"/>
        <v>0</v>
      </c>
      <c r="L1706" s="83" t="e">
        <f t="shared" si="79"/>
        <v>#DIV/0!</v>
      </c>
      <c r="M1706" s="83" t="e">
        <f>L1706-CGB_90DSMR</f>
        <v>#DIV/0!</v>
      </c>
      <c r="N1706" s="83" t="e">
        <f t="shared" si="80"/>
        <v>#DIV/0!</v>
      </c>
    </row>
    <row r="1707" spans="10:14" x14ac:dyDescent="0.25">
      <c r="J1707" s="84">
        <f>EOD_T-A1707</f>
        <v>42094</v>
      </c>
      <c r="K1707" s="83">
        <f t="shared" si="78"/>
        <v>0</v>
      </c>
      <c r="L1707" s="83" t="e">
        <f t="shared" si="79"/>
        <v>#DIV/0!</v>
      </c>
      <c r="M1707" s="83" t="e">
        <f>L1707-CGB_90DSMR</f>
        <v>#DIV/0!</v>
      </c>
      <c r="N1707" s="83" t="e">
        <f t="shared" si="80"/>
        <v>#DIV/0!</v>
      </c>
    </row>
    <row r="1708" spans="10:14" x14ac:dyDescent="0.25">
      <c r="J1708" s="84">
        <f>EOD_T-A1708</f>
        <v>42094</v>
      </c>
      <c r="K1708" s="83">
        <f t="shared" si="78"/>
        <v>0</v>
      </c>
      <c r="L1708" s="83" t="e">
        <f t="shared" si="79"/>
        <v>#DIV/0!</v>
      </c>
      <c r="M1708" s="83" t="e">
        <f>L1708-CGB_90DSMR</f>
        <v>#DIV/0!</v>
      </c>
      <c r="N1708" s="83" t="e">
        <f t="shared" si="80"/>
        <v>#DIV/0!</v>
      </c>
    </row>
    <row r="1709" spans="10:14" x14ac:dyDescent="0.25">
      <c r="J1709" s="84">
        <f>EOD_T-A1709</f>
        <v>42094</v>
      </c>
      <c r="K1709" s="83">
        <f t="shared" si="78"/>
        <v>0</v>
      </c>
      <c r="L1709" s="83" t="e">
        <f t="shared" si="79"/>
        <v>#DIV/0!</v>
      </c>
      <c r="M1709" s="83" t="e">
        <f>L1709-CGB_90DSMR</f>
        <v>#DIV/0!</v>
      </c>
      <c r="N1709" s="83" t="e">
        <f t="shared" si="80"/>
        <v>#DIV/0!</v>
      </c>
    </row>
    <row r="1710" spans="10:14" x14ac:dyDescent="0.25">
      <c r="J1710" s="84">
        <f>EOD_T-A1710</f>
        <v>42094</v>
      </c>
      <c r="K1710" s="83">
        <f t="shared" si="78"/>
        <v>0</v>
      </c>
      <c r="L1710" s="83" t="e">
        <f t="shared" si="79"/>
        <v>#DIV/0!</v>
      </c>
      <c r="M1710" s="83" t="e">
        <f>L1710-CGB_90DSMR</f>
        <v>#DIV/0!</v>
      </c>
      <c r="N1710" s="83" t="e">
        <f t="shared" si="80"/>
        <v>#DIV/0!</v>
      </c>
    </row>
    <row r="1711" spans="10:14" x14ac:dyDescent="0.25">
      <c r="J1711" s="84">
        <f>EOD_T-A1711</f>
        <v>42094</v>
      </c>
      <c r="K1711" s="83">
        <f t="shared" si="78"/>
        <v>0</v>
      </c>
      <c r="L1711" s="83" t="e">
        <f t="shared" si="79"/>
        <v>#DIV/0!</v>
      </c>
      <c r="M1711" s="83" t="e">
        <f>L1711-CGB_90DSMR</f>
        <v>#DIV/0!</v>
      </c>
      <c r="N1711" s="83" t="e">
        <f t="shared" si="80"/>
        <v>#DIV/0!</v>
      </c>
    </row>
    <row r="1712" spans="10:14" x14ac:dyDescent="0.25">
      <c r="J1712" s="84">
        <f>EOD_T-A1712</f>
        <v>42094</v>
      </c>
      <c r="K1712" s="83">
        <f t="shared" si="78"/>
        <v>0</v>
      </c>
      <c r="L1712" s="83" t="e">
        <f t="shared" si="79"/>
        <v>#DIV/0!</v>
      </c>
      <c r="M1712" s="83" t="e">
        <f>L1712-CGB_90DSMR</f>
        <v>#DIV/0!</v>
      </c>
      <c r="N1712" s="83" t="e">
        <f t="shared" si="80"/>
        <v>#DIV/0!</v>
      </c>
    </row>
    <row r="1713" spans="10:14" x14ac:dyDescent="0.25">
      <c r="J1713" s="84">
        <f>EOD_T-A1713</f>
        <v>42094</v>
      </c>
      <c r="K1713" s="83">
        <f t="shared" si="78"/>
        <v>0</v>
      </c>
      <c r="L1713" s="83" t="e">
        <f t="shared" si="79"/>
        <v>#DIV/0!</v>
      </c>
      <c r="M1713" s="83" t="e">
        <f>L1713-CGB_90DSMR</f>
        <v>#DIV/0!</v>
      </c>
      <c r="N1713" s="83" t="e">
        <f t="shared" si="80"/>
        <v>#DIV/0!</v>
      </c>
    </row>
    <row r="1714" spans="10:14" x14ac:dyDescent="0.25">
      <c r="J1714" s="84">
        <f>EOD_T-A1714</f>
        <v>42094</v>
      </c>
      <c r="K1714" s="83">
        <f t="shared" si="78"/>
        <v>0</v>
      </c>
      <c r="L1714" s="83" t="e">
        <f t="shared" si="79"/>
        <v>#DIV/0!</v>
      </c>
      <c r="M1714" s="83" t="e">
        <f>L1714-CGB_90DSMR</f>
        <v>#DIV/0!</v>
      </c>
      <c r="N1714" s="83" t="e">
        <f t="shared" si="80"/>
        <v>#DIV/0!</v>
      </c>
    </row>
    <row r="1715" spans="10:14" x14ac:dyDescent="0.25">
      <c r="J1715" s="84">
        <f>EOD_T-A1715</f>
        <v>42094</v>
      </c>
      <c r="K1715" s="83">
        <f t="shared" si="78"/>
        <v>0</v>
      </c>
      <c r="L1715" s="83" t="e">
        <f t="shared" si="79"/>
        <v>#DIV/0!</v>
      </c>
      <c r="M1715" s="83" t="e">
        <f>L1715-CGB_90DSMR</f>
        <v>#DIV/0!</v>
      </c>
      <c r="N1715" s="83" t="e">
        <f t="shared" si="80"/>
        <v>#DIV/0!</v>
      </c>
    </row>
    <row r="1716" spans="10:14" x14ac:dyDescent="0.25">
      <c r="J1716" s="84">
        <f>EOD_T-A1716</f>
        <v>42094</v>
      </c>
      <c r="K1716" s="83">
        <f t="shared" si="78"/>
        <v>0</v>
      </c>
      <c r="L1716" s="83" t="e">
        <f t="shared" si="79"/>
        <v>#DIV/0!</v>
      </c>
      <c r="M1716" s="83" t="e">
        <f>L1716-CGB_90DSMR</f>
        <v>#DIV/0!</v>
      </c>
      <c r="N1716" s="83" t="e">
        <f t="shared" si="80"/>
        <v>#DIV/0!</v>
      </c>
    </row>
    <row r="1717" spans="10:14" x14ac:dyDescent="0.25">
      <c r="J1717" s="84">
        <f>EOD_T-A1717</f>
        <v>42094</v>
      </c>
      <c r="K1717" s="83">
        <f t="shared" si="78"/>
        <v>0</v>
      </c>
      <c r="L1717" s="83" t="e">
        <f t="shared" si="79"/>
        <v>#DIV/0!</v>
      </c>
      <c r="M1717" s="83" t="e">
        <f>L1717-CGB_90DSMR</f>
        <v>#DIV/0!</v>
      </c>
      <c r="N1717" s="83" t="e">
        <f t="shared" si="80"/>
        <v>#DIV/0!</v>
      </c>
    </row>
    <row r="1718" spans="10:14" x14ac:dyDescent="0.25">
      <c r="J1718" s="84">
        <f>EOD_T-A1718</f>
        <v>42094</v>
      </c>
      <c r="K1718" s="83">
        <f t="shared" si="78"/>
        <v>0</v>
      </c>
      <c r="L1718" s="83" t="e">
        <f t="shared" si="79"/>
        <v>#DIV/0!</v>
      </c>
      <c r="M1718" s="83" t="e">
        <f>L1718-CGB_90DSMR</f>
        <v>#DIV/0!</v>
      </c>
      <c r="N1718" s="83" t="e">
        <f t="shared" si="80"/>
        <v>#DIV/0!</v>
      </c>
    </row>
    <row r="1719" spans="10:14" x14ac:dyDescent="0.25">
      <c r="J1719" s="84">
        <f>EOD_T-A1719</f>
        <v>42094</v>
      </c>
      <c r="K1719" s="83">
        <f t="shared" si="78"/>
        <v>0</v>
      </c>
      <c r="L1719" s="83" t="e">
        <f t="shared" si="79"/>
        <v>#DIV/0!</v>
      </c>
      <c r="M1719" s="83" t="e">
        <f>L1719-CGB_90DSMR</f>
        <v>#DIV/0!</v>
      </c>
      <c r="N1719" s="83" t="e">
        <f t="shared" si="80"/>
        <v>#DIV/0!</v>
      </c>
    </row>
    <row r="1720" spans="10:14" x14ac:dyDescent="0.25">
      <c r="J1720" s="84">
        <f>EOD_T-A1720</f>
        <v>42094</v>
      </c>
      <c r="K1720" s="83">
        <f t="shared" si="78"/>
        <v>0</v>
      </c>
      <c r="L1720" s="83" t="e">
        <f t="shared" si="79"/>
        <v>#DIV/0!</v>
      </c>
      <c r="M1720" s="83" t="e">
        <f>L1720-CGB_90DSMR</f>
        <v>#DIV/0!</v>
      </c>
      <c r="N1720" s="83" t="e">
        <f t="shared" si="80"/>
        <v>#DIV/0!</v>
      </c>
    </row>
    <row r="1721" spans="10:14" x14ac:dyDescent="0.25">
      <c r="J1721" s="84">
        <f>EOD_T-A1721</f>
        <v>42094</v>
      </c>
      <c r="K1721" s="83">
        <f t="shared" si="78"/>
        <v>0</v>
      </c>
      <c r="L1721" s="83" t="e">
        <f t="shared" si="79"/>
        <v>#DIV/0!</v>
      </c>
      <c r="M1721" s="83" t="e">
        <f>L1721-CGB_90DSMR</f>
        <v>#DIV/0!</v>
      </c>
      <c r="N1721" s="83" t="e">
        <f t="shared" si="80"/>
        <v>#DIV/0!</v>
      </c>
    </row>
    <row r="1722" spans="10:14" x14ac:dyDescent="0.25">
      <c r="J1722" s="84">
        <f>EOD_T-A1722</f>
        <v>42094</v>
      </c>
      <c r="K1722" s="83">
        <f t="shared" si="78"/>
        <v>0</v>
      </c>
      <c r="L1722" s="83" t="e">
        <f t="shared" si="79"/>
        <v>#DIV/0!</v>
      </c>
      <c r="M1722" s="83" t="e">
        <f>L1722-CGB_90DSMR</f>
        <v>#DIV/0!</v>
      </c>
      <c r="N1722" s="83" t="e">
        <f t="shared" si="80"/>
        <v>#DIV/0!</v>
      </c>
    </row>
    <row r="1723" spans="10:14" x14ac:dyDescent="0.25">
      <c r="J1723" s="84">
        <f>EOD_T-A1723</f>
        <v>42094</v>
      </c>
      <c r="K1723" s="83">
        <f t="shared" si="78"/>
        <v>0</v>
      </c>
      <c r="L1723" s="83" t="e">
        <f t="shared" si="79"/>
        <v>#DIV/0!</v>
      </c>
      <c r="M1723" s="83" t="e">
        <f>L1723-CGB_90DSMR</f>
        <v>#DIV/0!</v>
      </c>
      <c r="N1723" s="83" t="e">
        <f t="shared" si="80"/>
        <v>#DIV/0!</v>
      </c>
    </row>
    <row r="1724" spans="10:14" x14ac:dyDescent="0.25">
      <c r="J1724" s="84">
        <f>EOD_T-A1724</f>
        <v>42094</v>
      </c>
      <c r="K1724" s="83">
        <f t="shared" si="78"/>
        <v>0</v>
      </c>
      <c r="L1724" s="83" t="e">
        <f t="shared" si="79"/>
        <v>#DIV/0!</v>
      </c>
      <c r="M1724" s="83" t="e">
        <f>L1724-CGB_90DSMR</f>
        <v>#DIV/0!</v>
      </c>
      <c r="N1724" s="83" t="e">
        <f t="shared" si="80"/>
        <v>#DIV/0!</v>
      </c>
    </row>
    <row r="1725" spans="10:14" x14ac:dyDescent="0.25">
      <c r="J1725" s="84">
        <f>EOD_T-A1725</f>
        <v>42094</v>
      </c>
      <c r="K1725" s="83">
        <f t="shared" si="78"/>
        <v>0</v>
      </c>
      <c r="L1725" s="83" t="e">
        <f t="shared" si="79"/>
        <v>#DIV/0!</v>
      </c>
      <c r="M1725" s="83" t="e">
        <f>L1725-CGB_90DSMR</f>
        <v>#DIV/0!</v>
      </c>
      <c r="N1725" s="83" t="e">
        <f t="shared" si="80"/>
        <v>#DIV/0!</v>
      </c>
    </row>
    <row r="1726" spans="10:14" x14ac:dyDescent="0.25">
      <c r="J1726" s="84">
        <f>EOD_T-A1726</f>
        <v>42094</v>
      </c>
      <c r="K1726" s="83">
        <f t="shared" si="78"/>
        <v>0</v>
      </c>
      <c r="L1726" s="83" t="e">
        <f t="shared" si="79"/>
        <v>#DIV/0!</v>
      </c>
      <c r="M1726" s="83" t="e">
        <f>L1726-CGB_90DSMR</f>
        <v>#DIV/0!</v>
      </c>
      <c r="N1726" s="83" t="e">
        <f t="shared" si="80"/>
        <v>#DIV/0!</v>
      </c>
    </row>
    <row r="1727" spans="10:14" x14ac:dyDescent="0.25">
      <c r="J1727" s="84">
        <f>EOD_T-A1727</f>
        <v>42094</v>
      </c>
      <c r="K1727" s="83">
        <f t="shared" si="78"/>
        <v>0</v>
      </c>
      <c r="L1727" s="83" t="e">
        <f t="shared" si="79"/>
        <v>#DIV/0!</v>
      </c>
      <c r="M1727" s="83" t="e">
        <f>L1727-CGB_90DSMR</f>
        <v>#DIV/0!</v>
      </c>
      <c r="N1727" s="83" t="e">
        <f t="shared" si="80"/>
        <v>#DIV/0!</v>
      </c>
    </row>
    <row r="1728" spans="10:14" x14ac:dyDescent="0.25">
      <c r="J1728" s="84">
        <f>EOD_T-A1728</f>
        <v>42094</v>
      </c>
      <c r="K1728" s="83">
        <f t="shared" si="78"/>
        <v>0</v>
      </c>
      <c r="L1728" s="83" t="e">
        <f t="shared" si="79"/>
        <v>#DIV/0!</v>
      </c>
      <c r="M1728" s="83" t="e">
        <f>L1728-CGB_90DSMR</f>
        <v>#DIV/0!</v>
      </c>
      <c r="N1728" s="83" t="e">
        <f t="shared" si="80"/>
        <v>#DIV/0!</v>
      </c>
    </row>
    <row r="1729" spans="10:14" x14ac:dyDescent="0.25">
      <c r="J1729" s="84">
        <f>EOD_T-A1729</f>
        <v>42094</v>
      </c>
      <c r="K1729" s="83">
        <f t="shared" si="78"/>
        <v>0</v>
      </c>
      <c r="L1729" s="83" t="e">
        <f t="shared" si="79"/>
        <v>#DIV/0!</v>
      </c>
      <c r="M1729" s="83" t="e">
        <f>L1729-CGB_90DSMR</f>
        <v>#DIV/0!</v>
      </c>
      <c r="N1729" s="83" t="e">
        <f t="shared" si="80"/>
        <v>#DIV/0!</v>
      </c>
    </row>
    <row r="1730" spans="10:14" x14ac:dyDescent="0.25">
      <c r="J1730" s="84">
        <f>EOD_T-A1730</f>
        <v>42094</v>
      </c>
      <c r="K1730" s="83">
        <f t="shared" si="78"/>
        <v>0</v>
      </c>
      <c r="L1730" s="83" t="e">
        <f t="shared" si="79"/>
        <v>#DIV/0!</v>
      </c>
      <c r="M1730" s="83" t="e">
        <f>L1730-CGB_90DSMR</f>
        <v>#DIV/0!</v>
      </c>
      <c r="N1730" s="83" t="e">
        <f t="shared" si="80"/>
        <v>#DIV/0!</v>
      </c>
    </row>
    <row r="1731" spans="10:14" x14ac:dyDescent="0.25">
      <c r="J1731" s="84">
        <f>EOD_T-A1731</f>
        <v>42094</v>
      </c>
      <c r="K1731" s="83">
        <f t="shared" si="78"/>
        <v>0</v>
      </c>
      <c r="L1731" s="83" t="e">
        <f t="shared" si="79"/>
        <v>#DIV/0!</v>
      </c>
      <c r="M1731" s="83" t="e">
        <f>L1731-CGB_90DSMR</f>
        <v>#DIV/0!</v>
      </c>
      <c r="N1731" s="83" t="e">
        <f t="shared" si="80"/>
        <v>#DIV/0!</v>
      </c>
    </row>
    <row r="1732" spans="10:14" x14ac:dyDescent="0.25">
      <c r="J1732" s="84">
        <f>EOD_T-A1732</f>
        <v>42094</v>
      </c>
      <c r="K1732" s="83">
        <f t="shared" si="78"/>
        <v>0</v>
      </c>
      <c r="L1732" s="83" t="e">
        <f t="shared" si="79"/>
        <v>#DIV/0!</v>
      </c>
      <c r="M1732" s="83" t="e">
        <f>L1732-CGB_90DSMR</f>
        <v>#DIV/0!</v>
      </c>
      <c r="N1732" s="83" t="e">
        <f t="shared" si="80"/>
        <v>#DIV/0!</v>
      </c>
    </row>
    <row r="1733" spans="10:14" x14ac:dyDescent="0.25">
      <c r="J1733" s="84">
        <f>EOD_T-A1733</f>
        <v>42094</v>
      </c>
      <c r="K1733" s="83">
        <f t="shared" si="78"/>
        <v>0</v>
      </c>
      <c r="L1733" s="83" t="e">
        <f t="shared" si="79"/>
        <v>#DIV/0!</v>
      </c>
      <c r="M1733" s="83" t="e">
        <f>L1733-CGB_90DSMR</f>
        <v>#DIV/0!</v>
      </c>
      <c r="N1733" s="83" t="e">
        <f t="shared" si="80"/>
        <v>#DIV/0!</v>
      </c>
    </row>
    <row r="1734" spans="10:14" x14ac:dyDescent="0.25">
      <c r="J1734" s="84">
        <f>EOD_T-A1734</f>
        <v>42094</v>
      </c>
      <c r="K1734" s="83">
        <f t="shared" si="78"/>
        <v>0</v>
      </c>
      <c r="L1734" s="83" t="e">
        <f t="shared" si="79"/>
        <v>#DIV/0!</v>
      </c>
      <c r="M1734" s="83" t="e">
        <f>L1734-CGB_90DSMR</f>
        <v>#DIV/0!</v>
      </c>
      <c r="N1734" s="83" t="e">
        <f t="shared" si="80"/>
        <v>#DIV/0!</v>
      </c>
    </row>
    <row r="1735" spans="10:14" x14ac:dyDescent="0.25">
      <c r="J1735" s="84">
        <f>EOD_T-A1735</f>
        <v>42094</v>
      </c>
      <c r="K1735" s="83">
        <f t="shared" si="78"/>
        <v>0</v>
      </c>
      <c r="L1735" s="83" t="e">
        <f t="shared" si="79"/>
        <v>#DIV/0!</v>
      </c>
      <c r="M1735" s="83" t="e">
        <f>L1735-CGB_90DSMR</f>
        <v>#DIV/0!</v>
      </c>
      <c r="N1735" s="83" t="e">
        <f t="shared" si="80"/>
        <v>#DIV/0!</v>
      </c>
    </row>
    <row r="1736" spans="10:14" x14ac:dyDescent="0.25">
      <c r="J1736" s="84">
        <f>EOD_T-A1736</f>
        <v>42094</v>
      </c>
      <c r="K1736" s="83">
        <f t="shared" si="78"/>
        <v>0</v>
      </c>
      <c r="L1736" s="83" t="e">
        <f t="shared" si="79"/>
        <v>#DIV/0!</v>
      </c>
      <c r="M1736" s="83" t="e">
        <f>L1736-CGB_90DSMR</f>
        <v>#DIV/0!</v>
      </c>
      <c r="N1736" s="83" t="e">
        <f t="shared" si="80"/>
        <v>#DIV/0!</v>
      </c>
    </row>
    <row r="1737" spans="10:14" x14ac:dyDescent="0.25">
      <c r="J1737" s="84">
        <f>EOD_T-A1737</f>
        <v>42094</v>
      </c>
      <c r="K1737" s="83">
        <f t="shared" si="78"/>
        <v>0</v>
      </c>
      <c r="L1737" s="83" t="e">
        <f t="shared" si="79"/>
        <v>#DIV/0!</v>
      </c>
      <c r="M1737" s="83" t="e">
        <f>L1737-CGB_90DSMR</f>
        <v>#DIV/0!</v>
      </c>
      <c r="N1737" s="83" t="e">
        <f t="shared" si="80"/>
        <v>#DIV/0!</v>
      </c>
    </row>
    <row r="1738" spans="10:14" x14ac:dyDescent="0.25">
      <c r="J1738" s="84">
        <f>EOD_T-A1738</f>
        <v>42094</v>
      </c>
      <c r="K1738" s="83">
        <f t="shared" si="78"/>
        <v>0</v>
      </c>
      <c r="L1738" s="83" t="e">
        <f t="shared" si="79"/>
        <v>#DIV/0!</v>
      </c>
      <c r="M1738" s="83" t="e">
        <f>L1738-CGB_90DSMR</f>
        <v>#DIV/0!</v>
      </c>
      <c r="N1738" s="83" t="e">
        <f t="shared" si="80"/>
        <v>#DIV/0!</v>
      </c>
    </row>
    <row r="1739" spans="10:14" x14ac:dyDescent="0.25">
      <c r="J1739" s="84">
        <f>EOD_T-A1739</f>
        <v>42094</v>
      </c>
      <c r="K1739" s="83">
        <f t="shared" si="78"/>
        <v>0</v>
      </c>
      <c r="L1739" s="83" t="e">
        <f t="shared" si="79"/>
        <v>#DIV/0!</v>
      </c>
      <c r="M1739" s="83" t="e">
        <f>L1739-CGB_90DSMR</f>
        <v>#DIV/0!</v>
      </c>
      <c r="N1739" s="83" t="e">
        <f t="shared" si="80"/>
        <v>#DIV/0!</v>
      </c>
    </row>
    <row r="1740" spans="10:14" x14ac:dyDescent="0.25">
      <c r="J1740" s="84">
        <f>EOD_T-A1740</f>
        <v>42094</v>
      </c>
      <c r="K1740" s="83">
        <f t="shared" ref="K1740:K1803" si="81">E1740-E1741</f>
        <v>0</v>
      </c>
      <c r="L1740" s="83" t="e">
        <f t="shared" ref="L1740:L1803" si="82">K1740/E1741*100</f>
        <v>#DIV/0!</v>
      </c>
      <c r="M1740" s="83" t="e">
        <f>L1740-CGB_90DSMR</f>
        <v>#DIV/0!</v>
      </c>
      <c r="N1740" s="83" t="e">
        <f t="shared" ref="N1740:N1803" si="83">M1740*M1740</f>
        <v>#DIV/0!</v>
      </c>
    </row>
    <row r="1741" spans="10:14" x14ac:dyDescent="0.25">
      <c r="J1741" s="84">
        <f>EOD_T-A1741</f>
        <v>42094</v>
      </c>
      <c r="K1741" s="83">
        <f t="shared" si="81"/>
        <v>0</v>
      </c>
      <c r="L1741" s="83" t="e">
        <f t="shared" si="82"/>
        <v>#DIV/0!</v>
      </c>
      <c r="M1741" s="83" t="e">
        <f>L1741-CGB_90DSMR</f>
        <v>#DIV/0!</v>
      </c>
      <c r="N1741" s="83" t="e">
        <f t="shared" si="83"/>
        <v>#DIV/0!</v>
      </c>
    </row>
    <row r="1742" spans="10:14" x14ac:dyDescent="0.25">
      <c r="J1742" s="84">
        <f>EOD_T-A1742</f>
        <v>42094</v>
      </c>
      <c r="K1742" s="83">
        <f t="shared" si="81"/>
        <v>0</v>
      </c>
      <c r="L1742" s="83" t="e">
        <f t="shared" si="82"/>
        <v>#DIV/0!</v>
      </c>
      <c r="M1742" s="83" t="e">
        <f>L1742-CGB_90DSMR</f>
        <v>#DIV/0!</v>
      </c>
      <c r="N1742" s="83" t="e">
        <f t="shared" si="83"/>
        <v>#DIV/0!</v>
      </c>
    </row>
    <row r="1743" spans="10:14" x14ac:dyDescent="0.25">
      <c r="J1743" s="84">
        <f>EOD_T-A1743</f>
        <v>42094</v>
      </c>
      <c r="K1743" s="83">
        <f t="shared" si="81"/>
        <v>0</v>
      </c>
      <c r="L1743" s="83" t="e">
        <f t="shared" si="82"/>
        <v>#DIV/0!</v>
      </c>
      <c r="M1743" s="83" t="e">
        <f>L1743-CGB_90DSMR</f>
        <v>#DIV/0!</v>
      </c>
      <c r="N1743" s="83" t="e">
        <f t="shared" si="83"/>
        <v>#DIV/0!</v>
      </c>
    </row>
    <row r="1744" spans="10:14" x14ac:dyDescent="0.25">
      <c r="J1744" s="84">
        <f>EOD_T-A1744</f>
        <v>42094</v>
      </c>
      <c r="K1744" s="83">
        <f t="shared" si="81"/>
        <v>0</v>
      </c>
      <c r="L1744" s="83" t="e">
        <f t="shared" si="82"/>
        <v>#DIV/0!</v>
      </c>
      <c r="M1744" s="83" t="e">
        <f>L1744-CGB_90DSMR</f>
        <v>#DIV/0!</v>
      </c>
      <c r="N1744" s="83" t="e">
        <f t="shared" si="83"/>
        <v>#DIV/0!</v>
      </c>
    </row>
    <row r="1745" spans="10:14" x14ac:dyDescent="0.25">
      <c r="J1745" s="84">
        <f>EOD_T-A1745</f>
        <v>42094</v>
      </c>
      <c r="K1745" s="83">
        <f t="shared" si="81"/>
        <v>0</v>
      </c>
      <c r="L1745" s="83" t="e">
        <f t="shared" si="82"/>
        <v>#DIV/0!</v>
      </c>
      <c r="M1745" s="83" t="e">
        <f>L1745-CGB_90DSMR</f>
        <v>#DIV/0!</v>
      </c>
      <c r="N1745" s="83" t="e">
        <f t="shared" si="83"/>
        <v>#DIV/0!</v>
      </c>
    </row>
    <row r="1746" spans="10:14" x14ac:dyDescent="0.25">
      <c r="J1746" s="84">
        <f>EOD_T-A1746</f>
        <v>42094</v>
      </c>
      <c r="K1746" s="83">
        <f t="shared" si="81"/>
        <v>0</v>
      </c>
      <c r="L1746" s="83" t="e">
        <f t="shared" si="82"/>
        <v>#DIV/0!</v>
      </c>
      <c r="M1746" s="83" t="e">
        <f>L1746-CGB_90DSMR</f>
        <v>#DIV/0!</v>
      </c>
      <c r="N1746" s="83" t="e">
        <f t="shared" si="83"/>
        <v>#DIV/0!</v>
      </c>
    </row>
    <row r="1747" spans="10:14" x14ac:dyDescent="0.25">
      <c r="J1747" s="84">
        <f>EOD_T-A1747</f>
        <v>42094</v>
      </c>
      <c r="K1747" s="83">
        <f t="shared" si="81"/>
        <v>0</v>
      </c>
      <c r="L1747" s="83" t="e">
        <f t="shared" si="82"/>
        <v>#DIV/0!</v>
      </c>
      <c r="M1747" s="83" t="e">
        <f>L1747-CGB_90DSMR</f>
        <v>#DIV/0!</v>
      </c>
      <c r="N1747" s="83" t="e">
        <f t="shared" si="83"/>
        <v>#DIV/0!</v>
      </c>
    </row>
    <row r="1748" spans="10:14" x14ac:dyDescent="0.25">
      <c r="J1748" s="84">
        <f>EOD_T-A1748</f>
        <v>42094</v>
      </c>
      <c r="K1748" s="83">
        <f t="shared" si="81"/>
        <v>0</v>
      </c>
      <c r="L1748" s="83" t="e">
        <f t="shared" si="82"/>
        <v>#DIV/0!</v>
      </c>
      <c r="M1748" s="83" t="e">
        <f>L1748-CGB_90DSMR</f>
        <v>#DIV/0!</v>
      </c>
      <c r="N1748" s="83" t="e">
        <f t="shared" si="83"/>
        <v>#DIV/0!</v>
      </c>
    </row>
    <row r="1749" spans="10:14" x14ac:dyDescent="0.25">
      <c r="J1749" s="84">
        <f>EOD_T-A1749</f>
        <v>42094</v>
      </c>
      <c r="K1749" s="83">
        <f t="shared" si="81"/>
        <v>0</v>
      </c>
      <c r="L1749" s="83" t="e">
        <f t="shared" si="82"/>
        <v>#DIV/0!</v>
      </c>
      <c r="M1749" s="83" t="e">
        <f>L1749-CGB_90DSMR</f>
        <v>#DIV/0!</v>
      </c>
      <c r="N1749" s="83" t="e">
        <f t="shared" si="83"/>
        <v>#DIV/0!</v>
      </c>
    </row>
    <row r="1750" spans="10:14" x14ac:dyDescent="0.25">
      <c r="J1750" s="84">
        <f>EOD_T-A1750</f>
        <v>42094</v>
      </c>
      <c r="K1750" s="83">
        <f t="shared" si="81"/>
        <v>0</v>
      </c>
      <c r="L1750" s="83" t="e">
        <f t="shared" si="82"/>
        <v>#DIV/0!</v>
      </c>
      <c r="M1750" s="83" t="e">
        <f>L1750-CGB_90DSMR</f>
        <v>#DIV/0!</v>
      </c>
      <c r="N1750" s="83" t="e">
        <f t="shared" si="83"/>
        <v>#DIV/0!</v>
      </c>
    </row>
    <row r="1751" spans="10:14" x14ac:dyDescent="0.25">
      <c r="J1751" s="84">
        <f>EOD_T-A1751</f>
        <v>42094</v>
      </c>
      <c r="K1751" s="83">
        <f t="shared" si="81"/>
        <v>0</v>
      </c>
      <c r="L1751" s="83" t="e">
        <f t="shared" si="82"/>
        <v>#DIV/0!</v>
      </c>
      <c r="M1751" s="83" t="e">
        <f>L1751-CGB_90DSMR</f>
        <v>#DIV/0!</v>
      </c>
      <c r="N1751" s="83" t="e">
        <f t="shared" si="83"/>
        <v>#DIV/0!</v>
      </c>
    </row>
    <row r="1752" spans="10:14" x14ac:dyDescent="0.25">
      <c r="J1752" s="84">
        <f>EOD_T-A1752</f>
        <v>42094</v>
      </c>
      <c r="K1752" s="83">
        <f t="shared" si="81"/>
        <v>0</v>
      </c>
      <c r="L1752" s="83" t="e">
        <f t="shared" si="82"/>
        <v>#DIV/0!</v>
      </c>
      <c r="M1752" s="83" t="e">
        <f>L1752-CGB_90DSMR</f>
        <v>#DIV/0!</v>
      </c>
      <c r="N1752" s="83" t="e">
        <f t="shared" si="83"/>
        <v>#DIV/0!</v>
      </c>
    </row>
    <row r="1753" spans="10:14" x14ac:dyDescent="0.25">
      <c r="J1753" s="84">
        <f>EOD_T-A1753</f>
        <v>42094</v>
      </c>
      <c r="K1753" s="83">
        <f t="shared" si="81"/>
        <v>0</v>
      </c>
      <c r="L1753" s="83" t="e">
        <f t="shared" si="82"/>
        <v>#DIV/0!</v>
      </c>
      <c r="M1753" s="83" t="e">
        <f>L1753-CGB_90DSMR</f>
        <v>#DIV/0!</v>
      </c>
      <c r="N1753" s="83" t="e">
        <f t="shared" si="83"/>
        <v>#DIV/0!</v>
      </c>
    </row>
    <row r="1754" spans="10:14" x14ac:dyDescent="0.25">
      <c r="J1754" s="84">
        <f>EOD_T-A1754</f>
        <v>42094</v>
      </c>
      <c r="K1754" s="83">
        <f t="shared" si="81"/>
        <v>0</v>
      </c>
      <c r="L1754" s="83" t="e">
        <f t="shared" si="82"/>
        <v>#DIV/0!</v>
      </c>
      <c r="M1754" s="83" t="e">
        <f>L1754-CGB_90DSMR</f>
        <v>#DIV/0!</v>
      </c>
      <c r="N1754" s="83" t="e">
        <f t="shared" si="83"/>
        <v>#DIV/0!</v>
      </c>
    </row>
    <row r="1755" spans="10:14" x14ac:dyDescent="0.25">
      <c r="J1755" s="84">
        <f>EOD_T-A1755</f>
        <v>42094</v>
      </c>
      <c r="K1755" s="83">
        <f t="shared" si="81"/>
        <v>0</v>
      </c>
      <c r="L1755" s="83" t="e">
        <f t="shared" si="82"/>
        <v>#DIV/0!</v>
      </c>
      <c r="M1755" s="83" t="e">
        <f>L1755-CGB_90DSMR</f>
        <v>#DIV/0!</v>
      </c>
      <c r="N1755" s="83" t="e">
        <f t="shared" si="83"/>
        <v>#DIV/0!</v>
      </c>
    </row>
    <row r="1756" spans="10:14" x14ac:dyDescent="0.25">
      <c r="J1756" s="84">
        <f>EOD_T-A1756</f>
        <v>42094</v>
      </c>
      <c r="K1756" s="83">
        <f t="shared" si="81"/>
        <v>0</v>
      </c>
      <c r="L1756" s="83" t="e">
        <f t="shared" si="82"/>
        <v>#DIV/0!</v>
      </c>
      <c r="M1756" s="83" t="e">
        <f>L1756-CGB_90DSMR</f>
        <v>#DIV/0!</v>
      </c>
      <c r="N1756" s="83" t="e">
        <f t="shared" si="83"/>
        <v>#DIV/0!</v>
      </c>
    </row>
    <row r="1757" spans="10:14" x14ac:dyDescent="0.25">
      <c r="J1757" s="84">
        <f>EOD_T-A1757</f>
        <v>42094</v>
      </c>
      <c r="K1757" s="83">
        <f t="shared" si="81"/>
        <v>0</v>
      </c>
      <c r="L1757" s="83" t="e">
        <f t="shared" si="82"/>
        <v>#DIV/0!</v>
      </c>
      <c r="M1757" s="83" t="e">
        <f>L1757-CGB_90DSMR</f>
        <v>#DIV/0!</v>
      </c>
      <c r="N1757" s="83" t="e">
        <f t="shared" si="83"/>
        <v>#DIV/0!</v>
      </c>
    </row>
    <row r="1758" spans="10:14" x14ac:dyDescent="0.25">
      <c r="J1758" s="84">
        <f>EOD_T-A1758</f>
        <v>42094</v>
      </c>
      <c r="K1758" s="83">
        <f t="shared" si="81"/>
        <v>0</v>
      </c>
      <c r="L1758" s="83" t="e">
        <f t="shared" si="82"/>
        <v>#DIV/0!</v>
      </c>
      <c r="M1758" s="83" t="e">
        <f>L1758-CGB_90DSMR</f>
        <v>#DIV/0!</v>
      </c>
      <c r="N1758" s="83" t="e">
        <f t="shared" si="83"/>
        <v>#DIV/0!</v>
      </c>
    </row>
    <row r="1759" spans="10:14" x14ac:dyDescent="0.25">
      <c r="J1759" s="84">
        <f>EOD_T-A1759</f>
        <v>42094</v>
      </c>
      <c r="K1759" s="83">
        <f t="shared" si="81"/>
        <v>0</v>
      </c>
      <c r="L1759" s="83" t="e">
        <f t="shared" si="82"/>
        <v>#DIV/0!</v>
      </c>
      <c r="M1759" s="83" t="e">
        <f>L1759-CGB_90DSMR</f>
        <v>#DIV/0!</v>
      </c>
      <c r="N1759" s="83" t="e">
        <f t="shared" si="83"/>
        <v>#DIV/0!</v>
      </c>
    </row>
    <row r="1760" spans="10:14" x14ac:dyDescent="0.25">
      <c r="J1760" s="84">
        <f>EOD_T-A1760</f>
        <v>42094</v>
      </c>
      <c r="K1760" s="83">
        <f t="shared" si="81"/>
        <v>0</v>
      </c>
      <c r="L1760" s="83" t="e">
        <f t="shared" si="82"/>
        <v>#DIV/0!</v>
      </c>
      <c r="M1760" s="83" t="e">
        <f>L1760-CGB_90DSMR</f>
        <v>#DIV/0!</v>
      </c>
      <c r="N1760" s="83" t="e">
        <f t="shared" si="83"/>
        <v>#DIV/0!</v>
      </c>
    </row>
    <row r="1761" spans="10:14" x14ac:dyDescent="0.25">
      <c r="J1761" s="84">
        <f>EOD_T-A1761</f>
        <v>42094</v>
      </c>
      <c r="K1761" s="83">
        <f t="shared" si="81"/>
        <v>0</v>
      </c>
      <c r="L1761" s="83" t="e">
        <f t="shared" si="82"/>
        <v>#DIV/0!</v>
      </c>
      <c r="M1761" s="83" t="e">
        <f>L1761-CGB_90DSMR</f>
        <v>#DIV/0!</v>
      </c>
      <c r="N1761" s="83" t="e">
        <f t="shared" si="83"/>
        <v>#DIV/0!</v>
      </c>
    </row>
    <row r="1762" spans="10:14" x14ac:dyDescent="0.25">
      <c r="J1762" s="84">
        <f>EOD_T-A1762</f>
        <v>42094</v>
      </c>
      <c r="K1762" s="83">
        <f t="shared" si="81"/>
        <v>0</v>
      </c>
      <c r="L1762" s="83" t="e">
        <f t="shared" si="82"/>
        <v>#DIV/0!</v>
      </c>
      <c r="M1762" s="83" t="e">
        <f>L1762-CGB_90DSMR</f>
        <v>#DIV/0!</v>
      </c>
      <c r="N1762" s="83" t="e">
        <f t="shared" si="83"/>
        <v>#DIV/0!</v>
      </c>
    </row>
    <row r="1763" spans="10:14" x14ac:dyDescent="0.25">
      <c r="J1763" s="84">
        <f>EOD_T-A1763</f>
        <v>42094</v>
      </c>
      <c r="K1763" s="83">
        <f t="shared" si="81"/>
        <v>0</v>
      </c>
      <c r="L1763" s="83" t="e">
        <f t="shared" si="82"/>
        <v>#DIV/0!</v>
      </c>
      <c r="M1763" s="83" t="e">
        <f>L1763-CGB_90DSMR</f>
        <v>#DIV/0!</v>
      </c>
      <c r="N1763" s="83" t="e">
        <f t="shared" si="83"/>
        <v>#DIV/0!</v>
      </c>
    </row>
    <row r="1764" spans="10:14" x14ac:dyDescent="0.25">
      <c r="J1764" s="84">
        <f>EOD_T-A1764</f>
        <v>42094</v>
      </c>
      <c r="K1764" s="83">
        <f t="shared" si="81"/>
        <v>0</v>
      </c>
      <c r="L1764" s="83" t="e">
        <f t="shared" si="82"/>
        <v>#DIV/0!</v>
      </c>
      <c r="M1764" s="83" t="e">
        <f>L1764-CGB_90DSMR</f>
        <v>#DIV/0!</v>
      </c>
      <c r="N1764" s="83" t="e">
        <f t="shared" si="83"/>
        <v>#DIV/0!</v>
      </c>
    </row>
    <row r="1765" spans="10:14" x14ac:dyDescent="0.25">
      <c r="J1765" s="84">
        <f>EOD_T-A1765</f>
        <v>42094</v>
      </c>
      <c r="K1765" s="83">
        <f t="shared" si="81"/>
        <v>0</v>
      </c>
      <c r="L1765" s="83" t="e">
        <f t="shared" si="82"/>
        <v>#DIV/0!</v>
      </c>
      <c r="M1765" s="83" t="e">
        <f>L1765-CGB_90DSMR</f>
        <v>#DIV/0!</v>
      </c>
      <c r="N1765" s="83" t="e">
        <f t="shared" si="83"/>
        <v>#DIV/0!</v>
      </c>
    </row>
    <row r="1766" spans="10:14" x14ac:dyDescent="0.25">
      <c r="J1766" s="84">
        <f>EOD_T-A1766</f>
        <v>42094</v>
      </c>
      <c r="K1766" s="83">
        <f t="shared" si="81"/>
        <v>0</v>
      </c>
      <c r="L1766" s="83" t="e">
        <f t="shared" si="82"/>
        <v>#DIV/0!</v>
      </c>
      <c r="M1766" s="83" t="e">
        <f>L1766-CGB_90DSMR</f>
        <v>#DIV/0!</v>
      </c>
      <c r="N1766" s="83" t="e">
        <f t="shared" si="83"/>
        <v>#DIV/0!</v>
      </c>
    </row>
    <row r="1767" spans="10:14" x14ac:dyDescent="0.25">
      <c r="J1767" s="84">
        <f>EOD_T-A1767</f>
        <v>42094</v>
      </c>
      <c r="K1767" s="83">
        <f t="shared" si="81"/>
        <v>0</v>
      </c>
      <c r="L1767" s="83" t="e">
        <f t="shared" si="82"/>
        <v>#DIV/0!</v>
      </c>
      <c r="M1767" s="83" t="e">
        <f>L1767-CGB_90DSMR</f>
        <v>#DIV/0!</v>
      </c>
      <c r="N1767" s="83" t="e">
        <f t="shared" si="83"/>
        <v>#DIV/0!</v>
      </c>
    </row>
    <row r="1768" spans="10:14" x14ac:dyDescent="0.25">
      <c r="J1768" s="84">
        <f>EOD_T-A1768</f>
        <v>42094</v>
      </c>
      <c r="K1768" s="83">
        <f t="shared" si="81"/>
        <v>0</v>
      </c>
      <c r="L1768" s="83" t="e">
        <f t="shared" si="82"/>
        <v>#DIV/0!</v>
      </c>
      <c r="M1768" s="83" t="e">
        <f>L1768-CGB_90DSMR</f>
        <v>#DIV/0!</v>
      </c>
      <c r="N1768" s="83" t="e">
        <f t="shared" si="83"/>
        <v>#DIV/0!</v>
      </c>
    </row>
    <row r="1769" spans="10:14" x14ac:dyDescent="0.25">
      <c r="J1769" s="84">
        <f>EOD_T-A1769</f>
        <v>42094</v>
      </c>
      <c r="K1769" s="83">
        <f t="shared" si="81"/>
        <v>0</v>
      </c>
      <c r="L1769" s="83" t="e">
        <f t="shared" si="82"/>
        <v>#DIV/0!</v>
      </c>
      <c r="M1769" s="83" t="e">
        <f>L1769-CGB_90DSMR</f>
        <v>#DIV/0!</v>
      </c>
      <c r="N1769" s="83" t="e">
        <f t="shared" si="83"/>
        <v>#DIV/0!</v>
      </c>
    </row>
    <row r="1770" spans="10:14" x14ac:dyDescent="0.25">
      <c r="J1770" s="84">
        <f>EOD_T-A1770</f>
        <v>42094</v>
      </c>
      <c r="K1770" s="83">
        <f t="shared" si="81"/>
        <v>0</v>
      </c>
      <c r="L1770" s="83" t="e">
        <f t="shared" si="82"/>
        <v>#DIV/0!</v>
      </c>
      <c r="M1770" s="83" t="e">
        <f>L1770-CGB_90DSMR</f>
        <v>#DIV/0!</v>
      </c>
      <c r="N1770" s="83" t="e">
        <f t="shared" si="83"/>
        <v>#DIV/0!</v>
      </c>
    </row>
    <row r="1771" spans="10:14" x14ac:dyDescent="0.25">
      <c r="J1771" s="84">
        <f>EOD_T-A1771</f>
        <v>42094</v>
      </c>
      <c r="K1771" s="83">
        <f t="shared" si="81"/>
        <v>0</v>
      </c>
      <c r="L1771" s="83" t="e">
        <f t="shared" si="82"/>
        <v>#DIV/0!</v>
      </c>
      <c r="M1771" s="83" t="e">
        <f>L1771-CGB_90DSMR</f>
        <v>#DIV/0!</v>
      </c>
      <c r="N1771" s="83" t="e">
        <f t="shared" si="83"/>
        <v>#DIV/0!</v>
      </c>
    </row>
    <row r="1772" spans="10:14" x14ac:dyDescent="0.25">
      <c r="J1772" s="84">
        <f>EOD_T-A1772</f>
        <v>42094</v>
      </c>
      <c r="K1772" s="83">
        <f t="shared" si="81"/>
        <v>0</v>
      </c>
      <c r="L1772" s="83" t="e">
        <f t="shared" si="82"/>
        <v>#DIV/0!</v>
      </c>
      <c r="M1772" s="83" t="e">
        <f>L1772-CGB_90DSMR</f>
        <v>#DIV/0!</v>
      </c>
      <c r="N1772" s="83" t="e">
        <f t="shared" si="83"/>
        <v>#DIV/0!</v>
      </c>
    </row>
    <row r="1773" spans="10:14" x14ac:dyDescent="0.25">
      <c r="J1773" s="84">
        <f>EOD_T-A1773</f>
        <v>42094</v>
      </c>
      <c r="K1773" s="83">
        <f t="shared" si="81"/>
        <v>0</v>
      </c>
      <c r="L1773" s="83" t="e">
        <f t="shared" si="82"/>
        <v>#DIV/0!</v>
      </c>
      <c r="M1773" s="83" t="e">
        <f>L1773-CGB_90DSMR</f>
        <v>#DIV/0!</v>
      </c>
      <c r="N1773" s="83" t="e">
        <f t="shared" si="83"/>
        <v>#DIV/0!</v>
      </c>
    </row>
    <row r="1774" spans="10:14" x14ac:dyDescent="0.25">
      <c r="J1774" s="84">
        <f>EOD_T-A1774</f>
        <v>42094</v>
      </c>
      <c r="K1774" s="83">
        <f t="shared" si="81"/>
        <v>0</v>
      </c>
      <c r="L1774" s="83" t="e">
        <f t="shared" si="82"/>
        <v>#DIV/0!</v>
      </c>
      <c r="M1774" s="83" t="e">
        <f>L1774-CGB_90DSMR</f>
        <v>#DIV/0!</v>
      </c>
      <c r="N1774" s="83" t="e">
        <f t="shared" si="83"/>
        <v>#DIV/0!</v>
      </c>
    </row>
    <row r="1775" spans="10:14" x14ac:dyDescent="0.25">
      <c r="J1775" s="84">
        <f>EOD_T-A1775</f>
        <v>42094</v>
      </c>
      <c r="K1775" s="83">
        <f t="shared" si="81"/>
        <v>0</v>
      </c>
      <c r="L1775" s="83" t="e">
        <f t="shared" si="82"/>
        <v>#DIV/0!</v>
      </c>
      <c r="M1775" s="83" t="e">
        <f>L1775-CGB_90DSMR</f>
        <v>#DIV/0!</v>
      </c>
      <c r="N1775" s="83" t="e">
        <f t="shared" si="83"/>
        <v>#DIV/0!</v>
      </c>
    </row>
    <row r="1776" spans="10:14" x14ac:dyDescent="0.25">
      <c r="J1776" s="84">
        <f>EOD_T-A1776</f>
        <v>42094</v>
      </c>
      <c r="K1776" s="83">
        <f t="shared" si="81"/>
        <v>0</v>
      </c>
      <c r="L1776" s="83" t="e">
        <f t="shared" si="82"/>
        <v>#DIV/0!</v>
      </c>
      <c r="M1776" s="83" t="e">
        <f>L1776-CGB_90DSMR</f>
        <v>#DIV/0!</v>
      </c>
      <c r="N1776" s="83" t="e">
        <f t="shared" si="83"/>
        <v>#DIV/0!</v>
      </c>
    </row>
    <row r="1777" spans="10:14" x14ac:dyDescent="0.25">
      <c r="J1777" s="84">
        <f>EOD_T-A1777</f>
        <v>42094</v>
      </c>
      <c r="K1777" s="83">
        <f t="shared" si="81"/>
        <v>0</v>
      </c>
      <c r="L1777" s="83" t="e">
        <f t="shared" si="82"/>
        <v>#DIV/0!</v>
      </c>
      <c r="M1777" s="83" t="e">
        <f>L1777-CGB_90DSMR</f>
        <v>#DIV/0!</v>
      </c>
      <c r="N1777" s="83" t="e">
        <f t="shared" si="83"/>
        <v>#DIV/0!</v>
      </c>
    </row>
    <row r="1778" spans="10:14" x14ac:dyDescent="0.25">
      <c r="J1778" s="84">
        <f>EOD_T-A1778</f>
        <v>42094</v>
      </c>
      <c r="K1778" s="83">
        <f t="shared" si="81"/>
        <v>0</v>
      </c>
      <c r="L1778" s="83" t="e">
        <f t="shared" si="82"/>
        <v>#DIV/0!</v>
      </c>
      <c r="M1778" s="83" t="e">
        <f>L1778-CGB_90DSMR</f>
        <v>#DIV/0!</v>
      </c>
      <c r="N1778" s="83" t="e">
        <f t="shared" si="83"/>
        <v>#DIV/0!</v>
      </c>
    </row>
    <row r="1779" spans="10:14" x14ac:dyDescent="0.25">
      <c r="J1779" s="84">
        <f>EOD_T-A1779</f>
        <v>42094</v>
      </c>
      <c r="K1779" s="83">
        <f t="shared" si="81"/>
        <v>0</v>
      </c>
      <c r="L1779" s="83" t="e">
        <f t="shared" si="82"/>
        <v>#DIV/0!</v>
      </c>
      <c r="M1779" s="83" t="e">
        <f>L1779-CGB_90DSMR</f>
        <v>#DIV/0!</v>
      </c>
      <c r="N1779" s="83" t="e">
        <f t="shared" si="83"/>
        <v>#DIV/0!</v>
      </c>
    </row>
    <row r="1780" spans="10:14" x14ac:dyDescent="0.25">
      <c r="J1780" s="84">
        <f>EOD_T-A1780</f>
        <v>42094</v>
      </c>
      <c r="K1780" s="83">
        <f t="shared" si="81"/>
        <v>0</v>
      </c>
      <c r="L1780" s="83" t="e">
        <f t="shared" si="82"/>
        <v>#DIV/0!</v>
      </c>
      <c r="M1780" s="83" t="e">
        <f>L1780-CGB_90DSMR</f>
        <v>#DIV/0!</v>
      </c>
      <c r="N1780" s="83" t="e">
        <f t="shared" si="83"/>
        <v>#DIV/0!</v>
      </c>
    </row>
    <row r="1781" spans="10:14" x14ac:dyDescent="0.25">
      <c r="J1781" s="84">
        <f>EOD_T-A1781</f>
        <v>42094</v>
      </c>
      <c r="K1781" s="83">
        <f t="shared" si="81"/>
        <v>0</v>
      </c>
      <c r="L1781" s="83" t="e">
        <f t="shared" si="82"/>
        <v>#DIV/0!</v>
      </c>
      <c r="M1781" s="83" t="e">
        <f>L1781-CGB_90DSMR</f>
        <v>#DIV/0!</v>
      </c>
      <c r="N1781" s="83" t="e">
        <f t="shared" si="83"/>
        <v>#DIV/0!</v>
      </c>
    </row>
    <row r="1782" spans="10:14" x14ac:dyDescent="0.25">
      <c r="J1782" s="84">
        <f>EOD_T-A1782</f>
        <v>42094</v>
      </c>
      <c r="K1782" s="83">
        <f t="shared" si="81"/>
        <v>0</v>
      </c>
      <c r="L1782" s="83" t="e">
        <f t="shared" si="82"/>
        <v>#DIV/0!</v>
      </c>
      <c r="M1782" s="83" t="e">
        <f>L1782-CGB_90DSMR</f>
        <v>#DIV/0!</v>
      </c>
      <c r="N1782" s="83" t="e">
        <f t="shared" si="83"/>
        <v>#DIV/0!</v>
      </c>
    </row>
    <row r="1783" spans="10:14" x14ac:dyDescent="0.25">
      <c r="J1783" s="84">
        <f>EOD_T-A1783</f>
        <v>42094</v>
      </c>
      <c r="K1783" s="83">
        <f t="shared" si="81"/>
        <v>0</v>
      </c>
      <c r="L1783" s="83" t="e">
        <f t="shared" si="82"/>
        <v>#DIV/0!</v>
      </c>
      <c r="M1783" s="83" t="e">
        <f>L1783-CGB_90DSMR</f>
        <v>#DIV/0!</v>
      </c>
      <c r="N1783" s="83" t="e">
        <f t="shared" si="83"/>
        <v>#DIV/0!</v>
      </c>
    </row>
    <row r="1784" spans="10:14" x14ac:dyDescent="0.25">
      <c r="J1784" s="84">
        <f>EOD_T-A1784</f>
        <v>42094</v>
      </c>
      <c r="K1784" s="83">
        <f t="shared" si="81"/>
        <v>0</v>
      </c>
      <c r="L1784" s="83" t="e">
        <f t="shared" si="82"/>
        <v>#DIV/0!</v>
      </c>
      <c r="M1784" s="83" t="e">
        <f>L1784-CGB_90DSMR</f>
        <v>#DIV/0!</v>
      </c>
      <c r="N1784" s="83" t="e">
        <f t="shared" si="83"/>
        <v>#DIV/0!</v>
      </c>
    </row>
    <row r="1785" spans="10:14" x14ac:dyDescent="0.25">
      <c r="J1785" s="84">
        <f>EOD_T-A1785</f>
        <v>42094</v>
      </c>
      <c r="K1785" s="83">
        <f t="shared" si="81"/>
        <v>0</v>
      </c>
      <c r="L1785" s="83" t="e">
        <f t="shared" si="82"/>
        <v>#DIV/0!</v>
      </c>
      <c r="M1785" s="83" t="e">
        <f>L1785-CGB_90DSMR</f>
        <v>#DIV/0!</v>
      </c>
      <c r="N1785" s="83" t="e">
        <f t="shared" si="83"/>
        <v>#DIV/0!</v>
      </c>
    </row>
    <row r="1786" spans="10:14" x14ac:dyDescent="0.25">
      <c r="J1786" s="84">
        <f>EOD_T-A1786</f>
        <v>42094</v>
      </c>
      <c r="K1786" s="83">
        <f t="shared" si="81"/>
        <v>0</v>
      </c>
      <c r="L1786" s="83" t="e">
        <f t="shared" si="82"/>
        <v>#DIV/0!</v>
      </c>
      <c r="M1786" s="83" t="e">
        <f>L1786-CGB_90DSMR</f>
        <v>#DIV/0!</v>
      </c>
      <c r="N1786" s="83" t="e">
        <f t="shared" si="83"/>
        <v>#DIV/0!</v>
      </c>
    </row>
    <row r="1787" spans="10:14" x14ac:dyDescent="0.25">
      <c r="J1787" s="84">
        <f>EOD_T-A1787</f>
        <v>42094</v>
      </c>
      <c r="K1787" s="83">
        <f t="shared" si="81"/>
        <v>0</v>
      </c>
      <c r="L1787" s="83" t="e">
        <f t="shared" si="82"/>
        <v>#DIV/0!</v>
      </c>
      <c r="M1787" s="83" t="e">
        <f>L1787-CGB_90DSMR</f>
        <v>#DIV/0!</v>
      </c>
      <c r="N1787" s="83" t="e">
        <f t="shared" si="83"/>
        <v>#DIV/0!</v>
      </c>
    </row>
    <row r="1788" spans="10:14" x14ac:dyDescent="0.25">
      <c r="J1788" s="84">
        <f>EOD_T-A1788</f>
        <v>42094</v>
      </c>
      <c r="K1788" s="83">
        <f t="shared" si="81"/>
        <v>0</v>
      </c>
      <c r="L1788" s="83" t="e">
        <f t="shared" si="82"/>
        <v>#DIV/0!</v>
      </c>
      <c r="M1788" s="83" t="e">
        <f>L1788-CGB_90DSMR</f>
        <v>#DIV/0!</v>
      </c>
      <c r="N1788" s="83" t="e">
        <f t="shared" si="83"/>
        <v>#DIV/0!</v>
      </c>
    </row>
    <row r="1789" spans="10:14" x14ac:dyDescent="0.25">
      <c r="J1789" s="84">
        <f>EOD_T-A1789</f>
        <v>42094</v>
      </c>
      <c r="K1789" s="83">
        <f t="shared" si="81"/>
        <v>0</v>
      </c>
      <c r="L1789" s="83" t="e">
        <f t="shared" si="82"/>
        <v>#DIV/0!</v>
      </c>
      <c r="M1789" s="83" t="e">
        <f>L1789-CGB_90DSMR</f>
        <v>#DIV/0!</v>
      </c>
      <c r="N1789" s="83" t="e">
        <f t="shared" si="83"/>
        <v>#DIV/0!</v>
      </c>
    </row>
    <row r="1790" spans="10:14" x14ac:dyDescent="0.25">
      <c r="J1790" s="84">
        <f>EOD_T-A1790</f>
        <v>42094</v>
      </c>
      <c r="K1790" s="83">
        <f t="shared" si="81"/>
        <v>0</v>
      </c>
      <c r="L1790" s="83" t="e">
        <f t="shared" si="82"/>
        <v>#DIV/0!</v>
      </c>
      <c r="M1790" s="83" t="e">
        <f>L1790-CGB_90DSMR</f>
        <v>#DIV/0!</v>
      </c>
      <c r="N1790" s="83" t="e">
        <f t="shared" si="83"/>
        <v>#DIV/0!</v>
      </c>
    </row>
    <row r="1791" spans="10:14" x14ac:dyDescent="0.25">
      <c r="J1791" s="84">
        <f>EOD_T-A1791</f>
        <v>42094</v>
      </c>
      <c r="K1791" s="83">
        <f t="shared" si="81"/>
        <v>0</v>
      </c>
      <c r="L1791" s="83" t="e">
        <f t="shared" si="82"/>
        <v>#DIV/0!</v>
      </c>
      <c r="M1791" s="83" t="e">
        <f>L1791-CGB_90DSMR</f>
        <v>#DIV/0!</v>
      </c>
      <c r="N1791" s="83" t="e">
        <f t="shared" si="83"/>
        <v>#DIV/0!</v>
      </c>
    </row>
    <row r="1792" spans="10:14" x14ac:dyDescent="0.25">
      <c r="J1792" s="84">
        <f>EOD_T-A1792</f>
        <v>42094</v>
      </c>
      <c r="K1792" s="83">
        <f t="shared" si="81"/>
        <v>0</v>
      </c>
      <c r="L1792" s="83" t="e">
        <f t="shared" si="82"/>
        <v>#DIV/0!</v>
      </c>
      <c r="M1792" s="83" t="e">
        <f>L1792-CGB_90DSMR</f>
        <v>#DIV/0!</v>
      </c>
      <c r="N1792" s="83" t="e">
        <f t="shared" si="83"/>
        <v>#DIV/0!</v>
      </c>
    </row>
    <row r="1793" spans="10:14" x14ac:dyDescent="0.25">
      <c r="J1793" s="84">
        <f>EOD_T-A1793</f>
        <v>42094</v>
      </c>
      <c r="K1793" s="83">
        <f t="shared" si="81"/>
        <v>0</v>
      </c>
      <c r="L1793" s="83" t="e">
        <f t="shared" si="82"/>
        <v>#DIV/0!</v>
      </c>
      <c r="M1793" s="83" t="e">
        <f>L1793-CGB_90DSMR</f>
        <v>#DIV/0!</v>
      </c>
      <c r="N1793" s="83" t="e">
        <f t="shared" si="83"/>
        <v>#DIV/0!</v>
      </c>
    </row>
    <row r="1794" spans="10:14" x14ac:dyDescent="0.25">
      <c r="J1794" s="84">
        <f>EOD_T-A1794</f>
        <v>42094</v>
      </c>
      <c r="K1794" s="83">
        <f t="shared" si="81"/>
        <v>0</v>
      </c>
      <c r="L1794" s="83" t="e">
        <f t="shared" si="82"/>
        <v>#DIV/0!</v>
      </c>
      <c r="M1794" s="83" t="e">
        <f>L1794-CGB_90DSMR</f>
        <v>#DIV/0!</v>
      </c>
      <c r="N1794" s="83" t="e">
        <f t="shared" si="83"/>
        <v>#DIV/0!</v>
      </c>
    </row>
    <row r="1795" spans="10:14" x14ac:dyDescent="0.25">
      <c r="J1795" s="84">
        <f>EOD_T-A1795</f>
        <v>42094</v>
      </c>
      <c r="K1795" s="83">
        <f t="shared" si="81"/>
        <v>0</v>
      </c>
      <c r="L1795" s="83" t="e">
        <f t="shared" si="82"/>
        <v>#DIV/0!</v>
      </c>
      <c r="M1795" s="83" t="e">
        <f>L1795-CGB_90DSMR</f>
        <v>#DIV/0!</v>
      </c>
      <c r="N1795" s="83" t="e">
        <f t="shared" si="83"/>
        <v>#DIV/0!</v>
      </c>
    </row>
    <row r="1796" spans="10:14" x14ac:dyDescent="0.25">
      <c r="J1796" s="84">
        <f>EOD_T-A1796</f>
        <v>42094</v>
      </c>
      <c r="K1796" s="83">
        <f t="shared" si="81"/>
        <v>0</v>
      </c>
      <c r="L1796" s="83" t="e">
        <f t="shared" si="82"/>
        <v>#DIV/0!</v>
      </c>
      <c r="M1796" s="83" t="e">
        <f>L1796-CGB_90DSMR</f>
        <v>#DIV/0!</v>
      </c>
      <c r="N1796" s="83" t="e">
        <f t="shared" si="83"/>
        <v>#DIV/0!</v>
      </c>
    </row>
    <row r="1797" spans="10:14" x14ac:dyDescent="0.25">
      <c r="J1797" s="84">
        <f>EOD_T-A1797</f>
        <v>42094</v>
      </c>
      <c r="K1797" s="83">
        <f t="shared" si="81"/>
        <v>0</v>
      </c>
      <c r="L1797" s="83" t="e">
        <f t="shared" si="82"/>
        <v>#DIV/0!</v>
      </c>
      <c r="M1797" s="83" t="e">
        <f>L1797-CGB_90DSMR</f>
        <v>#DIV/0!</v>
      </c>
      <c r="N1797" s="83" t="e">
        <f t="shared" si="83"/>
        <v>#DIV/0!</v>
      </c>
    </row>
    <row r="1798" spans="10:14" x14ac:dyDescent="0.25">
      <c r="J1798" s="84">
        <f>EOD_T-A1798</f>
        <v>42094</v>
      </c>
      <c r="K1798" s="83">
        <f t="shared" si="81"/>
        <v>0</v>
      </c>
      <c r="L1798" s="83" t="e">
        <f t="shared" si="82"/>
        <v>#DIV/0!</v>
      </c>
      <c r="M1798" s="83" t="e">
        <f>L1798-CGB_90DSMR</f>
        <v>#DIV/0!</v>
      </c>
      <c r="N1798" s="83" t="e">
        <f t="shared" si="83"/>
        <v>#DIV/0!</v>
      </c>
    </row>
    <row r="1799" spans="10:14" x14ac:dyDescent="0.25">
      <c r="J1799" s="84">
        <f>EOD_T-A1799</f>
        <v>42094</v>
      </c>
      <c r="K1799" s="83">
        <f t="shared" si="81"/>
        <v>0</v>
      </c>
      <c r="L1799" s="83" t="e">
        <f t="shared" si="82"/>
        <v>#DIV/0!</v>
      </c>
      <c r="M1799" s="83" t="e">
        <f>L1799-CGB_90DSMR</f>
        <v>#DIV/0!</v>
      </c>
      <c r="N1799" s="83" t="e">
        <f t="shared" si="83"/>
        <v>#DIV/0!</v>
      </c>
    </row>
    <row r="1800" spans="10:14" x14ac:dyDescent="0.25">
      <c r="J1800" s="84">
        <f>EOD_T-A1800</f>
        <v>42094</v>
      </c>
      <c r="K1800" s="83">
        <f t="shared" si="81"/>
        <v>0</v>
      </c>
      <c r="L1800" s="83" t="e">
        <f t="shared" si="82"/>
        <v>#DIV/0!</v>
      </c>
      <c r="M1800" s="83" t="e">
        <f>L1800-CGB_90DSMR</f>
        <v>#DIV/0!</v>
      </c>
      <c r="N1800" s="83" t="e">
        <f t="shared" si="83"/>
        <v>#DIV/0!</v>
      </c>
    </row>
    <row r="1801" spans="10:14" x14ac:dyDescent="0.25">
      <c r="J1801" s="84">
        <f>EOD_T-A1801</f>
        <v>42094</v>
      </c>
      <c r="K1801" s="83">
        <f t="shared" si="81"/>
        <v>0</v>
      </c>
      <c r="L1801" s="83" t="e">
        <f t="shared" si="82"/>
        <v>#DIV/0!</v>
      </c>
      <c r="M1801" s="83" t="e">
        <f>L1801-CGB_90DSMR</f>
        <v>#DIV/0!</v>
      </c>
      <c r="N1801" s="83" t="e">
        <f t="shared" si="83"/>
        <v>#DIV/0!</v>
      </c>
    </row>
    <row r="1802" spans="10:14" x14ac:dyDescent="0.25">
      <c r="J1802" s="84">
        <f>EOD_T-A1802</f>
        <v>42094</v>
      </c>
      <c r="K1802" s="83">
        <f t="shared" si="81"/>
        <v>0</v>
      </c>
      <c r="L1802" s="83" t="e">
        <f t="shared" si="82"/>
        <v>#DIV/0!</v>
      </c>
      <c r="M1802" s="83" t="e">
        <f>L1802-CGB_90DSMR</f>
        <v>#DIV/0!</v>
      </c>
      <c r="N1802" s="83" t="e">
        <f t="shared" si="83"/>
        <v>#DIV/0!</v>
      </c>
    </row>
    <row r="1803" spans="10:14" x14ac:dyDescent="0.25">
      <c r="J1803" s="84">
        <f>EOD_T-A1803</f>
        <v>42094</v>
      </c>
      <c r="K1803" s="83">
        <f t="shared" si="81"/>
        <v>0</v>
      </c>
      <c r="L1803" s="83" t="e">
        <f t="shared" si="82"/>
        <v>#DIV/0!</v>
      </c>
      <c r="M1803" s="83" t="e">
        <f>L1803-CGB_90DSMR</f>
        <v>#DIV/0!</v>
      </c>
      <c r="N1803" s="83" t="e">
        <f t="shared" si="83"/>
        <v>#DIV/0!</v>
      </c>
    </row>
    <row r="1804" spans="10:14" x14ac:dyDescent="0.25">
      <c r="J1804" s="84">
        <f>EOD_T-A1804</f>
        <v>42094</v>
      </c>
      <c r="K1804" s="83">
        <f t="shared" ref="K1804:K1867" si="84">E1804-E1805</f>
        <v>0</v>
      </c>
      <c r="L1804" s="83" t="e">
        <f t="shared" ref="L1804:L1867" si="85">K1804/E1805*100</f>
        <v>#DIV/0!</v>
      </c>
      <c r="M1804" s="83" t="e">
        <f>L1804-CGB_90DSMR</f>
        <v>#DIV/0!</v>
      </c>
      <c r="N1804" s="83" t="e">
        <f t="shared" ref="N1804:N1867" si="86">M1804*M1804</f>
        <v>#DIV/0!</v>
      </c>
    </row>
    <row r="1805" spans="10:14" x14ac:dyDescent="0.25">
      <c r="J1805" s="84">
        <f>EOD_T-A1805</f>
        <v>42094</v>
      </c>
      <c r="K1805" s="83">
        <f t="shared" si="84"/>
        <v>0</v>
      </c>
      <c r="L1805" s="83" t="e">
        <f t="shared" si="85"/>
        <v>#DIV/0!</v>
      </c>
      <c r="M1805" s="83" t="e">
        <f>L1805-CGB_90DSMR</f>
        <v>#DIV/0!</v>
      </c>
      <c r="N1805" s="83" t="e">
        <f t="shared" si="86"/>
        <v>#DIV/0!</v>
      </c>
    </row>
    <row r="1806" spans="10:14" x14ac:dyDescent="0.25">
      <c r="J1806" s="84">
        <f>EOD_T-A1806</f>
        <v>42094</v>
      </c>
      <c r="K1806" s="83">
        <f t="shared" si="84"/>
        <v>0</v>
      </c>
      <c r="L1806" s="83" t="e">
        <f t="shared" si="85"/>
        <v>#DIV/0!</v>
      </c>
      <c r="M1806" s="83" t="e">
        <f>L1806-CGB_90DSMR</f>
        <v>#DIV/0!</v>
      </c>
      <c r="N1806" s="83" t="e">
        <f t="shared" si="86"/>
        <v>#DIV/0!</v>
      </c>
    </row>
    <row r="1807" spans="10:14" x14ac:dyDescent="0.25">
      <c r="J1807" s="84">
        <f>EOD_T-A1807</f>
        <v>42094</v>
      </c>
      <c r="K1807" s="83">
        <f t="shared" si="84"/>
        <v>0</v>
      </c>
      <c r="L1807" s="83" t="e">
        <f t="shared" si="85"/>
        <v>#DIV/0!</v>
      </c>
      <c r="M1807" s="83" t="e">
        <f>L1807-CGB_90DSMR</f>
        <v>#DIV/0!</v>
      </c>
      <c r="N1807" s="83" t="e">
        <f t="shared" si="86"/>
        <v>#DIV/0!</v>
      </c>
    </row>
    <row r="1808" spans="10:14" x14ac:dyDescent="0.25">
      <c r="J1808" s="84">
        <f>EOD_T-A1808</f>
        <v>42094</v>
      </c>
      <c r="K1808" s="83">
        <f t="shared" si="84"/>
        <v>0</v>
      </c>
      <c r="L1808" s="83" t="e">
        <f t="shared" si="85"/>
        <v>#DIV/0!</v>
      </c>
      <c r="M1808" s="83" t="e">
        <f>L1808-CGB_90DSMR</f>
        <v>#DIV/0!</v>
      </c>
      <c r="N1808" s="83" t="e">
        <f t="shared" si="86"/>
        <v>#DIV/0!</v>
      </c>
    </row>
    <row r="1809" spans="10:14" x14ac:dyDescent="0.25">
      <c r="J1809" s="84">
        <f>EOD_T-A1809</f>
        <v>42094</v>
      </c>
      <c r="K1809" s="83">
        <f t="shared" si="84"/>
        <v>0</v>
      </c>
      <c r="L1809" s="83" t="e">
        <f t="shared" si="85"/>
        <v>#DIV/0!</v>
      </c>
      <c r="M1809" s="83" t="e">
        <f>L1809-CGB_90DSMR</f>
        <v>#DIV/0!</v>
      </c>
      <c r="N1809" s="83" t="e">
        <f t="shared" si="86"/>
        <v>#DIV/0!</v>
      </c>
    </row>
    <row r="1810" spans="10:14" x14ac:dyDescent="0.25">
      <c r="J1810" s="84">
        <f>EOD_T-A1810</f>
        <v>42094</v>
      </c>
      <c r="K1810" s="83">
        <f t="shared" si="84"/>
        <v>0</v>
      </c>
      <c r="L1810" s="83" t="e">
        <f t="shared" si="85"/>
        <v>#DIV/0!</v>
      </c>
      <c r="M1810" s="83" t="e">
        <f>L1810-CGB_90DSMR</f>
        <v>#DIV/0!</v>
      </c>
      <c r="N1810" s="83" t="e">
        <f t="shared" si="86"/>
        <v>#DIV/0!</v>
      </c>
    </row>
    <row r="1811" spans="10:14" x14ac:dyDescent="0.25">
      <c r="J1811" s="84">
        <f>EOD_T-A1811</f>
        <v>42094</v>
      </c>
      <c r="K1811" s="83">
        <f t="shared" si="84"/>
        <v>0</v>
      </c>
      <c r="L1811" s="83" t="e">
        <f t="shared" si="85"/>
        <v>#DIV/0!</v>
      </c>
      <c r="M1811" s="83" t="e">
        <f>L1811-CGB_90DSMR</f>
        <v>#DIV/0!</v>
      </c>
      <c r="N1811" s="83" t="e">
        <f t="shared" si="86"/>
        <v>#DIV/0!</v>
      </c>
    </row>
    <row r="1812" spans="10:14" x14ac:dyDescent="0.25">
      <c r="J1812" s="84">
        <f>EOD_T-A1812</f>
        <v>42094</v>
      </c>
      <c r="K1812" s="83">
        <f t="shared" si="84"/>
        <v>0</v>
      </c>
      <c r="L1812" s="83" t="e">
        <f t="shared" si="85"/>
        <v>#DIV/0!</v>
      </c>
      <c r="M1812" s="83" t="e">
        <f>L1812-CGB_90DSMR</f>
        <v>#DIV/0!</v>
      </c>
      <c r="N1812" s="83" t="e">
        <f t="shared" si="86"/>
        <v>#DIV/0!</v>
      </c>
    </row>
    <row r="1813" spans="10:14" x14ac:dyDescent="0.25">
      <c r="J1813" s="84">
        <f>EOD_T-A1813</f>
        <v>42094</v>
      </c>
      <c r="K1813" s="83">
        <f t="shared" si="84"/>
        <v>0</v>
      </c>
      <c r="L1813" s="83" t="e">
        <f t="shared" si="85"/>
        <v>#DIV/0!</v>
      </c>
      <c r="M1813" s="83" t="e">
        <f>L1813-CGB_90DSMR</f>
        <v>#DIV/0!</v>
      </c>
      <c r="N1813" s="83" t="e">
        <f t="shared" si="86"/>
        <v>#DIV/0!</v>
      </c>
    </row>
    <row r="1814" spans="10:14" x14ac:dyDescent="0.25">
      <c r="J1814" s="84">
        <f>EOD_T-A1814</f>
        <v>42094</v>
      </c>
      <c r="K1814" s="83">
        <f t="shared" si="84"/>
        <v>0</v>
      </c>
      <c r="L1814" s="83" t="e">
        <f t="shared" si="85"/>
        <v>#DIV/0!</v>
      </c>
      <c r="M1814" s="83" t="e">
        <f>L1814-CGB_90DSMR</f>
        <v>#DIV/0!</v>
      </c>
      <c r="N1814" s="83" t="e">
        <f t="shared" si="86"/>
        <v>#DIV/0!</v>
      </c>
    </row>
    <row r="1815" spans="10:14" x14ac:dyDescent="0.25">
      <c r="J1815" s="84">
        <f>EOD_T-A1815</f>
        <v>42094</v>
      </c>
      <c r="K1815" s="83">
        <f t="shared" si="84"/>
        <v>0</v>
      </c>
      <c r="L1815" s="83" t="e">
        <f t="shared" si="85"/>
        <v>#DIV/0!</v>
      </c>
      <c r="M1815" s="83" t="e">
        <f>L1815-CGB_90DSMR</f>
        <v>#DIV/0!</v>
      </c>
      <c r="N1815" s="83" t="e">
        <f t="shared" si="86"/>
        <v>#DIV/0!</v>
      </c>
    </row>
    <row r="1816" spans="10:14" x14ac:dyDescent="0.25">
      <c r="J1816" s="84">
        <f>EOD_T-A1816</f>
        <v>42094</v>
      </c>
      <c r="K1816" s="83">
        <f t="shared" si="84"/>
        <v>0</v>
      </c>
      <c r="L1816" s="83" t="e">
        <f t="shared" si="85"/>
        <v>#DIV/0!</v>
      </c>
      <c r="M1816" s="83" t="e">
        <f>L1816-CGB_90DSMR</f>
        <v>#DIV/0!</v>
      </c>
      <c r="N1816" s="83" t="e">
        <f t="shared" si="86"/>
        <v>#DIV/0!</v>
      </c>
    </row>
    <row r="1817" spans="10:14" x14ac:dyDescent="0.25">
      <c r="J1817" s="84">
        <f>EOD_T-A1817</f>
        <v>42094</v>
      </c>
      <c r="K1817" s="83">
        <f t="shared" si="84"/>
        <v>0</v>
      </c>
      <c r="L1817" s="83" t="e">
        <f t="shared" si="85"/>
        <v>#DIV/0!</v>
      </c>
      <c r="M1817" s="83" t="e">
        <f>L1817-CGB_90DSMR</f>
        <v>#DIV/0!</v>
      </c>
      <c r="N1817" s="83" t="e">
        <f t="shared" si="86"/>
        <v>#DIV/0!</v>
      </c>
    </row>
    <row r="1818" spans="10:14" x14ac:dyDescent="0.25">
      <c r="J1818" s="84">
        <f>EOD_T-A1818</f>
        <v>42094</v>
      </c>
      <c r="K1818" s="83">
        <f t="shared" si="84"/>
        <v>0</v>
      </c>
      <c r="L1818" s="83" t="e">
        <f t="shared" si="85"/>
        <v>#DIV/0!</v>
      </c>
      <c r="M1818" s="83" t="e">
        <f>L1818-CGB_90DSMR</f>
        <v>#DIV/0!</v>
      </c>
      <c r="N1818" s="83" t="e">
        <f t="shared" si="86"/>
        <v>#DIV/0!</v>
      </c>
    </row>
    <row r="1819" spans="10:14" x14ac:dyDescent="0.25">
      <c r="J1819" s="84">
        <f>EOD_T-A1819</f>
        <v>42094</v>
      </c>
      <c r="K1819" s="83">
        <f t="shared" si="84"/>
        <v>0</v>
      </c>
      <c r="L1819" s="83" t="e">
        <f t="shared" si="85"/>
        <v>#DIV/0!</v>
      </c>
      <c r="M1819" s="83" t="e">
        <f>L1819-CGB_90DSMR</f>
        <v>#DIV/0!</v>
      </c>
      <c r="N1819" s="83" t="e">
        <f t="shared" si="86"/>
        <v>#DIV/0!</v>
      </c>
    </row>
    <row r="1820" spans="10:14" x14ac:dyDescent="0.25">
      <c r="J1820" s="84">
        <f>EOD_T-A1820</f>
        <v>42094</v>
      </c>
      <c r="K1820" s="83">
        <f t="shared" si="84"/>
        <v>0</v>
      </c>
      <c r="L1820" s="83" t="e">
        <f t="shared" si="85"/>
        <v>#DIV/0!</v>
      </c>
      <c r="M1820" s="83" t="e">
        <f>L1820-CGB_90DSMR</f>
        <v>#DIV/0!</v>
      </c>
      <c r="N1820" s="83" t="e">
        <f t="shared" si="86"/>
        <v>#DIV/0!</v>
      </c>
    </row>
    <row r="1821" spans="10:14" x14ac:dyDescent="0.25">
      <c r="J1821" s="84">
        <f>EOD_T-A1821</f>
        <v>42094</v>
      </c>
      <c r="K1821" s="83">
        <f t="shared" si="84"/>
        <v>0</v>
      </c>
      <c r="L1821" s="83" t="e">
        <f t="shared" si="85"/>
        <v>#DIV/0!</v>
      </c>
      <c r="M1821" s="83" t="e">
        <f>L1821-CGB_90DSMR</f>
        <v>#DIV/0!</v>
      </c>
      <c r="N1821" s="83" t="e">
        <f t="shared" si="86"/>
        <v>#DIV/0!</v>
      </c>
    </row>
    <row r="1822" spans="10:14" x14ac:dyDescent="0.25">
      <c r="J1822" s="84">
        <f>EOD_T-A1822</f>
        <v>42094</v>
      </c>
      <c r="K1822" s="83">
        <f t="shared" si="84"/>
        <v>0</v>
      </c>
      <c r="L1822" s="83" t="e">
        <f t="shared" si="85"/>
        <v>#DIV/0!</v>
      </c>
      <c r="M1822" s="83" t="e">
        <f>L1822-CGB_90DSMR</f>
        <v>#DIV/0!</v>
      </c>
      <c r="N1822" s="83" t="e">
        <f t="shared" si="86"/>
        <v>#DIV/0!</v>
      </c>
    </row>
    <row r="1823" spans="10:14" x14ac:dyDescent="0.25">
      <c r="J1823" s="84">
        <f>EOD_T-A1823</f>
        <v>42094</v>
      </c>
      <c r="K1823" s="83">
        <f t="shared" si="84"/>
        <v>0</v>
      </c>
      <c r="L1823" s="83" t="e">
        <f t="shared" si="85"/>
        <v>#DIV/0!</v>
      </c>
      <c r="M1823" s="83" t="e">
        <f>L1823-CGB_90DSMR</f>
        <v>#DIV/0!</v>
      </c>
      <c r="N1823" s="83" t="e">
        <f t="shared" si="86"/>
        <v>#DIV/0!</v>
      </c>
    </row>
    <row r="1824" spans="10:14" x14ac:dyDescent="0.25">
      <c r="J1824" s="84">
        <f>EOD_T-A1824</f>
        <v>42094</v>
      </c>
      <c r="K1824" s="83">
        <f t="shared" si="84"/>
        <v>0</v>
      </c>
      <c r="L1824" s="83" t="e">
        <f t="shared" si="85"/>
        <v>#DIV/0!</v>
      </c>
      <c r="M1824" s="83" t="e">
        <f>L1824-CGB_90DSMR</f>
        <v>#DIV/0!</v>
      </c>
      <c r="N1824" s="83" t="e">
        <f t="shared" si="86"/>
        <v>#DIV/0!</v>
      </c>
    </row>
    <row r="1825" spans="10:14" x14ac:dyDescent="0.25">
      <c r="J1825" s="84">
        <f>EOD_T-A1825</f>
        <v>42094</v>
      </c>
      <c r="K1825" s="83">
        <f t="shared" si="84"/>
        <v>0</v>
      </c>
      <c r="L1825" s="83" t="e">
        <f t="shared" si="85"/>
        <v>#DIV/0!</v>
      </c>
      <c r="M1825" s="83" t="e">
        <f>L1825-CGB_90DSMR</f>
        <v>#DIV/0!</v>
      </c>
      <c r="N1825" s="83" t="e">
        <f t="shared" si="86"/>
        <v>#DIV/0!</v>
      </c>
    </row>
    <row r="1826" spans="10:14" x14ac:dyDescent="0.25">
      <c r="J1826" s="84">
        <f>EOD_T-A1826</f>
        <v>42094</v>
      </c>
      <c r="K1826" s="83">
        <f t="shared" si="84"/>
        <v>0</v>
      </c>
      <c r="L1826" s="83" t="e">
        <f t="shared" si="85"/>
        <v>#DIV/0!</v>
      </c>
      <c r="M1826" s="83" t="e">
        <f>L1826-CGB_90DSMR</f>
        <v>#DIV/0!</v>
      </c>
      <c r="N1826" s="83" t="e">
        <f t="shared" si="86"/>
        <v>#DIV/0!</v>
      </c>
    </row>
    <row r="1827" spans="10:14" x14ac:dyDescent="0.25">
      <c r="J1827" s="84">
        <f>EOD_T-A1827</f>
        <v>42094</v>
      </c>
      <c r="K1827" s="83">
        <f t="shared" si="84"/>
        <v>0</v>
      </c>
      <c r="L1827" s="83" t="e">
        <f t="shared" si="85"/>
        <v>#DIV/0!</v>
      </c>
      <c r="M1827" s="83" t="e">
        <f>L1827-CGB_90DSMR</f>
        <v>#DIV/0!</v>
      </c>
      <c r="N1827" s="83" t="e">
        <f t="shared" si="86"/>
        <v>#DIV/0!</v>
      </c>
    </row>
    <row r="1828" spans="10:14" x14ac:dyDescent="0.25">
      <c r="J1828" s="84">
        <f>EOD_T-A1828</f>
        <v>42094</v>
      </c>
      <c r="K1828" s="83">
        <f t="shared" si="84"/>
        <v>0</v>
      </c>
      <c r="L1828" s="83" t="e">
        <f t="shared" si="85"/>
        <v>#DIV/0!</v>
      </c>
      <c r="M1828" s="83" t="e">
        <f>L1828-CGB_90DSMR</f>
        <v>#DIV/0!</v>
      </c>
      <c r="N1828" s="83" t="e">
        <f t="shared" si="86"/>
        <v>#DIV/0!</v>
      </c>
    </row>
    <row r="1829" spans="10:14" x14ac:dyDescent="0.25">
      <c r="J1829" s="84">
        <f>EOD_T-A1829</f>
        <v>42094</v>
      </c>
      <c r="K1829" s="83">
        <f t="shared" si="84"/>
        <v>0</v>
      </c>
      <c r="L1829" s="83" t="e">
        <f t="shared" si="85"/>
        <v>#DIV/0!</v>
      </c>
      <c r="M1829" s="83" t="e">
        <f>L1829-CGB_90DSMR</f>
        <v>#DIV/0!</v>
      </c>
      <c r="N1829" s="83" t="e">
        <f t="shared" si="86"/>
        <v>#DIV/0!</v>
      </c>
    </row>
    <row r="1830" spans="10:14" x14ac:dyDescent="0.25">
      <c r="J1830" s="84">
        <f>EOD_T-A1830</f>
        <v>42094</v>
      </c>
      <c r="K1830" s="83">
        <f t="shared" si="84"/>
        <v>0</v>
      </c>
      <c r="L1830" s="83" t="e">
        <f t="shared" si="85"/>
        <v>#DIV/0!</v>
      </c>
      <c r="M1830" s="83" t="e">
        <f>L1830-CGB_90DSMR</f>
        <v>#DIV/0!</v>
      </c>
      <c r="N1830" s="83" t="e">
        <f t="shared" si="86"/>
        <v>#DIV/0!</v>
      </c>
    </row>
    <row r="1831" spans="10:14" x14ac:dyDescent="0.25">
      <c r="J1831" s="84">
        <f>EOD_T-A1831</f>
        <v>42094</v>
      </c>
      <c r="K1831" s="83">
        <f t="shared" si="84"/>
        <v>0</v>
      </c>
      <c r="L1831" s="83" t="e">
        <f t="shared" si="85"/>
        <v>#DIV/0!</v>
      </c>
      <c r="M1831" s="83" t="e">
        <f>L1831-CGB_90DSMR</f>
        <v>#DIV/0!</v>
      </c>
      <c r="N1831" s="83" t="e">
        <f t="shared" si="86"/>
        <v>#DIV/0!</v>
      </c>
    </row>
    <row r="1832" spans="10:14" x14ac:dyDescent="0.25">
      <c r="J1832" s="84">
        <f>EOD_T-A1832</f>
        <v>42094</v>
      </c>
      <c r="K1832" s="83">
        <f t="shared" si="84"/>
        <v>0</v>
      </c>
      <c r="L1832" s="83" t="e">
        <f t="shared" si="85"/>
        <v>#DIV/0!</v>
      </c>
      <c r="M1832" s="83" t="e">
        <f>L1832-CGB_90DSMR</f>
        <v>#DIV/0!</v>
      </c>
      <c r="N1832" s="83" t="e">
        <f t="shared" si="86"/>
        <v>#DIV/0!</v>
      </c>
    </row>
    <row r="1833" spans="10:14" x14ac:dyDescent="0.25">
      <c r="J1833" s="84">
        <f>EOD_T-A1833</f>
        <v>42094</v>
      </c>
      <c r="K1833" s="83">
        <f t="shared" si="84"/>
        <v>0</v>
      </c>
      <c r="L1833" s="83" t="e">
        <f t="shared" si="85"/>
        <v>#DIV/0!</v>
      </c>
      <c r="M1833" s="83" t="e">
        <f>L1833-CGB_90DSMR</f>
        <v>#DIV/0!</v>
      </c>
      <c r="N1833" s="83" t="e">
        <f t="shared" si="86"/>
        <v>#DIV/0!</v>
      </c>
    </row>
    <row r="1834" spans="10:14" x14ac:dyDescent="0.25">
      <c r="J1834" s="84">
        <f>EOD_T-A1834</f>
        <v>42094</v>
      </c>
      <c r="K1834" s="83">
        <f t="shared" si="84"/>
        <v>0</v>
      </c>
      <c r="L1834" s="83" t="e">
        <f t="shared" si="85"/>
        <v>#DIV/0!</v>
      </c>
      <c r="M1834" s="83" t="e">
        <f>L1834-CGB_90DSMR</f>
        <v>#DIV/0!</v>
      </c>
      <c r="N1834" s="83" t="e">
        <f t="shared" si="86"/>
        <v>#DIV/0!</v>
      </c>
    </row>
    <row r="1835" spans="10:14" x14ac:dyDescent="0.25">
      <c r="J1835" s="84">
        <f>EOD_T-A1835</f>
        <v>42094</v>
      </c>
      <c r="K1835" s="83">
        <f t="shared" si="84"/>
        <v>0</v>
      </c>
      <c r="L1835" s="83" t="e">
        <f t="shared" si="85"/>
        <v>#DIV/0!</v>
      </c>
      <c r="M1835" s="83" t="e">
        <f>L1835-CGB_90DSMR</f>
        <v>#DIV/0!</v>
      </c>
      <c r="N1835" s="83" t="e">
        <f t="shared" si="86"/>
        <v>#DIV/0!</v>
      </c>
    </row>
    <row r="1836" spans="10:14" x14ac:dyDescent="0.25">
      <c r="J1836" s="84">
        <f>EOD_T-A1836</f>
        <v>42094</v>
      </c>
      <c r="K1836" s="83">
        <f t="shared" si="84"/>
        <v>0</v>
      </c>
      <c r="L1836" s="83" t="e">
        <f t="shared" si="85"/>
        <v>#DIV/0!</v>
      </c>
      <c r="M1836" s="83" t="e">
        <f>L1836-CGB_90DSMR</f>
        <v>#DIV/0!</v>
      </c>
      <c r="N1836" s="83" t="e">
        <f t="shared" si="86"/>
        <v>#DIV/0!</v>
      </c>
    </row>
    <row r="1837" spans="10:14" x14ac:dyDescent="0.25">
      <c r="J1837" s="84">
        <f>EOD_T-A1837</f>
        <v>42094</v>
      </c>
      <c r="K1837" s="83">
        <f t="shared" si="84"/>
        <v>0</v>
      </c>
      <c r="L1837" s="83" t="e">
        <f t="shared" si="85"/>
        <v>#DIV/0!</v>
      </c>
      <c r="M1837" s="83" t="e">
        <f>L1837-CGB_90DSMR</f>
        <v>#DIV/0!</v>
      </c>
      <c r="N1837" s="83" t="e">
        <f t="shared" si="86"/>
        <v>#DIV/0!</v>
      </c>
    </row>
    <row r="1838" spans="10:14" x14ac:dyDescent="0.25">
      <c r="J1838" s="84">
        <f>EOD_T-A1838</f>
        <v>42094</v>
      </c>
      <c r="K1838" s="83">
        <f t="shared" si="84"/>
        <v>0</v>
      </c>
      <c r="L1838" s="83" t="e">
        <f t="shared" si="85"/>
        <v>#DIV/0!</v>
      </c>
      <c r="M1838" s="83" t="e">
        <f>L1838-CGB_90DSMR</f>
        <v>#DIV/0!</v>
      </c>
      <c r="N1838" s="83" t="e">
        <f t="shared" si="86"/>
        <v>#DIV/0!</v>
      </c>
    </row>
    <row r="1839" spans="10:14" x14ac:dyDescent="0.25">
      <c r="J1839" s="84">
        <f>EOD_T-A1839</f>
        <v>42094</v>
      </c>
      <c r="K1839" s="83">
        <f t="shared" si="84"/>
        <v>0</v>
      </c>
      <c r="L1839" s="83" t="e">
        <f t="shared" si="85"/>
        <v>#DIV/0!</v>
      </c>
      <c r="M1839" s="83" t="e">
        <f>L1839-CGB_90DSMR</f>
        <v>#DIV/0!</v>
      </c>
      <c r="N1839" s="83" t="e">
        <f t="shared" si="86"/>
        <v>#DIV/0!</v>
      </c>
    </row>
    <row r="1840" spans="10:14" x14ac:dyDescent="0.25">
      <c r="J1840" s="84">
        <f>EOD_T-A1840</f>
        <v>42094</v>
      </c>
      <c r="K1840" s="83">
        <f t="shared" si="84"/>
        <v>0</v>
      </c>
      <c r="L1840" s="83" t="e">
        <f t="shared" si="85"/>
        <v>#DIV/0!</v>
      </c>
      <c r="M1840" s="83" t="e">
        <f>L1840-CGB_90DSMR</f>
        <v>#DIV/0!</v>
      </c>
      <c r="N1840" s="83" t="e">
        <f t="shared" si="86"/>
        <v>#DIV/0!</v>
      </c>
    </row>
    <row r="1841" spans="10:14" x14ac:dyDescent="0.25">
      <c r="J1841" s="84">
        <f>EOD_T-A1841</f>
        <v>42094</v>
      </c>
      <c r="K1841" s="83">
        <f t="shared" si="84"/>
        <v>0</v>
      </c>
      <c r="L1841" s="83" t="e">
        <f t="shared" si="85"/>
        <v>#DIV/0!</v>
      </c>
      <c r="M1841" s="83" t="e">
        <f>L1841-CGB_90DSMR</f>
        <v>#DIV/0!</v>
      </c>
      <c r="N1841" s="83" t="e">
        <f t="shared" si="86"/>
        <v>#DIV/0!</v>
      </c>
    </row>
    <row r="1842" spans="10:14" x14ac:dyDescent="0.25">
      <c r="J1842" s="84">
        <f>EOD_T-A1842</f>
        <v>42094</v>
      </c>
      <c r="K1842" s="83">
        <f t="shared" si="84"/>
        <v>0</v>
      </c>
      <c r="L1842" s="83" t="e">
        <f t="shared" si="85"/>
        <v>#DIV/0!</v>
      </c>
      <c r="M1842" s="83" t="e">
        <f>L1842-CGB_90DSMR</f>
        <v>#DIV/0!</v>
      </c>
      <c r="N1842" s="83" t="e">
        <f t="shared" si="86"/>
        <v>#DIV/0!</v>
      </c>
    </row>
    <row r="1843" spans="10:14" x14ac:dyDescent="0.25">
      <c r="J1843" s="84">
        <f>EOD_T-A1843</f>
        <v>42094</v>
      </c>
      <c r="K1843" s="83">
        <f t="shared" si="84"/>
        <v>0</v>
      </c>
      <c r="L1843" s="83" t="e">
        <f t="shared" si="85"/>
        <v>#DIV/0!</v>
      </c>
      <c r="M1843" s="83" t="e">
        <f>L1843-CGB_90DSMR</f>
        <v>#DIV/0!</v>
      </c>
      <c r="N1843" s="83" t="e">
        <f t="shared" si="86"/>
        <v>#DIV/0!</v>
      </c>
    </row>
    <row r="1844" spans="10:14" x14ac:dyDescent="0.25">
      <c r="J1844" s="84">
        <f>EOD_T-A1844</f>
        <v>42094</v>
      </c>
      <c r="K1844" s="83">
        <f t="shared" si="84"/>
        <v>0</v>
      </c>
      <c r="L1844" s="83" t="e">
        <f t="shared" si="85"/>
        <v>#DIV/0!</v>
      </c>
      <c r="M1844" s="83" t="e">
        <f>L1844-CGB_90DSMR</f>
        <v>#DIV/0!</v>
      </c>
      <c r="N1844" s="83" t="e">
        <f t="shared" si="86"/>
        <v>#DIV/0!</v>
      </c>
    </row>
    <row r="1845" spans="10:14" x14ac:dyDescent="0.25">
      <c r="J1845" s="84">
        <f>EOD_T-A1845</f>
        <v>42094</v>
      </c>
      <c r="K1845" s="83">
        <f t="shared" si="84"/>
        <v>0</v>
      </c>
      <c r="L1845" s="83" t="e">
        <f t="shared" si="85"/>
        <v>#DIV/0!</v>
      </c>
      <c r="M1845" s="83" t="e">
        <f>L1845-CGB_90DSMR</f>
        <v>#DIV/0!</v>
      </c>
      <c r="N1845" s="83" t="e">
        <f t="shared" si="86"/>
        <v>#DIV/0!</v>
      </c>
    </row>
    <row r="1846" spans="10:14" x14ac:dyDescent="0.25">
      <c r="J1846" s="84">
        <f>EOD_T-A1846</f>
        <v>42094</v>
      </c>
      <c r="K1846" s="83">
        <f t="shared" si="84"/>
        <v>0</v>
      </c>
      <c r="L1846" s="83" t="e">
        <f t="shared" si="85"/>
        <v>#DIV/0!</v>
      </c>
      <c r="M1846" s="83" t="e">
        <f>L1846-CGB_90DSMR</f>
        <v>#DIV/0!</v>
      </c>
      <c r="N1846" s="83" t="e">
        <f t="shared" si="86"/>
        <v>#DIV/0!</v>
      </c>
    </row>
    <row r="1847" spans="10:14" x14ac:dyDescent="0.25">
      <c r="J1847" s="84">
        <f>EOD_T-A1847</f>
        <v>42094</v>
      </c>
      <c r="K1847" s="83">
        <f t="shared" si="84"/>
        <v>0</v>
      </c>
      <c r="L1847" s="83" t="e">
        <f t="shared" si="85"/>
        <v>#DIV/0!</v>
      </c>
      <c r="M1847" s="83" t="e">
        <f>L1847-CGB_90DSMR</f>
        <v>#DIV/0!</v>
      </c>
      <c r="N1847" s="83" t="e">
        <f t="shared" si="86"/>
        <v>#DIV/0!</v>
      </c>
    </row>
    <row r="1848" spans="10:14" x14ac:dyDescent="0.25">
      <c r="J1848" s="84">
        <f>EOD_T-A1848</f>
        <v>42094</v>
      </c>
      <c r="K1848" s="83">
        <f t="shared" si="84"/>
        <v>0</v>
      </c>
      <c r="L1848" s="83" t="e">
        <f t="shared" si="85"/>
        <v>#DIV/0!</v>
      </c>
      <c r="M1848" s="83" t="e">
        <f>L1848-CGB_90DSMR</f>
        <v>#DIV/0!</v>
      </c>
      <c r="N1848" s="83" t="e">
        <f t="shared" si="86"/>
        <v>#DIV/0!</v>
      </c>
    </row>
    <row r="1849" spans="10:14" x14ac:dyDescent="0.25">
      <c r="J1849" s="84">
        <f>EOD_T-A1849</f>
        <v>42094</v>
      </c>
      <c r="K1849" s="83">
        <f t="shared" si="84"/>
        <v>0</v>
      </c>
      <c r="L1849" s="83" t="e">
        <f t="shared" si="85"/>
        <v>#DIV/0!</v>
      </c>
      <c r="M1849" s="83" t="e">
        <f>L1849-CGB_90DSMR</f>
        <v>#DIV/0!</v>
      </c>
      <c r="N1849" s="83" t="e">
        <f t="shared" si="86"/>
        <v>#DIV/0!</v>
      </c>
    </row>
    <row r="1850" spans="10:14" x14ac:dyDescent="0.25">
      <c r="J1850" s="84">
        <f>EOD_T-A1850</f>
        <v>42094</v>
      </c>
      <c r="K1850" s="83">
        <f t="shared" si="84"/>
        <v>0</v>
      </c>
      <c r="L1850" s="83" t="e">
        <f t="shared" si="85"/>
        <v>#DIV/0!</v>
      </c>
      <c r="M1850" s="83" t="e">
        <f>L1850-CGB_90DSMR</f>
        <v>#DIV/0!</v>
      </c>
      <c r="N1850" s="83" t="e">
        <f t="shared" si="86"/>
        <v>#DIV/0!</v>
      </c>
    </row>
    <row r="1851" spans="10:14" x14ac:dyDescent="0.25">
      <c r="J1851" s="84">
        <f>EOD_T-A1851</f>
        <v>42094</v>
      </c>
      <c r="K1851" s="83">
        <f t="shared" si="84"/>
        <v>0</v>
      </c>
      <c r="L1851" s="83" t="e">
        <f t="shared" si="85"/>
        <v>#DIV/0!</v>
      </c>
      <c r="M1851" s="83" t="e">
        <f>L1851-CGB_90DSMR</f>
        <v>#DIV/0!</v>
      </c>
      <c r="N1851" s="83" t="e">
        <f t="shared" si="86"/>
        <v>#DIV/0!</v>
      </c>
    </row>
    <row r="1852" spans="10:14" x14ac:dyDescent="0.25">
      <c r="J1852" s="84">
        <f>EOD_T-A1852</f>
        <v>42094</v>
      </c>
      <c r="K1852" s="83">
        <f t="shared" si="84"/>
        <v>0</v>
      </c>
      <c r="L1852" s="83" t="e">
        <f t="shared" si="85"/>
        <v>#DIV/0!</v>
      </c>
      <c r="M1852" s="83" t="e">
        <f>L1852-CGB_90DSMR</f>
        <v>#DIV/0!</v>
      </c>
      <c r="N1852" s="83" t="e">
        <f t="shared" si="86"/>
        <v>#DIV/0!</v>
      </c>
    </row>
    <row r="1853" spans="10:14" x14ac:dyDescent="0.25">
      <c r="J1853" s="84">
        <f>EOD_T-A1853</f>
        <v>42094</v>
      </c>
      <c r="K1853" s="83">
        <f t="shared" si="84"/>
        <v>0</v>
      </c>
      <c r="L1853" s="83" t="e">
        <f t="shared" si="85"/>
        <v>#DIV/0!</v>
      </c>
      <c r="M1853" s="83" t="e">
        <f>L1853-CGB_90DSMR</f>
        <v>#DIV/0!</v>
      </c>
      <c r="N1853" s="83" t="e">
        <f t="shared" si="86"/>
        <v>#DIV/0!</v>
      </c>
    </row>
    <row r="1854" spans="10:14" x14ac:dyDescent="0.25">
      <c r="J1854" s="84">
        <f>EOD_T-A1854</f>
        <v>42094</v>
      </c>
      <c r="K1854" s="83">
        <f t="shared" si="84"/>
        <v>0</v>
      </c>
      <c r="L1854" s="83" t="e">
        <f t="shared" si="85"/>
        <v>#DIV/0!</v>
      </c>
      <c r="M1854" s="83" t="e">
        <f>L1854-CGB_90DSMR</f>
        <v>#DIV/0!</v>
      </c>
      <c r="N1854" s="83" t="e">
        <f t="shared" si="86"/>
        <v>#DIV/0!</v>
      </c>
    </row>
    <row r="1855" spans="10:14" x14ac:dyDescent="0.25">
      <c r="J1855" s="84">
        <f>EOD_T-A1855</f>
        <v>42094</v>
      </c>
      <c r="K1855" s="83">
        <f t="shared" si="84"/>
        <v>0</v>
      </c>
      <c r="L1855" s="83" t="e">
        <f t="shared" si="85"/>
        <v>#DIV/0!</v>
      </c>
      <c r="M1855" s="83" t="e">
        <f>L1855-CGB_90DSMR</f>
        <v>#DIV/0!</v>
      </c>
      <c r="N1855" s="83" t="e">
        <f t="shared" si="86"/>
        <v>#DIV/0!</v>
      </c>
    </row>
    <row r="1856" spans="10:14" x14ac:dyDescent="0.25">
      <c r="J1856" s="84">
        <f>EOD_T-A1856</f>
        <v>42094</v>
      </c>
      <c r="K1856" s="83">
        <f t="shared" si="84"/>
        <v>0</v>
      </c>
      <c r="L1856" s="83" t="e">
        <f t="shared" si="85"/>
        <v>#DIV/0!</v>
      </c>
      <c r="M1856" s="83" t="e">
        <f>L1856-CGB_90DSMR</f>
        <v>#DIV/0!</v>
      </c>
      <c r="N1856" s="83" t="e">
        <f t="shared" si="86"/>
        <v>#DIV/0!</v>
      </c>
    </row>
    <row r="1857" spans="10:14" x14ac:dyDescent="0.25">
      <c r="J1857" s="84">
        <f>EOD_T-A1857</f>
        <v>42094</v>
      </c>
      <c r="K1857" s="83">
        <f t="shared" si="84"/>
        <v>0</v>
      </c>
      <c r="L1857" s="83" t="e">
        <f t="shared" si="85"/>
        <v>#DIV/0!</v>
      </c>
      <c r="M1857" s="83" t="e">
        <f>L1857-CGB_90DSMR</f>
        <v>#DIV/0!</v>
      </c>
      <c r="N1857" s="83" t="e">
        <f t="shared" si="86"/>
        <v>#DIV/0!</v>
      </c>
    </row>
    <row r="1858" spans="10:14" x14ac:dyDescent="0.25">
      <c r="J1858" s="84">
        <f>EOD_T-A1858</f>
        <v>42094</v>
      </c>
      <c r="K1858" s="83">
        <f t="shared" si="84"/>
        <v>0</v>
      </c>
      <c r="L1858" s="83" t="e">
        <f t="shared" si="85"/>
        <v>#DIV/0!</v>
      </c>
      <c r="M1858" s="83" t="e">
        <f>L1858-CGB_90DSMR</f>
        <v>#DIV/0!</v>
      </c>
      <c r="N1858" s="83" t="e">
        <f t="shared" si="86"/>
        <v>#DIV/0!</v>
      </c>
    </row>
    <row r="1859" spans="10:14" x14ac:dyDescent="0.25">
      <c r="J1859" s="84">
        <f>EOD_T-A1859</f>
        <v>42094</v>
      </c>
      <c r="K1859" s="83">
        <f t="shared" si="84"/>
        <v>0</v>
      </c>
      <c r="L1859" s="83" t="e">
        <f t="shared" si="85"/>
        <v>#DIV/0!</v>
      </c>
      <c r="M1859" s="83" t="e">
        <f>L1859-CGB_90DSMR</f>
        <v>#DIV/0!</v>
      </c>
      <c r="N1859" s="83" t="e">
        <f t="shared" si="86"/>
        <v>#DIV/0!</v>
      </c>
    </row>
    <row r="1860" spans="10:14" x14ac:dyDescent="0.25">
      <c r="J1860" s="84">
        <f>EOD_T-A1860</f>
        <v>42094</v>
      </c>
      <c r="K1860" s="83">
        <f t="shared" si="84"/>
        <v>0</v>
      </c>
      <c r="L1860" s="83" t="e">
        <f t="shared" si="85"/>
        <v>#DIV/0!</v>
      </c>
      <c r="M1860" s="83" t="e">
        <f>L1860-CGB_90DSMR</f>
        <v>#DIV/0!</v>
      </c>
      <c r="N1860" s="83" t="e">
        <f t="shared" si="86"/>
        <v>#DIV/0!</v>
      </c>
    </row>
    <row r="1861" spans="10:14" x14ac:dyDescent="0.25">
      <c r="J1861" s="84">
        <f>EOD_T-A1861</f>
        <v>42094</v>
      </c>
      <c r="K1861" s="83">
        <f t="shared" si="84"/>
        <v>0</v>
      </c>
      <c r="L1861" s="83" t="e">
        <f t="shared" si="85"/>
        <v>#DIV/0!</v>
      </c>
      <c r="M1861" s="83" t="e">
        <f>L1861-CGB_90DSMR</f>
        <v>#DIV/0!</v>
      </c>
      <c r="N1861" s="83" t="e">
        <f t="shared" si="86"/>
        <v>#DIV/0!</v>
      </c>
    </row>
    <row r="1862" spans="10:14" x14ac:dyDescent="0.25">
      <c r="J1862" s="84">
        <f>EOD_T-A1862</f>
        <v>42094</v>
      </c>
      <c r="K1862" s="83">
        <f t="shared" si="84"/>
        <v>0</v>
      </c>
      <c r="L1862" s="83" t="e">
        <f t="shared" si="85"/>
        <v>#DIV/0!</v>
      </c>
      <c r="M1862" s="83" t="e">
        <f>L1862-CGB_90DSMR</f>
        <v>#DIV/0!</v>
      </c>
      <c r="N1862" s="83" t="e">
        <f t="shared" si="86"/>
        <v>#DIV/0!</v>
      </c>
    </row>
    <row r="1863" spans="10:14" x14ac:dyDescent="0.25">
      <c r="J1863" s="84">
        <f>EOD_T-A1863</f>
        <v>42094</v>
      </c>
      <c r="K1863" s="83">
        <f t="shared" si="84"/>
        <v>0</v>
      </c>
      <c r="L1863" s="83" t="e">
        <f t="shared" si="85"/>
        <v>#DIV/0!</v>
      </c>
      <c r="M1863" s="83" t="e">
        <f>L1863-CGB_90DSMR</f>
        <v>#DIV/0!</v>
      </c>
      <c r="N1863" s="83" t="e">
        <f t="shared" si="86"/>
        <v>#DIV/0!</v>
      </c>
    </row>
    <row r="1864" spans="10:14" x14ac:dyDescent="0.25">
      <c r="J1864" s="84">
        <f>EOD_T-A1864</f>
        <v>42094</v>
      </c>
      <c r="K1864" s="83">
        <f t="shared" si="84"/>
        <v>0</v>
      </c>
      <c r="L1864" s="83" t="e">
        <f t="shared" si="85"/>
        <v>#DIV/0!</v>
      </c>
      <c r="M1864" s="83" t="e">
        <f>L1864-CGB_90DSMR</f>
        <v>#DIV/0!</v>
      </c>
      <c r="N1864" s="83" t="e">
        <f t="shared" si="86"/>
        <v>#DIV/0!</v>
      </c>
    </row>
    <row r="1865" spans="10:14" x14ac:dyDescent="0.25">
      <c r="J1865" s="84">
        <f>EOD_T-A1865</f>
        <v>42094</v>
      </c>
      <c r="K1865" s="83">
        <f t="shared" si="84"/>
        <v>0</v>
      </c>
      <c r="L1865" s="83" t="e">
        <f t="shared" si="85"/>
        <v>#DIV/0!</v>
      </c>
      <c r="M1865" s="83" t="e">
        <f>L1865-CGB_90DSMR</f>
        <v>#DIV/0!</v>
      </c>
      <c r="N1865" s="83" t="e">
        <f t="shared" si="86"/>
        <v>#DIV/0!</v>
      </c>
    </row>
    <row r="1866" spans="10:14" x14ac:dyDescent="0.25">
      <c r="J1866" s="84">
        <f>EOD_T-A1866</f>
        <v>42094</v>
      </c>
      <c r="K1866" s="83">
        <f t="shared" si="84"/>
        <v>0</v>
      </c>
      <c r="L1866" s="83" t="e">
        <f t="shared" si="85"/>
        <v>#DIV/0!</v>
      </c>
      <c r="M1866" s="83" t="e">
        <f>L1866-CGB_90DSMR</f>
        <v>#DIV/0!</v>
      </c>
      <c r="N1866" s="83" t="e">
        <f t="shared" si="86"/>
        <v>#DIV/0!</v>
      </c>
    </row>
    <row r="1867" spans="10:14" x14ac:dyDescent="0.25">
      <c r="J1867" s="84">
        <f>EOD_T-A1867</f>
        <v>42094</v>
      </c>
      <c r="K1867" s="83">
        <f t="shared" si="84"/>
        <v>0</v>
      </c>
      <c r="L1867" s="83" t="e">
        <f t="shared" si="85"/>
        <v>#DIV/0!</v>
      </c>
      <c r="M1867" s="83" t="e">
        <f>L1867-CGB_90DSMR</f>
        <v>#DIV/0!</v>
      </c>
      <c r="N1867" s="83" t="e">
        <f t="shared" si="86"/>
        <v>#DIV/0!</v>
      </c>
    </row>
    <row r="1868" spans="10:14" x14ac:dyDescent="0.25">
      <c r="J1868" s="84">
        <f>EOD_T-A1868</f>
        <v>42094</v>
      </c>
      <c r="K1868" s="83">
        <f t="shared" ref="K1868:K1931" si="87">E1868-E1869</f>
        <v>0</v>
      </c>
      <c r="L1868" s="83" t="e">
        <f t="shared" ref="L1868:L1931" si="88">K1868/E1869*100</f>
        <v>#DIV/0!</v>
      </c>
      <c r="M1868" s="83" t="e">
        <f>L1868-CGB_90DSMR</f>
        <v>#DIV/0!</v>
      </c>
      <c r="N1868" s="83" t="e">
        <f t="shared" ref="N1868:N1931" si="89">M1868*M1868</f>
        <v>#DIV/0!</v>
      </c>
    </row>
    <row r="1869" spans="10:14" x14ac:dyDescent="0.25">
      <c r="J1869" s="84">
        <f>EOD_T-A1869</f>
        <v>42094</v>
      </c>
      <c r="K1869" s="83">
        <f t="shared" si="87"/>
        <v>0</v>
      </c>
      <c r="L1869" s="83" t="e">
        <f t="shared" si="88"/>
        <v>#DIV/0!</v>
      </c>
      <c r="M1869" s="83" t="e">
        <f>L1869-CGB_90DSMR</f>
        <v>#DIV/0!</v>
      </c>
      <c r="N1869" s="83" t="e">
        <f t="shared" si="89"/>
        <v>#DIV/0!</v>
      </c>
    </row>
    <row r="1870" spans="10:14" x14ac:dyDescent="0.25">
      <c r="J1870" s="84">
        <f>EOD_T-A1870</f>
        <v>42094</v>
      </c>
      <c r="K1870" s="83">
        <f t="shared" si="87"/>
        <v>0</v>
      </c>
      <c r="L1870" s="83" t="e">
        <f t="shared" si="88"/>
        <v>#DIV/0!</v>
      </c>
      <c r="M1870" s="83" t="e">
        <f>L1870-CGB_90DSMR</f>
        <v>#DIV/0!</v>
      </c>
      <c r="N1870" s="83" t="e">
        <f t="shared" si="89"/>
        <v>#DIV/0!</v>
      </c>
    </row>
    <row r="1871" spans="10:14" x14ac:dyDescent="0.25">
      <c r="J1871" s="84">
        <f>EOD_T-A1871</f>
        <v>42094</v>
      </c>
      <c r="K1871" s="83">
        <f t="shared" si="87"/>
        <v>0</v>
      </c>
      <c r="L1871" s="83" t="e">
        <f t="shared" si="88"/>
        <v>#DIV/0!</v>
      </c>
      <c r="M1871" s="83" t="e">
        <f>L1871-CGB_90DSMR</f>
        <v>#DIV/0!</v>
      </c>
      <c r="N1871" s="83" t="e">
        <f t="shared" si="89"/>
        <v>#DIV/0!</v>
      </c>
    </row>
    <row r="1872" spans="10:14" x14ac:dyDescent="0.25">
      <c r="J1872" s="84">
        <f>EOD_T-A1872</f>
        <v>42094</v>
      </c>
      <c r="K1872" s="83">
        <f t="shared" si="87"/>
        <v>0</v>
      </c>
      <c r="L1872" s="83" t="e">
        <f t="shared" si="88"/>
        <v>#DIV/0!</v>
      </c>
      <c r="M1872" s="83" t="e">
        <f>L1872-CGB_90DSMR</f>
        <v>#DIV/0!</v>
      </c>
      <c r="N1872" s="83" t="e">
        <f t="shared" si="89"/>
        <v>#DIV/0!</v>
      </c>
    </row>
    <row r="1873" spans="10:14" x14ac:dyDescent="0.25">
      <c r="J1873" s="84">
        <f>EOD_T-A1873</f>
        <v>42094</v>
      </c>
      <c r="K1873" s="83">
        <f t="shared" si="87"/>
        <v>0</v>
      </c>
      <c r="L1873" s="83" t="e">
        <f t="shared" si="88"/>
        <v>#DIV/0!</v>
      </c>
      <c r="M1873" s="83" t="e">
        <f>L1873-CGB_90DSMR</f>
        <v>#DIV/0!</v>
      </c>
      <c r="N1873" s="83" t="e">
        <f t="shared" si="89"/>
        <v>#DIV/0!</v>
      </c>
    </row>
    <row r="1874" spans="10:14" x14ac:dyDescent="0.25">
      <c r="J1874" s="84">
        <f>EOD_T-A1874</f>
        <v>42094</v>
      </c>
      <c r="K1874" s="83">
        <f t="shared" si="87"/>
        <v>0</v>
      </c>
      <c r="L1874" s="83" t="e">
        <f t="shared" si="88"/>
        <v>#DIV/0!</v>
      </c>
      <c r="M1874" s="83" t="e">
        <f>L1874-CGB_90DSMR</f>
        <v>#DIV/0!</v>
      </c>
      <c r="N1874" s="83" t="e">
        <f t="shared" si="89"/>
        <v>#DIV/0!</v>
      </c>
    </row>
    <row r="1875" spans="10:14" x14ac:dyDescent="0.25">
      <c r="J1875" s="84">
        <f>EOD_T-A1875</f>
        <v>42094</v>
      </c>
      <c r="K1875" s="83">
        <f t="shared" si="87"/>
        <v>0</v>
      </c>
      <c r="L1875" s="83" t="e">
        <f t="shared" si="88"/>
        <v>#DIV/0!</v>
      </c>
      <c r="M1875" s="83" t="e">
        <f>L1875-CGB_90DSMR</f>
        <v>#DIV/0!</v>
      </c>
      <c r="N1875" s="83" t="e">
        <f t="shared" si="89"/>
        <v>#DIV/0!</v>
      </c>
    </row>
    <row r="1876" spans="10:14" x14ac:dyDescent="0.25">
      <c r="J1876" s="84">
        <f>EOD_T-A1876</f>
        <v>42094</v>
      </c>
      <c r="K1876" s="83">
        <f t="shared" si="87"/>
        <v>0</v>
      </c>
      <c r="L1876" s="83" t="e">
        <f t="shared" si="88"/>
        <v>#DIV/0!</v>
      </c>
      <c r="M1876" s="83" t="e">
        <f>L1876-CGB_90DSMR</f>
        <v>#DIV/0!</v>
      </c>
      <c r="N1876" s="83" t="e">
        <f t="shared" si="89"/>
        <v>#DIV/0!</v>
      </c>
    </row>
    <row r="1877" spans="10:14" x14ac:dyDescent="0.25">
      <c r="J1877" s="84">
        <f>EOD_T-A1877</f>
        <v>42094</v>
      </c>
      <c r="K1877" s="83">
        <f t="shared" si="87"/>
        <v>0</v>
      </c>
      <c r="L1877" s="83" t="e">
        <f t="shared" si="88"/>
        <v>#DIV/0!</v>
      </c>
      <c r="M1877" s="83" t="e">
        <f>L1877-CGB_90DSMR</f>
        <v>#DIV/0!</v>
      </c>
      <c r="N1877" s="83" t="e">
        <f t="shared" si="89"/>
        <v>#DIV/0!</v>
      </c>
    </row>
    <row r="1878" spans="10:14" x14ac:dyDescent="0.25">
      <c r="J1878" s="84">
        <f>EOD_T-A1878</f>
        <v>42094</v>
      </c>
      <c r="K1878" s="83">
        <f t="shared" si="87"/>
        <v>0</v>
      </c>
      <c r="L1878" s="83" t="e">
        <f t="shared" si="88"/>
        <v>#DIV/0!</v>
      </c>
      <c r="M1878" s="83" t="e">
        <f>L1878-CGB_90DSMR</f>
        <v>#DIV/0!</v>
      </c>
      <c r="N1878" s="83" t="e">
        <f t="shared" si="89"/>
        <v>#DIV/0!</v>
      </c>
    </row>
    <row r="1879" spans="10:14" x14ac:dyDescent="0.25">
      <c r="J1879" s="84">
        <f>EOD_T-A1879</f>
        <v>42094</v>
      </c>
      <c r="K1879" s="83">
        <f t="shared" si="87"/>
        <v>0</v>
      </c>
      <c r="L1879" s="83" t="e">
        <f t="shared" si="88"/>
        <v>#DIV/0!</v>
      </c>
      <c r="M1879" s="83" t="e">
        <f>L1879-CGB_90DSMR</f>
        <v>#DIV/0!</v>
      </c>
      <c r="N1879" s="83" t="e">
        <f t="shared" si="89"/>
        <v>#DIV/0!</v>
      </c>
    </row>
    <row r="1880" spans="10:14" x14ac:dyDescent="0.25">
      <c r="J1880" s="84">
        <f>EOD_T-A1880</f>
        <v>42094</v>
      </c>
      <c r="K1880" s="83">
        <f t="shared" si="87"/>
        <v>0</v>
      </c>
      <c r="L1880" s="83" t="e">
        <f t="shared" si="88"/>
        <v>#DIV/0!</v>
      </c>
      <c r="M1880" s="83" t="e">
        <f>L1880-CGB_90DSMR</f>
        <v>#DIV/0!</v>
      </c>
      <c r="N1880" s="83" t="e">
        <f t="shared" si="89"/>
        <v>#DIV/0!</v>
      </c>
    </row>
    <row r="1881" spans="10:14" x14ac:dyDescent="0.25">
      <c r="J1881" s="84">
        <f>EOD_T-A1881</f>
        <v>42094</v>
      </c>
      <c r="K1881" s="83">
        <f t="shared" si="87"/>
        <v>0</v>
      </c>
      <c r="L1881" s="83" t="e">
        <f t="shared" si="88"/>
        <v>#DIV/0!</v>
      </c>
      <c r="M1881" s="83" t="e">
        <f>L1881-CGB_90DSMR</f>
        <v>#DIV/0!</v>
      </c>
      <c r="N1881" s="83" t="e">
        <f t="shared" si="89"/>
        <v>#DIV/0!</v>
      </c>
    </row>
    <row r="1882" spans="10:14" x14ac:dyDescent="0.25">
      <c r="J1882" s="84">
        <f>EOD_T-A1882</f>
        <v>42094</v>
      </c>
      <c r="K1882" s="83">
        <f t="shared" si="87"/>
        <v>0</v>
      </c>
      <c r="L1882" s="83" t="e">
        <f t="shared" si="88"/>
        <v>#DIV/0!</v>
      </c>
      <c r="M1882" s="83" t="e">
        <f>L1882-CGB_90DSMR</f>
        <v>#DIV/0!</v>
      </c>
      <c r="N1882" s="83" t="e">
        <f t="shared" si="89"/>
        <v>#DIV/0!</v>
      </c>
    </row>
    <row r="1883" spans="10:14" x14ac:dyDescent="0.25">
      <c r="J1883" s="84">
        <f>EOD_T-A1883</f>
        <v>42094</v>
      </c>
      <c r="K1883" s="83">
        <f t="shared" si="87"/>
        <v>0</v>
      </c>
      <c r="L1883" s="83" t="e">
        <f t="shared" si="88"/>
        <v>#DIV/0!</v>
      </c>
      <c r="M1883" s="83" t="e">
        <f>L1883-CGB_90DSMR</f>
        <v>#DIV/0!</v>
      </c>
      <c r="N1883" s="83" t="e">
        <f t="shared" si="89"/>
        <v>#DIV/0!</v>
      </c>
    </row>
    <row r="1884" spans="10:14" x14ac:dyDescent="0.25">
      <c r="J1884" s="84">
        <f>EOD_T-A1884</f>
        <v>42094</v>
      </c>
      <c r="K1884" s="83">
        <f t="shared" si="87"/>
        <v>0</v>
      </c>
      <c r="L1884" s="83" t="e">
        <f t="shared" si="88"/>
        <v>#DIV/0!</v>
      </c>
      <c r="M1884" s="83" t="e">
        <f>L1884-CGB_90DSMR</f>
        <v>#DIV/0!</v>
      </c>
      <c r="N1884" s="83" t="e">
        <f t="shared" si="89"/>
        <v>#DIV/0!</v>
      </c>
    </row>
    <row r="1885" spans="10:14" x14ac:dyDescent="0.25">
      <c r="J1885" s="84">
        <f>EOD_T-A1885</f>
        <v>42094</v>
      </c>
      <c r="K1885" s="83">
        <f t="shared" si="87"/>
        <v>0</v>
      </c>
      <c r="L1885" s="83" t="e">
        <f t="shared" si="88"/>
        <v>#DIV/0!</v>
      </c>
      <c r="M1885" s="83" t="e">
        <f>L1885-CGB_90DSMR</f>
        <v>#DIV/0!</v>
      </c>
      <c r="N1885" s="83" t="e">
        <f t="shared" si="89"/>
        <v>#DIV/0!</v>
      </c>
    </row>
    <row r="1886" spans="10:14" x14ac:dyDescent="0.25">
      <c r="J1886" s="84">
        <f>EOD_T-A1886</f>
        <v>42094</v>
      </c>
      <c r="K1886" s="83">
        <f t="shared" si="87"/>
        <v>0</v>
      </c>
      <c r="L1886" s="83" t="e">
        <f t="shared" si="88"/>
        <v>#DIV/0!</v>
      </c>
      <c r="M1886" s="83" t="e">
        <f>L1886-CGB_90DSMR</f>
        <v>#DIV/0!</v>
      </c>
      <c r="N1886" s="83" t="e">
        <f t="shared" si="89"/>
        <v>#DIV/0!</v>
      </c>
    </row>
    <row r="1887" spans="10:14" x14ac:dyDescent="0.25">
      <c r="J1887" s="84">
        <f>EOD_T-A1887</f>
        <v>42094</v>
      </c>
      <c r="K1887" s="83">
        <f t="shared" si="87"/>
        <v>0</v>
      </c>
      <c r="L1887" s="83" t="e">
        <f t="shared" si="88"/>
        <v>#DIV/0!</v>
      </c>
      <c r="M1887" s="83" t="e">
        <f>L1887-CGB_90DSMR</f>
        <v>#DIV/0!</v>
      </c>
      <c r="N1887" s="83" t="e">
        <f t="shared" si="89"/>
        <v>#DIV/0!</v>
      </c>
    </row>
    <row r="1888" spans="10:14" x14ac:dyDescent="0.25">
      <c r="J1888" s="84">
        <f>EOD_T-A1888</f>
        <v>42094</v>
      </c>
      <c r="K1888" s="83">
        <f t="shared" si="87"/>
        <v>0</v>
      </c>
      <c r="L1888" s="83" t="e">
        <f t="shared" si="88"/>
        <v>#DIV/0!</v>
      </c>
      <c r="M1888" s="83" t="e">
        <f>L1888-CGB_90DSMR</f>
        <v>#DIV/0!</v>
      </c>
      <c r="N1888" s="83" t="e">
        <f t="shared" si="89"/>
        <v>#DIV/0!</v>
      </c>
    </row>
    <row r="1889" spans="10:14" x14ac:dyDescent="0.25">
      <c r="J1889" s="84">
        <f>EOD_T-A1889</f>
        <v>42094</v>
      </c>
      <c r="K1889" s="83">
        <f t="shared" si="87"/>
        <v>0</v>
      </c>
      <c r="L1889" s="83" t="e">
        <f t="shared" si="88"/>
        <v>#DIV/0!</v>
      </c>
      <c r="M1889" s="83" t="e">
        <f>L1889-CGB_90DSMR</f>
        <v>#DIV/0!</v>
      </c>
      <c r="N1889" s="83" t="e">
        <f t="shared" si="89"/>
        <v>#DIV/0!</v>
      </c>
    </row>
    <row r="1890" spans="10:14" x14ac:dyDescent="0.25">
      <c r="J1890" s="84">
        <f>EOD_T-A1890</f>
        <v>42094</v>
      </c>
      <c r="K1890" s="83">
        <f t="shared" si="87"/>
        <v>0</v>
      </c>
      <c r="L1890" s="83" t="e">
        <f t="shared" si="88"/>
        <v>#DIV/0!</v>
      </c>
      <c r="M1890" s="83" t="e">
        <f>L1890-CGB_90DSMR</f>
        <v>#DIV/0!</v>
      </c>
      <c r="N1890" s="83" t="e">
        <f t="shared" si="89"/>
        <v>#DIV/0!</v>
      </c>
    </row>
    <row r="1891" spans="10:14" x14ac:dyDescent="0.25">
      <c r="J1891" s="84">
        <f>EOD_T-A1891</f>
        <v>42094</v>
      </c>
      <c r="K1891" s="83">
        <f t="shared" si="87"/>
        <v>0</v>
      </c>
      <c r="L1891" s="83" t="e">
        <f t="shared" si="88"/>
        <v>#DIV/0!</v>
      </c>
      <c r="M1891" s="83" t="e">
        <f>L1891-CGB_90DSMR</f>
        <v>#DIV/0!</v>
      </c>
      <c r="N1891" s="83" t="e">
        <f t="shared" si="89"/>
        <v>#DIV/0!</v>
      </c>
    </row>
    <row r="1892" spans="10:14" x14ac:dyDescent="0.25">
      <c r="J1892" s="84">
        <f>EOD_T-A1892</f>
        <v>42094</v>
      </c>
      <c r="K1892" s="83">
        <f t="shared" si="87"/>
        <v>0</v>
      </c>
      <c r="L1892" s="83" t="e">
        <f t="shared" si="88"/>
        <v>#DIV/0!</v>
      </c>
      <c r="M1892" s="83" t="e">
        <f>L1892-CGB_90DSMR</f>
        <v>#DIV/0!</v>
      </c>
      <c r="N1892" s="83" t="e">
        <f t="shared" si="89"/>
        <v>#DIV/0!</v>
      </c>
    </row>
    <row r="1893" spans="10:14" x14ac:dyDescent="0.25">
      <c r="J1893" s="84">
        <f>EOD_T-A1893</f>
        <v>42094</v>
      </c>
      <c r="K1893" s="83">
        <f t="shared" si="87"/>
        <v>0</v>
      </c>
      <c r="L1893" s="83" t="e">
        <f t="shared" si="88"/>
        <v>#DIV/0!</v>
      </c>
      <c r="M1893" s="83" t="e">
        <f>L1893-CGB_90DSMR</f>
        <v>#DIV/0!</v>
      </c>
      <c r="N1893" s="83" t="e">
        <f t="shared" si="89"/>
        <v>#DIV/0!</v>
      </c>
    </row>
    <row r="1894" spans="10:14" x14ac:dyDescent="0.25">
      <c r="J1894" s="84">
        <f>EOD_T-A1894</f>
        <v>42094</v>
      </c>
      <c r="K1894" s="83">
        <f t="shared" si="87"/>
        <v>0</v>
      </c>
      <c r="L1894" s="83" t="e">
        <f t="shared" si="88"/>
        <v>#DIV/0!</v>
      </c>
      <c r="M1894" s="83" t="e">
        <f>L1894-CGB_90DSMR</f>
        <v>#DIV/0!</v>
      </c>
      <c r="N1894" s="83" t="e">
        <f t="shared" si="89"/>
        <v>#DIV/0!</v>
      </c>
    </row>
    <row r="1895" spans="10:14" x14ac:dyDescent="0.25">
      <c r="J1895" s="84">
        <f>EOD_T-A1895</f>
        <v>42094</v>
      </c>
      <c r="K1895" s="83">
        <f t="shared" si="87"/>
        <v>0</v>
      </c>
      <c r="L1895" s="83" t="e">
        <f t="shared" si="88"/>
        <v>#DIV/0!</v>
      </c>
      <c r="M1895" s="83" t="e">
        <f>L1895-CGB_90DSMR</f>
        <v>#DIV/0!</v>
      </c>
      <c r="N1895" s="83" t="e">
        <f t="shared" si="89"/>
        <v>#DIV/0!</v>
      </c>
    </row>
    <row r="1896" spans="10:14" x14ac:dyDescent="0.25">
      <c r="J1896" s="84">
        <f>EOD_T-A1896</f>
        <v>42094</v>
      </c>
      <c r="K1896" s="83">
        <f t="shared" si="87"/>
        <v>0</v>
      </c>
      <c r="L1896" s="83" t="e">
        <f t="shared" si="88"/>
        <v>#DIV/0!</v>
      </c>
      <c r="M1896" s="83" t="e">
        <f>L1896-CGB_90DSMR</f>
        <v>#DIV/0!</v>
      </c>
      <c r="N1896" s="83" t="e">
        <f t="shared" si="89"/>
        <v>#DIV/0!</v>
      </c>
    </row>
    <row r="1897" spans="10:14" x14ac:dyDescent="0.25">
      <c r="J1897" s="84">
        <f>EOD_T-A1897</f>
        <v>42094</v>
      </c>
      <c r="K1897" s="83">
        <f t="shared" si="87"/>
        <v>0</v>
      </c>
      <c r="L1897" s="83" t="e">
        <f t="shared" si="88"/>
        <v>#DIV/0!</v>
      </c>
      <c r="M1897" s="83" t="e">
        <f>L1897-CGB_90DSMR</f>
        <v>#DIV/0!</v>
      </c>
      <c r="N1897" s="83" t="e">
        <f t="shared" si="89"/>
        <v>#DIV/0!</v>
      </c>
    </row>
    <row r="1898" spans="10:14" x14ac:dyDescent="0.25">
      <c r="J1898" s="84">
        <f>EOD_T-A1898</f>
        <v>42094</v>
      </c>
      <c r="K1898" s="83">
        <f t="shared" si="87"/>
        <v>0</v>
      </c>
      <c r="L1898" s="83" t="e">
        <f t="shared" si="88"/>
        <v>#DIV/0!</v>
      </c>
      <c r="M1898" s="83" t="e">
        <f>L1898-CGB_90DSMR</f>
        <v>#DIV/0!</v>
      </c>
      <c r="N1898" s="83" t="e">
        <f t="shared" si="89"/>
        <v>#DIV/0!</v>
      </c>
    </row>
    <row r="1899" spans="10:14" x14ac:dyDescent="0.25">
      <c r="J1899" s="84">
        <f>EOD_T-A1899</f>
        <v>42094</v>
      </c>
      <c r="K1899" s="83">
        <f t="shared" si="87"/>
        <v>0</v>
      </c>
      <c r="L1899" s="83" t="e">
        <f t="shared" si="88"/>
        <v>#DIV/0!</v>
      </c>
      <c r="M1899" s="83" t="e">
        <f>L1899-CGB_90DSMR</f>
        <v>#DIV/0!</v>
      </c>
      <c r="N1899" s="83" t="e">
        <f t="shared" si="89"/>
        <v>#DIV/0!</v>
      </c>
    </row>
    <row r="1900" spans="10:14" x14ac:dyDescent="0.25">
      <c r="J1900" s="84">
        <f>EOD_T-A1900</f>
        <v>42094</v>
      </c>
      <c r="K1900" s="83">
        <f t="shared" si="87"/>
        <v>0</v>
      </c>
      <c r="L1900" s="83" t="e">
        <f t="shared" si="88"/>
        <v>#DIV/0!</v>
      </c>
      <c r="M1900" s="83" t="e">
        <f>L1900-CGB_90DSMR</f>
        <v>#DIV/0!</v>
      </c>
      <c r="N1900" s="83" t="e">
        <f t="shared" si="89"/>
        <v>#DIV/0!</v>
      </c>
    </row>
    <row r="1901" spans="10:14" x14ac:dyDescent="0.25">
      <c r="J1901" s="84">
        <f>EOD_T-A1901</f>
        <v>42094</v>
      </c>
      <c r="K1901" s="83">
        <f t="shared" si="87"/>
        <v>0</v>
      </c>
      <c r="L1901" s="83" t="e">
        <f t="shared" si="88"/>
        <v>#DIV/0!</v>
      </c>
      <c r="M1901" s="83" t="e">
        <f>L1901-CGB_90DSMR</f>
        <v>#DIV/0!</v>
      </c>
      <c r="N1901" s="83" t="e">
        <f t="shared" si="89"/>
        <v>#DIV/0!</v>
      </c>
    </row>
    <row r="1902" spans="10:14" x14ac:dyDescent="0.25">
      <c r="J1902" s="84">
        <f>EOD_T-A1902</f>
        <v>42094</v>
      </c>
      <c r="K1902" s="83">
        <f t="shared" si="87"/>
        <v>0</v>
      </c>
      <c r="L1902" s="83" t="e">
        <f t="shared" si="88"/>
        <v>#DIV/0!</v>
      </c>
      <c r="M1902" s="83" t="e">
        <f>L1902-CGB_90DSMR</f>
        <v>#DIV/0!</v>
      </c>
      <c r="N1902" s="83" t="e">
        <f t="shared" si="89"/>
        <v>#DIV/0!</v>
      </c>
    </row>
    <row r="1903" spans="10:14" x14ac:dyDescent="0.25">
      <c r="J1903" s="84">
        <f>EOD_T-A1903</f>
        <v>42094</v>
      </c>
      <c r="K1903" s="83">
        <f t="shared" si="87"/>
        <v>0</v>
      </c>
      <c r="L1903" s="83" t="e">
        <f t="shared" si="88"/>
        <v>#DIV/0!</v>
      </c>
      <c r="M1903" s="83" t="e">
        <f>L1903-CGB_90DSMR</f>
        <v>#DIV/0!</v>
      </c>
      <c r="N1903" s="83" t="e">
        <f t="shared" si="89"/>
        <v>#DIV/0!</v>
      </c>
    </row>
    <row r="1904" spans="10:14" x14ac:dyDescent="0.25">
      <c r="J1904" s="84">
        <f>EOD_T-A1904</f>
        <v>42094</v>
      </c>
      <c r="K1904" s="83">
        <f t="shared" si="87"/>
        <v>0</v>
      </c>
      <c r="L1904" s="83" t="e">
        <f t="shared" si="88"/>
        <v>#DIV/0!</v>
      </c>
      <c r="M1904" s="83" t="e">
        <f>L1904-CGB_90DSMR</f>
        <v>#DIV/0!</v>
      </c>
      <c r="N1904" s="83" t="e">
        <f t="shared" si="89"/>
        <v>#DIV/0!</v>
      </c>
    </row>
    <row r="1905" spans="10:14" x14ac:dyDescent="0.25">
      <c r="J1905" s="84">
        <f>EOD_T-A1905</f>
        <v>42094</v>
      </c>
      <c r="K1905" s="83">
        <f t="shared" si="87"/>
        <v>0</v>
      </c>
      <c r="L1905" s="83" t="e">
        <f t="shared" si="88"/>
        <v>#DIV/0!</v>
      </c>
      <c r="M1905" s="83" t="e">
        <f>L1905-CGB_90DSMR</f>
        <v>#DIV/0!</v>
      </c>
      <c r="N1905" s="83" t="e">
        <f t="shared" si="89"/>
        <v>#DIV/0!</v>
      </c>
    </row>
    <row r="1906" spans="10:14" x14ac:dyDescent="0.25">
      <c r="J1906" s="84">
        <f>EOD_T-A1906</f>
        <v>42094</v>
      </c>
      <c r="K1906" s="83">
        <f t="shared" si="87"/>
        <v>0</v>
      </c>
      <c r="L1906" s="83" t="e">
        <f t="shared" si="88"/>
        <v>#DIV/0!</v>
      </c>
      <c r="M1906" s="83" t="e">
        <f>L1906-CGB_90DSMR</f>
        <v>#DIV/0!</v>
      </c>
      <c r="N1906" s="83" t="e">
        <f t="shared" si="89"/>
        <v>#DIV/0!</v>
      </c>
    </row>
    <row r="1907" spans="10:14" x14ac:dyDescent="0.25">
      <c r="J1907" s="84">
        <f>EOD_T-A1907</f>
        <v>42094</v>
      </c>
      <c r="K1907" s="83">
        <f t="shared" si="87"/>
        <v>0</v>
      </c>
      <c r="L1907" s="83" t="e">
        <f t="shared" si="88"/>
        <v>#DIV/0!</v>
      </c>
      <c r="M1907" s="83" t="e">
        <f>L1907-CGB_90DSMR</f>
        <v>#DIV/0!</v>
      </c>
      <c r="N1907" s="83" t="e">
        <f t="shared" si="89"/>
        <v>#DIV/0!</v>
      </c>
    </row>
    <row r="1908" spans="10:14" x14ac:dyDescent="0.25">
      <c r="J1908" s="84">
        <f>EOD_T-A1908</f>
        <v>42094</v>
      </c>
      <c r="K1908" s="83">
        <f t="shared" si="87"/>
        <v>0</v>
      </c>
      <c r="L1908" s="83" t="e">
        <f t="shared" si="88"/>
        <v>#DIV/0!</v>
      </c>
      <c r="M1908" s="83" t="e">
        <f>L1908-CGB_90DSMR</f>
        <v>#DIV/0!</v>
      </c>
      <c r="N1908" s="83" t="e">
        <f t="shared" si="89"/>
        <v>#DIV/0!</v>
      </c>
    </row>
    <row r="1909" spans="10:14" x14ac:dyDescent="0.25">
      <c r="J1909" s="84">
        <f>EOD_T-A1909</f>
        <v>42094</v>
      </c>
      <c r="K1909" s="83">
        <f t="shared" si="87"/>
        <v>0</v>
      </c>
      <c r="L1909" s="83" t="e">
        <f t="shared" si="88"/>
        <v>#DIV/0!</v>
      </c>
      <c r="M1909" s="83" t="e">
        <f>L1909-CGB_90DSMR</f>
        <v>#DIV/0!</v>
      </c>
      <c r="N1909" s="83" t="e">
        <f t="shared" si="89"/>
        <v>#DIV/0!</v>
      </c>
    </row>
    <row r="1910" spans="10:14" x14ac:dyDescent="0.25">
      <c r="J1910" s="84">
        <f>EOD_T-A1910</f>
        <v>42094</v>
      </c>
      <c r="K1910" s="83">
        <f t="shared" si="87"/>
        <v>0</v>
      </c>
      <c r="L1910" s="83" t="e">
        <f t="shared" si="88"/>
        <v>#DIV/0!</v>
      </c>
      <c r="M1910" s="83" t="e">
        <f>L1910-CGB_90DSMR</f>
        <v>#DIV/0!</v>
      </c>
      <c r="N1910" s="83" t="e">
        <f t="shared" si="89"/>
        <v>#DIV/0!</v>
      </c>
    </row>
    <row r="1911" spans="10:14" x14ac:dyDescent="0.25">
      <c r="J1911" s="84">
        <f>EOD_T-A1911</f>
        <v>42094</v>
      </c>
      <c r="K1911" s="83">
        <f t="shared" si="87"/>
        <v>0</v>
      </c>
      <c r="L1911" s="83" t="e">
        <f t="shared" si="88"/>
        <v>#DIV/0!</v>
      </c>
      <c r="M1911" s="83" t="e">
        <f>L1911-CGB_90DSMR</f>
        <v>#DIV/0!</v>
      </c>
      <c r="N1911" s="83" t="e">
        <f t="shared" si="89"/>
        <v>#DIV/0!</v>
      </c>
    </row>
    <row r="1912" spans="10:14" x14ac:dyDescent="0.25">
      <c r="J1912" s="84">
        <f>EOD_T-A1912</f>
        <v>42094</v>
      </c>
      <c r="K1912" s="83">
        <f t="shared" si="87"/>
        <v>0</v>
      </c>
      <c r="L1912" s="83" t="e">
        <f t="shared" si="88"/>
        <v>#DIV/0!</v>
      </c>
      <c r="M1912" s="83" t="e">
        <f>L1912-CGB_90DSMR</f>
        <v>#DIV/0!</v>
      </c>
      <c r="N1912" s="83" t="e">
        <f t="shared" si="89"/>
        <v>#DIV/0!</v>
      </c>
    </row>
    <row r="1913" spans="10:14" x14ac:dyDescent="0.25">
      <c r="J1913" s="84">
        <f>EOD_T-A1913</f>
        <v>42094</v>
      </c>
      <c r="K1913" s="83">
        <f t="shared" si="87"/>
        <v>0</v>
      </c>
      <c r="L1913" s="83" t="e">
        <f t="shared" si="88"/>
        <v>#DIV/0!</v>
      </c>
      <c r="M1913" s="83" t="e">
        <f>L1913-CGB_90DSMR</f>
        <v>#DIV/0!</v>
      </c>
      <c r="N1913" s="83" t="e">
        <f t="shared" si="89"/>
        <v>#DIV/0!</v>
      </c>
    </row>
    <row r="1914" spans="10:14" x14ac:dyDescent="0.25">
      <c r="J1914" s="84">
        <f>EOD_T-A1914</f>
        <v>42094</v>
      </c>
      <c r="K1914" s="83">
        <f t="shared" si="87"/>
        <v>0</v>
      </c>
      <c r="L1914" s="83" t="e">
        <f t="shared" si="88"/>
        <v>#DIV/0!</v>
      </c>
      <c r="M1914" s="83" t="e">
        <f>L1914-CGB_90DSMR</f>
        <v>#DIV/0!</v>
      </c>
      <c r="N1914" s="83" t="e">
        <f t="shared" si="89"/>
        <v>#DIV/0!</v>
      </c>
    </row>
    <row r="1915" spans="10:14" x14ac:dyDescent="0.25">
      <c r="J1915" s="84">
        <f>EOD_T-A1915</f>
        <v>42094</v>
      </c>
      <c r="K1915" s="83">
        <f t="shared" si="87"/>
        <v>0</v>
      </c>
      <c r="L1915" s="83" t="e">
        <f t="shared" si="88"/>
        <v>#DIV/0!</v>
      </c>
      <c r="M1915" s="83" t="e">
        <f>L1915-CGB_90DSMR</f>
        <v>#DIV/0!</v>
      </c>
      <c r="N1915" s="83" t="e">
        <f t="shared" si="89"/>
        <v>#DIV/0!</v>
      </c>
    </row>
    <row r="1916" spans="10:14" x14ac:dyDescent="0.25">
      <c r="J1916" s="84">
        <f>EOD_T-A1916</f>
        <v>42094</v>
      </c>
      <c r="K1916" s="83">
        <f t="shared" si="87"/>
        <v>0</v>
      </c>
      <c r="L1916" s="83" t="e">
        <f t="shared" si="88"/>
        <v>#DIV/0!</v>
      </c>
      <c r="M1916" s="83" t="e">
        <f>L1916-CGB_90DSMR</f>
        <v>#DIV/0!</v>
      </c>
      <c r="N1916" s="83" t="e">
        <f t="shared" si="89"/>
        <v>#DIV/0!</v>
      </c>
    </row>
    <row r="1917" spans="10:14" x14ac:dyDescent="0.25">
      <c r="J1917" s="84">
        <f>EOD_T-A1917</f>
        <v>42094</v>
      </c>
      <c r="K1917" s="83">
        <f t="shared" si="87"/>
        <v>0</v>
      </c>
      <c r="L1917" s="83" t="e">
        <f t="shared" si="88"/>
        <v>#DIV/0!</v>
      </c>
      <c r="M1917" s="83" t="e">
        <f>L1917-CGB_90DSMR</f>
        <v>#DIV/0!</v>
      </c>
      <c r="N1917" s="83" t="e">
        <f t="shared" si="89"/>
        <v>#DIV/0!</v>
      </c>
    </row>
    <row r="1918" spans="10:14" x14ac:dyDescent="0.25">
      <c r="J1918" s="84">
        <f>EOD_T-A1918</f>
        <v>42094</v>
      </c>
      <c r="K1918" s="83">
        <f t="shared" si="87"/>
        <v>0</v>
      </c>
      <c r="L1918" s="83" t="e">
        <f t="shared" si="88"/>
        <v>#DIV/0!</v>
      </c>
      <c r="M1918" s="83" t="e">
        <f>L1918-CGB_90DSMR</f>
        <v>#DIV/0!</v>
      </c>
      <c r="N1918" s="83" t="e">
        <f t="shared" si="89"/>
        <v>#DIV/0!</v>
      </c>
    </row>
    <row r="1919" spans="10:14" x14ac:dyDescent="0.25">
      <c r="J1919" s="84">
        <f>EOD_T-A1919</f>
        <v>42094</v>
      </c>
      <c r="K1919" s="83">
        <f t="shared" si="87"/>
        <v>0</v>
      </c>
      <c r="L1919" s="83" t="e">
        <f t="shared" si="88"/>
        <v>#DIV/0!</v>
      </c>
      <c r="M1919" s="83" t="e">
        <f>L1919-CGB_90DSMR</f>
        <v>#DIV/0!</v>
      </c>
      <c r="N1919" s="83" t="e">
        <f t="shared" si="89"/>
        <v>#DIV/0!</v>
      </c>
    </row>
    <row r="1920" spans="10:14" x14ac:dyDescent="0.25">
      <c r="J1920" s="84">
        <f>EOD_T-A1920</f>
        <v>42094</v>
      </c>
      <c r="K1920" s="83">
        <f t="shared" si="87"/>
        <v>0</v>
      </c>
      <c r="L1920" s="83" t="e">
        <f t="shared" si="88"/>
        <v>#DIV/0!</v>
      </c>
      <c r="M1920" s="83" t="e">
        <f>L1920-CGB_90DSMR</f>
        <v>#DIV/0!</v>
      </c>
      <c r="N1920" s="83" t="e">
        <f t="shared" si="89"/>
        <v>#DIV/0!</v>
      </c>
    </row>
    <row r="1921" spans="10:14" x14ac:dyDescent="0.25">
      <c r="J1921" s="84">
        <f>EOD_T-A1921</f>
        <v>42094</v>
      </c>
      <c r="K1921" s="83">
        <f t="shared" si="87"/>
        <v>0</v>
      </c>
      <c r="L1921" s="83" t="e">
        <f t="shared" si="88"/>
        <v>#DIV/0!</v>
      </c>
      <c r="M1921" s="83" t="e">
        <f>L1921-CGB_90DSMR</f>
        <v>#DIV/0!</v>
      </c>
      <c r="N1921" s="83" t="e">
        <f t="shared" si="89"/>
        <v>#DIV/0!</v>
      </c>
    </row>
    <row r="1922" spans="10:14" x14ac:dyDescent="0.25">
      <c r="J1922" s="84">
        <f>EOD_T-A1922</f>
        <v>42094</v>
      </c>
      <c r="K1922" s="83">
        <f t="shared" si="87"/>
        <v>0</v>
      </c>
      <c r="L1922" s="83" t="e">
        <f t="shared" si="88"/>
        <v>#DIV/0!</v>
      </c>
      <c r="M1922" s="83" t="e">
        <f>L1922-CGB_90DSMR</f>
        <v>#DIV/0!</v>
      </c>
      <c r="N1922" s="83" t="e">
        <f t="shared" si="89"/>
        <v>#DIV/0!</v>
      </c>
    </row>
    <row r="1923" spans="10:14" x14ac:dyDescent="0.25">
      <c r="J1923" s="84">
        <f>EOD_T-A1923</f>
        <v>42094</v>
      </c>
      <c r="K1923" s="83">
        <f t="shared" si="87"/>
        <v>0</v>
      </c>
      <c r="L1923" s="83" t="e">
        <f t="shared" si="88"/>
        <v>#DIV/0!</v>
      </c>
      <c r="M1923" s="83" t="e">
        <f>L1923-CGB_90DSMR</f>
        <v>#DIV/0!</v>
      </c>
      <c r="N1923" s="83" t="e">
        <f t="shared" si="89"/>
        <v>#DIV/0!</v>
      </c>
    </row>
    <row r="1924" spans="10:14" x14ac:dyDescent="0.25">
      <c r="J1924" s="84">
        <f>EOD_T-A1924</f>
        <v>42094</v>
      </c>
      <c r="K1924" s="83">
        <f t="shared" si="87"/>
        <v>0</v>
      </c>
      <c r="L1924" s="83" t="e">
        <f t="shared" si="88"/>
        <v>#DIV/0!</v>
      </c>
      <c r="M1924" s="83" t="e">
        <f>L1924-CGB_90DSMR</f>
        <v>#DIV/0!</v>
      </c>
      <c r="N1924" s="83" t="e">
        <f t="shared" si="89"/>
        <v>#DIV/0!</v>
      </c>
    </row>
    <row r="1925" spans="10:14" x14ac:dyDescent="0.25">
      <c r="J1925" s="84">
        <f>EOD_T-A1925</f>
        <v>42094</v>
      </c>
      <c r="K1925" s="83">
        <f t="shared" si="87"/>
        <v>0</v>
      </c>
      <c r="L1925" s="83" t="e">
        <f t="shared" si="88"/>
        <v>#DIV/0!</v>
      </c>
      <c r="M1925" s="83" t="e">
        <f>L1925-CGB_90DSMR</f>
        <v>#DIV/0!</v>
      </c>
      <c r="N1925" s="83" t="e">
        <f t="shared" si="89"/>
        <v>#DIV/0!</v>
      </c>
    </row>
    <row r="1926" spans="10:14" x14ac:dyDescent="0.25">
      <c r="J1926" s="84">
        <f>EOD_T-A1926</f>
        <v>42094</v>
      </c>
      <c r="K1926" s="83">
        <f t="shared" si="87"/>
        <v>0</v>
      </c>
      <c r="L1926" s="83" t="e">
        <f t="shared" si="88"/>
        <v>#DIV/0!</v>
      </c>
      <c r="M1926" s="83" t="e">
        <f>L1926-CGB_90DSMR</f>
        <v>#DIV/0!</v>
      </c>
      <c r="N1926" s="83" t="e">
        <f t="shared" si="89"/>
        <v>#DIV/0!</v>
      </c>
    </row>
    <row r="1927" spans="10:14" x14ac:dyDescent="0.25">
      <c r="J1927" s="84">
        <f>EOD_T-A1927</f>
        <v>42094</v>
      </c>
      <c r="K1927" s="83">
        <f t="shared" si="87"/>
        <v>0</v>
      </c>
      <c r="L1927" s="83" t="e">
        <f t="shared" si="88"/>
        <v>#DIV/0!</v>
      </c>
      <c r="M1927" s="83" t="e">
        <f>L1927-CGB_90DSMR</f>
        <v>#DIV/0!</v>
      </c>
      <c r="N1927" s="83" t="e">
        <f t="shared" si="89"/>
        <v>#DIV/0!</v>
      </c>
    </row>
    <row r="1928" spans="10:14" x14ac:dyDescent="0.25">
      <c r="J1928" s="84">
        <f>EOD_T-A1928</f>
        <v>42094</v>
      </c>
      <c r="K1928" s="83">
        <f t="shared" si="87"/>
        <v>0</v>
      </c>
      <c r="L1928" s="83" t="e">
        <f t="shared" si="88"/>
        <v>#DIV/0!</v>
      </c>
      <c r="M1928" s="83" t="e">
        <f>L1928-CGB_90DSMR</f>
        <v>#DIV/0!</v>
      </c>
      <c r="N1928" s="83" t="e">
        <f t="shared" si="89"/>
        <v>#DIV/0!</v>
      </c>
    </row>
    <row r="1929" spans="10:14" x14ac:dyDescent="0.25">
      <c r="J1929" s="84">
        <f>EOD_T-A1929</f>
        <v>42094</v>
      </c>
      <c r="K1929" s="83">
        <f t="shared" si="87"/>
        <v>0</v>
      </c>
      <c r="L1929" s="83" t="e">
        <f t="shared" si="88"/>
        <v>#DIV/0!</v>
      </c>
      <c r="M1929" s="83" t="e">
        <f>L1929-CGB_90DSMR</f>
        <v>#DIV/0!</v>
      </c>
      <c r="N1929" s="83" t="e">
        <f t="shared" si="89"/>
        <v>#DIV/0!</v>
      </c>
    </row>
    <row r="1930" spans="10:14" x14ac:dyDescent="0.25">
      <c r="J1930" s="84">
        <f>EOD_T-A1930</f>
        <v>42094</v>
      </c>
      <c r="K1930" s="83">
        <f t="shared" si="87"/>
        <v>0</v>
      </c>
      <c r="L1930" s="83" t="e">
        <f t="shared" si="88"/>
        <v>#DIV/0!</v>
      </c>
      <c r="M1930" s="83" t="e">
        <f>L1930-CGB_90DSMR</f>
        <v>#DIV/0!</v>
      </c>
      <c r="N1930" s="83" t="e">
        <f t="shared" si="89"/>
        <v>#DIV/0!</v>
      </c>
    </row>
    <row r="1931" spans="10:14" x14ac:dyDescent="0.25">
      <c r="J1931" s="84">
        <f>EOD_T-A1931</f>
        <v>42094</v>
      </c>
      <c r="K1931" s="83">
        <f t="shared" si="87"/>
        <v>0</v>
      </c>
      <c r="L1931" s="83" t="e">
        <f t="shared" si="88"/>
        <v>#DIV/0!</v>
      </c>
      <c r="M1931" s="83" t="e">
        <f>L1931-CGB_90DSMR</f>
        <v>#DIV/0!</v>
      </c>
      <c r="N1931" s="83" t="e">
        <f t="shared" si="89"/>
        <v>#DIV/0!</v>
      </c>
    </row>
    <row r="1932" spans="10:14" x14ac:dyDescent="0.25">
      <c r="J1932" s="84">
        <f>EOD_T-A1932</f>
        <v>42094</v>
      </c>
      <c r="K1932" s="83">
        <f t="shared" ref="K1932:K1995" si="90">E1932-E1933</f>
        <v>0</v>
      </c>
      <c r="L1932" s="83" t="e">
        <f t="shared" ref="L1932:L1995" si="91">K1932/E1933*100</f>
        <v>#DIV/0!</v>
      </c>
      <c r="M1932" s="83" t="e">
        <f>L1932-CGB_90DSMR</f>
        <v>#DIV/0!</v>
      </c>
      <c r="N1932" s="83" t="e">
        <f t="shared" ref="N1932:N1995" si="92">M1932*M1932</f>
        <v>#DIV/0!</v>
      </c>
    </row>
    <row r="1933" spans="10:14" x14ac:dyDescent="0.25">
      <c r="J1933" s="84">
        <f>EOD_T-A1933</f>
        <v>42094</v>
      </c>
      <c r="K1933" s="83">
        <f t="shared" si="90"/>
        <v>0</v>
      </c>
      <c r="L1933" s="83" t="e">
        <f t="shared" si="91"/>
        <v>#DIV/0!</v>
      </c>
      <c r="M1933" s="83" t="e">
        <f>L1933-CGB_90DSMR</f>
        <v>#DIV/0!</v>
      </c>
      <c r="N1933" s="83" t="e">
        <f t="shared" si="92"/>
        <v>#DIV/0!</v>
      </c>
    </row>
    <row r="1934" spans="10:14" x14ac:dyDescent="0.25">
      <c r="J1934" s="84">
        <f>EOD_T-A1934</f>
        <v>42094</v>
      </c>
      <c r="K1934" s="83">
        <f t="shared" si="90"/>
        <v>0</v>
      </c>
      <c r="L1934" s="83" t="e">
        <f t="shared" si="91"/>
        <v>#DIV/0!</v>
      </c>
      <c r="M1934" s="83" t="e">
        <f>L1934-CGB_90DSMR</f>
        <v>#DIV/0!</v>
      </c>
      <c r="N1934" s="83" t="e">
        <f t="shared" si="92"/>
        <v>#DIV/0!</v>
      </c>
    </row>
    <row r="1935" spans="10:14" x14ac:dyDescent="0.25">
      <c r="J1935" s="84">
        <f>EOD_T-A1935</f>
        <v>42094</v>
      </c>
      <c r="K1935" s="83">
        <f t="shared" si="90"/>
        <v>0</v>
      </c>
      <c r="L1935" s="83" t="e">
        <f t="shared" si="91"/>
        <v>#DIV/0!</v>
      </c>
      <c r="M1935" s="83" t="e">
        <f>L1935-CGB_90DSMR</f>
        <v>#DIV/0!</v>
      </c>
      <c r="N1935" s="83" t="e">
        <f t="shared" si="92"/>
        <v>#DIV/0!</v>
      </c>
    </row>
    <row r="1936" spans="10:14" x14ac:dyDescent="0.25">
      <c r="J1936" s="84">
        <f>EOD_T-A1936</f>
        <v>42094</v>
      </c>
      <c r="K1936" s="83">
        <f t="shared" si="90"/>
        <v>0</v>
      </c>
      <c r="L1936" s="83" t="e">
        <f t="shared" si="91"/>
        <v>#DIV/0!</v>
      </c>
      <c r="M1936" s="83" t="e">
        <f>L1936-CGB_90DSMR</f>
        <v>#DIV/0!</v>
      </c>
      <c r="N1936" s="83" t="e">
        <f t="shared" si="92"/>
        <v>#DIV/0!</v>
      </c>
    </row>
    <row r="1937" spans="10:14" x14ac:dyDescent="0.25">
      <c r="J1937" s="84">
        <f>EOD_T-A1937</f>
        <v>42094</v>
      </c>
      <c r="K1937" s="83">
        <f t="shared" si="90"/>
        <v>0</v>
      </c>
      <c r="L1937" s="83" t="e">
        <f t="shared" si="91"/>
        <v>#DIV/0!</v>
      </c>
      <c r="M1937" s="83" t="e">
        <f>L1937-CGB_90DSMR</f>
        <v>#DIV/0!</v>
      </c>
      <c r="N1937" s="83" t="e">
        <f t="shared" si="92"/>
        <v>#DIV/0!</v>
      </c>
    </row>
    <row r="1938" spans="10:14" x14ac:dyDescent="0.25">
      <c r="J1938" s="84">
        <f>EOD_T-A1938</f>
        <v>42094</v>
      </c>
      <c r="K1938" s="83">
        <f t="shared" si="90"/>
        <v>0</v>
      </c>
      <c r="L1938" s="83" t="e">
        <f t="shared" si="91"/>
        <v>#DIV/0!</v>
      </c>
      <c r="M1938" s="83" t="e">
        <f>L1938-CGB_90DSMR</f>
        <v>#DIV/0!</v>
      </c>
      <c r="N1938" s="83" t="e">
        <f t="shared" si="92"/>
        <v>#DIV/0!</v>
      </c>
    </row>
    <row r="1939" spans="10:14" x14ac:dyDescent="0.25">
      <c r="J1939" s="84">
        <f>EOD_T-A1939</f>
        <v>42094</v>
      </c>
      <c r="K1939" s="83">
        <f t="shared" si="90"/>
        <v>0</v>
      </c>
      <c r="L1939" s="83" t="e">
        <f t="shared" si="91"/>
        <v>#DIV/0!</v>
      </c>
      <c r="M1939" s="83" t="e">
        <f>L1939-CGB_90DSMR</f>
        <v>#DIV/0!</v>
      </c>
      <c r="N1939" s="83" t="e">
        <f t="shared" si="92"/>
        <v>#DIV/0!</v>
      </c>
    </row>
    <row r="1940" spans="10:14" x14ac:dyDescent="0.25">
      <c r="J1940" s="84">
        <f>EOD_T-A1940</f>
        <v>42094</v>
      </c>
      <c r="K1940" s="83">
        <f t="shared" si="90"/>
        <v>0</v>
      </c>
      <c r="L1940" s="83" t="e">
        <f t="shared" si="91"/>
        <v>#DIV/0!</v>
      </c>
      <c r="M1940" s="83" t="e">
        <f>L1940-CGB_90DSMR</f>
        <v>#DIV/0!</v>
      </c>
      <c r="N1940" s="83" t="e">
        <f t="shared" si="92"/>
        <v>#DIV/0!</v>
      </c>
    </row>
    <row r="1941" spans="10:14" x14ac:dyDescent="0.25">
      <c r="J1941" s="84">
        <f>EOD_T-A1941</f>
        <v>42094</v>
      </c>
      <c r="K1941" s="83">
        <f t="shared" si="90"/>
        <v>0</v>
      </c>
      <c r="L1941" s="83" t="e">
        <f t="shared" si="91"/>
        <v>#DIV/0!</v>
      </c>
      <c r="M1941" s="83" t="e">
        <f>L1941-CGB_90DSMR</f>
        <v>#DIV/0!</v>
      </c>
      <c r="N1941" s="83" t="e">
        <f t="shared" si="92"/>
        <v>#DIV/0!</v>
      </c>
    </row>
    <row r="1942" spans="10:14" x14ac:dyDescent="0.25">
      <c r="J1942" s="84">
        <f>EOD_T-A1942</f>
        <v>42094</v>
      </c>
      <c r="K1942" s="83">
        <f t="shared" si="90"/>
        <v>0</v>
      </c>
      <c r="L1942" s="83" t="e">
        <f t="shared" si="91"/>
        <v>#DIV/0!</v>
      </c>
      <c r="M1942" s="83" t="e">
        <f>L1942-CGB_90DSMR</f>
        <v>#DIV/0!</v>
      </c>
      <c r="N1942" s="83" t="e">
        <f t="shared" si="92"/>
        <v>#DIV/0!</v>
      </c>
    </row>
    <row r="1943" spans="10:14" x14ac:dyDescent="0.25">
      <c r="J1943" s="84">
        <f>EOD_T-A1943</f>
        <v>42094</v>
      </c>
      <c r="K1943" s="83">
        <f t="shared" si="90"/>
        <v>0</v>
      </c>
      <c r="L1943" s="83" t="e">
        <f t="shared" si="91"/>
        <v>#DIV/0!</v>
      </c>
      <c r="M1943" s="83" t="e">
        <f>L1943-CGB_90DSMR</f>
        <v>#DIV/0!</v>
      </c>
      <c r="N1943" s="83" t="e">
        <f t="shared" si="92"/>
        <v>#DIV/0!</v>
      </c>
    </row>
    <row r="1944" spans="10:14" x14ac:dyDescent="0.25">
      <c r="J1944" s="84">
        <f>EOD_T-A1944</f>
        <v>42094</v>
      </c>
      <c r="K1944" s="83">
        <f t="shared" si="90"/>
        <v>0</v>
      </c>
      <c r="L1944" s="83" t="e">
        <f t="shared" si="91"/>
        <v>#DIV/0!</v>
      </c>
      <c r="M1944" s="83" t="e">
        <f>L1944-CGB_90DSMR</f>
        <v>#DIV/0!</v>
      </c>
      <c r="N1944" s="83" t="e">
        <f t="shared" si="92"/>
        <v>#DIV/0!</v>
      </c>
    </row>
    <row r="1945" spans="10:14" x14ac:dyDescent="0.25">
      <c r="J1945" s="84">
        <f>EOD_T-A1945</f>
        <v>42094</v>
      </c>
      <c r="K1945" s="83">
        <f t="shared" si="90"/>
        <v>0</v>
      </c>
      <c r="L1945" s="83" t="e">
        <f t="shared" si="91"/>
        <v>#DIV/0!</v>
      </c>
      <c r="M1945" s="83" t="e">
        <f>L1945-CGB_90DSMR</f>
        <v>#DIV/0!</v>
      </c>
      <c r="N1945" s="83" t="e">
        <f t="shared" si="92"/>
        <v>#DIV/0!</v>
      </c>
    </row>
    <row r="1946" spans="10:14" x14ac:dyDescent="0.25">
      <c r="J1946" s="84">
        <f>EOD_T-A1946</f>
        <v>42094</v>
      </c>
      <c r="K1946" s="83">
        <f t="shared" si="90"/>
        <v>0</v>
      </c>
      <c r="L1946" s="83" t="e">
        <f t="shared" si="91"/>
        <v>#DIV/0!</v>
      </c>
      <c r="M1946" s="83" t="e">
        <f>L1946-CGB_90DSMR</f>
        <v>#DIV/0!</v>
      </c>
      <c r="N1946" s="83" t="e">
        <f t="shared" si="92"/>
        <v>#DIV/0!</v>
      </c>
    </row>
    <row r="1947" spans="10:14" x14ac:dyDescent="0.25">
      <c r="J1947" s="84">
        <f>EOD_T-A1947</f>
        <v>42094</v>
      </c>
      <c r="K1947" s="83">
        <f t="shared" si="90"/>
        <v>0</v>
      </c>
      <c r="L1947" s="83" t="e">
        <f t="shared" si="91"/>
        <v>#DIV/0!</v>
      </c>
      <c r="M1947" s="83" t="e">
        <f>L1947-CGB_90DSMR</f>
        <v>#DIV/0!</v>
      </c>
      <c r="N1947" s="83" t="e">
        <f t="shared" si="92"/>
        <v>#DIV/0!</v>
      </c>
    </row>
    <row r="1948" spans="10:14" x14ac:dyDescent="0.25">
      <c r="J1948" s="84">
        <f>EOD_T-A1948</f>
        <v>42094</v>
      </c>
      <c r="K1948" s="83">
        <f t="shared" si="90"/>
        <v>0</v>
      </c>
      <c r="L1948" s="83" t="e">
        <f t="shared" si="91"/>
        <v>#DIV/0!</v>
      </c>
      <c r="M1948" s="83" t="e">
        <f>L1948-CGB_90DSMR</f>
        <v>#DIV/0!</v>
      </c>
      <c r="N1948" s="83" t="e">
        <f t="shared" si="92"/>
        <v>#DIV/0!</v>
      </c>
    </row>
    <row r="1949" spans="10:14" x14ac:dyDescent="0.25">
      <c r="J1949" s="84">
        <f>EOD_T-A1949</f>
        <v>42094</v>
      </c>
      <c r="K1949" s="83">
        <f t="shared" si="90"/>
        <v>0</v>
      </c>
      <c r="L1949" s="83" t="e">
        <f t="shared" si="91"/>
        <v>#DIV/0!</v>
      </c>
      <c r="M1949" s="83" t="e">
        <f>L1949-CGB_90DSMR</f>
        <v>#DIV/0!</v>
      </c>
      <c r="N1949" s="83" t="e">
        <f t="shared" si="92"/>
        <v>#DIV/0!</v>
      </c>
    </row>
    <row r="1950" spans="10:14" x14ac:dyDescent="0.25">
      <c r="J1950" s="84">
        <f>EOD_T-A1950</f>
        <v>42094</v>
      </c>
      <c r="K1950" s="83">
        <f t="shared" si="90"/>
        <v>0</v>
      </c>
      <c r="L1950" s="83" t="e">
        <f t="shared" si="91"/>
        <v>#DIV/0!</v>
      </c>
      <c r="M1950" s="83" t="e">
        <f>L1950-CGB_90DSMR</f>
        <v>#DIV/0!</v>
      </c>
      <c r="N1950" s="83" t="e">
        <f t="shared" si="92"/>
        <v>#DIV/0!</v>
      </c>
    </row>
    <row r="1951" spans="10:14" x14ac:dyDescent="0.25">
      <c r="J1951" s="84">
        <f>EOD_T-A1951</f>
        <v>42094</v>
      </c>
      <c r="K1951" s="83">
        <f t="shared" si="90"/>
        <v>0</v>
      </c>
      <c r="L1951" s="83" t="e">
        <f t="shared" si="91"/>
        <v>#DIV/0!</v>
      </c>
      <c r="M1951" s="83" t="e">
        <f>L1951-CGB_90DSMR</f>
        <v>#DIV/0!</v>
      </c>
      <c r="N1951" s="83" t="e">
        <f t="shared" si="92"/>
        <v>#DIV/0!</v>
      </c>
    </row>
    <row r="1952" spans="10:14" x14ac:dyDescent="0.25">
      <c r="J1952" s="84">
        <f>EOD_T-A1952</f>
        <v>42094</v>
      </c>
      <c r="K1952" s="83">
        <f t="shared" si="90"/>
        <v>0</v>
      </c>
      <c r="L1952" s="83" t="e">
        <f t="shared" si="91"/>
        <v>#DIV/0!</v>
      </c>
      <c r="M1952" s="83" t="e">
        <f>L1952-CGB_90DSMR</f>
        <v>#DIV/0!</v>
      </c>
      <c r="N1952" s="83" t="e">
        <f t="shared" si="92"/>
        <v>#DIV/0!</v>
      </c>
    </row>
    <row r="1953" spans="10:14" x14ac:dyDescent="0.25">
      <c r="J1953" s="84">
        <f>EOD_T-A1953</f>
        <v>42094</v>
      </c>
      <c r="K1953" s="83">
        <f t="shared" si="90"/>
        <v>0</v>
      </c>
      <c r="L1953" s="83" t="e">
        <f t="shared" si="91"/>
        <v>#DIV/0!</v>
      </c>
      <c r="M1953" s="83" t="e">
        <f>L1953-CGB_90DSMR</f>
        <v>#DIV/0!</v>
      </c>
      <c r="N1953" s="83" t="e">
        <f t="shared" si="92"/>
        <v>#DIV/0!</v>
      </c>
    </row>
    <row r="1954" spans="10:14" x14ac:dyDescent="0.25">
      <c r="J1954" s="84">
        <f>EOD_T-A1954</f>
        <v>42094</v>
      </c>
      <c r="K1954" s="83">
        <f t="shared" si="90"/>
        <v>0</v>
      </c>
      <c r="L1954" s="83" t="e">
        <f t="shared" si="91"/>
        <v>#DIV/0!</v>
      </c>
      <c r="M1954" s="83" t="e">
        <f>L1954-CGB_90DSMR</f>
        <v>#DIV/0!</v>
      </c>
      <c r="N1954" s="83" t="e">
        <f t="shared" si="92"/>
        <v>#DIV/0!</v>
      </c>
    </row>
    <row r="1955" spans="10:14" x14ac:dyDescent="0.25">
      <c r="J1955" s="84">
        <f>EOD_T-A1955</f>
        <v>42094</v>
      </c>
      <c r="K1955" s="83">
        <f t="shared" si="90"/>
        <v>0</v>
      </c>
      <c r="L1955" s="83" t="e">
        <f t="shared" si="91"/>
        <v>#DIV/0!</v>
      </c>
      <c r="M1955" s="83" t="e">
        <f>L1955-CGB_90DSMR</f>
        <v>#DIV/0!</v>
      </c>
      <c r="N1955" s="83" t="e">
        <f t="shared" si="92"/>
        <v>#DIV/0!</v>
      </c>
    </row>
    <row r="1956" spans="10:14" x14ac:dyDescent="0.25">
      <c r="J1956" s="84">
        <f>EOD_T-A1956</f>
        <v>42094</v>
      </c>
      <c r="K1956" s="83">
        <f t="shared" si="90"/>
        <v>0</v>
      </c>
      <c r="L1956" s="83" t="e">
        <f t="shared" si="91"/>
        <v>#DIV/0!</v>
      </c>
      <c r="M1956" s="83" t="e">
        <f>L1956-CGB_90DSMR</f>
        <v>#DIV/0!</v>
      </c>
      <c r="N1956" s="83" t="e">
        <f t="shared" si="92"/>
        <v>#DIV/0!</v>
      </c>
    </row>
    <row r="1957" spans="10:14" x14ac:dyDescent="0.25">
      <c r="J1957" s="84">
        <f>EOD_T-A1957</f>
        <v>42094</v>
      </c>
      <c r="K1957" s="83">
        <f t="shared" si="90"/>
        <v>0</v>
      </c>
      <c r="L1957" s="83" t="e">
        <f t="shared" si="91"/>
        <v>#DIV/0!</v>
      </c>
      <c r="M1957" s="83" t="e">
        <f>L1957-CGB_90DSMR</f>
        <v>#DIV/0!</v>
      </c>
      <c r="N1957" s="83" t="e">
        <f t="shared" si="92"/>
        <v>#DIV/0!</v>
      </c>
    </row>
    <row r="1958" spans="10:14" x14ac:dyDescent="0.25">
      <c r="J1958" s="84">
        <f>EOD_T-A1958</f>
        <v>42094</v>
      </c>
      <c r="K1958" s="83">
        <f t="shared" si="90"/>
        <v>0</v>
      </c>
      <c r="L1958" s="83" t="e">
        <f t="shared" si="91"/>
        <v>#DIV/0!</v>
      </c>
      <c r="M1958" s="83" t="e">
        <f>L1958-CGB_90DSMR</f>
        <v>#DIV/0!</v>
      </c>
      <c r="N1958" s="83" t="e">
        <f t="shared" si="92"/>
        <v>#DIV/0!</v>
      </c>
    </row>
    <row r="1959" spans="10:14" x14ac:dyDescent="0.25">
      <c r="J1959" s="84">
        <f>EOD_T-A1959</f>
        <v>42094</v>
      </c>
      <c r="K1959" s="83">
        <f t="shared" si="90"/>
        <v>0</v>
      </c>
      <c r="L1959" s="83" t="e">
        <f t="shared" si="91"/>
        <v>#DIV/0!</v>
      </c>
      <c r="M1959" s="83" t="e">
        <f>L1959-CGB_90DSMR</f>
        <v>#DIV/0!</v>
      </c>
      <c r="N1959" s="83" t="e">
        <f t="shared" si="92"/>
        <v>#DIV/0!</v>
      </c>
    </row>
    <row r="1960" spans="10:14" x14ac:dyDescent="0.25">
      <c r="J1960" s="84">
        <f>EOD_T-A1960</f>
        <v>42094</v>
      </c>
      <c r="K1960" s="83">
        <f t="shared" si="90"/>
        <v>0</v>
      </c>
      <c r="L1960" s="83" t="e">
        <f t="shared" si="91"/>
        <v>#DIV/0!</v>
      </c>
      <c r="M1960" s="83" t="e">
        <f>L1960-CGB_90DSMR</f>
        <v>#DIV/0!</v>
      </c>
      <c r="N1960" s="83" t="e">
        <f t="shared" si="92"/>
        <v>#DIV/0!</v>
      </c>
    </row>
    <row r="1961" spans="10:14" x14ac:dyDescent="0.25">
      <c r="J1961" s="84">
        <f>EOD_T-A1961</f>
        <v>42094</v>
      </c>
      <c r="K1961" s="83">
        <f t="shared" si="90"/>
        <v>0</v>
      </c>
      <c r="L1961" s="83" t="e">
        <f t="shared" si="91"/>
        <v>#DIV/0!</v>
      </c>
      <c r="M1961" s="83" t="e">
        <f>L1961-CGB_90DSMR</f>
        <v>#DIV/0!</v>
      </c>
      <c r="N1961" s="83" t="e">
        <f t="shared" si="92"/>
        <v>#DIV/0!</v>
      </c>
    </row>
    <row r="1962" spans="10:14" x14ac:dyDescent="0.25">
      <c r="J1962" s="84">
        <f>EOD_T-A1962</f>
        <v>42094</v>
      </c>
      <c r="K1962" s="83">
        <f t="shared" si="90"/>
        <v>0</v>
      </c>
      <c r="L1962" s="83" t="e">
        <f t="shared" si="91"/>
        <v>#DIV/0!</v>
      </c>
      <c r="M1962" s="83" t="e">
        <f>L1962-CGB_90DSMR</f>
        <v>#DIV/0!</v>
      </c>
      <c r="N1962" s="83" t="e">
        <f t="shared" si="92"/>
        <v>#DIV/0!</v>
      </c>
    </row>
    <row r="1963" spans="10:14" x14ac:dyDescent="0.25">
      <c r="J1963" s="84">
        <f>EOD_T-A1963</f>
        <v>42094</v>
      </c>
      <c r="K1963" s="83">
        <f t="shared" si="90"/>
        <v>0</v>
      </c>
      <c r="L1963" s="83" t="e">
        <f t="shared" si="91"/>
        <v>#DIV/0!</v>
      </c>
      <c r="M1963" s="83" t="e">
        <f>L1963-CGB_90DSMR</f>
        <v>#DIV/0!</v>
      </c>
      <c r="N1963" s="83" t="e">
        <f t="shared" si="92"/>
        <v>#DIV/0!</v>
      </c>
    </row>
    <row r="1964" spans="10:14" x14ac:dyDescent="0.25">
      <c r="J1964" s="84">
        <f>EOD_T-A1964</f>
        <v>42094</v>
      </c>
      <c r="K1964" s="83">
        <f t="shared" si="90"/>
        <v>0</v>
      </c>
      <c r="L1964" s="83" t="e">
        <f t="shared" si="91"/>
        <v>#DIV/0!</v>
      </c>
      <c r="M1964" s="83" t="e">
        <f>L1964-CGB_90DSMR</f>
        <v>#DIV/0!</v>
      </c>
      <c r="N1964" s="83" t="e">
        <f t="shared" si="92"/>
        <v>#DIV/0!</v>
      </c>
    </row>
    <row r="1965" spans="10:14" x14ac:dyDescent="0.25">
      <c r="J1965" s="84">
        <f>EOD_T-A1965</f>
        <v>42094</v>
      </c>
      <c r="K1965" s="83">
        <f t="shared" si="90"/>
        <v>0</v>
      </c>
      <c r="L1965" s="83" t="e">
        <f t="shared" si="91"/>
        <v>#DIV/0!</v>
      </c>
      <c r="M1965" s="83" t="e">
        <f>L1965-CGB_90DSMR</f>
        <v>#DIV/0!</v>
      </c>
      <c r="N1965" s="83" t="e">
        <f t="shared" si="92"/>
        <v>#DIV/0!</v>
      </c>
    </row>
    <row r="1966" spans="10:14" x14ac:dyDescent="0.25">
      <c r="J1966" s="84">
        <f>EOD_T-A1966</f>
        <v>42094</v>
      </c>
      <c r="K1966" s="83">
        <f t="shared" si="90"/>
        <v>0</v>
      </c>
      <c r="L1966" s="83" t="e">
        <f t="shared" si="91"/>
        <v>#DIV/0!</v>
      </c>
      <c r="M1966" s="83" t="e">
        <f>L1966-CGB_90DSMR</f>
        <v>#DIV/0!</v>
      </c>
      <c r="N1966" s="83" t="e">
        <f t="shared" si="92"/>
        <v>#DIV/0!</v>
      </c>
    </row>
    <row r="1967" spans="10:14" x14ac:dyDescent="0.25">
      <c r="J1967" s="84">
        <f>EOD_T-A1967</f>
        <v>42094</v>
      </c>
      <c r="K1967" s="83">
        <f t="shared" si="90"/>
        <v>0</v>
      </c>
      <c r="L1967" s="83" t="e">
        <f t="shared" si="91"/>
        <v>#DIV/0!</v>
      </c>
      <c r="M1967" s="83" t="e">
        <f>L1967-CGB_90DSMR</f>
        <v>#DIV/0!</v>
      </c>
      <c r="N1967" s="83" t="e">
        <f t="shared" si="92"/>
        <v>#DIV/0!</v>
      </c>
    </row>
    <row r="1968" spans="10:14" x14ac:dyDescent="0.25">
      <c r="J1968" s="84">
        <f>EOD_T-A1968</f>
        <v>42094</v>
      </c>
      <c r="K1968" s="83">
        <f t="shared" si="90"/>
        <v>0</v>
      </c>
      <c r="L1968" s="83" t="e">
        <f t="shared" si="91"/>
        <v>#DIV/0!</v>
      </c>
      <c r="M1968" s="83" t="e">
        <f>L1968-CGB_90DSMR</f>
        <v>#DIV/0!</v>
      </c>
      <c r="N1968" s="83" t="e">
        <f t="shared" si="92"/>
        <v>#DIV/0!</v>
      </c>
    </row>
    <row r="1969" spans="10:14" x14ac:dyDescent="0.25">
      <c r="J1969" s="84">
        <f>EOD_T-A1969</f>
        <v>42094</v>
      </c>
      <c r="K1969" s="83">
        <f t="shared" si="90"/>
        <v>0</v>
      </c>
      <c r="L1969" s="83" t="e">
        <f t="shared" si="91"/>
        <v>#DIV/0!</v>
      </c>
      <c r="M1969" s="83" t="e">
        <f>L1969-CGB_90DSMR</f>
        <v>#DIV/0!</v>
      </c>
      <c r="N1969" s="83" t="e">
        <f t="shared" si="92"/>
        <v>#DIV/0!</v>
      </c>
    </row>
    <row r="1970" spans="10:14" x14ac:dyDescent="0.25">
      <c r="J1970" s="84">
        <f>EOD_T-A1970</f>
        <v>42094</v>
      </c>
      <c r="K1970" s="83">
        <f t="shared" si="90"/>
        <v>0</v>
      </c>
      <c r="L1970" s="83" t="e">
        <f t="shared" si="91"/>
        <v>#DIV/0!</v>
      </c>
      <c r="M1970" s="83" t="e">
        <f>L1970-CGB_90DSMR</f>
        <v>#DIV/0!</v>
      </c>
      <c r="N1970" s="83" t="e">
        <f t="shared" si="92"/>
        <v>#DIV/0!</v>
      </c>
    </row>
    <row r="1971" spans="10:14" x14ac:dyDescent="0.25">
      <c r="J1971" s="84">
        <f>EOD_T-A1971</f>
        <v>42094</v>
      </c>
      <c r="K1971" s="83">
        <f t="shared" si="90"/>
        <v>0</v>
      </c>
      <c r="L1971" s="83" t="e">
        <f t="shared" si="91"/>
        <v>#DIV/0!</v>
      </c>
      <c r="M1971" s="83" t="e">
        <f>L1971-CGB_90DSMR</f>
        <v>#DIV/0!</v>
      </c>
      <c r="N1971" s="83" t="e">
        <f t="shared" si="92"/>
        <v>#DIV/0!</v>
      </c>
    </row>
    <row r="1972" spans="10:14" x14ac:dyDescent="0.25">
      <c r="J1972" s="84">
        <f>EOD_T-A1972</f>
        <v>42094</v>
      </c>
      <c r="K1972" s="83">
        <f t="shared" si="90"/>
        <v>0</v>
      </c>
      <c r="L1972" s="83" t="e">
        <f t="shared" si="91"/>
        <v>#DIV/0!</v>
      </c>
      <c r="M1972" s="83" t="e">
        <f>L1972-CGB_90DSMR</f>
        <v>#DIV/0!</v>
      </c>
      <c r="N1972" s="83" t="e">
        <f t="shared" si="92"/>
        <v>#DIV/0!</v>
      </c>
    </row>
    <row r="1973" spans="10:14" x14ac:dyDescent="0.25">
      <c r="J1973" s="84">
        <f>EOD_T-A1973</f>
        <v>42094</v>
      </c>
      <c r="K1973" s="83">
        <f t="shared" si="90"/>
        <v>0</v>
      </c>
      <c r="L1973" s="83" t="e">
        <f t="shared" si="91"/>
        <v>#DIV/0!</v>
      </c>
      <c r="M1973" s="83" t="e">
        <f>L1973-CGB_90DSMR</f>
        <v>#DIV/0!</v>
      </c>
      <c r="N1973" s="83" t="e">
        <f t="shared" si="92"/>
        <v>#DIV/0!</v>
      </c>
    </row>
    <row r="1974" spans="10:14" x14ac:dyDescent="0.25">
      <c r="J1974" s="84">
        <f>EOD_T-A1974</f>
        <v>42094</v>
      </c>
      <c r="K1974" s="83">
        <f t="shared" si="90"/>
        <v>0</v>
      </c>
      <c r="L1974" s="83" t="e">
        <f t="shared" si="91"/>
        <v>#DIV/0!</v>
      </c>
      <c r="M1974" s="83" t="e">
        <f>L1974-CGB_90DSMR</f>
        <v>#DIV/0!</v>
      </c>
      <c r="N1974" s="83" t="e">
        <f t="shared" si="92"/>
        <v>#DIV/0!</v>
      </c>
    </row>
    <row r="1975" spans="10:14" x14ac:dyDescent="0.25">
      <c r="J1975" s="84">
        <f>EOD_T-A1975</f>
        <v>42094</v>
      </c>
      <c r="K1975" s="83">
        <f t="shared" si="90"/>
        <v>0</v>
      </c>
      <c r="L1975" s="83" t="e">
        <f t="shared" si="91"/>
        <v>#DIV/0!</v>
      </c>
      <c r="M1975" s="83" t="e">
        <f>L1975-CGB_90DSMR</f>
        <v>#DIV/0!</v>
      </c>
      <c r="N1975" s="83" t="e">
        <f t="shared" si="92"/>
        <v>#DIV/0!</v>
      </c>
    </row>
    <row r="1976" spans="10:14" x14ac:dyDescent="0.25">
      <c r="J1976" s="84">
        <f>EOD_T-A1976</f>
        <v>42094</v>
      </c>
      <c r="K1976" s="83">
        <f t="shared" si="90"/>
        <v>0</v>
      </c>
      <c r="L1976" s="83" t="e">
        <f t="shared" si="91"/>
        <v>#DIV/0!</v>
      </c>
      <c r="M1976" s="83" t="e">
        <f>L1976-CGB_90DSMR</f>
        <v>#DIV/0!</v>
      </c>
      <c r="N1976" s="83" t="e">
        <f t="shared" si="92"/>
        <v>#DIV/0!</v>
      </c>
    </row>
    <row r="1977" spans="10:14" x14ac:dyDescent="0.25">
      <c r="J1977" s="84">
        <f>EOD_T-A1977</f>
        <v>42094</v>
      </c>
      <c r="K1977" s="83">
        <f t="shared" si="90"/>
        <v>0</v>
      </c>
      <c r="L1977" s="83" t="e">
        <f t="shared" si="91"/>
        <v>#DIV/0!</v>
      </c>
      <c r="M1977" s="83" t="e">
        <f>L1977-CGB_90DSMR</f>
        <v>#DIV/0!</v>
      </c>
      <c r="N1977" s="83" t="e">
        <f t="shared" si="92"/>
        <v>#DIV/0!</v>
      </c>
    </row>
    <row r="1978" spans="10:14" x14ac:dyDescent="0.25">
      <c r="J1978" s="84">
        <f>EOD_T-A1978</f>
        <v>42094</v>
      </c>
      <c r="K1978" s="83">
        <f t="shared" si="90"/>
        <v>0</v>
      </c>
      <c r="L1978" s="83" t="e">
        <f t="shared" si="91"/>
        <v>#DIV/0!</v>
      </c>
      <c r="M1978" s="83" t="e">
        <f>L1978-CGB_90DSMR</f>
        <v>#DIV/0!</v>
      </c>
      <c r="N1978" s="83" t="e">
        <f t="shared" si="92"/>
        <v>#DIV/0!</v>
      </c>
    </row>
    <row r="1979" spans="10:14" x14ac:dyDescent="0.25">
      <c r="J1979" s="84">
        <f>EOD_T-A1979</f>
        <v>42094</v>
      </c>
      <c r="K1979" s="83">
        <f t="shared" si="90"/>
        <v>0</v>
      </c>
      <c r="L1979" s="83" t="e">
        <f t="shared" si="91"/>
        <v>#DIV/0!</v>
      </c>
      <c r="M1979" s="83" t="e">
        <f>L1979-CGB_90DSMR</f>
        <v>#DIV/0!</v>
      </c>
      <c r="N1979" s="83" t="e">
        <f t="shared" si="92"/>
        <v>#DIV/0!</v>
      </c>
    </row>
    <row r="1980" spans="10:14" x14ac:dyDescent="0.25">
      <c r="J1980" s="84">
        <f>EOD_T-A1980</f>
        <v>42094</v>
      </c>
      <c r="K1980" s="83">
        <f t="shared" si="90"/>
        <v>0</v>
      </c>
      <c r="L1980" s="83" t="e">
        <f t="shared" si="91"/>
        <v>#DIV/0!</v>
      </c>
      <c r="M1980" s="83" t="e">
        <f>L1980-CGB_90DSMR</f>
        <v>#DIV/0!</v>
      </c>
      <c r="N1980" s="83" t="e">
        <f t="shared" si="92"/>
        <v>#DIV/0!</v>
      </c>
    </row>
    <row r="1981" spans="10:14" x14ac:dyDescent="0.25">
      <c r="J1981" s="84">
        <f>EOD_T-A1981</f>
        <v>42094</v>
      </c>
      <c r="K1981" s="83">
        <f t="shared" si="90"/>
        <v>0</v>
      </c>
      <c r="L1981" s="83" t="e">
        <f t="shared" si="91"/>
        <v>#DIV/0!</v>
      </c>
      <c r="M1981" s="83" t="e">
        <f>L1981-CGB_90DSMR</f>
        <v>#DIV/0!</v>
      </c>
      <c r="N1981" s="83" t="e">
        <f t="shared" si="92"/>
        <v>#DIV/0!</v>
      </c>
    </row>
    <row r="1982" spans="10:14" x14ac:dyDescent="0.25">
      <c r="J1982" s="84">
        <f>EOD_T-A1982</f>
        <v>42094</v>
      </c>
      <c r="K1982" s="83">
        <f t="shared" si="90"/>
        <v>0</v>
      </c>
      <c r="L1982" s="83" t="e">
        <f t="shared" si="91"/>
        <v>#DIV/0!</v>
      </c>
      <c r="M1982" s="83" t="e">
        <f>L1982-CGB_90DSMR</f>
        <v>#DIV/0!</v>
      </c>
      <c r="N1982" s="83" t="e">
        <f t="shared" si="92"/>
        <v>#DIV/0!</v>
      </c>
    </row>
    <row r="1983" spans="10:14" x14ac:dyDescent="0.25">
      <c r="J1983" s="84">
        <f>EOD_T-A1983</f>
        <v>42094</v>
      </c>
      <c r="K1983" s="83">
        <f t="shared" si="90"/>
        <v>0</v>
      </c>
      <c r="L1983" s="83" t="e">
        <f t="shared" si="91"/>
        <v>#DIV/0!</v>
      </c>
      <c r="M1983" s="83" t="e">
        <f>L1983-CGB_90DSMR</f>
        <v>#DIV/0!</v>
      </c>
      <c r="N1983" s="83" t="e">
        <f t="shared" si="92"/>
        <v>#DIV/0!</v>
      </c>
    </row>
    <row r="1984" spans="10:14" x14ac:dyDescent="0.25">
      <c r="J1984" s="84">
        <f>EOD_T-A1984</f>
        <v>42094</v>
      </c>
      <c r="K1984" s="83">
        <f t="shared" si="90"/>
        <v>0</v>
      </c>
      <c r="L1984" s="83" t="e">
        <f t="shared" si="91"/>
        <v>#DIV/0!</v>
      </c>
      <c r="M1984" s="83" t="e">
        <f>L1984-CGB_90DSMR</f>
        <v>#DIV/0!</v>
      </c>
      <c r="N1984" s="83" t="e">
        <f t="shared" si="92"/>
        <v>#DIV/0!</v>
      </c>
    </row>
    <row r="1985" spans="10:14" x14ac:dyDescent="0.25">
      <c r="J1985" s="84">
        <f>EOD_T-A1985</f>
        <v>42094</v>
      </c>
      <c r="K1985" s="83">
        <f t="shared" si="90"/>
        <v>0</v>
      </c>
      <c r="L1985" s="83" t="e">
        <f t="shared" si="91"/>
        <v>#DIV/0!</v>
      </c>
      <c r="M1985" s="83" t="e">
        <f>L1985-CGB_90DSMR</f>
        <v>#DIV/0!</v>
      </c>
      <c r="N1985" s="83" t="e">
        <f t="shared" si="92"/>
        <v>#DIV/0!</v>
      </c>
    </row>
    <row r="1986" spans="10:14" x14ac:dyDescent="0.25">
      <c r="J1986" s="84">
        <f>EOD_T-A1986</f>
        <v>42094</v>
      </c>
      <c r="K1986" s="83">
        <f t="shared" si="90"/>
        <v>0</v>
      </c>
      <c r="L1986" s="83" t="e">
        <f t="shared" si="91"/>
        <v>#DIV/0!</v>
      </c>
      <c r="M1986" s="83" t="e">
        <f>L1986-CGB_90DSMR</f>
        <v>#DIV/0!</v>
      </c>
      <c r="N1986" s="83" t="e">
        <f t="shared" si="92"/>
        <v>#DIV/0!</v>
      </c>
    </row>
    <row r="1987" spans="10:14" x14ac:dyDescent="0.25">
      <c r="J1987" s="84">
        <f>EOD_T-A1987</f>
        <v>42094</v>
      </c>
      <c r="K1987" s="83">
        <f t="shared" si="90"/>
        <v>0</v>
      </c>
      <c r="L1987" s="83" t="e">
        <f t="shared" si="91"/>
        <v>#DIV/0!</v>
      </c>
      <c r="M1987" s="83" t="e">
        <f>L1987-CGB_90DSMR</f>
        <v>#DIV/0!</v>
      </c>
      <c r="N1987" s="83" t="e">
        <f t="shared" si="92"/>
        <v>#DIV/0!</v>
      </c>
    </row>
    <row r="1988" spans="10:14" x14ac:dyDescent="0.25">
      <c r="J1988" s="84">
        <f>EOD_T-A1988</f>
        <v>42094</v>
      </c>
      <c r="K1988" s="83">
        <f t="shared" si="90"/>
        <v>0</v>
      </c>
      <c r="L1988" s="83" t="e">
        <f t="shared" si="91"/>
        <v>#DIV/0!</v>
      </c>
      <c r="M1988" s="83" t="e">
        <f>L1988-CGB_90DSMR</f>
        <v>#DIV/0!</v>
      </c>
      <c r="N1988" s="83" t="e">
        <f t="shared" si="92"/>
        <v>#DIV/0!</v>
      </c>
    </row>
    <row r="1989" spans="10:14" x14ac:dyDescent="0.25">
      <c r="J1989" s="84">
        <f>EOD_T-A1989</f>
        <v>42094</v>
      </c>
      <c r="K1989" s="83">
        <f t="shared" si="90"/>
        <v>0</v>
      </c>
      <c r="L1989" s="83" t="e">
        <f t="shared" si="91"/>
        <v>#DIV/0!</v>
      </c>
      <c r="M1989" s="83" t="e">
        <f>L1989-CGB_90DSMR</f>
        <v>#DIV/0!</v>
      </c>
      <c r="N1989" s="83" t="e">
        <f t="shared" si="92"/>
        <v>#DIV/0!</v>
      </c>
    </row>
    <row r="1990" spans="10:14" x14ac:dyDescent="0.25">
      <c r="J1990" s="84">
        <f>EOD_T-A1990</f>
        <v>42094</v>
      </c>
      <c r="K1990" s="83">
        <f t="shared" si="90"/>
        <v>0</v>
      </c>
      <c r="L1990" s="83" t="e">
        <f t="shared" si="91"/>
        <v>#DIV/0!</v>
      </c>
      <c r="M1990" s="83" t="e">
        <f>L1990-CGB_90DSMR</f>
        <v>#DIV/0!</v>
      </c>
      <c r="N1990" s="83" t="e">
        <f t="shared" si="92"/>
        <v>#DIV/0!</v>
      </c>
    </row>
    <row r="1991" spans="10:14" x14ac:dyDescent="0.25">
      <c r="J1991" s="84">
        <f>EOD_T-A1991</f>
        <v>42094</v>
      </c>
      <c r="K1991" s="83">
        <f t="shared" si="90"/>
        <v>0</v>
      </c>
      <c r="L1991" s="83" t="e">
        <f t="shared" si="91"/>
        <v>#DIV/0!</v>
      </c>
      <c r="M1991" s="83" t="e">
        <f>L1991-CGB_90DSMR</f>
        <v>#DIV/0!</v>
      </c>
      <c r="N1991" s="83" t="e">
        <f t="shared" si="92"/>
        <v>#DIV/0!</v>
      </c>
    </row>
    <row r="1992" spans="10:14" x14ac:dyDescent="0.25">
      <c r="J1992" s="84">
        <f>EOD_T-A1992</f>
        <v>42094</v>
      </c>
      <c r="K1992" s="83">
        <f t="shared" si="90"/>
        <v>0</v>
      </c>
      <c r="L1992" s="83" t="e">
        <f t="shared" si="91"/>
        <v>#DIV/0!</v>
      </c>
      <c r="M1992" s="83" t="e">
        <f>L1992-CGB_90DSMR</f>
        <v>#DIV/0!</v>
      </c>
      <c r="N1992" s="83" t="e">
        <f t="shared" si="92"/>
        <v>#DIV/0!</v>
      </c>
    </row>
    <row r="1993" spans="10:14" x14ac:dyDescent="0.25">
      <c r="J1993" s="84">
        <f>EOD_T-A1993</f>
        <v>42094</v>
      </c>
      <c r="K1993" s="83">
        <f t="shared" si="90"/>
        <v>0</v>
      </c>
      <c r="L1993" s="83" t="e">
        <f t="shared" si="91"/>
        <v>#DIV/0!</v>
      </c>
      <c r="M1993" s="83" t="e">
        <f>L1993-CGB_90DSMR</f>
        <v>#DIV/0!</v>
      </c>
      <c r="N1993" s="83" t="e">
        <f t="shared" si="92"/>
        <v>#DIV/0!</v>
      </c>
    </row>
    <row r="1994" spans="10:14" x14ac:dyDescent="0.25">
      <c r="J1994" s="84">
        <f>EOD_T-A1994</f>
        <v>42094</v>
      </c>
      <c r="K1994" s="83">
        <f t="shared" si="90"/>
        <v>0</v>
      </c>
      <c r="L1994" s="83" t="e">
        <f t="shared" si="91"/>
        <v>#DIV/0!</v>
      </c>
      <c r="M1994" s="83" t="e">
        <f>L1994-CGB_90DSMR</f>
        <v>#DIV/0!</v>
      </c>
      <c r="N1994" s="83" t="e">
        <f t="shared" si="92"/>
        <v>#DIV/0!</v>
      </c>
    </row>
    <row r="1995" spans="10:14" x14ac:dyDescent="0.25">
      <c r="J1995" s="84">
        <f>EOD_T-A1995</f>
        <v>42094</v>
      </c>
      <c r="K1995" s="83">
        <f t="shared" si="90"/>
        <v>0</v>
      </c>
      <c r="L1995" s="83" t="e">
        <f t="shared" si="91"/>
        <v>#DIV/0!</v>
      </c>
      <c r="M1995" s="83" t="e">
        <f>L1995-CGB_90DSMR</f>
        <v>#DIV/0!</v>
      </c>
      <c r="N1995" s="83" t="e">
        <f t="shared" si="92"/>
        <v>#DIV/0!</v>
      </c>
    </row>
    <row r="1996" spans="10:14" x14ac:dyDescent="0.25">
      <c r="J1996" s="84">
        <f>EOD_T-A1996</f>
        <v>42094</v>
      </c>
      <c r="K1996" s="83">
        <f t="shared" ref="K1996:K2059" si="93">E1996-E1997</f>
        <v>0</v>
      </c>
      <c r="L1996" s="83" t="e">
        <f t="shared" ref="L1996:L2059" si="94">K1996/E1997*100</f>
        <v>#DIV/0!</v>
      </c>
      <c r="M1996" s="83" t="e">
        <f>L1996-CGB_90DSMR</f>
        <v>#DIV/0!</v>
      </c>
      <c r="N1996" s="83" t="e">
        <f t="shared" ref="N1996:N2059" si="95">M1996*M1996</f>
        <v>#DIV/0!</v>
      </c>
    </row>
    <row r="1997" spans="10:14" x14ac:dyDescent="0.25">
      <c r="J1997" s="84">
        <f>EOD_T-A1997</f>
        <v>42094</v>
      </c>
      <c r="K1997" s="83">
        <f t="shared" si="93"/>
        <v>0</v>
      </c>
      <c r="L1997" s="83" t="e">
        <f t="shared" si="94"/>
        <v>#DIV/0!</v>
      </c>
      <c r="M1997" s="83" t="e">
        <f>L1997-CGB_90DSMR</f>
        <v>#DIV/0!</v>
      </c>
      <c r="N1997" s="83" t="e">
        <f t="shared" si="95"/>
        <v>#DIV/0!</v>
      </c>
    </row>
    <row r="1998" spans="10:14" x14ac:dyDescent="0.25">
      <c r="J1998" s="84">
        <f>EOD_T-A1998</f>
        <v>42094</v>
      </c>
      <c r="K1998" s="83">
        <f t="shared" si="93"/>
        <v>0</v>
      </c>
      <c r="L1998" s="83" t="e">
        <f t="shared" si="94"/>
        <v>#DIV/0!</v>
      </c>
      <c r="M1998" s="83" t="e">
        <f>L1998-CGB_90DSMR</f>
        <v>#DIV/0!</v>
      </c>
      <c r="N1998" s="83" t="e">
        <f t="shared" si="95"/>
        <v>#DIV/0!</v>
      </c>
    </row>
    <row r="1999" spans="10:14" x14ac:dyDescent="0.25">
      <c r="J1999" s="84">
        <f>EOD_T-A1999</f>
        <v>42094</v>
      </c>
      <c r="K1999" s="83">
        <f t="shared" si="93"/>
        <v>0</v>
      </c>
      <c r="L1999" s="83" t="e">
        <f t="shared" si="94"/>
        <v>#DIV/0!</v>
      </c>
      <c r="M1999" s="83" t="e">
        <f>L1999-CGB_90DSMR</f>
        <v>#DIV/0!</v>
      </c>
      <c r="N1999" s="83" t="e">
        <f t="shared" si="95"/>
        <v>#DIV/0!</v>
      </c>
    </row>
    <row r="2000" spans="10:14" x14ac:dyDescent="0.25">
      <c r="J2000" s="84">
        <f>EOD_T-A2000</f>
        <v>42094</v>
      </c>
      <c r="K2000" s="83">
        <f t="shared" si="93"/>
        <v>0</v>
      </c>
      <c r="L2000" s="83" t="e">
        <f t="shared" si="94"/>
        <v>#DIV/0!</v>
      </c>
      <c r="M2000" s="83" t="e">
        <f>L2000-CGB_90DSMR</f>
        <v>#DIV/0!</v>
      </c>
      <c r="N2000" s="83" t="e">
        <f t="shared" si="95"/>
        <v>#DIV/0!</v>
      </c>
    </row>
    <row r="2001" spans="10:14" x14ac:dyDescent="0.25">
      <c r="J2001" s="84">
        <f>EOD_T-A2001</f>
        <v>42094</v>
      </c>
      <c r="K2001" s="83">
        <f t="shared" si="93"/>
        <v>0</v>
      </c>
      <c r="L2001" s="83" t="e">
        <f t="shared" si="94"/>
        <v>#DIV/0!</v>
      </c>
      <c r="M2001" s="83" t="e">
        <f>L2001-CGB_90DSMR</f>
        <v>#DIV/0!</v>
      </c>
      <c r="N2001" s="83" t="e">
        <f t="shared" si="95"/>
        <v>#DIV/0!</v>
      </c>
    </row>
    <row r="2002" spans="10:14" x14ac:dyDescent="0.25">
      <c r="J2002" s="84">
        <f>EOD_T-A2002</f>
        <v>42094</v>
      </c>
      <c r="K2002" s="83">
        <f t="shared" si="93"/>
        <v>0</v>
      </c>
      <c r="L2002" s="83" t="e">
        <f t="shared" si="94"/>
        <v>#DIV/0!</v>
      </c>
      <c r="M2002" s="83" t="e">
        <f>L2002-CGB_90DSMR</f>
        <v>#DIV/0!</v>
      </c>
      <c r="N2002" s="83" t="e">
        <f t="shared" si="95"/>
        <v>#DIV/0!</v>
      </c>
    </row>
    <row r="2003" spans="10:14" x14ac:dyDescent="0.25">
      <c r="J2003" s="84">
        <f>EOD_T-A2003</f>
        <v>42094</v>
      </c>
      <c r="K2003" s="83">
        <f t="shared" si="93"/>
        <v>0</v>
      </c>
      <c r="L2003" s="83" t="e">
        <f t="shared" si="94"/>
        <v>#DIV/0!</v>
      </c>
      <c r="M2003" s="83" t="e">
        <f>L2003-CGB_90DSMR</f>
        <v>#DIV/0!</v>
      </c>
      <c r="N2003" s="83" t="e">
        <f t="shared" si="95"/>
        <v>#DIV/0!</v>
      </c>
    </row>
    <row r="2004" spans="10:14" x14ac:dyDescent="0.25">
      <c r="J2004" s="84">
        <f>EOD_T-A2004</f>
        <v>42094</v>
      </c>
      <c r="K2004" s="83">
        <f t="shared" si="93"/>
        <v>0</v>
      </c>
      <c r="L2004" s="83" t="e">
        <f t="shared" si="94"/>
        <v>#DIV/0!</v>
      </c>
      <c r="M2004" s="83" t="e">
        <f>L2004-CGB_90DSMR</f>
        <v>#DIV/0!</v>
      </c>
      <c r="N2004" s="83" t="e">
        <f t="shared" si="95"/>
        <v>#DIV/0!</v>
      </c>
    </row>
    <row r="2005" spans="10:14" x14ac:dyDescent="0.25">
      <c r="J2005" s="84">
        <f>EOD_T-A2005</f>
        <v>42094</v>
      </c>
      <c r="K2005" s="83">
        <f t="shared" si="93"/>
        <v>0</v>
      </c>
      <c r="L2005" s="83" t="e">
        <f t="shared" si="94"/>
        <v>#DIV/0!</v>
      </c>
      <c r="M2005" s="83" t="e">
        <f>L2005-CGB_90DSMR</f>
        <v>#DIV/0!</v>
      </c>
      <c r="N2005" s="83" t="e">
        <f t="shared" si="95"/>
        <v>#DIV/0!</v>
      </c>
    </row>
    <row r="2006" spans="10:14" x14ac:dyDescent="0.25">
      <c r="J2006" s="84">
        <f>EOD_T-A2006</f>
        <v>42094</v>
      </c>
      <c r="K2006" s="83">
        <f t="shared" si="93"/>
        <v>0</v>
      </c>
      <c r="L2006" s="83" t="e">
        <f t="shared" si="94"/>
        <v>#DIV/0!</v>
      </c>
      <c r="M2006" s="83" t="e">
        <f>L2006-CGB_90DSMR</f>
        <v>#DIV/0!</v>
      </c>
      <c r="N2006" s="83" t="e">
        <f t="shared" si="95"/>
        <v>#DIV/0!</v>
      </c>
    </row>
    <row r="2007" spans="10:14" x14ac:dyDescent="0.25">
      <c r="J2007" s="84">
        <f>EOD_T-A2007</f>
        <v>42094</v>
      </c>
      <c r="K2007" s="83">
        <f t="shared" si="93"/>
        <v>0</v>
      </c>
      <c r="L2007" s="83" t="e">
        <f t="shared" si="94"/>
        <v>#DIV/0!</v>
      </c>
      <c r="M2007" s="83" t="e">
        <f>L2007-CGB_90DSMR</f>
        <v>#DIV/0!</v>
      </c>
      <c r="N2007" s="83" t="e">
        <f t="shared" si="95"/>
        <v>#DIV/0!</v>
      </c>
    </row>
    <row r="2008" spans="10:14" x14ac:dyDescent="0.25">
      <c r="J2008" s="84">
        <f>EOD_T-A2008</f>
        <v>42094</v>
      </c>
      <c r="K2008" s="83">
        <f t="shared" si="93"/>
        <v>0</v>
      </c>
      <c r="L2008" s="83" t="e">
        <f t="shared" si="94"/>
        <v>#DIV/0!</v>
      </c>
      <c r="M2008" s="83" t="e">
        <f>L2008-CGB_90DSMR</f>
        <v>#DIV/0!</v>
      </c>
      <c r="N2008" s="83" t="e">
        <f t="shared" si="95"/>
        <v>#DIV/0!</v>
      </c>
    </row>
    <row r="2009" spans="10:14" x14ac:dyDescent="0.25">
      <c r="J2009" s="84">
        <f>EOD_T-A2009</f>
        <v>42094</v>
      </c>
      <c r="K2009" s="83">
        <f t="shared" si="93"/>
        <v>0</v>
      </c>
      <c r="L2009" s="83" t="e">
        <f t="shared" si="94"/>
        <v>#DIV/0!</v>
      </c>
      <c r="M2009" s="83" t="e">
        <f>L2009-CGB_90DSMR</f>
        <v>#DIV/0!</v>
      </c>
      <c r="N2009" s="83" t="e">
        <f t="shared" si="95"/>
        <v>#DIV/0!</v>
      </c>
    </row>
    <row r="2010" spans="10:14" x14ac:dyDescent="0.25">
      <c r="J2010" s="84">
        <f>EOD_T-A2010</f>
        <v>42094</v>
      </c>
      <c r="K2010" s="83">
        <f t="shared" si="93"/>
        <v>0</v>
      </c>
      <c r="L2010" s="83" t="e">
        <f t="shared" si="94"/>
        <v>#DIV/0!</v>
      </c>
      <c r="M2010" s="83" t="e">
        <f>L2010-CGB_90DSMR</f>
        <v>#DIV/0!</v>
      </c>
      <c r="N2010" s="83" t="e">
        <f t="shared" si="95"/>
        <v>#DIV/0!</v>
      </c>
    </row>
    <row r="2011" spans="10:14" x14ac:dyDescent="0.25">
      <c r="J2011" s="84">
        <f>EOD_T-A2011</f>
        <v>42094</v>
      </c>
      <c r="K2011" s="83">
        <f t="shared" si="93"/>
        <v>0</v>
      </c>
      <c r="L2011" s="83" t="e">
        <f t="shared" si="94"/>
        <v>#DIV/0!</v>
      </c>
      <c r="M2011" s="83" t="e">
        <f>L2011-CGB_90DSMR</f>
        <v>#DIV/0!</v>
      </c>
      <c r="N2011" s="83" t="e">
        <f t="shared" si="95"/>
        <v>#DIV/0!</v>
      </c>
    </row>
    <row r="2012" spans="10:14" x14ac:dyDescent="0.25">
      <c r="J2012" s="84">
        <f>EOD_T-A2012</f>
        <v>42094</v>
      </c>
      <c r="K2012" s="83">
        <f t="shared" si="93"/>
        <v>0</v>
      </c>
      <c r="L2012" s="83" t="e">
        <f t="shared" si="94"/>
        <v>#DIV/0!</v>
      </c>
      <c r="M2012" s="83" t="e">
        <f>L2012-CGB_90DSMR</f>
        <v>#DIV/0!</v>
      </c>
      <c r="N2012" s="83" t="e">
        <f t="shared" si="95"/>
        <v>#DIV/0!</v>
      </c>
    </row>
    <row r="2013" spans="10:14" x14ac:dyDescent="0.25">
      <c r="J2013" s="84">
        <f>EOD_T-A2013</f>
        <v>42094</v>
      </c>
      <c r="K2013" s="83">
        <f t="shared" si="93"/>
        <v>0</v>
      </c>
      <c r="L2013" s="83" t="e">
        <f t="shared" si="94"/>
        <v>#DIV/0!</v>
      </c>
      <c r="M2013" s="83" t="e">
        <f>L2013-CGB_90DSMR</f>
        <v>#DIV/0!</v>
      </c>
      <c r="N2013" s="83" t="e">
        <f t="shared" si="95"/>
        <v>#DIV/0!</v>
      </c>
    </row>
    <row r="2014" spans="10:14" x14ac:dyDescent="0.25">
      <c r="J2014" s="84">
        <f>EOD_T-A2014</f>
        <v>42094</v>
      </c>
      <c r="K2014" s="83">
        <f t="shared" si="93"/>
        <v>0</v>
      </c>
      <c r="L2014" s="83" t="e">
        <f t="shared" si="94"/>
        <v>#DIV/0!</v>
      </c>
      <c r="M2014" s="83" t="e">
        <f>L2014-CGB_90DSMR</f>
        <v>#DIV/0!</v>
      </c>
      <c r="N2014" s="83" t="e">
        <f t="shared" si="95"/>
        <v>#DIV/0!</v>
      </c>
    </row>
    <row r="2015" spans="10:14" x14ac:dyDescent="0.25">
      <c r="J2015" s="84">
        <f>EOD_T-A2015</f>
        <v>42094</v>
      </c>
      <c r="K2015" s="83">
        <f t="shared" si="93"/>
        <v>0</v>
      </c>
      <c r="L2015" s="83" t="e">
        <f t="shared" si="94"/>
        <v>#DIV/0!</v>
      </c>
      <c r="M2015" s="83" t="e">
        <f>L2015-CGB_90DSMR</f>
        <v>#DIV/0!</v>
      </c>
      <c r="N2015" s="83" t="e">
        <f t="shared" si="95"/>
        <v>#DIV/0!</v>
      </c>
    </row>
    <row r="2016" spans="10:14" x14ac:dyDescent="0.25">
      <c r="J2016" s="84">
        <f>EOD_T-A2016</f>
        <v>42094</v>
      </c>
      <c r="K2016" s="83">
        <f t="shared" si="93"/>
        <v>0</v>
      </c>
      <c r="L2016" s="83" t="e">
        <f t="shared" si="94"/>
        <v>#DIV/0!</v>
      </c>
      <c r="M2016" s="83" t="e">
        <f>L2016-CGB_90DSMR</f>
        <v>#DIV/0!</v>
      </c>
      <c r="N2016" s="83" t="e">
        <f t="shared" si="95"/>
        <v>#DIV/0!</v>
      </c>
    </row>
    <row r="2017" spans="10:14" x14ac:dyDescent="0.25">
      <c r="J2017" s="84">
        <f>EOD_T-A2017</f>
        <v>42094</v>
      </c>
      <c r="K2017" s="83">
        <f t="shared" si="93"/>
        <v>0</v>
      </c>
      <c r="L2017" s="83" t="e">
        <f t="shared" si="94"/>
        <v>#DIV/0!</v>
      </c>
      <c r="M2017" s="83" t="e">
        <f>L2017-CGB_90DSMR</f>
        <v>#DIV/0!</v>
      </c>
      <c r="N2017" s="83" t="e">
        <f t="shared" si="95"/>
        <v>#DIV/0!</v>
      </c>
    </row>
    <row r="2018" spans="10:14" x14ac:dyDescent="0.25">
      <c r="J2018" s="84">
        <f>EOD_T-A2018</f>
        <v>42094</v>
      </c>
      <c r="K2018" s="83">
        <f t="shared" si="93"/>
        <v>0</v>
      </c>
      <c r="L2018" s="83" t="e">
        <f t="shared" si="94"/>
        <v>#DIV/0!</v>
      </c>
      <c r="M2018" s="83" t="e">
        <f>L2018-CGB_90DSMR</f>
        <v>#DIV/0!</v>
      </c>
      <c r="N2018" s="83" t="e">
        <f t="shared" si="95"/>
        <v>#DIV/0!</v>
      </c>
    </row>
    <row r="2019" spans="10:14" x14ac:dyDescent="0.25">
      <c r="J2019" s="84">
        <f>EOD_T-A2019</f>
        <v>42094</v>
      </c>
      <c r="K2019" s="83">
        <f t="shared" si="93"/>
        <v>0</v>
      </c>
      <c r="L2019" s="83" t="e">
        <f t="shared" si="94"/>
        <v>#DIV/0!</v>
      </c>
      <c r="M2019" s="83" t="e">
        <f>L2019-CGB_90DSMR</f>
        <v>#DIV/0!</v>
      </c>
      <c r="N2019" s="83" t="e">
        <f t="shared" si="95"/>
        <v>#DIV/0!</v>
      </c>
    </row>
    <row r="2020" spans="10:14" x14ac:dyDescent="0.25">
      <c r="J2020" s="84">
        <f>EOD_T-A2020</f>
        <v>42094</v>
      </c>
      <c r="K2020" s="83">
        <f t="shared" si="93"/>
        <v>0</v>
      </c>
      <c r="L2020" s="83" t="e">
        <f t="shared" si="94"/>
        <v>#DIV/0!</v>
      </c>
      <c r="M2020" s="83" t="e">
        <f>L2020-CGB_90DSMR</f>
        <v>#DIV/0!</v>
      </c>
      <c r="N2020" s="83" t="e">
        <f t="shared" si="95"/>
        <v>#DIV/0!</v>
      </c>
    </row>
    <row r="2021" spans="10:14" x14ac:dyDescent="0.25">
      <c r="J2021" s="84">
        <f>EOD_T-A2021</f>
        <v>42094</v>
      </c>
      <c r="K2021" s="83">
        <f t="shared" si="93"/>
        <v>0</v>
      </c>
      <c r="L2021" s="83" t="e">
        <f t="shared" si="94"/>
        <v>#DIV/0!</v>
      </c>
      <c r="M2021" s="83" t="e">
        <f>L2021-CGB_90DSMR</f>
        <v>#DIV/0!</v>
      </c>
      <c r="N2021" s="83" t="e">
        <f t="shared" si="95"/>
        <v>#DIV/0!</v>
      </c>
    </row>
    <row r="2022" spans="10:14" x14ac:dyDescent="0.25">
      <c r="J2022" s="84">
        <f>EOD_T-A2022</f>
        <v>42094</v>
      </c>
      <c r="K2022" s="83">
        <f t="shared" si="93"/>
        <v>0</v>
      </c>
      <c r="L2022" s="83" t="e">
        <f t="shared" si="94"/>
        <v>#DIV/0!</v>
      </c>
      <c r="M2022" s="83" t="e">
        <f>L2022-CGB_90DSMR</f>
        <v>#DIV/0!</v>
      </c>
      <c r="N2022" s="83" t="e">
        <f t="shared" si="95"/>
        <v>#DIV/0!</v>
      </c>
    </row>
    <row r="2023" spans="10:14" x14ac:dyDescent="0.25">
      <c r="J2023" s="84">
        <f>EOD_T-A2023</f>
        <v>42094</v>
      </c>
      <c r="K2023" s="83">
        <f t="shared" si="93"/>
        <v>0</v>
      </c>
      <c r="L2023" s="83" t="e">
        <f t="shared" si="94"/>
        <v>#DIV/0!</v>
      </c>
      <c r="M2023" s="83" t="e">
        <f>L2023-CGB_90DSMR</f>
        <v>#DIV/0!</v>
      </c>
      <c r="N2023" s="83" t="e">
        <f t="shared" si="95"/>
        <v>#DIV/0!</v>
      </c>
    </row>
    <row r="2024" spans="10:14" x14ac:dyDescent="0.25">
      <c r="J2024" s="84">
        <f>EOD_T-A2024</f>
        <v>42094</v>
      </c>
      <c r="K2024" s="83">
        <f t="shared" si="93"/>
        <v>0</v>
      </c>
      <c r="L2024" s="83" t="e">
        <f t="shared" si="94"/>
        <v>#DIV/0!</v>
      </c>
      <c r="M2024" s="83" t="e">
        <f>L2024-CGB_90DSMR</f>
        <v>#DIV/0!</v>
      </c>
      <c r="N2024" s="83" t="e">
        <f t="shared" si="95"/>
        <v>#DIV/0!</v>
      </c>
    </row>
    <row r="2025" spans="10:14" x14ac:dyDescent="0.25">
      <c r="J2025" s="84">
        <f>EOD_T-A2025</f>
        <v>42094</v>
      </c>
      <c r="K2025" s="83">
        <f t="shared" si="93"/>
        <v>0</v>
      </c>
      <c r="L2025" s="83" t="e">
        <f t="shared" si="94"/>
        <v>#DIV/0!</v>
      </c>
      <c r="M2025" s="83" t="e">
        <f>L2025-CGB_90DSMR</f>
        <v>#DIV/0!</v>
      </c>
      <c r="N2025" s="83" t="e">
        <f t="shared" si="95"/>
        <v>#DIV/0!</v>
      </c>
    </row>
    <row r="2026" spans="10:14" x14ac:dyDescent="0.25">
      <c r="J2026" s="84">
        <f>EOD_T-A2026</f>
        <v>42094</v>
      </c>
      <c r="K2026" s="83">
        <f t="shared" si="93"/>
        <v>0</v>
      </c>
      <c r="L2026" s="83" t="e">
        <f t="shared" si="94"/>
        <v>#DIV/0!</v>
      </c>
      <c r="M2026" s="83" t="e">
        <f>L2026-CGB_90DSMR</f>
        <v>#DIV/0!</v>
      </c>
      <c r="N2026" s="83" t="e">
        <f t="shared" si="95"/>
        <v>#DIV/0!</v>
      </c>
    </row>
    <row r="2027" spans="10:14" x14ac:dyDescent="0.25">
      <c r="J2027" s="84">
        <f>EOD_T-A2027</f>
        <v>42094</v>
      </c>
      <c r="K2027" s="83">
        <f t="shared" si="93"/>
        <v>0</v>
      </c>
      <c r="L2027" s="83" t="e">
        <f t="shared" si="94"/>
        <v>#DIV/0!</v>
      </c>
      <c r="M2027" s="83" t="e">
        <f>L2027-CGB_90DSMR</f>
        <v>#DIV/0!</v>
      </c>
      <c r="N2027" s="83" t="e">
        <f t="shared" si="95"/>
        <v>#DIV/0!</v>
      </c>
    </row>
    <row r="2028" spans="10:14" x14ac:dyDescent="0.25">
      <c r="J2028" s="84">
        <f>EOD_T-A2028</f>
        <v>42094</v>
      </c>
      <c r="K2028" s="83">
        <f t="shared" si="93"/>
        <v>0</v>
      </c>
      <c r="L2028" s="83" t="e">
        <f t="shared" si="94"/>
        <v>#DIV/0!</v>
      </c>
      <c r="M2028" s="83" t="e">
        <f>L2028-CGB_90DSMR</f>
        <v>#DIV/0!</v>
      </c>
      <c r="N2028" s="83" t="e">
        <f t="shared" si="95"/>
        <v>#DIV/0!</v>
      </c>
    </row>
    <row r="2029" spans="10:14" x14ac:dyDescent="0.25">
      <c r="J2029" s="84">
        <f>EOD_T-A2029</f>
        <v>42094</v>
      </c>
      <c r="K2029" s="83">
        <f t="shared" si="93"/>
        <v>0</v>
      </c>
      <c r="L2029" s="83" t="e">
        <f t="shared" si="94"/>
        <v>#DIV/0!</v>
      </c>
      <c r="M2029" s="83" t="e">
        <f>L2029-CGB_90DSMR</f>
        <v>#DIV/0!</v>
      </c>
      <c r="N2029" s="83" t="e">
        <f t="shared" si="95"/>
        <v>#DIV/0!</v>
      </c>
    </row>
    <row r="2030" spans="10:14" x14ac:dyDescent="0.25">
      <c r="J2030" s="84">
        <f>EOD_T-A2030</f>
        <v>42094</v>
      </c>
      <c r="K2030" s="83">
        <f t="shared" si="93"/>
        <v>0</v>
      </c>
      <c r="L2030" s="83" t="e">
        <f t="shared" si="94"/>
        <v>#DIV/0!</v>
      </c>
      <c r="M2030" s="83" t="e">
        <f>L2030-CGB_90DSMR</f>
        <v>#DIV/0!</v>
      </c>
      <c r="N2030" s="83" t="e">
        <f t="shared" si="95"/>
        <v>#DIV/0!</v>
      </c>
    </row>
    <row r="2031" spans="10:14" x14ac:dyDescent="0.25">
      <c r="J2031" s="84">
        <f>EOD_T-A2031</f>
        <v>42094</v>
      </c>
      <c r="K2031" s="83">
        <f t="shared" si="93"/>
        <v>0</v>
      </c>
      <c r="L2031" s="83" t="e">
        <f t="shared" si="94"/>
        <v>#DIV/0!</v>
      </c>
      <c r="M2031" s="83" t="e">
        <f>L2031-CGB_90DSMR</f>
        <v>#DIV/0!</v>
      </c>
      <c r="N2031" s="83" t="e">
        <f t="shared" si="95"/>
        <v>#DIV/0!</v>
      </c>
    </row>
    <row r="2032" spans="10:14" x14ac:dyDescent="0.25">
      <c r="J2032" s="84">
        <f>EOD_T-A2032</f>
        <v>42094</v>
      </c>
      <c r="K2032" s="83">
        <f t="shared" si="93"/>
        <v>0</v>
      </c>
      <c r="L2032" s="83" t="e">
        <f t="shared" si="94"/>
        <v>#DIV/0!</v>
      </c>
      <c r="M2032" s="83" t="e">
        <f>L2032-CGB_90DSMR</f>
        <v>#DIV/0!</v>
      </c>
      <c r="N2032" s="83" t="e">
        <f t="shared" si="95"/>
        <v>#DIV/0!</v>
      </c>
    </row>
    <row r="2033" spans="10:14" x14ac:dyDescent="0.25">
      <c r="J2033" s="84">
        <f>EOD_T-A2033</f>
        <v>42094</v>
      </c>
      <c r="K2033" s="83">
        <f t="shared" si="93"/>
        <v>0</v>
      </c>
      <c r="L2033" s="83" t="e">
        <f t="shared" si="94"/>
        <v>#DIV/0!</v>
      </c>
      <c r="M2033" s="83" t="e">
        <f>L2033-CGB_90DSMR</f>
        <v>#DIV/0!</v>
      </c>
      <c r="N2033" s="83" t="e">
        <f t="shared" si="95"/>
        <v>#DIV/0!</v>
      </c>
    </row>
    <row r="2034" spans="10:14" x14ac:dyDescent="0.25">
      <c r="J2034" s="84">
        <f>EOD_T-A2034</f>
        <v>42094</v>
      </c>
      <c r="K2034" s="83">
        <f t="shared" si="93"/>
        <v>0</v>
      </c>
      <c r="L2034" s="83" t="e">
        <f t="shared" si="94"/>
        <v>#DIV/0!</v>
      </c>
      <c r="M2034" s="83" t="e">
        <f>L2034-CGB_90DSMR</f>
        <v>#DIV/0!</v>
      </c>
      <c r="N2034" s="83" t="e">
        <f t="shared" si="95"/>
        <v>#DIV/0!</v>
      </c>
    </row>
    <row r="2035" spans="10:14" x14ac:dyDescent="0.25">
      <c r="J2035" s="84">
        <f>EOD_T-A2035</f>
        <v>42094</v>
      </c>
      <c r="K2035" s="83">
        <f t="shared" si="93"/>
        <v>0</v>
      </c>
      <c r="L2035" s="83" t="e">
        <f t="shared" si="94"/>
        <v>#DIV/0!</v>
      </c>
      <c r="M2035" s="83" t="e">
        <f>L2035-CGB_90DSMR</f>
        <v>#DIV/0!</v>
      </c>
      <c r="N2035" s="83" t="e">
        <f t="shared" si="95"/>
        <v>#DIV/0!</v>
      </c>
    </row>
    <row r="2036" spans="10:14" x14ac:dyDescent="0.25">
      <c r="J2036" s="84">
        <f>EOD_T-A2036</f>
        <v>42094</v>
      </c>
      <c r="K2036" s="83">
        <f t="shared" si="93"/>
        <v>0</v>
      </c>
      <c r="L2036" s="83" t="e">
        <f t="shared" si="94"/>
        <v>#DIV/0!</v>
      </c>
      <c r="M2036" s="83" t="e">
        <f>L2036-CGB_90DSMR</f>
        <v>#DIV/0!</v>
      </c>
      <c r="N2036" s="83" t="e">
        <f t="shared" si="95"/>
        <v>#DIV/0!</v>
      </c>
    </row>
    <row r="2037" spans="10:14" x14ac:dyDescent="0.25">
      <c r="J2037" s="84">
        <f>EOD_T-A2037</f>
        <v>42094</v>
      </c>
      <c r="K2037" s="83">
        <f t="shared" si="93"/>
        <v>0</v>
      </c>
      <c r="L2037" s="83" t="e">
        <f t="shared" si="94"/>
        <v>#DIV/0!</v>
      </c>
      <c r="M2037" s="83" t="e">
        <f>L2037-CGB_90DSMR</f>
        <v>#DIV/0!</v>
      </c>
      <c r="N2037" s="83" t="e">
        <f t="shared" si="95"/>
        <v>#DIV/0!</v>
      </c>
    </row>
    <row r="2038" spans="10:14" x14ac:dyDescent="0.25">
      <c r="J2038" s="84">
        <f>EOD_T-A2038</f>
        <v>42094</v>
      </c>
      <c r="K2038" s="83">
        <f t="shared" si="93"/>
        <v>0</v>
      </c>
      <c r="L2038" s="83" t="e">
        <f t="shared" si="94"/>
        <v>#DIV/0!</v>
      </c>
      <c r="M2038" s="83" t="e">
        <f>L2038-CGB_90DSMR</f>
        <v>#DIV/0!</v>
      </c>
      <c r="N2038" s="83" t="e">
        <f t="shared" si="95"/>
        <v>#DIV/0!</v>
      </c>
    </row>
    <row r="2039" spans="10:14" x14ac:dyDescent="0.25">
      <c r="J2039" s="84">
        <f>EOD_T-A2039</f>
        <v>42094</v>
      </c>
      <c r="K2039" s="83">
        <f t="shared" si="93"/>
        <v>0</v>
      </c>
      <c r="L2039" s="83" t="e">
        <f t="shared" si="94"/>
        <v>#DIV/0!</v>
      </c>
      <c r="M2039" s="83" t="e">
        <f>L2039-CGB_90DSMR</f>
        <v>#DIV/0!</v>
      </c>
      <c r="N2039" s="83" t="e">
        <f t="shared" si="95"/>
        <v>#DIV/0!</v>
      </c>
    </row>
    <row r="2040" spans="10:14" x14ac:dyDescent="0.25">
      <c r="J2040" s="84">
        <f>EOD_T-A2040</f>
        <v>42094</v>
      </c>
      <c r="K2040" s="83">
        <f t="shared" si="93"/>
        <v>0</v>
      </c>
      <c r="L2040" s="83" t="e">
        <f t="shared" si="94"/>
        <v>#DIV/0!</v>
      </c>
      <c r="M2040" s="83" t="e">
        <f>L2040-CGB_90DSMR</f>
        <v>#DIV/0!</v>
      </c>
      <c r="N2040" s="83" t="e">
        <f t="shared" si="95"/>
        <v>#DIV/0!</v>
      </c>
    </row>
    <row r="2041" spans="10:14" x14ac:dyDescent="0.25">
      <c r="J2041" s="84">
        <f>EOD_T-A2041</f>
        <v>42094</v>
      </c>
      <c r="K2041" s="83">
        <f t="shared" si="93"/>
        <v>0</v>
      </c>
      <c r="L2041" s="83" t="e">
        <f t="shared" si="94"/>
        <v>#DIV/0!</v>
      </c>
      <c r="M2041" s="83" t="e">
        <f>L2041-CGB_90DSMR</f>
        <v>#DIV/0!</v>
      </c>
      <c r="N2041" s="83" t="e">
        <f t="shared" si="95"/>
        <v>#DIV/0!</v>
      </c>
    </row>
    <row r="2042" spans="10:14" x14ac:dyDescent="0.25">
      <c r="J2042" s="84">
        <f>EOD_T-A2042</f>
        <v>42094</v>
      </c>
      <c r="K2042" s="83">
        <f t="shared" si="93"/>
        <v>0</v>
      </c>
      <c r="L2042" s="83" t="e">
        <f t="shared" si="94"/>
        <v>#DIV/0!</v>
      </c>
      <c r="M2042" s="83" t="e">
        <f>L2042-CGB_90DSMR</f>
        <v>#DIV/0!</v>
      </c>
      <c r="N2042" s="83" t="e">
        <f t="shared" si="95"/>
        <v>#DIV/0!</v>
      </c>
    </row>
    <row r="2043" spans="10:14" x14ac:dyDescent="0.25">
      <c r="J2043" s="84">
        <f>EOD_T-A2043</f>
        <v>42094</v>
      </c>
      <c r="K2043" s="83">
        <f t="shared" si="93"/>
        <v>0</v>
      </c>
      <c r="L2043" s="83" t="e">
        <f t="shared" si="94"/>
        <v>#DIV/0!</v>
      </c>
      <c r="M2043" s="83" t="e">
        <f>L2043-CGB_90DSMR</f>
        <v>#DIV/0!</v>
      </c>
      <c r="N2043" s="83" t="e">
        <f t="shared" si="95"/>
        <v>#DIV/0!</v>
      </c>
    </row>
    <row r="2044" spans="10:14" x14ac:dyDescent="0.25">
      <c r="J2044" s="84">
        <f>EOD_T-A2044</f>
        <v>42094</v>
      </c>
      <c r="K2044" s="83">
        <f t="shared" si="93"/>
        <v>0</v>
      </c>
      <c r="L2044" s="83" t="e">
        <f t="shared" si="94"/>
        <v>#DIV/0!</v>
      </c>
      <c r="M2044" s="83" t="e">
        <f>L2044-CGB_90DSMR</f>
        <v>#DIV/0!</v>
      </c>
      <c r="N2044" s="83" t="e">
        <f t="shared" si="95"/>
        <v>#DIV/0!</v>
      </c>
    </row>
    <row r="2045" spans="10:14" x14ac:dyDescent="0.25">
      <c r="J2045" s="84">
        <f>EOD_T-A2045</f>
        <v>42094</v>
      </c>
      <c r="K2045" s="83">
        <f t="shared" si="93"/>
        <v>0</v>
      </c>
      <c r="L2045" s="83" t="e">
        <f t="shared" si="94"/>
        <v>#DIV/0!</v>
      </c>
      <c r="M2045" s="83" t="e">
        <f>L2045-CGB_90DSMR</f>
        <v>#DIV/0!</v>
      </c>
      <c r="N2045" s="83" t="e">
        <f t="shared" si="95"/>
        <v>#DIV/0!</v>
      </c>
    </row>
    <row r="2046" spans="10:14" x14ac:dyDescent="0.25">
      <c r="J2046" s="84">
        <f>EOD_T-A2046</f>
        <v>42094</v>
      </c>
      <c r="K2046" s="83">
        <f t="shared" si="93"/>
        <v>0</v>
      </c>
      <c r="L2046" s="83" t="e">
        <f t="shared" si="94"/>
        <v>#DIV/0!</v>
      </c>
      <c r="M2046" s="83" t="e">
        <f>L2046-CGB_90DSMR</f>
        <v>#DIV/0!</v>
      </c>
      <c r="N2046" s="83" t="e">
        <f t="shared" si="95"/>
        <v>#DIV/0!</v>
      </c>
    </row>
    <row r="2047" spans="10:14" x14ac:dyDescent="0.25">
      <c r="J2047" s="84">
        <f>EOD_T-A2047</f>
        <v>42094</v>
      </c>
      <c r="K2047" s="83">
        <f t="shared" si="93"/>
        <v>0</v>
      </c>
      <c r="L2047" s="83" t="e">
        <f t="shared" si="94"/>
        <v>#DIV/0!</v>
      </c>
      <c r="M2047" s="83" t="e">
        <f>L2047-CGB_90DSMR</f>
        <v>#DIV/0!</v>
      </c>
      <c r="N2047" s="83" t="e">
        <f t="shared" si="95"/>
        <v>#DIV/0!</v>
      </c>
    </row>
    <row r="2048" spans="10:14" x14ac:dyDescent="0.25">
      <c r="J2048" s="84">
        <f>EOD_T-A2048</f>
        <v>42094</v>
      </c>
      <c r="K2048" s="83">
        <f t="shared" si="93"/>
        <v>0</v>
      </c>
      <c r="L2048" s="83" t="e">
        <f t="shared" si="94"/>
        <v>#DIV/0!</v>
      </c>
      <c r="M2048" s="83" t="e">
        <f>L2048-CGB_90DSMR</f>
        <v>#DIV/0!</v>
      </c>
      <c r="N2048" s="83" t="e">
        <f t="shared" si="95"/>
        <v>#DIV/0!</v>
      </c>
    </row>
    <row r="2049" spans="10:14" x14ac:dyDescent="0.25">
      <c r="J2049" s="84">
        <f>EOD_T-A2049</f>
        <v>42094</v>
      </c>
      <c r="K2049" s="83">
        <f t="shared" si="93"/>
        <v>0</v>
      </c>
      <c r="L2049" s="83" t="e">
        <f t="shared" si="94"/>
        <v>#DIV/0!</v>
      </c>
      <c r="M2049" s="83" t="e">
        <f>L2049-CGB_90DSMR</f>
        <v>#DIV/0!</v>
      </c>
      <c r="N2049" s="83" t="e">
        <f t="shared" si="95"/>
        <v>#DIV/0!</v>
      </c>
    </row>
    <row r="2050" spans="10:14" x14ac:dyDescent="0.25">
      <c r="J2050" s="84">
        <f>EOD_T-A2050</f>
        <v>42094</v>
      </c>
      <c r="K2050" s="83">
        <f t="shared" si="93"/>
        <v>0</v>
      </c>
      <c r="L2050" s="83" t="e">
        <f t="shared" si="94"/>
        <v>#DIV/0!</v>
      </c>
      <c r="M2050" s="83" t="e">
        <f>L2050-CGB_90DSMR</f>
        <v>#DIV/0!</v>
      </c>
      <c r="N2050" s="83" t="e">
        <f t="shared" si="95"/>
        <v>#DIV/0!</v>
      </c>
    </row>
    <row r="2051" spans="10:14" x14ac:dyDescent="0.25">
      <c r="J2051" s="84">
        <f>EOD_T-A2051</f>
        <v>42094</v>
      </c>
      <c r="K2051" s="83">
        <f t="shared" si="93"/>
        <v>0</v>
      </c>
      <c r="L2051" s="83" t="e">
        <f t="shared" si="94"/>
        <v>#DIV/0!</v>
      </c>
      <c r="M2051" s="83" t="e">
        <f>L2051-CGB_90DSMR</f>
        <v>#DIV/0!</v>
      </c>
      <c r="N2051" s="83" t="e">
        <f t="shared" si="95"/>
        <v>#DIV/0!</v>
      </c>
    </row>
    <row r="2052" spans="10:14" x14ac:dyDescent="0.25">
      <c r="J2052" s="84">
        <f>EOD_T-A2052</f>
        <v>42094</v>
      </c>
      <c r="K2052" s="83">
        <f t="shared" si="93"/>
        <v>0</v>
      </c>
      <c r="L2052" s="83" t="e">
        <f t="shared" si="94"/>
        <v>#DIV/0!</v>
      </c>
      <c r="M2052" s="83" t="e">
        <f>L2052-CGB_90DSMR</f>
        <v>#DIV/0!</v>
      </c>
      <c r="N2052" s="83" t="e">
        <f t="shared" si="95"/>
        <v>#DIV/0!</v>
      </c>
    </row>
    <row r="2053" spans="10:14" x14ac:dyDescent="0.25">
      <c r="J2053" s="84">
        <f>EOD_T-A2053</f>
        <v>42094</v>
      </c>
      <c r="K2053" s="83">
        <f t="shared" si="93"/>
        <v>0</v>
      </c>
      <c r="L2053" s="83" t="e">
        <f t="shared" si="94"/>
        <v>#DIV/0!</v>
      </c>
      <c r="M2053" s="83" t="e">
        <f>L2053-CGB_90DSMR</f>
        <v>#DIV/0!</v>
      </c>
      <c r="N2053" s="83" t="e">
        <f t="shared" si="95"/>
        <v>#DIV/0!</v>
      </c>
    </row>
    <row r="2054" spans="10:14" x14ac:dyDescent="0.25">
      <c r="J2054" s="84">
        <f>EOD_T-A2054</f>
        <v>42094</v>
      </c>
      <c r="K2054" s="83">
        <f t="shared" si="93"/>
        <v>0</v>
      </c>
      <c r="L2054" s="83" t="e">
        <f t="shared" si="94"/>
        <v>#DIV/0!</v>
      </c>
      <c r="M2054" s="83" t="e">
        <f>L2054-CGB_90DSMR</f>
        <v>#DIV/0!</v>
      </c>
      <c r="N2054" s="83" t="e">
        <f t="shared" si="95"/>
        <v>#DIV/0!</v>
      </c>
    </row>
    <row r="2055" spans="10:14" x14ac:dyDescent="0.25">
      <c r="J2055" s="84">
        <f>EOD_T-A2055</f>
        <v>42094</v>
      </c>
      <c r="K2055" s="83">
        <f t="shared" si="93"/>
        <v>0</v>
      </c>
      <c r="L2055" s="83" t="e">
        <f t="shared" si="94"/>
        <v>#DIV/0!</v>
      </c>
      <c r="M2055" s="83" t="e">
        <f>L2055-CGB_90DSMR</f>
        <v>#DIV/0!</v>
      </c>
      <c r="N2055" s="83" t="e">
        <f t="shared" si="95"/>
        <v>#DIV/0!</v>
      </c>
    </row>
    <row r="2056" spans="10:14" x14ac:dyDescent="0.25">
      <c r="J2056" s="84">
        <f>EOD_T-A2056</f>
        <v>42094</v>
      </c>
      <c r="K2056" s="83">
        <f t="shared" si="93"/>
        <v>0</v>
      </c>
      <c r="L2056" s="83" t="e">
        <f t="shared" si="94"/>
        <v>#DIV/0!</v>
      </c>
      <c r="M2056" s="83" t="e">
        <f>L2056-CGB_90DSMR</f>
        <v>#DIV/0!</v>
      </c>
      <c r="N2056" s="83" t="e">
        <f t="shared" si="95"/>
        <v>#DIV/0!</v>
      </c>
    </row>
    <row r="2057" spans="10:14" x14ac:dyDescent="0.25">
      <c r="J2057" s="84">
        <f>EOD_T-A2057</f>
        <v>42094</v>
      </c>
      <c r="K2057" s="83">
        <f t="shared" si="93"/>
        <v>0</v>
      </c>
      <c r="L2057" s="83" t="e">
        <f t="shared" si="94"/>
        <v>#DIV/0!</v>
      </c>
      <c r="M2057" s="83" t="e">
        <f>L2057-CGB_90DSMR</f>
        <v>#DIV/0!</v>
      </c>
      <c r="N2057" s="83" t="e">
        <f t="shared" si="95"/>
        <v>#DIV/0!</v>
      </c>
    </row>
    <row r="2058" spans="10:14" x14ac:dyDescent="0.25">
      <c r="J2058" s="84">
        <f>EOD_T-A2058</f>
        <v>42094</v>
      </c>
      <c r="K2058" s="83">
        <f t="shared" si="93"/>
        <v>0</v>
      </c>
      <c r="L2058" s="83" t="e">
        <f t="shared" si="94"/>
        <v>#DIV/0!</v>
      </c>
      <c r="M2058" s="83" t="e">
        <f>L2058-CGB_90DSMR</f>
        <v>#DIV/0!</v>
      </c>
      <c r="N2058" s="83" t="e">
        <f t="shared" si="95"/>
        <v>#DIV/0!</v>
      </c>
    </row>
    <row r="2059" spans="10:14" x14ac:dyDescent="0.25">
      <c r="J2059" s="84">
        <f>EOD_T-A2059</f>
        <v>42094</v>
      </c>
      <c r="K2059" s="83">
        <f t="shared" si="93"/>
        <v>0</v>
      </c>
      <c r="L2059" s="83" t="e">
        <f t="shared" si="94"/>
        <v>#DIV/0!</v>
      </c>
      <c r="M2059" s="83" t="e">
        <f>L2059-CGB_90DSMR</f>
        <v>#DIV/0!</v>
      </c>
      <c r="N2059" s="83" t="e">
        <f t="shared" si="95"/>
        <v>#DIV/0!</v>
      </c>
    </row>
    <row r="2060" spans="10:14" x14ac:dyDescent="0.25">
      <c r="J2060" s="84">
        <f>EOD_T-A2060</f>
        <v>42094</v>
      </c>
      <c r="K2060" s="83">
        <f t="shared" ref="K2060:K2123" si="96">E2060-E2061</f>
        <v>0</v>
      </c>
      <c r="L2060" s="83" t="e">
        <f t="shared" ref="L2060:L2123" si="97">K2060/E2061*100</f>
        <v>#DIV/0!</v>
      </c>
      <c r="M2060" s="83" t="e">
        <f>L2060-CGB_90DSMR</f>
        <v>#DIV/0!</v>
      </c>
      <c r="N2060" s="83" t="e">
        <f t="shared" ref="N2060:N2123" si="98">M2060*M2060</f>
        <v>#DIV/0!</v>
      </c>
    </row>
    <row r="2061" spans="10:14" x14ac:dyDescent="0.25">
      <c r="J2061" s="84">
        <f>EOD_T-A2061</f>
        <v>42094</v>
      </c>
      <c r="K2061" s="83">
        <f t="shared" si="96"/>
        <v>0</v>
      </c>
      <c r="L2061" s="83" t="e">
        <f t="shared" si="97"/>
        <v>#DIV/0!</v>
      </c>
      <c r="M2061" s="83" t="e">
        <f>L2061-CGB_90DSMR</f>
        <v>#DIV/0!</v>
      </c>
      <c r="N2061" s="83" t="e">
        <f t="shared" si="98"/>
        <v>#DIV/0!</v>
      </c>
    </row>
    <row r="2062" spans="10:14" x14ac:dyDescent="0.25">
      <c r="J2062" s="84">
        <f>EOD_T-A2062</f>
        <v>42094</v>
      </c>
      <c r="K2062" s="83">
        <f t="shared" si="96"/>
        <v>0</v>
      </c>
      <c r="L2062" s="83" t="e">
        <f t="shared" si="97"/>
        <v>#DIV/0!</v>
      </c>
      <c r="M2062" s="83" t="e">
        <f>L2062-CGB_90DSMR</f>
        <v>#DIV/0!</v>
      </c>
      <c r="N2062" s="83" t="e">
        <f t="shared" si="98"/>
        <v>#DIV/0!</v>
      </c>
    </row>
    <row r="2063" spans="10:14" x14ac:dyDescent="0.25">
      <c r="J2063" s="84">
        <f>EOD_T-A2063</f>
        <v>42094</v>
      </c>
      <c r="K2063" s="83">
        <f t="shared" si="96"/>
        <v>0</v>
      </c>
      <c r="L2063" s="83" t="e">
        <f t="shared" si="97"/>
        <v>#DIV/0!</v>
      </c>
      <c r="M2063" s="83" t="e">
        <f>L2063-CGB_90DSMR</f>
        <v>#DIV/0!</v>
      </c>
      <c r="N2063" s="83" t="e">
        <f t="shared" si="98"/>
        <v>#DIV/0!</v>
      </c>
    </row>
    <row r="2064" spans="10:14" x14ac:dyDescent="0.25">
      <c r="J2064" s="84">
        <f>EOD_T-A2064</f>
        <v>42094</v>
      </c>
      <c r="K2064" s="83">
        <f t="shared" si="96"/>
        <v>0</v>
      </c>
      <c r="L2064" s="83" t="e">
        <f t="shared" si="97"/>
        <v>#DIV/0!</v>
      </c>
      <c r="M2064" s="83" t="e">
        <f>L2064-CGB_90DSMR</f>
        <v>#DIV/0!</v>
      </c>
      <c r="N2064" s="83" t="e">
        <f t="shared" si="98"/>
        <v>#DIV/0!</v>
      </c>
    </row>
    <row r="2065" spans="10:14" x14ac:dyDescent="0.25">
      <c r="J2065" s="84">
        <f>EOD_T-A2065</f>
        <v>42094</v>
      </c>
      <c r="K2065" s="83">
        <f t="shared" si="96"/>
        <v>0</v>
      </c>
      <c r="L2065" s="83" t="e">
        <f t="shared" si="97"/>
        <v>#DIV/0!</v>
      </c>
      <c r="M2065" s="83" t="e">
        <f>L2065-CGB_90DSMR</f>
        <v>#DIV/0!</v>
      </c>
      <c r="N2065" s="83" t="e">
        <f t="shared" si="98"/>
        <v>#DIV/0!</v>
      </c>
    </row>
    <row r="2066" spans="10:14" x14ac:dyDescent="0.25">
      <c r="J2066" s="84">
        <f>EOD_T-A2066</f>
        <v>42094</v>
      </c>
      <c r="K2066" s="83">
        <f t="shared" si="96"/>
        <v>0</v>
      </c>
      <c r="L2066" s="83" t="e">
        <f t="shared" si="97"/>
        <v>#DIV/0!</v>
      </c>
      <c r="M2066" s="83" t="e">
        <f>L2066-CGB_90DSMR</f>
        <v>#DIV/0!</v>
      </c>
      <c r="N2066" s="83" t="e">
        <f t="shared" si="98"/>
        <v>#DIV/0!</v>
      </c>
    </row>
    <row r="2067" spans="10:14" x14ac:dyDescent="0.25">
      <c r="J2067" s="84">
        <f>EOD_T-A2067</f>
        <v>42094</v>
      </c>
      <c r="K2067" s="83">
        <f t="shared" si="96"/>
        <v>0</v>
      </c>
      <c r="L2067" s="83" t="e">
        <f t="shared" si="97"/>
        <v>#DIV/0!</v>
      </c>
      <c r="M2067" s="83" t="e">
        <f>L2067-CGB_90DSMR</f>
        <v>#DIV/0!</v>
      </c>
      <c r="N2067" s="83" t="e">
        <f t="shared" si="98"/>
        <v>#DIV/0!</v>
      </c>
    </row>
    <row r="2068" spans="10:14" x14ac:dyDescent="0.25">
      <c r="J2068" s="84">
        <f>EOD_T-A2068</f>
        <v>42094</v>
      </c>
      <c r="K2068" s="83">
        <f t="shared" si="96"/>
        <v>0</v>
      </c>
      <c r="L2068" s="83" t="e">
        <f t="shared" si="97"/>
        <v>#DIV/0!</v>
      </c>
      <c r="M2068" s="83" t="e">
        <f>L2068-CGB_90DSMR</f>
        <v>#DIV/0!</v>
      </c>
      <c r="N2068" s="83" t="e">
        <f t="shared" si="98"/>
        <v>#DIV/0!</v>
      </c>
    </row>
    <row r="2069" spans="10:14" x14ac:dyDescent="0.25">
      <c r="J2069" s="84">
        <f>EOD_T-A2069</f>
        <v>42094</v>
      </c>
      <c r="K2069" s="83">
        <f t="shared" si="96"/>
        <v>0</v>
      </c>
      <c r="L2069" s="83" t="e">
        <f t="shared" si="97"/>
        <v>#DIV/0!</v>
      </c>
      <c r="M2069" s="83" t="e">
        <f>L2069-CGB_90DSMR</f>
        <v>#DIV/0!</v>
      </c>
      <c r="N2069" s="83" t="e">
        <f t="shared" si="98"/>
        <v>#DIV/0!</v>
      </c>
    </row>
    <row r="2070" spans="10:14" x14ac:dyDescent="0.25">
      <c r="J2070" s="84">
        <f>EOD_T-A2070</f>
        <v>42094</v>
      </c>
      <c r="K2070" s="83">
        <f t="shared" si="96"/>
        <v>0</v>
      </c>
      <c r="L2070" s="83" t="e">
        <f t="shared" si="97"/>
        <v>#DIV/0!</v>
      </c>
      <c r="M2070" s="83" t="e">
        <f>L2070-CGB_90DSMR</f>
        <v>#DIV/0!</v>
      </c>
      <c r="N2070" s="83" t="e">
        <f t="shared" si="98"/>
        <v>#DIV/0!</v>
      </c>
    </row>
    <row r="2071" spans="10:14" x14ac:dyDescent="0.25">
      <c r="J2071" s="84">
        <f>EOD_T-A2071</f>
        <v>42094</v>
      </c>
      <c r="K2071" s="83">
        <f t="shared" si="96"/>
        <v>0</v>
      </c>
      <c r="L2071" s="83" t="e">
        <f t="shared" si="97"/>
        <v>#DIV/0!</v>
      </c>
      <c r="M2071" s="83" t="e">
        <f>L2071-CGB_90DSMR</f>
        <v>#DIV/0!</v>
      </c>
      <c r="N2071" s="83" t="e">
        <f t="shared" si="98"/>
        <v>#DIV/0!</v>
      </c>
    </row>
    <row r="2072" spans="10:14" x14ac:dyDescent="0.25">
      <c r="J2072" s="84">
        <f>EOD_T-A2072</f>
        <v>42094</v>
      </c>
      <c r="K2072" s="83">
        <f t="shared" si="96"/>
        <v>0</v>
      </c>
      <c r="L2072" s="83" t="e">
        <f t="shared" si="97"/>
        <v>#DIV/0!</v>
      </c>
      <c r="M2072" s="83" t="e">
        <f>L2072-CGB_90DSMR</f>
        <v>#DIV/0!</v>
      </c>
      <c r="N2072" s="83" t="e">
        <f t="shared" si="98"/>
        <v>#DIV/0!</v>
      </c>
    </row>
    <row r="2073" spans="10:14" x14ac:dyDescent="0.25">
      <c r="J2073" s="84">
        <f>EOD_T-A2073</f>
        <v>42094</v>
      </c>
      <c r="K2073" s="83">
        <f t="shared" si="96"/>
        <v>0</v>
      </c>
      <c r="L2073" s="83" t="e">
        <f t="shared" si="97"/>
        <v>#DIV/0!</v>
      </c>
      <c r="M2073" s="83" t="e">
        <f>L2073-CGB_90DSMR</f>
        <v>#DIV/0!</v>
      </c>
      <c r="N2073" s="83" t="e">
        <f t="shared" si="98"/>
        <v>#DIV/0!</v>
      </c>
    </row>
    <row r="2074" spans="10:14" x14ac:dyDescent="0.25">
      <c r="J2074" s="84">
        <f>EOD_T-A2074</f>
        <v>42094</v>
      </c>
      <c r="K2074" s="83">
        <f t="shared" si="96"/>
        <v>0</v>
      </c>
      <c r="L2074" s="83" t="e">
        <f t="shared" si="97"/>
        <v>#DIV/0!</v>
      </c>
      <c r="M2074" s="83" t="e">
        <f>L2074-CGB_90DSMR</f>
        <v>#DIV/0!</v>
      </c>
      <c r="N2074" s="83" t="e">
        <f t="shared" si="98"/>
        <v>#DIV/0!</v>
      </c>
    </row>
    <row r="2075" spans="10:14" x14ac:dyDescent="0.25">
      <c r="J2075" s="84">
        <f>EOD_T-A2075</f>
        <v>42094</v>
      </c>
      <c r="K2075" s="83">
        <f t="shared" si="96"/>
        <v>0</v>
      </c>
      <c r="L2075" s="83" t="e">
        <f t="shared" si="97"/>
        <v>#DIV/0!</v>
      </c>
      <c r="M2075" s="83" t="e">
        <f>L2075-CGB_90DSMR</f>
        <v>#DIV/0!</v>
      </c>
      <c r="N2075" s="83" t="e">
        <f t="shared" si="98"/>
        <v>#DIV/0!</v>
      </c>
    </row>
    <row r="2076" spans="10:14" x14ac:dyDescent="0.25">
      <c r="J2076" s="84">
        <f>EOD_T-A2076</f>
        <v>42094</v>
      </c>
      <c r="K2076" s="83">
        <f t="shared" si="96"/>
        <v>0</v>
      </c>
      <c r="L2076" s="83" t="e">
        <f t="shared" si="97"/>
        <v>#DIV/0!</v>
      </c>
      <c r="M2076" s="83" t="e">
        <f>L2076-CGB_90DSMR</f>
        <v>#DIV/0!</v>
      </c>
      <c r="N2076" s="83" t="e">
        <f t="shared" si="98"/>
        <v>#DIV/0!</v>
      </c>
    </row>
    <row r="2077" spans="10:14" x14ac:dyDescent="0.25">
      <c r="J2077" s="84">
        <f>EOD_T-A2077</f>
        <v>42094</v>
      </c>
      <c r="K2077" s="83">
        <f t="shared" si="96"/>
        <v>0</v>
      </c>
      <c r="L2077" s="83" t="e">
        <f t="shared" si="97"/>
        <v>#DIV/0!</v>
      </c>
      <c r="M2077" s="83" t="e">
        <f>L2077-CGB_90DSMR</f>
        <v>#DIV/0!</v>
      </c>
      <c r="N2077" s="83" t="e">
        <f t="shared" si="98"/>
        <v>#DIV/0!</v>
      </c>
    </row>
    <row r="2078" spans="10:14" x14ac:dyDescent="0.25">
      <c r="J2078" s="84">
        <f>EOD_T-A2078</f>
        <v>42094</v>
      </c>
      <c r="K2078" s="83">
        <f t="shared" si="96"/>
        <v>0</v>
      </c>
      <c r="L2078" s="83" t="e">
        <f t="shared" si="97"/>
        <v>#DIV/0!</v>
      </c>
      <c r="M2078" s="83" t="e">
        <f>L2078-CGB_90DSMR</f>
        <v>#DIV/0!</v>
      </c>
      <c r="N2078" s="83" t="e">
        <f t="shared" si="98"/>
        <v>#DIV/0!</v>
      </c>
    </row>
    <row r="2079" spans="10:14" x14ac:dyDescent="0.25">
      <c r="J2079" s="84">
        <f>EOD_T-A2079</f>
        <v>42094</v>
      </c>
      <c r="K2079" s="83">
        <f t="shared" si="96"/>
        <v>0</v>
      </c>
      <c r="L2079" s="83" t="e">
        <f t="shared" si="97"/>
        <v>#DIV/0!</v>
      </c>
      <c r="M2079" s="83" t="e">
        <f>L2079-CGB_90DSMR</f>
        <v>#DIV/0!</v>
      </c>
      <c r="N2079" s="83" t="e">
        <f t="shared" si="98"/>
        <v>#DIV/0!</v>
      </c>
    </row>
    <row r="2080" spans="10:14" x14ac:dyDescent="0.25">
      <c r="J2080" s="84">
        <f>EOD_T-A2080</f>
        <v>42094</v>
      </c>
      <c r="K2080" s="83">
        <f t="shared" si="96"/>
        <v>0</v>
      </c>
      <c r="L2080" s="83" t="e">
        <f t="shared" si="97"/>
        <v>#DIV/0!</v>
      </c>
      <c r="M2080" s="83" t="e">
        <f>L2080-CGB_90DSMR</f>
        <v>#DIV/0!</v>
      </c>
      <c r="N2080" s="83" t="e">
        <f t="shared" si="98"/>
        <v>#DIV/0!</v>
      </c>
    </row>
    <row r="2081" spans="10:14" x14ac:dyDescent="0.25">
      <c r="J2081" s="84">
        <f>EOD_T-A2081</f>
        <v>42094</v>
      </c>
      <c r="K2081" s="83">
        <f t="shared" si="96"/>
        <v>0</v>
      </c>
      <c r="L2081" s="83" t="e">
        <f t="shared" si="97"/>
        <v>#DIV/0!</v>
      </c>
      <c r="M2081" s="83" t="e">
        <f>L2081-CGB_90DSMR</f>
        <v>#DIV/0!</v>
      </c>
      <c r="N2081" s="83" t="e">
        <f t="shared" si="98"/>
        <v>#DIV/0!</v>
      </c>
    </row>
    <row r="2082" spans="10:14" x14ac:dyDescent="0.25">
      <c r="J2082" s="84">
        <f>EOD_T-A2082</f>
        <v>42094</v>
      </c>
      <c r="K2082" s="83">
        <f t="shared" si="96"/>
        <v>0</v>
      </c>
      <c r="L2082" s="83" t="e">
        <f t="shared" si="97"/>
        <v>#DIV/0!</v>
      </c>
      <c r="M2082" s="83" t="e">
        <f>L2082-CGB_90DSMR</f>
        <v>#DIV/0!</v>
      </c>
      <c r="N2082" s="83" t="e">
        <f t="shared" si="98"/>
        <v>#DIV/0!</v>
      </c>
    </row>
    <row r="2083" spans="10:14" x14ac:dyDescent="0.25">
      <c r="J2083" s="84">
        <f>EOD_T-A2083</f>
        <v>42094</v>
      </c>
      <c r="K2083" s="83">
        <f t="shared" si="96"/>
        <v>0</v>
      </c>
      <c r="L2083" s="83" t="e">
        <f t="shared" si="97"/>
        <v>#DIV/0!</v>
      </c>
      <c r="M2083" s="83" t="e">
        <f>L2083-CGB_90DSMR</f>
        <v>#DIV/0!</v>
      </c>
      <c r="N2083" s="83" t="e">
        <f t="shared" si="98"/>
        <v>#DIV/0!</v>
      </c>
    </row>
    <row r="2084" spans="10:14" x14ac:dyDescent="0.25">
      <c r="J2084" s="84">
        <f>EOD_T-A2084</f>
        <v>42094</v>
      </c>
      <c r="K2084" s="83">
        <f t="shared" si="96"/>
        <v>0</v>
      </c>
      <c r="L2084" s="83" t="e">
        <f t="shared" si="97"/>
        <v>#DIV/0!</v>
      </c>
      <c r="M2084" s="83" t="e">
        <f>L2084-CGB_90DSMR</f>
        <v>#DIV/0!</v>
      </c>
      <c r="N2084" s="83" t="e">
        <f t="shared" si="98"/>
        <v>#DIV/0!</v>
      </c>
    </row>
    <row r="2085" spans="10:14" x14ac:dyDescent="0.25">
      <c r="J2085" s="84">
        <f>EOD_T-A2085</f>
        <v>42094</v>
      </c>
      <c r="K2085" s="83">
        <f t="shared" si="96"/>
        <v>0</v>
      </c>
      <c r="L2085" s="83" t="e">
        <f t="shared" si="97"/>
        <v>#DIV/0!</v>
      </c>
      <c r="M2085" s="83" t="e">
        <f>L2085-CGB_90DSMR</f>
        <v>#DIV/0!</v>
      </c>
      <c r="N2085" s="83" t="e">
        <f t="shared" si="98"/>
        <v>#DIV/0!</v>
      </c>
    </row>
    <row r="2086" spans="10:14" x14ac:dyDescent="0.25">
      <c r="J2086" s="84">
        <f>EOD_T-A2086</f>
        <v>42094</v>
      </c>
      <c r="K2086" s="83">
        <f t="shared" si="96"/>
        <v>0</v>
      </c>
      <c r="L2086" s="83" t="e">
        <f t="shared" si="97"/>
        <v>#DIV/0!</v>
      </c>
      <c r="M2086" s="83" t="e">
        <f>L2086-CGB_90DSMR</f>
        <v>#DIV/0!</v>
      </c>
      <c r="N2086" s="83" t="e">
        <f t="shared" si="98"/>
        <v>#DIV/0!</v>
      </c>
    </row>
    <row r="2087" spans="10:14" x14ac:dyDescent="0.25">
      <c r="J2087" s="84">
        <f>EOD_T-A2087</f>
        <v>42094</v>
      </c>
      <c r="K2087" s="83">
        <f t="shared" si="96"/>
        <v>0</v>
      </c>
      <c r="L2087" s="83" t="e">
        <f t="shared" si="97"/>
        <v>#DIV/0!</v>
      </c>
      <c r="M2087" s="83" t="e">
        <f>L2087-CGB_90DSMR</f>
        <v>#DIV/0!</v>
      </c>
      <c r="N2087" s="83" t="e">
        <f t="shared" si="98"/>
        <v>#DIV/0!</v>
      </c>
    </row>
    <row r="2088" spans="10:14" x14ac:dyDescent="0.25">
      <c r="J2088" s="84">
        <f>EOD_T-A2088</f>
        <v>42094</v>
      </c>
      <c r="K2088" s="83">
        <f t="shared" si="96"/>
        <v>0</v>
      </c>
      <c r="L2088" s="83" t="e">
        <f t="shared" si="97"/>
        <v>#DIV/0!</v>
      </c>
      <c r="M2088" s="83" t="e">
        <f>L2088-CGB_90DSMR</f>
        <v>#DIV/0!</v>
      </c>
      <c r="N2088" s="83" t="e">
        <f t="shared" si="98"/>
        <v>#DIV/0!</v>
      </c>
    </row>
    <row r="2089" spans="10:14" x14ac:dyDescent="0.25">
      <c r="J2089" s="84">
        <f>EOD_T-A2089</f>
        <v>42094</v>
      </c>
      <c r="K2089" s="83">
        <f t="shared" si="96"/>
        <v>0</v>
      </c>
      <c r="L2089" s="83" t="e">
        <f t="shared" si="97"/>
        <v>#DIV/0!</v>
      </c>
      <c r="M2089" s="83" t="e">
        <f>L2089-CGB_90DSMR</f>
        <v>#DIV/0!</v>
      </c>
      <c r="N2089" s="83" t="e">
        <f t="shared" si="98"/>
        <v>#DIV/0!</v>
      </c>
    </row>
    <row r="2090" spans="10:14" x14ac:dyDescent="0.25">
      <c r="J2090" s="84">
        <f>EOD_T-A2090</f>
        <v>42094</v>
      </c>
      <c r="K2090" s="83">
        <f t="shared" si="96"/>
        <v>0</v>
      </c>
      <c r="L2090" s="83" t="e">
        <f t="shared" si="97"/>
        <v>#DIV/0!</v>
      </c>
      <c r="M2090" s="83" t="e">
        <f>L2090-CGB_90DSMR</f>
        <v>#DIV/0!</v>
      </c>
      <c r="N2090" s="83" t="e">
        <f t="shared" si="98"/>
        <v>#DIV/0!</v>
      </c>
    </row>
    <row r="2091" spans="10:14" x14ac:dyDescent="0.25">
      <c r="J2091" s="84">
        <f>EOD_T-A2091</f>
        <v>42094</v>
      </c>
      <c r="K2091" s="83">
        <f t="shared" si="96"/>
        <v>0</v>
      </c>
      <c r="L2091" s="83" t="e">
        <f t="shared" si="97"/>
        <v>#DIV/0!</v>
      </c>
      <c r="M2091" s="83" t="e">
        <f>L2091-CGB_90DSMR</f>
        <v>#DIV/0!</v>
      </c>
      <c r="N2091" s="83" t="e">
        <f t="shared" si="98"/>
        <v>#DIV/0!</v>
      </c>
    </row>
    <row r="2092" spans="10:14" x14ac:dyDescent="0.25">
      <c r="J2092" s="84">
        <f>EOD_T-A2092</f>
        <v>42094</v>
      </c>
      <c r="K2092" s="83">
        <f t="shared" si="96"/>
        <v>0</v>
      </c>
      <c r="L2092" s="83" t="e">
        <f t="shared" si="97"/>
        <v>#DIV/0!</v>
      </c>
      <c r="M2092" s="83" t="e">
        <f>L2092-CGB_90DSMR</f>
        <v>#DIV/0!</v>
      </c>
      <c r="N2092" s="83" t="e">
        <f t="shared" si="98"/>
        <v>#DIV/0!</v>
      </c>
    </row>
    <row r="2093" spans="10:14" x14ac:dyDescent="0.25">
      <c r="J2093" s="84">
        <f>EOD_T-A2093</f>
        <v>42094</v>
      </c>
      <c r="K2093" s="83">
        <f t="shared" si="96"/>
        <v>0</v>
      </c>
      <c r="L2093" s="83" t="e">
        <f t="shared" si="97"/>
        <v>#DIV/0!</v>
      </c>
      <c r="M2093" s="83" t="e">
        <f>L2093-CGB_90DSMR</f>
        <v>#DIV/0!</v>
      </c>
      <c r="N2093" s="83" t="e">
        <f t="shared" si="98"/>
        <v>#DIV/0!</v>
      </c>
    </row>
    <row r="2094" spans="10:14" x14ac:dyDescent="0.25">
      <c r="J2094" s="84">
        <f>EOD_T-A2094</f>
        <v>42094</v>
      </c>
      <c r="K2094" s="83">
        <f t="shared" si="96"/>
        <v>0</v>
      </c>
      <c r="L2094" s="83" t="e">
        <f t="shared" si="97"/>
        <v>#DIV/0!</v>
      </c>
      <c r="M2094" s="83" t="e">
        <f>L2094-CGB_90DSMR</f>
        <v>#DIV/0!</v>
      </c>
      <c r="N2094" s="83" t="e">
        <f t="shared" si="98"/>
        <v>#DIV/0!</v>
      </c>
    </row>
    <row r="2095" spans="10:14" x14ac:dyDescent="0.25">
      <c r="J2095" s="84">
        <f>EOD_T-A2095</f>
        <v>42094</v>
      </c>
      <c r="K2095" s="83">
        <f t="shared" si="96"/>
        <v>0</v>
      </c>
      <c r="L2095" s="83" t="e">
        <f t="shared" si="97"/>
        <v>#DIV/0!</v>
      </c>
      <c r="M2095" s="83" t="e">
        <f>L2095-CGB_90DSMR</f>
        <v>#DIV/0!</v>
      </c>
      <c r="N2095" s="83" t="e">
        <f t="shared" si="98"/>
        <v>#DIV/0!</v>
      </c>
    </row>
    <row r="2096" spans="10:14" x14ac:dyDescent="0.25">
      <c r="J2096" s="84">
        <f>EOD_T-A2096</f>
        <v>42094</v>
      </c>
      <c r="K2096" s="83">
        <f t="shared" si="96"/>
        <v>0</v>
      </c>
      <c r="L2096" s="83" t="e">
        <f t="shared" si="97"/>
        <v>#DIV/0!</v>
      </c>
      <c r="M2096" s="83" t="e">
        <f>L2096-CGB_90DSMR</f>
        <v>#DIV/0!</v>
      </c>
      <c r="N2096" s="83" t="e">
        <f t="shared" si="98"/>
        <v>#DIV/0!</v>
      </c>
    </row>
    <row r="2097" spans="10:14" x14ac:dyDescent="0.25">
      <c r="J2097" s="84">
        <f>EOD_T-A2097</f>
        <v>42094</v>
      </c>
      <c r="K2097" s="83">
        <f t="shared" si="96"/>
        <v>0</v>
      </c>
      <c r="L2097" s="83" t="e">
        <f t="shared" si="97"/>
        <v>#DIV/0!</v>
      </c>
      <c r="M2097" s="83" t="e">
        <f>L2097-CGB_90DSMR</f>
        <v>#DIV/0!</v>
      </c>
      <c r="N2097" s="83" t="e">
        <f t="shared" si="98"/>
        <v>#DIV/0!</v>
      </c>
    </row>
    <row r="2098" spans="10:14" x14ac:dyDescent="0.25">
      <c r="J2098" s="84">
        <f>EOD_T-A2098</f>
        <v>42094</v>
      </c>
      <c r="K2098" s="83">
        <f t="shared" si="96"/>
        <v>0</v>
      </c>
      <c r="L2098" s="83" t="e">
        <f t="shared" si="97"/>
        <v>#DIV/0!</v>
      </c>
      <c r="M2098" s="83" t="e">
        <f>L2098-CGB_90DSMR</f>
        <v>#DIV/0!</v>
      </c>
      <c r="N2098" s="83" t="e">
        <f t="shared" si="98"/>
        <v>#DIV/0!</v>
      </c>
    </row>
    <row r="2099" spans="10:14" x14ac:dyDescent="0.25">
      <c r="J2099" s="84">
        <f>EOD_T-A2099</f>
        <v>42094</v>
      </c>
      <c r="K2099" s="83">
        <f t="shared" si="96"/>
        <v>0</v>
      </c>
      <c r="L2099" s="83" t="e">
        <f t="shared" si="97"/>
        <v>#DIV/0!</v>
      </c>
      <c r="M2099" s="83" t="e">
        <f>L2099-CGB_90DSMR</f>
        <v>#DIV/0!</v>
      </c>
      <c r="N2099" s="83" t="e">
        <f t="shared" si="98"/>
        <v>#DIV/0!</v>
      </c>
    </row>
    <row r="2100" spans="10:14" x14ac:dyDescent="0.25">
      <c r="J2100" s="84">
        <f>EOD_T-A2100</f>
        <v>42094</v>
      </c>
      <c r="K2100" s="83">
        <f t="shared" si="96"/>
        <v>0</v>
      </c>
      <c r="L2100" s="83" t="e">
        <f t="shared" si="97"/>
        <v>#DIV/0!</v>
      </c>
      <c r="M2100" s="83" t="e">
        <f>L2100-CGB_90DSMR</f>
        <v>#DIV/0!</v>
      </c>
      <c r="N2100" s="83" t="e">
        <f t="shared" si="98"/>
        <v>#DIV/0!</v>
      </c>
    </row>
    <row r="2101" spans="10:14" x14ac:dyDescent="0.25">
      <c r="J2101" s="84">
        <f>EOD_T-A2101</f>
        <v>42094</v>
      </c>
      <c r="K2101" s="83">
        <f t="shared" si="96"/>
        <v>0</v>
      </c>
      <c r="L2101" s="83" t="e">
        <f t="shared" si="97"/>
        <v>#DIV/0!</v>
      </c>
      <c r="M2101" s="83" t="e">
        <f>L2101-CGB_90DSMR</f>
        <v>#DIV/0!</v>
      </c>
      <c r="N2101" s="83" t="e">
        <f t="shared" si="98"/>
        <v>#DIV/0!</v>
      </c>
    </row>
    <row r="2102" spans="10:14" x14ac:dyDescent="0.25">
      <c r="J2102" s="84">
        <f>EOD_T-A2102</f>
        <v>42094</v>
      </c>
      <c r="K2102" s="83">
        <f t="shared" si="96"/>
        <v>0</v>
      </c>
      <c r="L2102" s="83" t="e">
        <f t="shared" si="97"/>
        <v>#DIV/0!</v>
      </c>
      <c r="M2102" s="83" t="e">
        <f>L2102-CGB_90DSMR</f>
        <v>#DIV/0!</v>
      </c>
      <c r="N2102" s="83" t="e">
        <f t="shared" si="98"/>
        <v>#DIV/0!</v>
      </c>
    </row>
    <row r="2103" spans="10:14" x14ac:dyDescent="0.25">
      <c r="J2103" s="84">
        <f>EOD_T-A2103</f>
        <v>42094</v>
      </c>
      <c r="K2103" s="83">
        <f t="shared" si="96"/>
        <v>0</v>
      </c>
      <c r="L2103" s="83" t="e">
        <f t="shared" si="97"/>
        <v>#DIV/0!</v>
      </c>
      <c r="M2103" s="83" t="e">
        <f>L2103-CGB_90DSMR</f>
        <v>#DIV/0!</v>
      </c>
      <c r="N2103" s="83" t="e">
        <f t="shared" si="98"/>
        <v>#DIV/0!</v>
      </c>
    </row>
    <row r="2104" spans="10:14" x14ac:dyDescent="0.25">
      <c r="J2104" s="84">
        <f>EOD_T-A2104</f>
        <v>42094</v>
      </c>
      <c r="K2104" s="83">
        <f t="shared" si="96"/>
        <v>0</v>
      </c>
      <c r="L2104" s="83" t="e">
        <f t="shared" si="97"/>
        <v>#DIV/0!</v>
      </c>
      <c r="M2104" s="83" t="e">
        <f>L2104-CGB_90DSMR</f>
        <v>#DIV/0!</v>
      </c>
      <c r="N2104" s="83" t="e">
        <f t="shared" si="98"/>
        <v>#DIV/0!</v>
      </c>
    </row>
    <row r="2105" spans="10:14" x14ac:dyDescent="0.25">
      <c r="J2105" s="84">
        <f>EOD_T-A2105</f>
        <v>42094</v>
      </c>
      <c r="K2105" s="83">
        <f t="shared" si="96"/>
        <v>0</v>
      </c>
      <c r="L2105" s="83" t="e">
        <f t="shared" si="97"/>
        <v>#DIV/0!</v>
      </c>
      <c r="M2105" s="83" t="e">
        <f>L2105-CGB_90DSMR</f>
        <v>#DIV/0!</v>
      </c>
      <c r="N2105" s="83" t="e">
        <f t="shared" si="98"/>
        <v>#DIV/0!</v>
      </c>
    </row>
    <row r="2106" spans="10:14" x14ac:dyDescent="0.25">
      <c r="J2106" s="84">
        <f>EOD_T-A2106</f>
        <v>42094</v>
      </c>
      <c r="K2106" s="83">
        <f t="shared" si="96"/>
        <v>0</v>
      </c>
      <c r="L2106" s="83" t="e">
        <f t="shared" si="97"/>
        <v>#DIV/0!</v>
      </c>
      <c r="M2106" s="83" t="e">
        <f>L2106-CGB_90DSMR</f>
        <v>#DIV/0!</v>
      </c>
      <c r="N2106" s="83" t="e">
        <f t="shared" si="98"/>
        <v>#DIV/0!</v>
      </c>
    </row>
    <row r="2107" spans="10:14" x14ac:dyDescent="0.25">
      <c r="J2107" s="84">
        <f>EOD_T-A2107</f>
        <v>42094</v>
      </c>
      <c r="K2107" s="83">
        <f t="shared" si="96"/>
        <v>0</v>
      </c>
      <c r="L2107" s="83" t="e">
        <f t="shared" si="97"/>
        <v>#DIV/0!</v>
      </c>
      <c r="M2107" s="83" t="e">
        <f>L2107-CGB_90DSMR</f>
        <v>#DIV/0!</v>
      </c>
      <c r="N2107" s="83" t="e">
        <f t="shared" si="98"/>
        <v>#DIV/0!</v>
      </c>
    </row>
    <row r="2108" spans="10:14" x14ac:dyDescent="0.25">
      <c r="J2108" s="84">
        <f>EOD_T-A2108</f>
        <v>42094</v>
      </c>
      <c r="K2108" s="83">
        <f t="shared" si="96"/>
        <v>0</v>
      </c>
      <c r="L2108" s="83" t="e">
        <f t="shared" si="97"/>
        <v>#DIV/0!</v>
      </c>
      <c r="M2108" s="83" t="e">
        <f>L2108-CGB_90DSMR</f>
        <v>#DIV/0!</v>
      </c>
      <c r="N2108" s="83" t="e">
        <f t="shared" si="98"/>
        <v>#DIV/0!</v>
      </c>
    </row>
    <row r="2109" spans="10:14" x14ac:dyDescent="0.25">
      <c r="J2109" s="84">
        <f>EOD_T-A2109</f>
        <v>42094</v>
      </c>
      <c r="K2109" s="83">
        <f t="shared" si="96"/>
        <v>0</v>
      </c>
      <c r="L2109" s="83" t="e">
        <f t="shared" si="97"/>
        <v>#DIV/0!</v>
      </c>
      <c r="M2109" s="83" t="e">
        <f>L2109-CGB_90DSMR</f>
        <v>#DIV/0!</v>
      </c>
      <c r="N2109" s="83" t="e">
        <f t="shared" si="98"/>
        <v>#DIV/0!</v>
      </c>
    </row>
    <row r="2110" spans="10:14" x14ac:dyDescent="0.25">
      <c r="J2110" s="84">
        <f>EOD_T-A2110</f>
        <v>42094</v>
      </c>
      <c r="K2110" s="83">
        <f t="shared" si="96"/>
        <v>0</v>
      </c>
      <c r="L2110" s="83" t="e">
        <f t="shared" si="97"/>
        <v>#DIV/0!</v>
      </c>
      <c r="M2110" s="83" t="e">
        <f>L2110-CGB_90DSMR</f>
        <v>#DIV/0!</v>
      </c>
      <c r="N2110" s="83" t="e">
        <f t="shared" si="98"/>
        <v>#DIV/0!</v>
      </c>
    </row>
    <row r="2111" spans="10:14" x14ac:dyDescent="0.25">
      <c r="J2111" s="84">
        <f>EOD_T-A2111</f>
        <v>42094</v>
      </c>
      <c r="K2111" s="83">
        <f t="shared" si="96"/>
        <v>0</v>
      </c>
      <c r="L2111" s="83" t="e">
        <f t="shared" si="97"/>
        <v>#DIV/0!</v>
      </c>
      <c r="M2111" s="83" t="e">
        <f>L2111-CGB_90DSMR</f>
        <v>#DIV/0!</v>
      </c>
      <c r="N2111" s="83" t="e">
        <f t="shared" si="98"/>
        <v>#DIV/0!</v>
      </c>
    </row>
    <row r="2112" spans="10:14" x14ac:dyDescent="0.25">
      <c r="J2112" s="84">
        <f>EOD_T-A2112</f>
        <v>42094</v>
      </c>
      <c r="K2112" s="83">
        <f t="shared" si="96"/>
        <v>0</v>
      </c>
      <c r="L2112" s="83" t="e">
        <f t="shared" si="97"/>
        <v>#DIV/0!</v>
      </c>
      <c r="M2112" s="83" t="e">
        <f>L2112-CGB_90DSMR</f>
        <v>#DIV/0!</v>
      </c>
      <c r="N2112" s="83" t="e">
        <f t="shared" si="98"/>
        <v>#DIV/0!</v>
      </c>
    </row>
    <row r="2113" spans="10:14" x14ac:dyDescent="0.25">
      <c r="J2113" s="84">
        <f>EOD_T-A2113</f>
        <v>42094</v>
      </c>
      <c r="K2113" s="83">
        <f t="shared" si="96"/>
        <v>0</v>
      </c>
      <c r="L2113" s="83" t="e">
        <f t="shared" si="97"/>
        <v>#DIV/0!</v>
      </c>
      <c r="M2113" s="83" t="e">
        <f>L2113-CGB_90DSMR</f>
        <v>#DIV/0!</v>
      </c>
      <c r="N2113" s="83" t="e">
        <f t="shared" si="98"/>
        <v>#DIV/0!</v>
      </c>
    </row>
    <row r="2114" spans="10:14" x14ac:dyDescent="0.25">
      <c r="J2114" s="84">
        <f>EOD_T-A2114</f>
        <v>42094</v>
      </c>
      <c r="K2114" s="83">
        <f t="shared" si="96"/>
        <v>0</v>
      </c>
      <c r="L2114" s="83" t="e">
        <f t="shared" si="97"/>
        <v>#DIV/0!</v>
      </c>
      <c r="M2114" s="83" t="e">
        <f>L2114-CGB_90DSMR</f>
        <v>#DIV/0!</v>
      </c>
      <c r="N2114" s="83" t="e">
        <f t="shared" si="98"/>
        <v>#DIV/0!</v>
      </c>
    </row>
    <row r="2115" spans="10:14" x14ac:dyDescent="0.25">
      <c r="J2115" s="84">
        <f>EOD_T-A2115</f>
        <v>42094</v>
      </c>
      <c r="K2115" s="83">
        <f t="shared" si="96"/>
        <v>0</v>
      </c>
      <c r="L2115" s="83" t="e">
        <f t="shared" si="97"/>
        <v>#DIV/0!</v>
      </c>
      <c r="M2115" s="83" t="e">
        <f>L2115-CGB_90DSMR</f>
        <v>#DIV/0!</v>
      </c>
      <c r="N2115" s="83" t="e">
        <f t="shared" si="98"/>
        <v>#DIV/0!</v>
      </c>
    </row>
    <row r="2116" spans="10:14" x14ac:dyDescent="0.25">
      <c r="J2116" s="84">
        <f>EOD_T-A2116</f>
        <v>42094</v>
      </c>
      <c r="K2116" s="83">
        <f t="shared" si="96"/>
        <v>0</v>
      </c>
      <c r="L2116" s="83" t="e">
        <f t="shared" si="97"/>
        <v>#DIV/0!</v>
      </c>
      <c r="M2116" s="83" t="e">
        <f>L2116-CGB_90DSMR</f>
        <v>#DIV/0!</v>
      </c>
      <c r="N2116" s="83" t="e">
        <f t="shared" si="98"/>
        <v>#DIV/0!</v>
      </c>
    </row>
    <row r="2117" spans="10:14" x14ac:dyDescent="0.25">
      <c r="J2117" s="84">
        <f>EOD_T-A2117</f>
        <v>42094</v>
      </c>
      <c r="K2117" s="83">
        <f t="shared" si="96"/>
        <v>0</v>
      </c>
      <c r="L2117" s="83" t="e">
        <f t="shared" si="97"/>
        <v>#DIV/0!</v>
      </c>
      <c r="M2117" s="83" t="e">
        <f>L2117-CGB_90DSMR</f>
        <v>#DIV/0!</v>
      </c>
      <c r="N2117" s="83" t="e">
        <f t="shared" si="98"/>
        <v>#DIV/0!</v>
      </c>
    </row>
    <row r="2118" spans="10:14" x14ac:dyDescent="0.25">
      <c r="J2118" s="84">
        <f>EOD_T-A2118</f>
        <v>42094</v>
      </c>
      <c r="K2118" s="83">
        <f t="shared" si="96"/>
        <v>0</v>
      </c>
      <c r="L2118" s="83" t="e">
        <f t="shared" si="97"/>
        <v>#DIV/0!</v>
      </c>
      <c r="M2118" s="83" t="e">
        <f>L2118-CGB_90DSMR</f>
        <v>#DIV/0!</v>
      </c>
      <c r="N2118" s="83" t="e">
        <f t="shared" si="98"/>
        <v>#DIV/0!</v>
      </c>
    </row>
    <row r="2119" spans="10:14" x14ac:dyDescent="0.25">
      <c r="J2119" s="84">
        <f>EOD_T-A2119</f>
        <v>42094</v>
      </c>
      <c r="K2119" s="83">
        <f t="shared" si="96"/>
        <v>0</v>
      </c>
      <c r="L2119" s="83" t="e">
        <f t="shared" si="97"/>
        <v>#DIV/0!</v>
      </c>
      <c r="M2119" s="83" t="e">
        <f>L2119-CGB_90DSMR</f>
        <v>#DIV/0!</v>
      </c>
      <c r="N2119" s="83" t="e">
        <f t="shared" si="98"/>
        <v>#DIV/0!</v>
      </c>
    </row>
    <row r="2120" spans="10:14" x14ac:dyDescent="0.25">
      <c r="J2120" s="84">
        <f>EOD_T-A2120</f>
        <v>42094</v>
      </c>
      <c r="K2120" s="83">
        <f t="shared" si="96"/>
        <v>0</v>
      </c>
      <c r="L2120" s="83" t="e">
        <f t="shared" si="97"/>
        <v>#DIV/0!</v>
      </c>
      <c r="M2120" s="83" t="e">
        <f>L2120-CGB_90DSMR</f>
        <v>#DIV/0!</v>
      </c>
      <c r="N2120" s="83" t="e">
        <f t="shared" si="98"/>
        <v>#DIV/0!</v>
      </c>
    </row>
    <row r="2121" spans="10:14" x14ac:dyDescent="0.25">
      <c r="J2121" s="84">
        <f>EOD_T-A2121</f>
        <v>42094</v>
      </c>
      <c r="K2121" s="83">
        <f t="shared" si="96"/>
        <v>0</v>
      </c>
      <c r="L2121" s="83" t="e">
        <f t="shared" si="97"/>
        <v>#DIV/0!</v>
      </c>
      <c r="M2121" s="83" t="e">
        <f>L2121-CGB_90DSMR</f>
        <v>#DIV/0!</v>
      </c>
      <c r="N2121" s="83" t="e">
        <f t="shared" si="98"/>
        <v>#DIV/0!</v>
      </c>
    </row>
    <row r="2122" spans="10:14" x14ac:dyDescent="0.25">
      <c r="J2122" s="84">
        <f>EOD_T-A2122</f>
        <v>42094</v>
      </c>
      <c r="K2122" s="83">
        <f t="shared" si="96"/>
        <v>0</v>
      </c>
      <c r="L2122" s="83" t="e">
        <f t="shared" si="97"/>
        <v>#DIV/0!</v>
      </c>
      <c r="M2122" s="83" t="e">
        <f>L2122-CGB_90DSMR</f>
        <v>#DIV/0!</v>
      </c>
      <c r="N2122" s="83" t="e">
        <f t="shared" si="98"/>
        <v>#DIV/0!</v>
      </c>
    </row>
    <row r="2123" spans="10:14" x14ac:dyDescent="0.25">
      <c r="J2123" s="84">
        <f>EOD_T-A2123</f>
        <v>42094</v>
      </c>
      <c r="K2123" s="83">
        <f t="shared" si="96"/>
        <v>0</v>
      </c>
      <c r="L2123" s="83" t="e">
        <f t="shared" si="97"/>
        <v>#DIV/0!</v>
      </c>
      <c r="M2123" s="83" t="e">
        <f>L2123-CGB_90DSMR</f>
        <v>#DIV/0!</v>
      </c>
      <c r="N2123" s="83" t="e">
        <f t="shared" si="98"/>
        <v>#DIV/0!</v>
      </c>
    </row>
    <row r="2124" spans="10:14" x14ac:dyDescent="0.25">
      <c r="J2124" s="84">
        <f>EOD_T-A2124</f>
        <v>42094</v>
      </c>
      <c r="K2124" s="83">
        <f t="shared" ref="K2124:K2187" si="99">E2124-E2125</f>
        <v>0</v>
      </c>
      <c r="L2124" s="83" t="e">
        <f t="shared" ref="L2124:L2187" si="100">K2124/E2125*100</f>
        <v>#DIV/0!</v>
      </c>
      <c r="M2124" s="83" t="e">
        <f>L2124-CGB_90DSMR</f>
        <v>#DIV/0!</v>
      </c>
      <c r="N2124" s="83" t="e">
        <f t="shared" ref="N2124:N2187" si="101">M2124*M2124</f>
        <v>#DIV/0!</v>
      </c>
    </row>
    <row r="2125" spans="10:14" x14ac:dyDescent="0.25">
      <c r="J2125" s="84">
        <f>EOD_T-A2125</f>
        <v>42094</v>
      </c>
      <c r="K2125" s="83">
        <f t="shared" si="99"/>
        <v>0</v>
      </c>
      <c r="L2125" s="83" t="e">
        <f t="shared" si="100"/>
        <v>#DIV/0!</v>
      </c>
      <c r="M2125" s="83" t="e">
        <f>L2125-CGB_90DSMR</f>
        <v>#DIV/0!</v>
      </c>
      <c r="N2125" s="83" t="e">
        <f t="shared" si="101"/>
        <v>#DIV/0!</v>
      </c>
    </row>
    <row r="2126" spans="10:14" x14ac:dyDescent="0.25">
      <c r="J2126" s="84">
        <f>EOD_T-A2126</f>
        <v>42094</v>
      </c>
      <c r="K2126" s="83">
        <f t="shared" si="99"/>
        <v>0</v>
      </c>
      <c r="L2126" s="83" t="e">
        <f t="shared" si="100"/>
        <v>#DIV/0!</v>
      </c>
      <c r="M2126" s="83" t="e">
        <f>L2126-CGB_90DSMR</f>
        <v>#DIV/0!</v>
      </c>
      <c r="N2126" s="83" t="e">
        <f t="shared" si="101"/>
        <v>#DIV/0!</v>
      </c>
    </row>
    <row r="2127" spans="10:14" x14ac:dyDescent="0.25">
      <c r="J2127" s="84">
        <f>EOD_T-A2127</f>
        <v>42094</v>
      </c>
      <c r="K2127" s="83">
        <f t="shared" si="99"/>
        <v>0</v>
      </c>
      <c r="L2127" s="83" t="e">
        <f t="shared" si="100"/>
        <v>#DIV/0!</v>
      </c>
      <c r="M2127" s="83" t="e">
        <f>L2127-CGB_90DSMR</f>
        <v>#DIV/0!</v>
      </c>
      <c r="N2127" s="83" t="e">
        <f t="shared" si="101"/>
        <v>#DIV/0!</v>
      </c>
    </row>
    <row r="2128" spans="10:14" x14ac:dyDescent="0.25">
      <c r="J2128" s="84">
        <f>EOD_T-A2128</f>
        <v>42094</v>
      </c>
      <c r="K2128" s="83">
        <f t="shared" si="99"/>
        <v>0</v>
      </c>
      <c r="L2128" s="83" t="e">
        <f t="shared" si="100"/>
        <v>#DIV/0!</v>
      </c>
      <c r="M2128" s="83" t="e">
        <f>L2128-CGB_90DSMR</f>
        <v>#DIV/0!</v>
      </c>
      <c r="N2128" s="83" t="e">
        <f t="shared" si="101"/>
        <v>#DIV/0!</v>
      </c>
    </row>
    <row r="2129" spans="10:14" x14ac:dyDescent="0.25">
      <c r="J2129" s="84">
        <f>EOD_T-A2129</f>
        <v>42094</v>
      </c>
      <c r="K2129" s="83">
        <f t="shared" si="99"/>
        <v>0</v>
      </c>
      <c r="L2129" s="83" t="e">
        <f t="shared" si="100"/>
        <v>#DIV/0!</v>
      </c>
      <c r="M2129" s="83" t="e">
        <f>L2129-CGB_90DSMR</f>
        <v>#DIV/0!</v>
      </c>
      <c r="N2129" s="83" t="e">
        <f t="shared" si="101"/>
        <v>#DIV/0!</v>
      </c>
    </row>
    <row r="2130" spans="10:14" x14ac:dyDescent="0.25">
      <c r="J2130" s="84">
        <f>EOD_T-A2130</f>
        <v>42094</v>
      </c>
      <c r="K2130" s="83">
        <f t="shared" si="99"/>
        <v>0</v>
      </c>
      <c r="L2130" s="83" t="e">
        <f t="shared" si="100"/>
        <v>#DIV/0!</v>
      </c>
      <c r="M2130" s="83" t="e">
        <f>L2130-CGB_90DSMR</f>
        <v>#DIV/0!</v>
      </c>
      <c r="N2130" s="83" t="e">
        <f t="shared" si="101"/>
        <v>#DIV/0!</v>
      </c>
    </row>
    <row r="2131" spans="10:14" x14ac:dyDescent="0.25">
      <c r="J2131" s="84">
        <f>EOD_T-A2131</f>
        <v>42094</v>
      </c>
      <c r="K2131" s="83">
        <f t="shared" si="99"/>
        <v>0</v>
      </c>
      <c r="L2131" s="83" t="e">
        <f t="shared" si="100"/>
        <v>#DIV/0!</v>
      </c>
      <c r="M2131" s="83" t="e">
        <f>L2131-CGB_90DSMR</f>
        <v>#DIV/0!</v>
      </c>
      <c r="N2131" s="83" t="e">
        <f t="shared" si="101"/>
        <v>#DIV/0!</v>
      </c>
    </row>
    <row r="2132" spans="10:14" x14ac:dyDescent="0.25">
      <c r="J2132" s="84">
        <f>EOD_T-A2132</f>
        <v>42094</v>
      </c>
      <c r="K2132" s="83">
        <f t="shared" si="99"/>
        <v>0</v>
      </c>
      <c r="L2132" s="83" t="e">
        <f t="shared" si="100"/>
        <v>#DIV/0!</v>
      </c>
      <c r="M2132" s="83" t="e">
        <f>L2132-CGB_90DSMR</f>
        <v>#DIV/0!</v>
      </c>
      <c r="N2132" s="83" t="e">
        <f t="shared" si="101"/>
        <v>#DIV/0!</v>
      </c>
    </row>
    <row r="2133" spans="10:14" x14ac:dyDescent="0.25">
      <c r="J2133" s="84">
        <f>EOD_T-A2133</f>
        <v>42094</v>
      </c>
      <c r="K2133" s="83">
        <f t="shared" si="99"/>
        <v>0</v>
      </c>
      <c r="L2133" s="83" t="e">
        <f t="shared" si="100"/>
        <v>#DIV/0!</v>
      </c>
      <c r="M2133" s="83" t="e">
        <f>L2133-CGB_90DSMR</f>
        <v>#DIV/0!</v>
      </c>
      <c r="N2133" s="83" t="e">
        <f t="shared" si="101"/>
        <v>#DIV/0!</v>
      </c>
    </row>
    <row r="2134" spans="10:14" x14ac:dyDescent="0.25">
      <c r="J2134" s="84">
        <f>EOD_T-A2134</f>
        <v>42094</v>
      </c>
      <c r="K2134" s="83">
        <f t="shared" si="99"/>
        <v>0</v>
      </c>
      <c r="L2134" s="83" t="e">
        <f t="shared" si="100"/>
        <v>#DIV/0!</v>
      </c>
      <c r="M2134" s="83" t="e">
        <f>L2134-CGB_90DSMR</f>
        <v>#DIV/0!</v>
      </c>
      <c r="N2134" s="83" t="e">
        <f t="shared" si="101"/>
        <v>#DIV/0!</v>
      </c>
    </row>
    <row r="2135" spans="10:14" x14ac:dyDescent="0.25">
      <c r="J2135" s="84">
        <f>EOD_T-A2135</f>
        <v>42094</v>
      </c>
      <c r="K2135" s="83">
        <f t="shared" si="99"/>
        <v>0</v>
      </c>
      <c r="L2135" s="83" t="e">
        <f t="shared" si="100"/>
        <v>#DIV/0!</v>
      </c>
      <c r="M2135" s="83" t="e">
        <f>L2135-CGB_90DSMR</f>
        <v>#DIV/0!</v>
      </c>
      <c r="N2135" s="83" t="e">
        <f t="shared" si="101"/>
        <v>#DIV/0!</v>
      </c>
    </row>
    <row r="2136" spans="10:14" x14ac:dyDescent="0.25">
      <c r="J2136" s="84">
        <f>EOD_T-A2136</f>
        <v>42094</v>
      </c>
      <c r="K2136" s="83">
        <f t="shared" si="99"/>
        <v>0</v>
      </c>
      <c r="L2136" s="83" t="e">
        <f t="shared" si="100"/>
        <v>#DIV/0!</v>
      </c>
      <c r="M2136" s="83" t="e">
        <f>L2136-CGB_90DSMR</f>
        <v>#DIV/0!</v>
      </c>
      <c r="N2136" s="83" t="e">
        <f t="shared" si="101"/>
        <v>#DIV/0!</v>
      </c>
    </row>
    <row r="2137" spans="10:14" x14ac:dyDescent="0.25">
      <c r="J2137" s="84">
        <f>EOD_T-A2137</f>
        <v>42094</v>
      </c>
      <c r="K2137" s="83">
        <f t="shared" si="99"/>
        <v>0</v>
      </c>
      <c r="L2137" s="83" t="e">
        <f t="shared" si="100"/>
        <v>#DIV/0!</v>
      </c>
      <c r="M2137" s="83" t="e">
        <f>L2137-CGB_90DSMR</f>
        <v>#DIV/0!</v>
      </c>
      <c r="N2137" s="83" t="e">
        <f t="shared" si="101"/>
        <v>#DIV/0!</v>
      </c>
    </row>
    <row r="2138" spans="10:14" x14ac:dyDescent="0.25">
      <c r="J2138" s="84">
        <f>EOD_T-A2138</f>
        <v>42094</v>
      </c>
      <c r="K2138" s="83">
        <f t="shared" si="99"/>
        <v>0</v>
      </c>
      <c r="L2138" s="83" t="e">
        <f t="shared" si="100"/>
        <v>#DIV/0!</v>
      </c>
      <c r="M2138" s="83" t="e">
        <f>L2138-CGB_90DSMR</f>
        <v>#DIV/0!</v>
      </c>
      <c r="N2138" s="83" t="e">
        <f t="shared" si="101"/>
        <v>#DIV/0!</v>
      </c>
    </row>
    <row r="2139" spans="10:14" x14ac:dyDescent="0.25">
      <c r="J2139" s="84">
        <f>EOD_T-A2139</f>
        <v>42094</v>
      </c>
      <c r="K2139" s="83">
        <f t="shared" si="99"/>
        <v>0</v>
      </c>
      <c r="L2139" s="83" t="e">
        <f t="shared" si="100"/>
        <v>#DIV/0!</v>
      </c>
      <c r="M2139" s="83" t="e">
        <f>L2139-CGB_90DSMR</f>
        <v>#DIV/0!</v>
      </c>
      <c r="N2139" s="83" t="e">
        <f t="shared" si="101"/>
        <v>#DIV/0!</v>
      </c>
    </row>
    <row r="2140" spans="10:14" x14ac:dyDescent="0.25">
      <c r="J2140" s="84">
        <f>EOD_T-A2140</f>
        <v>42094</v>
      </c>
      <c r="K2140" s="83">
        <f t="shared" si="99"/>
        <v>0</v>
      </c>
      <c r="L2140" s="83" t="e">
        <f t="shared" si="100"/>
        <v>#DIV/0!</v>
      </c>
      <c r="M2140" s="83" t="e">
        <f>L2140-CGB_90DSMR</f>
        <v>#DIV/0!</v>
      </c>
      <c r="N2140" s="83" t="e">
        <f t="shared" si="101"/>
        <v>#DIV/0!</v>
      </c>
    </row>
    <row r="2141" spans="10:14" x14ac:dyDescent="0.25">
      <c r="J2141" s="84">
        <f>EOD_T-A2141</f>
        <v>42094</v>
      </c>
      <c r="K2141" s="83">
        <f t="shared" si="99"/>
        <v>0</v>
      </c>
      <c r="L2141" s="83" t="e">
        <f t="shared" si="100"/>
        <v>#DIV/0!</v>
      </c>
      <c r="M2141" s="83" t="e">
        <f>L2141-CGB_90DSMR</f>
        <v>#DIV/0!</v>
      </c>
      <c r="N2141" s="83" t="e">
        <f t="shared" si="101"/>
        <v>#DIV/0!</v>
      </c>
    </row>
    <row r="2142" spans="10:14" x14ac:dyDescent="0.25">
      <c r="J2142" s="84">
        <f>EOD_T-A2142</f>
        <v>42094</v>
      </c>
      <c r="K2142" s="83">
        <f t="shared" si="99"/>
        <v>0</v>
      </c>
      <c r="L2142" s="83" t="e">
        <f t="shared" si="100"/>
        <v>#DIV/0!</v>
      </c>
      <c r="M2142" s="83" t="e">
        <f>L2142-CGB_90DSMR</f>
        <v>#DIV/0!</v>
      </c>
      <c r="N2142" s="83" t="e">
        <f t="shared" si="101"/>
        <v>#DIV/0!</v>
      </c>
    </row>
    <row r="2143" spans="10:14" x14ac:dyDescent="0.25">
      <c r="J2143" s="84">
        <f>EOD_T-A2143</f>
        <v>42094</v>
      </c>
      <c r="K2143" s="83">
        <f t="shared" si="99"/>
        <v>0</v>
      </c>
      <c r="L2143" s="83" t="e">
        <f t="shared" si="100"/>
        <v>#DIV/0!</v>
      </c>
      <c r="M2143" s="83" t="e">
        <f>L2143-CGB_90DSMR</f>
        <v>#DIV/0!</v>
      </c>
      <c r="N2143" s="83" t="e">
        <f t="shared" si="101"/>
        <v>#DIV/0!</v>
      </c>
    </row>
    <row r="2144" spans="10:14" x14ac:dyDescent="0.25">
      <c r="J2144" s="84">
        <f>EOD_T-A2144</f>
        <v>42094</v>
      </c>
      <c r="K2144" s="83">
        <f t="shared" si="99"/>
        <v>0</v>
      </c>
      <c r="L2144" s="83" t="e">
        <f t="shared" si="100"/>
        <v>#DIV/0!</v>
      </c>
      <c r="M2144" s="83" t="e">
        <f>L2144-CGB_90DSMR</f>
        <v>#DIV/0!</v>
      </c>
      <c r="N2144" s="83" t="e">
        <f t="shared" si="101"/>
        <v>#DIV/0!</v>
      </c>
    </row>
    <row r="2145" spans="10:14" x14ac:dyDescent="0.25">
      <c r="J2145" s="84">
        <f>EOD_T-A2145</f>
        <v>42094</v>
      </c>
      <c r="K2145" s="83">
        <f t="shared" si="99"/>
        <v>0</v>
      </c>
      <c r="L2145" s="83" t="e">
        <f t="shared" si="100"/>
        <v>#DIV/0!</v>
      </c>
      <c r="M2145" s="83" t="e">
        <f>L2145-CGB_90DSMR</f>
        <v>#DIV/0!</v>
      </c>
      <c r="N2145" s="83" t="e">
        <f t="shared" si="101"/>
        <v>#DIV/0!</v>
      </c>
    </row>
    <row r="2146" spans="10:14" x14ac:dyDescent="0.25">
      <c r="J2146" s="84">
        <f>EOD_T-A2146</f>
        <v>42094</v>
      </c>
      <c r="K2146" s="83">
        <f t="shared" si="99"/>
        <v>0</v>
      </c>
      <c r="L2146" s="83" t="e">
        <f t="shared" si="100"/>
        <v>#DIV/0!</v>
      </c>
      <c r="M2146" s="83" t="e">
        <f>L2146-CGB_90DSMR</f>
        <v>#DIV/0!</v>
      </c>
      <c r="N2146" s="83" t="e">
        <f t="shared" si="101"/>
        <v>#DIV/0!</v>
      </c>
    </row>
    <row r="2147" spans="10:14" x14ac:dyDescent="0.25">
      <c r="J2147" s="84">
        <f>EOD_T-A2147</f>
        <v>42094</v>
      </c>
      <c r="K2147" s="83">
        <f t="shared" si="99"/>
        <v>0</v>
      </c>
      <c r="L2147" s="83" t="e">
        <f t="shared" si="100"/>
        <v>#DIV/0!</v>
      </c>
      <c r="M2147" s="83" t="e">
        <f>L2147-CGB_90DSMR</f>
        <v>#DIV/0!</v>
      </c>
      <c r="N2147" s="83" t="e">
        <f t="shared" si="101"/>
        <v>#DIV/0!</v>
      </c>
    </row>
    <row r="2148" spans="10:14" x14ac:dyDescent="0.25">
      <c r="J2148" s="84">
        <f>EOD_T-A2148</f>
        <v>42094</v>
      </c>
      <c r="K2148" s="83">
        <f t="shared" si="99"/>
        <v>0</v>
      </c>
      <c r="L2148" s="83" t="e">
        <f t="shared" si="100"/>
        <v>#DIV/0!</v>
      </c>
      <c r="M2148" s="83" t="e">
        <f>L2148-CGB_90DSMR</f>
        <v>#DIV/0!</v>
      </c>
      <c r="N2148" s="83" t="e">
        <f t="shared" si="101"/>
        <v>#DIV/0!</v>
      </c>
    </row>
    <row r="2149" spans="10:14" x14ac:dyDescent="0.25">
      <c r="J2149" s="84">
        <f>EOD_T-A2149</f>
        <v>42094</v>
      </c>
      <c r="K2149" s="83">
        <f t="shared" si="99"/>
        <v>0</v>
      </c>
      <c r="L2149" s="83" t="e">
        <f t="shared" si="100"/>
        <v>#DIV/0!</v>
      </c>
      <c r="M2149" s="83" t="e">
        <f>L2149-CGB_90DSMR</f>
        <v>#DIV/0!</v>
      </c>
      <c r="N2149" s="83" t="e">
        <f t="shared" si="101"/>
        <v>#DIV/0!</v>
      </c>
    </row>
    <row r="2150" spans="10:14" x14ac:dyDescent="0.25">
      <c r="J2150" s="84">
        <f>EOD_T-A2150</f>
        <v>42094</v>
      </c>
      <c r="K2150" s="83">
        <f t="shared" si="99"/>
        <v>0</v>
      </c>
      <c r="L2150" s="83" t="e">
        <f t="shared" si="100"/>
        <v>#DIV/0!</v>
      </c>
      <c r="M2150" s="83" t="e">
        <f>L2150-CGB_90DSMR</f>
        <v>#DIV/0!</v>
      </c>
      <c r="N2150" s="83" t="e">
        <f t="shared" si="101"/>
        <v>#DIV/0!</v>
      </c>
    </row>
    <row r="2151" spans="10:14" x14ac:dyDescent="0.25">
      <c r="J2151" s="84">
        <f>EOD_T-A2151</f>
        <v>42094</v>
      </c>
      <c r="K2151" s="83">
        <f t="shared" si="99"/>
        <v>0</v>
      </c>
      <c r="L2151" s="83" t="e">
        <f t="shared" si="100"/>
        <v>#DIV/0!</v>
      </c>
      <c r="M2151" s="83" t="e">
        <f>L2151-CGB_90DSMR</f>
        <v>#DIV/0!</v>
      </c>
      <c r="N2151" s="83" t="e">
        <f t="shared" si="101"/>
        <v>#DIV/0!</v>
      </c>
    </row>
    <row r="2152" spans="10:14" x14ac:dyDescent="0.25">
      <c r="J2152" s="84">
        <f>EOD_T-A2152</f>
        <v>42094</v>
      </c>
      <c r="K2152" s="83">
        <f t="shared" si="99"/>
        <v>0</v>
      </c>
      <c r="L2152" s="83" t="e">
        <f t="shared" si="100"/>
        <v>#DIV/0!</v>
      </c>
      <c r="M2152" s="83" t="e">
        <f>L2152-CGB_90DSMR</f>
        <v>#DIV/0!</v>
      </c>
      <c r="N2152" s="83" t="e">
        <f t="shared" si="101"/>
        <v>#DIV/0!</v>
      </c>
    </row>
    <row r="2153" spans="10:14" x14ac:dyDescent="0.25">
      <c r="J2153" s="84">
        <f>EOD_T-A2153</f>
        <v>42094</v>
      </c>
      <c r="K2153" s="83">
        <f t="shared" si="99"/>
        <v>0</v>
      </c>
      <c r="L2153" s="83" t="e">
        <f t="shared" si="100"/>
        <v>#DIV/0!</v>
      </c>
      <c r="M2153" s="83" t="e">
        <f>L2153-CGB_90DSMR</f>
        <v>#DIV/0!</v>
      </c>
      <c r="N2153" s="83" t="e">
        <f t="shared" si="101"/>
        <v>#DIV/0!</v>
      </c>
    </row>
    <row r="2154" spans="10:14" x14ac:dyDescent="0.25">
      <c r="J2154" s="84">
        <f>EOD_T-A2154</f>
        <v>42094</v>
      </c>
      <c r="K2154" s="83">
        <f t="shared" si="99"/>
        <v>0</v>
      </c>
      <c r="L2154" s="83" t="e">
        <f t="shared" si="100"/>
        <v>#DIV/0!</v>
      </c>
      <c r="M2154" s="83" t="e">
        <f>L2154-CGB_90DSMR</f>
        <v>#DIV/0!</v>
      </c>
      <c r="N2154" s="83" t="e">
        <f t="shared" si="101"/>
        <v>#DIV/0!</v>
      </c>
    </row>
    <row r="2155" spans="10:14" x14ac:dyDescent="0.25">
      <c r="J2155" s="84">
        <f>EOD_T-A2155</f>
        <v>42094</v>
      </c>
      <c r="K2155" s="83">
        <f t="shared" si="99"/>
        <v>0</v>
      </c>
      <c r="L2155" s="83" t="e">
        <f t="shared" si="100"/>
        <v>#DIV/0!</v>
      </c>
      <c r="M2155" s="83" t="e">
        <f>L2155-CGB_90DSMR</f>
        <v>#DIV/0!</v>
      </c>
      <c r="N2155" s="83" t="e">
        <f t="shared" si="101"/>
        <v>#DIV/0!</v>
      </c>
    </row>
    <row r="2156" spans="10:14" x14ac:dyDescent="0.25">
      <c r="J2156" s="84">
        <f>EOD_T-A2156</f>
        <v>42094</v>
      </c>
      <c r="K2156" s="83">
        <f t="shared" si="99"/>
        <v>0</v>
      </c>
      <c r="L2156" s="83" t="e">
        <f t="shared" si="100"/>
        <v>#DIV/0!</v>
      </c>
      <c r="M2156" s="83" t="e">
        <f>L2156-CGB_90DSMR</f>
        <v>#DIV/0!</v>
      </c>
      <c r="N2156" s="83" t="e">
        <f t="shared" si="101"/>
        <v>#DIV/0!</v>
      </c>
    </row>
    <row r="2157" spans="10:14" x14ac:dyDescent="0.25">
      <c r="J2157" s="84">
        <f>EOD_T-A2157</f>
        <v>42094</v>
      </c>
      <c r="K2157" s="83">
        <f t="shared" si="99"/>
        <v>0</v>
      </c>
      <c r="L2157" s="83" t="e">
        <f t="shared" si="100"/>
        <v>#DIV/0!</v>
      </c>
      <c r="M2157" s="83" t="e">
        <f>L2157-CGB_90DSMR</f>
        <v>#DIV/0!</v>
      </c>
      <c r="N2157" s="83" t="e">
        <f t="shared" si="101"/>
        <v>#DIV/0!</v>
      </c>
    </row>
    <row r="2158" spans="10:14" x14ac:dyDescent="0.25">
      <c r="J2158" s="84">
        <f>EOD_T-A2158</f>
        <v>42094</v>
      </c>
      <c r="K2158" s="83">
        <f t="shared" si="99"/>
        <v>0</v>
      </c>
      <c r="L2158" s="83" t="e">
        <f t="shared" si="100"/>
        <v>#DIV/0!</v>
      </c>
      <c r="M2158" s="83" t="e">
        <f>L2158-CGB_90DSMR</f>
        <v>#DIV/0!</v>
      </c>
      <c r="N2158" s="83" t="e">
        <f t="shared" si="101"/>
        <v>#DIV/0!</v>
      </c>
    </row>
    <row r="2159" spans="10:14" x14ac:dyDescent="0.25">
      <c r="J2159" s="84">
        <f>EOD_T-A2159</f>
        <v>42094</v>
      </c>
      <c r="K2159" s="83">
        <f t="shared" si="99"/>
        <v>0</v>
      </c>
      <c r="L2159" s="83" t="e">
        <f t="shared" si="100"/>
        <v>#DIV/0!</v>
      </c>
      <c r="M2159" s="83" t="e">
        <f>L2159-CGB_90DSMR</f>
        <v>#DIV/0!</v>
      </c>
      <c r="N2159" s="83" t="e">
        <f t="shared" si="101"/>
        <v>#DIV/0!</v>
      </c>
    </row>
    <row r="2160" spans="10:14" x14ac:dyDescent="0.25">
      <c r="J2160" s="84">
        <f>EOD_T-A2160</f>
        <v>42094</v>
      </c>
      <c r="K2160" s="83">
        <f t="shared" si="99"/>
        <v>0</v>
      </c>
      <c r="L2160" s="83" t="e">
        <f t="shared" si="100"/>
        <v>#DIV/0!</v>
      </c>
      <c r="M2160" s="83" t="e">
        <f>L2160-CGB_90DSMR</f>
        <v>#DIV/0!</v>
      </c>
      <c r="N2160" s="83" t="e">
        <f t="shared" si="101"/>
        <v>#DIV/0!</v>
      </c>
    </row>
    <row r="2161" spans="10:14" x14ac:dyDescent="0.25">
      <c r="J2161" s="84">
        <f>EOD_T-A2161</f>
        <v>42094</v>
      </c>
      <c r="K2161" s="83">
        <f t="shared" si="99"/>
        <v>0</v>
      </c>
      <c r="L2161" s="83" t="e">
        <f t="shared" si="100"/>
        <v>#DIV/0!</v>
      </c>
      <c r="M2161" s="83" t="e">
        <f>L2161-CGB_90DSMR</f>
        <v>#DIV/0!</v>
      </c>
      <c r="N2161" s="83" t="e">
        <f t="shared" si="101"/>
        <v>#DIV/0!</v>
      </c>
    </row>
    <row r="2162" spans="10:14" x14ac:dyDescent="0.25">
      <c r="J2162" s="84">
        <f>EOD_T-A2162</f>
        <v>42094</v>
      </c>
      <c r="K2162" s="83">
        <f t="shared" si="99"/>
        <v>0</v>
      </c>
      <c r="L2162" s="83" t="e">
        <f t="shared" si="100"/>
        <v>#DIV/0!</v>
      </c>
      <c r="M2162" s="83" t="e">
        <f>L2162-CGB_90DSMR</f>
        <v>#DIV/0!</v>
      </c>
      <c r="N2162" s="83" t="e">
        <f t="shared" si="101"/>
        <v>#DIV/0!</v>
      </c>
    </row>
    <row r="2163" spans="10:14" x14ac:dyDescent="0.25">
      <c r="J2163" s="84">
        <f>EOD_T-A2163</f>
        <v>42094</v>
      </c>
      <c r="K2163" s="83">
        <f t="shared" si="99"/>
        <v>0</v>
      </c>
      <c r="L2163" s="83" t="e">
        <f t="shared" si="100"/>
        <v>#DIV/0!</v>
      </c>
      <c r="M2163" s="83" t="e">
        <f>L2163-CGB_90DSMR</f>
        <v>#DIV/0!</v>
      </c>
      <c r="N2163" s="83" t="e">
        <f t="shared" si="101"/>
        <v>#DIV/0!</v>
      </c>
    </row>
    <row r="2164" spans="10:14" x14ac:dyDescent="0.25">
      <c r="J2164" s="84">
        <f>EOD_T-A2164</f>
        <v>42094</v>
      </c>
      <c r="K2164" s="83">
        <f t="shared" si="99"/>
        <v>0</v>
      </c>
      <c r="L2164" s="83" t="e">
        <f t="shared" si="100"/>
        <v>#DIV/0!</v>
      </c>
      <c r="M2164" s="83" t="e">
        <f>L2164-CGB_90DSMR</f>
        <v>#DIV/0!</v>
      </c>
      <c r="N2164" s="83" t="e">
        <f t="shared" si="101"/>
        <v>#DIV/0!</v>
      </c>
    </row>
    <row r="2165" spans="10:14" x14ac:dyDescent="0.25">
      <c r="J2165" s="84">
        <f>EOD_T-A2165</f>
        <v>42094</v>
      </c>
      <c r="K2165" s="83">
        <f t="shared" si="99"/>
        <v>0</v>
      </c>
      <c r="L2165" s="83" t="e">
        <f t="shared" si="100"/>
        <v>#DIV/0!</v>
      </c>
      <c r="M2165" s="83" t="e">
        <f>L2165-CGB_90DSMR</f>
        <v>#DIV/0!</v>
      </c>
      <c r="N2165" s="83" t="e">
        <f t="shared" si="101"/>
        <v>#DIV/0!</v>
      </c>
    </row>
    <row r="2166" spans="10:14" x14ac:dyDescent="0.25">
      <c r="J2166" s="84">
        <f>EOD_T-A2166</f>
        <v>42094</v>
      </c>
      <c r="K2166" s="83">
        <f t="shared" si="99"/>
        <v>0</v>
      </c>
      <c r="L2166" s="83" t="e">
        <f t="shared" si="100"/>
        <v>#DIV/0!</v>
      </c>
      <c r="M2166" s="83" t="e">
        <f>L2166-CGB_90DSMR</f>
        <v>#DIV/0!</v>
      </c>
      <c r="N2166" s="83" t="e">
        <f t="shared" si="101"/>
        <v>#DIV/0!</v>
      </c>
    </row>
    <row r="2167" spans="10:14" x14ac:dyDescent="0.25">
      <c r="J2167" s="84">
        <f>EOD_T-A2167</f>
        <v>42094</v>
      </c>
      <c r="K2167" s="83">
        <f t="shared" si="99"/>
        <v>0</v>
      </c>
      <c r="L2167" s="83" t="e">
        <f t="shared" si="100"/>
        <v>#DIV/0!</v>
      </c>
      <c r="M2167" s="83" t="e">
        <f>L2167-CGB_90DSMR</f>
        <v>#DIV/0!</v>
      </c>
      <c r="N2167" s="83" t="e">
        <f t="shared" si="101"/>
        <v>#DIV/0!</v>
      </c>
    </row>
    <row r="2168" spans="10:14" x14ac:dyDescent="0.25">
      <c r="J2168" s="84">
        <f>EOD_T-A2168</f>
        <v>42094</v>
      </c>
      <c r="K2168" s="83">
        <f t="shared" si="99"/>
        <v>0</v>
      </c>
      <c r="L2168" s="83" t="e">
        <f t="shared" si="100"/>
        <v>#DIV/0!</v>
      </c>
      <c r="M2168" s="83" t="e">
        <f>L2168-CGB_90DSMR</f>
        <v>#DIV/0!</v>
      </c>
      <c r="N2168" s="83" t="e">
        <f t="shared" si="101"/>
        <v>#DIV/0!</v>
      </c>
    </row>
    <row r="2169" spans="10:14" x14ac:dyDescent="0.25">
      <c r="J2169" s="84">
        <f>EOD_T-A2169</f>
        <v>42094</v>
      </c>
      <c r="K2169" s="83">
        <f t="shared" si="99"/>
        <v>0</v>
      </c>
      <c r="L2169" s="83" t="e">
        <f t="shared" si="100"/>
        <v>#DIV/0!</v>
      </c>
      <c r="M2169" s="83" t="e">
        <f>L2169-CGB_90DSMR</f>
        <v>#DIV/0!</v>
      </c>
      <c r="N2169" s="83" t="e">
        <f t="shared" si="101"/>
        <v>#DIV/0!</v>
      </c>
    </row>
    <row r="2170" spans="10:14" x14ac:dyDescent="0.25">
      <c r="J2170" s="84">
        <f>EOD_T-A2170</f>
        <v>42094</v>
      </c>
      <c r="K2170" s="83">
        <f t="shared" si="99"/>
        <v>0</v>
      </c>
      <c r="L2170" s="83" t="e">
        <f t="shared" si="100"/>
        <v>#DIV/0!</v>
      </c>
      <c r="M2170" s="83" t="e">
        <f>L2170-CGB_90DSMR</f>
        <v>#DIV/0!</v>
      </c>
      <c r="N2170" s="83" t="e">
        <f t="shared" si="101"/>
        <v>#DIV/0!</v>
      </c>
    </row>
    <row r="2171" spans="10:14" x14ac:dyDescent="0.25">
      <c r="J2171" s="84">
        <f>EOD_T-A2171</f>
        <v>42094</v>
      </c>
      <c r="K2171" s="83">
        <f t="shared" si="99"/>
        <v>0</v>
      </c>
      <c r="L2171" s="83" t="e">
        <f t="shared" si="100"/>
        <v>#DIV/0!</v>
      </c>
      <c r="M2171" s="83" t="e">
        <f>L2171-CGB_90DSMR</f>
        <v>#DIV/0!</v>
      </c>
      <c r="N2171" s="83" t="e">
        <f t="shared" si="101"/>
        <v>#DIV/0!</v>
      </c>
    </row>
    <row r="2172" spans="10:14" x14ac:dyDescent="0.25">
      <c r="J2172" s="84">
        <f>EOD_T-A2172</f>
        <v>42094</v>
      </c>
      <c r="K2172" s="83">
        <f t="shared" si="99"/>
        <v>0</v>
      </c>
      <c r="L2172" s="83" t="e">
        <f t="shared" si="100"/>
        <v>#DIV/0!</v>
      </c>
      <c r="M2172" s="83" t="e">
        <f>L2172-CGB_90DSMR</f>
        <v>#DIV/0!</v>
      </c>
      <c r="N2172" s="83" t="e">
        <f t="shared" si="101"/>
        <v>#DIV/0!</v>
      </c>
    </row>
    <row r="2173" spans="10:14" x14ac:dyDescent="0.25">
      <c r="J2173" s="84">
        <f>EOD_T-A2173</f>
        <v>42094</v>
      </c>
      <c r="K2173" s="83">
        <f t="shared" si="99"/>
        <v>0</v>
      </c>
      <c r="L2173" s="83" t="e">
        <f t="shared" si="100"/>
        <v>#DIV/0!</v>
      </c>
      <c r="M2173" s="83" t="e">
        <f>L2173-CGB_90DSMR</f>
        <v>#DIV/0!</v>
      </c>
      <c r="N2173" s="83" t="e">
        <f t="shared" si="101"/>
        <v>#DIV/0!</v>
      </c>
    </row>
    <row r="2174" spans="10:14" x14ac:dyDescent="0.25">
      <c r="J2174" s="84">
        <f>EOD_T-A2174</f>
        <v>42094</v>
      </c>
      <c r="K2174" s="83">
        <f t="shared" si="99"/>
        <v>0</v>
      </c>
      <c r="L2174" s="83" t="e">
        <f t="shared" si="100"/>
        <v>#DIV/0!</v>
      </c>
      <c r="M2174" s="83" t="e">
        <f>L2174-CGB_90DSMR</f>
        <v>#DIV/0!</v>
      </c>
      <c r="N2174" s="83" t="e">
        <f t="shared" si="101"/>
        <v>#DIV/0!</v>
      </c>
    </row>
    <row r="2175" spans="10:14" x14ac:dyDescent="0.25">
      <c r="J2175" s="84">
        <f>EOD_T-A2175</f>
        <v>42094</v>
      </c>
      <c r="K2175" s="83">
        <f t="shared" si="99"/>
        <v>0</v>
      </c>
      <c r="L2175" s="83" t="e">
        <f t="shared" si="100"/>
        <v>#DIV/0!</v>
      </c>
      <c r="M2175" s="83" t="e">
        <f>L2175-CGB_90DSMR</f>
        <v>#DIV/0!</v>
      </c>
      <c r="N2175" s="83" t="e">
        <f t="shared" si="101"/>
        <v>#DIV/0!</v>
      </c>
    </row>
    <row r="2176" spans="10:14" x14ac:dyDescent="0.25">
      <c r="J2176" s="84">
        <f>EOD_T-A2176</f>
        <v>42094</v>
      </c>
      <c r="K2176" s="83">
        <f t="shared" si="99"/>
        <v>0</v>
      </c>
      <c r="L2176" s="83" t="e">
        <f t="shared" si="100"/>
        <v>#DIV/0!</v>
      </c>
      <c r="M2176" s="83" t="e">
        <f>L2176-CGB_90DSMR</f>
        <v>#DIV/0!</v>
      </c>
      <c r="N2176" s="83" t="e">
        <f t="shared" si="101"/>
        <v>#DIV/0!</v>
      </c>
    </row>
    <row r="2177" spans="10:14" x14ac:dyDescent="0.25">
      <c r="J2177" s="84">
        <f>EOD_T-A2177</f>
        <v>42094</v>
      </c>
      <c r="K2177" s="83">
        <f t="shared" si="99"/>
        <v>0</v>
      </c>
      <c r="L2177" s="83" t="e">
        <f t="shared" si="100"/>
        <v>#DIV/0!</v>
      </c>
      <c r="M2177" s="83" t="e">
        <f>L2177-CGB_90DSMR</f>
        <v>#DIV/0!</v>
      </c>
      <c r="N2177" s="83" t="e">
        <f t="shared" si="101"/>
        <v>#DIV/0!</v>
      </c>
    </row>
    <row r="2178" spans="10:14" x14ac:dyDescent="0.25">
      <c r="J2178" s="84">
        <f>EOD_T-A2178</f>
        <v>42094</v>
      </c>
      <c r="K2178" s="83">
        <f t="shared" si="99"/>
        <v>0</v>
      </c>
      <c r="L2178" s="83" t="e">
        <f t="shared" si="100"/>
        <v>#DIV/0!</v>
      </c>
      <c r="M2178" s="83" t="e">
        <f>L2178-CGB_90DSMR</f>
        <v>#DIV/0!</v>
      </c>
      <c r="N2178" s="83" t="e">
        <f t="shared" si="101"/>
        <v>#DIV/0!</v>
      </c>
    </row>
    <row r="2179" spans="10:14" x14ac:dyDescent="0.25">
      <c r="J2179" s="84">
        <f>EOD_T-A2179</f>
        <v>42094</v>
      </c>
      <c r="K2179" s="83">
        <f t="shared" si="99"/>
        <v>0</v>
      </c>
      <c r="L2179" s="83" t="e">
        <f t="shared" si="100"/>
        <v>#DIV/0!</v>
      </c>
      <c r="M2179" s="83" t="e">
        <f>L2179-CGB_90DSMR</f>
        <v>#DIV/0!</v>
      </c>
      <c r="N2179" s="83" t="e">
        <f t="shared" si="101"/>
        <v>#DIV/0!</v>
      </c>
    </row>
    <row r="2180" spans="10:14" x14ac:dyDescent="0.25">
      <c r="J2180" s="84">
        <f>EOD_T-A2180</f>
        <v>42094</v>
      </c>
      <c r="K2180" s="83">
        <f t="shared" si="99"/>
        <v>0</v>
      </c>
      <c r="L2180" s="83" t="e">
        <f t="shared" si="100"/>
        <v>#DIV/0!</v>
      </c>
      <c r="M2180" s="83" t="e">
        <f>L2180-CGB_90DSMR</f>
        <v>#DIV/0!</v>
      </c>
      <c r="N2180" s="83" t="e">
        <f t="shared" si="101"/>
        <v>#DIV/0!</v>
      </c>
    </row>
    <row r="2181" spans="10:14" x14ac:dyDescent="0.25">
      <c r="J2181" s="84">
        <f>EOD_T-A2181</f>
        <v>42094</v>
      </c>
      <c r="K2181" s="83">
        <f t="shared" si="99"/>
        <v>0</v>
      </c>
      <c r="L2181" s="83" t="e">
        <f t="shared" si="100"/>
        <v>#DIV/0!</v>
      </c>
      <c r="M2181" s="83" t="e">
        <f>L2181-CGB_90DSMR</f>
        <v>#DIV/0!</v>
      </c>
      <c r="N2181" s="83" t="e">
        <f t="shared" si="101"/>
        <v>#DIV/0!</v>
      </c>
    </row>
    <row r="2182" spans="10:14" x14ac:dyDescent="0.25">
      <c r="J2182" s="84">
        <f>EOD_T-A2182</f>
        <v>42094</v>
      </c>
      <c r="K2182" s="83">
        <f t="shared" si="99"/>
        <v>0</v>
      </c>
      <c r="L2182" s="83" t="e">
        <f t="shared" si="100"/>
        <v>#DIV/0!</v>
      </c>
      <c r="M2182" s="83" t="e">
        <f>L2182-CGB_90DSMR</f>
        <v>#DIV/0!</v>
      </c>
      <c r="N2182" s="83" t="e">
        <f t="shared" si="101"/>
        <v>#DIV/0!</v>
      </c>
    </row>
    <row r="2183" spans="10:14" x14ac:dyDescent="0.25">
      <c r="J2183" s="84">
        <f>EOD_T-A2183</f>
        <v>42094</v>
      </c>
      <c r="K2183" s="83">
        <f t="shared" si="99"/>
        <v>0</v>
      </c>
      <c r="L2183" s="83" t="e">
        <f t="shared" si="100"/>
        <v>#DIV/0!</v>
      </c>
      <c r="M2183" s="83" t="e">
        <f>L2183-CGB_90DSMR</f>
        <v>#DIV/0!</v>
      </c>
      <c r="N2183" s="83" t="e">
        <f t="shared" si="101"/>
        <v>#DIV/0!</v>
      </c>
    </row>
    <row r="2184" spans="10:14" x14ac:dyDescent="0.25">
      <c r="J2184" s="84">
        <f>EOD_T-A2184</f>
        <v>42094</v>
      </c>
      <c r="K2184" s="83">
        <f t="shared" si="99"/>
        <v>0</v>
      </c>
      <c r="L2184" s="83" t="e">
        <f t="shared" si="100"/>
        <v>#DIV/0!</v>
      </c>
      <c r="M2184" s="83" t="e">
        <f>L2184-CGB_90DSMR</f>
        <v>#DIV/0!</v>
      </c>
      <c r="N2184" s="83" t="e">
        <f t="shared" si="101"/>
        <v>#DIV/0!</v>
      </c>
    </row>
    <row r="2185" spans="10:14" x14ac:dyDescent="0.25">
      <c r="J2185" s="84">
        <f>EOD_T-A2185</f>
        <v>42094</v>
      </c>
      <c r="K2185" s="83">
        <f t="shared" si="99"/>
        <v>0</v>
      </c>
      <c r="L2185" s="83" t="e">
        <f t="shared" si="100"/>
        <v>#DIV/0!</v>
      </c>
      <c r="M2185" s="83" t="e">
        <f>L2185-CGB_90DSMR</f>
        <v>#DIV/0!</v>
      </c>
      <c r="N2185" s="83" t="e">
        <f t="shared" si="101"/>
        <v>#DIV/0!</v>
      </c>
    </row>
    <row r="2186" spans="10:14" x14ac:dyDescent="0.25">
      <c r="J2186" s="84">
        <f>EOD_T-A2186</f>
        <v>42094</v>
      </c>
      <c r="K2186" s="83">
        <f t="shared" si="99"/>
        <v>0</v>
      </c>
      <c r="L2186" s="83" t="e">
        <f t="shared" si="100"/>
        <v>#DIV/0!</v>
      </c>
      <c r="M2186" s="83" t="e">
        <f>L2186-CGB_90DSMR</f>
        <v>#DIV/0!</v>
      </c>
      <c r="N2186" s="83" t="e">
        <f t="shared" si="101"/>
        <v>#DIV/0!</v>
      </c>
    </row>
    <row r="2187" spans="10:14" x14ac:dyDescent="0.25">
      <c r="J2187" s="84">
        <f>EOD_T-A2187</f>
        <v>42094</v>
      </c>
      <c r="K2187" s="83">
        <f t="shared" si="99"/>
        <v>0</v>
      </c>
      <c r="L2187" s="83" t="e">
        <f t="shared" si="100"/>
        <v>#DIV/0!</v>
      </c>
      <c r="M2187" s="83" t="e">
        <f>L2187-CGB_90DSMR</f>
        <v>#DIV/0!</v>
      </c>
      <c r="N2187" s="83" t="e">
        <f t="shared" si="101"/>
        <v>#DIV/0!</v>
      </c>
    </row>
    <row r="2188" spans="10:14" x14ac:dyDescent="0.25">
      <c r="J2188" s="84">
        <f>EOD_T-A2188</f>
        <v>42094</v>
      </c>
      <c r="K2188" s="83">
        <f t="shared" ref="K2188:K2251" si="102">E2188-E2189</f>
        <v>0</v>
      </c>
      <c r="L2188" s="83" t="e">
        <f t="shared" ref="L2188:L2251" si="103">K2188/E2189*100</f>
        <v>#DIV/0!</v>
      </c>
      <c r="M2188" s="83" t="e">
        <f>L2188-CGB_90DSMR</f>
        <v>#DIV/0!</v>
      </c>
      <c r="N2188" s="83" t="e">
        <f t="shared" ref="N2188:N2251" si="104">M2188*M2188</f>
        <v>#DIV/0!</v>
      </c>
    </row>
    <row r="2189" spans="10:14" x14ac:dyDescent="0.25">
      <c r="J2189" s="84">
        <f>EOD_T-A2189</f>
        <v>42094</v>
      </c>
      <c r="K2189" s="83">
        <f t="shared" si="102"/>
        <v>0</v>
      </c>
      <c r="L2189" s="83" t="e">
        <f t="shared" si="103"/>
        <v>#DIV/0!</v>
      </c>
      <c r="M2189" s="83" t="e">
        <f>L2189-CGB_90DSMR</f>
        <v>#DIV/0!</v>
      </c>
      <c r="N2189" s="83" t="e">
        <f t="shared" si="104"/>
        <v>#DIV/0!</v>
      </c>
    </row>
    <row r="2190" spans="10:14" x14ac:dyDescent="0.25">
      <c r="J2190" s="84">
        <f>EOD_T-A2190</f>
        <v>42094</v>
      </c>
      <c r="K2190" s="83">
        <f t="shared" si="102"/>
        <v>0</v>
      </c>
      <c r="L2190" s="83" t="e">
        <f t="shared" si="103"/>
        <v>#DIV/0!</v>
      </c>
      <c r="M2190" s="83" t="e">
        <f>L2190-CGB_90DSMR</f>
        <v>#DIV/0!</v>
      </c>
      <c r="N2190" s="83" t="e">
        <f t="shared" si="104"/>
        <v>#DIV/0!</v>
      </c>
    </row>
    <row r="2191" spans="10:14" x14ac:dyDescent="0.25">
      <c r="J2191" s="84">
        <f>EOD_T-A2191</f>
        <v>42094</v>
      </c>
      <c r="K2191" s="83">
        <f t="shared" si="102"/>
        <v>0</v>
      </c>
      <c r="L2191" s="83" t="e">
        <f t="shared" si="103"/>
        <v>#DIV/0!</v>
      </c>
      <c r="M2191" s="83" t="e">
        <f>L2191-CGB_90DSMR</f>
        <v>#DIV/0!</v>
      </c>
      <c r="N2191" s="83" t="e">
        <f t="shared" si="104"/>
        <v>#DIV/0!</v>
      </c>
    </row>
    <row r="2192" spans="10:14" x14ac:dyDescent="0.25">
      <c r="J2192" s="84">
        <f>EOD_T-A2192</f>
        <v>42094</v>
      </c>
      <c r="K2192" s="83">
        <f t="shared" si="102"/>
        <v>0</v>
      </c>
      <c r="L2192" s="83" t="e">
        <f t="shared" si="103"/>
        <v>#DIV/0!</v>
      </c>
      <c r="M2192" s="83" t="e">
        <f>L2192-CGB_90DSMR</f>
        <v>#DIV/0!</v>
      </c>
      <c r="N2192" s="83" t="e">
        <f t="shared" si="104"/>
        <v>#DIV/0!</v>
      </c>
    </row>
    <row r="2193" spans="10:14" x14ac:dyDescent="0.25">
      <c r="J2193" s="84">
        <f>EOD_T-A2193</f>
        <v>42094</v>
      </c>
      <c r="K2193" s="83">
        <f t="shared" si="102"/>
        <v>0</v>
      </c>
      <c r="L2193" s="83" t="e">
        <f t="shared" si="103"/>
        <v>#DIV/0!</v>
      </c>
      <c r="M2193" s="83" t="e">
        <f>L2193-CGB_90DSMR</f>
        <v>#DIV/0!</v>
      </c>
      <c r="N2193" s="83" t="e">
        <f t="shared" si="104"/>
        <v>#DIV/0!</v>
      </c>
    </row>
    <row r="2194" spans="10:14" x14ac:dyDescent="0.25">
      <c r="J2194" s="84">
        <f>EOD_T-A2194</f>
        <v>42094</v>
      </c>
      <c r="K2194" s="83">
        <f t="shared" si="102"/>
        <v>0</v>
      </c>
      <c r="L2194" s="83" t="e">
        <f t="shared" si="103"/>
        <v>#DIV/0!</v>
      </c>
      <c r="M2194" s="83" t="e">
        <f>L2194-CGB_90DSMR</f>
        <v>#DIV/0!</v>
      </c>
      <c r="N2194" s="83" t="e">
        <f t="shared" si="104"/>
        <v>#DIV/0!</v>
      </c>
    </row>
    <row r="2195" spans="10:14" x14ac:dyDescent="0.25">
      <c r="J2195" s="84">
        <f>EOD_T-A2195</f>
        <v>42094</v>
      </c>
      <c r="K2195" s="83">
        <f t="shared" si="102"/>
        <v>0</v>
      </c>
      <c r="L2195" s="83" t="e">
        <f t="shared" si="103"/>
        <v>#DIV/0!</v>
      </c>
      <c r="M2195" s="83" t="e">
        <f>L2195-CGB_90DSMR</f>
        <v>#DIV/0!</v>
      </c>
      <c r="N2195" s="83" t="e">
        <f t="shared" si="104"/>
        <v>#DIV/0!</v>
      </c>
    </row>
    <row r="2196" spans="10:14" x14ac:dyDescent="0.25">
      <c r="J2196" s="84">
        <f>EOD_T-A2196</f>
        <v>42094</v>
      </c>
      <c r="K2196" s="83">
        <f t="shared" si="102"/>
        <v>0</v>
      </c>
      <c r="L2196" s="83" t="e">
        <f t="shared" si="103"/>
        <v>#DIV/0!</v>
      </c>
      <c r="M2196" s="83" t="e">
        <f>L2196-CGB_90DSMR</f>
        <v>#DIV/0!</v>
      </c>
      <c r="N2196" s="83" t="e">
        <f t="shared" si="104"/>
        <v>#DIV/0!</v>
      </c>
    </row>
    <row r="2197" spans="10:14" x14ac:dyDescent="0.25">
      <c r="J2197" s="84">
        <f>EOD_T-A2197</f>
        <v>42094</v>
      </c>
      <c r="K2197" s="83">
        <f t="shared" si="102"/>
        <v>0</v>
      </c>
      <c r="L2197" s="83" t="e">
        <f t="shared" si="103"/>
        <v>#DIV/0!</v>
      </c>
      <c r="M2197" s="83" t="e">
        <f>L2197-CGB_90DSMR</f>
        <v>#DIV/0!</v>
      </c>
      <c r="N2197" s="83" t="e">
        <f t="shared" si="104"/>
        <v>#DIV/0!</v>
      </c>
    </row>
    <row r="2198" spans="10:14" x14ac:dyDescent="0.25">
      <c r="J2198" s="84">
        <f>EOD_T-A2198</f>
        <v>42094</v>
      </c>
      <c r="K2198" s="83">
        <f t="shared" si="102"/>
        <v>0</v>
      </c>
      <c r="L2198" s="83" t="e">
        <f t="shared" si="103"/>
        <v>#DIV/0!</v>
      </c>
      <c r="M2198" s="83" t="e">
        <f>L2198-CGB_90DSMR</f>
        <v>#DIV/0!</v>
      </c>
      <c r="N2198" s="83" t="e">
        <f t="shared" si="104"/>
        <v>#DIV/0!</v>
      </c>
    </row>
    <row r="2199" spans="10:14" x14ac:dyDescent="0.25">
      <c r="J2199" s="84">
        <f>EOD_T-A2199</f>
        <v>42094</v>
      </c>
      <c r="K2199" s="83">
        <f t="shared" si="102"/>
        <v>0</v>
      </c>
      <c r="L2199" s="83" t="e">
        <f t="shared" si="103"/>
        <v>#DIV/0!</v>
      </c>
      <c r="M2199" s="83" t="e">
        <f>L2199-CGB_90DSMR</f>
        <v>#DIV/0!</v>
      </c>
      <c r="N2199" s="83" t="e">
        <f t="shared" si="104"/>
        <v>#DIV/0!</v>
      </c>
    </row>
    <row r="2200" spans="10:14" x14ac:dyDescent="0.25">
      <c r="J2200" s="84">
        <f>EOD_T-A2200</f>
        <v>42094</v>
      </c>
      <c r="K2200" s="83">
        <f t="shared" si="102"/>
        <v>0</v>
      </c>
      <c r="L2200" s="83" t="e">
        <f t="shared" si="103"/>
        <v>#DIV/0!</v>
      </c>
      <c r="M2200" s="83" t="e">
        <f>L2200-CGB_90DSMR</f>
        <v>#DIV/0!</v>
      </c>
      <c r="N2200" s="83" t="e">
        <f t="shared" si="104"/>
        <v>#DIV/0!</v>
      </c>
    </row>
    <row r="2201" spans="10:14" x14ac:dyDescent="0.25">
      <c r="J2201" s="84">
        <f>EOD_T-A2201</f>
        <v>42094</v>
      </c>
      <c r="K2201" s="83">
        <f t="shared" si="102"/>
        <v>0</v>
      </c>
      <c r="L2201" s="83" t="e">
        <f t="shared" si="103"/>
        <v>#DIV/0!</v>
      </c>
      <c r="M2201" s="83" t="e">
        <f>L2201-CGB_90DSMR</f>
        <v>#DIV/0!</v>
      </c>
      <c r="N2201" s="83" t="e">
        <f t="shared" si="104"/>
        <v>#DIV/0!</v>
      </c>
    </row>
    <row r="2202" spans="10:14" x14ac:dyDescent="0.25">
      <c r="J2202" s="84">
        <f>EOD_T-A2202</f>
        <v>42094</v>
      </c>
      <c r="K2202" s="83">
        <f t="shared" si="102"/>
        <v>0</v>
      </c>
      <c r="L2202" s="83" t="e">
        <f t="shared" si="103"/>
        <v>#DIV/0!</v>
      </c>
      <c r="M2202" s="83" t="e">
        <f>L2202-CGB_90DSMR</f>
        <v>#DIV/0!</v>
      </c>
      <c r="N2202" s="83" t="e">
        <f t="shared" si="104"/>
        <v>#DIV/0!</v>
      </c>
    </row>
    <row r="2203" spans="10:14" x14ac:dyDescent="0.25">
      <c r="J2203" s="84">
        <f>EOD_T-A2203</f>
        <v>42094</v>
      </c>
      <c r="K2203" s="83">
        <f t="shared" si="102"/>
        <v>0</v>
      </c>
      <c r="L2203" s="83" t="e">
        <f t="shared" si="103"/>
        <v>#DIV/0!</v>
      </c>
      <c r="M2203" s="83" t="e">
        <f>L2203-CGB_90DSMR</f>
        <v>#DIV/0!</v>
      </c>
      <c r="N2203" s="83" t="e">
        <f t="shared" si="104"/>
        <v>#DIV/0!</v>
      </c>
    </row>
    <row r="2204" spans="10:14" x14ac:dyDescent="0.25">
      <c r="J2204" s="84">
        <f>EOD_T-A2204</f>
        <v>42094</v>
      </c>
      <c r="K2204" s="83">
        <f t="shared" si="102"/>
        <v>0</v>
      </c>
      <c r="L2204" s="83" t="e">
        <f t="shared" si="103"/>
        <v>#DIV/0!</v>
      </c>
      <c r="M2204" s="83" t="e">
        <f>L2204-CGB_90DSMR</f>
        <v>#DIV/0!</v>
      </c>
      <c r="N2204" s="83" t="e">
        <f t="shared" si="104"/>
        <v>#DIV/0!</v>
      </c>
    </row>
    <row r="2205" spans="10:14" x14ac:dyDescent="0.25">
      <c r="J2205" s="84">
        <f>EOD_T-A2205</f>
        <v>42094</v>
      </c>
      <c r="K2205" s="83">
        <f t="shared" si="102"/>
        <v>0</v>
      </c>
      <c r="L2205" s="83" t="e">
        <f t="shared" si="103"/>
        <v>#DIV/0!</v>
      </c>
      <c r="M2205" s="83" t="e">
        <f>L2205-CGB_90DSMR</f>
        <v>#DIV/0!</v>
      </c>
      <c r="N2205" s="83" t="e">
        <f t="shared" si="104"/>
        <v>#DIV/0!</v>
      </c>
    </row>
    <row r="2206" spans="10:14" x14ac:dyDescent="0.25">
      <c r="J2206" s="84">
        <f>EOD_T-A2206</f>
        <v>42094</v>
      </c>
      <c r="K2206" s="83">
        <f t="shared" si="102"/>
        <v>0</v>
      </c>
      <c r="L2206" s="83" t="e">
        <f t="shared" si="103"/>
        <v>#DIV/0!</v>
      </c>
      <c r="M2206" s="83" t="e">
        <f>L2206-CGB_90DSMR</f>
        <v>#DIV/0!</v>
      </c>
      <c r="N2206" s="83" t="e">
        <f t="shared" si="104"/>
        <v>#DIV/0!</v>
      </c>
    </row>
    <row r="2207" spans="10:14" x14ac:dyDescent="0.25">
      <c r="J2207" s="84">
        <f>EOD_T-A2207</f>
        <v>42094</v>
      </c>
      <c r="K2207" s="83">
        <f t="shared" si="102"/>
        <v>0</v>
      </c>
      <c r="L2207" s="83" t="e">
        <f t="shared" si="103"/>
        <v>#DIV/0!</v>
      </c>
      <c r="M2207" s="83" t="e">
        <f>L2207-CGB_90DSMR</f>
        <v>#DIV/0!</v>
      </c>
      <c r="N2207" s="83" t="e">
        <f t="shared" si="104"/>
        <v>#DIV/0!</v>
      </c>
    </row>
    <row r="2208" spans="10:14" x14ac:dyDescent="0.25">
      <c r="J2208" s="84">
        <f>EOD_T-A2208</f>
        <v>42094</v>
      </c>
      <c r="K2208" s="83">
        <f t="shared" si="102"/>
        <v>0</v>
      </c>
      <c r="L2208" s="83" t="e">
        <f t="shared" si="103"/>
        <v>#DIV/0!</v>
      </c>
      <c r="M2208" s="83" t="e">
        <f>L2208-CGB_90DSMR</f>
        <v>#DIV/0!</v>
      </c>
      <c r="N2208" s="83" t="e">
        <f t="shared" si="104"/>
        <v>#DIV/0!</v>
      </c>
    </row>
    <row r="2209" spans="10:14" x14ac:dyDescent="0.25">
      <c r="J2209" s="84">
        <f>EOD_T-A2209</f>
        <v>42094</v>
      </c>
      <c r="K2209" s="83">
        <f t="shared" si="102"/>
        <v>0</v>
      </c>
      <c r="L2209" s="83" t="e">
        <f t="shared" si="103"/>
        <v>#DIV/0!</v>
      </c>
      <c r="M2209" s="83" t="e">
        <f>L2209-CGB_90DSMR</f>
        <v>#DIV/0!</v>
      </c>
      <c r="N2209" s="83" t="e">
        <f t="shared" si="104"/>
        <v>#DIV/0!</v>
      </c>
    </row>
    <row r="2210" spans="10:14" x14ac:dyDescent="0.25">
      <c r="J2210" s="84">
        <f>EOD_T-A2210</f>
        <v>42094</v>
      </c>
      <c r="K2210" s="83">
        <f t="shared" si="102"/>
        <v>0</v>
      </c>
      <c r="L2210" s="83" t="e">
        <f t="shared" si="103"/>
        <v>#DIV/0!</v>
      </c>
      <c r="M2210" s="83" t="e">
        <f>L2210-CGB_90DSMR</f>
        <v>#DIV/0!</v>
      </c>
      <c r="N2210" s="83" t="e">
        <f t="shared" si="104"/>
        <v>#DIV/0!</v>
      </c>
    </row>
    <row r="2211" spans="10:14" x14ac:dyDescent="0.25">
      <c r="J2211" s="84">
        <f>EOD_T-A2211</f>
        <v>42094</v>
      </c>
      <c r="K2211" s="83">
        <f t="shared" si="102"/>
        <v>0</v>
      </c>
      <c r="L2211" s="83" t="e">
        <f t="shared" si="103"/>
        <v>#DIV/0!</v>
      </c>
      <c r="M2211" s="83" t="e">
        <f>L2211-CGB_90DSMR</f>
        <v>#DIV/0!</v>
      </c>
      <c r="N2211" s="83" t="e">
        <f t="shared" si="104"/>
        <v>#DIV/0!</v>
      </c>
    </row>
    <row r="2212" spans="10:14" x14ac:dyDescent="0.25">
      <c r="J2212" s="84">
        <f>EOD_T-A2212</f>
        <v>42094</v>
      </c>
      <c r="K2212" s="83">
        <f t="shared" si="102"/>
        <v>0</v>
      </c>
      <c r="L2212" s="83" t="e">
        <f t="shared" si="103"/>
        <v>#DIV/0!</v>
      </c>
      <c r="M2212" s="83" t="e">
        <f>L2212-CGB_90DSMR</f>
        <v>#DIV/0!</v>
      </c>
      <c r="N2212" s="83" t="e">
        <f t="shared" si="104"/>
        <v>#DIV/0!</v>
      </c>
    </row>
    <row r="2213" spans="10:14" x14ac:dyDescent="0.25">
      <c r="J2213" s="84">
        <f>EOD_T-A2213</f>
        <v>42094</v>
      </c>
      <c r="K2213" s="83">
        <f t="shared" si="102"/>
        <v>0</v>
      </c>
      <c r="L2213" s="83" t="e">
        <f t="shared" si="103"/>
        <v>#DIV/0!</v>
      </c>
      <c r="M2213" s="83" t="e">
        <f>L2213-CGB_90DSMR</f>
        <v>#DIV/0!</v>
      </c>
      <c r="N2213" s="83" t="e">
        <f t="shared" si="104"/>
        <v>#DIV/0!</v>
      </c>
    </row>
    <row r="2214" spans="10:14" x14ac:dyDescent="0.25">
      <c r="J2214" s="84">
        <f>EOD_T-A2214</f>
        <v>42094</v>
      </c>
      <c r="K2214" s="83">
        <f t="shared" si="102"/>
        <v>0</v>
      </c>
      <c r="L2214" s="83" t="e">
        <f t="shared" si="103"/>
        <v>#DIV/0!</v>
      </c>
      <c r="M2214" s="83" t="e">
        <f>L2214-CGB_90DSMR</f>
        <v>#DIV/0!</v>
      </c>
      <c r="N2214" s="83" t="e">
        <f t="shared" si="104"/>
        <v>#DIV/0!</v>
      </c>
    </row>
    <row r="2215" spans="10:14" x14ac:dyDescent="0.25">
      <c r="J2215" s="84">
        <f>EOD_T-A2215</f>
        <v>42094</v>
      </c>
      <c r="K2215" s="83">
        <f t="shared" si="102"/>
        <v>0</v>
      </c>
      <c r="L2215" s="83" t="e">
        <f t="shared" si="103"/>
        <v>#DIV/0!</v>
      </c>
      <c r="M2215" s="83" t="e">
        <f>L2215-CGB_90DSMR</f>
        <v>#DIV/0!</v>
      </c>
      <c r="N2215" s="83" t="e">
        <f t="shared" si="104"/>
        <v>#DIV/0!</v>
      </c>
    </row>
    <row r="2216" spans="10:14" x14ac:dyDescent="0.25">
      <c r="J2216" s="84">
        <f>EOD_T-A2216</f>
        <v>42094</v>
      </c>
      <c r="K2216" s="83">
        <f t="shared" si="102"/>
        <v>0</v>
      </c>
      <c r="L2216" s="83" t="e">
        <f t="shared" si="103"/>
        <v>#DIV/0!</v>
      </c>
      <c r="M2216" s="83" t="e">
        <f>L2216-CGB_90DSMR</f>
        <v>#DIV/0!</v>
      </c>
      <c r="N2216" s="83" t="e">
        <f t="shared" si="104"/>
        <v>#DIV/0!</v>
      </c>
    </row>
    <row r="2217" spans="10:14" x14ac:dyDescent="0.25">
      <c r="J2217" s="84">
        <f>EOD_T-A2217</f>
        <v>42094</v>
      </c>
      <c r="K2217" s="83">
        <f t="shared" si="102"/>
        <v>0</v>
      </c>
      <c r="L2217" s="83" t="e">
        <f t="shared" si="103"/>
        <v>#DIV/0!</v>
      </c>
      <c r="M2217" s="83" t="e">
        <f>L2217-CGB_90DSMR</f>
        <v>#DIV/0!</v>
      </c>
      <c r="N2217" s="83" t="e">
        <f t="shared" si="104"/>
        <v>#DIV/0!</v>
      </c>
    </row>
    <row r="2218" spans="10:14" x14ac:dyDescent="0.25">
      <c r="J2218" s="84">
        <f>EOD_T-A2218</f>
        <v>42094</v>
      </c>
      <c r="K2218" s="83">
        <f t="shared" si="102"/>
        <v>0</v>
      </c>
      <c r="L2218" s="83" t="e">
        <f t="shared" si="103"/>
        <v>#DIV/0!</v>
      </c>
      <c r="M2218" s="83" t="e">
        <f>L2218-CGB_90DSMR</f>
        <v>#DIV/0!</v>
      </c>
      <c r="N2218" s="83" t="e">
        <f t="shared" si="104"/>
        <v>#DIV/0!</v>
      </c>
    </row>
    <row r="2219" spans="10:14" x14ac:dyDescent="0.25">
      <c r="J2219" s="84">
        <f>EOD_T-A2219</f>
        <v>42094</v>
      </c>
      <c r="K2219" s="83">
        <f t="shared" si="102"/>
        <v>0</v>
      </c>
      <c r="L2219" s="83" t="e">
        <f t="shared" si="103"/>
        <v>#DIV/0!</v>
      </c>
      <c r="M2219" s="83" t="e">
        <f>L2219-CGB_90DSMR</f>
        <v>#DIV/0!</v>
      </c>
      <c r="N2219" s="83" t="e">
        <f t="shared" si="104"/>
        <v>#DIV/0!</v>
      </c>
    </row>
    <row r="2220" spans="10:14" x14ac:dyDescent="0.25">
      <c r="J2220" s="84">
        <f>EOD_T-A2220</f>
        <v>42094</v>
      </c>
      <c r="K2220" s="83">
        <f t="shared" si="102"/>
        <v>0</v>
      </c>
      <c r="L2220" s="83" t="e">
        <f t="shared" si="103"/>
        <v>#DIV/0!</v>
      </c>
      <c r="M2220" s="83" t="e">
        <f>L2220-CGB_90DSMR</f>
        <v>#DIV/0!</v>
      </c>
      <c r="N2220" s="83" t="e">
        <f t="shared" si="104"/>
        <v>#DIV/0!</v>
      </c>
    </row>
    <row r="2221" spans="10:14" x14ac:dyDescent="0.25">
      <c r="J2221" s="84">
        <f>EOD_T-A2221</f>
        <v>42094</v>
      </c>
      <c r="K2221" s="83">
        <f t="shared" si="102"/>
        <v>0</v>
      </c>
      <c r="L2221" s="83" t="e">
        <f t="shared" si="103"/>
        <v>#DIV/0!</v>
      </c>
      <c r="M2221" s="83" t="e">
        <f>L2221-CGB_90DSMR</f>
        <v>#DIV/0!</v>
      </c>
      <c r="N2221" s="83" t="e">
        <f t="shared" si="104"/>
        <v>#DIV/0!</v>
      </c>
    </row>
    <row r="2222" spans="10:14" x14ac:dyDescent="0.25">
      <c r="J2222" s="84">
        <f>EOD_T-A2222</f>
        <v>42094</v>
      </c>
      <c r="K2222" s="83">
        <f t="shared" si="102"/>
        <v>0</v>
      </c>
      <c r="L2222" s="83" t="e">
        <f t="shared" si="103"/>
        <v>#DIV/0!</v>
      </c>
      <c r="M2222" s="83" t="e">
        <f>L2222-CGB_90DSMR</f>
        <v>#DIV/0!</v>
      </c>
      <c r="N2222" s="83" t="e">
        <f t="shared" si="104"/>
        <v>#DIV/0!</v>
      </c>
    </row>
    <row r="2223" spans="10:14" x14ac:dyDescent="0.25">
      <c r="J2223" s="84">
        <f>EOD_T-A2223</f>
        <v>42094</v>
      </c>
      <c r="K2223" s="83">
        <f t="shared" si="102"/>
        <v>0</v>
      </c>
      <c r="L2223" s="83" t="e">
        <f t="shared" si="103"/>
        <v>#DIV/0!</v>
      </c>
      <c r="M2223" s="83" t="e">
        <f>L2223-CGB_90DSMR</f>
        <v>#DIV/0!</v>
      </c>
      <c r="N2223" s="83" t="e">
        <f t="shared" si="104"/>
        <v>#DIV/0!</v>
      </c>
    </row>
    <row r="2224" spans="10:14" x14ac:dyDescent="0.25">
      <c r="J2224" s="84">
        <f>EOD_T-A2224</f>
        <v>42094</v>
      </c>
      <c r="K2224" s="83">
        <f t="shared" si="102"/>
        <v>0</v>
      </c>
      <c r="L2224" s="83" t="e">
        <f t="shared" si="103"/>
        <v>#DIV/0!</v>
      </c>
      <c r="M2224" s="83" t="e">
        <f>L2224-CGB_90DSMR</f>
        <v>#DIV/0!</v>
      </c>
      <c r="N2224" s="83" t="e">
        <f t="shared" si="104"/>
        <v>#DIV/0!</v>
      </c>
    </row>
    <row r="2225" spans="10:14" x14ac:dyDescent="0.25">
      <c r="J2225" s="84">
        <f>EOD_T-A2225</f>
        <v>42094</v>
      </c>
      <c r="K2225" s="83">
        <f t="shared" si="102"/>
        <v>0</v>
      </c>
      <c r="L2225" s="83" t="e">
        <f t="shared" si="103"/>
        <v>#DIV/0!</v>
      </c>
      <c r="M2225" s="83" t="e">
        <f>L2225-CGB_90DSMR</f>
        <v>#DIV/0!</v>
      </c>
      <c r="N2225" s="83" t="e">
        <f t="shared" si="104"/>
        <v>#DIV/0!</v>
      </c>
    </row>
    <row r="2226" spans="10:14" x14ac:dyDescent="0.25">
      <c r="J2226" s="84">
        <f>EOD_T-A2226</f>
        <v>42094</v>
      </c>
      <c r="K2226" s="83">
        <f t="shared" si="102"/>
        <v>0</v>
      </c>
      <c r="L2226" s="83" t="e">
        <f t="shared" si="103"/>
        <v>#DIV/0!</v>
      </c>
      <c r="M2226" s="83" t="e">
        <f>L2226-CGB_90DSMR</f>
        <v>#DIV/0!</v>
      </c>
      <c r="N2226" s="83" t="e">
        <f t="shared" si="104"/>
        <v>#DIV/0!</v>
      </c>
    </row>
    <row r="2227" spans="10:14" x14ac:dyDescent="0.25">
      <c r="J2227" s="84">
        <f>EOD_T-A2227</f>
        <v>42094</v>
      </c>
      <c r="K2227" s="83">
        <f t="shared" si="102"/>
        <v>0</v>
      </c>
      <c r="L2227" s="83" t="e">
        <f t="shared" si="103"/>
        <v>#DIV/0!</v>
      </c>
      <c r="M2227" s="83" t="e">
        <f>L2227-CGB_90DSMR</f>
        <v>#DIV/0!</v>
      </c>
      <c r="N2227" s="83" t="e">
        <f t="shared" si="104"/>
        <v>#DIV/0!</v>
      </c>
    </row>
    <row r="2228" spans="10:14" x14ac:dyDescent="0.25">
      <c r="J2228" s="84">
        <f>EOD_T-A2228</f>
        <v>42094</v>
      </c>
      <c r="K2228" s="83">
        <f t="shared" si="102"/>
        <v>0</v>
      </c>
      <c r="L2228" s="83" t="e">
        <f t="shared" si="103"/>
        <v>#DIV/0!</v>
      </c>
      <c r="M2228" s="83" t="e">
        <f>L2228-CGB_90DSMR</f>
        <v>#DIV/0!</v>
      </c>
      <c r="N2228" s="83" t="e">
        <f t="shared" si="104"/>
        <v>#DIV/0!</v>
      </c>
    </row>
    <row r="2229" spans="10:14" x14ac:dyDescent="0.25">
      <c r="J2229" s="84">
        <f>EOD_T-A2229</f>
        <v>42094</v>
      </c>
      <c r="K2229" s="83">
        <f t="shared" si="102"/>
        <v>0</v>
      </c>
      <c r="L2229" s="83" t="e">
        <f t="shared" si="103"/>
        <v>#DIV/0!</v>
      </c>
      <c r="M2229" s="83" t="e">
        <f>L2229-CGB_90DSMR</f>
        <v>#DIV/0!</v>
      </c>
      <c r="N2229" s="83" t="e">
        <f t="shared" si="104"/>
        <v>#DIV/0!</v>
      </c>
    </row>
    <row r="2230" spans="10:14" x14ac:dyDescent="0.25">
      <c r="J2230" s="84">
        <f>EOD_T-A2230</f>
        <v>42094</v>
      </c>
      <c r="K2230" s="83">
        <f t="shared" si="102"/>
        <v>0</v>
      </c>
      <c r="L2230" s="83" t="e">
        <f t="shared" si="103"/>
        <v>#DIV/0!</v>
      </c>
      <c r="M2230" s="83" t="e">
        <f>L2230-CGB_90DSMR</f>
        <v>#DIV/0!</v>
      </c>
      <c r="N2230" s="83" t="e">
        <f t="shared" si="104"/>
        <v>#DIV/0!</v>
      </c>
    </row>
    <row r="2231" spans="10:14" x14ac:dyDescent="0.25">
      <c r="J2231" s="84">
        <f>EOD_T-A2231</f>
        <v>42094</v>
      </c>
      <c r="K2231" s="83">
        <f t="shared" si="102"/>
        <v>0</v>
      </c>
      <c r="L2231" s="83" t="e">
        <f t="shared" si="103"/>
        <v>#DIV/0!</v>
      </c>
      <c r="M2231" s="83" t="e">
        <f>L2231-CGB_90DSMR</f>
        <v>#DIV/0!</v>
      </c>
      <c r="N2231" s="83" t="e">
        <f t="shared" si="104"/>
        <v>#DIV/0!</v>
      </c>
    </row>
    <row r="2232" spans="10:14" x14ac:dyDescent="0.25">
      <c r="J2232" s="84">
        <f>EOD_T-A2232</f>
        <v>42094</v>
      </c>
      <c r="K2232" s="83">
        <f t="shared" si="102"/>
        <v>0</v>
      </c>
      <c r="L2232" s="83" t="e">
        <f t="shared" si="103"/>
        <v>#DIV/0!</v>
      </c>
      <c r="M2232" s="83" t="e">
        <f>L2232-CGB_90DSMR</f>
        <v>#DIV/0!</v>
      </c>
      <c r="N2232" s="83" t="e">
        <f t="shared" si="104"/>
        <v>#DIV/0!</v>
      </c>
    </row>
    <row r="2233" spans="10:14" x14ac:dyDescent="0.25">
      <c r="J2233" s="84">
        <f>EOD_T-A2233</f>
        <v>42094</v>
      </c>
      <c r="K2233" s="83">
        <f t="shared" si="102"/>
        <v>0</v>
      </c>
      <c r="L2233" s="83" t="e">
        <f t="shared" si="103"/>
        <v>#DIV/0!</v>
      </c>
      <c r="M2233" s="83" t="e">
        <f>L2233-CGB_90DSMR</f>
        <v>#DIV/0!</v>
      </c>
      <c r="N2233" s="83" t="e">
        <f t="shared" si="104"/>
        <v>#DIV/0!</v>
      </c>
    </row>
    <row r="2234" spans="10:14" x14ac:dyDescent="0.25">
      <c r="J2234" s="84">
        <f>EOD_T-A2234</f>
        <v>42094</v>
      </c>
      <c r="K2234" s="83">
        <f t="shared" si="102"/>
        <v>0</v>
      </c>
      <c r="L2234" s="83" t="e">
        <f t="shared" si="103"/>
        <v>#DIV/0!</v>
      </c>
      <c r="M2234" s="83" t="e">
        <f>L2234-CGB_90DSMR</f>
        <v>#DIV/0!</v>
      </c>
      <c r="N2234" s="83" t="e">
        <f t="shared" si="104"/>
        <v>#DIV/0!</v>
      </c>
    </row>
    <row r="2235" spans="10:14" x14ac:dyDescent="0.25">
      <c r="J2235" s="84">
        <f>EOD_T-A2235</f>
        <v>42094</v>
      </c>
      <c r="K2235" s="83">
        <f t="shared" si="102"/>
        <v>0</v>
      </c>
      <c r="L2235" s="83" t="e">
        <f t="shared" si="103"/>
        <v>#DIV/0!</v>
      </c>
      <c r="M2235" s="83" t="e">
        <f>L2235-CGB_90DSMR</f>
        <v>#DIV/0!</v>
      </c>
      <c r="N2235" s="83" t="e">
        <f t="shared" si="104"/>
        <v>#DIV/0!</v>
      </c>
    </row>
    <row r="2236" spans="10:14" x14ac:dyDescent="0.25">
      <c r="J2236" s="84">
        <f>EOD_T-A2236</f>
        <v>42094</v>
      </c>
      <c r="K2236" s="83">
        <f t="shared" si="102"/>
        <v>0</v>
      </c>
      <c r="L2236" s="83" t="e">
        <f t="shared" si="103"/>
        <v>#DIV/0!</v>
      </c>
      <c r="M2236" s="83" t="e">
        <f>L2236-CGB_90DSMR</f>
        <v>#DIV/0!</v>
      </c>
      <c r="N2236" s="83" t="e">
        <f t="shared" si="104"/>
        <v>#DIV/0!</v>
      </c>
    </row>
    <row r="2237" spans="10:14" x14ac:dyDescent="0.25">
      <c r="J2237" s="84">
        <f>EOD_T-A2237</f>
        <v>42094</v>
      </c>
      <c r="K2237" s="83">
        <f t="shared" si="102"/>
        <v>0</v>
      </c>
      <c r="L2237" s="83" t="e">
        <f t="shared" si="103"/>
        <v>#DIV/0!</v>
      </c>
      <c r="M2237" s="83" t="e">
        <f>L2237-CGB_90DSMR</f>
        <v>#DIV/0!</v>
      </c>
      <c r="N2237" s="83" t="e">
        <f t="shared" si="104"/>
        <v>#DIV/0!</v>
      </c>
    </row>
    <row r="2238" spans="10:14" x14ac:dyDescent="0.25">
      <c r="J2238" s="84">
        <f>EOD_T-A2238</f>
        <v>42094</v>
      </c>
      <c r="K2238" s="83">
        <f t="shared" si="102"/>
        <v>0</v>
      </c>
      <c r="L2238" s="83" t="e">
        <f t="shared" si="103"/>
        <v>#DIV/0!</v>
      </c>
      <c r="M2238" s="83" t="e">
        <f>L2238-CGB_90DSMR</f>
        <v>#DIV/0!</v>
      </c>
      <c r="N2238" s="83" t="e">
        <f t="shared" si="104"/>
        <v>#DIV/0!</v>
      </c>
    </row>
    <row r="2239" spans="10:14" x14ac:dyDescent="0.25">
      <c r="J2239" s="84">
        <f>EOD_T-A2239</f>
        <v>42094</v>
      </c>
      <c r="K2239" s="83">
        <f t="shared" si="102"/>
        <v>0</v>
      </c>
      <c r="L2239" s="83" t="e">
        <f t="shared" si="103"/>
        <v>#DIV/0!</v>
      </c>
      <c r="M2239" s="83" t="e">
        <f>L2239-CGB_90DSMR</f>
        <v>#DIV/0!</v>
      </c>
      <c r="N2239" s="83" t="e">
        <f t="shared" si="104"/>
        <v>#DIV/0!</v>
      </c>
    </row>
    <row r="2240" spans="10:14" x14ac:dyDescent="0.25">
      <c r="J2240" s="84">
        <f>EOD_T-A2240</f>
        <v>42094</v>
      </c>
      <c r="K2240" s="83">
        <f t="shared" si="102"/>
        <v>0</v>
      </c>
      <c r="L2240" s="83" t="e">
        <f t="shared" si="103"/>
        <v>#DIV/0!</v>
      </c>
      <c r="M2240" s="83" t="e">
        <f>L2240-CGB_90DSMR</f>
        <v>#DIV/0!</v>
      </c>
      <c r="N2240" s="83" t="e">
        <f t="shared" si="104"/>
        <v>#DIV/0!</v>
      </c>
    </row>
    <row r="2241" spans="10:14" x14ac:dyDescent="0.25">
      <c r="J2241" s="84">
        <f>EOD_T-A2241</f>
        <v>42094</v>
      </c>
      <c r="K2241" s="83">
        <f t="shared" si="102"/>
        <v>0</v>
      </c>
      <c r="L2241" s="83" t="e">
        <f t="shared" si="103"/>
        <v>#DIV/0!</v>
      </c>
      <c r="M2241" s="83" t="e">
        <f>L2241-CGB_90DSMR</f>
        <v>#DIV/0!</v>
      </c>
      <c r="N2241" s="83" t="e">
        <f t="shared" si="104"/>
        <v>#DIV/0!</v>
      </c>
    </row>
    <row r="2242" spans="10:14" x14ac:dyDescent="0.25">
      <c r="J2242" s="84">
        <f>EOD_T-A2242</f>
        <v>42094</v>
      </c>
      <c r="K2242" s="83">
        <f t="shared" si="102"/>
        <v>0</v>
      </c>
      <c r="L2242" s="83" t="e">
        <f t="shared" si="103"/>
        <v>#DIV/0!</v>
      </c>
      <c r="M2242" s="83" t="e">
        <f>L2242-CGB_90DSMR</f>
        <v>#DIV/0!</v>
      </c>
      <c r="N2242" s="83" t="e">
        <f t="shared" si="104"/>
        <v>#DIV/0!</v>
      </c>
    </row>
    <row r="2243" spans="10:14" x14ac:dyDescent="0.25">
      <c r="J2243" s="84">
        <f>EOD_T-A2243</f>
        <v>42094</v>
      </c>
      <c r="K2243" s="83">
        <f t="shared" si="102"/>
        <v>0</v>
      </c>
      <c r="L2243" s="83" t="e">
        <f t="shared" si="103"/>
        <v>#DIV/0!</v>
      </c>
      <c r="M2243" s="83" t="e">
        <f>L2243-CGB_90DSMR</f>
        <v>#DIV/0!</v>
      </c>
      <c r="N2243" s="83" t="e">
        <f t="shared" si="104"/>
        <v>#DIV/0!</v>
      </c>
    </row>
    <row r="2244" spans="10:14" x14ac:dyDescent="0.25">
      <c r="J2244" s="84">
        <f>EOD_T-A2244</f>
        <v>42094</v>
      </c>
      <c r="K2244" s="83">
        <f t="shared" si="102"/>
        <v>0</v>
      </c>
      <c r="L2244" s="83" t="e">
        <f t="shared" si="103"/>
        <v>#DIV/0!</v>
      </c>
      <c r="M2244" s="83" t="e">
        <f>L2244-CGB_90DSMR</f>
        <v>#DIV/0!</v>
      </c>
      <c r="N2244" s="83" t="e">
        <f t="shared" si="104"/>
        <v>#DIV/0!</v>
      </c>
    </row>
    <row r="2245" spans="10:14" x14ac:dyDescent="0.25">
      <c r="J2245" s="84">
        <f>EOD_T-A2245</f>
        <v>42094</v>
      </c>
      <c r="K2245" s="83">
        <f t="shared" si="102"/>
        <v>0</v>
      </c>
      <c r="L2245" s="83" t="e">
        <f t="shared" si="103"/>
        <v>#DIV/0!</v>
      </c>
      <c r="M2245" s="83" t="e">
        <f>L2245-CGB_90DSMR</f>
        <v>#DIV/0!</v>
      </c>
      <c r="N2245" s="83" t="e">
        <f t="shared" si="104"/>
        <v>#DIV/0!</v>
      </c>
    </row>
    <row r="2246" spans="10:14" x14ac:dyDescent="0.25">
      <c r="J2246" s="84">
        <f>EOD_T-A2246</f>
        <v>42094</v>
      </c>
      <c r="K2246" s="83">
        <f t="shared" si="102"/>
        <v>0</v>
      </c>
      <c r="L2246" s="83" t="e">
        <f t="shared" si="103"/>
        <v>#DIV/0!</v>
      </c>
      <c r="M2246" s="83" t="e">
        <f>L2246-CGB_90DSMR</f>
        <v>#DIV/0!</v>
      </c>
      <c r="N2246" s="83" t="e">
        <f t="shared" si="104"/>
        <v>#DIV/0!</v>
      </c>
    </row>
    <row r="2247" spans="10:14" x14ac:dyDescent="0.25">
      <c r="J2247" s="84">
        <f>EOD_T-A2247</f>
        <v>42094</v>
      </c>
      <c r="K2247" s="83">
        <f t="shared" si="102"/>
        <v>0</v>
      </c>
      <c r="L2247" s="83" t="e">
        <f t="shared" si="103"/>
        <v>#DIV/0!</v>
      </c>
      <c r="M2247" s="83" t="e">
        <f>L2247-CGB_90DSMR</f>
        <v>#DIV/0!</v>
      </c>
      <c r="N2247" s="83" t="e">
        <f t="shared" si="104"/>
        <v>#DIV/0!</v>
      </c>
    </row>
    <row r="2248" spans="10:14" x14ac:dyDescent="0.25">
      <c r="J2248" s="84">
        <f>EOD_T-A2248</f>
        <v>42094</v>
      </c>
      <c r="K2248" s="83">
        <f t="shared" si="102"/>
        <v>0</v>
      </c>
      <c r="L2248" s="83" t="e">
        <f t="shared" si="103"/>
        <v>#DIV/0!</v>
      </c>
      <c r="M2248" s="83" t="e">
        <f>L2248-CGB_90DSMR</f>
        <v>#DIV/0!</v>
      </c>
      <c r="N2248" s="83" t="e">
        <f t="shared" si="104"/>
        <v>#DIV/0!</v>
      </c>
    </row>
    <row r="2249" spans="10:14" x14ac:dyDescent="0.25">
      <c r="J2249" s="84">
        <f>EOD_T-A2249</f>
        <v>42094</v>
      </c>
      <c r="K2249" s="83">
        <f t="shared" si="102"/>
        <v>0</v>
      </c>
      <c r="L2249" s="83" t="e">
        <f t="shared" si="103"/>
        <v>#DIV/0!</v>
      </c>
      <c r="M2249" s="83" t="e">
        <f>L2249-CGB_90DSMR</f>
        <v>#DIV/0!</v>
      </c>
      <c r="N2249" s="83" t="e">
        <f t="shared" si="104"/>
        <v>#DIV/0!</v>
      </c>
    </row>
    <row r="2250" spans="10:14" x14ac:dyDescent="0.25">
      <c r="J2250" s="84">
        <f>EOD_T-A2250</f>
        <v>42094</v>
      </c>
      <c r="K2250" s="83">
        <f t="shared" si="102"/>
        <v>0</v>
      </c>
      <c r="L2250" s="83" t="e">
        <f t="shared" si="103"/>
        <v>#DIV/0!</v>
      </c>
      <c r="M2250" s="83" t="e">
        <f>L2250-CGB_90DSMR</f>
        <v>#DIV/0!</v>
      </c>
      <c r="N2250" s="83" t="e">
        <f t="shared" si="104"/>
        <v>#DIV/0!</v>
      </c>
    </row>
    <row r="2251" spans="10:14" x14ac:dyDescent="0.25">
      <c r="J2251" s="84">
        <f>EOD_T-A2251</f>
        <v>42094</v>
      </c>
      <c r="K2251" s="83">
        <f t="shared" si="102"/>
        <v>0</v>
      </c>
      <c r="L2251" s="83" t="e">
        <f t="shared" si="103"/>
        <v>#DIV/0!</v>
      </c>
      <c r="M2251" s="83" t="e">
        <f>L2251-CGB_90DSMR</f>
        <v>#DIV/0!</v>
      </c>
      <c r="N2251" s="83" t="e">
        <f t="shared" si="104"/>
        <v>#DIV/0!</v>
      </c>
    </row>
    <row r="2252" spans="10:14" x14ac:dyDescent="0.25">
      <c r="J2252" s="84">
        <f>EOD_T-A2252</f>
        <v>42094</v>
      </c>
      <c r="K2252" s="83">
        <f t="shared" ref="K2252:K2315" si="105">E2252-E2253</f>
        <v>0</v>
      </c>
      <c r="L2252" s="83" t="e">
        <f t="shared" ref="L2252:L2315" si="106">K2252/E2253*100</f>
        <v>#DIV/0!</v>
      </c>
      <c r="M2252" s="83" t="e">
        <f>L2252-CGB_90DSMR</f>
        <v>#DIV/0!</v>
      </c>
      <c r="N2252" s="83" t="e">
        <f t="shared" ref="N2252:N2315" si="107">M2252*M2252</f>
        <v>#DIV/0!</v>
      </c>
    </row>
    <row r="2253" spans="10:14" x14ac:dyDescent="0.25">
      <c r="J2253" s="84">
        <f>EOD_T-A2253</f>
        <v>42094</v>
      </c>
      <c r="K2253" s="83">
        <f t="shared" si="105"/>
        <v>0</v>
      </c>
      <c r="L2253" s="83" t="e">
        <f t="shared" si="106"/>
        <v>#DIV/0!</v>
      </c>
      <c r="M2253" s="83" t="e">
        <f>L2253-CGB_90DSMR</f>
        <v>#DIV/0!</v>
      </c>
      <c r="N2253" s="83" t="e">
        <f t="shared" si="107"/>
        <v>#DIV/0!</v>
      </c>
    </row>
    <row r="2254" spans="10:14" x14ac:dyDescent="0.25">
      <c r="J2254" s="84">
        <f>EOD_T-A2254</f>
        <v>42094</v>
      </c>
      <c r="K2254" s="83">
        <f t="shared" si="105"/>
        <v>0</v>
      </c>
      <c r="L2254" s="83" t="e">
        <f t="shared" si="106"/>
        <v>#DIV/0!</v>
      </c>
      <c r="M2254" s="83" t="e">
        <f>L2254-CGB_90DSMR</f>
        <v>#DIV/0!</v>
      </c>
      <c r="N2254" s="83" t="e">
        <f t="shared" si="107"/>
        <v>#DIV/0!</v>
      </c>
    </row>
    <row r="2255" spans="10:14" x14ac:dyDescent="0.25">
      <c r="J2255" s="84">
        <f>EOD_T-A2255</f>
        <v>42094</v>
      </c>
      <c r="K2255" s="83">
        <f t="shared" si="105"/>
        <v>0</v>
      </c>
      <c r="L2255" s="83" t="e">
        <f t="shared" si="106"/>
        <v>#DIV/0!</v>
      </c>
      <c r="M2255" s="83" t="e">
        <f>L2255-CGB_90DSMR</f>
        <v>#DIV/0!</v>
      </c>
      <c r="N2255" s="83" t="e">
        <f t="shared" si="107"/>
        <v>#DIV/0!</v>
      </c>
    </row>
    <row r="2256" spans="10:14" x14ac:dyDescent="0.25">
      <c r="J2256" s="84">
        <f>EOD_T-A2256</f>
        <v>42094</v>
      </c>
      <c r="K2256" s="83">
        <f t="shared" si="105"/>
        <v>0</v>
      </c>
      <c r="L2256" s="83" t="e">
        <f t="shared" si="106"/>
        <v>#DIV/0!</v>
      </c>
      <c r="M2256" s="83" t="e">
        <f>L2256-CGB_90DSMR</f>
        <v>#DIV/0!</v>
      </c>
      <c r="N2256" s="83" t="e">
        <f t="shared" si="107"/>
        <v>#DIV/0!</v>
      </c>
    </row>
    <row r="2257" spans="10:14" x14ac:dyDescent="0.25">
      <c r="J2257" s="84">
        <f>EOD_T-A2257</f>
        <v>42094</v>
      </c>
      <c r="K2257" s="83">
        <f t="shared" si="105"/>
        <v>0</v>
      </c>
      <c r="L2257" s="83" t="e">
        <f t="shared" si="106"/>
        <v>#DIV/0!</v>
      </c>
      <c r="M2257" s="83" t="e">
        <f>L2257-CGB_90DSMR</f>
        <v>#DIV/0!</v>
      </c>
      <c r="N2257" s="83" t="e">
        <f t="shared" si="107"/>
        <v>#DIV/0!</v>
      </c>
    </row>
    <row r="2258" spans="10:14" x14ac:dyDescent="0.25">
      <c r="J2258" s="84">
        <f>EOD_T-A2258</f>
        <v>42094</v>
      </c>
      <c r="K2258" s="83">
        <f t="shared" si="105"/>
        <v>0</v>
      </c>
      <c r="L2258" s="83" t="e">
        <f t="shared" si="106"/>
        <v>#DIV/0!</v>
      </c>
      <c r="M2258" s="83" t="e">
        <f>L2258-CGB_90DSMR</f>
        <v>#DIV/0!</v>
      </c>
      <c r="N2258" s="83" t="e">
        <f t="shared" si="107"/>
        <v>#DIV/0!</v>
      </c>
    </row>
    <row r="2259" spans="10:14" x14ac:dyDescent="0.25">
      <c r="J2259" s="84">
        <f>EOD_T-A2259</f>
        <v>42094</v>
      </c>
      <c r="K2259" s="83">
        <f t="shared" si="105"/>
        <v>0</v>
      </c>
      <c r="L2259" s="83" t="e">
        <f t="shared" si="106"/>
        <v>#DIV/0!</v>
      </c>
      <c r="M2259" s="83" t="e">
        <f>L2259-CGB_90DSMR</f>
        <v>#DIV/0!</v>
      </c>
      <c r="N2259" s="83" t="e">
        <f t="shared" si="107"/>
        <v>#DIV/0!</v>
      </c>
    </row>
    <row r="2260" spans="10:14" x14ac:dyDescent="0.25">
      <c r="J2260" s="84">
        <f>EOD_T-A2260</f>
        <v>42094</v>
      </c>
      <c r="K2260" s="83">
        <f t="shared" si="105"/>
        <v>0</v>
      </c>
      <c r="L2260" s="83" t="e">
        <f t="shared" si="106"/>
        <v>#DIV/0!</v>
      </c>
      <c r="M2260" s="83" t="e">
        <f>L2260-CGB_90DSMR</f>
        <v>#DIV/0!</v>
      </c>
      <c r="N2260" s="83" t="e">
        <f t="shared" si="107"/>
        <v>#DIV/0!</v>
      </c>
    </row>
    <row r="2261" spans="10:14" x14ac:dyDescent="0.25">
      <c r="J2261" s="84">
        <f>EOD_T-A2261</f>
        <v>42094</v>
      </c>
      <c r="K2261" s="83">
        <f t="shared" si="105"/>
        <v>0</v>
      </c>
      <c r="L2261" s="83" t="e">
        <f t="shared" si="106"/>
        <v>#DIV/0!</v>
      </c>
      <c r="M2261" s="83" t="e">
        <f>L2261-CGB_90DSMR</f>
        <v>#DIV/0!</v>
      </c>
      <c r="N2261" s="83" t="e">
        <f t="shared" si="107"/>
        <v>#DIV/0!</v>
      </c>
    </row>
    <row r="2262" spans="10:14" x14ac:dyDescent="0.25">
      <c r="J2262" s="84">
        <f>EOD_T-A2262</f>
        <v>42094</v>
      </c>
      <c r="K2262" s="83">
        <f t="shared" si="105"/>
        <v>0</v>
      </c>
      <c r="L2262" s="83" t="e">
        <f t="shared" si="106"/>
        <v>#DIV/0!</v>
      </c>
      <c r="M2262" s="83" t="e">
        <f>L2262-CGB_90DSMR</f>
        <v>#DIV/0!</v>
      </c>
      <c r="N2262" s="83" t="e">
        <f t="shared" si="107"/>
        <v>#DIV/0!</v>
      </c>
    </row>
    <row r="2263" spans="10:14" x14ac:dyDescent="0.25">
      <c r="J2263" s="84">
        <f>EOD_T-A2263</f>
        <v>42094</v>
      </c>
      <c r="K2263" s="83">
        <f t="shared" si="105"/>
        <v>0</v>
      </c>
      <c r="L2263" s="83" t="e">
        <f t="shared" si="106"/>
        <v>#DIV/0!</v>
      </c>
      <c r="M2263" s="83" t="e">
        <f>L2263-CGB_90DSMR</f>
        <v>#DIV/0!</v>
      </c>
      <c r="N2263" s="83" t="e">
        <f t="shared" si="107"/>
        <v>#DIV/0!</v>
      </c>
    </row>
    <row r="2264" spans="10:14" x14ac:dyDescent="0.25">
      <c r="J2264" s="84">
        <f>EOD_T-A2264</f>
        <v>42094</v>
      </c>
      <c r="K2264" s="83">
        <f t="shared" si="105"/>
        <v>0</v>
      </c>
      <c r="L2264" s="83" t="e">
        <f t="shared" si="106"/>
        <v>#DIV/0!</v>
      </c>
      <c r="M2264" s="83" t="e">
        <f>L2264-CGB_90DSMR</f>
        <v>#DIV/0!</v>
      </c>
      <c r="N2264" s="83" t="e">
        <f t="shared" si="107"/>
        <v>#DIV/0!</v>
      </c>
    </row>
    <row r="2265" spans="10:14" x14ac:dyDescent="0.25">
      <c r="J2265" s="84">
        <f>EOD_T-A2265</f>
        <v>42094</v>
      </c>
      <c r="K2265" s="83">
        <f t="shared" si="105"/>
        <v>0</v>
      </c>
      <c r="L2265" s="83" t="e">
        <f t="shared" si="106"/>
        <v>#DIV/0!</v>
      </c>
      <c r="M2265" s="83" t="e">
        <f>L2265-CGB_90DSMR</f>
        <v>#DIV/0!</v>
      </c>
      <c r="N2265" s="83" t="e">
        <f t="shared" si="107"/>
        <v>#DIV/0!</v>
      </c>
    </row>
    <row r="2266" spans="10:14" x14ac:dyDescent="0.25">
      <c r="J2266" s="84">
        <f>EOD_T-A2266</f>
        <v>42094</v>
      </c>
      <c r="K2266" s="83">
        <f t="shared" si="105"/>
        <v>0</v>
      </c>
      <c r="L2266" s="83" t="e">
        <f t="shared" si="106"/>
        <v>#DIV/0!</v>
      </c>
      <c r="M2266" s="83" t="e">
        <f>L2266-CGB_90DSMR</f>
        <v>#DIV/0!</v>
      </c>
      <c r="N2266" s="83" t="e">
        <f t="shared" si="107"/>
        <v>#DIV/0!</v>
      </c>
    </row>
    <row r="2267" spans="10:14" x14ac:dyDescent="0.25">
      <c r="J2267" s="84">
        <f>EOD_T-A2267</f>
        <v>42094</v>
      </c>
      <c r="K2267" s="83">
        <f t="shared" si="105"/>
        <v>0</v>
      </c>
      <c r="L2267" s="83" t="e">
        <f t="shared" si="106"/>
        <v>#DIV/0!</v>
      </c>
      <c r="M2267" s="83" t="e">
        <f>L2267-CGB_90DSMR</f>
        <v>#DIV/0!</v>
      </c>
      <c r="N2267" s="83" t="e">
        <f t="shared" si="107"/>
        <v>#DIV/0!</v>
      </c>
    </row>
    <row r="2268" spans="10:14" x14ac:dyDescent="0.25">
      <c r="J2268" s="84">
        <f>EOD_T-A2268</f>
        <v>42094</v>
      </c>
      <c r="K2268" s="83">
        <f t="shared" si="105"/>
        <v>0</v>
      </c>
      <c r="L2268" s="83" t="e">
        <f t="shared" si="106"/>
        <v>#DIV/0!</v>
      </c>
      <c r="M2268" s="83" t="e">
        <f>L2268-CGB_90DSMR</f>
        <v>#DIV/0!</v>
      </c>
      <c r="N2268" s="83" t="e">
        <f t="shared" si="107"/>
        <v>#DIV/0!</v>
      </c>
    </row>
    <row r="2269" spans="10:14" x14ac:dyDescent="0.25">
      <c r="J2269" s="84">
        <f>EOD_T-A2269</f>
        <v>42094</v>
      </c>
      <c r="K2269" s="83">
        <f t="shared" si="105"/>
        <v>0</v>
      </c>
      <c r="L2269" s="83" t="e">
        <f t="shared" si="106"/>
        <v>#DIV/0!</v>
      </c>
      <c r="M2269" s="83" t="e">
        <f>L2269-CGB_90DSMR</f>
        <v>#DIV/0!</v>
      </c>
      <c r="N2269" s="83" t="e">
        <f t="shared" si="107"/>
        <v>#DIV/0!</v>
      </c>
    </row>
    <row r="2270" spans="10:14" x14ac:dyDescent="0.25">
      <c r="J2270" s="84">
        <f>EOD_T-A2270</f>
        <v>42094</v>
      </c>
      <c r="K2270" s="83">
        <f t="shared" si="105"/>
        <v>0</v>
      </c>
      <c r="L2270" s="83" t="e">
        <f t="shared" si="106"/>
        <v>#DIV/0!</v>
      </c>
      <c r="M2270" s="83" t="e">
        <f>L2270-CGB_90DSMR</f>
        <v>#DIV/0!</v>
      </c>
      <c r="N2270" s="83" t="e">
        <f t="shared" si="107"/>
        <v>#DIV/0!</v>
      </c>
    </row>
    <row r="2271" spans="10:14" x14ac:dyDescent="0.25">
      <c r="J2271" s="84">
        <f>EOD_T-A2271</f>
        <v>42094</v>
      </c>
      <c r="K2271" s="83">
        <f t="shared" si="105"/>
        <v>0</v>
      </c>
      <c r="L2271" s="83" t="e">
        <f t="shared" si="106"/>
        <v>#DIV/0!</v>
      </c>
      <c r="M2271" s="83" t="e">
        <f>L2271-CGB_90DSMR</f>
        <v>#DIV/0!</v>
      </c>
      <c r="N2271" s="83" t="e">
        <f t="shared" si="107"/>
        <v>#DIV/0!</v>
      </c>
    </row>
    <row r="2272" spans="10:14" x14ac:dyDescent="0.25">
      <c r="J2272" s="84">
        <f>EOD_T-A2272</f>
        <v>42094</v>
      </c>
      <c r="K2272" s="83">
        <f t="shared" si="105"/>
        <v>0</v>
      </c>
      <c r="L2272" s="83" t="e">
        <f t="shared" si="106"/>
        <v>#DIV/0!</v>
      </c>
      <c r="M2272" s="83" t="e">
        <f>L2272-CGB_90DSMR</f>
        <v>#DIV/0!</v>
      </c>
      <c r="N2272" s="83" t="e">
        <f t="shared" si="107"/>
        <v>#DIV/0!</v>
      </c>
    </row>
    <row r="2273" spans="10:14" x14ac:dyDescent="0.25">
      <c r="J2273" s="84">
        <f>EOD_T-A2273</f>
        <v>42094</v>
      </c>
      <c r="K2273" s="83">
        <f t="shared" si="105"/>
        <v>0</v>
      </c>
      <c r="L2273" s="83" t="e">
        <f t="shared" si="106"/>
        <v>#DIV/0!</v>
      </c>
      <c r="M2273" s="83" t="e">
        <f>L2273-CGB_90DSMR</f>
        <v>#DIV/0!</v>
      </c>
      <c r="N2273" s="83" t="e">
        <f t="shared" si="107"/>
        <v>#DIV/0!</v>
      </c>
    </row>
    <row r="2274" spans="10:14" x14ac:dyDescent="0.25">
      <c r="J2274" s="84">
        <f>EOD_T-A2274</f>
        <v>42094</v>
      </c>
      <c r="K2274" s="83">
        <f t="shared" si="105"/>
        <v>0</v>
      </c>
      <c r="L2274" s="83" t="e">
        <f t="shared" si="106"/>
        <v>#DIV/0!</v>
      </c>
      <c r="M2274" s="83" t="e">
        <f>L2274-CGB_90DSMR</f>
        <v>#DIV/0!</v>
      </c>
      <c r="N2274" s="83" t="e">
        <f t="shared" si="107"/>
        <v>#DIV/0!</v>
      </c>
    </row>
    <row r="2275" spans="10:14" x14ac:dyDescent="0.25">
      <c r="J2275" s="84">
        <f>EOD_T-A2275</f>
        <v>42094</v>
      </c>
      <c r="K2275" s="83">
        <f t="shared" si="105"/>
        <v>0</v>
      </c>
      <c r="L2275" s="83" t="e">
        <f t="shared" si="106"/>
        <v>#DIV/0!</v>
      </c>
      <c r="M2275" s="83" t="e">
        <f>L2275-CGB_90DSMR</f>
        <v>#DIV/0!</v>
      </c>
      <c r="N2275" s="83" t="e">
        <f t="shared" si="107"/>
        <v>#DIV/0!</v>
      </c>
    </row>
    <row r="2276" spans="10:14" x14ac:dyDescent="0.25">
      <c r="J2276" s="84">
        <f>EOD_T-A2276</f>
        <v>42094</v>
      </c>
      <c r="K2276" s="83">
        <f t="shared" si="105"/>
        <v>0</v>
      </c>
      <c r="L2276" s="83" t="e">
        <f t="shared" si="106"/>
        <v>#DIV/0!</v>
      </c>
      <c r="M2276" s="83" t="e">
        <f>L2276-CGB_90DSMR</f>
        <v>#DIV/0!</v>
      </c>
      <c r="N2276" s="83" t="e">
        <f t="shared" si="107"/>
        <v>#DIV/0!</v>
      </c>
    </row>
    <row r="2277" spans="10:14" x14ac:dyDescent="0.25">
      <c r="J2277" s="84">
        <f>EOD_T-A2277</f>
        <v>42094</v>
      </c>
      <c r="K2277" s="83">
        <f t="shared" si="105"/>
        <v>0</v>
      </c>
      <c r="L2277" s="83" t="e">
        <f t="shared" si="106"/>
        <v>#DIV/0!</v>
      </c>
      <c r="M2277" s="83" t="e">
        <f>L2277-CGB_90DSMR</f>
        <v>#DIV/0!</v>
      </c>
      <c r="N2277" s="83" t="e">
        <f t="shared" si="107"/>
        <v>#DIV/0!</v>
      </c>
    </row>
    <row r="2278" spans="10:14" x14ac:dyDescent="0.25">
      <c r="J2278" s="84">
        <f>EOD_T-A2278</f>
        <v>42094</v>
      </c>
      <c r="K2278" s="83">
        <f t="shared" si="105"/>
        <v>0</v>
      </c>
      <c r="L2278" s="83" t="e">
        <f t="shared" si="106"/>
        <v>#DIV/0!</v>
      </c>
      <c r="M2278" s="83" t="e">
        <f>L2278-CGB_90DSMR</f>
        <v>#DIV/0!</v>
      </c>
      <c r="N2278" s="83" t="e">
        <f t="shared" si="107"/>
        <v>#DIV/0!</v>
      </c>
    </row>
    <row r="2279" spans="10:14" x14ac:dyDescent="0.25">
      <c r="J2279" s="84">
        <f>EOD_T-A2279</f>
        <v>42094</v>
      </c>
      <c r="K2279" s="83">
        <f t="shared" si="105"/>
        <v>0</v>
      </c>
      <c r="L2279" s="83" t="e">
        <f t="shared" si="106"/>
        <v>#DIV/0!</v>
      </c>
      <c r="M2279" s="83" t="e">
        <f>L2279-CGB_90DSMR</f>
        <v>#DIV/0!</v>
      </c>
      <c r="N2279" s="83" t="e">
        <f t="shared" si="107"/>
        <v>#DIV/0!</v>
      </c>
    </row>
    <row r="2280" spans="10:14" x14ac:dyDescent="0.25">
      <c r="J2280" s="84">
        <f>EOD_T-A2280</f>
        <v>42094</v>
      </c>
      <c r="K2280" s="83">
        <f t="shared" si="105"/>
        <v>0</v>
      </c>
      <c r="L2280" s="83" t="e">
        <f t="shared" si="106"/>
        <v>#DIV/0!</v>
      </c>
      <c r="M2280" s="83" t="e">
        <f>L2280-CGB_90DSMR</f>
        <v>#DIV/0!</v>
      </c>
      <c r="N2280" s="83" t="e">
        <f t="shared" si="107"/>
        <v>#DIV/0!</v>
      </c>
    </row>
    <row r="2281" spans="10:14" x14ac:dyDescent="0.25">
      <c r="J2281" s="84">
        <f>EOD_T-A2281</f>
        <v>42094</v>
      </c>
      <c r="K2281" s="83">
        <f t="shared" si="105"/>
        <v>0</v>
      </c>
      <c r="L2281" s="83" t="e">
        <f t="shared" si="106"/>
        <v>#DIV/0!</v>
      </c>
      <c r="M2281" s="83" t="e">
        <f>L2281-CGB_90DSMR</f>
        <v>#DIV/0!</v>
      </c>
      <c r="N2281" s="83" t="e">
        <f t="shared" si="107"/>
        <v>#DIV/0!</v>
      </c>
    </row>
    <row r="2282" spans="10:14" x14ac:dyDescent="0.25">
      <c r="J2282" s="84">
        <f>EOD_T-A2282</f>
        <v>42094</v>
      </c>
      <c r="K2282" s="83">
        <f t="shared" si="105"/>
        <v>0</v>
      </c>
      <c r="L2282" s="83" t="e">
        <f t="shared" si="106"/>
        <v>#DIV/0!</v>
      </c>
      <c r="M2282" s="83" t="e">
        <f>L2282-CGB_90DSMR</f>
        <v>#DIV/0!</v>
      </c>
      <c r="N2282" s="83" t="e">
        <f t="shared" si="107"/>
        <v>#DIV/0!</v>
      </c>
    </row>
    <row r="2283" spans="10:14" x14ac:dyDescent="0.25">
      <c r="J2283" s="84">
        <f>EOD_T-A2283</f>
        <v>42094</v>
      </c>
      <c r="K2283" s="83">
        <f t="shared" si="105"/>
        <v>0</v>
      </c>
      <c r="L2283" s="83" t="e">
        <f t="shared" si="106"/>
        <v>#DIV/0!</v>
      </c>
      <c r="M2283" s="83" t="e">
        <f>L2283-CGB_90DSMR</f>
        <v>#DIV/0!</v>
      </c>
      <c r="N2283" s="83" t="e">
        <f t="shared" si="107"/>
        <v>#DIV/0!</v>
      </c>
    </row>
    <row r="2284" spans="10:14" x14ac:dyDescent="0.25">
      <c r="J2284" s="84">
        <f>EOD_T-A2284</f>
        <v>42094</v>
      </c>
      <c r="K2284" s="83">
        <f t="shared" si="105"/>
        <v>0</v>
      </c>
      <c r="L2284" s="83" t="e">
        <f t="shared" si="106"/>
        <v>#DIV/0!</v>
      </c>
      <c r="M2284" s="83" t="e">
        <f>L2284-CGB_90DSMR</f>
        <v>#DIV/0!</v>
      </c>
      <c r="N2284" s="83" t="e">
        <f t="shared" si="107"/>
        <v>#DIV/0!</v>
      </c>
    </row>
    <row r="2285" spans="10:14" x14ac:dyDescent="0.25">
      <c r="J2285" s="84">
        <f>EOD_T-A2285</f>
        <v>42094</v>
      </c>
      <c r="K2285" s="83">
        <f t="shared" si="105"/>
        <v>0</v>
      </c>
      <c r="L2285" s="83" t="e">
        <f t="shared" si="106"/>
        <v>#DIV/0!</v>
      </c>
      <c r="M2285" s="83" t="e">
        <f>L2285-CGB_90DSMR</f>
        <v>#DIV/0!</v>
      </c>
      <c r="N2285" s="83" t="e">
        <f t="shared" si="107"/>
        <v>#DIV/0!</v>
      </c>
    </row>
    <row r="2286" spans="10:14" x14ac:dyDescent="0.25">
      <c r="J2286" s="84">
        <f>EOD_T-A2286</f>
        <v>42094</v>
      </c>
      <c r="K2286" s="83">
        <f t="shared" si="105"/>
        <v>0</v>
      </c>
      <c r="L2286" s="83" t="e">
        <f t="shared" si="106"/>
        <v>#DIV/0!</v>
      </c>
      <c r="M2286" s="83" t="e">
        <f>L2286-CGB_90DSMR</f>
        <v>#DIV/0!</v>
      </c>
      <c r="N2286" s="83" t="e">
        <f t="shared" si="107"/>
        <v>#DIV/0!</v>
      </c>
    </row>
    <row r="2287" spans="10:14" x14ac:dyDescent="0.25">
      <c r="J2287" s="84">
        <f>EOD_T-A2287</f>
        <v>42094</v>
      </c>
      <c r="K2287" s="83">
        <f t="shared" si="105"/>
        <v>0</v>
      </c>
      <c r="L2287" s="83" t="e">
        <f t="shared" si="106"/>
        <v>#DIV/0!</v>
      </c>
      <c r="M2287" s="83" t="e">
        <f>L2287-CGB_90DSMR</f>
        <v>#DIV/0!</v>
      </c>
      <c r="N2287" s="83" t="e">
        <f t="shared" si="107"/>
        <v>#DIV/0!</v>
      </c>
    </row>
    <row r="2288" spans="10:14" x14ac:dyDescent="0.25">
      <c r="J2288" s="84">
        <f>EOD_T-A2288</f>
        <v>42094</v>
      </c>
      <c r="K2288" s="83">
        <f t="shared" si="105"/>
        <v>0</v>
      </c>
      <c r="L2288" s="83" t="e">
        <f t="shared" si="106"/>
        <v>#DIV/0!</v>
      </c>
      <c r="M2288" s="83" t="e">
        <f>L2288-CGB_90DSMR</f>
        <v>#DIV/0!</v>
      </c>
      <c r="N2288" s="83" t="e">
        <f t="shared" si="107"/>
        <v>#DIV/0!</v>
      </c>
    </row>
    <row r="2289" spans="10:14" x14ac:dyDescent="0.25">
      <c r="J2289" s="84">
        <f>EOD_T-A2289</f>
        <v>42094</v>
      </c>
      <c r="K2289" s="83">
        <f t="shared" si="105"/>
        <v>0</v>
      </c>
      <c r="L2289" s="83" t="e">
        <f t="shared" si="106"/>
        <v>#DIV/0!</v>
      </c>
      <c r="M2289" s="83" t="e">
        <f>L2289-CGB_90DSMR</f>
        <v>#DIV/0!</v>
      </c>
      <c r="N2289" s="83" t="e">
        <f t="shared" si="107"/>
        <v>#DIV/0!</v>
      </c>
    </row>
    <row r="2290" spans="10:14" x14ac:dyDescent="0.25">
      <c r="J2290" s="84">
        <f>EOD_T-A2290</f>
        <v>42094</v>
      </c>
      <c r="K2290" s="83">
        <f t="shared" si="105"/>
        <v>0</v>
      </c>
      <c r="L2290" s="83" t="e">
        <f t="shared" si="106"/>
        <v>#DIV/0!</v>
      </c>
      <c r="M2290" s="83" t="e">
        <f>L2290-CGB_90DSMR</f>
        <v>#DIV/0!</v>
      </c>
      <c r="N2290" s="83" t="e">
        <f t="shared" si="107"/>
        <v>#DIV/0!</v>
      </c>
    </row>
    <row r="2291" spans="10:14" x14ac:dyDescent="0.25">
      <c r="J2291" s="84">
        <f>EOD_T-A2291</f>
        <v>42094</v>
      </c>
      <c r="K2291" s="83">
        <f t="shared" si="105"/>
        <v>0</v>
      </c>
      <c r="L2291" s="83" t="e">
        <f t="shared" si="106"/>
        <v>#DIV/0!</v>
      </c>
      <c r="M2291" s="83" t="e">
        <f>L2291-CGB_90DSMR</f>
        <v>#DIV/0!</v>
      </c>
      <c r="N2291" s="83" t="e">
        <f t="shared" si="107"/>
        <v>#DIV/0!</v>
      </c>
    </row>
    <row r="2292" spans="10:14" x14ac:dyDescent="0.25">
      <c r="J2292" s="84">
        <f>EOD_T-A2292</f>
        <v>42094</v>
      </c>
      <c r="K2292" s="83">
        <f t="shared" si="105"/>
        <v>0</v>
      </c>
      <c r="L2292" s="83" t="e">
        <f t="shared" si="106"/>
        <v>#DIV/0!</v>
      </c>
      <c r="M2292" s="83" t="e">
        <f>L2292-CGB_90DSMR</f>
        <v>#DIV/0!</v>
      </c>
      <c r="N2292" s="83" t="e">
        <f t="shared" si="107"/>
        <v>#DIV/0!</v>
      </c>
    </row>
    <row r="2293" spans="10:14" x14ac:dyDescent="0.25">
      <c r="J2293" s="84">
        <f>EOD_T-A2293</f>
        <v>42094</v>
      </c>
      <c r="K2293" s="83">
        <f t="shared" si="105"/>
        <v>0</v>
      </c>
      <c r="L2293" s="83" t="e">
        <f t="shared" si="106"/>
        <v>#DIV/0!</v>
      </c>
      <c r="M2293" s="83" t="e">
        <f>L2293-CGB_90DSMR</f>
        <v>#DIV/0!</v>
      </c>
      <c r="N2293" s="83" t="e">
        <f t="shared" si="107"/>
        <v>#DIV/0!</v>
      </c>
    </row>
    <row r="2294" spans="10:14" x14ac:dyDescent="0.25">
      <c r="J2294" s="84">
        <f>EOD_T-A2294</f>
        <v>42094</v>
      </c>
      <c r="K2294" s="83">
        <f t="shared" si="105"/>
        <v>0</v>
      </c>
      <c r="L2294" s="83" t="e">
        <f t="shared" si="106"/>
        <v>#DIV/0!</v>
      </c>
      <c r="M2294" s="83" t="e">
        <f>L2294-CGB_90DSMR</f>
        <v>#DIV/0!</v>
      </c>
      <c r="N2294" s="83" t="e">
        <f t="shared" si="107"/>
        <v>#DIV/0!</v>
      </c>
    </row>
    <row r="2295" spans="10:14" x14ac:dyDescent="0.25">
      <c r="J2295" s="84">
        <f>EOD_T-A2295</f>
        <v>42094</v>
      </c>
      <c r="K2295" s="83">
        <f t="shared" si="105"/>
        <v>0</v>
      </c>
      <c r="L2295" s="83" t="e">
        <f t="shared" si="106"/>
        <v>#DIV/0!</v>
      </c>
      <c r="M2295" s="83" t="e">
        <f>L2295-CGB_90DSMR</f>
        <v>#DIV/0!</v>
      </c>
      <c r="N2295" s="83" t="e">
        <f t="shared" si="107"/>
        <v>#DIV/0!</v>
      </c>
    </row>
    <row r="2296" spans="10:14" x14ac:dyDescent="0.25">
      <c r="J2296" s="84">
        <f>EOD_T-A2296</f>
        <v>42094</v>
      </c>
      <c r="K2296" s="83">
        <f t="shared" si="105"/>
        <v>0</v>
      </c>
      <c r="L2296" s="83" t="e">
        <f t="shared" si="106"/>
        <v>#DIV/0!</v>
      </c>
      <c r="M2296" s="83" t="e">
        <f>L2296-CGB_90DSMR</f>
        <v>#DIV/0!</v>
      </c>
      <c r="N2296" s="83" t="e">
        <f t="shared" si="107"/>
        <v>#DIV/0!</v>
      </c>
    </row>
    <row r="2297" spans="10:14" x14ac:dyDescent="0.25">
      <c r="J2297" s="84">
        <f>EOD_T-A2297</f>
        <v>42094</v>
      </c>
      <c r="K2297" s="83">
        <f t="shared" si="105"/>
        <v>0</v>
      </c>
      <c r="L2297" s="83" t="e">
        <f t="shared" si="106"/>
        <v>#DIV/0!</v>
      </c>
      <c r="M2297" s="83" t="e">
        <f>L2297-CGB_90DSMR</f>
        <v>#DIV/0!</v>
      </c>
      <c r="N2297" s="83" t="e">
        <f t="shared" si="107"/>
        <v>#DIV/0!</v>
      </c>
    </row>
    <row r="2298" spans="10:14" x14ac:dyDescent="0.25">
      <c r="J2298" s="84">
        <f>EOD_T-A2298</f>
        <v>42094</v>
      </c>
      <c r="K2298" s="83">
        <f t="shared" si="105"/>
        <v>0</v>
      </c>
      <c r="L2298" s="83" t="e">
        <f t="shared" si="106"/>
        <v>#DIV/0!</v>
      </c>
      <c r="M2298" s="83" t="e">
        <f>L2298-CGB_90DSMR</f>
        <v>#DIV/0!</v>
      </c>
      <c r="N2298" s="83" t="e">
        <f t="shared" si="107"/>
        <v>#DIV/0!</v>
      </c>
    </row>
    <row r="2299" spans="10:14" x14ac:dyDescent="0.25">
      <c r="J2299" s="84">
        <f>EOD_T-A2299</f>
        <v>42094</v>
      </c>
      <c r="K2299" s="83">
        <f t="shared" si="105"/>
        <v>0</v>
      </c>
      <c r="L2299" s="83" t="e">
        <f t="shared" si="106"/>
        <v>#DIV/0!</v>
      </c>
      <c r="M2299" s="83" t="e">
        <f>L2299-CGB_90DSMR</f>
        <v>#DIV/0!</v>
      </c>
      <c r="N2299" s="83" t="e">
        <f t="shared" si="107"/>
        <v>#DIV/0!</v>
      </c>
    </row>
    <row r="2300" spans="10:14" x14ac:dyDescent="0.25">
      <c r="J2300" s="84">
        <f>EOD_T-A2300</f>
        <v>42094</v>
      </c>
      <c r="K2300" s="83">
        <f t="shared" si="105"/>
        <v>0</v>
      </c>
      <c r="L2300" s="83" t="e">
        <f t="shared" si="106"/>
        <v>#DIV/0!</v>
      </c>
      <c r="M2300" s="83" t="e">
        <f>L2300-CGB_90DSMR</f>
        <v>#DIV/0!</v>
      </c>
      <c r="N2300" s="83" t="e">
        <f t="shared" si="107"/>
        <v>#DIV/0!</v>
      </c>
    </row>
    <row r="2301" spans="10:14" x14ac:dyDescent="0.25">
      <c r="J2301" s="84">
        <f>EOD_T-A2301</f>
        <v>42094</v>
      </c>
      <c r="K2301" s="83">
        <f t="shared" si="105"/>
        <v>0</v>
      </c>
      <c r="L2301" s="83" t="e">
        <f t="shared" si="106"/>
        <v>#DIV/0!</v>
      </c>
      <c r="M2301" s="83" t="e">
        <f>L2301-CGB_90DSMR</f>
        <v>#DIV/0!</v>
      </c>
      <c r="N2301" s="83" t="e">
        <f t="shared" si="107"/>
        <v>#DIV/0!</v>
      </c>
    </row>
    <row r="2302" spans="10:14" x14ac:dyDescent="0.25">
      <c r="J2302" s="84">
        <f>EOD_T-A2302</f>
        <v>42094</v>
      </c>
      <c r="K2302" s="83">
        <f t="shared" si="105"/>
        <v>0</v>
      </c>
      <c r="L2302" s="83" t="e">
        <f t="shared" si="106"/>
        <v>#DIV/0!</v>
      </c>
      <c r="M2302" s="83" t="e">
        <f>L2302-CGB_90DSMR</f>
        <v>#DIV/0!</v>
      </c>
      <c r="N2302" s="83" t="e">
        <f t="shared" si="107"/>
        <v>#DIV/0!</v>
      </c>
    </row>
    <row r="2303" spans="10:14" x14ac:dyDescent="0.25">
      <c r="J2303" s="84">
        <f>EOD_T-A2303</f>
        <v>42094</v>
      </c>
      <c r="K2303" s="83">
        <f t="shared" si="105"/>
        <v>0</v>
      </c>
      <c r="L2303" s="83" t="e">
        <f t="shared" si="106"/>
        <v>#DIV/0!</v>
      </c>
      <c r="M2303" s="83" t="e">
        <f>L2303-CGB_90DSMR</f>
        <v>#DIV/0!</v>
      </c>
      <c r="N2303" s="83" t="e">
        <f t="shared" si="107"/>
        <v>#DIV/0!</v>
      </c>
    </row>
    <row r="2304" spans="10:14" x14ac:dyDescent="0.25">
      <c r="J2304" s="84">
        <f>EOD_T-A2304</f>
        <v>42094</v>
      </c>
      <c r="K2304" s="83">
        <f t="shared" si="105"/>
        <v>0</v>
      </c>
      <c r="L2304" s="83" t="e">
        <f t="shared" si="106"/>
        <v>#DIV/0!</v>
      </c>
      <c r="M2304" s="83" t="e">
        <f>L2304-CGB_90DSMR</f>
        <v>#DIV/0!</v>
      </c>
      <c r="N2304" s="83" t="e">
        <f t="shared" si="107"/>
        <v>#DIV/0!</v>
      </c>
    </row>
    <row r="2305" spans="10:14" x14ac:dyDescent="0.25">
      <c r="J2305" s="84">
        <f>EOD_T-A2305</f>
        <v>42094</v>
      </c>
      <c r="K2305" s="83">
        <f t="shared" si="105"/>
        <v>0</v>
      </c>
      <c r="L2305" s="83" t="e">
        <f t="shared" si="106"/>
        <v>#DIV/0!</v>
      </c>
      <c r="M2305" s="83" t="e">
        <f>L2305-CGB_90DSMR</f>
        <v>#DIV/0!</v>
      </c>
      <c r="N2305" s="83" t="e">
        <f t="shared" si="107"/>
        <v>#DIV/0!</v>
      </c>
    </row>
    <row r="2306" spans="10:14" x14ac:dyDescent="0.25">
      <c r="J2306" s="84">
        <f>EOD_T-A2306</f>
        <v>42094</v>
      </c>
      <c r="K2306" s="83">
        <f t="shared" si="105"/>
        <v>0</v>
      </c>
      <c r="L2306" s="83" t="e">
        <f t="shared" si="106"/>
        <v>#DIV/0!</v>
      </c>
      <c r="M2306" s="83" t="e">
        <f>L2306-CGB_90DSMR</f>
        <v>#DIV/0!</v>
      </c>
      <c r="N2306" s="83" t="e">
        <f t="shared" si="107"/>
        <v>#DIV/0!</v>
      </c>
    </row>
    <row r="2307" spans="10:14" x14ac:dyDescent="0.25">
      <c r="J2307" s="84">
        <f>EOD_T-A2307</f>
        <v>42094</v>
      </c>
      <c r="K2307" s="83">
        <f t="shared" si="105"/>
        <v>0</v>
      </c>
      <c r="L2307" s="83" t="e">
        <f t="shared" si="106"/>
        <v>#DIV/0!</v>
      </c>
      <c r="M2307" s="83" t="e">
        <f>L2307-CGB_90DSMR</f>
        <v>#DIV/0!</v>
      </c>
      <c r="N2307" s="83" t="e">
        <f t="shared" si="107"/>
        <v>#DIV/0!</v>
      </c>
    </row>
    <row r="2308" spans="10:14" x14ac:dyDescent="0.25">
      <c r="J2308" s="84">
        <f>EOD_T-A2308</f>
        <v>42094</v>
      </c>
      <c r="K2308" s="83">
        <f t="shared" si="105"/>
        <v>0</v>
      </c>
      <c r="L2308" s="83" t="e">
        <f t="shared" si="106"/>
        <v>#DIV/0!</v>
      </c>
      <c r="M2308" s="83" t="e">
        <f>L2308-CGB_90DSMR</f>
        <v>#DIV/0!</v>
      </c>
      <c r="N2308" s="83" t="e">
        <f t="shared" si="107"/>
        <v>#DIV/0!</v>
      </c>
    </row>
    <row r="2309" spans="10:14" x14ac:dyDescent="0.25">
      <c r="J2309" s="84">
        <f>EOD_T-A2309</f>
        <v>42094</v>
      </c>
      <c r="K2309" s="83">
        <f t="shared" si="105"/>
        <v>0</v>
      </c>
      <c r="L2309" s="83" t="e">
        <f t="shared" si="106"/>
        <v>#DIV/0!</v>
      </c>
      <c r="M2309" s="83" t="e">
        <f>L2309-CGB_90DSMR</f>
        <v>#DIV/0!</v>
      </c>
      <c r="N2309" s="83" t="e">
        <f t="shared" si="107"/>
        <v>#DIV/0!</v>
      </c>
    </row>
    <row r="2310" spans="10:14" x14ac:dyDescent="0.25">
      <c r="J2310" s="84">
        <f>EOD_T-A2310</f>
        <v>42094</v>
      </c>
      <c r="K2310" s="83">
        <f t="shared" si="105"/>
        <v>0</v>
      </c>
      <c r="L2310" s="83" t="e">
        <f t="shared" si="106"/>
        <v>#DIV/0!</v>
      </c>
      <c r="M2310" s="83" t="e">
        <f>L2310-CGB_90DSMR</f>
        <v>#DIV/0!</v>
      </c>
      <c r="N2310" s="83" t="e">
        <f t="shared" si="107"/>
        <v>#DIV/0!</v>
      </c>
    </row>
    <row r="2311" spans="10:14" x14ac:dyDescent="0.25">
      <c r="J2311" s="84">
        <f>EOD_T-A2311</f>
        <v>42094</v>
      </c>
      <c r="K2311" s="83">
        <f t="shared" si="105"/>
        <v>0</v>
      </c>
      <c r="L2311" s="83" t="e">
        <f t="shared" si="106"/>
        <v>#DIV/0!</v>
      </c>
      <c r="M2311" s="83" t="e">
        <f>L2311-CGB_90DSMR</f>
        <v>#DIV/0!</v>
      </c>
      <c r="N2311" s="83" t="e">
        <f t="shared" si="107"/>
        <v>#DIV/0!</v>
      </c>
    </row>
    <row r="2312" spans="10:14" x14ac:dyDescent="0.25">
      <c r="J2312" s="84">
        <f>EOD_T-A2312</f>
        <v>42094</v>
      </c>
      <c r="K2312" s="83">
        <f t="shared" si="105"/>
        <v>0</v>
      </c>
      <c r="L2312" s="83" t="e">
        <f t="shared" si="106"/>
        <v>#DIV/0!</v>
      </c>
      <c r="M2312" s="83" t="e">
        <f>L2312-CGB_90DSMR</f>
        <v>#DIV/0!</v>
      </c>
      <c r="N2312" s="83" t="e">
        <f t="shared" si="107"/>
        <v>#DIV/0!</v>
      </c>
    </row>
    <row r="2313" spans="10:14" x14ac:dyDescent="0.25">
      <c r="J2313" s="84">
        <f>EOD_T-A2313</f>
        <v>42094</v>
      </c>
      <c r="K2313" s="83">
        <f t="shared" si="105"/>
        <v>0</v>
      </c>
      <c r="L2313" s="83" t="e">
        <f t="shared" si="106"/>
        <v>#DIV/0!</v>
      </c>
      <c r="M2313" s="83" t="e">
        <f>L2313-CGB_90DSMR</f>
        <v>#DIV/0!</v>
      </c>
      <c r="N2313" s="83" t="e">
        <f t="shared" si="107"/>
        <v>#DIV/0!</v>
      </c>
    </row>
    <row r="2314" spans="10:14" x14ac:dyDescent="0.25">
      <c r="J2314" s="84">
        <f>EOD_T-A2314</f>
        <v>42094</v>
      </c>
      <c r="K2314" s="83">
        <f t="shared" si="105"/>
        <v>0</v>
      </c>
      <c r="L2314" s="83" t="e">
        <f t="shared" si="106"/>
        <v>#DIV/0!</v>
      </c>
      <c r="M2314" s="83" t="e">
        <f>L2314-CGB_90DSMR</f>
        <v>#DIV/0!</v>
      </c>
      <c r="N2314" s="83" t="e">
        <f t="shared" si="107"/>
        <v>#DIV/0!</v>
      </c>
    </row>
    <row r="2315" spans="10:14" x14ac:dyDescent="0.25">
      <c r="J2315" s="84">
        <f>EOD_T-A2315</f>
        <v>42094</v>
      </c>
      <c r="K2315" s="83">
        <f t="shared" si="105"/>
        <v>0</v>
      </c>
      <c r="L2315" s="83" t="e">
        <f t="shared" si="106"/>
        <v>#DIV/0!</v>
      </c>
      <c r="M2315" s="83" t="e">
        <f>L2315-CGB_90DSMR</f>
        <v>#DIV/0!</v>
      </c>
      <c r="N2315" s="83" t="e">
        <f t="shared" si="107"/>
        <v>#DIV/0!</v>
      </c>
    </row>
    <row r="2316" spans="10:14" x14ac:dyDescent="0.25">
      <c r="J2316" s="84">
        <f>EOD_T-A2316</f>
        <v>42094</v>
      </c>
      <c r="K2316" s="83">
        <f t="shared" ref="K2316:K2379" si="108">E2316-E2317</f>
        <v>0</v>
      </c>
      <c r="L2316" s="83" t="e">
        <f t="shared" ref="L2316:L2379" si="109">K2316/E2317*100</f>
        <v>#DIV/0!</v>
      </c>
      <c r="M2316" s="83" t="e">
        <f>L2316-CGB_90DSMR</f>
        <v>#DIV/0!</v>
      </c>
      <c r="N2316" s="83" t="e">
        <f t="shared" ref="N2316:N2379" si="110">M2316*M2316</f>
        <v>#DIV/0!</v>
      </c>
    </row>
    <row r="2317" spans="10:14" x14ac:dyDescent="0.25">
      <c r="J2317" s="84">
        <f>EOD_T-A2317</f>
        <v>42094</v>
      </c>
      <c r="K2317" s="83">
        <f t="shared" si="108"/>
        <v>0</v>
      </c>
      <c r="L2317" s="83" t="e">
        <f t="shared" si="109"/>
        <v>#DIV/0!</v>
      </c>
      <c r="M2317" s="83" t="e">
        <f>L2317-CGB_90DSMR</f>
        <v>#DIV/0!</v>
      </c>
      <c r="N2317" s="83" t="e">
        <f t="shared" si="110"/>
        <v>#DIV/0!</v>
      </c>
    </row>
    <row r="2318" spans="10:14" x14ac:dyDescent="0.25">
      <c r="J2318" s="84">
        <f>EOD_T-A2318</f>
        <v>42094</v>
      </c>
      <c r="K2318" s="83">
        <f t="shared" si="108"/>
        <v>0</v>
      </c>
      <c r="L2318" s="83" t="e">
        <f t="shared" si="109"/>
        <v>#DIV/0!</v>
      </c>
      <c r="M2318" s="83" t="e">
        <f>L2318-CGB_90DSMR</f>
        <v>#DIV/0!</v>
      </c>
      <c r="N2318" s="83" t="e">
        <f t="shared" si="110"/>
        <v>#DIV/0!</v>
      </c>
    </row>
    <row r="2319" spans="10:14" x14ac:dyDescent="0.25">
      <c r="J2319" s="84">
        <f>EOD_T-A2319</f>
        <v>42094</v>
      </c>
      <c r="K2319" s="83">
        <f t="shared" si="108"/>
        <v>0</v>
      </c>
      <c r="L2319" s="83" t="e">
        <f t="shared" si="109"/>
        <v>#DIV/0!</v>
      </c>
      <c r="M2319" s="83" t="e">
        <f>L2319-CGB_90DSMR</f>
        <v>#DIV/0!</v>
      </c>
      <c r="N2319" s="83" t="e">
        <f t="shared" si="110"/>
        <v>#DIV/0!</v>
      </c>
    </row>
    <row r="2320" spans="10:14" x14ac:dyDescent="0.25">
      <c r="J2320" s="84">
        <f>EOD_T-A2320</f>
        <v>42094</v>
      </c>
      <c r="K2320" s="83">
        <f t="shared" si="108"/>
        <v>0</v>
      </c>
      <c r="L2320" s="83" t="e">
        <f t="shared" si="109"/>
        <v>#DIV/0!</v>
      </c>
      <c r="M2320" s="83" t="e">
        <f>L2320-CGB_90DSMR</f>
        <v>#DIV/0!</v>
      </c>
      <c r="N2320" s="83" t="e">
        <f t="shared" si="110"/>
        <v>#DIV/0!</v>
      </c>
    </row>
    <row r="2321" spans="10:14" x14ac:dyDescent="0.25">
      <c r="J2321" s="84">
        <f>EOD_T-A2321</f>
        <v>42094</v>
      </c>
      <c r="K2321" s="83">
        <f t="shared" si="108"/>
        <v>0</v>
      </c>
      <c r="L2321" s="83" t="e">
        <f t="shared" si="109"/>
        <v>#DIV/0!</v>
      </c>
      <c r="M2321" s="83" t="e">
        <f>L2321-CGB_90DSMR</f>
        <v>#DIV/0!</v>
      </c>
      <c r="N2321" s="83" t="e">
        <f t="shared" si="110"/>
        <v>#DIV/0!</v>
      </c>
    </row>
    <row r="2322" spans="10:14" x14ac:dyDescent="0.25">
      <c r="J2322" s="84">
        <f>EOD_T-A2322</f>
        <v>42094</v>
      </c>
      <c r="K2322" s="83">
        <f t="shared" si="108"/>
        <v>0</v>
      </c>
      <c r="L2322" s="83" t="e">
        <f t="shared" si="109"/>
        <v>#DIV/0!</v>
      </c>
      <c r="M2322" s="83" t="e">
        <f>L2322-CGB_90DSMR</f>
        <v>#DIV/0!</v>
      </c>
      <c r="N2322" s="83" t="e">
        <f t="shared" si="110"/>
        <v>#DIV/0!</v>
      </c>
    </row>
    <row r="2323" spans="10:14" x14ac:dyDescent="0.25">
      <c r="J2323" s="84">
        <f>EOD_T-A2323</f>
        <v>42094</v>
      </c>
      <c r="K2323" s="83">
        <f t="shared" si="108"/>
        <v>0</v>
      </c>
      <c r="L2323" s="83" t="e">
        <f t="shared" si="109"/>
        <v>#DIV/0!</v>
      </c>
      <c r="M2323" s="83" t="e">
        <f>L2323-CGB_90DSMR</f>
        <v>#DIV/0!</v>
      </c>
      <c r="N2323" s="83" t="e">
        <f t="shared" si="110"/>
        <v>#DIV/0!</v>
      </c>
    </row>
    <row r="2324" spans="10:14" x14ac:dyDescent="0.25">
      <c r="J2324" s="84">
        <f>EOD_T-A2324</f>
        <v>42094</v>
      </c>
      <c r="K2324" s="83">
        <f t="shared" si="108"/>
        <v>0</v>
      </c>
      <c r="L2324" s="83" t="e">
        <f t="shared" si="109"/>
        <v>#DIV/0!</v>
      </c>
      <c r="M2324" s="83" t="e">
        <f>L2324-CGB_90DSMR</f>
        <v>#DIV/0!</v>
      </c>
      <c r="N2324" s="83" t="e">
        <f t="shared" si="110"/>
        <v>#DIV/0!</v>
      </c>
    </row>
    <row r="2325" spans="10:14" x14ac:dyDescent="0.25">
      <c r="J2325" s="84">
        <f>EOD_T-A2325</f>
        <v>42094</v>
      </c>
      <c r="K2325" s="83">
        <f t="shared" si="108"/>
        <v>0</v>
      </c>
      <c r="L2325" s="83" t="e">
        <f t="shared" si="109"/>
        <v>#DIV/0!</v>
      </c>
      <c r="M2325" s="83" t="e">
        <f>L2325-CGB_90DSMR</f>
        <v>#DIV/0!</v>
      </c>
      <c r="N2325" s="83" t="e">
        <f t="shared" si="110"/>
        <v>#DIV/0!</v>
      </c>
    </row>
    <row r="2326" spans="10:14" x14ac:dyDescent="0.25">
      <c r="J2326" s="84">
        <f>EOD_T-A2326</f>
        <v>42094</v>
      </c>
      <c r="K2326" s="83">
        <f t="shared" si="108"/>
        <v>0</v>
      </c>
      <c r="L2326" s="83" t="e">
        <f t="shared" si="109"/>
        <v>#DIV/0!</v>
      </c>
      <c r="M2326" s="83" t="e">
        <f>L2326-CGB_90DSMR</f>
        <v>#DIV/0!</v>
      </c>
      <c r="N2326" s="83" t="e">
        <f t="shared" si="110"/>
        <v>#DIV/0!</v>
      </c>
    </row>
    <row r="2327" spans="10:14" x14ac:dyDescent="0.25">
      <c r="J2327" s="84">
        <f>EOD_T-A2327</f>
        <v>42094</v>
      </c>
      <c r="K2327" s="83">
        <f t="shared" si="108"/>
        <v>0</v>
      </c>
      <c r="L2327" s="83" t="e">
        <f t="shared" si="109"/>
        <v>#DIV/0!</v>
      </c>
      <c r="M2327" s="83" t="e">
        <f>L2327-CGB_90DSMR</f>
        <v>#DIV/0!</v>
      </c>
      <c r="N2327" s="83" t="e">
        <f t="shared" si="110"/>
        <v>#DIV/0!</v>
      </c>
    </row>
    <row r="2328" spans="10:14" x14ac:dyDescent="0.25">
      <c r="J2328" s="84">
        <f>EOD_T-A2328</f>
        <v>42094</v>
      </c>
      <c r="K2328" s="83">
        <f t="shared" si="108"/>
        <v>0</v>
      </c>
      <c r="L2328" s="83" t="e">
        <f t="shared" si="109"/>
        <v>#DIV/0!</v>
      </c>
      <c r="M2328" s="83" t="e">
        <f>L2328-CGB_90DSMR</f>
        <v>#DIV/0!</v>
      </c>
      <c r="N2328" s="83" t="e">
        <f t="shared" si="110"/>
        <v>#DIV/0!</v>
      </c>
    </row>
    <row r="2329" spans="10:14" x14ac:dyDescent="0.25">
      <c r="J2329" s="84">
        <f>EOD_T-A2329</f>
        <v>42094</v>
      </c>
      <c r="K2329" s="83">
        <f t="shared" si="108"/>
        <v>0</v>
      </c>
      <c r="L2329" s="83" t="e">
        <f t="shared" si="109"/>
        <v>#DIV/0!</v>
      </c>
      <c r="M2329" s="83" t="e">
        <f>L2329-CGB_90DSMR</f>
        <v>#DIV/0!</v>
      </c>
      <c r="N2329" s="83" t="e">
        <f t="shared" si="110"/>
        <v>#DIV/0!</v>
      </c>
    </row>
    <row r="2330" spans="10:14" x14ac:dyDescent="0.25">
      <c r="J2330" s="84">
        <f>EOD_T-A2330</f>
        <v>42094</v>
      </c>
      <c r="K2330" s="83">
        <f t="shared" si="108"/>
        <v>0</v>
      </c>
      <c r="L2330" s="83" t="e">
        <f t="shared" si="109"/>
        <v>#DIV/0!</v>
      </c>
      <c r="M2330" s="83" t="e">
        <f>L2330-CGB_90DSMR</f>
        <v>#DIV/0!</v>
      </c>
      <c r="N2330" s="83" t="e">
        <f t="shared" si="110"/>
        <v>#DIV/0!</v>
      </c>
    </row>
    <row r="2331" spans="10:14" x14ac:dyDescent="0.25">
      <c r="J2331" s="84">
        <f>EOD_T-A2331</f>
        <v>42094</v>
      </c>
      <c r="K2331" s="83">
        <f t="shared" si="108"/>
        <v>0</v>
      </c>
      <c r="L2331" s="83" t="e">
        <f t="shared" si="109"/>
        <v>#DIV/0!</v>
      </c>
      <c r="M2331" s="83" t="e">
        <f>L2331-CGB_90DSMR</f>
        <v>#DIV/0!</v>
      </c>
      <c r="N2331" s="83" t="e">
        <f t="shared" si="110"/>
        <v>#DIV/0!</v>
      </c>
    </row>
    <row r="2332" spans="10:14" x14ac:dyDescent="0.25">
      <c r="J2332" s="84">
        <f>EOD_T-A2332</f>
        <v>42094</v>
      </c>
      <c r="K2332" s="83">
        <f t="shared" si="108"/>
        <v>0</v>
      </c>
      <c r="L2332" s="83" t="e">
        <f t="shared" si="109"/>
        <v>#DIV/0!</v>
      </c>
      <c r="M2332" s="83" t="e">
        <f>L2332-CGB_90DSMR</f>
        <v>#DIV/0!</v>
      </c>
      <c r="N2332" s="83" t="e">
        <f t="shared" si="110"/>
        <v>#DIV/0!</v>
      </c>
    </row>
    <row r="2333" spans="10:14" x14ac:dyDescent="0.25">
      <c r="J2333" s="84">
        <f>EOD_T-A2333</f>
        <v>42094</v>
      </c>
      <c r="K2333" s="83">
        <f t="shared" si="108"/>
        <v>0</v>
      </c>
      <c r="L2333" s="83" t="e">
        <f t="shared" si="109"/>
        <v>#DIV/0!</v>
      </c>
      <c r="M2333" s="83" t="e">
        <f>L2333-CGB_90DSMR</f>
        <v>#DIV/0!</v>
      </c>
      <c r="N2333" s="83" t="e">
        <f t="shared" si="110"/>
        <v>#DIV/0!</v>
      </c>
    </row>
    <row r="2334" spans="10:14" x14ac:dyDescent="0.25">
      <c r="J2334" s="84">
        <f>EOD_T-A2334</f>
        <v>42094</v>
      </c>
      <c r="K2334" s="83">
        <f t="shared" si="108"/>
        <v>0</v>
      </c>
      <c r="L2334" s="83" t="e">
        <f t="shared" si="109"/>
        <v>#DIV/0!</v>
      </c>
      <c r="M2334" s="83" t="e">
        <f>L2334-CGB_90DSMR</f>
        <v>#DIV/0!</v>
      </c>
      <c r="N2334" s="83" t="e">
        <f t="shared" si="110"/>
        <v>#DIV/0!</v>
      </c>
    </row>
    <row r="2335" spans="10:14" x14ac:dyDescent="0.25">
      <c r="J2335" s="84">
        <f>EOD_T-A2335</f>
        <v>42094</v>
      </c>
      <c r="K2335" s="83">
        <f t="shared" si="108"/>
        <v>0</v>
      </c>
      <c r="L2335" s="83" t="e">
        <f t="shared" si="109"/>
        <v>#DIV/0!</v>
      </c>
      <c r="M2335" s="83" t="e">
        <f>L2335-CGB_90DSMR</f>
        <v>#DIV/0!</v>
      </c>
      <c r="N2335" s="83" t="e">
        <f t="shared" si="110"/>
        <v>#DIV/0!</v>
      </c>
    </row>
    <row r="2336" spans="10:14" x14ac:dyDescent="0.25">
      <c r="J2336" s="84">
        <f>EOD_T-A2336</f>
        <v>42094</v>
      </c>
      <c r="K2336" s="83">
        <f t="shared" si="108"/>
        <v>0</v>
      </c>
      <c r="L2336" s="83" t="e">
        <f t="shared" si="109"/>
        <v>#DIV/0!</v>
      </c>
      <c r="M2336" s="83" t="e">
        <f>L2336-CGB_90DSMR</f>
        <v>#DIV/0!</v>
      </c>
      <c r="N2336" s="83" t="e">
        <f t="shared" si="110"/>
        <v>#DIV/0!</v>
      </c>
    </row>
    <row r="2337" spans="10:14" x14ac:dyDescent="0.25">
      <c r="J2337" s="84">
        <f>EOD_T-A2337</f>
        <v>42094</v>
      </c>
      <c r="K2337" s="83">
        <f t="shared" si="108"/>
        <v>0</v>
      </c>
      <c r="L2337" s="83" t="e">
        <f t="shared" si="109"/>
        <v>#DIV/0!</v>
      </c>
      <c r="M2337" s="83" t="e">
        <f>L2337-CGB_90DSMR</f>
        <v>#DIV/0!</v>
      </c>
      <c r="N2337" s="83" t="e">
        <f t="shared" si="110"/>
        <v>#DIV/0!</v>
      </c>
    </row>
    <row r="2338" spans="10:14" x14ac:dyDescent="0.25">
      <c r="J2338" s="84">
        <f>EOD_T-A2338</f>
        <v>42094</v>
      </c>
      <c r="K2338" s="83">
        <f t="shared" si="108"/>
        <v>0</v>
      </c>
      <c r="L2338" s="83" t="e">
        <f t="shared" si="109"/>
        <v>#DIV/0!</v>
      </c>
      <c r="M2338" s="83" t="e">
        <f>L2338-CGB_90DSMR</f>
        <v>#DIV/0!</v>
      </c>
      <c r="N2338" s="83" t="e">
        <f t="shared" si="110"/>
        <v>#DIV/0!</v>
      </c>
    </row>
    <row r="2339" spans="10:14" x14ac:dyDescent="0.25">
      <c r="J2339" s="84">
        <f>EOD_T-A2339</f>
        <v>42094</v>
      </c>
      <c r="K2339" s="83">
        <f t="shared" si="108"/>
        <v>0</v>
      </c>
      <c r="L2339" s="83" t="e">
        <f t="shared" si="109"/>
        <v>#DIV/0!</v>
      </c>
      <c r="M2339" s="83" t="e">
        <f>L2339-CGB_90DSMR</f>
        <v>#DIV/0!</v>
      </c>
      <c r="N2339" s="83" t="e">
        <f t="shared" si="110"/>
        <v>#DIV/0!</v>
      </c>
    </row>
    <row r="2340" spans="10:14" x14ac:dyDescent="0.25">
      <c r="J2340" s="84">
        <f>EOD_T-A2340</f>
        <v>42094</v>
      </c>
      <c r="K2340" s="83">
        <f t="shared" si="108"/>
        <v>0</v>
      </c>
      <c r="L2340" s="83" t="e">
        <f t="shared" si="109"/>
        <v>#DIV/0!</v>
      </c>
      <c r="M2340" s="83" t="e">
        <f>L2340-CGB_90DSMR</f>
        <v>#DIV/0!</v>
      </c>
      <c r="N2340" s="83" t="e">
        <f t="shared" si="110"/>
        <v>#DIV/0!</v>
      </c>
    </row>
    <row r="2341" spans="10:14" x14ac:dyDescent="0.25">
      <c r="J2341" s="84">
        <f>EOD_T-A2341</f>
        <v>42094</v>
      </c>
      <c r="K2341" s="83">
        <f t="shared" si="108"/>
        <v>0</v>
      </c>
      <c r="L2341" s="83" t="e">
        <f t="shared" si="109"/>
        <v>#DIV/0!</v>
      </c>
      <c r="M2341" s="83" t="e">
        <f>L2341-CGB_90DSMR</f>
        <v>#DIV/0!</v>
      </c>
      <c r="N2341" s="83" t="e">
        <f t="shared" si="110"/>
        <v>#DIV/0!</v>
      </c>
    </row>
    <row r="2342" spans="10:14" x14ac:dyDescent="0.25">
      <c r="J2342" s="84">
        <f>EOD_T-A2342</f>
        <v>42094</v>
      </c>
      <c r="K2342" s="83">
        <f t="shared" si="108"/>
        <v>0</v>
      </c>
      <c r="L2342" s="83" t="e">
        <f t="shared" si="109"/>
        <v>#DIV/0!</v>
      </c>
      <c r="M2342" s="83" t="e">
        <f>L2342-CGB_90DSMR</f>
        <v>#DIV/0!</v>
      </c>
      <c r="N2342" s="83" t="e">
        <f t="shared" si="110"/>
        <v>#DIV/0!</v>
      </c>
    </row>
    <row r="2343" spans="10:14" x14ac:dyDescent="0.25">
      <c r="J2343" s="84">
        <f>EOD_T-A2343</f>
        <v>42094</v>
      </c>
      <c r="K2343" s="83">
        <f t="shared" si="108"/>
        <v>0</v>
      </c>
      <c r="L2343" s="83" t="e">
        <f t="shared" si="109"/>
        <v>#DIV/0!</v>
      </c>
      <c r="M2343" s="83" t="e">
        <f>L2343-CGB_90DSMR</f>
        <v>#DIV/0!</v>
      </c>
      <c r="N2343" s="83" t="e">
        <f t="shared" si="110"/>
        <v>#DIV/0!</v>
      </c>
    </row>
    <row r="2344" spans="10:14" x14ac:dyDescent="0.25">
      <c r="J2344" s="84">
        <f>EOD_T-A2344</f>
        <v>42094</v>
      </c>
      <c r="K2344" s="83">
        <f t="shared" si="108"/>
        <v>0</v>
      </c>
      <c r="L2344" s="83" t="e">
        <f t="shared" si="109"/>
        <v>#DIV/0!</v>
      </c>
      <c r="M2344" s="83" t="e">
        <f>L2344-CGB_90DSMR</f>
        <v>#DIV/0!</v>
      </c>
      <c r="N2344" s="83" t="e">
        <f t="shared" si="110"/>
        <v>#DIV/0!</v>
      </c>
    </row>
    <row r="2345" spans="10:14" x14ac:dyDescent="0.25">
      <c r="J2345" s="84">
        <f>EOD_T-A2345</f>
        <v>42094</v>
      </c>
      <c r="K2345" s="83">
        <f t="shared" si="108"/>
        <v>0</v>
      </c>
      <c r="L2345" s="83" t="e">
        <f t="shared" si="109"/>
        <v>#DIV/0!</v>
      </c>
      <c r="M2345" s="83" t="e">
        <f>L2345-CGB_90DSMR</f>
        <v>#DIV/0!</v>
      </c>
      <c r="N2345" s="83" t="e">
        <f t="shared" si="110"/>
        <v>#DIV/0!</v>
      </c>
    </row>
    <row r="2346" spans="10:14" x14ac:dyDescent="0.25">
      <c r="J2346" s="84">
        <f>EOD_T-A2346</f>
        <v>42094</v>
      </c>
      <c r="K2346" s="83">
        <f t="shared" si="108"/>
        <v>0</v>
      </c>
      <c r="L2346" s="83" t="e">
        <f t="shared" si="109"/>
        <v>#DIV/0!</v>
      </c>
      <c r="M2346" s="83" t="e">
        <f>L2346-CGB_90DSMR</f>
        <v>#DIV/0!</v>
      </c>
      <c r="N2346" s="83" t="e">
        <f t="shared" si="110"/>
        <v>#DIV/0!</v>
      </c>
    </row>
    <row r="2347" spans="10:14" x14ac:dyDescent="0.25">
      <c r="J2347" s="84">
        <f>EOD_T-A2347</f>
        <v>42094</v>
      </c>
      <c r="K2347" s="83">
        <f t="shared" si="108"/>
        <v>0</v>
      </c>
      <c r="L2347" s="83" t="e">
        <f t="shared" si="109"/>
        <v>#DIV/0!</v>
      </c>
      <c r="M2347" s="83" t="e">
        <f>L2347-CGB_90DSMR</f>
        <v>#DIV/0!</v>
      </c>
      <c r="N2347" s="83" t="e">
        <f t="shared" si="110"/>
        <v>#DIV/0!</v>
      </c>
    </row>
    <row r="2348" spans="10:14" x14ac:dyDescent="0.25">
      <c r="J2348" s="84">
        <f>EOD_T-A2348</f>
        <v>42094</v>
      </c>
      <c r="K2348" s="83">
        <f t="shared" si="108"/>
        <v>0</v>
      </c>
      <c r="L2348" s="83" t="e">
        <f t="shared" si="109"/>
        <v>#DIV/0!</v>
      </c>
      <c r="M2348" s="83" t="e">
        <f>L2348-CGB_90DSMR</f>
        <v>#DIV/0!</v>
      </c>
      <c r="N2348" s="83" t="e">
        <f t="shared" si="110"/>
        <v>#DIV/0!</v>
      </c>
    </row>
    <row r="2349" spans="10:14" x14ac:dyDescent="0.25">
      <c r="J2349" s="84">
        <f>EOD_T-A2349</f>
        <v>42094</v>
      </c>
      <c r="K2349" s="83">
        <f t="shared" si="108"/>
        <v>0</v>
      </c>
      <c r="L2349" s="83" t="e">
        <f t="shared" si="109"/>
        <v>#DIV/0!</v>
      </c>
      <c r="M2349" s="83" t="e">
        <f>L2349-CGB_90DSMR</f>
        <v>#DIV/0!</v>
      </c>
      <c r="N2349" s="83" t="e">
        <f t="shared" si="110"/>
        <v>#DIV/0!</v>
      </c>
    </row>
    <row r="2350" spans="10:14" x14ac:dyDescent="0.25">
      <c r="J2350" s="84">
        <f>EOD_T-A2350</f>
        <v>42094</v>
      </c>
      <c r="K2350" s="83">
        <f t="shared" si="108"/>
        <v>0</v>
      </c>
      <c r="L2350" s="83" t="e">
        <f t="shared" si="109"/>
        <v>#DIV/0!</v>
      </c>
      <c r="M2350" s="83" t="e">
        <f>L2350-CGB_90DSMR</f>
        <v>#DIV/0!</v>
      </c>
      <c r="N2350" s="83" t="e">
        <f t="shared" si="110"/>
        <v>#DIV/0!</v>
      </c>
    </row>
    <row r="2351" spans="10:14" x14ac:dyDescent="0.25">
      <c r="J2351" s="84">
        <f>EOD_T-A2351</f>
        <v>42094</v>
      </c>
      <c r="K2351" s="83">
        <f t="shared" si="108"/>
        <v>0</v>
      </c>
      <c r="L2351" s="83" t="e">
        <f t="shared" si="109"/>
        <v>#DIV/0!</v>
      </c>
      <c r="M2351" s="83" t="e">
        <f>L2351-CGB_90DSMR</f>
        <v>#DIV/0!</v>
      </c>
      <c r="N2351" s="83" t="e">
        <f t="shared" si="110"/>
        <v>#DIV/0!</v>
      </c>
    </row>
    <row r="2352" spans="10:14" x14ac:dyDescent="0.25">
      <c r="J2352" s="84">
        <f>EOD_T-A2352</f>
        <v>42094</v>
      </c>
      <c r="K2352" s="83">
        <f t="shared" si="108"/>
        <v>0</v>
      </c>
      <c r="L2352" s="83" t="e">
        <f t="shared" si="109"/>
        <v>#DIV/0!</v>
      </c>
      <c r="M2352" s="83" t="e">
        <f>L2352-CGB_90DSMR</f>
        <v>#DIV/0!</v>
      </c>
      <c r="N2352" s="83" t="e">
        <f t="shared" si="110"/>
        <v>#DIV/0!</v>
      </c>
    </row>
    <row r="2353" spans="10:14" x14ac:dyDescent="0.25">
      <c r="J2353" s="84">
        <f>EOD_T-A2353</f>
        <v>42094</v>
      </c>
      <c r="K2353" s="83">
        <f t="shared" si="108"/>
        <v>0</v>
      </c>
      <c r="L2353" s="83" t="e">
        <f t="shared" si="109"/>
        <v>#DIV/0!</v>
      </c>
      <c r="M2353" s="83" t="e">
        <f>L2353-CGB_90DSMR</f>
        <v>#DIV/0!</v>
      </c>
      <c r="N2353" s="83" t="e">
        <f t="shared" si="110"/>
        <v>#DIV/0!</v>
      </c>
    </row>
    <row r="2354" spans="10:14" x14ac:dyDescent="0.25">
      <c r="J2354" s="84">
        <f>EOD_T-A2354</f>
        <v>42094</v>
      </c>
      <c r="K2354" s="83">
        <f t="shared" si="108"/>
        <v>0</v>
      </c>
      <c r="L2354" s="83" t="e">
        <f t="shared" si="109"/>
        <v>#DIV/0!</v>
      </c>
      <c r="M2354" s="83" t="e">
        <f>L2354-CGB_90DSMR</f>
        <v>#DIV/0!</v>
      </c>
      <c r="N2354" s="83" t="e">
        <f t="shared" si="110"/>
        <v>#DIV/0!</v>
      </c>
    </row>
    <row r="2355" spans="10:14" x14ac:dyDescent="0.25">
      <c r="J2355" s="84">
        <f>EOD_T-A2355</f>
        <v>42094</v>
      </c>
      <c r="K2355" s="83">
        <f t="shared" si="108"/>
        <v>0</v>
      </c>
      <c r="L2355" s="83" t="e">
        <f t="shared" si="109"/>
        <v>#DIV/0!</v>
      </c>
      <c r="M2355" s="83" t="e">
        <f>L2355-CGB_90DSMR</f>
        <v>#DIV/0!</v>
      </c>
      <c r="N2355" s="83" t="e">
        <f t="shared" si="110"/>
        <v>#DIV/0!</v>
      </c>
    </row>
    <row r="2356" spans="10:14" x14ac:dyDescent="0.25">
      <c r="J2356" s="84">
        <f>EOD_T-A2356</f>
        <v>42094</v>
      </c>
      <c r="K2356" s="83">
        <f t="shared" si="108"/>
        <v>0</v>
      </c>
      <c r="L2356" s="83" t="e">
        <f t="shared" si="109"/>
        <v>#DIV/0!</v>
      </c>
      <c r="M2356" s="83" t="e">
        <f>L2356-CGB_90DSMR</f>
        <v>#DIV/0!</v>
      </c>
      <c r="N2356" s="83" t="e">
        <f t="shared" si="110"/>
        <v>#DIV/0!</v>
      </c>
    </row>
    <row r="2357" spans="10:14" x14ac:dyDescent="0.25">
      <c r="J2357" s="84">
        <f>EOD_T-A2357</f>
        <v>42094</v>
      </c>
      <c r="K2357" s="83">
        <f t="shared" si="108"/>
        <v>0</v>
      </c>
      <c r="L2357" s="83" t="e">
        <f t="shared" si="109"/>
        <v>#DIV/0!</v>
      </c>
      <c r="M2357" s="83" t="e">
        <f>L2357-CGB_90DSMR</f>
        <v>#DIV/0!</v>
      </c>
      <c r="N2357" s="83" t="e">
        <f t="shared" si="110"/>
        <v>#DIV/0!</v>
      </c>
    </row>
    <row r="2358" spans="10:14" x14ac:dyDescent="0.25">
      <c r="J2358" s="84">
        <f>EOD_T-A2358</f>
        <v>42094</v>
      </c>
      <c r="K2358" s="83">
        <f t="shared" si="108"/>
        <v>0</v>
      </c>
      <c r="L2358" s="83" t="e">
        <f t="shared" si="109"/>
        <v>#DIV/0!</v>
      </c>
      <c r="M2358" s="83" t="e">
        <f>L2358-CGB_90DSMR</f>
        <v>#DIV/0!</v>
      </c>
      <c r="N2358" s="83" t="e">
        <f t="shared" si="110"/>
        <v>#DIV/0!</v>
      </c>
    </row>
    <row r="2359" spans="10:14" x14ac:dyDescent="0.25">
      <c r="J2359" s="84">
        <f>EOD_T-A2359</f>
        <v>42094</v>
      </c>
      <c r="K2359" s="83">
        <f t="shared" si="108"/>
        <v>0</v>
      </c>
      <c r="L2359" s="83" t="e">
        <f t="shared" si="109"/>
        <v>#DIV/0!</v>
      </c>
      <c r="M2359" s="83" t="e">
        <f>L2359-CGB_90DSMR</f>
        <v>#DIV/0!</v>
      </c>
      <c r="N2359" s="83" t="e">
        <f t="shared" si="110"/>
        <v>#DIV/0!</v>
      </c>
    </row>
    <row r="2360" spans="10:14" x14ac:dyDescent="0.25">
      <c r="J2360" s="84">
        <f>EOD_T-A2360</f>
        <v>42094</v>
      </c>
      <c r="K2360" s="83">
        <f t="shared" si="108"/>
        <v>0</v>
      </c>
      <c r="L2360" s="83" t="e">
        <f t="shared" si="109"/>
        <v>#DIV/0!</v>
      </c>
      <c r="M2360" s="83" t="e">
        <f>L2360-CGB_90DSMR</f>
        <v>#DIV/0!</v>
      </c>
      <c r="N2360" s="83" t="e">
        <f t="shared" si="110"/>
        <v>#DIV/0!</v>
      </c>
    </row>
    <row r="2361" spans="10:14" x14ac:dyDescent="0.25">
      <c r="J2361" s="84">
        <f>EOD_T-A2361</f>
        <v>42094</v>
      </c>
      <c r="K2361" s="83">
        <f t="shared" si="108"/>
        <v>0</v>
      </c>
      <c r="L2361" s="83" t="e">
        <f t="shared" si="109"/>
        <v>#DIV/0!</v>
      </c>
      <c r="M2361" s="83" t="e">
        <f>L2361-CGB_90DSMR</f>
        <v>#DIV/0!</v>
      </c>
      <c r="N2361" s="83" t="e">
        <f t="shared" si="110"/>
        <v>#DIV/0!</v>
      </c>
    </row>
    <row r="2362" spans="10:14" x14ac:dyDescent="0.25">
      <c r="J2362" s="84">
        <f>EOD_T-A2362</f>
        <v>42094</v>
      </c>
      <c r="K2362" s="83">
        <f t="shared" si="108"/>
        <v>0</v>
      </c>
      <c r="L2362" s="83" t="e">
        <f t="shared" si="109"/>
        <v>#DIV/0!</v>
      </c>
      <c r="M2362" s="83" t="e">
        <f>L2362-CGB_90DSMR</f>
        <v>#DIV/0!</v>
      </c>
      <c r="N2362" s="83" t="e">
        <f t="shared" si="110"/>
        <v>#DIV/0!</v>
      </c>
    </row>
    <row r="2363" spans="10:14" x14ac:dyDescent="0.25">
      <c r="J2363" s="84">
        <f>EOD_T-A2363</f>
        <v>42094</v>
      </c>
      <c r="K2363" s="83">
        <f t="shared" si="108"/>
        <v>0</v>
      </c>
      <c r="L2363" s="83" t="e">
        <f t="shared" si="109"/>
        <v>#DIV/0!</v>
      </c>
      <c r="M2363" s="83" t="e">
        <f>L2363-CGB_90DSMR</f>
        <v>#DIV/0!</v>
      </c>
      <c r="N2363" s="83" t="e">
        <f t="shared" si="110"/>
        <v>#DIV/0!</v>
      </c>
    </row>
    <row r="2364" spans="10:14" x14ac:dyDescent="0.25">
      <c r="J2364" s="84">
        <f>EOD_T-A2364</f>
        <v>42094</v>
      </c>
      <c r="K2364" s="83">
        <f t="shared" si="108"/>
        <v>0</v>
      </c>
      <c r="L2364" s="83" t="e">
        <f t="shared" si="109"/>
        <v>#DIV/0!</v>
      </c>
      <c r="M2364" s="83" t="e">
        <f>L2364-CGB_90DSMR</f>
        <v>#DIV/0!</v>
      </c>
      <c r="N2364" s="83" t="e">
        <f t="shared" si="110"/>
        <v>#DIV/0!</v>
      </c>
    </row>
    <row r="2365" spans="10:14" x14ac:dyDescent="0.25">
      <c r="J2365" s="84">
        <f>EOD_T-A2365</f>
        <v>42094</v>
      </c>
      <c r="K2365" s="83">
        <f t="shared" si="108"/>
        <v>0</v>
      </c>
      <c r="L2365" s="83" t="e">
        <f t="shared" si="109"/>
        <v>#DIV/0!</v>
      </c>
      <c r="M2365" s="83" t="e">
        <f>L2365-CGB_90DSMR</f>
        <v>#DIV/0!</v>
      </c>
      <c r="N2365" s="83" t="e">
        <f t="shared" si="110"/>
        <v>#DIV/0!</v>
      </c>
    </row>
    <row r="2366" spans="10:14" x14ac:dyDescent="0.25">
      <c r="J2366" s="84">
        <f>EOD_T-A2366</f>
        <v>42094</v>
      </c>
      <c r="K2366" s="83">
        <f t="shared" si="108"/>
        <v>0</v>
      </c>
      <c r="L2366" s="83" t="e">
        <f t="shared" si="109"/>
        <v>#DIV/0!</v>
      </c>
      <c r="M2366" s="83" t="e">
        <f>L2366-CGB_90DSMR</f>
        <v>#DIV/0!</v>
      </c>
      <c r="N2366" s="83" t="e">
        <f t="shared" si="110"/>
        <v>#DIV/0!</v>
      </c>
    </row>
    <row r="2367" spans="10:14" x14ac:dyDescent="0.25">
      <c r="J2367" s="84">
        <f>EOD_T-A2367</f>
        <v>42094</v>
      </c>
      <c r="K2367" s="83">
        <f t="shared" si="108"/>
        <v>0</v>
      </c>
      <c r="L2367" s="83" t="e">
        <f t="shared" si="109"/>
        <v>#DIV/0!</v>
      </c>
      <c r="M2367" s="83" t="e">
        <f>L2367-CGB_90DSMR</f>
        <v>#DIV/0!</v>
      </c>
      <c r="N2367" s="83" t="e">
        <f t="shared" si="110"/>
        <v>#DIV/0!</v>
      </c>
    </row>
    <row r="2368" spans="10:14" x14ac:dyDescent="0.25">
      <c r="J2368" s="84">
        <f>EOD_T-A2368</f>
        <v>42094</v>
      </c>
      <c r="K2368" s="83">
        <f t="shared" si="108"/>
        <v>0</v>
      </c>
      <c r="L2368" s="83" t="e">
        <f t="shared" si="109"/>
        <v>#DIV/0!</v>
      </c>
      <c r="M2368" s="83" t="e">
        <f>L2368-CGB_90DSMR</f>
        <v>#DIV/0!</v>
      </c>
      <c r="N2368" s="83" t="e">
        <f t="shared" si="110"/>
        <v>#DIV/0!</v>
      </c>
    </row>
    <row r="2369" spans="10:14" x14ac:dyDescent="0.25">
      <c r="J2369" s="84">
        <f>EOD_T-A2369</f>
        <v>42094</v>
      </c>
      <c r="K2369" s="83">
        <f t="shared" si="108"/>
        <v>0</v>
      </c>
      <c r="L2369" s="83" t="e">
        <f t="shared" si="109"/>
        <v>#DIV/0!</v>
      </c>
      <c r="M2369" s="83" t="e">
        <f>L2369-CGB_90DSMR</f>
        <v>#DIV/0!</v>
      </c>
      <c r="N2369" s="83" t="e">
        <f t="shared" si="110"/>
        <v>#DIV/0!</v>
      </c>
    </row>
    <row r="2370" spans="10:14" x14ac:dyDescent="0.25">
      <c r="J2370" s="84">
        <f>EOD_T-A2370</f>
        <v>42094</v>
      </c>
      <c r="K2370" s="83">
        <f t="shared" si="108"/>
        <v>0</v>
      </c>
      <c r="L2370" s="83" t="e">
        <f t="shared" si="109"/>
        <v>#DIV/0!</v>
      </c>
      <c r="M2370" s="83" t="e">
        <f>L2370-CGB_90DSMR</f>
        <v>#DIV/0!</v>
      </c>
      <c r="N2370" s="83" t="e">
        <f t="shared" si="110"/>
        <v>#DIV/0!</v>
      </c>
    </row>
    <row r="2371" spans="10:14" x14ac:dyDescent="0.25">
      <c r="J2371" s="84">
        <f>EOD_T-A2371</f>
        <v>42094</v>
      </c>
      <c r="K2371" s="83">
        <f t="shared" si="108"/>
        <v>0</v>
      </c>
      <c r="L2371" s="83" t="e">
        <f t="shared" si="109"/>
        <v>#DIV/0!</v>
      </c>
      <c r="M2371" s="83" t="e">
        <f>L2371-CGB_90DSMR</f>
        <v>#DIV/0!</v>
      </c>
      <c r="N2371" s="83" t="e">
        <f t="shared" si="110"/>
        <v>#DIV/0!</v>
      </c>
    </row>
    <row r="2372" spans="10:14" x14ac:dyDescent="0.25">
      <c r="J2372" s="84">
        <f>EOD_T-A2372</f>
        <v>42094</v>
      </c>
      <c r="K2372" s="83">
        <f t="shared" si="108"/>
        <v>0</v>
      </c>
      <c r="L2372" s="83" t="e">
        <f t="shared" si="109"/>
        <v>#DIV/0!</v>
      </c>
      <c r="M2372" s="83" t="e">
        <f>L2372-CGB_90DSMR</f>
        <v>#DIV/0!</v>
      </c>
      <c r="N2372" s="83" t="e">
        <f t="shared" si="110"/>
        <v>#DIV/0!</v>
      </c>
    </row>
    <row r="2373" spans="10:14" x14ac:dyDescent="0.25">
      <c r="J2373" s="84">
        <f>EOD_T-A2373</f>
        <v>42094</v>
      </c>
      <c r="K2373" s="83">
        <f t="shared" si="108"/>
        <v>0</v>
      </c>
      <c r="L2373" s="83" t="e">
        <f t="shared" si="109"/>
        <v>#DIV/0!</v>
      </c>
      <c r="M2373" s="83" t="e">
        <f>L2373-CGB_90DSMR</f>
        <v>#DIV/0!</v>
      </c>
      <c r="N2373" s="83" t="e">
        <f t="shared" si="110"/>
        <v>#DIV/0!</v>
      </c>
    </row>
    <row r="2374" spans="10:14" x14ac:dyDescent="0.25">
      <c r="J2374" s="84">
        <f>EOD_T-A2374</f>
        <v>42094</v>
      </c>
      <c r="K2374" s="83">
        <f t="shared" si="108"/>
        <v>0</v>
      </c>
      <c r="L2374" s="83" t="e">
        <f t="shared" si="109"/>
        <v>#DIV/0!</v>
      </c>
      <c r="M2374" s="83" t="e">
        <f>L2374-CGB_90DSMR</f>
        <v>#DIV/0!</v>
      </c>
      <c r="N2374" s="83" t="e">
        <f t="shared" si="110"/>
        <v>#DIV/0!</v>
      </c>
    </row>
    <row r="2375" spans="10:14" x14ac:dyDescent="0.25">
      <c r="J2375" s="84">
        <f>EOD_T-A2375</f>
        <v>42094</v>
      </c>
      <c r="K2375" s="83">
        <f t="shared" si="108"/>
        <v>0</v>
      </c>
      <c r="L2375" s="83" t="e">
        <f t="shared" si="109"/>
        <v>#DIV/0!</v>
      </c>
      <c r="M2375" s="83" t="e">
        <f>L2375-CGB_90DSMR</f>
        <v>#DIV/0!</v>
      </c>
      <c r="N2375" s="83" t="e">
        <f t="shared" si="110"/>
        <v>#DIV/0!</v>
      </c>
    </row>
    <row r="2376" spans="10:14" x14ac:dyDescent="0.25">
      <c r="J2376" s="84">
        <f>EOD_T-A2376</f>
        <v>42094</v>
      </c>
      <c r="K2376" s="83">
        <f t="shared" si="108"/>
        <v>0</v>
      </c>
      <c r="L2376" s="83" t="e">
        <f t="shared" si="109"/>
        <v>#DIV/0!</v>
      </c>
      <c r="M2376" s="83" t="e">
        <f>L2376-CGB_90DSMR</f>
        <v>#DIV/0!</v>
      </c>
      <c r="N2376" s="83" t="e">
        <f t="shared" si="110"/>
        <v>#DIV/0!</v>
      </c>
    </row>
    <row r="2377" spans="10:14" x14ac:dyDescent="0.25">
      <c r="J2377" s="84">
        <f>EOD_T-A2377</f>
        <v>42094</v>
      </c>
      <c r="K2377" s="83">
        <f t="shared" si="108"/>
        <v>0</v>
      </c>
      <c r="L2377" s="83" t="e">
        <f t="shared" si="109"/>
        <v>#DIV/0!</v>
      </c>
      <c r="M2377" s="83" t="e">
        <f>L2377-CGB_90DSMR</f>
        <v>#DIV/0!</v>
      </c>
      <c r="N2377" s="83" t="e">
        <f t="shared" si="110"/>
        <v>#DIV/0!</v>
      </c>
    </row>
    <row r="2378" spans="10:14" x14ac:dyDescent="0.25">
      <c r="J2378" s="84">
        <f>EOD_T-A2378</f>
        <v>42094</v>
      </c>
      <c r="K2378" s="83">
        <f t="shared" si="108"/>
        <v>0</v>
      </c>
      <c r="L2378" s="83" t="e">
        <f t="shared" si="109"/>
        <v>#DIV/0!</v>
      </c>
      <c r="M2378" s="83" t="e">
        <f>L2378-CGB_90DSMR</f>
        <v>#DIV/0!</v>
      </c>
      <c r="N2378" s="83" t="e">
        <f t="shared" si="110"/>
        <v>#DIV/0!</v>
      </c>
    </row>
    <row r="2379" spans="10:14" x14ac:dyDescent="0.25">
      <c r="J2379" s="84">
        <f>EOD_T-A2379</f>
        <v>42094</v>
      </c>
      <c r="K2379" s="83">
        <f t="shared" si="108"/>
        <v>0</v>
      </c>
      <c r="L2379" s="83" t="e">
        <f t="shared" si="109"/>
        <v>#DIV/0!</v>
      </c>
      <c r="M2379" s="83" t="e">
        <f>L2379-CGB_90DSMR</f>
        <v>#DIV/0!</v>
      </c>
      <c r="N2379" s="83" t="e">
        <f t="shared" si="110"/>
        <v>#DIV/0!</v>
      </c>
    </row>
    <row r="2380" spans="10:14" x14ac:dyDescent="0.25">
      <c r="J2380" s="84">
        <f>EOD_T-A2380</f>
        <v>42094</v>
      </c>
      <c r="K2380" s="83">
        <f t="shared" ref="K2380:K2443" si="111">E2380-E2381</f>
        <v>0</v>
      </c>
      <c r="L2380" s="83" t="e">
        <f t="shared" ref="L2380:L2443" si="112">K2380/E2381*100</f>
        <v>#DIV/0!</v>
      </c>
      <c r="M2380" s="83" t="e">
        <f>L2380-CGB_90DSMR</f>
        <v>#DIV/0!</v>
      </c>
      <c r="N2380" s="83" t="e">
        <f t="shared" ref="N2380:N2443" si="113">M2380*M2380</f>
        <v>#DIV/0!</v>
      </c>
    </row>
    <row r="2381" spans="10:14" x14ac:dyDescent="0.25">
      <c r="J2381" s="84">
        <f>EOD_T-A2381</f>
        <v>42094</v>
      </c>
      <c r="K2381" s="83">
        <f t="shared" si="111"/>
        <v>0</v>
      </c>
      <c r="L2381" s="83" t="e">
        <f t="shared" si="112"/>
        <v>#DIV/0!</v>
      </c>
      <c r="M2381" s="83" t="e">
        <f>L2381-CGB_90DSMR</f>
        <v>#DIV/0!</v>
      </c>
      <c r="N2381" s="83" t="e">
        <f t="shared" si="113"/>
        <v>#DIV/0!</v>
      </c>
    </row>
    <row r="2382" spans="10:14" x14ac:dyDescent="0.25">
      <c r="J2382" s="84">
        <f>EOD_T-A2382</f>
        <v>42094</v>
      </c>
      <c r="K2382" s="83">
        <f t="shared" si="111"/>
        <v>0</v>
      </c>
      <c r="L2382" s="83" t="e">
        <f t="shared" si="112"/>
        <v>#DIV/0!</v>
      </c>
      <c r="M2382" s="83" t="e">
        <f>L2382-CGB_90DSMR</f>
        <v>#DIV/0!</v>
      </c>
      <c r="N2382" s="83" t="e">
        <f t="shared" si="113"/>
        <v>#DIV/0!</v>
      </c>
    </row>
    <row r="2383" spans="10:14" x14ac:dyDescent="0.25">
      <c r="J2383" s="84">
        <f>EOD_T-A2383</f>
        <v>42094</v>
      </c>
      <c r="K2383" s="83">
        <f t="shared" si="111"/>
        <v>0</v>
      </c>
      <c r="L2383" s="83" t="e">
        <f t="shared" si="112"/>
        <v>#DIV/0!</v>
      </c>
      <c r="M2383" s="83" t="e">
        <f>L2383-CGB_90DSMR</f>
        <v>#DIV/0!</v>
      </c>
      <c r="N2383" s="83" t="e">
        <f t="shared" si="113"/>
        <v>#DIV/0!</v>
      </c>
    </row>
    <row r="2384" spans="10:14" x14ac:dyDescent="0.25">
      <c r="J2384" s="84">
        <f>EOD_T-A2384</f>
        <v>42094</v>
      </c>
      <c r="K2384" s="83">
        <f t="shared" si="111"/>
        <v>0</v>
      </c>
      <c r="L2384" s="83" t="e">
        <f t="shared" si="112"/>
        <v>#DIV/0!</v>
      </c>
      <c r="M2384" s="83" t="e">
        <f>L2384-CGB_90DSMR</f>
        <v>#DIV/0!</v>
      </c>
      <c r="N2384" s="83" t="e">
        <f t="shared" si="113"/>
        <v>#DIV/0!</v>
      </c>
    </row>
    <row r="2385" spans="10:14" x14ac:dyDescent="0.25">
      <c r="J2385" s="84">
        <f>EOD_T-A2385</f>
        <v>42094</v>
      </c>
      <c r="K2385" s="83">
        <f t="shared" si="111"/>
        <v>0</v>
      </c>
      <c r="L2385" s="83" t="e">
        <f t="shared" si="112"/>
        <v>#DIV/0!</v>
      </c>
      <c r="M2385" s="83" t="e">
        <f>L2385-CGB_90DSMR</f>
        <v>#DIV/0!</v>
      </c>
      <c r="N2385" s="83" t="e">
        <f t="shared" si="113"/>
        <v>#DIV/0!</v>
      </c>
    </row>
    <row r="2386" spans="10:14" x14ac:dyDescent="0.25">
      <c r="J2386" s="84">
        <f>EOD_T-A2386</f>
        <v>42094</v>
      </c>
      <c r="K2386" s="83">
        <f t="shared" si="111"/>
        <v>0</v>
      </c>
      <c r="L2386" s="83" t="e">
        <f t="shared" si="112"/>
        <v>#DIV/0!</v>
      </c>
      <c r="M2386" s="83" t="e">
        <f>L2386-CGB_90DSMR</f>
        <v>#DIV/0!</v>
      </c>
      <c r="N2386" s="83" t="e">
        <f t="shared" si="113"/>
        <v>#DIV/0!</v>
      </c>
    </row>
    <row r="2387" spans="10:14" x14ac:dyDescent="0.25">
      <c r="J2387" s="84">
        <f>EOD_T-A2387</f>
        <v>42094</v>
      </c>
      <c r="K2387" s="83">
        <f t="shared" si="111"/>
        <v>0</v>
      </c>
      <c r="L2387" s="83" t="e">
        <f t="shared" si="112"/>
        <v>#DIV/0!</v>
      </c>
      <c r="M2387" s="83" t="e">
        <f>L2387-CGB_90DSMR</f>
        <v>#DIV/0!</v>
      </c>
      <c r="N2387" s="83" t="e">
        <f t="shared" si="113"/>
        <v>#DIV/0!</v>
      </c>
    </row>
    <row r="2388" spans="10:14" x14ac:dyDescent="0.25">
      <c r="J2388" s="84">
        <f>EOD_T-A2388</f>
        <v>42094</v>
      </c>
      <c r="K2388" s="83">
        <f t="shared" si="111"/>
        <v>0</v>
      </c>
      <c r="L2388" s="83" t="e">
        <f t="shared" si="112"/>
        <v>#DIV/0!</v>
      </c>
      <c r="M2388" s="83" t="e">
        <f>L2388-CGB_90DSMR</f>
        <v>#DIV/0!</v>
      </c>
      <c r="N2388" s="83" t="e">
        <f t="shared" si="113"/>
        <v>#DIV/0!</v>
      </c>
    </row>
    <row r="2389" spans="10:14" x14ac:dyDescent="0.25">
      <c r="J2389" s="84">
        <f>EOD_T-A2389</f>
        <v>42094</v>
      </c>
      <c r="K2389" s="83">
        <f t="shared" si="111"/>
        <v>0</v>
      </c>
      <c r="L2389" s="83" t="e">
        <f t="shared" si="112"/>
        <v>#DIV/0!</v>
      </c>
      <c r="M2389" s="83" t="e">
        <f>L2389-CGB_90DSMR</f>
        <v>#DIV/0!</v>
      </c>
      <c r="N2389" s="83" t="e">
        <f t="shared" si="113"/>
        <v>#DIV/0!</v>
      </c>
    </row>
    <row r="2390" spans="10:14" x14ac:dyDescent="0.25">
      <c r="J2390" s="84">
        <f>EOD_T-A2390</f>
        <v>42094</v>
      </c>
      <c r="K2390" s="83">
        <f t="shared" si="111"/>
        <v>0</v>
      </c>
      <c r="L2390" s="83" t="e">
        <f t="shared" si="112"/>
        <v>#DIV/0!</v>
      </c>
      <c r="M2390" s="83" t="e">
        <f>L2390-CGB_90DSMR</f>
        <v>#DIV/0!</v>
      </c>
      <c r="N2390" s="83" t="e">
        <f t="shared" si="113"/>
        <v>#DIV/0!</v>
      </c>
    </row>
    <row r="2391" spans="10:14" x14ac:dyDescent="0.25">
      <c r="J2391" s="84">
        <f>EOD_T-A2391</f>
        <v>42094</v>
      </c>
      <c r="K2391" s="83">
        <f t="shared" si="111"/>
        <v>0</v>
      </c>
      <c r="L2391" s="83" t="e">
        <f t="shared" si="112"/>
        <v>#DIV/0!</v>
      </c>
      <c r="M2391" s="83" t="e">
        <f>L2391-CGB_90DSMR</f>
        <v>#DIV/0!</v>
      </c>
      <c r="N2391" s="83" t="e">
        <f t="shared" si="113"/>
        <v>#DIV/0!</v>
      </c>
    </row>
    <row r="2392" spans="10:14" x14ac:dyDescent="0.25">
      <c r="J2392" s="84">
        <f>EOD_T-A2392</f>
        <v>42094</v>
      </c>
      <c r="K2392" s="83">
        <f t="shared" si="111"/>
        <v>0</v>
      </c>
      <c r="L2392" s="83" t="e">
        <f t="shared" si="112"/>
        <v>#DIV/0!</v>
      </c>
      <c r="M2392" s="83" t="e">
        <f>L2392-CGB_90DSMR</f>
        <v>#DIV/0!</v>
      </c>
      <c r="N2392" s="83" t="e">
        <f t="shared" si="113"/>
        <v>#DIV/0!</v>
      </c>
    </row>
    <row r="2393" spans="10:14" x14ac:dyDescent="0.25">
      <c r="J2393" s="84">
        <f>EOD_T-A2393</f>
        <v>42094</v>
      </c>
      <c r="K2393" s="83">
        <f t="shared" si="111"/>
        <v>0</v>
      </c>
      <c r="L2393" s="83" t="e">
        <f t="shared" si="112"/>
        <v>#DIV/0!</v>
      </c>
      <c r="M2393" s="83" t="e">
        <f>L2393-CGB_90DSMR</f>
        <v>#DIV/0!</v>
      </c>
      <c r="N2393" s="83" t="e">
        <f t="shared" si="113"/>
        <v>#DIV/0!</v>
      </c>
    </row>
    <row r="2394" spans="10:14" x14ac:dyDescent="0.25">
      <c r="J2394" s="84">
        <f>EOD_T-A2394</f>
        <v>42094</v>
      </c>
      <c r="K2394" s="83">
        <f t="shared" si="111"/>
        <v>0</v>
      </c>
      <c r="L2394" s="83" t="e">
        <f t="shared" si="112"/>
        <v>#DIV/0!</v>
      </c>
      <c r="M2394" s="83" t="e">
        <f>L2394-CGB_90DSMR</f>
        <v>#DIV/0!</v>
      </c>
      <c r="N2394" s="83" t="e">
        <f t="shared" si="113"/>
        <v>#DIV/0!</v>
      </c>
    </row>
    <row r="2395" spans="10:14" x14ac:dyDescent="0.25">
      <c r="J2395" s="84">
        <f>EOD_T-A2395</f>
        <v>42094</v>
      </c>
      <c r="K2395" s="83">
        <f t="shared" si="111"/>
        <v>0</v>
      </c>
      <c r="L2395" s="83" t="e">
        <f t="shared" si="112"/>
        <v>#DIV/0!</v>
      </c>
      <c r="M2395" s="83" t="e">
        <f>L2395-CGB_90DSMR</f>
        <v>#DIV/0!</v>
      </c>
      <c r="N2395" s="83" t="e">
        <f t="shared" si="113"/>
        <v>#DIV/0!</v>
      </c>
    </row>
    <row r="2396" spans="10:14" x14ac:dyDescent="0.25">
      <c r="J2396" s="84">
        <f>EOD_T-A2396</f>
        <v>42094</v>
      </c>
      <c r="K2396" s="83">
        <f t="shared" si="111"/>
        <v>0</v>
      </c>
      <c r="L2396" s="83" t="e">
        <f t="shared" si="112"/>
        <v>#DIV/0!</v>
      </c>
      <c r="M2396" s="83" t="e">
        <f>L2396-CGB_90DSMR</f>
        <v>#DIV/0!</v>
      </c>
      <c r="N2396" s="83" t="e">
        <f t="shared" si="113"/>
        <v>#DIV/0!</v>
      </c>
    </row>
    <row r="2397" spans="10:14" x14ac:dyDescent="0.25">
      <c r="J2397" s="84">
        <f>EOD_T-A2397</f>
        <v>42094</v>
      </c>
      <c r="K2397" s="83">
        <f t="shared" si="111"/>
        <v>0</v>
      </c>
      <c r="L2397" s="83" t="e">
        <f t="shared" si="112"/>
        <v>#DIV/0!</v>
      </c>
      <c r="M2397" s="83" t="e">
        <f>L2397-CGB_90DSMR</f>
        <v>#DIV/0!</v>
      </c>
      <c r="N2397" s="83" t="e">
        <f t="shared" si="113"/>
        <v>#DIV/0!</v>
      </c>
    </row>
    <row r="2398" spans="10:14" x14ac:dyDescent="0.25">
      <c r="J2398" s="84">
        <f>EOD_T-A2398</f>
        <v>42094</v>
      </c>
      <c r="K2398" s="83">
        <f t="shared" si="111"/>
        <v>0</v>
      </c>
      <c r="L2398" s="83" t="e">
        <f t="shared" si="112"/>
        <v>#DIV/0!</v>
      </c>
      <c r="M2398" s="83" t="e">
        <f>L2398-CGB_90DSMR</f>
        <v>#DIV/0!</v>
      </c>
      <c r="N2398" s="83" t="e">
        <f t="shared" si="113"/>
        <v>#DIV/0!</v>
      </c>
    </row>
    <row r="2399" spans="10:14" x14ac:dyDescent="0.25">
      <c r="J2399" s="84">
        <f>EOD_T-A2399</f>
        <v>42094</v>
      </c>
      <c r="K2399" s="83">
        <f t="shared" si="111"/>
        <v>0</v>
      </c>
      <c r="L2399" s="83" t="e">
        <f t="shared" si="112"/>
        <v>#DIV/0!</v>
      </c>
      <c r="M2399" s="83" t="e">
        <f>L2399-CGB_90DSMR</f>
        <v>#DIV/0!</v>
      </c>
      <c r="N2399" s="83" t="e">
        <f t="shared" si="113"/>
        <v>#DIV/0!</v>
      </c>
    </row>
    <row r="2400" spans="10:14" x14ac:dyDescent="0.25">
      <c r="J2400" s="84">
        <f>EOD_T-A2400</f>
        <v>42094</v>
      </c>
      <c r="K2400" s="83">
        <f t="shared" si="111"/>
        <v>0</v>
      </c>
      <c r="L2400" s="83" t="e">
        <f t="shared" si="112"/>
        <v>#DIV/0!</v>
      </c>
      <c r="M2400" s="83" t="e">
        <f>L2400-CGB_90DSMR</f>
        <v>#DIV/0!</v>
      </c>
      <c r="N2400" s="83" t="e">
        <f t="shared" si="113"/>
        <v>#DIV/0!</v>
      </c>
    </row>
    <row r="2401" spans="10:14" x14ac:dyDescent="0.25">
      <c r="J2401" s="84">
        <f>EOD_T-A2401</f>
        <v>42094</v>
      </c>
      <c r="K2401" s="83">
        <f t="shared" si="111"/>
        <v>0</v>
      </c>
      <c r="L2401" s="83" t="e">
        <f t="shared" si="112"/>
        <v>#DIV/0!</v>
      </c>
      <c r="M2401" s="83" t="e">
        <f>L2401-CGB_90DSMR</f>
        <v>#DIV/0!</v>
      </c>
      <c r="N2401" s="83" t="e">
        <f t="shared" si="113"/>
        <v>#DIV/0!</v>
      </c>
    </row>
    <row r="2402" spans="10:14" x14ac:dyDescent="0.25">
      <c r="J2402" s="84">
        <f>EOD_T-A2402</f>
        <v>42094</v>
      </c>
      <c r="K2402" s="83">
        <f t="shared" si="111"/>
        <v>0</v>
      </c>
      <c r="L2402" s="83" t="e">
        <f t="shared" si="112"/>
        <v>#DIV/0!</v>
      </c>
      <c r="M2402" s="83" t="e">
        <f>L2402-CGB_90DSMR</f>
        <v>#DIV/0!</v>
      </c>
      <c r="N2402" s="83" t="e">
        <f t="shared" si="113"/>
        <v>#DIV/0!</v>
      </c>
    </row>
    <row r="2403" spans="10:14" x14ac:dyDescent="0.25">
      <c r="J2403" s="84">
        <f>EOD_T-A2403</f>
        <v>42094</v>
      </c>
      <c r="K2403" s="83">
        <f t="shared" si="111"/>
        <v>0</v>
      </c>
      <c r="L2403" s="83" t="e">
        <f t="shared" si="112"/>
        <v>#DIV/0!</v>
      </c>
      <c r="M2403" s="83" t="e">
        <f>L2403-CGB_90DSMR</f>
        <v>#DIV/0!</v>
      </c>
      <c r="N2403" s="83" t="e">
        <f t="shared" si="113"/>
        <v>#DIV/0!</v>
      </c>
    </row>
    <row r="2404" spans="10:14" x14ac:dyDescent="0.25">
      <c r="J2404" s="84">
        <f>EOD_T-A2404</f>
        <v>42094</v>
      </c>
      <c r="K2404" s="83">
        <f t="shared" si="111"/>
        <v>0</v>
      </c>
      <c r="L2404" s="83" t="e">
        <f t="shared" si="112"/>
        <v>#DIV/0!</v>
      </c>
      <c r="M2404" s="83" t="e">
        <f>L2404-CGB_90DSMR</f>
        <v>#DIV/0!</v>
      </c>
      <c r="N2404" s="83" t="e">
        <f t="shared" si="113"/>
        <v>#DIV/0!</v>
      </c>
    </row>
    <row r="2405" spans="10:14" x14ac:dyDescent="0.25">
      <c r="J2405" s="84">
        <f>EOD_T-A2405</f>
        <v>42094</v>
      </c>
      <c r="K2405" s="83">
        <f t="shared" si="111"/>
        <v>0</v>
      </c>
      <c r="L2405" s="83" t="e">
        <f t="shared" si="112"/>
        <v>#DIV/0!</v>
      </c>
      <c r="M2405" s="83" t="e">
        <f>L2405-CGB_90DSMR</f>
        <v>#DIV/0!</v>
      </c>
      <c r="N2405" s="83" t="e">
        <f t="shared" si="113"/>
        <v>#DIV/0!</v>
      </c>
    </row>
    <row r="2406" spans="10:14" x14ac:dyDescent="0.25">
      <c r="J2406" s="84">
        <f>EOD_T-A2406</f>
        <v>42094</v>
      </c>
      <c r="K2406" s="83">
        <f t="shared" si="111"/>
        <v>0</v>
      </c>
      <c r="L2406" s="83" t="e">
        <f t="shared" si="112"/>
        <v>#DIV/0!</v>
      </c>
      <c r="M2406" s="83" t="e">
        <f>L2406-CGB_90DSMR</f>
        <v>#DIV/0!</v>
      </c>
      <c r="N2406" s="83" t="e">
        <f t="shared" si="113"/>
        <v>#DIV/0!</v>
      </c>
    </row>
    <row r="2407" spans="10:14" x14ac:dyDescent="0.25">
      <c r="J2407" s="84">
        <f>EOD_T-A2407</f>
        <v>42094</v>
      </c>
      <c r="K2407" s="83">
        <f t="shared" si="111"/>
        <v>0</v>
      </c>
      <c r="L2407" s="83" t="e">
        <f t="shared" si="112"/>
        <v>#DIV/0!</v>
      </c>
      <c r="M2407" s="83" t="e">
        <f>L2407-CGB_90DSMR</f>
        <v>#DIV/0!</v>
      </c>
      <c r="N2407" s="83" t="e">
        <f t="shared" si="113"/>
        <v>#DIV/0!</v>
      </c>
    </row>
    <row r="2408" spans="10:14" x14ac:dyDescent="0.25">
      <c r="J2408" s="84">
        <f>EOD_T-A2408</f>
        <v>42094</v>
      </c>
      <c r="K2408" s="83">
        <f t="shared" si="111"/>
        <v>0</v>
      </c>
      <c r="L2408" s="83" t="e">
        <f t="shared" si="112"/>
        <v>#DIV/0!</v>
      </c>
      <c r="M2408" s="83" t="e">
        <f>L2408-CGB_90DSMR</f>
        <v>#DIV/0!</v>
      </c>
      <c r="N2408" s="83" t="e">
        <f t="shared" si="113"/>
        <v>#DIV/0!</v>
      </c>
    </row>
    <row r="2409" spans="10:14" x14ac:dyDescent="0.25">
      <c r="J2409" s="84">
        <f>EOD_T-A2409</f>
        <v>42094</v>
      </c>
      <c r="K2409" s="83">
        <f t="shared" si="111"/>
        <v>0</v>
      </c>
      <c r="L2409" s="83" t="e">
        <f t="shared" si="112"/>
        <v>#DIV/0!</v>
      </c>
      <c r="M2409" s="83" t="e">
        <f>L2409-CGB_90DSMR</f>
        <v>#DIV/0!</v>
      </c>
      <c r="N2409" s="83" t="e">
        <f t="shared" si="113"/>
        <v>#DIV/0!</v>
      </c>
    </row>
    <row r="2410" spans="10:14" x14ac:dyDescent="0.25">
      <c r="J2410" s="84">
        <f>EOD_T-A2410</f>
        <v>42094</v>
      </c>
      <c r="K2410" s="83">
        <f t="shared" si="111"/>
        <v>0</v>
      </c>
      <c r="L2410" s="83" t="e">
        <f t="shared" si="112"/>
        <v>#DIV/0!</v>
      </c>
      <c r="M2410" s="83" t="e">
        <f>L2410-CGB_90DSMR</f>
        <v>#DIV/0!</v>
      </c>
      <c r="N2410" s="83" t="e">
        <f t="shared" si="113"/>
        <v>#DIV/0!</v>
      </c>
    </row>
    <row r="2411" spans="10:14" x14ac:dyDescent="0.25">
      <c r="J2411" s="84">
        <f>EOD_T-A2411</f>
        <v>42094</v>
      </c>
      <c r="K2411" s="83">
        <f t="shared" si="111"/>
        <v>0</v>
      </c>
      <c r="L2411" s="83" t="e">
        <f t="shared" si="112"/>
        <v>#DIV/0!</v>
      </c>
      <c r="M2411" s="83" t="e">
        <f>L2411-CGB_90DSMR</f>
        <v>#DIV/0!</v>
      </c>
      <c r="N2411" s="83" t="e">
        <f t="shared" si="113"/>
        <v>#DIV/0!</v>
      </c>
    </row>
    <row r="2412" spans="10:14" x14ac:dyDescent="0.25">
      <c r="J2412" s="84">
        <f>EOD_T-A2412</f>
        <v>42094</v>
      </c>
      <c r="K2412" s="83">
        <f t="shared" si="111"/>
        <v>0</v>
      </c>
      <c r="L2412" s="83" t="e">
        <f t="shared" si="112"/>
        <v>#DIV/0!</v>
      </c>
      <c r="M2412" s="83" t="e">
        <f>L2412-CGB_90DSMR</f>
        <v>#DIV/0!</v>
      </c>
      <c r="N2412" s="83" t="e">
        <f t="shared" si="113"/>
        <v>#DIV/0!</v>
      </c>
    </row>
    <row r="2413" spans="10:14" x14ac:dyDescent="0.25">
      <c r="J2413" s="84">
        <f>EOD_T-A2413</f>
        <v>42094</v>
      </c>
      <c r="K2413" s="83">
        <f t="shared" si="111"/>
        <v>0</v>
      </c>
      <c r="L2413" s="83" t="e">
        <f t="shared" si="112"/>
        <v>#DIV/0!</v>
      </c>
      <c r="M2413" s="83" t="e">
        <f>L2413-CGB_90DSMR</f>
        <v>#DIV/0!</v>
      </c>
      <c r="N2413" s="83" t="e">
        <f t="shared" si="113"/>
        <v>#DIV/0!</v>
      </c>
    </row>
    <row r="2414" spans="10:14" x14ac:dyDescent="0.25">
      <c r="J2414" s="84">
        <f>EOD_T-A2414</f>
        <v>42094</v>
      </c>
      <c r="K2414" s="83">
        <f t="shared" si="111"/>
        <v>0</v>
      </c>
      <c r="L2414" s="83" t="e">
        <f t="shared" si="112"/>
        <v>#DIV/0!</v>
      </c>
      <c r="M2414" s="83" t="e">
        <f>L2414-CGB_90DSMR</f>
        <v>#DIV/0!</v>
      </c>
      <c r="N2414" s="83" t="e">
        <f t="shared" si="113"/>
        <v>#DIV/0!</v>
      </c>
    </row>
    <row r="2415" spans="10:14" x14ac:dyDescent="0.25">
      <c r="J2415" s="84">
        <f>EOD_T-A2415</f>
        <v>42094</v>
      </c>
      <c r="K2415" s="83">
        <f t="shared" si="111"/>
        <v>0</v>
      </c>
      <c r="L2415" s="83" t="e">
        <f t="shared" si="112"/>
        <v>#DIV/0!</v>
      </c>
      <c r="M2415" s="83" t="e">
        <f>L2415-CGB_90DSMR</f>
        <v>#DIV/0!</v>
      </c>
      <c r="N2415" s="83" t="e">
        <f t="shared" si="113"/>
        <v>#DIV/0!</v>
      </c>
    </row>
    <row r="2416" spans="10:14" x14ac:dyDescent="0.25">
      <c r="J2416" s="84">
        <f>EOD_T-A2416</f>
        <v>42094</v>
      </c>
      <c r="K2416" s="83">
        <f t="shared" si="111"/>
        <v>0</v>
      </c>
      <c r="L2416" s="83" t="e">
        <f t="shared" si="112"/>
        <v>#DIV/0!</v>
      </c>
      <c r="M2416" s="83" t="e">
        <f>L2416-CGB_90DSMR</f>
        <v>#DIV/0!</v>
      </c>
      <c r="N2416" s="83" t="e">
        <f t="shared" si="113"/>
        <v>#DIV/0!</v>
      </c>
    </row>
    <row r="2417" spans="10:14" x14ac:dyDescent="0.25">
      <c r="J2417" s="84">
        <f>EOD_T-A2417</f>
        <v>42094</v>
      </c>
      <c r="K2417" s="83">
        <f t="shared" si="111"/>
        <v>0</v>
      </c>
      <c r="L2417" s="83" t="e">
        <f t="shared" si="112"/>
        <v>#DIV/0!</v>
      </c>
      <c r="M2417" s="83" t="e">
        <f>L2417-CGB_90DSMR</f>
        <v>#DIV/0!</v>
      </c>
      <c r="N2417" s="83" t="e">
        <f t="shared" si="113"/>
        <v>#DIV/0!</v>
      </c>
    </row>
    <row r="2418" spans="10:14" x14ac:dyDescent="0.25">
      <c r="J2418" s="84">
        <f>EOD_T-A2418</f>
        <v>42094</v>
      </c>
      <c r="K2418" s="83">
        <f t="shared" si="111"/>
        <v>0</v>
      </c>
      <c r="L2418" s="83" t="e">
        <f t="shared" si="112"/>
        <v>#DIV/0!</v>
      </c>
      <c r="M2418" s="83" t="e">
        <f>L2418-CGB_90DSMR</f>
        <v>#DIV/0!</v>
      </c>
      <c r="N2418" s="83" t="e">
        <f t="shared" si="113"/>
        <v>#DIV/0!</v>
      </c>
    </row>
    <row r="2419" spans="10:14" x14ac:dyDescent="0.25">
      <c r="J2419" s="84">
        <f>EOD_T-A2419</f>
        <v>42094</v>
      </c>
      <c r="K2419" s="83">
        <f t="shared" si="111"/>
        <v>0</v>
      </c>
      <c r="L2419" s="83" t="e">
        <f t="shared" si="112"/>
        <v>#DIV/0!</v>
      </c>
      <c r="M2419" s="83" t="e">
        <f>L2419-CGB_90DSMR</f>
        <v>#DIV/0!</v>
      </c>
      <c r="N2419" s="83" t="e">
        <f t="shared" si="113"/>
        <v>#DIV/0!</v>
      </c>
    </row>
    <row r="2420" spans="10:14" x14ac:dyDescent="0.25">
      <c r="J2420" s="84">
        <f>EOD_T-A2420</f>
        <v>42094</v>
      </c>
      <c r="K2420" s="83">
        <f t="shared" si="111"/>
        <v>0</v>
      </c>
      <c r="L2420" s="83" t="e">
        <f t="shared" si="112"/>
        <v>#DIV/0!</v>
      </c>
      <c r="M2420" s="83" t="e">
        <f>L2420-CGB_90DSMR</f>
        <v>#DIV/0!</v>
      </c>
      <c r="N2420" s="83" t="e">
        <f t="shared" si="113"/>
        <v>#DIV/0!</v>
      </c>
    </row>
    <row r="2421" spans="10:14" x14ac:dyDescent="0.25">
      <c r="J2421" s="84">
        <f>EOD_T-A2421</f>
        <v>42094</v>
      </c>
      <c r="K2421" s="83">
        <f t="shared" si="111"/>
        <v>0</v>
      </c>
      <c r="L2421" s="83" t="e">
        <f t="shared" si="112"/>
        <v>#DIV/0!</v>
      </c>
      <c r="M2421" s="83" t="e">
        <f>L2421-CGB_90DSMR</f>
        <v>#DIV/0!</v>
      </c>
      <c r="N2421" s="83" t="e">
        <f t="shared" si="113"/>
        <v>#DIV/0!</v>
      </c>
    </row>
    <row r="2422" spans="10:14" x14ac:dyDescent="0.25">
      <c r="J2422" s="84">
        <f>EOD_T-A2422</f>
        <v>42094</v>
      </c>
      <c r="K2422" s="83">
        <f t="shared" si="111"/>
        <v>0</v>
      </c>
      <c r="L2422" s="83" t="e">
        <f t="shared" si="112"/>
        <v>#DIV/0!</v>
      </c>
      <c r="M2422" s="83" t="e">
        <f>L2422-CGB_90DSMR</f>
        <v>#DIV/0!</v>
      </c>
      <c r="N2422" s="83" t="e">
        <f t="shared" si="113"/>
        <v>#DIV/0!</v>
      </c>
    </row>
    <row r="2423" spans="10:14" x14ac:dyDescent="0.25">
      <c r="J2423" s="84">
        <f>EOD_T-A2423</f>
        <v>42094</v>
      </c>
      <c r="K2423" s="83">
        <f t="shared" si="111"/>
        <v>0</v>
      </c>
      <c r="L2423" s="83" t="e">
        <f t="shared" si="112"/>
        <v>#DIV/0!</v>
      </c>
      <c r="M2423" s="83" t="e">
        <f>L2423-CGB_90DSMR</f>
        <v>#DIV/0!</v>
      </c>
      <c r="N2423" s="83" t="e">
        <f t="shared" si="113"/>
        <v>#DIV/0!</v>
      </c>
    </row>
    <row r="2424" spans="10:14" x14ac:dyDescent="0.25">
      <c r="J2424" s="84">
        <f>EOD_T-A2424</f>
        <v>42094</v>
      </c>
      <c r="K2424" s="83">
        <f t="shared" si="111"/>
        <v>0</v>
      </c>
      <c r="L2424" s="83" t="e">
        <f t="shared" si="112"/>
        <v>#DIV/0!</v>
      </c>
      <c r="M2424" s="83" t="e">
        <f>L2424-CGB_90DSMR</f>
        <v>#DIV/0!</v>
      </c>
      <c r="N2424" s="83" t="e">
        <f t="shared" si="113"/>
        <v>#DIV/0!</v>
      </c>
    </row>
    <row r="2425" spans="10:14" x14ac:dyDescent="0.25">
      <c r="J2425" s="84">
        <f>EOD_T-A2425</f>
        <v>42094</v>
      </c>
      <c r="K2425" s="83">
        <f t="shared" si="111"/>
        <v>0</v>
      </c>
      <c r="L2425" s="83" t="e">
        <f t="shared" si="112"/>
        <v>#DIV/0!</v>
      </c>
      <c r="M2425" s="83" t="e">
        <f>L2425-CGB_90DSMR</f>
        <v>#DIV/0!</v>
      </c>
      <c r="N2425" s="83" t="e">
        <f t="shared" si="113"/>
        <v>#DIV/0!</v>
      </c>
    </row>
    <row r="2426" spans="10:14" x14ac:dyDescent="0.25">
      <c r="J2426" s="84">
        <f>EOD_T-A2426</f>
        <v>42094</v>
      </c>
      <c r="K2426" s="83">
        <f t="shared" si="111"/>
        <v>0</v>
      </c>
      <c r="L2426" s="83" t="e">
        <f t="shared" si="112"/>
        <v>#DIV/0!</v>
      </c>
      <c r="M2426" s="83" t="e">
        <f>L2426-CGB_90DSMR</f>
        <v>#DIV/0!</v>
      </c>
      <c r="N2426" s="83" t="e">
        <f t="shared" si="113"/>
        <v>#DIV/0!</v>
      </c>
    </row>
    <row r="2427" spans="10:14" x14ac:dyDescent="0.25">
      <c r="J2427" s="84">
        <f>EOD_T-A2427</f>
        <v>42094</v>
      </c>
      <c r="K2427" s="83">
        <f t="shared" si="111"/>
        <v>0</v>
      </c>
      <c r="L2427" s="83" t="e">
        <f t="shared" si="112"/>
        <v>#DIV/0!</v>
      </c>
      <c r="M2427" s="83" t="e">
        <f>L2427-CGB_90DSMR</f>
        <v>#DIV/0!</v>
      </c>
      <c r="N2427" s="83" t="e">
        <f t="shared" si="113"/>
        <v>#DIV/0!</v>
      </c>
    </row>
    <row r="2428" spans="10:14" x14ac:dyDescent="0.25">
      <c r="J2428" s="84">
        <f>EOD_T-A2428</f>
        <v>42094</v>
      </c>
      <c r="K2428" s="83">
        <f t="shared" si="111"/>
        <v>0</v>
      </c>
      <c r="L2428" s="83" t="e">
        <f t="shared" si="112"/>
        <v>#DIV/0!</v>
      </c>
      <c r="M2428" s="83" t="e">
        <f>L2428-CGB_90DSMR</f>
        <v>#DIV/0!</v>
      </c>
      <c r="N2428" s="83" t="e">
        <f t="shared" si="113"/>
        <v>#DIV/0!</v>
      </c>
    </row>
    <row r="2429" spans="10:14" x14ac:dyDescent="0.25">
      <c r="J2429" s="84">
        <f>EOD_T-A2429</f>
        <v>42094</v>
      </c>
      <c r="K2429" s="83">
        <f t="shared" si="111"/>
        <v>0</v>
      </c>
      <c r="L2429" s="83" t="e">
        <f t="shared" si="112"/>
        <v>#DIV/0!</v>
      </c>
      <c r="M2429" s="83" t="e">
        <f>L2429-CGB_90DSMR</f>
        <v>#DIV/0!</v>
      </c>
      <c r="N2429" s="83" t="e">
        <f t="shared" si="113"/>
        <v>#DIV/0!</v>
      </c>
    </row>
    <row r="2430" spans="10:14" x14ac:dyDescent="0.25">
      <c r="J2430" s="84">
        <f>EOD_T-A2430</f>
        <v>42094</v>
      </c>
      <c r="K2430" s="83">
        <f t="shared" si="111"/>
        <v>0</v>
      </c>
      <c r="L2430" s="83" t="e">
        <f t="shared" si="112"/>
        <v>#DIV/0!</v>
      </c>
      <c r="M2430" s="83" t="e">
        <f>L2430-CGB_90DSMR</f>
        <v>#DIV/0!</v>
      </c>
      <c r="N2430" s="83" t="e">
        <f t="shared" si="113"/>
        <v>#DIV/0!</v>
      </c>
    </row>
    <row r="2431" spans="10:14" x14ac:dyDescent="0.25">
      <c r="J2431" s="84">
        <f>EOD_T-A2431</f>
        <v>42094</v>
      </c>
      <c r="K2431" s="83">
        <f t="shared" si="111"/>
        <v>0</v>
      </c>
      <c r="L2431" s="83" t="e">
        <f t="shared" si="112"/>
        <v>#DIV/0!</v>
      </c>
      <c r="M2431" s="83" t="e">
        <f>L2431-CGB_90DSMR</f>
        <v>#DIV/0!</v>
      </c>
      <c r="N2431" s="83" t="e">
        <f t="shared" si="113"/>
        <v>#DIV/0!</v>
      </c>
    </row>
    <row r="2432" spans="10:14" x14ac:dyDescent="0.25">
      <c r="J2432" s="84">
        <f>EOD_T-A2432</f>
        <v>42094</v>
      </c>
      <c r="K2432" s="83">
        <f t="shared" si="111"/>
        <v>0</v>
      </c>
      <c r="L2432" s="83" t="e">
        <f t="shared" si="112"/>
        <v>#DIV/0!</v>
      </c>
      <c r="M2432" s="83" t="e">
        <f>L2432-CGB_90DSMR</f>
        <v>#DIV/0!</v>
      </c>
      <c r="N2432" s="83" t="e">
        <f t="shared" si="113"/>
        <v>#DIV/0!</v>
      </c>
    </row>
    <row r="2433" spans="10:14" x14ac:dyDescent="0.25">
      <c r="J2433" s="84">
        <f>EOD_T-A2433</f>
        <v>42094</v>
      </c>
      <c r="K2433" s="83">
        <f t="shared" si="111"/>
        <v>0</v>
      </c>
      <c r="L2433" s="83" t="e">
        <f t="shared" si="112"/>
        <v>#DIV/0!</v>
      </c>
      <c r="M2433" s="83" t="e">
        <f>L2433-CGB_90DSMR</f>
        <v>#DIV/0!</v>
      </c>
      <c r="N2433" s="83" t="e">
        <f t="shared" si="113"/>
        <v>#DIV/0!</v>
      </c>
    </row>
    <row r="2434" spans="10:14" x14ac:dyDescent="0.25">
      <c r="J2434" s="84">
        <f>EOD_T-A2434</f>
        <v>42094</v>
      </c>
      <c r="K2434" s="83">
        <f t="shared" si="111"/>
        <v>0</v>
      </c>
      <c r="L2434" s="83" t="e">
        <f t="shared" si="112"/>
        <v>#DIV/0!</v>
      </c>
      <c r="M2434" s="83" t="e">
        <f>L2434-CGB_90DSMR</f>
        <v>#DIV/0!</v>
      </c>
      <c r="N2434" s="83" t="e">
        <f t="shared" si="113"/>
        <v>#DIV/0!</v>
      </c>
    </row>
    <row r="2435" spans="10:14" x14ac:dyDescent="0.25">
      <c r="J2435" s="84">
        <f>EOD_T-A2435</f>
        <v>42094</v>
      </c>
      <c r="K2435" s="83">
        <f t="shared" si="111"/>
        <v>0</v>
      </c>
      <c r="L2435" s="83" t="e">
        <f t="shared" si="112"/>
        <v>#DIV/0!</v>
      </c>
      <c r="M2435" s="83" t="e">
        <f>L2435-CGB_90DSMR</f>
        <v>#DIV/0!</v>
      </c>
      <c r="N2435" s="83" t="e">
        <f t="shared" si="113"/>
        <v>#DIV/0!</v>
      </c>
    </row>
    <row r="2436" spans="10:14" x14ac:dyDescent="0.25">
      <c r="J2436" s="84">
        <f>EOD_T-A2436</f>
        <v>42094</v>
      </c>
      <c r="K2436" s="83">
        <f t="shared" si="111"/>
        <v>0</v>
      </c>
      <c r="L2436" s="83" t="e">
        <f t="shared" si="112"/>
        <v>#DIV/0!</v>
      </c>
      <c r="M2436" s="83" t="e">
        <f>L2436-CGB_90DSMR</f>
        <v>#DIV/0!</v>
      </c>
      <c r="N2436" s="83" t="e">
        <f t="shared" si="113"/>
        <v>#DIV/0!</v>
      </c>
    </row>
    <row r="2437" spans="10:14" x14ac:dyDescent="0.25">
      <c r="J2437" s="84">
        <f>EOD_T-A2437</f>
        <v>42094</v>
      </c>
      <c r="K2437" s="83">
        <f t="shared" si="111"/>
        <v>0</v>
      </c>
      <c r="L2437" s="83" t="e">
        <f t="shared" si="112"/>
        <v>#DIV/0!</v>
      </c>
      <c r="M2437" s="83" t="e">
        <f>L2437-CGB_90DSMR</f>
        <v>#DIV/0!</v>
      </c>
      <c r="N2437" s="83" t="e">
        <f t="shared" si="113"/>
        <v>#DIV/0!</v>
      </c>
    </row>
    <row r="2438" spans="10:14" x14ac:dyDescent="0.25">
      <c r="J2438" s="84">
        <f>EOD_T-A2438</f>
        <v>42094</v>
      </c>
      <c r="K2438" s="83">
        <f t="shared" si="111"/>
        <v>0</v>
      </c>
      <c r="L2438" s="83" t="e">
        <f t="shared" si="112"/>
        <v>#DIV/0!</v>
      </c>
      <c r="M2438" s="83" t="e">
        <f>L2438-CGB_90DSMR</f>
        <v>#DIV/0!</v>
      </c>
      <c r="N2438" s="83" t="e">
        <f t="shared" si="113"/>
        <v>#DIV/0!</v>
      </c>
    </row>
    <row r="2439" spans="10:14" x14ac:dyDescent="0.25">
      <c r="J2439" s="84">
        <f>EOD_T-A2439</f>
        <v>42094</v>
      </c>
      <c r="K2439" s="83">
        <f t="shared" si="111"/>
        <v>0</v>
      </c>
      <c r="L2439" s="83" t="e">
        <f t="shared" si="112"/>
        <v>#DIV/0!</v>
      </c>
      <c r="M2439" s="83" t="e">
        <f>L2439-CGB_90DSMR</f>
        <v>#DIV/0!</v>
      </c>
      <c r="N2439" s="83" t="e">
        <f t="shared" si="113"/>
        <v>#DIV/0!</v>
      </c>
    </row>
    <row r="2440" spans="10:14" x14ac:dyDescent="0.25">
      <c r="J2440" s="84">
        <f>EOD_T-A2440</f>
        <v>42094</v>
      </c>
      <c r="K2440" s="83">
        <f t="shared" si="111"/>
        <v>0</v>
      </c>
      <c r="L2440" s="83" t="e">
        <f t="shared" si="112"/>
        <v>#DIV/0!</v>
      </c>
      <c r="M2440" s="83" t="e">
        <f>L2440-CGB_90DSMR</f>
        <v>#DIV/0!</v>
      </c>
      <c r="N2440" s="83" t="e">
        <f t="shared" si="113"/>
        <v>#DIV/0!</v>
      </c>
    </row>
    <row r="2441" spans="10:14" x14ac:dyDescent="0.25">
      <c r="J2441" s="84">
        <f>EOD_T-A2441</f>
        <v>42094</v>
      </c>
      <c r="K2441" s="83">
        <f t="shared" si="111"/>
        <v>0</v>
      </c>
      <c r="L2441" s="83" t="e">
        <f t="shared" si="112"/>
        <v>#DIV/0!</v>
      </c>
      <c r="M2441" s="83" t="e">
        <f>L2441-CGB_90DSMR</f>
        <v>#DIV/0!</v>
      </c>
      <c r="N2441" s="83" t="e">
        <f t="shared" si="113"/>
        <v>#DIV/0!</v>
      </c>
    </row>
    <row r="2442" spans="10:14" x14ac:dyDescent="0.25">
      <c r="J2442" s="84">
        <f>EOD_T-A2442</f>
        <v>42094</v>
      </c>
      <c r="K2442" s="83">
        <f t="shared" si="111"/>
        <v>0</v>
      </c>
      <c r="L2442" s="83" t="e">
        <f t="shared" si="112"/>
        <v>#DIV/0!</v>
      </c>
      <c r="M2442" s="83" t="e">
        <f>L2442-CGB_90DSMR</f>
        <v>#DIV/0!</v>
      </c>
      <c r="N2442" s="83" t="e">
        <f t="shared" si="113"/>
        <v>#DIV/0!</v>
      </c>
    </row>
    <row r="2443" spans="10:14" x14ac:dyDescent="0.25">
      <c r="J2443" s="84">
        <f>EOD_T-A2443</f>
        <v>42094</v>
      </c>
      <c r="K2443" s="83">
        <f t="shared" si="111"/>
        <v>0</v>
      </c>
      <c r="L2443" s="83" t="e">
        <f t="shared" si="112"/>
        <v>#DIV/0!</v>
      </c>
      <c r="M2443" s="83" t="e">
        <f>L2443-CGB_90DSMR</f>
        <v>#DIV/0!</v>
      </c>
      <c r="N2443" s="83" t="e">
        <f t="shared" si="113"/>
        <v>#DIV/0!</v>
      </c>
    </row>
    <row r="2444" spans="10:14" x14ac:dyDescent="0.25">
      <c r="J2444" s="84">
        <f>EOD_T-A2444</f>
        <v>42094</v>
      </c>
      <c r="K2444" s="83">
        <f t="shared" ref="K2444:K2507" si="114">E2444-E2445</f>
        <v>0</v>
      </c>
      <c r="L2444" s="83" t="e">
        <f t="shared" ref="L2444:L2507" si="115">K2444/E2445*100</f>
        <v>#DIV/0!</v>
      </c>
      <c r="M2444" s="83" t="e">
        <f>L2444-CGB_90DSMR</f>
        <v>#DIV/0!</v>
      </c>
      <c r="N2444" s="83" t="e">
        <f t="shared" ref="N2444:N2507" si="116">M2444*M2444</f>
        <v>#DIV/0!</v>
      </c>
    </row>
    <row r="2445" spans="10:14" x14ac:dyDescent="0.25">
      <c r="J2445" s="84">
        <f>EOD_T-A2445</f>
        <v>42094</v>
      </c>
      <c r="K2445" s="83">
        <f t="shared" si="114"/>
        <v>0</v>
      </c>
      <c r="L2445" s="83" t="e">
        <f t="shared" si="115"/>
        <v>#DIV/0!</v>
      </c>
      <c r="M2445" s="83" t="e">
        <f>L2445-CGB_90DSMR</f>
        <v>#DIV/0!</v>
      </c>
      <c r="N2445" s="83" t="e">
        <f t="shared" si="116"/>
        <v>#DIV/0!</v>
      </c>
    </row>
    <row r="2446" spans="10:14" x14ac:dyDescent="0.25">
      <c r="J2446" s="84">
        <f>EOD_T-A2446</f>
        <v>42094</v>
      </c>
      <c r="K2446" s="83">
        <f t="shared" si="114"/>
        <v>0</v>
      </c>
      <c r="L2446" s="83" t="e">
        <f t="shared" si="115"/>
        <v>#DIV/0!</v>
      </c>
      <c r="M2446" s="83" t="e">
        <f>L2446-CGB_90DSMR</f>
        <v>#DIV/0!</v>
      </c>
      <c r="N2446" s="83" t="e">
        <f t="shared" si="116"/>
        <v>#DIV/0!</v>
      </c>
    </row>
    <row r="2447" spans="10:14" x14ac:dyDescent="0.25">
      <c r="J2447" s="84">
        <f>EOD_T-A2447</f>
        <v>42094</v>
      </c>
      <c r="K2447" s="83">
        <f t="shared" si="114"/>
        <v>0</v>
      </c>
      <c r="L2447" s="83" t="e">
        <f t="shared" si="115"/>
        <v>#DIV/0!</v>
      </c>
      <c r="M2447" s="83" t="e">
        <f>L2447-CGB_90DSMR</f>
        <v>#DIV/0!</v>
      </c>
      <c r="N2447" s="83" t="e">
        <f t="shared" si="116"/>
        <v>#DIV/0!</v>
      </c>
    </row>
    <row r="2448" spans="10:14" x14ac:dyDescent="0.25">
      <c r="J2448" s="84">
        <f>EOD_T-A2448</f>
        <v>42094</v>
      </c>
      <c r="K2448" s="83">
        <f t="shared" si="114"/>
        <v>0</v>
      </c>
      <c r="L2448" s="83" t="e">
        <f t="shared" si="115"/>
        <v>#DIV/0!</v>
      </c>
      <c r="M2448" s="83" t="e">
        <f>L2448-CGB_90DSMR</f>
        <v>#DIV/0!</v>
      </c>
      <c r="N2448" s="83" t="e">
        <f t="shared" si="116"/>
        <v>#DIV/0!</v>
      </c>
    </row>
    <row r="2449" spans="10:14" x14ac:dyDescent="0.25">
      <c r="J2449" s="84">
        <f>EOD_T-A2449</f>
        <v>42094</v>
      </c>
      <c r="K2449" s="83">
        <f t="shared" si="114"/>
        <v>0</v>
      </c>
      <c r="L2449" s="83" t="e">
        <f t="shared" si="115"/>
        <v>#DIV/0!</v>
      </c>
      <c r="M2449" s="83" t="e">
        <f>L2449-CGB_90DSMR</f>
        <v>#DIV/0!</v>
      </c>
      <c r="N2449" s="83" t="e">
        <f t="shared" si="116"/>
        <v>#DIV/0!</v>
      </c>
    </row>
    <row r="2450" spans="10:14" x14ac:dyDescent="0.25">
      <c r="J2450" s="84">
        <f>EOD_T-A2450</f>
        <v>42094</v>
      </c>
      <c r="K2450" s="83">
        <f t="shared" si="114"/>
        <v>0</v>
      </c>
      <c r="L2450" s="83" t="e">
        <f t="shared" si="115"/>
        <v>#DIV/0!</v>
      </c>
      <c r="M2450" s="83" t="e">
        <f>L2450-CGB_90DSMR</f>
        <v>#DIV/0!</v>
      </c>
      <c r="N2450" s="83" t="e">
        <f t="shared" si="116"/>
        <v>#DIV/0!</v>
      </c>
    </row>
    <row r="2451" spans="10:14" x14ac:dyDescent="0.25">
      <c r="J2451" s="84">
        <f>EOD_T-A2451</f>
        <v>42094</v>
      </c>
      <c r="K2451" s="83">
        <f t="shared" si="114"/>
        <v>0</v>
      </c>
      <c r="L2451" s="83" t="e">
        <f t="shared" si="115"/>
        <v>#DIV/0!</v>
      </c>
      <c r="M2451" s="83" t="e">
        <f>L2451-CGB_90DSMR</f>
        <v>#DIV/0!</v>
      </c>
      <c r="N2451" s="83" t="e">
        <f t="shared" si="116"/>
        <v>#DIV/0!</v>
      </c>
    </row>
    <row r="2452" spans="10:14" x14ac:dyDescent="0.25">
      <c r="J2452" s="84">
        <f>EOD_T-A2452</f>
        <v>42094</v>
      </c>
      <c r="K2452" s="83">
        <f t="shared" si="114"/>
        <v>0</v>
      </c>
      <c r="L2452" s="83" t="e">
        <f t="shared" si="115"/>
        <v>#DIV/0!</v>
      </c>
      <c r="M2452" s="83" t="e">
        <f>L2452-CGB_90DSMR</f>
        <v>#DIV/0!</v>
      </c>
      <c r="N2452" s="83" t="e">
        <f t="shared" si="116"/>
        <v>#DIV/0!</v>
      </c>
    </row>
    <row r="2453" spans="10:14" x14ac:dyDescent="0.25">
      <c r="J2453" s="84">
        <f>EOD_T-A2453</f>
        <v>42094</v>
      </c>
      <c r="K2453" s="83">
        <f t="shared" si="114"/>
        <v>0</v>
      </c>
      <c r="L2453" s="83" t="e">
        <f t="shared" si="115"/>
        <v>#DIV/0!</v>
      </c>
      <c r="M2453" s="83" t="e">
        <f>L2453-CGB_90DSMR</f>
        <v>#DIV/0!</v>
      </c>
      <c r="N2453" s="83" t="e">
        <f t="shared" si="116"/>
        <v>#DIV/0!</v>
      </c>
    </row>
    <row r="2454" spans="10:14" x14ac:dyDescent="0.25">
      <c r="J2454" s="84">
        <f>EOD_T-A2454</f>
        <v>42094</v>
      </c>
      <c r="K2454" s="83">
        <f t="shared" si="114"/>
        <v>0</v>
      </c>
      <c r="L2454" s="83" t="e">
        <f t="shared" si="115"/>
        <v>#DIV/0!</v>
      </c>
      <c r="M2454" s="83" t="e">
        <f>L2454-CGB_90DSMR</f>
        <v>#DIV/0!</v>
      </c>
      <c r="N2454" s="83" t="e">
        <f t="shared" si="116"/>
        <v>#DIV/0!</v>
      </c>
    </row>
    <row r="2455" spans="10:14" x14ac:dyDescent="0.25">
      <c r="J2455" s="84">
        <f>EOD_T-A2455</f>
        <v>42094</v>
      </c>
      <c r="K2455" s="83">
        <f t="shared" si="114"/>
        <v>0</v>
      </c>
      <c r="L2455" s="83" t="e">
        <f t="shared" si="115"/>
        <v>#DIV/0!</v>
      </c>
      <c r="M2455" s="83" t="e">
        <f>L2455-CGB_90DSMR</f>
        <v>#DIV/0!</v>
      </c>
      <c r="N2455" s="83" t="e">
        <f t="shared" si="116"/>
        <v>#DIV/0!</v>
      </c>
    </row>
    <row r="2456" spans="10:14" x14ac:dyDescent="0.25">
      <c r="J2456" s="84">
        <f>EOD_T-A2456</f>
        <v>42094</v>
      </c>
      <c r="K2456" s="83">
        <f t="shared" si="114"/>
        <v>0</v>
      </c>
      <c r="L2456" s="83" t="e">
        <f t="shared" si="115"/>
        <v>#DIV/0!</v>
      </c>
      <c r="M2456" s="83" t="e">
        <f>L2456-CGB_90DSMR</f>
        <v>#DIV/0!</v>
      </c>
      <c r="N2456" s="83" t="e">
        <f t="shared" si="116"/>
        <v>#DIV/0!</v>
      </c>
    </row>
    <row r="2457" spans="10:14" x14ac:dyDescent="0.25">
      <c r="J2457" s="84">
        <f>EOD_T-A2457</f>
        <v>42094</v>
      </c>
      <c r="K2457" s="83">
        <f t="shared" si="114"/>
        <v>0</v>
      </c>
      <c r="L2457" s="83" t="e">
        <f t="shared" si="115"/>
        <v>#DIV/0!</v>
      </c>
      <c r="M2457" s="83" t="e">
        <f>L2457-CGB_90DSMR</f>
        <v>#DIV/0!</v>
      </c>
      <c r="N2457" s="83" t="e">
        <f t="shared" si="116"/>
        <v>#DIV/0!</v>
      </c>
    </row>
    <row r="2458" spans="10:14" x14ac:dyDescent="0.25">
      <c r="J2458" s="84">
        <f>EOD_T-A2458</f>
        <v>42094</v>
      </c>
      <c r="K2458" s="83">
        <f t="shared" si="114"/>
        <v>0</v>
      </c>
      <c r="L2458" s="83" t="e">
        <f t="shared" si="115"/>
        <v>#DIV/0!</v>
      </c>
      <c r="M2458" s="83" t="e">
        <f>L2458-CGB_90DSMR</f>
        <v>#DIV/0!</v>
      </c>
      <c r="N2458" s="83" t="e">
        <f t="shared" si="116"/>
        <v>#DIV/0!</v>
      </c>
    </row>
    <row r="2459" spans="10:14" x14ac:dyDescent="0.25">
      <c r="J2459" s="84">
        <f>EOD_T-A2459</f>
        <v>42094</v>
      </c>
      <c r="K2459" s="83">
        <f t="shared" si="114"/>
        <v>0</v>
      </c>
      <c r="L2459" s="83" t="e">
        <f t="shared" si="115"/>
        <v>#DIV/0!</v>
      </c>
      <c r="M2459" s="83" t="e">
        <f>L2459-CGB_90DSMR</f>
        <v>#DIV/0!</v>
      </c>
      <c r="N2459" s="83" t="e">
        <f t="shared" si="116"/>
        <v>#DIV/0!</v>
      </c>
    </row>
    <row r="2460" spans="10:14" x14ac:dyDescent="0.25">
      <c r="J2460" s="84">
        <f>EOD_T-A2460</f>
        <v>42094</v>
      </c>
      <c r="K2460" s="83">
        <f t="shared" si="114"/>
        <v>0</v>
      </c>
      <c r="L2460" s="83" t="e">
        <f t="shared" si="115"/>
        <v>#DIV/0!</v>
      </c>
      <c r="M2460" s="83" t="e">
        <f>L2460-CGB_90DSMR</f>
        <v>#DIV/0!</v>
      </c>
      <c r="N2460" s="83" t="e">
        <f t="shared" si="116"/>
        <v>#DIV/0!</v>
      </c>
    </row>
    <row r="2461" spans="10:14" x14ac:dyDescent="0.25">
      <c r="J2461" s="84">
        <f>EOD_T-A2461</f>
        <v>42094</v>
      </c>
      <c r="K2461" s="83">
        <f t="shared" si="114"/>
        <v>0</v>
      </c>
      <c r="L2461" s="83" t="e">
        <f t="shared" si="115"/>
        <v>#DIV/0!</v>
      </c>
      <c r="M2461" s="83" t="e">
        <f>L2461-CGB_90DSMR</f>
        <v>#DIV/0!</v>
      </c>
      <c r="N2461" s="83" t="e">
        <f t="shared" si="116"/>
        <v>#DIV/0!</v>
      </c>
    </row>
    <row r="2462" spans="10:14" x14ac:dyDescent="0.25">
      <c r="J2462" s="84">
        <f>EOD_T-A2462</f>
        <v>42094</v>
      </c>
      <c r="K2462" s="83">
        <f t="shared" si="114"/>
        <v>0</v>
      </c>
      <c r="L2462" s="83" t="e">
        <f t="shared" si="115"/>
        <v>#DIV/0!</v>
      </c>
      <c r="M2462" s="83" t="e">
        <f>L2462-CGB_90DSMR</f>
        <v>#DIV/0!</v>
      </c>
      <c r="N2462" s="83" t="e">
        <f t="shared" si="116"/>
        <v>#DIV/0!</v>
      </c>
    </row>
    <row r="2463" spans="10:14" x14ac:dyDescent="0.25">
      <c r="J2463" s="84">
        <f>EOD_T-A2463</f>
        <v>42094</v>
      </c>
      <c r="K2463" s="83">
        <f t="shared" si="114"/>
        <v>0</v>
      </c>
      <c r="L2463" s="83" t="e">
        <f t="shared" si="115"/>
        <v>#DIV/0!</v>
      </c>
      <c r="M2463" s="83" t="e">
        <f>L2463-CGB_90DSMR</f>
        <v>#DIV/0!</v>
      </c>
      <c r="N2463" s="83" t="e">
        <f t="shared" si="116"/>
        <v>#DIV/0!</v>
      </c>
    </row>
    <row r="2464" spans="10:14" x14ac:dyDescent="0.25">
      <c r="J2464" s="84">
        <f>EOD_T-A2464</f>
        <v>42094</v>
      </c>
      <c r="K2464" s="83">
        <f t="shared" si="114"/>
        <v>0</v>
      </c>
      <c r="L2464" s="83" t="e">
        <f t="shared" si="115"/>
        <v>#DIV/0!</v>
      </c>
      <c r="M2464" s="83" t="e">
        <f>L2464-CGB_90DSMR</f>
        <v>#DIV/0!</v>
      </c>
      <c r="N2464" s="83" t="e">
        <f t="shared" si="116"/>
        <v>#DIV/0!</v>
      </c>
    </row>
    <row r="2465" spans="10:14" x14ac:dyDescent="0.25">
      <c r="J2465" s="84">
        <f>EOD_T-A2465</f>
        <v>42094</v>
      </c>
      <c r="K2465" s="83">
        <f t="shared" si="114"/>
        <v>0</v>
      </c>
      <c r="L2465" s="83" t="e">
        <f t="shared" si="115"/>
        <v>#DIV/0!</v>
      </c>
      <c r="M2465" s="83" t="e">
        <f>L2465-CGB_90DSMR</f>
        <v>#DIV/0!</v>
      </c>
      <c r="N2465" s="83" t="e">
        <f t="shared" si="116"/>
        <v>#DIV/0!</v>
      </c>
    </row>
    <row r="2466" spans="10:14" x14ac:dyDescent="0.25">
      <c r="J2466" s="84">
        <f>EOD_T-A2466</f>
        <v>42094</v>
      </c>
      <c r="K2466" s="83">
        <f t="shared" si="114"/>
        <v>0</v>
      </c>
      <c r="L2466" s="83" t="e">
        <f t="shared" si="115"/>
        <v>#DIV/0!</v>
      </c>
      <c r="M2466" s="83" t="e">
        <f>L2466-CGB_90DSMR</f>
        <v>#DIV/0!</v>
      </c>
      <c r="N2466" s="83" t="e">
        <f t="shared" si="116"/>
        <v>#DIV/0!</v>
      </c>
    </row>
    <row r="2467" spans="10:14" x14ac:dyDescent="0.25">
      <c r="J2467" s="84">
        <f>EOD_T-A2467</f>
        <v>42094</v>
      </c>
      <c r="K2467" s="83">
        <f t="shared" si="114"/>
        <v>0</v>
      </c>
      <c r="L2467" s="83" t="e">
        <f t="shared" si="115"/>
        <v>#DIV/0!</v>
      </c>
      <c r="M2467" s="83" t="e">
        <f>L2467-CGB_90DSMR</f>
        <v>#DIV/0!</v>
      </c>
      <c r="N2467" s="83" t="e">
        <f t="shared" si="116"/>
        <v>#DIV/0!</v>
      </c>
    </row>
    <row r="2468" spans="10:14" x14ac:dyDescent="0.25">
      <c r="J2468" s="84">
        <f>EOD_T-A2468</f>
        <v>42094</v>
      </c>
      <c r="K2468" s="83">
        <f t="shared" si="114"/>
        <v>0</v>
      </c>
      <c r="L2468" s="83" t="e">
        <f t="shared" si="115"/>
        <v>#DIV/0!</v>
      </c>
      <c r="M2468" s="83" t="e">
        <f>L2468-CGB_90DSMR</f>
        <v>#DIV/0!</v>
      </c>
      <c r="N2468" s="83" t="e">
        <f t="shared" si="116"/>
        <v>#DIV/0!</v>
      </c>
    </row>
    <row r="2469" spans="10:14" x14ac:dyDescent="0.25">
      <c r="J2469" s="84">
        <f>EOD_T-A2469</f>
        <v>42094</v>
      </c>
      <c r="K2469" s="83">
        <f t="shared" si="114"/>
        <v>0</v>
      </c>
      <c r="L2469" s="83" t="e">
        <f t="shared" si="115"/>
        <v>#DIV/0!</v>
      </c>
      <c r="M2469" s="83" t="e">
        <f>L2469-CGB_90DSMR</f>
        <v>#DIV/0!</v>
      </c>
      <c r="N2469" s="83" t="e">
        <f t="shared" si="116"/>
        <v>#DIV/0!</v>
      </c>
    </row>
    <row r="2470" spans="10:14" x14ac:dyDescent="0.25">
      <c r="J2470" s="84">
        <f>EOD_T-A2470</f>
        <v>42094</v>
      </c>
      <c r="K2470" s="83">
        <f t="shared" si="114"/>
        <v>0</v>
      </c>
      <c r="L2470" s="83" t="e">
        <f t="shared" si="115"/>
        <v>#DIV/0!</v>
      </c>
      <c r="M2470" s="83" t="e">
        <f>L2470-CGB_90DSMR</f>
        <v>#DIV/0!</v>
      </c>
      <c r="N2470" s="83" t="e">
        <f t="shared" si="116"/>
        <v>#DIV/0!</v>
      </c>
    </row>
    <row r="2471" spans="10:14" x14ac:dyDescent="0.25">
      <c r="J2471" s="84">
        <f>EOD_T-A2471</f>
        <v>42094</v>
      </c>
      <c r="K2471" s="83">
        <f t="shared" si="114"/>
        <v>0</v>
      </c>
      <c r="L2471" s="83" t="e">
        <f t="shared" si="115"/>
        <v>#DIV/0!</v>
      </c>
      <c r="M2471" s="83" t="e">
        <f>L2471-CGB_90DSMR</f>
        <v>#DIV/0!</v>
      </c>
      <c r="N2471" s="83" t="e">
        <f t="shared" si="116"/>
        <v>#DIV/0!</v>
      </c>
    </row>
    <row r="2472" spans="10:14" x14ac:dyDescent="0.25">
      <c r="J2472" s="84">
        <f>EOD_T-A2472</f>
        <v>42094</v>
      </c>
      <c r="K2472" s="83">
        <f t="shared" si="114"/>
        <v>0</v>
      </c>
      <c r="L2472" s="83" t="e">
        <f t="shared" si="115"/>
        <v>#DIV/0!</v>
      </c>
      <c r="M2472" s="83" t="e">
        <f>L2472-CGB_90DSMR</f>
        <v>#DIV/0!</v>
      </c>
      <c r="N2472" s="83" t="e">
        <f t="shared" si="116"/>
        <v>#DIV/0!</v>
      </c>
    </row>
    <row r="2473" spans="10:14" x14ac:dyDescent="0.25">
      <c r="J2473" s="84">
        <f>EOD_T-A2473</f>
        <v>42094</v>
      </c>
      <c r="K2473" s="83">
        <f t="shared" si="114"/>
        <v>0</v>
      </c>
      <c r="L2473" s="83" t="e">
        <f t="shared" si="115"/>
        <v>#DIV/0!</v>
      </c>
      <c r="M2473" s="83" t="e">
        <f>L2473-CGB_90DSMR</f>
        <v>#DIV/0!</v>
      </c>
      <c r="N2473" s="83" t="e">
        <f t="shared" si="116"/>
        <v>#DIV/0!</v>
      </c>
    </row>
    <row r="2474" spans="10:14" x14ac:dyDescent="0.25">
      <c r="J2474" s="84">
        <f>EOD_T-A2474</f>
        <v>42094</v>
      </c>
      <c r="K2474" s="83">
        <f t="shared" si="114"/>
        <v>0</v>
      </c>
      <c r="L2474" s="83" t="e">
        <f t="shared" si="115"/>
        <v>#DIV/0!</v>
      </c>
      <c r="M2474" s="83" t="e">
        <f>L2474-CGB_90DSMR</f>
        <v>#DIV/0!</v>
      </c>
      <c r="N2474" s="83" t="e">
        <f t="shared" si="116"/>
        <v>#DIV/0!</v>
      </c>
    </row>
    <row r="2475" spans="10:14" x14ac:dyDescent="0.25">
      <c r="J2475" s="84">
        <f>EOD_T-A2475</f>
        <v>42094</v>
      </c>
      <c r="K2475" s="83">
        <f t="shared" si="114"/>
        <v>0</v>
      </c>
      <c r="L2475" s="83" t="e">
        <f t="shared" si="115"/>
        <v>#DIV/0!</v>
      </c>
      <c r="M2475" s="83" t="e">
        <f>L2475-CGB_90DSMR</f>
        <v>#DIV/0!</v>
      </c>
      <c r="N2475" s="83" t="e">
        <f t="shared" si="116"/>
        <v>#DIV/0!</v>
      </c>
    </row>
    <row r="2476" spans="10:14" x14ac:dyDescent="0.25">
      <c r="J2476" s="84">
        <f>EOD_T-A2476</f>
        <v>42094</v>
      </c>
      <c r="K2476" s="83">
        <f t="shared" si="114"/>
        <v>0</v>
      </c>
      <c r="L2476" s="83" t="e">
        <f t="shared" si="115"/>
        <v>#DIV/0!</v>
      </c>
      <c r="M2476" s="83" t="e">
        <f>L2476-CGB_90DSMR</f>
        <v>#DIV/0!</v>
      </c>
      <c r="N2476" s="83" t="e">
        <f t="shared" si="116"/>
        <v>#DIV/0!</v>
      </c>
    </row>
    <row r="2477" spans="10:14" x14ac:dyDescent="0.25">
      <c r="J2477" s="84">
        <f>EOD_T-A2477</f>
        <v>42094</v>
      </c>
      <c r="K2477" s="83">
        <f t="shared" si="114"/>
        <v>0</v>
      </c>
      <c r="L2477" s="83" t="e">
        <f t="shared" si="115"/>
        <v>#DIV/0!</v>
      </c>
      <c r="M2477" s="83" t="e">
        <f>L2477-CGB_90DSMR</f>
        <v>#DIV/0!</v>
      </c>
      <c r="N2477" s="83" t="e">
        <f t="shared" si="116"/>
        <v>#DIV/0!</v>
      </c>
    </row>
    <row r="2478" spans="10:14" x14ac:dyDescent="0.25">
      <c r="J2478" s="84">
        <f>EOD_T-A2478</f>
        <v>42094</v>
      </c>
      <c r="K2478" s="83">
        <f t="shared" si="114"/>
        <v>0</v>
      </c>
      <c r="L2478" s="83" t="e">
        <f t="shared" si="115"/>
        <v>#DIV/0!</v>
      </c>
      <c r="M2478" s="83" t="e">
        <f>L2478-CGB_90DSMR</f>
        <v>#DIV/0!</v>
      </c>
      <c r="N2478" s="83" t="e">
        <f t="shared" si="116"/>
        <v>#DIV/0!</v>
      </c>
    </row>
    <row r="2479" spans="10:14" x14ac:dyDescent="0.25">
      <c r="J2479" s="84">
        <f>EOD_T-A2479</f>
        <v>42094</v>
      </c>
      <c r="K2479" s="83">
        <f t="shared" si="114"/>
        <v>0</v>
      </c>
      <c r="L2479" s="83" t="e">
        <f t="shared" si="115"/>
        <v>#DIV/0!</v>
      </c>
      <c r="M2479" s="83" t="e">
        <f>L2479-CGB_90DSMR</f>
        <v>#DIV/0!</v>
      </c>
      <c r="N2479" s="83" t="e">
        <f t="shared" si="116"/>
        <v>#DIV/0!</v>
      </c>
    </row>
    <row r="2480" spans="10:14" x14ac:dyDescent="0.25">
      <c r="J2480" s="84">
        <f>EOD_T-A2480</f>
        <v>42094</v>
      </c>
      <c r="K2480" s="83">
        <f t="shared" si="114"/>
        <v>0</v>
      </c>
      <c r="L2480" s="83" t="e">
        <f t="shared" si="115"/>
        <v>#DIV/0!</v>
      </c>
      <c r="M2480" s="83" t="e">
        <f>L2480-CGB_90DSMR</f>
        <v>#DIV/0!</v>
      </c>
      <c r="N2480" s="83" t="e">
        <f t="shared" si="116"/>
        <v>#DIV/0!</v>
      </c>
    </row>
    <row r="2481" spans="10:14" x14ac:dyDescent="0.25">
      <c r="J2481" s="84">
        <f>EOD_T-A2481</f>
        <v>42094</v>
      </c>
      <c r="K2481" s="83">
        <f t="shared" si="114"/>
        <v>0</v>
      </c>
      <c r="L2481" s="83" t="e">
        <f t="shared" si="115"/>
        <v>#DIV/0!</v>
      </c>
      <c r="M2481" s="83" t="e">
        <f>L2481-CGB_90DSMR</f>
        <v>#DIV/0!</v>
      </c>
      <c r="N2481" s="83" t="e">
        <f t="shared" si="116"/>
        <v>#DIV/0!</v>
      </c>
    </row>
    <row r="2482" spans="10:14" x14ac:dyDescent="0.25">
      <c r="J2482" s="84">
        <f>EOD_T-A2482</f>
        <v>42094</v>
      </c>
      <c r="K2482" s="83">
        <f t="shared" si="114"/>
        <v>0</v>
      </c>
      <c r="L2482" s="83" t="e">
        <f t="shared" si="115"/>
        <v>#DIV/0!</v>
      </c>
      <c r="M2482" s="83" t="e">
        <f>L2482-CGB_90DSMR</f>
        <v>#DIV/0!</v>
      </c>
      <c r="N2482" s="83" t="e">
        <f t="shared" si="116"/>
        <v>#DIV/0!</v>
      </c>
    </row>
    <row r="2483" spans="10:14" x14ac:dyDescent="0.25">
      <c r="J2483" s="84">
        <f>EOD_T-A2483</f>
        <v>42094</v>
      </c>
      <c r="K2483" s="83">
        <f t="shared" si="114"/>
        <v>0</v>
      </c>
      <c r="L2483" s="83" t="e">
        <f t="shared" si="115"/>
        <v>#DIV/0!</v>
      </c>
      <c r="M2483" s="83" t="e">
        <f>L2483-CGB_90DSMR</f>
        <v>#DIV/0!</v>
      </c>
      <c r="N2483" s="83" t="e">
        <f t="shared" si="116"/>
        <v>#DIV/0!</v>
      </c>
    </row>
    <row r="2484" spans="10:14" x14ac:dyDescent="0.25">
      <c r="J2484" s="84">
        <f>EOD_T-A2484</f>
        <v>42094</v>
      </c>
      <c r="K2484" s="83">
        <f t="shared" si="114"/>
        <v>0</v>
      </c>
      <c r="L2484" s="83" t="e">
        <f t="shared" si="115"/>
        <v>#DIV/0!</v>
      </c>
      <c r="M2484" s="83" t="e">
        <f>L2484-CGB_90DSMR</f>
        <v>#DIV/0!</v>
      </c>
      <c r="N2484" s="83" t="e">
        <f t="shared" si="116"/>
        <v>#DIV/0!</v>
      </c>
    </row>
    <row r="2485" spans="10:14" x14ac:dyDescent="0.25">
      <c r="J2485" s="84">
        <f>EOD_T-A2485</f>
        <v>42094</v>
      </c>
      <c r="K2485" s="83">
        <f t="shared" si="114"/>
        <v>0</v>
      </c>
      <c r="L2485" s="83" t="e">
        <f t="shared" si="115"/>
        <v>#DIV/0!</v>
      </c>
      <c r="M2485" s="83" t="e">
        <f>L2485-CGB_90DSMR</f>
        <v>#DIV/0!</v>
      </c>
      <c r="N2485" s="83" t="e">
        <f t="shared" si="116"/>
        <v>#DIV/0!</v>
      </c>
    </row>
    <row r="2486" spans="10:14" x14ac:dyDescent="0.25">
      <c r="J2486" s="84">
        <f>EOD_T-A2486</f>
        <v>42094</v>
      </c>
      <c r="K2486" s="83">
        <f t="shared" si="114"/>
        <v>0</v>
      </c>
      <c r="L2486" s="83" t="e">
        <f t="shared" si="115"/>
        <v>#DIV/0!</v>
      </c>
      <c r="M2486" s="83" t="e">
        <f>L2486-CGB_90DSMR</f>
        <v>#DIV/0!</v>
      </c>
      <c r="N2486" s="83" t="e">
        <f t="shared" si="116"/>
        <v>#DIV/0!</v>
      </c>
    </row>
    <row r="2487" spans="10:14" x14ac:dyDescent="0.25">
      <c r="J2487" s="84">
        <f>EOD_T-A2487</f>
        <v>42094</v>
      </c>
      <c r="K2487" s="83">
        <f t="shared" si="114"/>
        <v>0</v>
      </c>
      <c r="L2487" s="83" t="e">
        <f t="shared" si="115"/>
        <v>#DIV/0!</v>
      </c>
      <c r="M2487" s="83" t="e">
        <f>L2487-CGB_90DSMR</f>
        <v>#DIV/0!</v>
      </c>
      <c r="N2487" s="83" t="e">
        <f t="shared" si="116"/>
        <v>#DIV/0!</v>
      </c>
    </row>
    <row r="2488" spans="10:14" x14ac:dyDescent="0.25">
      <c r="J2488" s="84">
        <f>EOD_T-A2488</f>
        <v>42094</v>
      </c>
      <c r="K2488" s="83">
        <f t="shared" si="114"/>
        <v>0</v>
      </c>
      <c r="L2488" s="83" t="e">
        <f t="shared" si="115"/>
        <v>#DIV/0!</v>
      </c>
      <c r="M2488" s="83" t="e">
        <f>L2488-CGB_90DSMR</f>
        <v>#DIV/0!</v>
      </c>
      <c r="N2488" s="83" t="e">
        <f t="shared" si="116"/>
        <v>#DIV/0!</v>
      </c>
    </row>
    <row r="2489" spans="10:14" x14ac:dyDescent="0.25">
      <c r="J2489" s="84">
        <f>EOD_T-A2489</f>
        <v>42094</v>
      </c>
      <c r="K2489" s="83">
        <f t="shared" si="114"/>
        <v>0</v>
      </c>
      <c r="L2489" s="83" t="e">
        <f t="shared" si="115"/>
        <v>#DIV/0!</v>
      </c>
      <c r="M2489" s="83" t="e">
        <f>L2489-CGB_90DSMR</f>
        <v>#DIV/0!</v>
      </c>
      <c r="N2489" s="83" t="e">
        <f t="shared" si="116"/>
        <v>#DIV/0!</v>
      </c>
    </row>
    <row r="2490" spans="10:14" x14ac:dyDescent="0.25">
      <c r="J2490" s="84">
        <f>EOD_T-A2490</f>
        <v>42094</v>
      </c>
      <c r="K2490" s="83">
        <f t="shared" si="114"/>
        <v>0</v>
      </c>
      <c r="L2490" s="83" t="e">
        <f t="shared" si="115"/>
        <v>#DIV/0!</v>
      </c>
      <c r="M2490" s="83" t="e">
        <f>L2490-CGB_90DSMR</f>
        <v>#DIV/0!</v>
      </c>
      <c r="N2490" s="83" t="e">
        <f t="shared" si="116"/>
        <v>#DIV/0!</v>
      </c>
    </row>
    <row r="2491" spans="10:14" x14ac:dyDescent="0.25">
      <c r="J2491" s="84">
        <f>EOD_T-A2491</f>
        <v>42094</v>
      </c>
      <c r="K2491" s="83">
        <f t="shared" si="114"/>
        <v>0</v>
      </c>
      <c r="L2491" s="83" t="e">
        <f t="shared" si="115"/>
        <v>#DIV/0!</v>
      </c>
      <c r="M2491" s="83" t="e">
        <f>L2491-CGB_90DSMR</f>
        <v>#DIV/0!</v>
      </c>
      <c r="N2491" s="83" t="e">
        <f t="shared" si="116"/>
        <v>#DIV/0!</v>
      </c>
    </row>
    <row r="2492" spans="10:14" x14ac:dyDescent="0.25">
      <c r="J2492" s="84">
        <f>EOD_T-A2492</f>
        <v>42094</v>
      </c>
      <c r="K2492" s="83">
        <f t="shared" si="114"/>
        <v>0</v>
      </c>
      <c r="L2492" s="83" t="e">
        <f t="shared" si="115"/>
        <v>#DIV/0!</v>
      </c>
      <c r="M2492" s="83" t="e">
        <f>L2492-CGB_90DSMR</f>
        <v>#DIV/0!</v>
      </c>
      <c r="N2492" s="83" t="e">
        <f t="shared" si="116"/>
        <v>#DIV/0!</v>
      </c>
    </row>
    <row r="2493" spans="10:14" x14ac:dyDescent="0.25">
      <c r="J2493" s="84">
        <f>EOD_T-A2493</f>
        <v>42094</v>
      </c>
      <c r="K2493" s="83">
        <f t="shared" si="114"/>
        <v>0</v>
      </c>
      <c r="L2493" s="83" t="e">
        <f t="shared" si="115"/>
        <v>#DIV/0!</v>
      </c>
      <c r="M2493" s="83" t="e">
        <f>L2493-CGB_90DSMR</f>
        <v>#DIV/0!</v>
      </c>
      <c r="N2493" s="83" t="e">
        <f t="shared" si="116"/>
        <v>#DIV/0!</v>
      </c>
    </row>
    <row r="2494" spans="10:14" x14ac:dyDescent="0.25">
      <c r="J2494" s="84">
        <f>EOD_T-A2494</f>
        <v>42094</v>
      </c>
      <c r="K2494" s="83">
        <f t="shared" si="114"/>
        <v>0</v>
      </c>
      <c r="L2494" s="83" t="e">
        <f t="shared" si="115"/>
        <v>#DIV/0!</v>
      </c>
      <c r="M2494" s="83" t="e">
        <f>L2494-CGB_90DSMR</f>
        <v>#DIV/0!</v>
      </c>
      <c r="N2494" s="83" t="e">
        <f t="shared" si="116"/>
        <v>#DIV/0!</v>
      </c>
    </row>
    <row r="2495" spans="10:14" x14ac:dyDescent="0.25">
      <c r="J2495" s="84">
        <f>EOD_T-A2495</f>
        <v>42094</v>
      </c>
      <c r="K2495" s="83">
        <f t="shared" si="114"/>
        <v>0</v>
      </c>
      <c r="L2495" s="83" t="e">
        <f t="shared" si="115"/>
        <v>#DIV/0!</v>
      </c>
      <c r="M2495" s="83" t="e">
        <f>L2495-CGB_90DSMR</f>
        <v>#DIV/0!</v>
      </c>
      <c r="N2495" s="83" t="e">
        <f t="shared" si="116"/>
        <v>#DIV/0!</v>
      </c>
    </row>
    <row r="2496" spans="10:14" x14ac:dyDescent="0.25">
      <c r="J2496" s="84">
        <f>EOD_T-A2496</f>
        <v>42094</v>
      </c>
      <c r="K2496" s="83">
        <f t="shared" si="114"/>
        <v>0</v>
      </c>
      <c r="L2496" s="83" t="e">
        <f t="shared" si="115"/>
        <v>#DIV/0!</v>
      </c>
      <c r="M2496" s="83" t="e">
        <f>L2496-CGB_90DSMR</f>
        <v>#DIV/0!</v>
      </c>
      <c r="N2496" s="83" t="e">
        <f t="shared" si="116"/>
        <v>#DIV/0!</v>
      </c>
    </row>
    <row r="2497" spans="10:14" x14ac:dyDescent="0.25">
      <c r="J2497" s="84">
        <f>EOD_T-A2497</f>
        <v>42094</v>
      </c>
      <c r="K2497" s="83">
        <f t="shared" si="114"/>
        <v>0</v>
      </c>
      <c r="L2497" s="83" t="e">
        <f t="shared" si="115"/>
        <v>#DIV/0!</v>
      </c>
      <c r="M2497" s="83" t="e">
        <f>L2497-CGB_90DSMR</f>
        <v>#DIV/0!</v>
      </c>
      <c r="N2497" s="83" t="e">
        <f t="shared" si="116"/>
        <v>#DIV/0!</v>
      </c>
    </row>
    <row r="2498" spans="10:14" x14ac:dyDescent="0.25">
      <c r="J2498" s="84">
        <f>EOD_T-A2498</f>
        <v>42094</v>
      </c>
      <c r="K2498" s="83">
        <f t="shared" si="114"/>
        <v>0</v>
      </c>
      <c r="L2498" s="83" t="e">
        <f t="shared" si="115"/>
        <v>#DIV/0!</v>
      </c>
      <c r="M2498" s="83" t="e">
        <f>L2498-CGB_90DSMR</f>
        <v>#DIV/0!</v>
      </c>
      <c r="N2498" s="83" t="e">
        <f t="shared" si="116"/>
        <v>#DIV/0!</v>
      </c>
    </row>
    <row r="2499" spans="10:14" x14ac:dyDescent="0.25">
      <c r="J2499" s="84">
        <f>EOD_T-A2499</f>
        <v>42094</v>
      </c>
      <c r="K2499" s="83">
        <f t="shared" si="114"/>
        <v>0</v>
      </c>
      <c r="L2499" s="83" t="e">
        <f t="shared" si="115"/>
        <v>#DIV/0!</v>
      </c>
      <c r="M2499" s="83" t="e">
        <f>L2499-CGB_90DSMR</f>
        <v>#DIV/0!</v>
      </c>
      <c r="N2499" s="83" t="e">
        <f t="shared" si="116"/>
        <v>#DIV/0!</v>
      </c>
    </row>
    <row r="2500" spans="10:14" x14ac:dyDescent="0.25">
      <c r="J2500" s="84">
        <f>EOD_T-A2500</f>
        <v>42094</v>
      </c>
      <c r="K2500" s="83">
        <f t="shared" si="114"/>
        <v>0</v>
      </c>
      <c r="L2500" s="83" t="e">
        <f t="shared" si="115"/>
        <v>#DIV/0!</v>
      </c>
      <c r="M2500" s="83" t="e">
        <f>L2500-CGB_90DSMR</f>
        <v>#DIV/0!</v>
      </c>
      <c r="N2500" s="83" t="e">
        <f t="shared" si="116"/>
        <v>#DIV/0!</v>
      </c>
    </row>
    <row r="2501" spans="10:14" x14ac:dyDescent="0.25">
      <c r="J2501" s="84">
        <f>EOD_T-A2501</f>
        <v>42094</v>
      </c>
      <c r="K2501" s="83">
        <f t="shared" si="114"/>
        <v>0</v>
      </c>
      <c r="L2501" s="83" t="e">
        <f t="shared" si="115"/>
        <v>#DIV/0!</v>
      </c>
      <c r="M2501" s="83" t="e">
        <f>L2501-CGB_90DSMR</f>
        <v>#DIV/0!</v>
      </c>
      <c r="N2501" s="83" t="e">
        <f t="shared" si="116"/>
        <v>#DIV/0!</v>
      </c>
    </row>
    <row r="2502" spans="10:14" x14ac:dyDescent="0.25">
      <c r="J2502" s="84">
        <f>EOD_T-A2502</f>
        <v>42094</v>
      </c>
      <c r="K2502" s="83">
        <f t="shared" si="114"/>
        <v>0</v>
      </c>
      <c r="L2502" s="83" t="e">
        <f t="shared" si="115"/>
        <v>#DIV/0!</v>
      </c>
      <c r="M2502" s="83" t="e">
        <f>L2502-CGB_90DSMR</f>
        <v>#DIV/0!</v>
      </c>
      <c r="N2502" s="83" t="e">
        <f t="shared" si="116"/>
        <v>#DIV/0!</v>
      </c>
    </row>
    <row r="2503" spans="10:14" x14ac:dyDescent="0.25">
      <c r="J2503" s="84">
        <f>EOD_T-A2503</f>
        <v>42094</v>
      </c>
      <c r="K2503" s="83">
        <f t="shared" si="114"/>
        <v>0</v>
      </c>
      <c r="L2503" s="83" t="e">
        <f t="shared" si="115"/>
        <v>#DIV/0!</v>
      </c>
      <c r="M2503" s="83" t="e">
        <f>L2503-CGB_90DSMR</f>
        <v>#DIV/0!</v>
      </c>
      <c r="N2503" s="83" t="e">
        <f t="shared" si="116"/>
        <v>#DIV/0!</v>
      </c>
    </row>
    <row r="2504" spans="10:14" x14ac:dyDescent="0.25">
      <c r="J2504" s="84">
        <f>EOD_T-A2504</f>
        <v>42094</v>
      </c>
      <c r="K2504" s="83">
        <f t="shared" si="114"/>
        <v>0</v>
      </c>
      <c r="L2504" s="83" t="e">
        <f t="shared" si="115"/>
        <v>#DIV/0!</v>
      </c>
      <c r="M2504" s="83" t="e">
        <f>L2504-CGB_90DSMR</f>
        <v>#DIV/0!</v>
      </c>
      <c r="N2504" s="83" t="e">
        <f t="shared" si="116"/>
        <v>#DIV/0!</v>
      </c>
    </row>
    <row r="2505" spans="10:14" x14ac:dyDescent="0.25">
      <c r="J2505" s="84">
        <f>EOD_T-A2505</f>
        <v>42094</v>
      </c>
      <c r="K2505" s="83">
        <f t="shared" si="114"/>
        <v>0</v>
      </c>
      <c r="L2505" s="83" t="e">
        <f t="shared" si="115"/>
        <v>#DIV/0!</v>
      </c>
      <c r="M2505" s="83" t="e">
        <f>L2505-CGB_90DSMR</f>
        <v>#DIV/0!</v>
      </c>
      <c r="N2505" s="83" t="e">
        <f t="shared" si="116"/>
        <v>#DIV/0!</v>
      </c>
    </row>
    <row r="2506" spans="10:14" x14ac:dyDescent="0.25">
      <c r="J2506" s="84">
        <f>EOD_T-A2506</f>
        <v>42094</v>
      </c>
      <c r="K2506" s="83">
        <f t="shared" si="114"/>
        <v>0</v>
      </c>
      <c r="L2506" s="83" t="e">
        <f t="shared" si="115"/>
        <v>#DIV/0!</v>
      </c>
      <c r="M2506" s="83" t="e">
        <f>L2506-CGB_90DSMR</f>
        <v>#DIV/0!</v>
      </c>
      <c r="N2506" s="83" t="e">
        <f t="shared" si="116"/>
        <v>#DIV/0!</v>
      </c>
    </row>
    <row r="2507" spans="10:14" x14ac:dyDescent="0.25">
      <c r="J2507" s="84">
        <f>EOD_T-A2507</f>
        <v>42094</v>
      </c>
      <c r="K2507" s="83">
        <f t="shared" si="114"/>
        <v>0</v>
      </c>
      <c r="L2507" s="83" t="e">
        <f t="shared" si="115"/>
        <v>#DIV/0!</v>
      </c>
      <c r="M2507" s="83" t="e">
        <f>L2507-CGB_90DSMR</f>
        <v>#DIV/0!</v>
      </c>
      <c r="N2507" s="83" t="e">
        <f t="shared" si="116"/>
        <v>#DIV/0!</v>
      </c>
    </row>
    <row r="2508" spans="10:14" x14ac:dyDescent="0.25">
      <c r="J2508" s="84">
        <f>EOD_T-A2508</f>
        <v>42094</v>
      </c>
      <c r="K2508" s="83">
        <f t="shared" ref="K2508:K2571" si="117">E2508-E2509</f>
        <v>0</v>
      </c>
      <c r="L2508" s="83" t="e">
        <f t="shared" ref="L2508:L2571" si="118">K2508/E2509*100</f>
        <v>#DIV/0!</v>
      </c>
      <c r="M2508" s="83" t="e">
        <f>L2508-CGB_90DSMR</f>
        <v>#DIV/0!</v>
      </c>
      <c r="N2508" s="83" t="e">
        <f t="shared" ref="N2508:N2571" si="119">M2508*M2508</f>
        <v>#DIV/0!</v>
      </c>
    </row>
    <row r="2509" spans="10:14" x14ac:dyDescent="0.25">
      <c r="J2509" s="84">
        <f>EOD_T-A2509</f>
        <v>42094</v>
      </c>
      <c r="K2509" s="83">
        <f t="shared" si="117"/>
        <v>0</v>
      </c>
      <c r="L2509" s="83" t="e">
        <f t="shared" si="118"/>
        <v>#DIV/0!</v>
      </c>
      <c r="M2509" s="83" t="e">
        <f>L2509-CGB_90DSMR</f>
        <v>#DIV/0!</v>
      </c>
      <c r="N2509" s="83" t="e">
        <f t="shared" si="119"/>
        <v>#DIV/0!</v>
      </c>
    </row>
    <row r="2510" spans="10:14" x14ac:dyDescent="0.25">
      <c r="J2510" s="84">
        <f>EOD_T-A2510</f>
        <v>42094</v>
      </c>
      <c r="K2510" s="83">
        <f t="shared" si="117"/>
        <v>0</v>
      </c>
      <c r="L2510" s="83" t="e">
        <f t="shared" si="118"/>
        <v>#DIV/0!</v>
      </c>
      <c r="M2510" s="83" t="e">
        <f>L2510-CGB_90DSMR</f>
        <v>#DIV/0!</v>
      </c>
      <c r="N2510" s="83" t="e">
        <f t="shared" si="119"/>
        <v>#DIV/0!</v>
      </c>
    </row>
    <row r="2511" spans="10:14" x14ac:dyDescent="0.25">
      <c r="J2511" s="84">
        <f>EOD_T-A2511</f>
        <v>42094</v>
      </c>
      <c r="K2511" s="83">
        <f t="shared" si="117"/>
        <v>0</v>
      </c>
      <c r="L2511" s="83" t="e">
        <f t="shared" si="118"/>
        <v>#DIV/0!</v>
      </c>
      <c r="M2511" s="83" t="e">
        <f>L2511-CGB_90DSMR</f>
        <v>#DIV/0!</v>
      </c>
      <c r="N2511" s="83" t="e">
        <f t="shared" si="119"/>
        <v>#DIV/0!</v>
      </c>
    </row>
    <row r="2512" spans="10:14" x14ac:dyDescent="0.25">
      <c r="J2512" s="84">
        <f>EOD_T-A2512</f>
        <v>42094</v>
      </c>
      <c r="K2512" s="83">
        <f t="shared" si="117"/>
        <v>0</v>
      </c>
      <c r="L2512" s="83" t="e">
        <f t="shared" si="118"/>
        <v>#DIV/0!</v>
      </c>
      <c r="M2512" s="83" t="e">
        <f>L2512-CGB_90DSMR</f>
        <v>#DIV/0!</v>
      </c>
      <c r="N2512" s="83" t="e">
        <f t="shared" si="119"/>
        <v>#DIV/0!</v>
      </c>
    </row>
    <row r="2513" spans="10:14" x14ac:dyDescent="0.25">
      <c r="J2513" s="84">
        <f>EOD_T-A2513</f>
        <v>42094</v>
      </c>
      <c r="K2513" s="83">
        <f t="shared" si="117"/>
        <v>0</v>
      </c>
      <c r="L2513" s="83" t="e">
        <f t="shared" si="118"/>
        <v>#DIV/0!</v>
      </c>
      <c r="M2513" s="83" t="e">
        <f>L2513-CGB_90DSMR</f>
        <v>#DIV/0!</v>
      </c>
      <c r="N2513" s="83" t="e">
        <f t="shared" si="119"/>
        <v>#DIV/0!</v>
      </c>
    </row>
    <row r="2514" spans="10:14" x14ac:dyDescent="0.25">
      <c r="J2514" s="84">
        <f>EOD_T-A2514</f>
        <v>42094</v>
      </c>
      <c r="K2514" s="83">
        <f t="shared" si="117"/>
        <v>0</v>
      </c>
      <c r="L2514" s="83" t="e">
        <f t="shared" si="118"/>
        <v>#DIV/0!</v>
      </c>
      <c r="M2514" s="83" t="e">
        <f>L2514-CGB_90DSMR</f>
        <v>#DIV/0!</v>
      </c>
      <c r="N2514" s="83" t="e">
        <f t="shared" si="119"/>
        <v>#DIV/0!</v>
      </c>
    </row>
    <row r="2515" spans="10:14" x14ac:dyDescent="0.25">
      <c r="J2515" s="84">
        <f>EOD_T-A2515</f>
        <v>42094</v>
      </c>
      <c r="K2515" s="83">
        <f t="shared" si="117"/>
        <v>0</v>
      </c>
      <c r="L2515" s="83" t="e">
        <f t="shared" si="118"/>
        <v>#DIV/0!</v>
      </c>
      <c r="M2515" s="83" t="e">
        <f>L2515-CGB_90DSMR</f>
        <v>#DIV/0!</v>
      </c>
      <c r="N2515" s="83" t="e">
        <f t="shared" si="119"/>
        <v>#DIV/0!</v>
      </c>
    </row>
    <row r="2516" spans="10:14" x14ac:dyDescent="0.25">
      <c r="J2516" s="84">
        <f>EOD_T-A2516</f>
        <v>42094</v>
      </c>
      <c r="K2516" s="83">
        <f t="shared" si="117"/>
        <v>0</v>
      </c>
      <c r="L2516" s="83" t="e">
        <f t="shared" si="118"/>
        <v>#DIV/0!</v>
      </c>
      <c r="M2516" s="83" t="e">
        <f>L2516-CGB_90DSMR</f>
        <v>#DIV/0!</v>
      </c>
      <c r="N2516" s="83" t="e">
        <f t="shared" si="119"/>
        <v>#DIV/0!</v>
      </c>
    </row>
    <row r="2517" spans="10:14" x14ac:dyDescent="0.25">
      <c r="J2517" s="84">
        <f>EOD_T-A2517</f>
        <v>42094</v>
      </c>
      <c r="K2517" s="83">
        <f t="shared" si="117"/>
        <v>0</v>
      </c>
      <c r="L2517" s="83" t="e">
        <f t="shared" si="118"/>
        <v>#DIV/0!</v>
      </c>
      <c r="M2517" s="83" t="e">
        <f>L2517-CGB_90DSMR</f>
        <v>#DIV/0!</v>
      </c>
      <c r="N2517" s="83" t="e">
        <f t="shared" si="119"/>
        <v>#DIV/0!</v>
      </c>
    </row>
    <row r="2518" spans="10:14" x14ac:dyDescent="0.25">
      <c r="J2518" s="84">
        <f>EOD_T-A2518</f>
        <v>42094</v>
      </c>
      <c r="K2518" s="83">
        <f t="shared" si="117"/>
        <v>0</v>
      </c>
      <c r="L2518" s="83" t="e">
        <f t="shared" si="118"/>
        <v>#DIV/0!</v>
      </c>
      <c r="M2518" s="83" t="e">
        <f>L2518-CGB_90DSMR</f>
        <v>#DIV/0!</v>
      </c>
      <c r="N2518" s="83" t="e">
        <f t="shared" si="119"/>
        <v>#DIV/0!</v>
      </c>
    </row>
    <row r="2519" spans="10:14" x14ac:dyDescent="0.25">
      <c r="J2519" s="84">
        <f>EOD_T-A2519</f>
        <v>42094</v>
      </c>
      <c r="K2519" s="83">
        <f t="shared" si="117"/>
        <v>0</v>
      </c>
      <c r="L2519" s="83" t="e">
        <f t="shared" si="118"/>
        <v>#DIV/0!</v>
      </c>
      <c r="M2519" s="83" t="e">
        <f>L2519-CGB_90DSMR</f>
        <v>#DIV/0!</v>
      </c>
      <c r="N2519" s="83" t="e">
        <f t="shared" si="119"/>
        <v>#DIV/0!</v>
      </c>
    </row>
    <row r="2520" spans="10:14" x14ac:dyDescent="0.25">
      <c r="J2520" s="84">
        <f>EOD_T-A2520</f>
        <v>42094</v>
      </c>
      <c r="K2520" s="83">
        <f t="shared" si="117"/>
        <v>0</v>
      </c>
      <c r="L2520" s="83" t="e">
        <f t="shared" si="118"/>
        <v>#DIV/0!</v>
      </c>
      <c r="M2520" s="83" t="e">
        <f>L2520-CGB_90DSMR</f>
        <v>#DIV/0!</v>
      </c>
      <c r="N2520" s="83" t="e">
        <f t="shared" si="119"/>
        <v>#DIV/0!</v>
      </c>
    </row>
    <row r="2521" spans="10:14" x14ac:dyDescent="0.25">
      <c r="J2521" s="84">
        <f>EOD_T-A2521</f>
        <v>42094</v>
      </c>
      <c r="K2521" s="83">
        <f t="shared" si="117"/>
        <v>0</v>
      </c>
      <c r="L2521" s="83" t="e">
        <f t="shared" si="118"/>
        <v>#DIV/0!</v>
      </c>
      <c r="M2521" s="83" t="e">
        <f>L2521-CGB_90DSMR</f>
        <v>#DIV/0!</v>
      </c>
      <c r="N2521" s="83" t="e">
        <f t="shared" si="119"/>
        <v>#DIV/0!</v>
      </c>
    </row>
    <row r="2522" spans="10:14" x14ac:dyDescent="0.25">
      <c r="J2522" s="84">
        <f>EOD_T-A2522</f>
        <v>42094</v>
      </c>
      <c r="K2522" s="83">
        <f t="shared" si="117"/>
        <v>0</v>
      </c>
      <c r="L2522" s="83" t="e">
        <f t="shared" si="118"/>
        <v>#DIV/0!</v>
      </c>
      <c r="M2522" s="83" t="e">
        <f>L2522-CGB_90DSMR</f>
        <v>#DIV/0!</v>
      </c>
      <c r="N2522" s="83" t="e">
        <f t="shared" si="119"/>
        <v>#DIV/0!</v>
      </c>
    </row>
    <row r="2523" spans="10:14" x14ac:dyDescent="0.25">
      <c r="J2523" s="84">
        <f>EOD_T-A2523</f>
        <v>42094</v>
      </c>
      <c r="K2523" s="83">
        <f t="shared" si="117"/>
        <v>0</v>
      </c>
      <c r="L2523" s="83" t="e">
        <f t="shared" si="118"/>
        <v>#DIV/0!</v>
      </c>
      <c r="M2523" s="83" t="e">
        <f>L2523-CGB_90DSMR</f>
        <v>#DIV/0!</v>
      </c>
      <c r="N2523" s="83" t="e">
        <f t="shared" si="119"/>
        <v>#DIV/0!</v>
      </c>
    </row>
    <row r="2524" spans="10:14" x14ac:dyDescent="0.25">
      <c r="J2524" s="84">
        <f>EOD_T-A2524</f>
        <v>42094</v>
      </c>
      <c r="K2524" s="83">
        <f t="shared" si="117"/>
        <v>0</v>
      </c>
      <c r="L2524" s="83" t="e">
        <f t="shared" si="118"/>
        <v>#DIV/0!</v>
      </c>
      <c r="M2524" s="83" t="e">
        <f>L2524-CGB_90DSMR</f>
        <v>#DIV/0!</v>
      </c>
      <c r="N2524" s="83" t="e">
        <f t="shared" si="119"/>
        <v>#DIV/0!</v>
      </c>
    </row>
    <row r="2525" spans="10:14" x14ac:dyDescent="0.25">
      <c r="J2525" s="84">
        <f>EOD_T-A2525</f>
        <v>42094</v>
      </c>
      <c r="K2525" s="83">
        <f t="shared" si="117"/>
        <v>0</v>
      </c>
      <c r="L2525" s="83" t="e">
        <f t="shared" si="118"/>
        <v>#DIV/0!</v>
      </c>
      <c r="M2525" s="83" t="e">
        <f>L2525-CGB_90DSMR</f>
        <v>#DIV/0!</v>
      </c>
      <c r="N2525" s="83" t="e">
        <f t="shared" si="119"/>
        <v>#DIV/0!</v>
      </c>
    </row>
    <row r="2526" spans="10:14" x14ac:dyDescent="0.25">
      <c r="J2526" s="84">
        <f>EOD_T-A2526</f>
        <v>42094</v>
      </c>
      <c r="K2526" s="83">
        <f t="shared" si="117"/>
        <v>0</v>
      </c>
      <c r="L2526" s="83" t="e">
        <f t="shared" si="118"/>
        <v>#DIV/0!</v>
      </c>
      <c r="M2526" s="83" t="e">
        <f>L2526-CGB_90DSMR</f>
        <v>#DIV/0!</v>
      </c>
      <c r="N2526" s="83" t="e">
        <f t="shared" si="119"/>
        <v>#DIV/0!</v>
      </c>
    </row>
    <row r="2527" spans="10:14" x14ac:dyDescent="0.25">
      <c r="J2527" s="84">
        <f>EOD_T-A2527</f>
        <v>42094</v>
      </c>
      <c r="K2527" s="83">
        <f t="shared" si="117"/>
        <v>0</v>
      </c>
      <c r="L2527" s="83" t="e">
        <f t="shared" si="118"/>
        <v>#DIV/0!</v>
      </c>
      <c r="M2527" s="83" t="e">
        <f>L2527-CGB_90DSMR</f>
        <v>#DIV/0!</v>
      </c>
      <c r="N2527" s="83" t="e">
        <f t="shared" si="119"/>
        <v>#DIV/0!</v>
      </c>
    </row>
    <row r="2528" spans="10:14" x14ac:dyDescent="0.25">
      <c r="J2528" s="84">
        <f>EOD_T-A2528</f>
        <v>42094</v>
      </c>
      <c r="K2528" s="83">
        <f t="shared" si="117"/>
        <v>0</v>
      </c>
      <c r="L2528" s="83" t="e">
        <f t="shared" si="118"/>
        <v>#DIV/0!</v>
      </c>
      <c r="M2528" s="83" t="e">
        <f>L2528-CGB_90DSMR</f>
        <v>#DIV/0!</v>
      </c>
      <c r="N2528" s="83" t="e">
        <f t="shared" si="119"/>
        <v>#DIV/0!</v>
      </c>
    </row>
    <row r="2529" spans="10:14" x14ac:dyDescent="0.25">
      <c r="J2529" s="84">
        <f>EOD_T-A2529</f>
        <v>42094</v>
      </c>
      <c r="K2529" s="83">
        <f t="shared" si="117"/>
        <v>0</v>
      </c>
      <c r="L2529" s="83" t="e">
        <f t="shared" si="118"/>
        <v>#DIV/0!</v>
      </c>
      <c r="M2529" s="83" t="e">
        <f>L2529-CGB_90DSMR</f>
        <v>#DIV/0!</v>
      </c>
      <c r="N2529" s="83" t="e">
        <f t="shared" si="119"/>
        <v>#DIV/0!</v>
      </c>
    </row>
    <row r="2530" spans="10:14" x14ac:dyDescent="0.25">
      <c r="J2530" s="84">
        <f>EOD_T-A2530</f>
        <v>42094</v>
      </c>
      <c r="K2530" s="83">
        <f t="shared" si="117"/>
        <v>0</v>
      </c>
      <c r="L2530" s="83" t="e">
        <f t="shared" si="118"/>
        <v>#DIV/0!</v>
      </c>
      <c r="M2530" s="83" t="e">
        <f>L2530-CGB_90DSMR</f>
        <v>#DIV/0!</v>
      </c>
      <c r="N2530" s="83" t="e">
        <f t="shared" si="119"/>
        <v>#DIV/0!</v>
      </c>
    </row>
    <row r="2531" spans="10:14" x14ac:dyDescent="0.25">
      <c r="J2531" s="84">
        <f>EOD_T-A2531</f>
        <v>42094</v>
      </c>
      <c r="K2531" s="83">
        <f t="shared" si="117"/>
        <v>0</v>
      </c>
      <c r="L2531" s="83" t="e">
        <f t="shared" si="118"/>
        <v>#DIV/0!</v>
      </c>
      <c r="M2531" s="83" t="e">
        <f>L2531-CGB_90DSMR</f>
        <v>#DIV/0!</v>
      </c>
      <c r="N2531" s="83" t="e">
        <f t="shared" si="119"/>
        <v>#DIV/0!</v>
      </c>
    </row>
    <row r="2532" spans="10:14" x14ac:dyDescent="0.25">
      <c r="J2532" s="84">
        <f>EOD_T-A2532</f>
        <v>42094</v>
      </c>
      <c r="K2532" s="83">
        <f t="shared" si="117"/>
        <v>0</v>
      </c>
      <c r="L2532" s="83" t="e">
        <f t="shared" si="118"/>
        <v>#DIV/0!</v>
      </c>
      <c r="M2532" s="83" t="e">
        <f>L2532-CGB_90DSMR</f>
        <v>#DIV/0!</v>
      </c>
      <c r="N2532" s="83" t="e">
        <f t="shared" si="119"/>
        <v>#DIV/0!</v>
      </c>
    </row>
    <row r="2533" spans="10:14" x14ac:dyDescent="0.25">
      <c r="J2533" s="84">
        <f>EOD_T-A2533</f>
        <v>42094</v>
      </c>
      <c r="K2533" s="83">
        <f t="shared" si="117"/>
        <v>0</v>
      </c>
      <c r="L2533" s="83" t="e">
        <f t="shared" si="118"/>
        <v>#DIV/0!</v>
      </c>
      <c r="M2533" s="83" t="e">
        <f>L2533-CGB_90DSMR</f>
        <v>#DIV/0!</v>
      </c>
      <c r="N2533" s="83" t="e">
        <f t="shared" si="119"/>
        <v>#DIV/0!</v>
      </c>
    </row>
    <row r="2534" spans="10:14" x14ac:dyDescent="0.25">
      <c r="J2534" s="84">
        <f>EOD_T-A2534</f>
        <v>42094</v>
      </c>
      <c r="K2534" s="83">
        <f t="shared" si="117"/>
        <v>0</v>
      </c>
      <c r="L2534" s="83" t="e">
        <f t="shared" si="118"/>
        <v>#DIV/0!</v>
      </c>
      <c r="M2534" s="83" t="e">
        <f>L2534-CGB_90DSMR</f>
        <v>#DIV/0!</v>
      </c>
      <c r="N2534" s="83" t="e">
        <f t="shared" si="119"/>
        <v>#DIV/0!</v>
      </c>
    </row>
    <row r="2535" spans="10:14" x14ac:dyDescent="0.25">
      <c r="J2535" s="84">
        <f>EOD_T-A2535</f>
        <v>42094</v>
      </c>
      <c r="K2535" s="83">
        <f t="shared" si="117"/>
        <v>0</v>
      </c>
      <c r="L2535" s="83" t="e">
        <f t="shared" si="118"/>
        <v>#DIV/0!</v>
      </c>
      <c r="M2535" s="83" t="e">
        <f>L2535-CGB_90DSMR</f>
        <v>#DIV/0!</v>
      </c>
      <c r="N2535" s="83" t="e">
        <f t="shared" si="119"/>
        <v>#DIV/0!</v>
      </c>
    </row>
    <row r="2536" spans="10:14" x14ac:dyDescent="0.25">
      <c r="J2536" s="84">
        <f>EOD_T-A2536</f>
        <v>42094</v>
      </c>
      <c r="K2536" s="83">
        <f t="shared" si="117"/>
        <v>0</v>
      </c>
      <c r="L2536" s="83" t="e">
        <f t="shared" si="118"/>
        <v>#DIV/0!</v>
      </c>
      <c r="M2536" s="83" t="e">
        <f>L2536-CGB_90DSMR</f>
        <v>#DIV/0!</v>
      </c>
      <c r="N2536" s="83" t="e">
        <f t="shared" si="119"/>
        <v>#DIV/0!</v>
      </c>
    </row>
    <row r="2537" spans="10:14" x14ac:dyDescent="0.25">
      <c r="J2537" s="84">
        <f>EOD_T-A2537</f>
        <v>42094</v>
      </c>
      <c r="K2537" s="83">
        <f t="shared" si="117"/>
        <v>0</v>
      </c>
      <c r="L2537" s="83" t="e">
        <f t="shared" si="118"/>
        <v>#DIV/0!</v>
      </c>
      <c r="M2537" s="83" t="e">
        <f>L2537-CGB_90DSMR</f>
        <v>#DIV/0!</v>
      </c>
      <c r="N2537" s="83" t="e">
        <f t="shared" si="119"/>
        <v>#DIV/0!</v>
      </c>
    </row>
    <row r="2538" spans="10:14" x14ac:dyDescent="0.25">
      <c r="J2538" s="84">
        <f>EOD_T-A2538</f>
        <v>42094</v>
      </c>
      <c r="K2538" s="83">
        <f t="shared" si="117"/>
        <v>0</v>
      </c>
      <c r="L2538" s="83" t="e">
        <f t="shared" si="118"/>
        <v>#DIV/0!</v>
      </c>
      <c r="M2538" s="83" t="e">
        <f>L2538-CGB_90DSMR</f>
        <v>#DIV/0!</v>
      </c>
      <c r="N2538" s="83" t="e">
        <f t="shared" si="119"/>
        <v>#DIV/0!</v>
      </c>
    </row>
    <row r="2539" spans="10:14" x14ac:dyDescent="0.25">
      <c r="J2539" s="84">
        <f>EOD_T-A2539</f>
        <v>42094</v>
      </c>
      <c r="K2539" s="83">
        <f t="shared" si="117"/>
        <v>0</v>
      </c>
      <c r="L2539" s="83" t="e">
        <f t="shared" si="118"/>
        <v>#DIV/0!</v>
      </c>
      <c r="M2539" s="83" t="e">
        <f>L2539-CGB_90DSMR</f>
        <v>#DIV/0!</v>
      </c>
      <c r="N2539" s="83" t="e">
        <f t="shared" si="119"/>
        <v>#DIV/0!</v>
      </c>
    </row>
    <row r="2540" spans="10:14" x14ac:dyDescent="0.25">
      <c r="J2540" s="84">
        <f>EOD_T-A2540</f>
        <v>42094</v>
      </c>
      <c r="K2540" s="83">
        <f t="shared" si="117"/>
        <v>0</v>
      </c>
      <c r="L2540" s="83" t="e">
        <f t="shared" si="118"/>
        <v>#DIV/0!</v>
      </c>
      <c r="M2540" s="83" t="e">
        <f>L2540-CGB_90DSMR</f>
        <v>#DIV/0!</v>
      </c>
      <c r="N2540" s="83" t="e">
        <f t="shared" si="119"/>
        <v>#DIV/0!</v>
      </c>
    </row>
    <row r="2541" spans="10:14" x14ac:dyDescent="0.25">
      <c r="J2541" s="84">
        <f>EOD_T-A2541</f>
        <v>42094</v>
      </c>
      <c r="K2541" s="83">
        <f t="shared" si="117"/>
        <v>0</v>
      </c>
      <c r="L2541" s="83" t="e">
        <f t="shared" si="118"/>
        <v>#DIV/0!</v>
      </c>
      <c r="M2541" s="83" t="e">
        <f>L2541-CGB_90DSMR</f>
        <v>#DIV/0!</v>
      </c>
      <c r="N2541" s="83" t="e">
        <f t="shared" si="119"/>
        <v>#DIV/0!</v>
      </c>
    </row>
    <row r="2542" spans="10:14" x14ac:dyDescent="0.25">
      <c r="J2542" s="84">
        <f>EOD_T-A2542</f>
        <v>42094</v>
      </c>
      <c r="K2542" s="83">
        <f t="shared" si="117"/>
        <v>0</v>
      </c>
      <c r="L2542" s="83" t="e">
        <f t="shared" si="118"/>
        <v>#DIV/0!</v>
      </c>
      <c r="M2542" s="83" t="e">
        <f>L2542-CGB_90DSMR</f>
        <v>#DIV/0!</v>
      </c>
      <c r="N2542" s="83" t="e">
        <f t="shared" si="119"/>
        <v>#DIV/0!</v>
      </c>
    </row>
    <row r="2543" spans="10:14" x14ac:dyDescent="0.25">
      <c r="J2543" s="84">
        <f>EOD_T-A2543</f>
        <v>42094</v>
      </c>
      <c r="K2543" s="83">
        <f t="shared" si="117"/>
        <v>0</v>
      </c>
      <c r="L2543" s="83" t="e">
        <f t="shared" si="118"/>
        <v>#DIV/0!</v>
      </c>
      <c r="M2543" s="83" t="e">
        <f>L2543-CGB_90DSMR</f>
        <v>#DIV/0!</v>
      </c>
      <c r="N2543" s="83" t="e">
        <f t="shared" si="119"/>
        <v>#DIV/0!</v>
      </c>
    </row>
    <row r="2544" spans="10:14" x14ac:dyDescent="0.25">
      <c r="J2544" s="84">
        <f>EOD_T-A2544</f>
        <v>42094</v>
      </c>
      <c r="K2544" s="83">
        <f t="shared" si="117"/>
        <v>0</v>
      </c>
      <c r="L2544" s="83" t="e">
        <f t="shared" si="118"/>
        <v>#DIV/0!</v>
      </c>
      <c r="M2544" s="83" t="e">
        <f>L2544-CGB_90DSMR</f>
        <v>#DIV/0!</v>
      </c>
      <c r="N2544" s="83" t="e">
        <f t="shared" si="119"/>
        <v>#DIV/0!</v>
      </c>
    </row>
    <row r="2545" spans="10:14" x14ac:dyDescent="0.25">
      <c r="J2545" s="84">
        <f>EOD_T-A2545</f>
        <v>42094</v>
      </c>
      <c r="K2545" s="83">
        <f t="shared" si="117"/>
        <v>0</v>
      </c>
      <c r="L2545" s="83" t="e">
        <f t="shared" si="118"/>
        <v>#DIV/0!</v>
      </c>
      <c r="M2545" s="83" t="e">
        <f>L2545-CGB_90DSMR</f>
        <v>#DIV/0!</v>
      </c>
      <c r="N2545" s="83" t="e">
        <f t="shared" si="119"/>
        <v>#DIV/0!</v>
      </c>
    </row>
    <row r="2546" spans="10:14" x14ac:dyDescent="0.25">
      <c r="J2546" s="84">
        <f>EOD_T-A2546</f>
        <v>42094</v>
      </c>
      <c r="K2546" s="83">
        <f t="shared" si="117"/>
        <v>0</v>
      </c>
      <c r="L2546" s="83" t="e">
        <f t="shared" si="118"/>
        <v>#DIV/0!</v>
      </c>
      <c r="M2546" s="83" t="e">
        <f>L2546-CGB_90DSMR</f>
        <v>#DIV/0!</v>
      </c>
      <c r="N2546" s="83" t="e">
        <f t="shared" si="119"/>
        <v>#DIV/0!</v>
      </c>
    </row>
    <row r="2547" spans="10:14" x14ac:dyDescent="0.25">
      <c r="J2547" s="84">
        <f>EOD_T-A2547</f>
        <v>42094</v>
      </c>
      <c r="K2547" s="83">
        <f t="shared" si="117"/>
        <v>0</v>
      </c>
      <c r="L2547" s="83" t="e">
        <f t="shared" si="118"/>
        <v>#DIV/0!</v>
      </c>
      <c r="M2547" s="83" t="e">
        <f>L2547-CGB_90DSMR</f>
        <v>#DIV/0!</v>
      </c>
      <c r="N2547" s="83" t="e">
        <f t="shared" si="119"/>
        <v>#DIV/0!</v>
      </c>
    </row>
    <row r="2548" spans="10:14" x14ac:dyDescent="0.25">
      <c r="J2548" s="84">
        <f>EOD_T-A2548</f>
        <v>42094</v>
      </c>
      <c r="K2548" s="83">
        <f t="shared" si="117"/>
        <v>0</v>
      </c>
      <c r="L2548" s="83" t="e">
        <f t="shared" si="118"/>
        <v>#DIV/0!</v>
      </c>
      <c r="M2548" s="83" t="e">
        <f>L2548-CGB_90DSMR</f>
        <v>#DIV/0!</v>
      </c>
      <c r="N2548" s="83" t="e">
        <f t="shared" si="119"/>
        <v>#DIV/0!</v>
      </c>
    </row>
    <row r="2549" spans="10:14" x14ac:dyDescent="0.25">
      <c r="J2549" s="84">
        <f>EOD_T-A2549</f>
        <v>42094</v>
      </c>
      <c r="K2549" s="83">
        <f t="shared" si="117"/>
        <v>0</v>
      </c>
      <c r="L2549" s="83" t="e">
        <f t="shared" si="118"/>
        <v>#DIV/0!</v>
      </c>
      <c r="M2549" s="83" t="e">
        <f>L2549-CGB_90DSMR</f>
        <v>#DIV/0!</v>
      </c>
      <c r="N2549" s="83" t="e">
        <f t="shared" si="119"/>
        <v>#DIV/0!</v>
      </c>
    </row>
    <row r="2550" spans="10:14" x14ac:dyDescent="0.25">
      <c r="J2550" s="84">
        <f>EOD_T-A2550</f>
        <v>42094</v>
      </c>
      <c r="K2550" s="83">
        <f t="shared" si="117"/>
        <v>0</v>
      </c>
      <c r="L2550" s="83" t="e">
        <f t="shared" si="118"/>
        <v>#DIV/0!</v>
      </c>
      <c r="M2550" s="83" t="e">
        <f>L2550-CGB_90DSMR</f>
        <v>#DIV/0!</v>
      </c>
      <c r="N2550" s="83" t="e">
        <f t="shared" si="119"/>
        <v>#DIV/0!</v>
      </c>
    </row>
    <row r="2551" spans="10:14" x14ac:dyDescent="0.25">
      <c r="J2551" s="84">
        <f>EOD_T-A2551</f>
        <v>42094</v>
      </c>
      <c r="K2551" s="83">
        <f t="shared" si="117"/>
        <v>0</v>
      </c>
      <c r="L2551" s="83" t="e">
        <f t="shared" si="118"/>
        <v>#DIV/0!</v>
      </c>
      <c r="M2551" s="83" t="e">
        <f>L2551-CGB_90DSMR</f>
        <v>#DIV/0!</v>
      </c>
      <c r="N2551" s="83" t="e">
        <f t="shared" si="119"/>
        <v>#DIV/0!</v>
      </c>
    </row>
    <row r="2552" spans="10:14" x14ac:dyDescent="0.25">
      <c r="J2552" s="84">
        <f>EOD_T-A2552</f>
        <v>42094</v>
      </c>
      <c r="K2552" s="83">
        <f t="shared" si="117"/>
        <v>0</v>
      </c>
      <c r="L2552" s="83" t="e">
        <f t="shared" si="118"/>
        <v>#DIV/0!</v>
      </c>
      <c r="M2552" s="83" t="e">
        <f>L2552-CGB_90DSMR</f>
        <v>#DIV/0!</v>
      </c>
      <c r="N2552" s="83" t="e">
        <f t="shared" si="119"/>
        <v>#DIV/0!</v>
      </c>
    </row>
    <row r="2553" spans="10:14" x14ac:dyDescent="0.25">
      <c r="J2553" s="84">
        <f>EOD_T-A2553</f>
        <v>42094</v>
      </c>
      <c r="K2553" s="83">
        <f t="shared" si="117"/>
        <v>0</v>
      </c>
      <c r="L2553" s="83" t="e">
        <f t="shared" si="118"/>
        <v>#DIV/0!</v>
      </c>
      <c r="M2553" s="83" t="e">
        <f>L2553-CGB_90DSMR</f>
        <v>#DIV/0!</v>
      </c>
      <c r="N2553" s="83" t="e">
        <f t="shared" si="119"/>
        <v>#DIV/0!</v>
      </c>
    </row>
    <row r="2554" spans="10:14" x14ac:dyDescent="0.25">
      <c r="J2554" s="84">
        <f>EOD_T-A2554</f>
        <v>42094</v>
      </c>
      <c r="K2554" s="83">
        <f t="shared" si="117"/>
        <v>0</v>
      </c>
      <c r="L2554" s="83" t="e">
        <f t="shared" si="118"/>
        <v>#DIV/0!</v>
      </c>
      <c r="M2554" s="83" t="e">
        <f>L2554-CGB_90DSMR</f>
        <v>#DIV/0!</v>
      </c>
      <c r="N2554" s="83" t="e">
        <f t="shared" si="119"/>
        <v>#DIV/0!</v>
      </c>
    </row>
    <row r="2555" spans="10:14" x14ac:dyDescent="0.25">
      <c r="J2555" s="84">
        <f>EOD_T-A2555</f>
        <v>42094</v>
      </c>
      <c r="K2555" s="83">
        <f t="shared" si="117"/>
        <v>0</v>
      </c>
      <c r="L2555" s="83" t="e">
        <f t="shared" si="118"/>
        <v>#DIV/0!</v>
      </c>
      <c r="M2555" s="83" t="e">
        <f>L2555-CGB_90DSMR</f>
        <v>#DIV/0!</v>
      </c>
      <c r="N2555" s="83" t="e">
        <f t="shared" si="119"/>
        <v>#DIV/0!</v>
      </c>
    </row>
    <row r="2556" spans="10:14" x14ac:dyDescent="0.25">
      <c r="J2556" s="84">
        <f>EOD_T-A2556</f>
        <v>42094</v>
      </c>
      <c r="K2556" s="83">
        <f t="shared" si="117"/>
        <v>0</v>
      </c>
      <c r="L2556" s="83" t="e">
        <f t="shared" si="118"/>
        <v>#DIV/0!</v>
      </c>
      <c r="M2556" s="83" t="e">
        <f>L2556-CGB_90DSMR</f>
        <v>#DIV/0!</v>
      </c>
      <c r="N2556" s="83" t="e">
        <f t="shared" si="119"/>
        <v>#DIV/0!</v>
      </c>
    </row>
    <row r="2557" spans="10:14" x14ac:dyDescent="0.25">
      <c r="J2557" s="84">
        <f>EOD_T-A2557</f>
        <v>42094</v>
      </c>
      <c r="K2557" s="83">
        <f t="shared" si="117"/>
        <v>0</v>
      </c>
      <c r="L2557" s="83" t="e">
        <f t="shared" si="118"/>
        <v>#DIV/0!</v>
      </c>
      <c r="M2557" s="83" t="e">
        <f>L2557-CGB_90DSMR</f>
        <v>#DIV/0!</v>
      </c>
      <c r="N2557" s="83" t="e">
        <f t="shared" si="119"/>
        <v>#DIV/0!</v>
      </c>
    </row>
    <row r="2558" spans="10:14" x14ac:dyDescent="0.25">
      <c r="J2558" s="84">
        <f>EOD_T-A2558</f>
        <v>42094</v>
      </c>
      <c r="K2558" s="83">
        <f t="shared" si="117"/>
        <v>0</v>
      </c>
      <c r="L2558" s="83" t="e">
        <f t="shared" si="118"/>
        <v>#DIV/0!</v>
      </c>
      <c r="M2558" s="83" t="e">
        <f>L2558-CGB_90DSMR</f>
        <v>#DIV/0!</v>
      </c>
      <c r="N2558" s="83" t="e">
        <f t="shared" si="119"/>
        <v>#DIV/0!</v>
      </c>
    </row>
    <row r="2559" spans="10:14" x14ac:dyDescent="0.25">
      <c r="J2559" s="84">
        <f>EOD_T-A2559</f>
        <v>42094</v>
      </c>
      <c r="K2559" s="83">
        <f t="shared" si="117"/>
        <v>0</v>
      </c>
      <c r="L2559" s="83" t="e">
        <f t="shared" si="118"/>
        <v>#DIV/0!</v>
      </c>
      <c r="M2559" s="83" t="e">
        <f>L2559-CGB_90DSMR</f>
        <v>#DIV/0!</v>
      </c>
      <c r="N2559" s="83" t="e">
        <f t="shared" si="119"/>
        <v>#DIV/0!</v>
      </c>
    </row>
    <row r="2560" spans="10:14" x14ac:dyDescent="0.25">
      <c r="J2560" s="84">
        <f>EOD_T-A2560</f>
        <v>42094</v>
      </c>
      <c r="K2560" s="83">
        <f t="shared" si="117"/>
        <v>0</v>
      </c>
      <c r="L2560" s="83" t="e">
        <f t="shared" si="118"/>
        <v>#DIV/0!</v>
      </c>
      <c r="M2560" s="83" t="e">
        <f>L2560-CGB_90DSMR</f>
        <v>#DIV/0!</v>
      </c>
      <c r="N2560" s="83" t="e">
        <f t="shared" si="119"/>
        <v>#DIV/0!</v>
      </c>
    </row>
    <row r="2561" spans="10:14" x14ac:dyDescent="0.25">
      <c r="J2561" s="84">
        <f>EOD_T-A2561</f>
        <v>42094</v>
      </c>
      <c r="K2561" s="83">
        <f t="shared" si="117"/>
        <v>0</v>
      </c>
      <c r="L2561" s="83" t="e">
        <f t="shared" si="118"/>
        <v>#DIV/0!</v>
      </c>
      <c r="M2561" s="83" t="e">
        <f>L2561-CGB_90DSMR</f>
        <v>#DIV/0!</v>
      </c>
      <c r="N2561" s="83" t="e">
        <f t="shared" si="119"/>
        <v>#DIV/0!</v>
      </c>
    </row>
    <row r="2562" spans="10:14" x14ac:dyDescent="0.25">
      <c r="J2562" s="84">
        <f>EOD_T-A2562</f>
        <v>42094</v>
      </c>
      <c r="K2562" s="83">
        <f t="shared" si="117"/>
        <v>0</v>
      </c>
      <c r="L2562" s="83" t="e">
        <f t="shared" si="118"/>
        <v>#DIV/0!</v>
      </c>
      <c r="M2562" s="83" t="e">
        <f>L2562-CGB_90DSMR</f>
        <v>#DIV/0!</v>
      </c>
      <c r="N2562" s="83" t="e">
        <f t="shared" si="119"/>
        <v>#DIV/0!</v>
      </c>
    </row>
    <row r="2563" spans="10:14" x14ac:dyDescent="0.25">
      <c r="J2563" s="84">
        <f>EOD_T-A2563</f>
        <v>42094</v>
      </c>
      <c r="K2563" s="83">
        <f t="shared" si="117"/>
        <v>0</v>
      </c>
      <c r="L2563" s="83" t="e">
        <f t="shared" si="118"/>
        <v>#DIV/0!</v>
      </c>
      <c r="M2563" s="83" t="e">
        <f>L2563-CGB_90DSMR</f>
        <v>#DIV/0!</v>
      </c>
      <c r="N2563" s="83" t="e">
        <f t="shared" si="119"/>
        <v>#DIV/0!</v>
      </c>
    </row>
    <row r="2564" spans="10:14" x14ac:dyDescent="0.25">
      <c r="J2564" s="84">
        <f>EOD_T-A2564</f>
        <v>42094</v>
      </c>
      <c r="K2564" s="83">
        <f t="shared" si="117"/>
        <v>0</v>
      </c>
      <c r="L2564" s="83" t="e">
        <f t="shared" si="118"/>
        <v>#DIV/0!</v>
      </c>
      <c r="M2564" s="83" t="e">
        <f>L2564-CGB_90DSMR</f>
        <v>#DIV/0!</v>
      </c>
      <c r="N2564" s="83" t="e">
        <f t="shared" si="119"/>
        <v>#DIV/0!</v>
      </c>
    </row>
    <row r="2565" spans="10:14" x14ac:dyDescent="0.25">
      <c r="J2565" s="84">
        <f>EOD_T-A2565</f>
        <v>42094</v>
      </c>
      <c r="K2565" s="83">
        <f t="shared" si="117"/>
        <v>0</v>
      </c>
      <c r="L2565" s="83" t="e">
        <f t="shared" si="118"/>
        <v>#DIV/0!</v>
      </c>
      <c r="M2565" s="83" t="e">
        <f>L2565-CGB_90DSMR</f>
        <v>#DIV/0!</v>
      </c>
      <c r="N2565" s="83" t="e">
        <f t="shared" si="119"/>
        <v>#DIV/0!</v>
      </c>
    </row>
    <row r="2566" spans="10:14" x14ac:dyDescent="0.25">
      <c r="J2566" s="84">
        <f>EOD_T-A2566</f>
        <v>42094</v>
      </c>
      <c r="K2566" s="83">
        <f t="shared" si="117"/>
        <v>0</v>
      </c>
      <c r="L2566" s="83" t="e">
        <f t="shared" si="118"/>
        <v>#DIV/0!</v>
      </c>
      <c r="M2566" s="83" t="e">
        <f>L2566-CGB_90DSMR</f>
        <v>#DIV/0!</v>
      </c>
      <c r="N2566" s="83" t="e">
        <f t="shared" si="119"/>
        <v>#DIV/0!</v>
      </c>
    </row>
    <row r="2567" spans="10:14" x14ac:dyDescent="0.25">
      <c r="J2567" s="84">
        <f>EOD_T-A2567</f>
        <v>42094</v>
      </c>
      <c r="K2567" s="83">
        <f t="shared" si="117"/>
        <v>0</v>
      </c>
      <c r="L2567" s="83" t="e">
        <f t="shared" si="118"/>
        <v>#DIV/0!</v>
      </c>
      <c r="M2567" s="83" t="e">
        <f>L2567-CGB_90DSMR</f>
        <v>#DIV/0!</v>
      </c>
      <c r="N2567" s="83" t="e">
        <f t="shared" si="119"/>
        <v>#DIV/0!</v>
      </c>
    </row>
    <row r="2568" spans="10:14" x14ac:dyDescent="0.25">
      <c r="J2568" s="84">
        <f>EOD_T-A2568</f>
        <v>42094</v>
      </c>
      <c r="K2568" s="83">
        <f t="shared" si="117"/>
        <v>0</v>
      </c>
      <c r="L2568" s="83" t="e">
        <f t="shared" si="118"/>
        <v>#DIV/0!</v>
      </c>
      <c r="M2568" s="83" t="e">
        <f>L2568-CGB_90DSMR</f>
        <v>#DIV/0!</v>
      </c>
      <c r="N2568" s="83" t="e">
        <f t="shared" si="119"/>
        <v>#DIV/0!</v>
      </c>
    </row>
    <row r="2569" spans="10:14" x14ac:dyDescent="0.25">
      <c r="J2569" s="84">
        <f>EOD_T-A2569</f>
        <v>42094</v>
      </c>
      <c r="K2569" s="83">
        <f t="shared" si="117"/>
        <v>0</v>
      </c>
      <c r="L2569" s="83" t="e">
        <f t="shared" si="118"/>
        <v>#DIV/0!</v>
      </c>
      <c r="M2569" s="83" t="e">
        <f>L2569-CGB_90DSMR</f>
        <v>#DIV/0!</v>
      </c>
      <c r="N2569" s="83" t="e">
        <f t="shared" si="119"/>
        <v>#DIV/0!</v>
      </c>
    </row>
    <row r="2570" spans="10:14" x14ac:dyDescent="0.25">
      <c r="J2570" s="84">
        <f>EOD_T-A2570</f>
        <v>42094</v>
      </c>
      <c r="K2570" s="83">
        <f t="shared" si="117"/>
        <v>0</v>
      </c>
      <c r="L2570" s="83" t="e">
        <f t="shared" si="118"/>
        <v>#DIV/0!</v>
      </c>
      <c r="M2570" s="83" t="e">
        <f>L2570-CGB_90DSMR</f>
        <v>#DIV/0!</v>
      </c>
      <c r="N2570" s="83" t="e">
        <f t="shared" si="119"/>
        <v>#DIV/0!</v>
      </c>
    </row>
    <row r="2571" spans="10:14" x14ac:dyDescent="0.25">
      <c r="J2571" s="84">
        <f>EOD_T-A2571</f>
        <v>42094</v>
      </c>
      <c r="K2571" s="83">
        <f t="shared" si="117"/>
        <v>0</v>
      </c>
      <c r="L2571" s="83" t="e">
        <f t="shared" si="118"/>
        <v>#DIV/0!</v>
      </c>
      <c r="M2571" s="83" t="e">
        <f>L2571-CGB_90DSMR</f>
        <v>#DIV/0!</v>
      </c>
      <c r="N2571" s="83" t="e">
        <f t="shared" si="119"/>
        <v>#DIV/0!</v>
      </c>
    </row>
    <row r="2572" spans="10:14" x14ac:dyDescent="0.25">
      <c r="J2572" s="84">
        <f>EOD_T-A2572</f>
        <v>42094</v>
      </c>
      <c r="K2572" s="83">
        <f t="shared" ref="K2572:K2635" si="120">E2572-E2573</f>
        <v>0</v>
      </c>
      <c r="L2572" s="83" t="e">
        <f t="shared" ref="L2572:L2635" si="121">K2572/E2573*100</f>
        <v>#DIV/0!</v>
      </c>
      <c r="M2572" s="83" t="e">
        <f>L2572-CGB_90DSMR</f>
        <v>#DIV/0!</v>
      </c>
      <c r="N2572" s="83" t="e">
        <f t="shared" ref="N2572:N2635" si="122">M2572*M2572</f>
        <v>#DIV/0!</v>
      </c>
    </row>
    <row r="2573" spans="10:14" x14ac:dyDescent="0.25">
      <c r="J2573" s="84">
        <f>EOD_T-A2573</f>
        <v>42094</v>
      </c>
      <c r="K2573" s="83">
        <f t="shared" si="120"/>
        <v>0</v>
      </c>
      <c r="L2573" s="83" t="e">
        <f t="shared" si="121"/>
        <v>#DIV/0!</v>
      </c>
      <c r="M2573" s="83" t="e">
        <f>L2573-CGB_90DSMR</f>
        <v>#DIV/0!</v>
      </c>
      <c r="N2573" s="83" t="e">
        <f t="shared" si="122"/>
        <v>#DIV/0!</v>
      </c>
    </row>
    <row r="2574" spans="10:14" x14ac:dyDescent="0.25">
      <c r="J2574" s="84">
        <f>EOD_T-A2574</f>
        <v>42094</v>
      </c>
      <c r="K2574" s="83">
        <f t="shared" si="120"/>
        <v>0</v>
      </c>
      <c r="L2574" s="83" t="e">
        <f t="shared" si="121"/>
        <v>#DIV/0!</v>
      </c>
      <c r="M2574" s="83" t="e">
        <f>L2574-CGB_90DSMR</f>
        <v>#DIV/0!</v>
      </c>
      <c r="N2574" s="83" t="e">
        <f t="shared" si="122"/>
        <v>#DIV/0!</v>
      </c>
    </row>
    <row r="2575" spans="10:14" x14ac:dyDescent="0.25">
      <c r="J2575" s="84">
        <f>EOD_T-A2575</f>
        <v>42094</v>
      </c>
      <c r="K2575" s="83">
        <f t="shared" si="120"/>
        <v>0</v>
      </c>
      <c r="L2575" s="83" t="e">
        <f t="shared" si="121"/>
        <v>#DIV/0!</v>
      </c>
      <c r="M2575" s="83" t="e">
        <f>L2575-CGB_90DSMR</f>
        <v>#DIV/0!</v>
      </c>
      <c r="N2575" s="83" t="e">
        <f t="shared" si="122"/>
        <v>#DIV/0!</v>
      </c>
    </row>
    <row r="2576" spans="10:14" x14ac:dyDescent="0.25">
      <c r="J2576" s="84">
        <f>EOD_T-A2576</f>
        <v>42094</v>
      </c>
      <c r="K2576" s="83">
        <f t="shared" si="120"/>
        <v>0</v>
      </c>
      <c r="L2576" s="83" t="e">
        <f t="shared" si="121"/>
        <v>#DIV/0!</v>
      </c>
      <c r="M2576" s="83" t="e">
        <f>L2576-CGB_90DSMR</f>
        <v>#DIV/0!</v>
      </c>
      <c r="N2576" s="83" t="e">
        <f t="shared" si="122"/>
        <v>#DIV/0!</v>
      </c>
    </row>
    <row r="2577" spans="10:14" x14ac:dyDescent="0.25">
      <c r="J2577" s="84">
        <f>EOD_T-A2577</f>
        <v>42094</v>
      </c>
      <c r="K2577" s="83">
        <f t="shared" si="120"/>
        <v>0</v>
      </c>
      <c r="L2577" s="83" t="e">
        <f t="shared" si="121"/>
        <v>#DIV/0!</v>
      </c>
      <c r="M2577" s="83" t="e">
        <f>L2577-CGB_90DSMR</f>
        <v>#DIV/0!</v>
      </c>
      <c r="N2577" s="83" t="e">
        <f t="shared" si="122"/>
        <v>#DIV/0!</v>
      </c>
    </row>
    <row r="2578" spans="10:14" x14ac:dyDescent="0.25">
      <c r="J2578" s="84">
        <f>EOD_T-A2578</f>
        <v>42094</v>
      </c>
      <c r="K2578" s="83">
        <f t="shared" si="120"/>
        <v>0</v>
      </c>
      <c r="L2578" s="83" t="e">
        <f t="shared" si="121"/>
        <v>#DIV/0!</v>
      </c>
      <c r="M2578" s="83" t="e">
        <f>L2578-CGB_90DSMR</f>
        <v>#DIV/0!</v>
      </c>
      <c r="N2578" s="83" t="e">
        <f t="shared" si="122"/>
        <v>#DIV/0!</v>
      </c>
    </row>
    <row r="2579" spans="10:14" x14ac:dyDescent="0.25">
      <c r="J2579" s="84">
        <f>EOD_T-A2579</f>
        <v>42094</v>
      </c>
      <c r="K2579" s="83">
        <f t="shared" si="120"/>
        <v>0</v>
      </c>
      <c r="L2579" s="83" t="e">
        <f t="shared" si="121"/>
        <v>#DIV/0!</v>
      </c>
      <c r="M2579" s="83" t="e">
        <f>L2579-CGB_90DSMR</f>
        <v>#DIV/0!</v>
      </c>
      <c r="N2579" s="83" t="e">
        <f t="shared" si="122"/>
        <v>#DIV/0!</v>
      </c>
    </row>
    <row r="2580" spans="10:14" x14ac:dyDescent="0.25">
      <c r="J2580" s="84">
        <f>EOD_T-A2580</f>
        <v>42094</v>
      </c>
      <c r="K2580" s="83">
        <f t="shared" si="120"/>
        <v>0</v>
      </c>
      <c r="L2580" s="83" t="e">
        <f t="shared" si="121"/>
        <v>#DIV/0!</v>
      </c>
      <c r="M2580" s="83" t="e">
        <f>L2580-CGB_90DSMR</f>
        <v>#DIV/0!</v>
      </c>
      <c r="N2580" s="83" t="e">
        <f t="shared" si="122"/>
        <v>#DIV/0!</v>
      </c>
    </row>
    <row r="2581" spans="10:14" x14ac:dyDescent="0.25">
      <c r="J2581" s="84">
        <f>EOD_T-A2581</f>
        <v>42094</v>
      </c>
      <c r="K2581" s="83">
        <f t="shared" si="120"/>
        <v>0</v>
      </c>
      <c r="L2581" s="83" t="e">
        <f t="shared" si="121"/>
        <v>#DIV/0!</v>
      </c>
      <c r="M2581" s="83" t="e">
        <f>L2581-CGB_90DSMR</f>
        <v>#DIV/0!</v>
      </c>
      <c r="N2581" s="83" t="e">
        <f t="shared" si="122"/>
        <v>#DIV/0!</v>
      </c>
    </row>
    <row r="2582" spans="10:14" x14ac:dyDescent="0.25">
      <c r="J2582" s="84">
        <f>EOD_T-A2582</f>
        <v>42094</v>
      </c>
      <c r="K2582" s="83">
        <f t="shared" si="120"/>
        <v>0</v>
      </c>
      <c r="L2582" s="83" t="e">
        <f t="shared" si="121"/>
        <v>#DIV/0!</v>
      </c>
      <c r="M2582" s="83" t="e">
        <f>L2582-CGB_90DSMR</f>
        <v>#DIV/0!</v>
      </c>
      <c r="N2582" s="83" t="e">
        <f t="shared" si="122"/>
        <v>#DIV/0!</v>
      </c>
    </row>
    <row r="2583" spans="10:14" x14ac:dyDescent="0.25">
      <c r="J2583" s="84">
        <f>EOD_T-A2583</f>
        <v>42094</v>
      </c>
      <c r="K2583" s="83">
        <f t="shared" si="120"/>
        <v>0</v>
      </c>
      <c r="L2583" s="83" t="e">
        <f t="shared" si="121"/>
        <v>#DIV/0!</v>
      </c>
      <c r="M2583" s="83" t="e">
        <f>L2583-CGB_90DSMR</f>
        <v>#DIV/0!</v>
      </c>
      <c r="N2583" s="83" t="e">
        <f t="shared" si="122"/>
        <v>#DIV/0!</v>
      </c>
    </row>
    <row r="2584" spans="10:14" x14ac:dyDescent="0.25">
      <c r="J2584" s="84">
        <f>EOD_T-A2584</f>
        <v>42094</v>
      </c>
      <c r="K2584" s="83">
        <f t="shared" si="120"/>
        <v>0</v>
      </c>
      <c r="L2584" s="83" t="e">
        <f t="shared" si="121"/>
        <v>#DIV/0!</v>
      </c>
      <c r="M2584" s="83" t="e">
        <f>L2584-CGB_90DSMR</f>
        <v>#DIV/0!</v>
      </c>
      <c r="N2584" s="83" t="e">
        <f t="shared" si="122"/>
        <v>#DIV/0!</v>
      </c>
    </row>
    <row r="2585" spans="10:14" x14ac:dyDescent="0.25">
      <c r="J2585" s="84">
        <f>EOD_T-A2585</f>
        <v>42094</v>
      </c>
      <c r="K2585" s="83">
        <f t="shared" si="120"/>
        <v>0</v>
      </c>
      <c r="L2585" s="83" t="e">
        <f t="shared" si="121"/>
        <v>#DIV/0!</v>
      </c>
      <c r="M2585" s="83" t="e">
        <f>L2585-CGB_90DSMR</f>
        <v>#DIV/0!</v>
      </c>
      <c r="N2585" s="83" t="e">
        <f t="shared" si="122"/>
        <v>#DIV/0!</v>
      </c>
    </row>
    <row r="2586" spans="10:14" x14ac:dyDescent="0.25">
      <c r="J2586" s="84">
        <f>EOD_T-A2586</f>
        <v>42094</v>
      </c>
      <c r="K2586" s="83">
        <f t="shared" si="120"/>
        <v>0</v>
      </c>
      <c r="L2586" s="83" t="e">
        <f t="shared" si="121"/>
        <v>#DIV/0!</v>
      </c>
      <c r="M2586" s="83" t="e">
        <f>L2586-CGB_90DSMR</f>
        <v>#DIV/0!</v>
      </c>
      <c r="N2586" s="83" t="e">
        <f t="shared" si="122"/>
        <v>#DIV/0!</v>
      </c>
    </row>
    <row r="2587" spans="10:14" x14ac:dyDescent="0.25">
      <c r="J2587" s="84">
        <f>EOD_T-A2587</f>
        <v>42094</v>
      </c>
      <c r="K2587" s="83">
        <f t="shared" si="120"/>
        <v>0</v>
      </c>
      <c r="L2587" s="83" t="e">
        <f t="shared" si="121"/>
        <v>#DIV/0!</v>
      </c>
      <c r="M2587" s="83" t="e">
        <f>L2587-CGB_90DSMR</f>
        <v>#DIV/0!</v>
      </c>
      <c r="N2587" s="83" t="e">
        <f t="shared" si="122"/>
        <v>#DIV/0!</v>
      </c>
    </row>
    <row r="2588" spans="10:14" x14ac:dyDescent="0.25">
      <c r="J2588" s="84">
        <f>EOD_T-A2588</f>
        <v>42094</v>
      </c>
      <c r="K2588" s="83">
        <f t="shared" si="120"/>
        <v>0</v>
      </c>
      <c r="L2588" s="83" t="e">
        <f t="shared" si="121"/>
        <v>#DIV/0!</v>
      </c>
      <c r="M2588" s="83" t="e">
        <f>L2588-CGB_90DSMR</f>
        <v>#DIV/0!</v>
      </c>
      <c r="N2588" s="83" t="e">
        <f t="shared" si="122"/>
        <v>#DIV/0!</v>
      </c>
    </row>
    <row r="2589" spans="10:14" x14ac:dyDescent="0.25">
      <c r="J2589" s="84">
        <f>EOD_T-A2589</f>
        <v>42094</v>
      </c>
      <c r="K2589" s="83">
        <f t="shared" si="120"/>
        <v>0</v>
      </c>
      <c r="L2589" s="83" t="e">
        <f t="shared" si="121"/>
        <v>#DIV/0!</v>
      </c>
      <c r="M2589" s="83" t="e">
        <f>L2589-CGB_90DSMR</f>
        <v>#DIV/0!</v>
      </c>
      <c r="N2589" s="83" t="e">
        <f t="shared" si="122"/>
        <v>#DIV/0!</v>
      </c>
    </row>
    <row r="2590" spans="10:14" x14ac:dyDescent="0.25">
      <c r="J2590" s="84">
        <f>EOD_T-A2590</f>
        <v>42094</v>
      </c>
      <c r="K2590" s="83">
        <f t="shared" si="120"/>
        <v>0</v>
      </c>
      <c r="L2590" s="83" t="e">
        <f t="shared" si="121"/>
        <v>#DIV/0!</v>
      </c>
      <c r="M2590" s="83" t="e">
        <f>L2590-CGB_90DSMR</f>
        <v>#DIV/0!</v>
      </c>
      <c r="N2590" s="83" t="e">
        <f t="shared" si="122"/>
        <v>#DIV/0!</v>
      </c>
    </row>
    <row r="2591" spans="10:14" x14ac:dyDescent="0.25">
      <c r="J2591" s="84">
        <f>EOD_T-A2591</f>
        <v>42094</v>
      </c>
      <c r="K2591" s="83">
        <f t="shared" si="120"/>
        <v>0</v>
      </c>
      <c r="L2591" s="83" t="e">
        <f t="shared" si="121"/>
        <v>#DIV/0!</v>
      </c>
      <c r="M2591" s="83" t="e">
        <f>L2591-CGB_90DSMR</f>
        <v>#DIV/0!</v>
      </c>
      <c r="N2591" s="83" t="e">
        <f t="shared" si="122"/>
        <v>#DIV/0!</v>
      </c>
    </row>
    <row r="2592" spans="10:14" x14ac:dyDescent="0.25">
      <c r="J2592" s="84">
        <f>EOD_T-A2592</f>
        <v>42094</v>
      </c>
      <c r="K2592" s="83">
        <f t="shared" si="120"/>
        <v>0</v>
      </c>
      <c r="L2592" s="83" t="e">
        <f t="shared" si="121"/>
        <v>#DIV/0!</v>
      </c>
      <c r="M2592" s="83" t="e">
        <f>L2592-CGB_90DSMR</f>
        <v>#DIV/0!</v>
      </c>
      <c r="N2592" s="83" t="e">
        <f t="shared" si="122"/>
        <v>#DIV/0!</v>
      </c>
    </row>
    <row r="2593" spans="10:14" x14ac:dyDescent="0.25">
      <c r="J2593" s="84">
        <f>EOD_T-A2593</f>
        <v>42094</v>
      </c>
      <c r="K2593" s="83">
        <f t="shared" si="120"/>
        <v>0</v>
      </c>
      <c r="L2593" s="83" t="e">
        <f t="shared" si="121"/>
        <v>#DIV/0!</v>
      </c>
      <c r="M2593" s="83" t="e">
        <f>L2593-CGB_90DSMR</f>
        <v>#DIV/0!</v>
      </c>
      <c r="N2593" s="83" t="e">
        <f t="shared" si="122"/>
        <v>#DIV/0!</v>
      </c>
    </row>
    <row r="2594" spans="10:14" x14ac:dyDescent="0.25">
      <c r="J2594" s="84">
        <f>EOD_T-A2594</f>
        <v>42094</v>
      </c>
      <c r="K2594" s="83">
        <f t="shared" si="120"/>
        <v>0</v>
      </c>
      <c r="L2594" s="83" t="e">
        <f t="shared" si="121"/>
        <v>#DIV/0!</v>
      </c>
      <c r="M2594" s="83" t="e">
        <f>L2594-CGB_90DSMR</f>
        <v>#DIV/0!</v>
      </c>
      <c r="N2594" s="83" t="e">
        <f t="shared" si="122"/>
        <v>#DIV/0!</v>
      </c>
    </row>
    <row r="2595" spans="10:14" x14ac:dyDescent="0.25">
      <c r="J2595" s="84">
        <f>EOD_T-A2595</f>
        <v>42094</v>
      </c>
      <c r="K2595" s="83">
        <f t="shared" si="120"/>
        <v>0</v>
      </c>
      <c r="L2595" s="83" t="e">
        <f t="shared" si="121"/>
        <v>#DIV/0!</v>
      </c>
      <c r="M2595" s="83" t="e">
        <f>L2595-CGB_90DSMR</f>
        <v>#DIV/0!</v>
      </c>
      <c r="N2595" s="83" t="e">
        <f t="shared" si="122"/>
        <v>#DIV/0!</v>
      </c>
    </row>
    <row r="2596" spans="10:14" x14ac:dyDescent="0.25">
      <c r="J2596" s="84">
        <f>EOD_T-A2596</f>
        <v>42094</v>
      </c>
      <c r="K2596" s="83">
        <f t="shared" si="120"/>
        <v>0</v>
      </c>
      <c r="L2596" s="83" t="e">
        <f t="shared" si="121"/>
        <v>#DIV/0!</v>
      </c>
      <c r="M2596" s="83" t="e">
        <f>L2596-CGB_90DSMR</f>
        <v>#DIV/0!</v>
      </c>
      <c r="N2596" s="83" t="e">
        <f t="shared" si="122"/>
        <v>#DIV/0!</v>
      </c>
    </row>
    <row r="2597" spans="10:14" x14ac:dyDescent="0.25">
      <c r="J2597" s="84">
        <f>EOD_T-A2597</f>
        <v>42094</v>
      </c>
      <c r="K2597" s="83">
        <f t="shared" si="120"/>
        <v>0</v>
      </c>
      <c r="L2597" s="83" t="e">
        <f t="shared" si="121"/>
        <v>#DIV/0!</v>
      </c>
      <c r="M2597" s="83" t="e">
        <f>L2597-CGB_90DSMR</f>
        <v>#DIV/0!</v>
      </c>
      <c r="N2597" s="83" t="e">
        <f t="shared" si="122"/>
        <v>#DIV/0!</v>
      </c>
    </row>
    <row r="2598" spans="10:14" x14ac:dyDescent="0.25">
      <c r="J2598" s="84">
        <f>EOD_T-A2598</f>
        <v>42094</v>
      </c>
      <c r="K2598" s="83">
        <f t="shared" si="120"/>
        <v>0</v>
      </c>
      <c r="L2598" s="83" t="e">
        <f t="shared" si="121"/>
        <v>#DIV/0!</v>
      </c>
      <c r="M2598" s="83" t="e">
        <f>L2598-CGB_90DSMR</f>
        <v>#DIV/0!</v>
      </c>
      <c r="N2598" s="83" t="e">
        <f t="shared" si="122"/>
        <v>#DIV/0!</v>
      </c>
    </row>
    <row r="2599" spans="10:14" x14ac:dyDescent="0.25">
      <c r="J2599" s="84">
        <f>EOD_T-A2599</f>
        <v>42094</v>
      </c>
      <c r="K2599" s="83">
        <f t="shared" si="120"/>
        <v>0</v>
      </c>
      <c r="L2599" s="83" t="e">
        <f t="shared" si="121"/>
        <v>#DIV/0!</v>
      </c>
      <c r="M2599" s="83" t="e">
        <f>L2599-CGB_90DSMR</f>
        <v>#DIV/0!</v>
      </c>
      <c r="N2599" s="83" t="e">
        <f t="shared" si="122"/>
        <v>#DIV/0!</v>
      </c>
    </row>
    <row r="2600" spans="10:14" x14ac:dyDescent="0.25">
      <c r="J2600" s="84">
        <f>EOD_T-A2600</f>
        <v>42094</v>
      </c>
      <c r="K2600" s="83">
        <f t="shared" si="120"/>
        <v>0</v>
      </c>
      <c r="L2600" s="83" t="e">
        <f t="shared" si="121"/>
        <v>#DIV/0!</v>
      </c>
      <c r="M2600" s="83" t="e">
        <f>L2600-CGB_90DSMR</f>
        <v>#DIV/0!</v>
      </c>
      <c r="N2600" s="83" t="e">
        <f t="shared" si="122"/>
        <v>#DIV/0!</v>
      </c>
    </row>
    <row r="2601" spans="10:14" x14ac:dyDescent="0.25">
      <c r="J2601" s="84">
        <f>EOD_T-A2601</f>
        <v>42094</v>
      </c>
      <c r="K2601" s="83">
        <f t="shared" si="120"/>
        <v>0</v>
      </c>
      <c r="L2601" s="83" t="e">
        <f t="shared" si="121"/>
        <v>#DIV/0!</v>
      </c>
      <c r="M2601" s="83" t="e">
        <f>L2601-CGB_90DSMR</f>
        <v>#DIV/0!</v>
      </c>
      <c r="N2601" s="83" t="e">
        <f t="shared" si="122"/>
        <v>#DIV/0!</v>
      </c>
    </row>
    <row r="2602" spans="10:14" x14ac:dyDescent="0.25">
      <c r="J2602" s="84">
        <f>EOD_T-A2602</f>
        <v>42094</v>
      </c>
      <c r="K2602" s="83">
        <f t="shared" si="120"/>
        <v>0</v>
      </c>
      <c r="L2602" s="83" t="e">
        <f t="shared" si="121"/>
        <v>#DIV/0!</v>
      </c>
      <c r="M2602" s="83" t="e">
        <f>L2602-CGB_90DSMR</f>
        <v>#DIV/0!</v>
      </c>
      <c r="N2602" s="83" t="e">
        <f t="shared" si="122"/>
        <v>#DIV/0!</v>
      </c>
    </row>
    <row r="2603" spans="10:14" x14ac:dyDescent="0.25">
      <c r="J2603" s="84">
        <f>EOD_T-A2603</f>
        <v>42094</v>
      </c>
      <c r="K2603" s="83">
        <f t="shared" si="120"/>
        <v>0</v>
      </c>
      <c r="L2603" s="83" t="e">
        <f t="shared" si="121"/>
        <v>#DIV/0!</v>
      </c>
      <c r="M2603" s="83" t="e">
        <f>L2603-CGB_90DSMR</f>
        <v>#DIV/0!</v>
      </c>
      <c r="N2603" s="83" t="e">
        <f t="shared" si="122"/>
        <v>#DIV/0!</v>
      </c>
    </row>
    <row r="2604" spans="10:14" x14ac:dyDescent="0.25">
      <c r="J2604" s="84">
        <f>EOD_T-A2604</f>
        <v>42094</v>
      </c>
      <c r="K2604" s="83">
        <f t="shared" si="120"/>
        <v>0</v>
      </c>
      <c r="L2604" s="83" t="e">
        <f t="shared" si="121"/>
        <v>#DIV/0!</v>
      </c>
      <c r="M2604" s="83" t="e">
        <f>L2604-CGB_90DSMR</f>
        <v>#DIV/0!</v>
      </c>
      <c r="N2604" s="83" t="e">
        <f t="shared" si="122"/>
        <v>#DIV/0!</v>
      </c>
    </row>
    <row r="2605" spans="10:14" x14ac:dyDescent="0.25">
      <c r="J2605" s="84">
        <f>EOD_T-A2605</f>
        <v>42094</v>
      </c>
      <c r="K2605" s="83">
        <f t="shared" si="120"/>
        <v>0</v>
      </c>
      <c r="L2605" s="83" t="e">
        <f t="shared" si="121"/>
        <v>#DIV/0!</v>
      </c>
      <c r="M2605" s="83" t="e">
        <f>L2605-CGB_90DSMR</f>
        <v>#DIV/0!</v>
      </c>
      <c r="N2605" s="83" t="e">
        <f t="shared" si="122"/>
        <v>#DIV/0!</v>
      </c>
    </row>
    <row r="2606" spans="10:14" x14ac:dyDescent="0.25">
      <c r="J2606" s="84">
        <f>EOD_T-A2606</f>
        <v>42094</v>
      </c>
      <c r="K2606" s="83">
        <f t="shared" si="120"/>
        <v>0</v>
      </c>
      <c r="L2606" s="83" t="e">
        <f t="shared" si="121"/>
        <v>#DIV/0!</v>
      </c>
      <c r="M2606" s="83" t="e">
        <f>L2606-CGB_90DSMR</f>
        <v>#DIV/0!</v>
      </c>
      <c r="N2606" s="83" t="e">
        <f t="shared" si="122"/>
        <v>#DIV/0!</v>
      </c>
    </row>
    <row r="2607" spans="10:14" x14ac:dyDescent="0.25">
      <c r="J2607" s="84">
        <f>EOD_T-A2607</f>
        <v>42094</v>
      </c>
      <c r="K2607" s="83">
        <f t="shared" si="120"/>
        <v>0</v>
      </c>
      <c r="L2607" s="83" t="e">
        <f t="shared" si="121"/>
        <v>#DIV/0!</v>
      </c>
      <c r="M2607" s="83" t="e">
        <f>L2607-CGB_90DSMR</f>
        <v>#DIV/0!</v>
      </c>
      <c r="N2607" s="83" t="e">
        <f t="shared" si="122"/>
        <v>#DIV/0!</v>
      </c>
    </row>
    <row r="2608" spans="10:14" x14ac:dyDescent="0.25">
      <c r="J2608" s="84">
        <f>EOD_T-A2608</f>
        <v>42094</v>
      </c>
      <c r="K2608" s="83">
        <f t="shared" si="120"/>
        <v>0</v>
      </c>
      <c r="L2608" s="83" t="e">
        <f t="shared" si="121"/>
        <v>#DIV/0!</v>
      </c>
      <c r="M2608" s="83" t="e">
        <f>L2608-CGB_90DSMR</f>
        <v>#DIV/0!</v>
      </c>
      <c r="N2608" s="83" t="e">
        <f t="shared" si="122"/>
        <v>#DIV/0!</v>
      </c>
    </row>
    <row r="2609" spans="10:14" x14ac:dyDescent="0.25">
      <c r="J2609" s="84">
        <f>EOD_T-A2609</f>
        <v>42094</v>
      </c>
      <c r="K2609" s="83">
        <f t="shared" si="120"/>
        <v>0</v>
      </c>
      <c r="L2609" s="83" t="e">
        <f t="shared" si="121"/>
        <v>#DIV/0!</v>
      </c>
      <c r="M2609" s="83" t="e">
        <f>L2609-CGB_90DSMR</f>
        <v>#DIV/0!</v>
      </c>
      <c r="N2609" s="83" t="e">
        <f t="shared" si="122"/>
        <v>#DIV/0!</v>
      </c>
    </row>
    <row r="2610" spans="10:14" x14ac:dyDescent="0.25">
      <c r="J2610" s="84">
        <f>EOD_T-A2610</f>
        <v>42094</v>
      </c>
      <c r="K2610" s="83">
        <f t="shared" si="120"/>
        <v>0</v>
      </c>
      <c r="L2610" s="83" t="e">
        <f t="shared" si="121"/>
        <v>#DIV/0!</v>
      </c>
      <c r="M2610" s="83" t="e">
        <f>L2610-CGB_90DSMR</f>
        <v>#DIV/0!</v>
      </c>
      <c r="N2610" s="83" t="e">
        <f t="shared" si="122"/>
        <v>#DIV/0!</v>
      </c>
    </row>
    <row r="2611" spans="10:14" x14ac:dyDescent="0.25">
      <c r="J2611" s="84">
        <f>EOD_T-A2611</f>
        <v>42094</v>
      </c>
      <c r="K2611" s="83">
        <f t="shared" si="120"/>
        <v>0</v>
      </c>
      <c r="L2611" s="83" t="e">
        <f t="shared" si="121"/>
        <v>#DIV/0!</v>
      </c>
      <c r="M2611" s="83" t="e">
        <f>L2611-CGB_90DSMR</f>
        <v>#DIV/0!</v>
      </c>
      <c r="N2611" s="83" t="e">
        <f t="shared" si="122"/>
        <v>#DIV/0!</v>
      </c>
    </row>
    <row r="2612" spans="10:14" x14ac:dyDescent="0.25">
      <c r="J2612" s="84">
        <f>EOD_T-A2612</f>
        <v>42094</v>
      </c>
      <c r="K2612" s="83">
        <f t="shared" si="120"/>
        <v>0</v>
      </c>
      <c r="L2612" s="83" t="e">
        <f t="shared" si="121"/>
        <v>#DIV/0!</v>
      </c>
      <c r="M2612" s="83" t="e">
        <f>L2612-CGB_90DSMR</f>
        <v>#DIV/0!</v>
      </c>
      <c r="N2612" s="83" t="e">
        <f t="shared" si="122"/>
        <v>#DIV/0!</v>
      </c>
    </row>
    <row r="2613" spans="10:14" x14ac:dyDescent="0.25">
      <c r="J2613" s="84">
        <f>EOD_T-A2613</f>
        <v>42094</v>
      </c>
      <c r="K2613" s="83">
        <f t="shared" si="120"/>
        <v>0</v>
      </c>
      <c r="L2613" s="83" t="e">
        <f t="shared" si="121"/>
        <v>#DIV/0!</v>
      </c>
      <c r="M2613" s="83" t="e">
        <f>L2613-CGB_90DSMR</f>
        <v>#DIV/0!</v>
      </c>
      <c r="N2613" s="83" t="e">
        <f t="shared" si="122"/>
        <v>#DIV/0!</v>
      </c>
    </row>
    <row r="2614" spans="10:14" x14ac:dyDescent="0.25">
      <c r="J2614" s="84">
        <f>EOD_T-A2614</f>
        <v>42094</v>
      </c>
      <c r="K2614" s="83">
        <f t="shared" si="120"/>
        <v>0</v>
      </c>
      <c r="L2614" s="83" t="e">
        <f t="shared" si="121"/>
        <v>#DIV/0!</v>
      </c>
      <c r="M2614" s="83" t="e">
        <f>L2614-CGB_90DSMR</f>
        <v>#DIV/0!</v>
      </c>
      <c r="N2614" s="83" t="e">
        <f t="shared" si="122"/>
        <v>#DIV/0!</v>
      </c>
    </row>
    <row r="2615" spans="10:14" x14ac:dyDescent="0.25">
      <c r="J2615" s="84">
        <f>EOD_T-A2615</f>
        <v>42094</v>
      </c>
      <c r="K2615" s="83">
        <f t="shared" si="120"/>
        <v>0</v>
      </c>
      <c r="L2615" s="83" t="e">
        <f t="shared" si="121"/>
        <v>#DIV/0!</v>
      </c>
      <c r="M2615" s="83" t="e">
        <f>L2615-CGB_90DSMR</f>
        <v>#DIV/0!</v>
      </c>
      <c r="N2615" s="83" t="e">
        <f t="shared" si="122"/>
        <v>#DIV/0!</v>
      </c>
    </row>
    <row r="2616" spans="10:14" x14ac:dyDescent="0.25">
      <c r="J2616" s="84">
        <f>EOD_T-A2616</f>
        <v>42094</v>
      </c>
      <c r="K2616" s="83">
        <f t="shared" si="120"/>
        <v>0</v>
      </c>
      <c r="L2616" s="83" t="e">
        <f t="shared" si="121"/>
        <v>#DIV/0!</v>
      </c>
      <c r="M2616" s="83" t="e">
        <f>L2616-CGB_90DSMR</f>
        <v>#DIV/0!</v>
      </c>
      <c r="N2616" s="83" t="e">
        <f t="shared" si="122"/>
        <v>#DIV/0!</v>
      </c>
    </row>
    <row r="2617" spans="10:14" x14ac:dyDescent="0.25">
      <c r="J2617" s="84">
        <f>EOD_T-A2617</f>
        <v>42094</v>
      </c>
      <c r="K2617" s="83">
        <f t="shared" si="120"/>
        <v>0</v>
      </c>
      <c r="L2617" s="83" t="e">
        <f t="shared" si="121"/>
        <v>#DIV/0!</v>
      </c>
      <c r="M2617" s="83" t="e">
        <f>L2617-CGB_90DSMR</f>
        <v>#DIV/0!</v>
      </c>
      <c r="N2617" s="83" t="e">
        <f t="shared" si="122"/>
        <v>#DIV/0!</v>
      </c>
    </row>
    <row r="2618" spans="10:14" x14ac:dyDescent="0.25">
      <c r="J2618" s="84">
        <f>EOD_T-A2618</f>
        <v>42094</v>
      </c>
      <c r="K2618" s="83">
        <f t="shared" si="120"/>
        <v>0</v>
      </c>
      <c r="L2618" s="83" t="e">
        <f t="shared" si="121"/>
        <v>#DIV/0!</v>
      </c>
      <c r="M2618" s="83" t="e">
        <f>L2618-CGB_90DSMR</f>
        <v>#DIV/0!</v>
      </c>
      <c r="N2618" s="83" t="e">
        <f t="shared" si="122"/>
        <v>#DIV/0!</v>
      </c>
    </row>
    <row r="2619" spans="10:14" x14ac:dyDescent="0.25">
      <c r="J2619" s="84">
        <f>EOD_T-A2619</f>
        <v>42094</v>
      </c>
      <c r="K2619" s="83">
        <f t="shared" si="120"/>
        <v>0</v>
      </c>
      <c r="L2619" s="83" t="e">
        <f t="shared" si="121"/>
        <v>#DIV/0!</v>
      </c>
      <c r="M2619" s="83" t="e">
        <f>L2619-CGB_90DSMR</f>
        <v>#DIV/0!</v>
      </c>
      <c r="N2619" s="83" t="e">
        <f t="shared" si="122"/>
        <v>#DIV/0!</v>
      </c>
    </row>
    <row r="2620" spans="10:14" x14ac:dyDescent="0.25">
      <c r="J2620" s="84">
        <f>EOD_T-A2620</f>
        <v>42094</v>
      </c>
      <c r="K2620" s="83">
        <f t="shared" si="120"/>
        <v>0</v>
      </c>
      <c r="L2620" s="83" t="e">
        <f t="shared" si="121"/>
        <v>#DIV/0!</v>
      </c>
      <c r="M2620" s="83" t="e">
        <f>L2620-CGB_90DSMR</f>
        <v>#DIV/0!</v>
      </c>
      <c r="N2620" s="83" t="e">
        <f t="shared" si="122"/>
        <v>#DIV/0!</v>
      </c>
    </row>
    <row r="2621" spans="10:14" x14ac:dyDescent="0.25">
      <c r="J2621" s="84">
        <f>EOD_T-A2621</f>
        <v>42094</v>
      </c>
      <c r="K2621" s="83">
        <f t="shared" si="120"/>
        <v>0</v>
      </c>
      <c r="L2621" s="83" t="e">
        <f t="shared" si="121"/>
        <v>#DIV/0!</v>
      </c>
      <c r="M2621" s="83" t="e">
        <f>L2621-CGB_90DSMR</f>
        <v>#DIV/0!</v>
      </c>
      <c r="N2621" s="83" t="e">
        <f t="shared" si="122"/>
        <v>#DIV/0!</v>
      </c>
    </row>
    <row r="2622" spans="10:14" x14ac:dyDescent="0.25">
      <c r="J2622" s="84">
        <f>EOD_T-A2622</f>
        <v>42094</v>
      </c>
      <c r="K2622" s="83">
        <f t="shared" si="120"/>
        <v>0</v>
      </c>
      <c r="L2622" s="83" t="e">
        <f t="shared" si="121"/>
        <v>#DIV/0!</v>
      </c>
      <c r="M2622" s="83" t="e">
        <f>L2622-CGB_90DSMR</f>
        <v>#DIV/0!</v>
      </c>
      <c r="N2622" s="83" t="e">
        <f t="shared" si="122"/>
        <v>#DIV/0!</v>
      </c>
    </row>
    <row r="2623" spans="10:14" x14ac:dyDescent="0.25">
      <c r="J2623" s="84">
        <f>EOD_T-A2623</f>
        <v>42094</v>
      </c>
      <c r="K2623" s="83">
        <f t="shared" si="120"/>
        <v>0</v>
      </c>
      <c r="L2623" s="83" t="e">
        <f t="shared" si="121"/>
        <v>#DIV/0!</v>
      </c>
      <c r="M2623" s="83" t="e">
        <f>L2623-CGB_90DSMR</f>
        <v>#DIV/0!</v>
      </c>
      <c r="N2623" s="83" t="e">
        <f t="shared" si="122"/>
        <v>#DIV/0!</v>
      </c>
    </row>
    <row r="2624" spans="10:14" x14ac:dyDescent="0.25">
      <c r="J2624" s="84">
        <f>EOD_T-A2624</f>
        <v>42094</v>
      </c>
      <c r="K2624" s="83">
        <f t="shared" si="120"/>
        <v>0</v>
      </c>
      <c r="L2624" s="83" t="e">
        <f t="shared" si="121"/>
        <v>#DIV/0!</v>
      </c>
      <c r="M2624" s="83" t="e">
        <f>L2624-CGB_90DSMR</f>
        <v>#DIV/0!</v>
      </c>
      <c r="N2624" s="83" t="e">
        <f t="shared" si="122"/>
        <v>#DIV/0!</v>
      </c>
    </row>
    <row r="2625" spans="10:14" x14ac:dyDescent="0.25">
      <c r="J2625" s="84">
        <f>EOD_T-A2625</f>
        <v>42094</v>
      </c>
      <c r="K2625" s="83">
        <f t="shared" si="120"/>
        <v>0</v>
      </c>
      <c r="L2625" s="83" t="e">
        <f t="shared" si="121"/>
        <v>#DIV/0!</v>
      </c>
      <c r="M2625" s="83" t="e">
        <f>L2625-CGB_90DSMR</f>
        <v>#DIV/0!</v>
      </c>
      <c r="N2625" s="83" t="e">
        <f t="shared" si="122"/>
        <v>#DIV/0!</v>
      </c>
    </row>
    <row r="2626" spans="10:14" x14ac:dyDescent="0.25">
      <c r="J2626" s="84">
        <f>EOD_T-A2626</f>
        <v>42094</v>
      </c>
      <c r="K2626" s="83">
        <f t="shared" si="120"/>
        <v>0</v>
      </c>
      <c r="L2626" s="83" t="e">
        <f t="shared" si="121"/>
        <v>#DIV/0!</v>
      </c>
      <c r="M2626" s="83" t="e">
        <f>L2626-CGB_90DSMR</f>
        <v>#DIV/0!</v>
      </c>
      <c r="N2626" s="83" t="e">
        <f t="shared" si="122"/>
        <v>#DIV/0!</v>
      </c>
    </row>
    <row r="2627" spans="10:14" x14ac:dyDescent="0.25">
      <c r="J2627" s="84">
        <f>EOD_T-A2627</f>
        <v>42094</v>
      </c>
      <c r="K2627" s="83">
        <f t="shared" si="120"/>
        <v>0</v>
      </c>
      <c r="L2627" s="83" t="e">
        <f t="shared" si="121"/>
        <v>#DIV/0!</v>
      </c>
      <c r="M2627" s="83" t="e">
        <f>L2627-CGB_90DSMR</f>
        <v>#DIV/0!</v>
      </c>
      <c r="N2627" s="83" t="e">
        <f t="shared" si="122"/>
        <v>#DIV/0!</v>
      </c>
    </row>
    <row r="2628" spans="10:14" x14ac:dyDescent="0.25">
      <c r="J2628" s="84">
        <f>EOD_T-A2628</f>
        <v>42094</v>
      </c>
      <c r="K2628" s="83">
        <f t="shared" si="120"/>
        <v>0</v>
      </c>
      <c r="L2628" s="83" t="e">
        <f t="shared" si="121"/>
        <v>#DIV/0!</v>
      </c>
      <c r="M2628" s="83" t="e">
        <f>L2628-CGB_90DSMR</f>
        <v>#DIV/0!</v>
      </c>
      <c r="N2628" s="83" t="e">
        <f t="shared" si="122"/>
        <v>#DIV/0!</v>
      </c>
    </row>
    <row r="2629" spans="10:14" x14ac:dyDescent="0.25">
      <c r="J2629" s="84">
        <f>EOD_T-A2629</f>
        <v>42094</v>
      </c>
      <c r="K2629" s="83">
        <f t="shared" si="120"/>
        <v>0</v>
      </c>
      <c r="L2629" s="83" t="e">
        <f t="shared" si="121"/>
        <v>#DIV/0!</v>
      </c>
      <c r="M2629" s="83" t="e">
        <f>L2629-CGB_90DSMR</f>
        <v>#DIV/0!</v>
      </c>
      <c r="N2629" s="83" t="e">
        <f t="shared" si="122"/>
        <v>#DIV/0!</v>
      </c>
    </row>
    <row r="2630" spans="10:14" x14ac:dyDescent="0.25">
      <c r="J2630" s="84">
        <f>EOD_T-A2630</f>
        <v>42094</v>
      </c>
      <c r="K2630" s="83">
        <f t="shared" si="120"/>
        <v>0</v>
      </c>
      <c r="L2630" s="83" t="e">
        <f t="shared" si="121"/>
        <v>#DIV/0!</v>
      </c>
      <c r="M2630" s="83" t="e">
        <f>L2630-CGB_90DSMR</f>
        <v>#DIV/0!</v>
      </c>
      <c r="N2630" s="83" t="e">
        <f t="shared" si="122"/>
        <v>#DIV/0!</v>
      </c>
    </row>
    <row r="2631" spans="10:14" x14ac:dyDescent="0.25">
      <c r="J2631" s="84">
        <f>EOD_T-A2631</f>
        <v>42094</v>
      </c>
      <c r="K2631" s="83">
        <f t="shared" si="120"/>
        <v>0</v>
      </c>
      <c r="L2631" s="83" t="e">
        <f t="shared" si="121"/>
        <v>#DIV/0!</v>
      </c>
      <c r="M2631" s="83" t="e">
        <f>L2631-CGB_90DSMR</f>
        <v>#DIV/0!</v>
      </c>
      <c r="N2631" s="83" t="e">
        <f t="shared" si="122"/>
        <v>#DIV/0!</v>
      </c>
    </row>
    <row r="2632" spans="10:14" x14ac:dyDescent="0.25">
      <c r="J2632" s="84">
        <f>EOD_T-A2632</f>
        <v>42094</v>
      </c>
      <c r="K2632" s="83">
        <f t="shared" si="120"/>
        <v>0</v>
      </c>
      <c r="L2632" s="83" t="e">
        <f t="shared" si="121"/>
        <v>#DIV/0!</v>
      </c>
      <c r="M2632" s="83" t="e">
        <f>L2632-CGB_90DSMR</f>
        <v>#DIV/0!</v>
      </c>
      <c r="N2632" s="83" t="e">
        <f t="shared" si="122"/>
        <v>#DIV/0!</v>
      </c>
    </row>
    <row r="2633" spans="10:14" x14ac:dyDescent="0.25">
      <c r="J2633" s="84">
        <f>EOD_T-A2633</f>
        <v>42094</v>
      </c>
      <c r="K2633" s="83">
        <f t="shared" si="120"/>
        <v>0</v>
      </c>
      <c r="L2633" s="83" t="e">
        <f t="shared" si="121"/>
        <v>#DIV/0!</v>
      </c>
      <c r="M2633" s="83" t="e">
        <f>L2633-CGB_90DSMR</f>
        <v>#DIV/0!</v>
      </c>
      <c r="N2633" s="83" t="e">
        <f t="shared" si="122"/>
        <v>#DIV/0!</v>
      </c>
    </row>
    <row r="2634" spans="10:14" x14ac:dyDescent="0.25">
      <c r="J2634" s="84">
        <f>EOD_T-A2634</f>
        <v>42094</v>
      </c>
      <c r="K2634" s="83">
        <f t="shared" si="120"/>
        <v>0</v>
      </c>
      <c r="L2634" s="83" t="e">
        <f t="shared" si="121"/>
        <v>#DIV/0!</v>
      </c>
      <c r="M2634" s="83" t="e">
        <f>L2634-CGB_90DSMR</f>
        <v>#DIV/0!</v>
      </c>
      <c r="N2634" s="83" t="e">
        <f t="shared" si="122"/>
        <v>#DIV/0!</v>
      </c>
    </row>
    <row r="2635" spans="10:14" x14ac:dyDescent="0.25">
      <c r="J2635" s="84">
        <f>EOD_T-A2635</f>
        <v>42094</v>
      </c>
      <c r="K2635" s="83">
        <f t="shared" si="120"/>
        <v>0</v>
      </c>
      <c r="L2635" s="83" t="e">
        <f t="shared" si="121"/>
        <v>#DIV/0!</v>
      </c>
      <c r="M2635" s="83" t="e">
        <f>L2635-CGB_90DSMR</f>
        <v>#DIV/0!</v>
      </c>
      <c r="N2635" s="83" t="e">
        <f t="shared" si="122"/>
        <v>#DIV/0!</v>
      </c>
    </row>
    <row r="2636" spans="10:14" x14ac:dyDescent="0.25">
      <c r="J2636" s="84">
        <f>EOD_T-A2636</f>
        <v>42094</v>
      </c>
      <c r="K2636" s="83">
        <f t="shared" ref="K2636:K2699" si="123">E2636-E2637</f>
        <v>0</v>
      </c>
      <c r="L2636" s="83" t="e">
        <f t="shared" ref="L2636:L2699" si="124">K2636/E2637*100</f>
        <v>#DIV/0!</v>
      </c>
      <c r="M2636" s="83" t="e">
        <f>L2636-CGB_90DSMR</f>
        <v>#DIV/0!</v>
      </c>
      <c r="N2636" s="83" t="e">
        <f t="shared" ref="N2636:N2699" si="125">M2636*M2636</f>
        <v>#DIV/0!</v>
      </c>
    </row>
    <row r="2637" spans="10:14" x14ac:dyDescent="0.25">
      <c r="J2637" s="84">
        <f>EOD_T-A2637</f>
        <v>42094</v>
      </c>
      <c r="K2637" s="83">
        <f t="shared" si="123"/>
        <v>0</v>
      </c>
      <c r="L2637" s="83" t="e">
        <f t="shared" si="124"/>
        <v>#DIV/0!</v>
      </c>
      <c r="M2637" s="83" t="e">
        <f>L2637-CGB_90DSMR</f>
        <v>#DIV/0!</v>
      </c>
      <c r="N2637" s="83" t="e">
        <f t="shared" si="125"/>
        <v>#DIV/0!</v>
      </c>
    </row>
    <row r="2638" spans="10:14" x14ac:dyDescent="0.25">
      <c r="J2638" s="84">
        <f>EOD_T-A2638</f>
        <v>42094</v>
      </c>
      <c r="K2638" s="83">
        <f t="shared" si="123"/>
        <v>0</v>
      </c>
      <c r="L2638" s="83" t="e">
        <f t="shared" si="124"/>
        <v>#DIV/0!</v>
      </c>
      <c r="M2638" s="83" t="e">
        <f>L2638-CGB_90DSMR</f>
        <v>#DIV/0!</v>
      </c>
      <c r="N2638" s="83" t="e">
        <f t="shared" si="125"/>
        <v>#DIV/0!</v>
      </c>
    </row>
    <row r="2639" spans="10:14" x14ac:dyDescent="0.25">
      <c r="J2639" s="84">
        <f>EOD_T-A2639</f>
        <v>42094</v>
      </c>
      <c r="K2639" s="83">
        <f t="shared" si="123"/>
        <v>0</v>
      </c>
      <c r="L2639" s="83" t="e">
        <f t="shared" si="124"/>
        <v>#DIV/0!</v>
      </c>
      <c r="M2639" s="83" t="e">
        <f>L2639-CGB_90DSMR</f>
        <v>#DIV/0!</v>
      </c>
      <c r="N2639" s="83" t="e">
        <f t="shared" si="125"/>
        <v>#DIV/0!</v>
      </c>
    </row>
    <row r="2640" spans="10:14" x14ac:dyDescent="0.25">
      <c r="J2640" s="84">
        <f>EOD_T-A2640</f>
        <v>42094</v>
      </c>
      <c r="K2640" s="83">
        <f t="shared" si="123"/>
        <v>0</v>
      </c>
      <c r="L2640" s="83" t="e">
        <f t="shared" si="124"/>
        <v>#DIV/0!</v>
      </c>
      <c r="M2640" s="83" t="e">
        <f>L2640-CGB_90DSMR</f>
        <v>#DIV/0!</v>
      </c>
      <c r="N2640" s="83" t="e">
        <f t="shared" si="125"/>
        <v>#DIV/0!</v>
      </c>
    </row>
    <row r="2641" spans="10:14" x14ac:dyDescent="0.25">
      <c r="J2641" s="84">
        <f>EOD_T-A2641</f>
        <v>42094</v>
      </c>
      <c r="K2641" s="83">
        <f t="shared" si="123"/>
        <v>0</v>
      </c>
      <c r="L2641" s="83" t="e">
        <f t="shared" si="124"/>
        <v>#DIV/0!</v>
      </c>
      <c r="M2641" s="83" t="e">
        <f>L2641-CGB_90DSMR</f>
        <v>#DIV/0!</v>
      </c>
      <c r="N2641" s="83" t="e">
        <f t="shared" si="125"/>
        <v>#DIV/0!</v>
      </c>
    </row>
    <row r="2642" spans="10:14" x14ac:dyDescent="0.25">
      <c r="J2642" s="84">
        <f>EOD_T-A2642</f>
        <v>42094</v>
      </c>
      <c r="K2642" s="83">
        <f t="shared" si="123"/>
        <v>0</v>
      </c>
      <c r="L2642" s="83" t="e">
        <f t="shared" si="124"/>
        <v>#DIV/0!</v>
      </c>
      <c r="M2642" s="83" t="e">
        <f>L2642-CGB_90DSMR</f>
        <v>#DIV/0!</v>
      </c>
      <c r="N2642" s="83" t="e">
        <f t="shared" si="125"/>
        <v>#DIV/0!</v>
      </c>
    </row>
    <row r="2643" spans="10:14" x14ac:dyDescent="0.25">
      <c r="J2643" s="84">
        <f>EOD_T-A2643</f>
        <v>42094</v>
      </c>
      <c r="K2643" s="83">
        <f t="shared" si="123"/>
        <v>0</v>
      </c>
      <c r="L2643" s="83" t="e">
        <f t="shared" si="124"/>
        <v>#DIV/0!</v>
      </c>
      <c r="M2643" s="83" t="e">
        <f>L2643-CGB_90DSMR</f>
        <v>#DIV/0!</v>
      </c>
      <c r="N2643" s="83" t="e">
        <f t="shared" si="125"/>
        <v>#DIV/0!</v>
      </c>
    </row>
    <row r="2644" spans="10:14" x14ac:dyDescent="0.25">
      <c r="J2644" s="84">
        <f>EOD_T-A2644</f>
        <v>42094</v>
      </c>
      <c r="K2644" s="83">
        <f t="shared" si="123"/>
        <v>0</v>
      </c>
      <c r="L2644" s="83" t="e">
        <f t="shared" si="124"/>
        <v>#DIV/0!</v>
      </c>
      <c r="M2644" s="83" t="e">
        <f>L2644-CGB_90DSMR</f>
        <v>#DIV/0!</v>
      </c>
      <c r="N2644" s="83" t="e">
        <f t="shared" si="125"/>
        <v>#DIV/0!</v>
      </c>
    </row>
    <row r="2645" spans="10:14" x14ac:dyDescent="0.25">
      <c r="J2645" s="84">
        <f>EOD_T-A2645</f>
        <v>42094</v>
      </c>
      <c r="K2645" s="83">
        <f t="shared" si="123"/>
        <v>0</v>
      </c>
      <c r="L2645" s="83" t="e">
        <f t="shared" si="124"/>
        <v>#DIV/0!</v>
      </c>
      <c r="M2645" s="83" t="e">
        <f>L2645-CGB_90DSMR</f>
        <v>#DIV/0!</v>
      </c>
      <c r="N2645" s="83" t="e">
        <f t="shared" si="125"/>
        <v>#DIV/0!</v>
      </c>
    </row>
    <row r="2646" spans="10:14" x14ac:dyDescent="0.25">
      <c r="J2646" s="84">
        <f>EOD_T-A2646</f>
        <v>42094</v>
      </c>
      <c r="K2646" s="83">
        <f t="shared" si="123"/>
        <v>0</v>
      </c>
      <c r="L2646" s="83" t="e">
        <f t="shared" si="124"/>
        <v>#DIV/0!</v>
      </c>
      <c r="M2646" s="83" t="e">
        <f>L2646-CGB_90DSMR</f>
        <v>#DIV/0!</v>
      </c>
      <c r="N2646" s="83" t="e">
        <f t="shared" si="125"/>
        <v>#DIV/0!</v>
      </c>
    </row>
    <row r="2647" spans="10:14" x14ac:dyDescent="0.25">
      <c r="J2647" s="84">
        <f>EOD_T-A2647</f>
        <v>42094</v>
      </c>
      <c r="K2647" s="83">
        <f t="shared" si="123"/>
        <v>0</v>
      </c>
      <c r="L2647" s="83" t="e">
        <f t="shared" si="124"/>
        <v>#DIV/0!</v>
      </c>
      <c r="M2647" s="83" t="e">
        <f>L2647-CGB_90DSMR</f>
        <v>#DIV/0!</v>
      </c>
      <c r="N2647" s="83" t="e">
        <f t="shared" si="125"/>
        <v>#DIV/0!</v>
      </c>
    </row>
    <row r="2648" spans="10:14" x14ac:dyDescent="0.25">
      <c r="J2648" s="84">
        <f>EOD_T-A2648</f>
        <v>42094</v>
      </c>
      <c r="K2648" s="83">
        <f t="shared" si="123"/>
        <v>0</v>
      </c>
      <c r="L2648" s="83" t="e">
        <f t="shared" si="124"/>
        <v>#DIV/0!</v>
      </c>
      <c r="M2648" s="83" t="e">
        <f>L2648-CGB_90DSMR</f>
        <v>#DIV/0!</v>
      </c>
      <c r="N2648" s="83" t="e">
        <f t="shared" si="125"/>
        <v>#DIV/0!</v>
      </c>
    </row>
    <row r="2649" spans="10:14" x14ac:dyDescent="0.25">
      <c r="J2649" s="84">
        <f>EOD_T-A2649</f>
        <v>42094</v>
      </c>
      <c r="K2649" s="83">
        <f t="shared" si="123"/>
        <v>0</v>
      </c>
      <c r="L2649" s="83" t="e">
        <f t="shared" si="124"/>
        <v>#DIV/0!</v>
      </c>
      <c r="M2649" s="83" t="e">
        <f>L2649-CGB_90DSMR</f>
        <v>#DIV/0!</v>
      </c>
      <c r="N2649" s="83" t="e">
        <f t="shared" si="125"/>
        <v>#DIV/0!</v>
      </c>
    </row>
    <row r="2650" spans="10:14" x14ac:dyDescent="0.25">
      <c r="J2650" s="84">
        <f>EOD_T-A2650</f>
        <v>42094</v>
      </c>
      <c r="K2650" s="83">
        <f t="shared" si="123"/>
        <v>0</v>
      </c>
      <c r="L2650" s="83" t="e">
        <f t="shared" si="124"/>
        <v>#DIV/0!</v>
      </c>
      <c r="M2650" s="83" t="e">
        <f>L2650-CGB_90DSMR</f>
        <v>#DIV/0!</v>
      </c>
      <c r="N2650" s="83" t="e">
        <f t="shared" si="125"/>
        <v>#DIV/0!</v>
      </c>
    </row>
    <row r="2651" spans="10:14" x14ac:dyDescent="0.25">
      <c r="J2651" s="84">
        <f>EOD_T-A2651</f>
        <v>42094</v>
      </c>
      <c r="K2651" s="83">
        <f t="shared" si="123"/>
        <v>0</v>
      </c>
      <c r="L2651" s="83" t="e">
        <f t="shared" si="124"/>
        <v>#DIV/0!</v>
      </c>
      <c r="M2651" s="83" t="e">
        <f>L2651-CGB_90DSMR</f>
        <v>#DIV/0!</v>
      </c>
      <c r="N2651" s="83" t="e">
        <f t="shared" si="125"/>
        <v>#DIV/0!</v>
      </c>
    </row>
    <row r="2652" spans="10:14" x14ac:dyDescent="0.25">
      <c r="J2652" s="84">
        <f>EOD_T-A2652</f>
        <v>42094</v>
      </c>
      <c r="K2652" s="83">
        <f t="shared" si="123"/>
        <v>0</v>
      </c>
      <c r="L2652" s="83" t="e">
        <f t="shared" si="124"/>
        <v>#DIV/0!</v>
      </c>
      <c r="M2652" s="83" t="e">
        <f>L2652-CGB_90DSMR</f>
        <v>#DIV/0!</v>
      </c>
      <c r="N2652" s="83" t="e">
        <f t="shared" si="125"/>
        <v>#DIV/0!</v>
      </c>
    </row>
    <row r="2653" spans="10:14" x14ac:dyDescent="0.25">
      <c r="J2653" s="84">
        <f>EOD_T-A2653</f>
        <v>42094</v>
      </c>
      <c r="K2653" s="83">
        <f t="shared" si="123"/>
        <v>0</v>
      </c>
      <c r="L2653" s="83" t="e">
        <f t="shared" si="124"/>
        <v>#DIV/0!</v>
      </c>
      <c r="M2653" s="83" t="e">
        <f>L2653-CGB_90DSMR</f>
        <v>#DIV/0!</v>
      </c>
      <c r="N2653" s="83" t="e">
        <f t="shared" si="125"/>
        <v>#DIV/0!</v>
      </c>
    </row>
    <row r="2654" spans="10:14" x14ac:dyDescent="0.25">
      <c r="J2654" s="84">
        <f>EOD_T-A2654</f>
        <v>42094</v>
      </c>
      <c r="K2654" s="83">
        <f t="shared" si="123"/>
        <v>0</v>
      </c>
      <c r="L2654" s="83" t="e">
        <f t="shared" si="124"/>
        <v>#DIV/0!</v>
      </c>
      <c r="M2654" s="83" t="e">
        <f>L2654-CGB_90DSMR</f>
        <v>#DIV/0!</v>
      </c>
      <c r="N2654" s="83" t="e">
        <f t="shared" si="125"/>
        <v>#DIV/0!</v>
      </c>
    </row>
    <row r="2655" spans="10:14" x14ac:dyDescent="0.25">
      <c r="J2655" s="84">
        <f>EOD_T-A2655</f>
        <v>42094</v>
      </c>
      <c r="K2655" s="83">
        <f t="shared" si="123"/>
        <v>0</v>
      </c>
      <c r="L2655" s="83" t="e">
        <f t="shared" si="124"/>
        <v>#DIV/0!</v>
      </c>
      <c r="M2655" s="83" t="e">
        <f>L2655-CGB_90DSMR</f>
        <v>#DIV/0!</v>
      </c>
      <c r="N2655" s="83" t="e">
        <f t="shared" si="125"/>
        <v>#DIV/0!</v>
      </c>
    </row>
    <row r="2656" spans="10:14" x14ac:dyDescent="0.25">
      <c r="J2656" s="84">
        <f>EOD_T-A2656</f>
        <v>42094</v>
      </c>
      <c r="K2656" s="83">
        <f t="shared" si="123"/>
        <v>0</v>
      </c>
      <c r="L2656" s="83" t="e">
        <f t="shared" si="124"/>
        <v>#DIV/0!</v>
      </c>
      <c r="M2656" s="83" t="e">
        <f>L2656-CGB_90DSMR</f>
        <v>#DIV/0!</v>
      </c>
      <c r="N2656" s="83" t="e">
        <f t="shared" si="125"/>
        <v>#DIV/0!</v>
      </c>
    </row>
    <row r="2657" spans="10:14" x14ac:dyDescent="0.25">
      <c r="J2657" s="84">
        <f>EOD_T-A2657</f>
        <v>42094</v>
      </c>
      <c r="K2657" s="83">
        <f t="shared" si="123"/>
        <v>0</v>
      </c>
      <c r="L2657" s="83" t="e">
        <f t="shared" si="124"/>
        <v>#DIV/0!</v>
      </c>
      <c r="M2657" s="83" t="e">
        <f>L2657-CGB_90DSMR</f>
        <v>#DIV/0!</v>
      </c>
      <c r="N2657" s="83" t="e">
        <f t="shared" si="125"/>
        <v>#DIV/0!</v>
      </c>
    </row>
    <row r="2658" spans="10:14" x14ac:dyDescent="0.25">
      <c r="J2658" s="84">
        <f>EOD_T-A2658</f>
        <v>42094</v>
      </c>
      <c r="K2658" s="83">
        <f t="shared" si="123"/>
        <v>0</v>
      </c>
      <c r="L2658" s="83" t="e">
        <f t="shared" si="124"/>
        <v>#DIV/0!</v>
      </c>
      <c r="M2658" s="83" t="e">
        <f>L2658-CGB_90DSMR</f>
        <v>#DIV/0!</v>
      </c>
      <c r="N2658" s="83" t="e">
        <f t="shared" si="125"/>
        <v>#DIV/0!</v>
      </c>
    </row>
    <row r="2659" spans="10:14" x14ac:dyDescent="0.25">
      <c r="J2659" s="84">
        <f>EOD_T-A2659</f>
        <v>42094</v>
      </c>
      <c r="K2659" s="83">
        <f t="shared" si="123"/>
        <v>0</v>
      </c>
      <c r="L2659" s="83" t="e">
        <f t="shared" si="124"/>
        <v>#DIV/0!</v>
      </c>
      <c r="M2659" s="83" t="e">
        <f>L2659-CGB_90DSMR</f>
        <v>#DIV/0!</v>
      </c>
      <c r="N2659" s="83" t="e">
        <f t="shared" si="125"/>
        <v>#DIV/0!</v>
      </c>
    </row>
    <row r="2660" spans="10:14" x14ac:dyDescent="0.25">
      <c r="J2660" s="84">
        <f>EOD_T-A2660</f>
        <v>42094</v>
      </c>
      <c r="K2660" s="83">
        <f t="shared" si="123"/>
        <v>0</v>
      </c>
      <c r="L2660" s="83" t="e">
        <f t="shared" si="124"/>
        <v>#DIV/0!</v>
      </c>
      <c r="M2660" s="83" t="e">
        <f>L2660-CGB_90DSMR</f>
        <v>#DIV/0!</v>
      </c>
      <c r="N2660" s="83" t="e">
        <f t="shared" si="125"/>
        <v>#DIV/0!</v>
      </c>
    </row>
    <row r="2661" spans="10:14" x14ac:dyDescent="0.25">
      <c r="J2661" s="84">
        <f>EOD_T-A2661</f>
        <v>42094</v>
      </c>
      <c r="K2661" s="83">
        <f t="shared" si="123"/>
        <v>0</v>
      </c>
      <c r="L2661" s="83" t="e">
        <f t="shared" si="124"/>
        <v>#DIV/0!</v>
      </c>
      <c r="M2661" s="83" t="e">
        <f>L2661-CGB_90DSMR</f>
        <v>#DIV/0!</v>
      </c>
      <c r="N2661" s="83" t="e">
        <f t="shared" si="125"/>
        <v>#DIV/0!</v>
      </c>
    </row>
    <row r="2662" spans="10:14" x14ac:dyDescent="0.25">
      <c r="J2662" s="84">
        <f>EOD_T-A2662</f>
        <v>42094</v>
      </c>
      <c r="K2662" s="83">
        <f t="shared" si="123"/>
        <v>0</v>
      </c>
      <c r="L2662" s="83" t="e">
        <f t="shared" si="124"/>
        <v>#DIV/0!</v>
      </c>
      <c r="M2662" s="83" t="e">
        <f>L2662-CGB_90DSMR</f>
        <v>#DIV/0!</v>
      </c>
      <c r="N2662" s="83" t="e">
        <f t="shared" si="125"/>
        <v>#DIV/0!</v>
      </c>
    </row>
    <row r="2663" spans="10:14" x14ac:dyDescent="0.25">
      <c r="J2663" s="84">
        <f>EOD_T-A2663</f>
        <v>42094</v>
      </c>
      <c r="K2663" s="83">
        <f t="shared" si="123"/>
        <v>0</v>
      </c>
      <c r="L2663" s="83" t="e">
        <f t="shared" si="124"/>
        <v>#DIV/0!</v>
      </c>
      <c r="M2663" s="83" t="e">
        <f>L2663-CGB_90DSMR</f>
        <v>#DIV/0!</v>
      </c>
      <c r="N2663" s="83" t="e">
        <f t="shared" si="125"/>
        <v>#DIV/0!</v>
      </c>
    </row>
    <row r="2664" spans="10:14" x14ac:dyDescent="0.25">
      <c r="J2664" s="84">
        <f>EOD_T-A2664</f>
        <v>42094</v>
      </c>
      <c r="K2664" s="83">
        <f t="shared" si="123"/>
        <v>0</v>
      </c>
      <c r="L2664" s="83" t="e">
        <f t="shared" si="124"/>
        <v>#DIV/0!</v>
      </c>
      <c r="M2664" s="83" t="e">
        <f>L2664-CGB_90DSMR</f>
        <v>#DIV/0!</v>
      </c>
      <c r="N2664" s="83" t="e">
        <f t="shared" si="125"/>
        <v>#DIV/0!</v>
      </c>
    </row>
    <row r="2665" spans="10:14" x14ac:dyDescent="0.25">
      <c r="J2665" s="84">
        <f>EOD_T-A2665</f>
        <v>42094</v>
      </c>
      <c r="K2665" s="83">
        <f t="shared" si="123"/>
        <v>0</v>
      </c>
      <c r="L2665" s="83" t="e">
        <f t="shared" si="124"/>
        <v>#DIV/0!</v>
      </c>
      <c r="M2665" s="83" t="e">
        <f>L2665-CGB_90DSMR</f>
        <v>#DIV/0!</v>
      </c>
      <c r="N2665" s="83" t="e">
        <f t="shared" si="125"/>
        <v>#DIV/0!</v>
      </c>
    </row>
    <row r="2666" spans="10:14" x14ac:dyDescent="0.25">
      <c r="J2666" s="84">
        <f>EOD_T-A2666</f>
        <v>42094</v>
      </c>
      <c r="K2666" s="83">
        <f t="shared" si="123"/>
        <v>0</v>
      </c>
      <c r="L2666" s="83" t="e">
        <f t="shared" si="124"/>
        <v>#DIV/0!</v>
      </c>
      <c r="M2666" s="83" t="e">
        <f>L2666-CGB_90DSMR</f>
        <v>#DIV/0!</v>
      </c>
      <c r="N2666" s="83" t="e">
        <f t="shared" si="125"/>
        <v>#DIV/0!</v>
      </c>
    </row>
    <row r="2667" spans="10:14" x14ac:dyDescent="0.25">
      <c r="J2667" s="84">
        <f>EOD_T-A2667</f>
        <v>42094</v>
      </c>
      <c r="K2667" s="83">
        <f t="shared" si="123"/>
        <v>0</v>
      </c>
      <c r="L2667" s="83" t="e">
        <f t="shared" si="124"/>
        <v>#DIV/0!</v>
      </c>
      <c r="M2667" s="83" t="e">
        <f>L2667-CGB_90DSMR</f>
        <v>#DIV/0!</v>
      </c>
      <c r="N2667" s="83" t="e">
        <f t="shared" si="125"/>
        <v>#DIV/0!</v>
      </c>
    </row>
    <row r="2668" spans="10:14" x14ac:dyDescent="0.25">
      <c r="J2668" s="84">
        <f>EOD_T-A2668</f>
        <v>42094</v>
      </c>
      <c r="K2668" s="83">
        <f t="shared" si="123"/>
        <v>0</v>
      </c>
      <c r="L2668" s="83" t="e">
        <f t="shared" si="124"/>
        <v>#DIV/0!</v>
      </c>
      <c r="M2668" s="83" t="e">
        <f>L2668-CGB_90DSMR</f>
        <v>#DIV/0!</v>
      </c>
      <c r="N2668" s="83" t="e">
        <f t="shared" si="125"/>
        <v>#DIV/0!</v>
      </c>
    </row>
    <row r="2669" spans="10:14" x14ac:dyDescent="0.25">
      <c r="J2669" s="84">
        <f>EOD_T-A2669</f>
        <v>42094</v>
      </c>
      <c r="K2669" s="83">
        <f t="shared" si="123"/>
        <v>0</v>
      </c>
      <c r="L2669" s="83" t="e">
        <f t="shared" si="124"/>
        <v>#DIV/0!</v>
      </c>
      <c r="M2669" s="83" t="e">
        <f>L2669-CGB_90DSMR</f>
        <v>#DIV/0!</v>
      </c>
      <c r="N2669" s="83" t="e">
        <f t="shared" si="125"/>
        <v>#DIV/0!</v>
      </c>
    </row>
    <row r="2670" spans="10:14" x14ac:dyDescent="0.25">
      <c r="J2670" s="84">
        <f>EOD_T-A2670</f>
        <v>42094</v>
      </c>
      <c r="K2670" s="83">
        <f t="shared" si="123"/>
        <v>0</v>
      </c>
      <c r="L2670" s="83" t="e">
        <f t="shared" si="124"/>
        <v>#DIV/0!</v>
      </c>
      <c r="M2670" s="83" t="e">
        <f>L2670-CGB_90DSMR</f>
        <v>#DIV/0!</v>
      </c>
      <c r="N2670" s="83" t="e">
        <f t="shared" si="125"/>
        <v>#DIV/0!</v>
      </c>
    </row>
    <row r="2671" spans="10:14" x14ac:dyDescent="0.25">
      <c r="J2671" s="84">
        <f>EOD_T-A2671</f>
        <v>42094</v>
      </c>
      <c r="K2671" s="83">
        <f t="shared" si="123"/>
        <v>0</v>
      </c>
      <c r="L2671" s="83" t="e">
        <f t="shared" si="124"/>
        <v>#DIV/0!</v>
      </c>
      <c r="M2671" s="83" t="e">
        <f>L2671-CGB_90DSMR</f>
        <v>#DIV/0!</v>
      </c>
      <c r="N2671" s="83" t="e">
        <f t="shared" si="125"/>
        <v>#DIV/0!</v>
      </c>
    </row>
    <row r="2672" spans="10:14" x14ac:dyDescent="0.25">
      <c r="J2672" s="84">
        <f>EOD_T-A2672</f>
        <v>42094</v>
      </c>
      <c r="K2672" s="83">
        <f t="shared" si="123"/>
        <v>0</v>
      </c>
      <c r="L2672" s="83" t="e">
        <f t="shared" si="124"/>
        <v>#DIV/0!</v>
      </c>
      <c r="M2672" s="83" t="e">
        <f>L2672-CGB_90DSMR</f>
        <v>#DIV/0!</v>
      </c>
      <c r="N2672" s="83" t="e">
        <f t="shared" si="125"/>
        <v>#DIV/0!</v>
      </c>
    </row>
    <row r="2673" spans="10:14" x14ac:dyDescent="0.25">
      <c r="J2673" s="84">
        <f>EOD_T-A2673</f>
        <v>42094</v>
      </c>
      <c r="K2673" s="83">
        <f t="shared" si="123"/>
        <v>0</v>
      </c>
      <c r="L2673" s="83" t="e">
        <f t="shared" si="124"/>
        <v>#DIV/0!</v>
      </c>
      <c r="M2673" s="83" t="e">
        <f>L2673-CGB_90DSMR</f>
        <v>#DIV/0!</v>
      </c>
      <c r="N2673" s="83" t="e">
        <f t="shared" si="125"/>
        <v>#DIV/0!</v>
      </c>
    </row>
    <row r="2674" spans="10:14" x14ac:dyDescent="0.25">
      <c r="J2674" s="84">
        <f>EOD_T-A2674</f>
        <v>42094</v>
      </c>
      <c r="K2674" s="83">
        <f t="shared" si="123"/>
        <v>0</v>
      </c>
      <c r="L2674" s="83" t="e">
        <f t="shared" si="124"/>
        <v>#DIV/0!</v>
      </c>
      <c r="M2674" s="83" t="e">
        <f>L2674-CGB_90DSMR</f>
        <v>#DIV/0!</v>
      </c>
      <c r="N2674" s="83" t="e">
        <f t="shared" si="125"/>
        <v>#DIV/0!</v>
      </c>
    </row>
    <row r="2675" spans="10:14" x14ac:dyDescent="0.25">
      <c r="J2675" s="84">
        <f>EOD_T-A2675</f>
        <v>42094</v>
      </c>
      <c r="K2675" s="83">
        <f t="shared" si="123"/>
        <v>0</v>
      </c>
      <c r="L2675" s="83" t="e">
        <f t="shared" si="124"/>
        <v>#DIV/0!</v>
      </c>
      <c r="M2675" s="83" t="e">
        <f>L2675-CGB_90DSMR</f>
        <v>#DIV/0!</v>
      </c>
      <c r="N2675" s="83" t="e">
        <f t="shared" si="125"/>
        <v>#DIV/0!</v>
      </c>
    </row>
    <row r="2676" spans="10:14" x14ac:dyDescent="0.25">
      <c r="J2676" s="84">
        <f>EOD_T-A2676</f>
        <v>42094</v>
      </c>
      <c r="K2676" s="83">
        <f t="shared" si="123"/>
        <v>0</v>
      </c>
      <c r="L2676" s="83" t="e">
        <f t="shared" si="124"/>
        <v>#DIV/0!</v>
      </c>
      <c r="M2676" s="83" t="e">
        <f>L2676-CGB_90DSMR</f>
        <v>#DIV/0!</v>
      </c>
      <c r="N2676" s="83" t="e">
        <f t="shared" si="125"/>
        <v>#DIV/0!</v>
      </c>
    </row>
    <row r="2677" spans="10:14" x14ac:dyDescent="0.25">
      <c r="J2677" s="84">
        <f>EOD_T-A2677</f>
        <v>42094</v>
      </c>
      <c r="K2677" s="83">
        <f t="shared" si="123"/>
        <v>0</v>
      </c>
      <c r="L2677" s="83" t="e">
        <f t="shared" si="124"/>
        <v>#DIV/0!</v>
      </c>
      <c r="M2677" s="83" t="e">
        <f>L2677-CGB_90DSMR</f>
        <v>#DIV/0!</v>
      </c>
      <c r="N2677" s="83" t="e">
        <f t="shared" si="125"/>
        <v>#DIV/0!</v>
      </c>
    </row>
    <row r="2678" spans="10:14" x14ac:dyDescent="0.25">
      <c r="J2678" s="84">
        <f>EOD_T-A2678</f>
        <v>42094</v>
      </c>
      <c r="K2678" s="83">
        <f t="shared" si="123"/>
        <v>0</v>
      </c>
      <c r="L2678" s="83" t="e">
        <f t="shared" si="124"/>
        <v>#DIV/0!</v>
      </c>
      <c r="M2678" s="83" t="e">
        <f>L2678-CGB_90DSMR</f>
        <v>#DIV/0!</v>
      </c>
      <c r="N2678" s="83" t="e">
        <f t="shared" si="125"/>
        <v>#DIV/0!</v>
      </c>
    </row>
    <row r="2679" spans="10:14" x14ac:dyDescent="0.25">
      <c r="J2679" s="84">
        <f>EOD_T-A2679</f>
        <v>42094</v>
      </c>
      <c r="K2679" s="83">
        <f t="shared" si="123"/>
        <v>0</v>
      </c>
      <c r="L2679" s="83" t="e">
        <f t="shared" si="124"/>
        <v>#DIV/0!</v>
      </c>
      <c r="M2679" s="83" t="e">
        <f>L2679-CGB_90DSMR</f>
        <v>#DIV/0!</v>
      </c>
      <c r="N2679" s="83" t="e">
        <f t="shared" si="125"/>
        <v>#DIV/0!</v>
      </c>
    </row>
    <row r="2680" spans="10:14" x14ac:dyDescent="0.25">
      <c r="J2680" s="84">
        <f>EOD_T-A2680</f>
        <v>42094</v>
      </c>
      <c r="K2680" s="83">
        <f t="shared" si="123"/>
        <v>0</v>
      </c>
      <c r="L2680" s="83" t="e">
        <f t="shared" si="124"/>
        <v>#DIV/0!</v>
      </c>
      <c r="M2680" s="83" t="e">
        <f>L2680-CGB_90DSMR</f>
        <v>#DIV/0!</v>
      </c>
      <c r="N2680" s="83" t="e">
        <f t="shared" si="125"/>
        <v>#DIV/0!</v>
      </c>
    </row>
    <row r="2681" spans="10:14" x14ac:dyDescent="0.25">
      <c r="J2681" s="84">
        <f>EOD_T-A2681</f>
        <v>42094</v>
      </c>
      <c r="K2681" s="83">
        <f t="shared" si="123"/>
        <v>0</v>
      </c>
      <c r="L2681" s="83" t="e">
        <f t="shared" si="124"/>
        <v>#DIV/0!</v>
      </c>
      <c r="M2681" s="83" t="e">
        <f>L2681-CGB_90DSMR</f>
        <v>#DIV/0!</v>
      </c>
      <c r="N2681" s="83" t="e">
        <f t="shared" si="125"/>
        <v>#DIV/0!</v>
      </c>
    </row>
    <row r="2682" spans="10:14" x14ac:dyDescent="0.25">
      <c r="J2682" s="84">
        <f>EOD_T-A2682</f>
        <v>42094</v>
      </c>
      <c r="K2682" s="83">
        <f t="shared" si="123"/>
        <v>0</v>
      </c>
      <c r="L2682" s="83" t="e">
        <f t="shared" si="124"/>
        <v>#DIV/0!</v>
      </c>
      <c r="M2682" s="83" t="e">
        <f>L2682-CGB_90DSMR</f>
        <v>#DIV/0!</v>
      </c>
      <c r="N2682" s="83" t="e">
        <f t="shared" si="125"/>
        <v>#DIV/0!</v>
      </c>
    </row>
    <row r="2683" spans="10:14" x14ac:dyDescent="0.25">
      <c r="J2683" s="84">
        <f>EOD_T-A2683</f>
        <v>42094</v>
      </c>
      <c r="K2683" s="83">
        <f t="shared" si="123"/>
        <v>0</v>
      </c>
      <c r="L2683" s="83" t="e">
        <f t="shared" si="124"/>
        <v>#DIV/0!</v>
      </c>
      <c r="M2683" s="83" t="e">
        <f>L2683-CGB_90DSMR</f>
        <v>#DIV/0!</v>
      </c>
      <c r="N2683" s="83" t="e">
        <f t="shared" si="125"/>
        <v>#DIV/0!</v>
      </c>
    </row>
    <row r="2684" spans="10:14" x14ac:dyDescent="0.25">
      <c r="J2684" s="84">
        <f>EOD_T-A2684</f>
        <v>42094</v>
      </c>
      <c r="K2684" s="83">
        <f t="shared" si="123"/>
        <v>0</v>
      </c>
      <c r="L2684" s="83" t="e">
        <f t="shared" si="124"/>
        <v>#DIV/0!</v>
      </c>
      <c r="M2684" s="83" t="e">
        <f>L2684-CGB_90DSMR</f>
        <v>#DIV/0!</v>
      </c>
      <c r="N2684" s="83" t="e">
        <f t="shared" si="125"/>
        <v>#DIV/0!</v>
      </c>
    </row>
    <row r="2685" spans="10:14" x14ac:dyDescent="0.25">
      <c r="J2685" s="84">
        <f>EOD_T-A2685</f>
        <v>42094</v>
      </c>
      <c r="K2685" s="83">
        <f t="shared" si="123"/>
        <v>0</v>
      </c>
      <c r="L2685" s="83" t="e">
        <f t="shared" si="124"/>
        <v>#DIV/0!</v>
      </c>
      <c r="M2685" s="83" t="e">
        <f>L2685-CGB_90DSMR</f>
        <v>#DIV/0!</v>
      </c>
      <c r="N2685" s="83" t="e">
        <f t="shared" si="125"/>
        <v>#DIV/0!</v>
      </c>
    </row>
    <row r="2686" spans="10:14" x14ac:dyDescent="0.25">
      <c r="J2686" s="84">
        <f>EOD_T-A2686</f>
        <v>42094</v>
      </c>
      <c r="K2686" s="83">
        <f t="shared" si="123"/>
        <v>0</v>
      </c>
      <c r="L2686" s="83" t="e">
        <f t="shared" si="124"/>
        <v>#DIV/0!</v>
      </c>
      <c r="M2686" s="83" t="e">
        <f>L2686-CGB_90DSMR</f>
        <v>#DIV/0!</v>
      </c>
      <c r="N2686" s="83" t="e">
        <f t="shared" si="125"/>
        <v>#DIV/0!</v>
      </c>
    </row>
    <row r="2687" spans="10:14" x14ac:dyDescent="0.25">
      <c r="J2687" s="84">
        <f>EOD_T-A2687</f>
        <v>42094</v>
      </c>
      <c r="K2687" s="83">
        <f t="shared" si="123"/>
        <v>0</v>
      </c>
      <c r="L2687" s="83" t="e">
        <f t="shared" si="124"/>
        <v>#DIV/0!</v>
      </c>
      <c r="M2687" s="83" t="e">
        <f>L2687-CGB_90DSMR</f>
        <v>#DIV/0!</v>
      </c>
      <c r="N2687" s="83" t="e">
        <f t="shared" si="125"/>
        <v>#DIV/0!</v>
      </c>
    </row>
    <row r="2688" spans="10:14" x14ac:dyDescent="0.25">
      <c r="J2688" s="84">
        <f>EOD_T-A2688</f>
        <v>42094</v>
      </c>
      <c r="K2688" s="83">
        <f t="shared" si="123"/>
        <v>0</v>
      </c>
      <c r="L2688" s="83" t="e">
        <f t="shared" si="124"/>
        <v>#DIV/0!</v>
      </c>
      <c r="M2688" s="83" t="e">
        <f>L2688-CGB_90DSMR</f>
        <v>#DIV/0!</v>
      </c>
      <c r="N2688" s="83" t="e">
        <f t="shared" si="125"/>
        <v>#DIV/0!</v>
      </c>
    </row>
    <row r="2689" spans="10:14" x14ac:dyDescent="0.25">
      <c r="J2689" s="84">
        <f>EOD_T-A2689</f>
        <v>42094</v>
      </c>
      <c r="K2689" s="83">
        <f t="shared" si="123"/>
        <v>0</v>
      </c>
      <c r="L2689" s="83" t="e">
        <f t="shared" si="124"/>
        <v>#DIV/0!</v>
      </c>
      <c r="M2689" s="83" t="e">
        <f>L2689-CGB_90DSMR</f>
        <v>#DIV/0!</v>
      </c>
      <c r="N2689" s="83" t="e">
        <f t="shared" si="125"/>
        <v>#DIV/0!</v>
      </c>
    </row>
    <row r="2690" spans="10:14" x14ac:dyDescent="0.25">
      <c r="J2690" s="84">
        <f>EOD_T-A2690</f>
        <v>42094</v>
      </c>
      <c r="K2690" s="83">
        <f t="shared" si="123"/>
        <v>0</v>
      </c>
      <c r="L2690" s="83" t="e">
        <f t="shared" si="124"/>
        <v>#DIV/0!</v>
      </c>
      <c r="M2690" s="83" t="e">
        <f>L2690-CGB_90DSMR</f>
        <v>#DIV/0!</v>
      </c>
      <c r="N2690" s="83" t="e">
        <f t="shared" si="125"/>
        <v>#DIV/0!</v>
      </c>
    </row>
    <row r="2691" spans="10:14" x14ac:dyDescent="0.25">
      <c r="J2691" s="84">
        <f>EOD_T-A2691</f>
        <v>42094</v>
      </c>
      <c r="K2691" s="83">
        <f t="shared" si="123"/>
        <v>0</v>
      </c>
      <c r="L2691" s="83" t="e">
        <f t="shared" si="124"/>
        <v>#DIV/0!</v>
      </c>
      <c r="M2691" s="83" t="e">
        <f>L2691-CGB_90DSMR</f>
        <v>#DIV/0!</v>
      </c>
      <c r="N2691" s="83" t="e">
        <f t="shared" si="125"/>
        <v>#DIV/0!</v>
      </c>
    </row>
    <row r="2692" spans="10:14" x14ac:dyDescent="0.25">
      <c r="J2692" s="84">
        <f>EOD_T-A2692</f>
        <v>42094</v>
      </c>
      <c r="K2692" s="83">
        <f t="shared" si="123"/>
        <v>0</v>
      </c>
      <c r="L2692" s="83" t="e">
        <f t="shared" si="124"/>
        <v>#DIV/0!</v>
      </c>
      <c r="M2692" s="83" t="e">
        <f>L2692-CGB_90DSMR</f>
        <v>#DIV/0!</v>
      </c>
      <c r="N2692" s="83" t="e">
        <f t="shared" si="125"/>
        <v>#DIV/0!</v>
      </c>
    </row>
    <row r="2693" spans="10:14" x14ac:dyDescent="0.25">
      <c r="J2693" s="84">
        <f>EOD_T-A2693</f>
        <v>42094</v>
      </c>
      <c r="K2693" s="83">
        <f t="shared" si="123"/>
        <v>0</v>
      </c>
      <c r="L2693" s="83" t="e">
        <f t="shared" si="124"/>
        <v>#DIV/0!</v>
      </c>
      <c r="M2693" s="83" t="e">
        <f>L2693-CGB_90DSMR</f>
        <v>#DIV/0!</v>
      </c>
      <c r="N2693" s="83" t="e">
        <f t="shared" si="125"/>
        <v>#DIV/0!</v>
      </c>
    </row>
    <row r="2694" spans="10:14" x14ac:dyDescent="0.25">
      <c r="J2694" s="84">
        <f>EOD_T-A2694</f>
        <v>42094</v>
      </c>
      <c r="K2694" s="83">
        <f t="shared" si="123"/>
        <v>0</v>
      </c>
      <c r="L2694" s="83" t="e">
        <f t="shared" si="124"/>
        <v>#DIV/0!</v>
      </c>
      <c r="M2694" s="83" t="e">
        <f>L2694-CGB_90DSMR</f>
        <v>#DIV/0!</v>
      </c>
      <c r="N2694" s="83" t="e">
        <f t="shared" si="125"/>
        <v>#DIV/0!</v>
      </c>
    </row>
    <row r="2695" spans="10:14" x14ac:dyDescent="0.25">
      <c r="J2695" s="84">
        <f>EOD_T-A2695</f>
        <v>42094</v>
      </c>
      <c r="K2695" s="83">
        <f t="shared" si="123"/>
        <v>0</v>
      </c>
      <c r="L2695" s="83" t="e">
        <f t="shared" si="124"/>
        <v>#DIV/0!</v>
      </c>
      <c r="M2695" s="83" t="e">
        <f>L2695-CGB_90DSMR</f>
        <v>#DIV/0!</v>
      </c>
      <c r="N2695" s="83" t="e">
        <f t="shared" si="125"/>
        <v>#DIV/0!</v>
      </c>
    </row>
    <row r="2696" spans="10:14" x14ac:dyDescent="0.25">
      <c r="J2696" s="84">
        <f>EOD_T-A2696</f>
        <v>42094</v>
      </c>
      <c r="K2696" s="83">
        <f t="shared" si="123"/>
        <v>0</v>
      </c>
      <c r="L2696" s="83" t="e">
        <f t="shared" si="124"/>
        <v>#DIV/0!</v>
      </c>
      <c r="M2696" s="83" t="e">
        <f>L2696-CGB_90DSMR</f>
        <v>#DIV/0!</v>
      </c>
      <c r="N2696" s="83" t="e">
        <f t="shared" si="125"/>
        <v>#DIV/0!</v>
      </c>
    </row>
    <row r="2697" spans="10:14" x14ac:dyDescent="0.25">
      <c r="J2697" s="84">
        <f>EOD_T-A2697</f>
        <v>42094</v>
      </c>
      <c r="K2697" s="83">
        <f t="shared" si="123"/>
        <v>0</v>
      </c>
      <c r="L2697" s="83" t="e">
        <f t="shared" si="124"/>
        <v>#DIV/0!</v>
      </c>
      <c r="M2697" s="83" t="e">
        <f>L2697-CGB_90DSMR</f>
        <v>#DIV/0!</v>
      </c>
      <c r="N2697" s="83" t="e">
        <f t="shared" si="125"/>
        <v>#DIV/0!</v>
      </c>
    </row>
    <row r="2698" spans="10:14" x14ac:dyDescent="0.25">
      <c r="J2698" s="84">
        <f>EOD_T-A2698</f>
        <v>42094</v>
      </c>
      <c r="K2698" s="83">
        <f t="shared" si="123"/>
        <v>0</v>
      </c>
      <c r="L2698" s="83" t="e">
        <f t="shared" si="124"/>
        <v>#DIV/0!</v>
      </c>
      <c r="M2698" s="83" t="e">
        <f>L2698-CGB_90DSMR</f>
        <v>#DIV/0!</v>
      </c>
      <c r="N2698" s="83" t="e">
        <f t="shared" si="125"/>
        <v>#DIV/0!</v>
      </c>
    </row>
    <row r="2699" spans="10:14" x14ac:dyDescent="0.25">
      <c r="J2699" s="84">
        <f>EOD_T-A2699</f>
        <v>42094</v>
      </c>
      <c r="K2699" s="83">
        <f t="shared" si="123"/>
        <v>0</v>
      </c>
      <c r="L2699" s="83" t="e">
        <f t="shared" si="124"/>
        <v>#DIV/0!</v>
      </c>
      <c r="M2699" s="83" t="e">
        <f>L2699-CGB_90DSMR</f>
        <v>#DIV/0!</v>
      </c>
      <c r="N2699" s="83" t="e">
        <f t="shared" si="125"/>
        <v>#DIV/0!</v>
      </c>
    </row>
    <row r="2700" spans="10:14" x14ac:dyDescent="0.25">
      <c r="J2700" s="84">
        <f>EOD_T-A2700</f>
        <v>42094</v>
      </c>
      <c r="K2700" s="83">
        <f t="shared" ref="K2700:K2763" si="126">E2700-E2701</f>
        <v>0</v>
      </c>
      <c r="L2700" s="83" t="e">
        <f t="shared" ref="L2700:L2763" si="127">K2700/E2701*100</f>
        <v>#DIV/0!</v>
      </c>
      <c r="M2700" s="83" t="e">
        <f>L2700-CGB_90DSMR</f>
        <v>#DIV/0!</v>
      </c>
      <c r="N2700" s="83" t="e">
        <f t="shared" ref="N2700:N2763" si="128">M2700*M2700</f>
        <v>#DIV/0!</v>
      </c>
    </row>
    <row r="2701" spans="10:14" x14ac:dyDescent="0.25">
      <c r="J2701" s="84">
        <f>EOD_T-A2701</f>
        <v>42094</v>
      </c>
      <c r="K2701" s="83">
        <f t="shared" si="126"/>
        <v>0</v>
      </c>
      <c r="L2701" s="83" t="e">
        <f t="shared" si="127"/>
        <v>#DIV/0!</v>
      </c>
      <c r="M2701" s="83" t="e">
        <f>L2701-CGB_90DSMR</f>
        <v>#DIV/0!</v>
      </c>
      <c r="N2701" s="83" t="e">
        <f t="shared" si="128"/>
        <v>#DIV/0!</v>
      </c>
    </row>
    <row r="2702" spans="10:14" x14ac:dyDescent="0.25">
      <c r="J2702" s="84">
        <f>EOD_T-A2702</f>
        <v>42094</v>
      </c>
      <c r="K2702" s="83">
        <f t="shared" si="126"/>
        <v>0</v>
      </c>
      <c r="L2702" s="83" t="e">
        <f t="shared" si="127"/>
        <v>#DIV/0!</v>
      </c>
      <c r="M2702" s="83" t="e">
        <f>L2702-CGB_90DSMR</f>
        <v>#DIV/0!</v>
      </c>
      <c r="N2702" s="83" t="e">
        <f t="shared" si="128"/>
        <v>#DIV/0!</v>
      </c>
    </row>
    <row r="2703" spans="10:14" x14ac:dyDescent="0.25">
      <c r="J2703" s="84">
        <f>EOD_T-A2703</f>
        <v>42094</v>
      </c>
      <c r="K2703" s="83">
        <f t="shared" si="126"/>
        <v>0</v>
      </c>
      <c r="L2703" s="83" t="e">
        <f t="shared" si="127"/>
        <v>#DIV/0!</v>
      </c>
      <c r="M2703" s="83" t="e">
        <f>L2703-CGB_90DSMR</f>
        <v>#DIV/0!</v>
      </c>
      <c r="N2703" s="83" t="e">
        <f t="shared" si="128"/>
        <v>#DIV/0!</v>
      </c>
    </row>
    <row r="2704" spans="10:14" x14ac:dyDescent="0.25">
      <c r="J2704" s="84">
        <f>EOD_T-A2704</f>
        <v>42094</v>
      </c>
      <c r="K2704" s="83">
        <f t="shared" si="126"/>
        <v>0</v>
      </c>
      <c r="L2704" s="83" t="e">
        <f t="shared" si="127"/>
        <v>#DIV/0!</v>
      </c>
      <c r="M2704" s="83" t="e">
        <f>L2704-CGB_90DSMR</f>
        <v>#DIV/0!</v>
      </c>
      <c r="N2704" s="83" t="e">
        <f t="shared" si="128"/>
        <v>#DIV/0!</v>
      </c>
    </row>
    <row r="2705" spans="10:14" x14ac:dyDescent="0.25">
      <c r="J2705" s="84">
        <f>EOD_T-A2705</f>
        <v>42094</v>
      </c>
      <c r="K2705" s="83">
        <f t="shared" si="126"/>
        <v>0</v>
      </c>
      <c r="L2705" s="83" t="e">
        <f t="shared" si="127"/>
        <v>#DIV/0!</v>
      </c>
      <c r="M2705" s="83" t="e">
        <f>L2705-CGB_90DSMR</f>
        <v>#DIV/0!</v>
      </c>
      <c r="N2705" s="83" t="e">
        <f t="shared" si="128"/>
        <v>#DIV/0!</v>
      </c>
    </row>
    <row r="2706" spans="10:14" x14ac:dyDescent="0.25">
      <c r="J2706" s="84">
        <f>EOD_T-A2706</f>
        <v>42094</v>
      </c>
      <c r="K2706" s="83">
        <f t="shared" si="126"/>
        <v>0</v>
      </c>
      <c r="L2706" s="83" t="e">
        <f t="shared" si="127"/>
        <v>#DIV/0!</v>
      </c>
      <c r="M2706" s="83" t="e">
        <f>L2706-CGB_90DSMR</f>
        <v>#DIV/0!</v>
      </c>
      <c r="N2706" s="83" t="e">
        <f t="shared" si="128"/>
        <v>#DIV/0!</v>
      </c>
    </row>
    <row r="2707" spans="10:14" x14ac:dyDescent="0.25">
      <c r="J2707" s="84">
        <f>EOD_T-A2707</f>
        <v>42094</v>
      </c>
      <c r="K2707" s="83">
        <f t="shared" si="126"/>
        <v>0</v>
      </c>
      <c r="L2707" s="83" t="e">
        <f t="shared" si="127"/>
        <v>#DIV/0!</v>
      </c>
      <c r="M2707" s="83" t="e">
        <f>L2707-CGB_90DSMR</f>
        <v>#DIV/0!</v>
      </c>
      <c r="N2707" s="83" t="e">
        <f t="shared" si="128"/>
        <v>#DIV/0!</v>
      </c>
    </row>
    <row r="2708" spans="10:14" x14ac:dyDescent="0.25">
      <c r="J2708" s="84">
        <f>EOD_T-A2708</f>
        <v>42094</v>
      </c>
      <c r="K2708" s="83">
        <f t="shared" si="126"/>
        <v>0</v>
      </c>
      <c r="L2708" s="83" t="e">
        <f t="shared" si="127"/>
        <v>#DIV/0!</v>
      </c>
      <c r="M2708" s="83" t="e">
        <f>L2708-CGB_90DSMR</f>
        <v>#DIV/0!</v>
      </c>
      <c r="N2708" s="83" t="e">
        <f t="shared" si="128"/>
        <v>#DIV/0!</v>
      </c>
    </row>
    <row r="2709" spans="10:14" x14ac:dyDescent="0.25">
      <c r="J2709" s="84">
        <f>EOD_T-A2709</f>
        <v>42094</v>
      </c>
      <c r="K2709" s="83">
        <f t="shared" si="126"/>
        <v>0</v>
      </c>
      <c r="L2709" s="83" t="e">
        <f t="shared" si="127"/>
        <v>#DIV/0!</v>
      </c>
      <c r="M2709" s="83" t="e">
        <f>L2709-CGB_90DSMR</f>
        <v>#DIV/0!</v>
      </c>
      <c r="N2709" s="83" t="e">
        <f t="shared" si="128"/>
        <v>#DIV/0!</v>
      </c>
    </row>
    <row r="2710" spans="10:14" x14ac:dyDescent="0.25">
      <c r="J2710" s="84">
        <f>EOD_T-A2710</f>
        <v>42094</v>
      </c>
      <c r="K2710" s="83">
        <f t="shared" si="126"/>
        <v>0</v>
      </c>
      <c r="L2710" s="83" t="e">
        <f t="shared" si="127"/>
        <v>#DIV/0!</v>
      </c>
      <c r="M2710" s="83" t="e">
        <f>L2710-CGB_90DSMR</f>
        <v>#DIV/0!</v>
      </c>
      <c r="N2710" s="83" t="e">
        <f t="shared" si="128"/>
        <v>#DIV/0!</v>
      </c>
    </row>
    <row r="2711" spans="10:14" x14ac:dyDescent="0.25">
      <c r="J2711" s="84">
        <f>EOD_T-A2711</f>
        <v>42094</v>
      </c>
      <c r="K2711" s="83">
        <f t="shared" si="126"/>
        <v>0</v>
      </c>
      <c r="L2711" s="83" t="e">
        <f t="shared" si="127"/>
        <v>#DIV/0!</v>
      </c>
      <c r="M2711" s="83" t="e">
        <f>L2711-CGB_90DSMR</f>
        <v>#DIV/0!</v>
      </c>
      <c r="N2711" s="83" t="e">
        <f t="shared" si="128"/>
        <v>#DIV/0!</v>
      </c>
    </row>
    <row r="2712" spans="10:14" x14ac:dyDescent="0.25">
      <c r="J2712" s="84">
        <f>EOD_T-A2712</f>
        <v>42094</v>
      </c>
      <c r="K2712" s="83">
        <f t="shared" si="126"/>
        <v>0</v>
      </c>
      <c r="L2712" s="83" t="e">
        <f t="shared" si="127"/>
        <v>#DIV/0!</v>
      </c>
      <c r="M2712" s="83" t="e">
        <f>L2712-CGB_90DSMR</f>
        <v>#DIV/0!</v>
      </c>
      <c r="N2712" s="83" t="e">
        <f t="shared" si="128"/>
        <v>#DIV/0!</v>
      </c>
    </row>
    <row r="2713" spans="10:14" x14ac:dyDescent="0.25">
      <c r="J2713" s="84">
        <f>EOD_T-A2713</f>
        <v>42094</v>
      </c>
      <c r="K2713" s="83">
        <f t="shared" si="126"/>
        <v>0</v>
      </c>
      <c r="L2713" s="83" t="e">
        <f t="shared" si="127"/>
        <v>#DIV/0!</v>
      </c>
      <c r="M2713" s="83" t="e">
        <f>L2713-CGB_90DSMR</f>
        <v>#DIV/0!</v>
      </c>
      <c r="N2713" s="83" t="e">
        <f t="shared" si="128"/>
        <v>#DIV/0!</v>
      </c>
    </row>
    <row r="2714" spans="10:14" x14ac:dyDescent="0.25">
      <c r="J2714" s="84">
        <f>EOD_T-A2714</f>
        <v>42094</v>
      </c>
      <c r="K2714" s="83">
        <f t="shared" si="126"/>
        <v>0</v>
      </c>
      <c r="L2714" s="83" t="e">
        <f t="shared" si="127"/>
        <v>#DIV/0!</v>
      </c>
      <c r="M2714" s="83" t="e">
        <f>L2714-CGB_90DSMR</f>
        <v>#DIV/0!</v>
      </c>
      <c r="N2714" s="83" t="e">
        <f t="shared" si="128"/>
        <v>#DIV/0!</v>
      </c>
    </row>
    <row r="2715" spans="10:14" x14ac:dyDescent="0.25">
      <c r="J2715" s="84">
        <f>EOD_T-A2715</f>
        <v>42094</v>
      </c>
      <c r="K2715" s="83">
        <f t="shared" si="126"/>
        <v>0</v>
      </c>
      <c r="L2715" s="83" t="e">
        <f t="shared" si="127"/>
        <v>#DIV/0!</v>
      </c>
      <c r="M2715" s="83" t="e">
        <f>L2715-CGB_90DSMR</f>
        <v>#DIV/0!</v>
      </c>
      <c r="N2715" s="83" t="e">
        <f t="shared" si="128"/>
        <v>#DIV/0!</v>
      </c>
    </row>
    <row r="2716" spans="10:14" x14ac:dyDescent="0.25">
      <c r="J2716" s="84">
        <f>EOD_T-A2716</f>
        <v>42094</v>
      </c>
      <c r="K2716" s="83">
        <f t="shared" si="126"/>
        <v>0</v>
      </c>
      <c r="L2716" s="83" t="e">
        <f t="shared" si="127"/>
        <v>#DIV/0!</v>
      </c>
      <c r="M2716" s="83" t="e">
        <f>L2716-CGB_90DSMR</f>
        <v>#DIV/0!</v>
      </c>
      <c r="N2716" s="83" t="e">
        <f t="shared" si="128"/>
        <v>#DIV/0!</v>
      </c>
    </row>
    <row r="2717" spans="10:14" x14ac:dyDescent="0.25">
      <c r="J2717" s="84">
        <f>EOD_T-A2717</f>
        <v>42094</v>
      </c>
      <c r="K2717" s="83">
        <f t="shared" si="126"/>
        <v>0</v>
      </c>
      <c r="L2717" s="83" t="e">
        <f t="shared" si="127"/>
        <v>#DIV/0!</v>
      </c>
      <c r="M2717" s="83" t="e">
        <f>L2717-CGB_90DSMR</f>
        <v>#DIV/0!</v>
      </c>
      <c r="N2717" s="83" t="e">
        <f t="shared" si="128"/>
        <v>#DIV/0!</v>
      </c>
    </row>
    <row r="2718" spans="10:14" x14ac:dyDescent="0.25">
      <c r="J2718" s="84">
        <f>EOD_T-A2718</f>
        <v>42094</v>
      </c>
      <c r="K2718" s="83">
        <f t="shared" si="126"/>
        <v>0</v>
      </c>
      <c r="L2718" s="83" t="e">
        <f t="shared" si="127"/>
        <v>#DIV/0!</v>
      </c>
      <c r="M2718" s="83" t="e">
        <f>L2718-CGB_90DSMR</f>
        <v>#DIV/0!</v>
      </c>
      <c r="N2718" s="83" t="e">
        <f t="shared" si="128"/>
        <v>#DIV/0!</v>
      </c>
    </row>
    <row r="2719" spans="10:14" x14ac:dyDescent="0.25">
      <c r="J2719" s="84">
        <f>EOD_T-A2719</f>
        <v>42094</v>
      </c>
      <c r="K2719" s="83">
        <f t="shared" si="126"/>
        <v>0</v>
      </c>
      <c r="L2719" s="83" t="e">
        <f t="shared" si="127"/>
        <v>#DIV/0!</v>
      </c>
      <c r="M2719" s="83" t="e">
        <f>L2719-CGB_90DSMR</f>
        <v>#DIV/0!</v>
      </c>
      <c r="N2719" s="83" t="e">
        <f t="shared" si="128"/>
        <v>#DIV/0!</v>
      </c>
    </row>
    <row r="2720" spans="10:14" x14ac:dyDescent="0.25">
      <c r="J2720" s="84">
        <f>EOD_T-A2720</f>
        <v>42094</v>
      </c>
      <c r="K2720" s="83">
        <f t="shared" si="126"/>
        <v>0</v>
      </c>
      <c r="L2720" s="83" t="e">
        <f t="shared" si="127"/>
        <v>#DIV/0!</v>
      </c>
      <c r="M2720" s="83" t="e">
        <f>L2720-CGB_90DSMR</f>
        <v>#DIV/0!</v>
      </c>
      <c r="N2720" s="83" t="e">
        <f t="shared" si="128"/>
        <v>#DIV/0!</v>
      </c>
    </row>
    <row r="2721" spans="10:14" x14ac:dyDescent="0.25">
      <c r="J2721" s="84">
        <f>EOD_T-A2721</f>
        <v>42094</v>
      </c>
      <c r="K2721" s="83">
        <f t="shared" si="126"/>
        <v>0</v>
      </c>
      <c r="L2721" s="83" t="e">
        <f t="shared" si="127"/>
        <v>#DIV/0!</v>
      </c>
      <c r="M2721" s="83" t="e">
        <f>L2721-CGB_90DSMR</f>
        <v>#DIV/0!</v>
      </c>
      <c r="N2721" s="83" t="e">
        <f t="shared" si="128"/>
        <v>#DIV/0!</v>
      </c>
    </row>
    <row r="2722" spans="10:14" x14ac:dyDescent="0.25">
      <c r="J2722" s="84">
        <f>EOD_T-A2722</f>
        <v>42094</v>
      </c>
      <c r="K2722" s="83">
        <f t="shared" si="126"/>
        <v>0</v>
      </c>
      <c r="L2722" s="83" t="e">
        <f t="shared" si="127"/>
        <v>#DIV/0!</v>
      </c>
      <c r="M2722" s="83" t="e">
        <f>L2722-CGB_90DSMR</f>
        <v>#DIV/0!</v>
      </c>
      <c r="N2722" s="83" t="e">
        <f t="shared" si="128"/>
        <v>#DIV/0!</v>
      </c>
    </row>
    <row r="2723" spans="10:14" x14ac:dyDescent="0.25">
      <c r="J2723" s="84">
        <f>EOD_T-A2723</f>
        <v>42094</v>
      </c>
      <c r="K2723" s="83">
        <f t="shared" si="126"/>
        <v>0</v>
      </c>
      <c r="L2723" s="83" t="e">
        <f t="shared" si="127"/>
        <v>#DIV/0!</v>
      </c>
      <c r="M2723" s="83" t="e">
        <f>L2723-CGB_90DSMR</f>
        <v>#DIV/0!</v>
      </c>
      <c r="N2723" s="83" t="e">
        <f t="shared" si="128"/>
        <v>#DIV/0!</v>
      </c>
    </row>
    <row r="2724" spans="10:14" x14ac:dyDescent="0.25">
      <c r="J2724" s="84">
        <f>EOD_T-A2724</f>
        <v>42094</v>
      </c>
      <c r="K2724" s="83">
        <f t="shared" si="126"/>
        <v>0</v>
      </c>
      <c r="L2724" s="83" t="e">
        <f t="shared" si="127"/>
        <v>#DIV/0!</v>
      </c>
      <c r="M2724" s="83" t="e">
        <f>L2724-CGB_90DSMR</f>
        <v>#DIV/0!</v>
      </c>
      <c r="N2724" s="83" t="e">
        <f t="shared" si="128"/>
        <v>#DIV/0!</v>
      </c>
    </row>
    <row r="2725" spans="10:14" x14ac:dyDescent="0.25">
      <c r="J2725" s="84">
        <f>EOD_T-A2725</f>
        <v>42094</v>
      </c>
      <c r="K2725" s="83">
        <f t="shared" si="126"/>
        <v>0</v>
      </c>
      <c r="L2725" s="83" t="e">
        <f t="shared" si="127"/>
        <v>#DIV/0!</v>
      </c>
      <c r="M2725" s="83" t="e">
        <f>L2725-CGB_90DSMR</f>
        <v>#DIV/0!</v>
      </c>
      <c r="N2725" s="83" t="e">
        <f t="shared" si="128"/>
        <v>#DIV/0!</v>
      </c>
    </row>
    <row r="2726" spans="10:14" x14ac:dyDescent="0.25">
      <c r="J2726" s="84">
        <f>EOD_T-A2726</f>
        <v>42094</v>
      </c>
      <c r="K2726" s="83">
        <f t="shared" si="126"/>
        <v>0</v>
      </c>
      <c r="L2726" s="83" t="e">
        <f t="shared" si="127"/>
        <v>#DIV/0!</v>
      </c>
      <c r="M2726" s="83" t="e">
        <f>L2726-CGB_90DSMR</f>
        <v>#DIV/0!</v>
      </c>
      <c r="N2726" s="83" t="e">
        <f t="shared" si="128"/>
        <v>#DIV/0!</v>
      </c>
    </row>
    <row r="2727" spans="10:14" x14ac:dyDescent="0.25">
      <c r="J2727" s="84">
        <f>EOD_T-A2727</f>
        <v>42094</v>
      </c>
      <c r="K2727" s="83">
        <f t="shared" si="126"/>
        <v>0</v>
      </c>
      <c r="L2727" s="83" t="e">
        <f t="shared" si="127"/>
        <v>#DIV/0!</v>
      </c>
      <c r="M2727" s="83" t="e">
        <f>L2727-CGB_90DSMR</f>
        <v>#DIV/0!</v>
      </c>
      <c r="N2727" s="83" t="e">
        <f t="shared" si="128"/>
        <v>#DIV/0!</v>
      </c>
    </row>
    <row r="2728" spans="10:14" x14ac:dyDescent="0.25">
      <c r="J2728" s="84">
        <f>EOD_T-A2728</f>
        <v>42094</v>
      </c>
      <c r="K2728" s="83">
        <f t="shared" si="126"/>
        <v>0</v>
      </c>
      <c r="L2728" s="83" t="e">
        <f t="shared" si="127"/>
        <v>#DIV/0!</v>
      </c>
      <c r="M2728" s="83" t="e">
        <f>L2728-CGB_90DSMR</f>
        <v>#DIV/0!</v>
      </c>
      <c r="N2728" s="83" t="e">
        <f t="shared" si="128"/>
        <v>#DIV/0!</v>
      </c>
    </row>
    <row r="2729" spans="10:14" x14ac:dyDescent="0.25">
      <c r="J2729" s="84">
        <f>EOD_T-A2729</f>
        <v>42094</v>
      </c>
      <c r="K2729" s="83">
        <f t="shared" si="126"/>
        <v>0</v>
      </c>
      <c r="L2729" s="83" t="e">
        <f t="shared" si="127"/>
        <v>#DIV/0!</v>
      </c>
      <c r="M2729" s="83" t="e">
        <f>L2729-CGB_90DSMR</f>
        <v>#DIV/0!</v>
      </c>
      <c r="N2729" s="83" t="e">
        <f t="shared" si="128"/>
        <v>#DIV/0!</v>
      </c>
    </row>
    <row r="2730" spans="10:14" x14ac:dyDescent="0.25">
      <c r="J2730" s="84">
        <f>EOD_T-A2730</f>
        <v>42094</v>
      </c>
      <c r="K2730" s="83">
        <f t="shared" si="126"/>
        <v>0</v>
      </c>
      <c r="L2730" s="83" t="e">
        <f t="shared" si="127"/>
        <v>#DIV/0!</v>
      </c>
      <c r="M2730" s="83" t="e">
        <f>L2730-CGB_90DSMR</f>
        <v>#DIV/0!</v>
      </c>
      <c r="N2730" s="83" t="e">
        <f t="shared" si="128"/>
        <v>#DIV/0!</v>
      </c>
    </row>
    <row r="2731" spans="10:14" x14ac:dyDescent="0.25">
      <c r="J2731" s="84">
        <f>EOD_T-A2731</f>
        <v>42094</v>
      </c>
      <c r="K2731" s="83">
        <f t="shared" si="126"/>
        <v>0</v>
      </c>
      <c r="L2731" s="83" t="e">
        <f t="shared" si="127"/>
        <v>#DIV/0!</v>
      </c>
      <c r="M2731" s="83" t="e">
        <f>L2731-CGB_90DSMR</f>
        <v>#DIV/0!</v>
      </c>
      <c r="N2731" s="83" t="e">
        <f t="shared" si="128"/>
        <v>#DIV/0!</v>
      </c>
    </row>
    <row r="2732" spans="10:14" x14ac:dyDescent="0.25">
      <c r="J2732" s="84">
        <f>EOD_T-A2732</f>
        <v>42094</v>
      </c>
      <c r="K2732" s="83">
        <f t="shared" si="126"/>
        <v>0</v>
      </c>
      <c r="L2732" s="83" t="e">
        <f t="shared" si="127"/>
        <v>#DIV/0!</v>
      </c>
      <c r="M2732" s="83" t="e">
        <f>L2732-CGB_90DSMR</f>
        <v>#DIV/0!</v>
      </c>
      <c r="N2732" s="83" t="e">
        <f t="shared" si="128"/>
        <v>#DIV/0!</v>
      </c>
    </row>
    <row r="2733" spans="10:14" x14ac:dyDescent="0.25">
      <c r="J2733" s="84">
        <f>EOD_T-A2733</f>
        <v>42094</v>
      </c>
      <c r="K2733" s="83">
        <f t="shared" si="126"/>
        <v>0</v>
      </c>
      <c r="L2733" s="83" t="e">
        <f t="shared" si="127"/>
        <v>#DIV/0!</v>
      </c>
      <c r="M2733" s="83" t="e">
        <f>L2733-CGB_90DSMR</f>
        <v>#DIV/0!</v>
      </c>
      <c r="N2733" s="83" t="e">
        <f t="shared" si="128"/>
        <v>#DIV/0!</v>
      </c>
    </row>
    <row r="2734" spans="10:14" x14ac:dyDescent="0.25">
      <c r="J2734" s="84">
        <f>EOD_T-A2734</f>
        <v>42094</v>
      </c>
      <c r="K2734" s="83">
        <f t="shared" si="126"/>
        <v>0</v>
      </c>
      <c r="L2734" s="83" t="e">
        <f t="shared" si="127"/>
        <v>#DIV/0!</v>
      </c>
      <c r="M2734" s="83" t="e">
        <f>L2734-CGB_90DSMR</f>
        <v>#DIV/0!</v>
      </c>
      <c r="N2734" s="83" t="e">
        <f t="shared" si="128"/>
        <v>#DIV/0!</v>
      </c>
    </row>
    <row r="2735" spans="10:14" x14ac:dyDescent="0.25">
      <c r="J2735" s="84">
        <f>EOD_T-A2735</f>
        <v>42094</v>
      </c>
      <c r="K2735" s="83">
        <f t="shared" si="126"/>
        <v>0</v>
      </c>
      <c r="L2735" s="83" t="e">
        <f t="shared" si="127"/>
        <v>#DIV/0!</v>
      </c>
      <c r="M2735" s="83" t="e">
        <f>L2735-CGB_90DSMR</f>
        <v>#DIV/0!</v>
      </c>
      <c r="N2735" s="83" t="e">
        <f t="shared" si="128"/>
        <v>#DIV/0!</v>
      </c>
    </row>
    <row r="2736" spans="10:14" x14ac:dyDescent="0.25">
      <c r="J2736" s="84">
        <f>EOD_T-A2736</f>
        <v>42094</v>
      </c>
      <c r="K2736" s="83">
        <f t="shared" si="126"/>
        <v>0</v>
      </c>
      <c r="L2736" s="83" t="e">
        <f t="shared" si="127"/>
        <v>#DIV/0!</v>
      </c>
      <c r="M2736" s="83" t="e">
        <f>L2736-CGB_90DSMR</f>
        <v>#DIV/0!</v>
      </c>
      <c r="N2736" s="83" t="e">
        <f t="shared" si="128"/>
        <v>#DIV/0!</v>
      </c>
    </row>
    <row r="2737" spans="10:14" x14ac:dyDescent="0.25">
      <c r="J2737" s="84">
        <f>EOD_T-A2737</f>
        <v>42094</v>
      </c>
      <c r="K2737" s="83">
        <f t="shared" si="126"/>
        <v>0</v>
      </c>
      <c r="L2737" s="83" t="e">
        <f t="shared" si="127"/>
        <v>#DIV/0!</v>
      </c>
      <c r="M2737" s="83" t="e">
        <f>L2737-CGB_90DSMR</f>
        <v>#DIV/0!</v>
      </c>
      <c r="N2737" s="83" t="e">
        <f t="shared" si="128"/>
        <v>#DIV/0!</v>
      </c>
    </row>
    <row r="2738" spans="10:14" x14ac:dyDescent="0.25">
      <c r="J2738" s="84">
        <f>EOD_T-A2738</f>
        <v>42094</v>
      </c>
      <c r="K2738" s="83">
        <f t="shared" si="126"/>
        <v>0</v>
      </c>
      <c r="L2738" s="83" t="e">
        <f t="shared" si="127"/>
        <v>#DIV/0!</v>
      </c>
      <c r="M2738" s="83" t="e">
        <f>L2738-CGB_90DSMR</f>
        <v>#DIV/0!</v>
      </c>
      <c r="N2738" s="83" t="e">
        <f t="shared" si="128"/>
        <v>#DIV/0!</v>
      </c>
    </row>
    <row r="2739" spans="10:14" x14ac:dyDescent="0.25">
      <c r="J2739" s="84">
        <f>EOD_T-A2739</f>
        <v>42094</v>
      </c>
      <c r="K2739" s="83">
        <f t="shared" si="126"/>
        <v>0</v>
      </c>
      <c r="L2739" s="83" t="e">
        <f t="shared" si="127"/>
        <v>#DIV/0!</v>
      </c>
      <c r="M2739" s="83" t="e">
        <f>L2739-CGB_90DSMR</f>
        <v>#DIV/0!</v>
      </c>
      <c r="N2739" s="83" t="e">
        <f t="shared" si="128"/>
        <v>#DIV/0!</v>
      </c>
    </row>
    <row r="2740" spans="10:14" x14ac:dyDescent="0.25">
      <c r="J2740" s="84">
        <f>EOD_T-A2740</f>
        <v>42094</v>
      </c>
      <c r="K2740" s="83">
        <f t="shared" si="126"/>
        <v>0</v>
      </c>
      <c r="L2740" s="83" t="e">
        <f t="shared" si="127"/>
        <v>#DIV/0!</v>
      </c>
      <c r="M2740" s="83" t="e">
        <f>L2740-CGB_90DSMR</f>
        <v>#DIV/0!</v>
      </c>
      <c r="N2740" s="83" t="e">
        <f t="shared" si="128"/>
        <v>#DIV/0!</v>
      </c>
    </row>
    <row r="2741" spans="10:14" x14ac:dyDescent="0.25">
      <c r="J2741" s="84">
        <f>EOD_T-A2741</f>
        <v>42094</v>
      </c>
      <c r="K2741" s="83">
        <f t="shared" si="126"/>
        <v>0</v>
      </c>
      <c r="L2741" s="83" t="e">
        <f t="shared" si="127"/>
        <v>#DIV/0!</v>
      </c>
      <c r="M2741" s="83" t="e">
        <f>L2741-CGB_90DSMR</f>
        <v>#DIV/0!</v>
      </c>
      <c r="N2741" s="83" t="e">
        <f t="shared" si="128"/>
        <v>#DIV/0!</v>
      </c>
    </row>
    <row r="2742" spans="10:14" x14ac:dyDescent="0.25">
      <c r="J2742" s="84">
        <f>EOD_T-A2742</f>
        <v>42094</v>
      </c>
      <c r="K2742" s="83">
        <f t="shared" si="126"/>
        <v>0</v>
      </c>
      <c r="L2742" s="83" t="e">
        <f t="shared" si="127"/>
        <v>#DIV/0!</v>
      </c>
      <c r="M2742" s="83" t="e">
        <f>L2742-CGB_90DSMR</f>
        <v>#DIV/0!</v>
      </c>
      <c r="N2742" s="83" t="e">
        <f t="shared" si="128"/>
        <v>#DIV/0!</v>
      </c>
    </row>
    <row r="2743" spans="10:14" x14ac:dyDescent="0.25">
      <c r="J2743" s="84">
        <f>EOD_T-A2743</f>
        <v>42094</v>
      </c>
      <c r="K2743" s="83">
        <f t="shared" si="126"/>
        <v>0</v>
      </c>
      <c r="L2743" s="83" t="e">
        <f t="shared" si="127"/>
        <v>#DIV/0!</v>
      </c>
      <c r="M2743" s="83" t="e">
        <f>L2743-CGB_90DSMR</f>
        <v>#DIV/0!</v>
      </c>
      <c r="N2743" s="83" t="e">
        <f t="shared" si="128"/>
        <v>#DIV/0!</v>
      </c>
    </row>
    <row r="2744" spans="10:14" x14ac:dyDescent="0.25">
      <c r="J2744" s="84">
        <f>EOD_T-A2744</f>
        <v>42094</v>
      </c>
      <c r="K2744" s="83">
        <f t="shared" si="126"/>
        <v>0</v>
      </c>
      <c r="L2744" s="83" t="e">
        <f t="shared" si="127"/>
        <v>#DIV/0!</v>
      </c>
      <c r="M2744" s="83" t="e">
        <f>L2744-CGB_90DSMR</f>
        <v>#DIV/0!</v>
      </c>
      <c r="N2744" s="83" t="e">
        <f t="shared" si="128"/>
        <v>#DIV/0!</v>
      </c>
    </row>
    <row r="2745" spans="10:14" x14ac:dyDescent="0.25">
      <c r="J2745" s="84">
        <f>EOD_T-A2745</f>
        <v>42094</v>
      </c>
      <c r="K2745" s="83">
        <f t="shared" si="126"/>
        <v>0</v>
      </c>
      <c r="L2745" s="83" t="e">
        <f t="shared" si="127"/>
        <v>#DIV/0!</v>
      </c>
      <c r="M2745" s="83" t="e">
        <f>L2745-CGB_90DSMR</f>
        <v>#DIV/0!</v>
      </c>
      <c r="N2745" s="83" t="e">
        <f t="shared" si="128"/>
        <v>#DIV/0!</v>
      </c>
    </row>
    <row r="2746" spans="10:14" x14ac:dyDescent="0.25">
      <c r="J2746" s="84">
        <f>EOD_T-A2746</f>
        <v>42094</v>
      </c>
      <c r="K2746" s="83">
        <f t="shared" si="126"/>
        <v>0</v>
      </c>
      <c r="L2746" s="83" t="e">
        <f t="shared" si="127"/>
        <v>#DIV/0!</v>
      </c>
      <c r="M2746" s="83" t="e">
        <f>L2746-CGB_90DSMR</f>
        <v>#DIV/0!</v>
      </c>
      <c r="N2746" s="83" t="e">
        <f t="shared" si="128"/>
        <v>#DIV/0!</v>
      </c>
    </row>
    <row r="2747" spans="10:14" x14ac:dyDescent="0.25">
      <c r="J2747" s="84">
        <f>EOD_T-A2747</f>
        <v>42094</v>
      </c>
      <c r="K2747" s="83">
        <f t="shared" si="126"/>
        <v>0</v>
      </c>
      <c r="L2747" s="83" t="e">
        <f t="shared" si="127"/>
        <v>#DIV/0!</v>
      </c>
      <c r="M2747" s="83" t="e">
        <f>L2747-CGB_90DSMR</f>
        <v>#DIV/0!</v>
      </c>
      <c r="N2747" s="83" t="e">
        <f t="shared" si="128"/>
        <v>#DIV/0!</v>
      </c>
    </row>
    <row r="2748" spans="10:14" x14ac:dyDescent="0.25">
      <c r="J2748" s="84">
        <f>EOD_T-A2748</f>
        <v>42094</v>
      </c>
      <c r="K2748" s="83">
        <f t="shared" si="126"/>
        <v>0</v>
      </c>
      <c r="L2748" s="83" t="e">
        <f t="shared" si="127"/>
        <v>#DIV/0!</v>
      </c>
      <c r="M2748" s="83" t="e">
        <f>L2748-CGB_90DSMR</f>
        <v>#DIV/0!</v>
      </c>
      <c r="N2748" s="83" t="e">
        <f t="shared" si="128"/>
        <v>#DIV/0!</v>
      </c>
    </row>
    <row r="2749" spans="10:14" x14ac:dyDescent="0.25">
      <c r="J2749" s="84">
        <f>EOD_T-A2749</f>
        <v>42094</v>
      </c>
      <c r="K2749" s="83">
        <f t="shared" si="126"/>
        <v>0</v>
      </c>
      <c r="L2749" s="83" t="e">
        <f t="shared" si="127"/>
        <v>#DIV/0!</v>
      </c>
      <c r="M2749" s="83" t="e">
        <f>L2749-CGB_90DSMR</f>
        <v>#DIV/0!</v>
      </c>
      <c r="N2749" s="83" t="e">
        <f t="shared" si="128"/>
        <v>#DIV/0!</v>
      </c>
    </row>
    <row r="2750" spans="10:14" x14ac:dyDescent="0.25">
      <c r="J2750" s="84">
        <f>EOD_T-A2750</f>
        <v>42094</v>
      </c>
      <c r="K2750" s="83">
        <f t="shared" si="126"/>
        <v>0</v>
      </c>
      <c r="L2750" s="83" t="e">
        <f t="shared" si="127"/>
        <v>#DIV/0!</v>
      </c>
      <c r="M2750" s="83" t="e">
        <f>L2750-CGB_90DSMR</f>
        <v>#DIV/0!</v>
      </c>
      <c r="N2750" s="83" t="e">
        <f t="shared" si="128"/>
        <v>#DIV/0!</v>
      </c>
    </row>
    <row r="2751" spans="10:14" x14ac:dyDescent="0.25">
      <c r="J2751" s="84">
        <f>EOD_T-A2751</f>
        <v>42094</v>
      </c>
      <c r="K2751" s="83">
        <f t="shared" si="126"/>
        <v>0</v>
      </c>
      <c r="L2751" s="83" t="e">
        <f t="shared" si="127"/>
        <v>#DIV/0!</v>
      </c>
      <c r="M2751" s="83" t="e">
        <f>L2751-CGB_90DSMR</f>
        <v>#DIV/0!</v>
      </c>
      <c r="N2751" s="83" t="e">
        <f t="shared" si="128"/>
        <v>#DIV/0!</v>
      </c>
    </row>
    <row r="2752" spans="10:14" x14ac:dyDescent="0.25">
      <c r="J2752" s="84">
        <f>EOD_T-A2752</f>
        <v>42094</v>
      </c>
      <c r="K2752" s="83">
        <f t="shared" si="126"/>
        <v>0</v>
      </c>
      <c r="L2752" s="83" t="e">
        <f t="shared" si="127"/>
        <v>#DIV/0!</v>
      </c>
      <c r="M2752" s="83" t="e">
        <f>L2752-CGB_90DSMR</f>
        <v>#DIV/0!</v>
      </c>
      <c r="N2752" s="83" t="e">
        <f t="shared" si="128"/>
        <v>#DIV/0!</v>
      </c>
    </row>
    <row r="2753" spans="10:14" x14ac:dyDescent="0.25">
      <c r="J2753" s="84">
        <f>EOD_T-A2753</f>
        <v>42094</v>
      </c>
      <c r="K2753" s="83">
        <f t="shared" si="126"/>
        <v>0</v>
      </c>
      <c r="L2753" s="83" t="e">
        <f t="shared" si="127"/>
        <v>#DIV/0!</v>
      </c>
      <c r="M2753" s="83" t="e">
        <f>L2753-CGB_90DSMR</f>
        <v>#DIV/0!</v>
      </c>
      <c r="N2753" s="83" t="e">
        <f t="shared" si="128"/>
        <v>#DIV/0!</v>
      </c>
    </row>
    <row r="2754" spans="10:14" x14ac:dyDescent="0.25">
      <c r="J2754" s="84">
        <f>EOD_T-A2754</f>
        <v>42094</v>
      </c>
      <c r="K2754" s="83">
        <f t="shared" si="126"/>
        <v>0</v>
      </c>
      <c r="L2754" s="83" t="e">
        <f t="shared" si="127"/>
        <v>#DIV/0!</v>
      </c>
      <c r="M2754" s="83" t="e">
        <f>L2754-CGB_90DSMR</f>
        <v>#DIV/0!</v>
      </c>
      <c r="N2754" s="83" t="e">
        <f t="shared" si="128"/>
        <v>#DIV/0!</v>
      </c>
    </row>
    <row r="2755" spans="10:14" x14ac:dyDescent="0.25">
      <c r="J2755" s="84">
        <f>EOD_T-A2755</f>
        <v>42094</v>
      </c>
      <c r="K2755" s="83">
        <f t="shared" si="126"/>
        <v>0</v>
      </c>
      <c r="L2755" s="83" t="e">
        <f t="shared" si="127"/>
        <v>#DIV/0!</v>
      </c>
      <c r="M2755" s="83" t="e">
        <f>L2755-CGB_90DSMR</f>
        <v>#DIV/0!</v>
      </c>
      <c r="N2755" s="83" t="e">
        <f t="shared" si="128"/>
        <v>#DIV/0!</v>
      </c>
    </row>
    <row r="2756" spans="10:14" x14ac:dyDescent="0.25">
      <c r="J2756" s="84">
        <f>EOD_T-A2756</f>
        <v>42094</v>
      </c>
      <c r="K2756" s="83">
        <f t="shared" si="126"/>
        <v>0</v>
      </c>
      <c r="L2756" s="83" t="e">
        <f t="shared" si="127"/>
        <v>#DIV/0!</v>
      </c>
      <c r="M2756" s="83" t="e">
        <f>L2756-CGB_90DSMR</f>
        <v>#DIV/0!</v>
      </c>
      <c r="N2756" s="83" t="e">
        <f t="shared" si="128"/>
        <v>#DIV/0!</v>
      </c>
    </row>
    <row r="2757" spans="10:14" x14ac:dyDescent="0.25">
      <c r="J2757" s="84">
        <f>EOD_T-A2757</f>
        <v>42094</v>
      </c>
      <c r="K2757" s="83">
        <f t="shared" si="126"/>
        <v>0</v>
      </c>
      <c r="L2757" s="83" t="e">
        <f t="shared" si="127"/>
        <v>#DIV/0!</v>
      </c>
      <c r="M2757" s="83" t="e">
        <f>L2757-CGB_90DSMR</f>
        <v>#DIV/0!</v>
      </c>
      <c r="N2757" s="83" t="e">
        <f t="shared" si="128"/>
        <v>#DIV/0!</v>
      </c>
    </row>
    <row r="2758" spans="10:14" x14ac:dyDescent="0.25">
      <c r="J2758" s="84">
        <f>EOD_T-A2758</f>
        <v>42094</v>
      </c>
      <c r="K2758" s="83">
        <f t="shared" si="126"/>
        <v>0</v>
      </c>
      <c r="L2758" s="83" t="e">
        <f t="shared" si="127"/>
        <v>#DIV/0!</v>
      </c>
      <c r="M2758" s="83" t="e">
        <f>L2758-CGB_90DSMR</f>
        <v>#DIV/0!</v>
      </c>
      <c r="N2758" s="83" t="e">
        <f t="shared" si="128"/>
        <v>#DIV/0!</v>
      </c>
    </row>
    <row r="2759" spans="10:14" x14ac:dyDescent="0.25">
      <c r="J2759" s="84">
        <f>EOD_T-A2759</f>
        <v>42094</v>
      </c>
      <c r="K2759" s="83">
        <f t="shared" si="126"/>
        <v>0</v>
      </c>
      <c r="L2759" s="83" t="e">
        <f t="shared" si="127"/>
        <v>#DIV/0!</v>
      </c>
      <c r="M2759" s="83" t="e">
        <f>L2759-CGB_90DSMR</f>
        <v>#DIV/0!</v>
      </c>
      <c r="N2759" s="83" t="e">
        <f t="shared" si="128"/>
        <v>#DIV/0!</v>
      </c>
    </row>
    <row r="2760" spans="10:14" x14ac:dyDescent="0.25">
      <c r="J2760" s="84">
        <f>EOD_T-A2760</f>
        <v>42094</v>
      </c>
      <c r="K2760" s="83">
        <f t="shared" si="126"/>
        <v>0</v>
      </c>
      <c r="L2760" s="83" t="e">
        <f t="shared" si="127"/>
        <v>#DIV/0!</v>
      </c>
      <c r="M2760" s="83" t="e">
        <f>L2760-CGB_90DSMR</f>
        <v>#DIV/0!</v>
      </c>
      <c r="N2760" s="83" t="e">
        <f t="shared" si="128"/>
        <v>#DIV/0!</v>
      </c>
    </row>
    <row r="2761" spans="10:14" x14ac:dyDescent="0.25">
      <c r="J2761" s="84">
        <f>EOD_T-A2761</f>
        <v>42094</v>
      </c>
      <c r="K2761" s="83">
        <f t="shared" si="126"/>
        <v>0</v>
      </c>
      <c r="L2761" s="83" t="e">
        <f t="shared" si="127"/>
        <v>#DIV/0!</v>
      </c>
      <c r="M2761" s="83" t="e">
        <f>L2761-CGB_90DSMR</f>
        <v>#DIV/0!</v>
      </c>
      <c r="N2761" s="83" t="e">
        <f t="shared" si="128"/>
        <v>#DIV/0!</v>
      </c>
    </row>
    <row r="2762" spans="10:14" x14ac:dyDescent="0.25">
      <c r="J2762" s="84">
        <f>EOD_T-A2762</f>
        <v>42094</v>
      </c>
      <c r="K2762" s="83">
        <f t="shared" si="126"/>
        <v>0</v>
      </c>
      <c r="L2762" s="83" t="e">
        <f t="shared" si="127"/>
        <v>#DIV/0!</v>
      </c>
      <c r="M2762" s="83" t="e">
        <f>L2762-CGB_90DSMR</f>
        <v>#DIV/0!</v>
      </c>
      <c r="N2762" s="83" t="e">
        <f t="shared" si="128"/>
        <v>#DIV/0!</v>
      </c>
    </row>
    <row r="2763" spans="10:14" x14ac:dyDescent="0.25">
      <c r="J2763" s="84">
        <f>EOD_T-A2763</f>
        <v>42094</v>
      </c>
      <c r="K2763" s="83">
        <f t="shared" si="126"/>
        <v>0</v>
      </c>
      <c r="L2763" s="83" t="e">
        <f t="shared" si="127"/>
        <v>#DIV/0!</v>
      </c>
      <c r="M2763" s="83" t="e">
        <f>L2763-CGB_90DSMR</f>
        <v>#DIV/0!</v>
      </c>
      <c r="N2763" s="83" t="e">
        <f t="shared" si="128"/>
        <v>#DIV/0!</v>
      </c>
    </row>
    <row r="2764" spans="10:14" x14ac:dyDescent="0.25">
      <c r="J2764" s="84">
        <f>EOD_T-A2764</f>
        <v>42094</v>
      </c>
      <c r="K2764" s="83">
        <f t="shared" ref="K2764:K2827" si="129">E2764-E2765</f>
        <v>0</v>
      </c>
      <c r="L2764" s="83" t="e">
        <f t="shared" ref="L2764:L2827" si="130">K2764/E2765*100</f>
        <v>#DIV/0!</v>
      </c>
      <c r="M2764" s="83" t="e">
        <f>L2764-CGB_90DSMR</f>
        <v>#DIV/0!</v>
      </c>
      <c r="N2764" s="83" t="e">
        <f t="shared" ref="N2764:N2827" si="131">M2764*M2764</f>
        <v>#DIV/0!</v>
      </c>
    </row>
    <row r="2765" spans="10:14" x14ac:dyDescent="0.25">
      <c r="J2765" s="84">
        <f>EOD_T-A2765</f>
        <v>42094</v>
      </c>
      <c r="K2765" s="83">
        <f t="shared" si="129"/>
        <v>0</v>
      </c>
      <c r="L2765" s="83" t="e">
        <f t="shared" si="130"/>
        <v>#DIV/0!</v>
      </c>
      <c r="M2765" s="83" t="e">
        <f>L2765-CGB_90DSMR</f>
        <v>#DIV/0!</v>
      </c>
      <c r="N2765" s="83" t="e">
        <f t="shared" si="131"/>
        <v>#DIV/0!</v>
      </c>
    </row>
    <row r="2766" spans="10:14" x14ac:dyDescent="0.25">
      <c r="J2766" s="84">
        <f>EOD_T-A2766</f>
        <v>42094</v>
      </c>
      <c r="K2766" s="83">
        <f t="shared" si="129"/>
        <v>0</v>
      </c>
      <c r="L2766" s="83" t="e">
        <f t="shared" si="130"/>
        <v>#DIV/0!</v>
      </c>
      <c r="M2766" s="83" t="e">
        <f>L2766-CGB_90DSMR</f>
        <v>#DIV/0!</v>
      </c>
      <c r="N2766" s="83" t="e">
        <f t="shared" si="131"/>
        <v>#DIV/0!</v>
      </c>
    </row>
    <row r="2767" spans="10:14" x14ac:dyDescent="0.25">
      <c r="J2767" s="84">
        <f>EOD_T-A2767</f>
        <v>42094</v>
      </c>
      <c r="K2767" s="83">
        <f t="shared" si="129"/>
        <v>0</v>
      </c>
      <c r="L2767" s="83" t="e">
        <f t="shared" si="130"/>
        <v>#DIV/0!</v>
      </c>
      <c r="M2767" s="83" t="e">
        <f>L2767-CGB_90DSMR</f>
        <v>#DIV/0!</v>
      </c>
      <c r="N2767" s="83" t="e">
        <f t="shared" si="131"/>
        <v>#DIV/0!</v>
      </c>
    </row>
    <row r="2768" spans="10:14" x14ac:dyDescent="0.25">
      <c r="J2768" s="84">
        <f>EOD_T-A2768</f>
        <v>42094</v>
      </c>
      <c r="K2768" s="83">
        <f t="shared" si="129"/>
        <v>0</v>
      </c>
      <c r="L2768" s="83" t="e">
        <f t="shared" si="130"/>
        <v>#DIV/0!</v>
      </c>
      <c r="M2768" s="83" t="e">
        <f>L2768-CGB_90DSMR</f>
        <v>#DIV/0!</v>
      </c>
      <c r="N2768" s="83" t="e">
        <f t="shared" si="131"/>
        <v>#DIV/0!</v>
      </c>
    </row>
    <row r="2769" spans="10:14" x14ac:dyDescent="0.25">
      <c r="J2769" s="84">
        <f>EOD_T-A2769</f>
        <v>42094</v>
      </c>
      <c r="K2769" s="83">
        <f t="shared" si="129"/>
        <v>0</v>
      </c>
      <c r="L2769" s="83" t="e">
        <f t="shared" si="130"/>
        <v>#DIV/0!</v>
      </c>
      <c r="M2769" s="83" t="e">
        <f>L2769-CGB_90DSMR</f>
        <v>#DIV/0!</v>
      </c>
      <c r="N2769" s="83" t="e">
        <f t="shared" si="131"/>
        <v>#DIV/0!</v>
      </c>
    </row>
    <row r="2770" spans="10:14" x14ac:dyDescent="0.25">
      <c r="J2770" s="84">
        <f>EOD_T-A2770</f>
        <v>42094</v>
      </c>
      <c r="K2770" s="83">
        <f t="shared" si="129"/>
        <v>0</v>
      </c>
      <c r="L2770" s="83" t="e">
        <f t="shared" si="130"/>
        <v>#DIV/0!</v>
      </c>
      <c r="M2770" s="83" t="e">
        <f>L2770-CGB_90DSMR</f>
        <v>#DIV/0!</v>
      </c>
      <c r="N2770" s="83" t="e">
        <f t="shared" si="131"/>
        <v>#DIV/0!</v>
      </c>
    </row>
    <row r="2771" spans="10:14" x14ac:dyDescent="0.25">
      <c r="J2771" s="84">
        <f>EOD_T-A2771</f>
        <v>42094</v>
      </c>
      <c r="K2771" s="83">
        <f t="shared" si="129"/>
        <v>0</v>
      </c>
      <c r="L2771" s="83" t="e">
        <f t="shared" si="130"/>
        <v>#DIV/0!</v>
      </c>
      <c r="M2771" s="83" t="e">
        <f>L2771-CGB_90DSMR</f>
        <v>#DIV/0!</v>
      </c>
      <c r="N2771" s="83" t="e">
        <f t="shared" si="131"/>
        <v>#DIV/0!</v>
      </c>
    </row>
    <row r="2772" spans="10:14" x14ac:dyDescent="0.25">
      <c r="J2772" s="84">
        <f>EOD_T-A2772</f>
        <v>42094</v>
      </c>
      <c r="K2772" s="83">
        <f t="shared" si="129"/>
        <v>0</v>
      </c>
      <c r="L2772" s="83" t="e">
        <f t="shared" si="130"/>
        <v>#DIV/0!</v>
      </c>
      <c r="M2772" s="83" t="e">
        <f>L2772-CGB_90DSMR</f>
        <v>#DIV/0!</v>
      </c>
      <c r="N2772" s="83" t="e">
        <f t="shared" si="131"/>
        <v>#DIV/0!</v>
      </c>
    </row>
    <row r="2773" spans="10:14" x14ac:dyDescent="0.25">
      <c r="J2773" s="84">
        <f>EOD_T-A2773</f>
        <v>42094</v>
      </c>
      <c r="K2773" s="83">
        <f t="shared" si="129"/>
        <v>0</v>
      </c>
      <c r="L2773" s="83" t="e">
        <f t="shared" si="130"/>
        <v>#DIV/0!</v>
      </c>
      <c r="M2773" s="83" t="e">
        <f>L2773-CGB_90DSMR</f>
        <v>#DIV/0!</v>
      </c>
      <c r="N2773" s="83" t="e">
        <f t="shared" si="131"/>
        <v>#DIV/0!</v>
      </c>
    </row>
    <row r="2774" spans="10:14" x14ac:dyDescent="0.25">
      <c r="J2774" s="84">
        <f>EOD_T-A2774</f>
        <v>42094</v>
      </c>
      <c r="K2774" s="83">
        <f t="shared" si="129"/>
        <v>0</v>
      </c>
      <c r="L2774" s="83" t="e">
        <f t="shared" si="130"/>
        <v>#DIV/0!</v>
      </c>
      <c r="M2774" s="83" t="e">
        <f>L2774-CGB_90DSMR</f>
        <v>#DIV/0!</v>
      </c>
      <c r="N2774" s="83" t="e">
        <f t="shared" si="131"/>
        <v>#DIV/0!</v>
      </c>
    </row>
    <row r="2775" spans="10:14" x14ac:dyDescent="0.25">
      <c r="J2775" s="84">
        <f>EOD_T-A2775</f>
        <v>42094</v>
      </c>
      <c r="K2775" s="83">
        <f t="shared" si="129"/>
        <v>0</v>
      </c>
      <c r="L2775" s="83" t="e">
        <f t="shared" si="130"/>
        <v>#DIV/0!</v>
      </c>
      <c r="M2775" s="83" t="e">
        <f>L2775-CGB_90DSMR</f>
        <v>#DIV/0!</v>
      </c>
      <c r="N2775" s="83" t="e">
        <f t="shared" si="131"/>
        <v>#DIV/0!</v>
      </c>
    </row>
    <row r="2776" spans="10:14" x14ac:dyDescent="0.25">
      <c r="J2776" s="84">
        <f>EOD_T-A2776</f>
        <v>42094</v>
      </c>
      <c r="K2776" s="83">
        <f t="shared" si="129"/>
        <v>0</v>
      </c>
      <c r="L2776" s="83" t="e">
        <f t="shared" si="130"/>
        <v>#DIV/0!</v>
      </c>
      <c r="M2776" s="83" t="e">
        <f>L2776-CGB_90DSMR</f>
        <v>#DIV/0!</v>
      </c>
      <c r="N2776" s="83" t="e">
        <f t="shared" si="131"/>
        <v>#DIV/0!</v>
      </c>
    </row>
    <row r="2777" spans="10:14" x14ac:dyDescent="0.25">
      <c r="J2777" s="84">
        <f>EOD_T-A2777</f>
        <v>42094</v>
      </c>
      <c r="K2777" s="83">
        <f t="shared" si="129"/>
        <v>0</v>
      </c>
      <c r="L2777" s="83" t="e">
        <f t="shared" si="130"/>
        <v>#DIV/0!</v>
      </c>
      <c r="M2777" s="83" t="e">
        <f>L2777-CGB_90DSMR</f>
        <v>#DIV/0!</v>
      </c>
      <c r="N2777" s="83" t="e">
        <f t="shared" si="131"/>
        <v>#DIV/0!</v>
      </c>
    </row>
    <row r="2778" spans="10:14" x14ac:dyDescent="0.25">
      <c r="J2778" s="84">
        <f>EOD_T-A2778</f>
        <v>42094</v>
      </c>
      <c r="K2778" s="83">
        <f t="shared" si="129"/>
        <v>0</v>
      </c>
      <c r="L2778" s="83" t="e">
        <f t="shared" si="130"/>
        <v>#DIV/0!</v>
      </c>
      <c r="M2778" s="83" t="e">
        <f>L2778-CGB_90DSMR</f>
        <v>#DIV/0!</v>
      </c>
      <c r="N2778" s="83" t="e">
        <f t="shared" si="131"/>
        <v>#DIV/0!</v>
      </c>
    </row>
    <row r="2779" spans="10:14" x14ac:dyDescent="0.25">
      <c r="J2779" s="84">
        <f>EOD_T-A2779</f>
        <v>42094</v>
      </c>
      <c r="K2779" s="83">
        <f t="shared" si="129"/>
        <v>0</v>
      </c>
      <c r="L2779" s="83" t="e">
        <f t="shared" si="130"/>
        <v>#DIV/0!</v>
      </c>
      <c r="M2779" s="83" t="e">
        <f>L2779-CGB_90DSMR</f>
        <v>#DIV/0!</v>
      </c>
      <c r="N2779" s="83" t="e">
        <f t="shared" si="131"/>
        <v>#DIV/0!</v>
      </c>
    </row>
    <row r="2780" spans="10:14" x14ac:dyDescent="0.25">
      <c r="J2780" s="84">
        <f>EOD_T-A2780</f>
        <v>42094</v>
      </c>
      <c r="K2780" s="83">
        <f t="shared" si="129"/>
        <v>0</v>
      </c>
      <c r="L2780" s="83" t="e">
        <f t="shared" si="130"/>
        <v>#DIV/0!</v>
      </c>
      <c r="M2780" s="83" t="e">
        <f>L2780-CGB_90DSMR</f>
        <v>#DIV/0!</v>
      </c>
      <c r="N2780" s="83" t="e">
        <f t="shared" si="131"/>
        <v>#DIV/0!</v>
      </c>
    </row>
    <row r="2781" spans="10:14" x14ac:dyDescent="0.25">
      <c r="J2781" s="84">
        <f>EOD_T-A2781</f>
        <v>42094</v>
      </c>
      <c r="K2781" s="83">
        <f t="shared" si="129"/>
        <v>0</v>
      </c>
      <c r="L2781" s="83" t="e">
        <f t="shared" si="130"/>
        <v>#DIV/0!</v>
      </c>
      <c r="M2781" s="83" t="e">
        <f>L2781-CGB_90DSMR</f>
        <v>#DIV/0!</v>
      </c>
      <c r="N2781" s="83" t="e">
        <f t="shared" si="131"/>
        <v>#DIV/0!</v>
      </c>
    </row>
    <row r="2782" spans="10:14" x14ac:dyDescent="0.25">
      <c r="J2782" s="84">
        <f>EOD_T-A2782</f>
        <v>42094</v>
      </c>
      <c r="K2782" s="83">
        <f t="shared" si="129"/>
        <v>0</v>
      </c>
      <c r="L2782" s="83" t="e">
        <f t="shared" si="130"/>
        <v>#DIV/0!</v>
      </c>
      <c r="M2782" s="83" t="e">
        <f>L2782-CGB_90DSMR</f>
        <v>#DIV/0!</v>
      </c>
      <c r="N2782" s="83" t="e">
        <f t="shared" si="131"/>
        <v>#DIV/0!</v>
      </c>
    </row>
    <row r="2783" spans="10:14" x14ac:dyDescent="0.25">
      <c r="J2783" s="84">
        <f>EOD_T-A2783</f>
        <v>42094</v>
      </c>
      <c r="K2783" s="83">
        <f t="shared" si="129"/>
        <v>0</v>
      </c>
      <c r="L2783" s="83" t="e">
        <f t="shared" si="130"/>
        <v>#DIV/0!</v>
      </c>
      <c r="M2783" s="83" t="e">
        <f>L2783-CGB_90DSMR</f>
        <v>#DIV/0!</v>
      </c>
      <c r="N2783" s="83" t="e">
        <f t="shared" si="131"/>
        <v>#DIV/0!</v>
      </c>
    </row>
    <row r="2784" spans="10:14" x14ac:dyDescent="0.25">
      <c r="J2784" s="84">
        <f>EOD_T-A2784</f>
        <v>42094</v>
      </c>
      <c r="K2784" s="83">
        <f t="shared" si="129"/>
        <v>0</v>
      </c>
      <c r="L2784" s="83" t="e">
        <f t="shared" si="130"/>
        <v>#DIV/0!</v>
      </c>
      <c r="M2784" s="83" t="e">
        <f>L2784-CGB_90DSMR</f>
        <v>#DIV/0!</v>
      </c>
      <c r="N2784" s="83" t="e">
        <f t="shared" si="131"/>
        <v>#DIV/0!</v>
      </c>
    </row>
    <row r="2785" spans="10:14" x14ac:dyDescent="0.25">
      <c r="J2785" s="84">
        <f>EOD_T-A2785</f>
        <v>42094</v>
      </c>
      <c r="K2785" s="83">
        <f t="shared" si="129"/>
        <v>0</v>
      </c>
      <c r="L2785" s="83" t="e">
        <f t="shared" si="130"/>
        <v>#DIV/0!</v>
      </c>
      <c r="M2785" s="83" t="e">
        <f>L2785-CGB_90DSMR</f>
        <v>#DIV/0!</v>
      </c>
      <c r="N2785" s="83" t="e">
        <f t="shared" si="131"/>
        <v>#DIV/0!</v>
      </c>
    </row>
    <row r="2786" spans="10:14" x14ac:dyDescent="0.25">
      <c r="J2786" s="84">
        <f>EOD_T-A2786</f>
        <v>42094</v>
      </c>
      <c r="K2786" s="83">
        <f t="shared" si="129"/>
        <v>0</v>
      </c>
      <c r="L2786" s="83" t="e">
        <f t="shared" si="130"/>
        <v>#DIV/0!</v>
      </c>
      <c r="M2786" s="83" t="e">
        <f>L2786-CGB_90DSMR</f>
        <v>#DIV/0!</v>
      </c>
      <c r="N2786" s="83" t="e">
        <f t="shared" si="131"/>
        <v>#DIV/0!</v>
      </c>
    </row>
    <row r="2787" spans="10:14" x14ac:dyDescent="0.25">
      <c r="J2787" s="84">
        <f>EOD_T-A2787</f>
        <v>42094</v>
      </c>
      <c r="K2787" s="83">
        <f t="shared" si="129"/>
        <v>0</v>
      </c>
      <c r="L2787" s="83" t="e">
        <f t="shared" si="130"/>
        <v>#DIV/0!</v>
      </c>
      <c r="M2787" s="83" t="e">
        <f>L2787-CGB_90DSMR</f>
        <v>#DIV/0!</v>
      </c>
      <c r="N2787" s="83" t="e">
        <f t="shared" si="131"/>
        <v>#DIV/0!</v>
      </c>
    </row>
    <row r="2788" spans="10:14" x14ac:dyDescent="0.25">
      <c r="J2788" s="84">
        <f>EOD_T-A2788</f>
        <v>42094</v>
      </c>
      <c r="K2788" s="83">
        <f t="shared" si="129"/>
        <v>0</v>
      </c>
      <c r="L2788" s="83" t="e">
        <f t="shared" si="130"/>
        <v>#DIV/0!</v>
      </c>
      <c r="M2788" s="83" t="e">
        <f>L2788-CGB_90DSMR</f>
        <v>#DIV/0!</v>
      </c>
      <c r="N2788" s="83" t="e">
        <f t="shared" si="131"/>
        <v>#DIV/0!</v>
      </c>
    </row>
    <row r="2789" spans="10:14" x14ac:dyDescent="0.25">
      <c r="J2789" s="84">
        <f>EOD_T-A2789</f>
        <v>42094</v>
      </c>
      <c r="K2789" s="83">
        <f t="shared" si="129"/>
        <v>0</v>
      </c>
      <c r="L2789" s="83" t="e">
        <f t="shared" si="130"/>
        <v>#DIV/0!</v>
      </c>
      <c r="M2789" s="83" t="e">
        <f>L2789-CGB_90DSMR</f>
        <v>#DIV/0!</v>
      </c>
      <c r="N2789" s="83" t="e">
        <f t="shared" si="131"/>
        <v>#DIV/0!</v>
      </c>
    </row>
    <row r="2790" spans="10:14" x14ac:dyDescent="0.25">
      <c r="J2790" s="84">
        <f>EOD_T-A2790</f>
        <v>42094</v>
      </c>
      <c r="K2790" s="83">
        <f t="shared" si="129"/>
        <v>0</v>
      </c>
      <c r="L2790" s="83" t="e">
        <f t="shared" si="130"/>
        <v>#DIV/0!</v>
      </c>
      <c r="M2790" s="83" t="e">
        <f>L2790-CGB_90DSMR</f>
        <v>#DIV/0!</v>
      </c>
      <c r="N2790" s="83" t="e">
        <f t="shared" si="131"/>
        <v>#DIV/0!</v>
      </c>
    </row>
    <row r="2791" spans="10:14" x14ac:dyDescent="0.25">
      <c r="J2791" s="84">
        <f>EOD_T-A2791</f>
        <v>42094</v>
      </c>
      <c r="K2791" s="83">
        <f t="shared" si="129"/>
        <v>0</v>
      </c>
      <c r="L2791" s="83" t="e">
        <f t="shared" si="130"/>
        <v>#DIV/0!</v>
      </c>
      <c r="M2791" s="83" t="e">
        <f>L2791-CGB_90DSMR</f>
        <v>#DIV/0!</v>
      </c>
      <c r="N2791" s="83" t="e">
        <f t="shared" si="131"/>
        <v>#DIV/0!</v>
      </c>
    </row>
    <row r="2792" spans="10:14" x14ac:dyDescent="0.25">
      <c r="J2792" s="84">
        <f>EOD_T-A2792</f>
        <v>42094</v>
      </c>
      <c r="K2792" s="83">
        <f t="shared" si="129"/>
        <v>0</v>
      </c>
      <c r="L2792" s="83" t="e">
        <f t="shared" si="130"/>
        <v>#DIV/0!</v>
      </c>
      <c r="M2792" s="83" t="e">
        <f>L2792-CGB_90DSMR</f>
        <v>#DIV/0!</v>
      </c>
      <c r="N2792" s="83" t="e">
        <f t="shared" si="131"/>
        <v>#DIV/0!</v>
      </c>
    </row>
    <row r="2793" spans="10:14" x14ac:dyDescent="0.25">
      <c r="J2793" s="84">
        <f>EOD_T-A2793</f>
        <v>42094</v>
      </c>
      <c r="K2793" s="83">
        <f t="shared" si="129"/>
        <v>0</v>
      </c>
      <c r="L2793" s="83" t="e">
        <f t="shared" si="130"/>
        <v>#DIV/0!</v>
      </c>
      <c r="M2793" s="83" t="e">
        <f>L2793-CGB_90DSMR</f>
        <v>#DIV/0!</v>
      </c>
      <c r="N2793" s="83" t="e">
        <f t="shared" si="131"/>
        <v>#DIV/0!</v>
      </c>
    </row>
    <row r="2794" spans="10:14" x14ac:dyDescent="0.25">
      <c r="J2794" s="84">
        <f>EOD_T-A2794</f>
        <v>42094</v>
      </c>
      <c r="K2794" s="83">
        <f t="shared" si="129"/>
        <v>0</v>
      </c>
      <c r="L2794" s="83" t="e">
        <f t="shared" si="130"/>
        <v>#DIV/0!</v>
      </c>
      <c r="M2794" s="83" t="e">
        <f>L2794-CGB_90DSMR</f>
        <v>#DIV/0!</v>
      </c>
      <c r="N2794" s="83" t="e">
        <f t="shared" si="131"/>
        <v>#DIV/0!</v>
      </c>
    </row>
    <row r="2795" spans="10:14" x14ac:dyDescent="0.25">
      <c r="J2795" s="84">
        <f>EOD_T-A2795</f>
        <v>42094</v>
      </c>
      <c r="K2795" s="83">
        <f t="shared" si="129"/>
        <v>0</v>
      </c>
      <c r="L2795" s="83" t="e">
        <f t="shared" si="130"/>
        <v>#DIV/0!</v>
      </c>
      <c r="M2795" s="83" t="e">
        <f>L2795-CGB_90DSMR</f>
        <v>#DIV/0!</v>
      </c>
      <c r="N2795" s="83" t="e">
        <f t="shared" si="131"/>
        <v>#DIV/0!</v>
      </c>
    </row>
    <row r="2796" spans="10:14" x14ac:dyDescent="0.25">
      <c r="J2796" s="84">
        <f>EOD_T-A2796</f>
        <v>42094</v>
      </c>
      <c r="K2796" s="83">
        <f t="shared" si="129"/>
        <v>0</v>
      </c>
      <c r="L2796" s="83" t="e">
        <f t="shared" si="130"/>
        <v>#DIV/0!</v>
      </c>
      <c r="M2796" s="83" t="e">
        <f>L2796-CGB_90DSMR</f>
        <v>#DIV/0!</v>
      </c>
      <c r="N2796" s="83" t="e">
        <f t="shared" si="131"/>
        <v>#DIV/0!</v>
      </c>
    </row>
    <row r="2797" spans="10:14" x14ac:dyDescent="0.25">
      <c r="J2797" s="84">
        <f>EOD_T-A2797</f>
        <v>42094</v>
      </c>
      <c r="K2797" s="83">
        <f t="shared" si="129"/>
        <v>0</v>
      </c>
      <c r="L2797" s="83" t="e">
        <f t="shared" si="130"/>
        <v>#DIV/0!</v>
      </c>
      <c r="M2797" s="83" t="e">
        <f>L2797-CGB_90DSMR</f>
        <v>#DIV/0!</v>
      </c>
      <c r="N2797" s="83" t="e">
        <f t="shared" si="131"/>
        <v>#DIV/0!</v>
      </c>
    </row>
    <row r="2798" spans="10:14" x14ac:dyDescent="0.25">
      <c r="J2798" s="84">
        <f>EOD_T-A2798</f>
        <v>42094</v>
      </c>
      <c r="K2798" s="83">
        <f t="shared" si="129"/>
        <v>0</v>
      </c>
      <c r="L2798" s="83" t="e">
        <f t="shared" si="130"/>
        <v>#DIV/0!</v>
      </c>
      <c r="M2798" s="83" t="e">
        <f>L2798-CGB_90DSMR</f>
        <v>#DIV/0!</v>
      </c>
      <c r="N2798" s="83" t="e">
        <f t="shared" si="131"/>
        <v>#DIV/0!</v>
      </c>
    </row>
    <row r="2799" spans="10:14" x14ac:dyDescent="0.25">
      <c r="J2799" s="84">
        <f>EOD_T-A2799</f>
        <v>42094</v>
      </c>
      <c r="K2799" s="83">
        <f t="shared" si="129"/>
        <v>0</v>
      </c>
      <c r="L2799" s="83" t="e">
        <f t="shared" si="130"/>
        <v>#DIV/0!</v>
      </c>
      <c r="M2799" s="83" t="e">
        <f>L2799-CGB_90DSMR</f>
        <v>#DIV/0!</v>
      </c>
      <c r="N2799" s="83" t="e">
        <f t="shared" si="131"/>
        <v>#DIV/0!</v>
      </c>
    </row>
    <row r="2800" spans="10:14" x14ac:dyDescent="0.25">
      <c r="J2800" s="84">
        <f>EOD_T-A2800</f>
        <v>42094</v>
      </c>
      <c r="K2800" s="83">
        <f t="shared" si="129"/>
        <v>0</v>
      </c>
      <c r="L2800" s="83" t="e">
        <f t="shared" si="130"/>
        <v>#DIV/0!</v>
      </c>
      <c r="M2800" s="83" t="e">
        <f>L2800-CGB_90DSMR</f>
        <v>#DIV/0!</v>
      </c>
      <c r="N2800" s="83" t="e">
        <f t="shared" si="131"/>
        <v>#DIV/0!</v>
      </c>
    </row>
    <row r="2801" spans="10:14" x14ac:dyDescent="0.25">
      <c r="J2801" s="84">
        <f>EOD_T-A2801</f>
        <v>42094</v>
      </c>
      <c r="K2801" s="83">
        <f t="shared" si="129"/>
        <v>0</v>
      </c>
      <c r="L2801" s="83" t="e">
        <f t="shared" si="130"/>
        <v>#DIV/0!</v>
      </c>
      <c r="M2801" s="83" t="e">
        <f>L2801-CGB_90DSMR</f>
        <v>#DIV/0!</v>
      </c>
      <c r="N2801" s="83" t="e">
        <f t="shared" si="131"/>
        <v>#DIV/0!</v>
      </c>
    </row>
    <row r="2802" spans="10:14" x14ac:dyDescent="0.25">
      <c r="J2802" s="84">
        <f>EOD_T-A2802</f>
        <v>42094</v>
      </c>
      <c r="K2802" s="83">
        <f t="shared" si="129"/>
        <v>0</v>
      </c>
      <c r="L2802" s="83" t="e">
        <f t="shared" si="130"/>
        <v>#DIV/0!</v>
      </c>
      <c r="M2802" s="83" t="e">
        <f>L2802-CGB_90DSMR</f>
        <v>#DIV/0!</v>
      </c>
      <c r="N2802" s="83" t="e">
        <f t="shared" si="131"/>
        <v>#DIV/0!</v>
      </c>
    </row>
    <row r="2803" spans="10:14" x14ac:dyDescent="0.25">
      <c r="J2803" s="84">
        <f>EOD_T-A2803</f>
        <v>42094</v>
      </c>
      <c r="K2803" s="83">
        <f t="shared" si="129"/>
        <v>0</v>
      </c>
      <c r="L2803" s="83" t="e">
        <f t="shared" si="130"/>
        <v>#DIV/0!</v>
      </c>
      <c r="M2803" s="83" t="e">
        <f>L2803-CGB_90DSMR</f>
        <v>#DIV/0!</v>
      </c>
      <c r="N2803" s="83" t="e">
        <f t="shared" si="131"/>
        <v>#DIV/0!</v>
      </c>
    </row>
    <row r="2804" spans="10:14" x14ac:dyDescent="0.25">
      <c r="J2804" s="84">
        <f>EOD_T-A2804</f>
        <v>42094</v>
      </c>
      <c r="K2804" s="83">
        <f t="shared" si="129"/>
        <v>0</v>
      </c>
      <c r="L2804" s="83" t="e">
        <f t="shared" si="130"/>
        <v>#DIV/0!</v>
      </c>
      <c r="M2804" s="83" t="e">
        <f>L2804-CGB_90DSMR</f>
        <v>#DIV/0!</v>
      </c>
      <c r="N2804" s="83" t="e">
        <f t="shared" si="131"/>
        <v>#DIV/0!</v>
      </c>
    </row>
    <row r="2805" spans="10:14" x14ac:dyDescent="0.25">
      <c r="J2805" s="84">
        <f>EOD_T-A2805</f>
        <v>42094</v>
      </c>
      <c r="K2805" s="83">
        <f t="shared" si="129"/>
        <v>0</v>
      </c>
      <c r="L2805" s="83" t="e">
        <f t="shared" si="130"/>
        <v>#DIV/0!</v>
      </c>
      <c r="M2805" s="83" t="e">
        <f>L2805-CGB_90DSMR</f>
        <v>#DIV/0!</v>
      </c>
      <c r="N2805" s="83" t="e">
        <f t="shared" si="131"/>
        <v>#DIV/0!</v>
      </c>
    </row>
    <row r="2806" spans="10:14" x14ac:dyDescent="0.25">
      <c r="J2806" s="84">
        <f>EOD_T-A2806</f>
        <v>42094</v>
      </c>
      <c r="K2806" s="83">
        <f t="shared" si="129"/>
        <v>0</v>
      </c>
      <c r="L2806" s="83" t="e">
        <f t="shared" si="130"/>
        <v>#DIV/0!</v>
      </c>
      <c r="M2806" s="83" t="e">
        <f>L2806-CGB_90DSMR</f>
        <v>#DIV/0!</v>
      </c>
      <c r="N2806" s="83" t="e">
        <f t="shared" si="131"/>
        <v>#DIV/0!</v>
      </c>
    </row>
    <row r="2807" spans="10:14" x14ac:dyDescent="0.25">
      <c r="J2807" s="84">
        <f>EOD_T-A2807</f>
        <v>42094</v>
      </c>
      <c r="K2807" s="83">
        <f t="shared" si="129"/>
        <v>0</v>
      </c>
      <c r="L2807" s="83" t="e">
        <f t="shared" si="130"/>
        <v>#DIV/0!</v>
      </c>
      <c r="M2807" s="83" t="e">
        <f>L2807-CGB_90DSMR</f>
        <v>#DIV/0!</v>
      </c>
      <c r="N2807" s="83" t="e">
        <f t="shared" si="131"/>
        <v>#DIV/0!</v>
      </c>
    </row>
    <row r="2808" spans="10:14" x14ac:dyDescent="0.25">
      <c r="J2808" s="84">
        <f>EOD_T-A2808</f>
        <v>42094</v>
      </c>
      <c r="K2808" s="83">
        <f t="shared" si="129"/>
        <v>0</v>
      </c>
      <c r="L2808" s="83" t="e">
        <f t="shared" si="130"/>
        <v>#DIV/0!</v>
      </c>
      <c r="M2808" s="83" t="e">
        <f>L2808-CGB_90DSMR</f>
        <v>#DIV/0!</v>
      </c>
      <c r="N2808" s="83" t="e">
        <f t="shared" si="131"/>
        <v>#DIV/0!</v>
      </c>
    </row>
    <row r="2809" spans="10:14" x14ac:dyDescent="0.25">
      <c r="J2809" s="84">
        <f>EOD_T-A2809</f>
        <v>42094</v>
      </c>
      <c r="K2809" s="83">
        <f t="shared" si="129"/>
        <v>0</v>
      </c>
      <c r="L2809" s="83" t="e">
        <f t="shared" si="130"/>
        <v>#DIV/0!</v>
      </c>
      <c r="M2809" s="83" t="e">
        <f>L2809-CGB_90DSMR</f>
        <v>#DIV/0!</v>
      </c>
      <c r="N2809" s="83" t="e">
        <f t="shared" si="131"/>
        <v>#DIV/0!</v>
      </c>
    </row>
    <row r="2810" spans="10:14" x14ac:dyDescent="0.25">
      <c r="J2810" s="84">
        <f>EOD_T-A2810</f>
        <v>42094</v>
      </c>
      <c r="K2810" s="83">
        <f t="shared" si="129"/>
        <v>0</v>
      </c>
      <c r="L2810" s="83" t="e">
        <f t="shared" si="130"/>
        <v>#DIV/0!</v>
      </c>
      <c r="M2810" s="83" t="e">
        <f>L2810-CGB_90DSMR</f>
        <v>#DIV/0!</v>
      </c>
      <c r="N2810" s="83" t="e">
        <f t="shared" si="131"/>
        <v>#DIV/0!</v>
      </c>
    </row>
    <row r="2811" spans="10:14" x14ac:dyDescent="0.25">
      <c r="J2811" s="84">
        <f>EOD_T-A2811</f>
        <v>42094</v>
      </c>
      <c r="K2811" s="83">
        <f t="shared" si="129"/>
        <v>0</v>
      </c>
      <c r="L2811" s="83" t="e">
        <f t="shared" si="130"/>
        <v>#DIV/0!</v>
      </c>
      <c r="M2811" s="83" t="e">
        <f>L2811-CGB_90DSMR</f>
        <v>#DIV/0!</v>
      </c>
      <c r="N2811" s="83" t="e">
        <f t="shared" si="131"/>
        <v>#DIV/0!</v>
      </c>
    </row>
    <row r="2812" spans="10:14" x14ac:dyDescent="0.25">
      <c r="J2812" s="84">
        <f>EOD_T-A2812</f>
        <v>42094</v>
      </c>
      <c r="K2812" s="83">
        <f t="shared" si="129"/>
        <v>0</v>
      </c>
      <c r="L2812" s="83" t="e">
        <f t="shared" si="130"/>
        <v>#DIV/0!</v>
      </c>
      <c r="M2812" s="83" t="e">
        <f>L2812-CGB_90DSMR</f>
        <v>#DIV/0!</v>
      </c>
      <c r="N2812" s="83" t="e">
        <f t="shared" si="131"/>
        <v>#DIV/0!</v>
      </c>
    </row>
    <row r="2813" spans="10:14" x14ac:dyDescent="0.25">
      <c r="J2813" s="84">
        <f>EOD_T-A2813</f>
        <v>42094</v>
      </c>
      <c r="K2813" s="83">
        <f t="shared" si="129"/>
        <v>0</v>
      </c>
      <c r="L2813" s="83" t="e">
        <f t="shared" si="130"/>
        <v>#DIV/0!</v>
      </c>
      <c r="M2813" s="83" t="e">
        <f>L2813-CGB_90DSMR</f>
        <v>#DIV/0!</v>
      </c>
      <c r="N2813" s="83" t="e">
        <f t="shared" si="131"/>
        <v>#DIV/0!</v>
      </c>
    </row>
    <row r="2814" spans="10:14" x14ac:dyDescent="0.25">
      <c r="J2814" s="84">
        <f>EOD_T-A2814</f>
        <v>42094</v>
      </c>
      <c r="K2814" s="83">
        <f t="shared" si="129"/>
        <v>0</v>
      </c>
      <c r="L2814" s="83" t="e">
        <f t="shared" si="130"/>
        <v>#DIV/0!</v>
      </c>
      <c r="M2814" s="83" t="e">
        <f>L2814-CGB_90DSMR</f>
        <v>#DIV/0!</v>
      </c>
      <c r="N2814" s="83" t="e">
        <f t="shared" si="131"/>
        <v>#DIV/0!</v>
      </c>
    </row>
    <row r="2815" spans="10:14" x14ac:dyDescent="0.25">
      <c r="J2815" s="84">
        <f>EOD_T-A2815</f>
        <v>42094</v>
      </c>
      <c r="K2815" s="83">
        <f t="shared" si="129"/>
        <v>0</v>
      </c>
      <c r="L2815" s="83" t="e">
        <f t="shared" si="130"/>
        <v>#DIV/0!</v>
      </c>
      <c r="M2815" s="83" t="e">
        <f>L2815-CGB_90DSMR</f>
        <v>#DIV/0!</v>
      </c>
      <c r="N2815" s="83" t="e">
        <f t="shared" si="131"/>
        <v>#DIV/0!</v>
      </c>
    </row>
    <row r="2816" spans="10:14" x14ac:dyDescent="0.25">
      <c r="J2816" s="84">
        <f>EOD_T-A2816</f>
        <v>42094</v>
      </c>
      <c r="K2816" s="83">
        <f t="shared" si="129"/>
        <v>0</v>
      </c>
      <c r="L2816" s="83" t="e">
        <f t="shared" si="130"/>
        <v>#DIV/0!</v>
      </c>
      <c r="M2816" s="83" t="e">
        <f>L2816-CGB_90DSMR</f>
        <v>#DIV/0!</v>
      </c>
      <c r="N2816" s="83" t="e">
        <f t="shared" si="131"/>
        <v>#DIV/0!</v>
      </c>
    </row>
    <row r="2817" spans="10:14" x14ac:dyDescent="0.25">
      <c r="J2817" s="84">
        <f>EOD_T-A2817</f>
        <v>42094</v>
      </c>
      <c r="K2817" s="83">
        <f t="shared" si="129"/>
        <v>0</v>
      </c>
      <c r="L2817" s="83" t="e">
        <f t="shared" si="130"/>
        <v>#DIV/0!</v>
      </c>
      <c r="M2817" s="83" t="e">
        <f>L2817-CGB_90DSMR</f>
        <v>#DIV/0!</v>
      </c>
      <c r="N2817" s="83" t="e">
        <f t="shared" si="131"/>
        <v>#DIV/0!</v>
      </c>
    </row>
    <row r="2818" spans="10:14" x14ac:dyDescent="0.25">
      <c r="J2818" s="84">
        <f>EOD_T-A2818</f>
        <v>42094</v>
      </c>
      <c r="K2818" s="83">
        <f t="shared" si="129"/>
        <v>0</v>
      </c>
      <c r="L2818" s="83" t="e">
        <f t="shared" si="130"/>
        <v>#DIV/0!</v>
      </c>
      <c r="M2818" s="83" t="e">
        <f>L2818-CGB_90DSMR</f>
        <v>#DIV/0!</v>
      </c>
      <c r="N2818" s="83" t="e">
        <f t="shared" si="131"/>
        <v>#DIV/0!</v>
      </c>
    </row>
    <row r="2819" spans="10:14" x14ac:dyDescent="0.25">
      <c r="J2819" s="84">
        <f>EOD_T-A2819</f>
        <v>42094</v>
      </c>
      <c r="K2819" s="83">
        <f t="shared" si="129"/>
        <v>0</v>
      </c>
      <c r="L2819" s="83" t="e">
        <f t="shared" si="130"/>
        <v>#DIV/0!</v>
      </c>
      <c r="M2819" s="83" t="e">
        <f>L2819-CGB_90DSMR</f>
        <v>#DIV/0!</v>
      </c>
      <c r="N2819" s="83" t="e">
        <f t="shared" si="131"/>
        <v>#DIV/0!</v>
      </c>
    </row>
    <row r="2820" spans="10:14" x14ac:dyDescent="0.25">
      <c r="J2820" s="84">
        <f>EOD_T-A2820</f>
        <v>42094</v>
      </c>
      <c r="K2820" s="83">
        <f t="shared" si="129"/>
        <v>0</v>
      </c>
      <c r="L2820" s="83" t="e">
        <f t="shared" si="130"/>
        <v>#DIV/0!</v>
      </c>
      <c r="M2820" s="83" t="e">
        <f>L2820-CGB_90DSMR</f>
        <v>#DIV/0!</v>
      </c>
      <c r="N2820" s="83" t="e">
        <f t="shared" si="131"/>
        <v>#DIV/0!</v>
      </c>
    </row>
    <row r="2821" spans="10:14" x14ac:dyDescent="0.25">
      <c r="J2821" s="84">
        <f>EOD_T-A2821</f>
        <v>42094</v>
      </c>
      <c r="K2821" s="83">
        <f t="shared" si="129"/>
        <v>0</v>
      </c>
      <c r="L2821" s="83" t="e">
        <f t="shared" si="130"/>
        <v>#DIV/0!</v>
      </c>
      <c r="M2821" s="83" t="e">
        <f>L2821-CGB_90DSMR</f>
        <v>#DIV/0!</v>
      </c>
      <c r="N2821" s="83" t="e">
        <f t="shared" si="131"/>
        <v>#DIV/0!</v>
      </c>
    </row>
    <row r="2822" spans="10:14" x14ac:dyDescent="0.25">
      <c r="J2822" s="84">
        <f>EOD_T-A2822</f>
        <v>42094</v>
      </c>
      <c r="K2822" s="83">
        <f t="shared" si="129"/>
        <v>0</v>
      </c>
      <c r="L2822" s="83" t="e">
        <f t="shared" si="130"/>
        <v>#DIV/0!</v>
      </c>
      <c r="M2822" s="83" t="e">
        <f>L2822-CGB_90DSMR</f>
        <v>#DIV/0!</v>
      </c>
      <c r="N2822" s="83" t="e">
        <f t="shared" si="131"/>
        <v>#DIV/0!</v>
      </c>
    </row>
    <row r="2823" spans="10:14" x14ac:dyDescent="0.25">
      <c r="J2823" s="84">
        <f>EOD_T-A2823</f>
        <v>42094</v>
      </c>
      <c r="K2823" s="83">
        <f t="shared" si="129"/>
        <v>0</v>
      </c>
      <c r="L2823" s="83" t="e">
        <f t="shared" si="130"/>
        <v>#DIV/0!</v>
      </c>
      <c r="M2823" s="83" t="e">
        <f>L2823-CGB_90DSMR</f>
        <v>#DIV/0!</v>
      </c>
      <c r="N2823" s="83" t="e">
        <f t="shared" si="131"/>
        <v>#DIV/0!</v>
      </c>
    </row>
    <row r="2824" spans="10:14" x14ac:dyDescent="0.25">
      <c r="J2824" s="84">
        <f>EOD_T-A2824</f>
        <v>42094</v>
      </c>
      <c r="K2824" s="83">
        <f t="shared" si="129"/>
        <v>0</v>
      </c>
      <c r="L2824" s="83" t="e">
        <f t="shared" si="130"/>
        <v>#DIV/0!</v>
      </c>
      <c r="M2824" s="83" t="e">
        <f>L2824-CGB_90DSMR</f>
        <v>#DIV/0!</v>
      </c>
      <c r="N2824" s="83" t="e">
        <f t="shared" si="131"/>
        <v>#DIV/0!</v>
      </c>
    </row>
    <row r="2825" spans="10:14" x14ac:dyDescent="0.25">
      <c r="J2825" s="84">
        <f>EOD_T-A2825</f>
        <v>42094</v>
      </c>
      <c r="K2825" s="83">
        <f t="shared" si="129"/>
        <v>0</v>
      </c>
      <c r="L2825" s="83" t="e">
        <f t="shared" si="130"/>
        <v>#DIV/0!</v>
      </c>
      <c r="M2825" s="83" t="e">
        <f>L2825-CGB_90DSMR</f>
        <v>#DIV/0!</v>
      </c>
      <c r="N2825" s="83" t="e">
        <f t="shared" si="131"/>
        <v>#DIV/0!</v>
      </c>
    </row>
    <row r="2826" spans="10:14" x14ac:dyDescent="0.25">
      <c r="J2826" s="84">
        <f>EOD_T-A2826</f>
        <v>42094</v>
      </c>
      <c r="K2826" s="83">
        <f t="shared" si="129"/>
        <v>0</v>
      </c>
      <c r="L2826" s="83" t="e">
        <f t="shared" si="130"/>
        <v>#DIV/0!</v>
      </c>
      <c r="M2826" s="83" t="e">
        <f>L2826-CGB_90DSMR</f>
        <v>#DIV/0!</v>
      </c>
      <c r="N2826" s="83" t="e">
        <f t="shared" si="131"/>
        <v>#DIV/0!</v>
      </c>
    </row>
    <row r="2827" spans="10:14" x14ac:dyDescent="0.25">
      <c r="J2827" s="84">
        <f>EOD_T-A2827</f>
        <v>42094</v>
      </c>
      <c r="K2827" s="83">
        <f t="shared" si="129"/>
        <v>0</v>
      </c>
      <c r="L2827" s="83" t="e">
        <f t="shared" si="130"/>
        <v>#DIV/0!</v>
      </c>
      <c r="M2827" s="83" t="e">
        <f>L2827-CGB_90DSMR</f>
        <v>#DIV/0!</v>
      </c>
      <c r="N2827" s="83" t="e">
        <f t="shared" si="131"/>
        <v>#DIV/0!</v>
      </c>
    </row>
    <row r="2828" spans="10:14" x14ac:dyDescent="0.25">
      <c r="J2828" s="84">
        <f>EOD_T-A2828</f>
        <v>42094</v>
      </c>
      <c r="K2828" s="83">
        <f t="shared" ref="K2828:K2891" si="132">E2828-E2829</f>
        <v>0</v>
      </c>
      <c r="L2828" s="83" t="e">
        <f t="shared" ref="L2828:L2891" si="133">K2828/E2829*100</f>
        <v>#DIV/0!</v>
      </c>
      <c r="M2828" s="83" t="e">
        <f>L2828-CGB_90DSMR</f>
        <v>#DIV/0!</v>
      </c>
      <c r="N2828" s="83" t="e">
        <f t="shared" ref="N2828:N2891" si="134">M2828*M2828</f>
        <v>#DIV/0!</v>
      </c>
    </row>
    <row r="2829" spans="10:14" x14ac:dyDescent="0.25">
      <c r="J2829" s="84">
        <f>EOD_T-A2829</f>
        <v>42094</v>
      </c>
      <c r="K2829" s="83">
        <f t="shared" si="132"/>
        <v>0</v>
      </c>
      <c r="L2829" s="83" t="e">
        <f t="shared" si="133"/>
        <v>#DIV/0!</v>
      </c>
      <c r="M2829" s="83" t="e">
        <f>L2829-CGB_90DSMR</f>
        <v>#DIV/0!</v>
      </c>
      <c r="N2829" s="83" t="e">
        <f t="shared" si="134"/>
        <v>#DIV/0!</v>
      </c>
    </row>
    <row r="2830" spans="10:14" x14ac:dyDescent="0.25">
      <c r="J2830" s="84">
        <f>EOD_T-A2830</f>
        <v>42094</v>
      </c>
      <c r="K2830" s="83">
        <f t="shared" si="132"/>
        <v>0</v>
      </c>
      <c r="L2830" s="83" t="e">
        <f t="shared" si="133"/>
        <v>#DIV/0!</v>
      </c>
      <c r="M2830" s="83" t="e">
        <f>L2830-CGB_90DSMR</f>
        <v>#DIV/0!</v>
      </c>
      <c r="N2830" s="83" t="e">
        <f t="shared" si="134"/>
        <v>#DIV/0!</v>
      </c>
    </row>
    <row r="2831" spans="10:14" x14ac:dyDescent="0.25">
      <c r="J2831" s="84">
        <f>EOD_T-A2831</f>
        <v>42094</v>
      </c>
      <c r="K2831" s="83">
        <f t="shared" si="132"/>
        <v>0</v>
      </c>
      <c r="L2831" s="83" t="e">
        <f t="shared" si="133"/>
        <v>#DIV/0!</v>
      </c>
      <c r="M2831" s="83" t="e">
        <f>L2831-CGB_90DSMR</f>
        <v>#DIV/0!</v>
      </c>
      <c r="N2831" s="83" t="e">
        <f t="shared" si="134"/>
        <v>#DIV/0!</v>
      </c>
    </row>
    <row r="2832" spans="10:14" x14ac:dyDescent="0.25">
      <c r="J2832" s="84">
        <f>EOD_T-A2832</f>
        <v>42094</v>
      </c>
      <c r="K2832" s="83">
        <f t="shared" si="132"/>
        <v>0</v>
      </c>
      <c r="L2832" s="83" t="e">
        <f t="shared" si="133"/>
        <v>#DIV/0!</v>
      </c>
      <c r="M2832" s="83" t="e">
        <f>L2832-CGB_90DSMR</f>
        <v>#DIV/0!</v>
      </c>
      <c r="N2832" s="83" t="e">
        <f t="shared" si="134"/>
        <v>#DIV/0!</v>
      </c>
    </row>
    <row r="2833" spans="10:14" x14ac:dyDescent="0.25">
      <c r="J2833" s="84">
        <f>EOD_T-A2833</f>
        <v>42094</v>
      </c>
      <c r="K2833" s="83">
        <f t="shared" si="132"/>
        <v>0</v>
      </c>
      <c r="L2833" s="83" t="e">
        <f t="shared" si="133"/>
        <v>#DIV/0!</v>
      </c>
      <c r="M2833" s="83" t="e">
        <f>L2833-CGB_90DSMR</f>
        <v>#DIV/0!</v>
      </c>
      <c r="N2833" s="83" t="e">
        <f t="shared" si="134"/>
        <v>#DIV/0!</v>
      </c>
    </row>
    <row r="2834" spans="10:14" x14ac:dyDescent="0.25">
      <c r="J2834" s="84">
        <f>EOD_T-A2834</f>
        <v>42094</v>
      </c>
      <c r="K2834" s="83">
        <f t="shared" si="132"/>
        <v>0</v>
      </c>
      <c r="L2834" s="83" t="e">
        <f t="shared" si="133"/>
        <v>#DIV/0!</v>
      </c>
      <c r="M2834" s="83" t="e">
        <f>L2834-CGB_90DSMR</f>
        <v>#DIV/0!</v>
      </c>
      <c r="N2834" s="83" t="e">
        <f t="shared" si="134"/>
        <v>#DIV/0!</v>
      </c>
    </row>
    <row r="2835" spans="10:14" x14ac:dyDescent="0.25">
      <c r="J2835" s="84">
        <f>EOD_T-A2835</f>
        <v>42094</v>
      </c>
      <c r="K2835" s="83">
        <f t="shared" si="132"/>
        <v>0</v>
      </c>
      <c r="L2835" s="83" t="e">
        <f t="shared" si="133"/>
        <v>#DIV/0!</v>
      </c>
      <c r="M2835" s="83" t="e">
        <f>L2835-CGB_90DSMR</f>
        <v>#DIV/0!</v>
      </c>
      <c r="N2835" s="83" t="e">
        <f t="shared" si="134"/>
        <v>#DIV/0!</v>
      </c>
    </row>
    <row r="2836" spans="10:14" x14ac:dyDescent="0.25">
      <c r="J2836" s="84">
        <f>EOD_T-A2836</f>
        <v>42094</v>
      </c>
      <c r="K2836" s="83">
        <f t="shared" si="132"/>
        <v>0</v>
      </c>
      <c r="L2836" s="83" t="e">
        <f t="shared" si="133"/>
        <v>#DIV/0!</v>
      </c>
      <c r="M2836" s="83" t="e">
        <f>L2836-CGB_90DSMR</f>
        <v>#DIV/0!</v>
      </c>
      <c r="N2836" s="83" t="e">
        <f t="shared" si="134"/>
        <v>#DIV/0!</v>
      </c>
    </row>
    <row r="2837" spans="10:14" x14ac:dyDescent="0.25">
      <c r="J2837" s="84">
        <f>EOD_T-A2837</f>
        <v>42094</v>
      </c>
      <c r="K2837" s="83">
        <f t="shared" si="132"/>
        <v>0</v>
      </c>
      <c r="L2837" s="83" t="e">
        <f t="shared" si="133"/>
        <v>#DIV/0!</v>
      </c>
      <c r="M2837" s="83" t="e">
        <f>L2837-CGB_90DSMR</f>
        <v>#DIV/0!</v>
      </c>
      <c r="N2837" s="83" t="e">
        <f t="shared" si="134"/>
        <v>#DIV/0!</v>
      </c>
    </row>
    <row r="2838" spans="10:14" x14ac:dyDescent="0.25">
      <c r="J2838" s="84">
        <f>EOD_T-A2838</f>
        <v>42094</v>
      </c>
      <c r="K2838" s="83">
        <f t="shared" si="132"/>
        <v>0</v>
      </c>
      <c r="L2838" s="83" t="e">
        <f t="shared" si="133"/>
        <v>#DIV/0!</v>
      </c>
      <c r="M2838" s="83" t="e">
        <f>L2838-CGB_90DSMR</f>
        <v>#DIV/0!</v>
      </c>
      <c r="N2838" s="83" t="e">
        <f t="shared" si="134"/>
        <v>#DIV/0!</v>
      </c>
    </row>
    <row r="2839" spans="10:14" x14ac:dyDescent="0.25">
      <c r="J2839" s="84">
        <f>EOD_T-A2839</f>
        <v>42094</v>
      </c>
      <c r="K2839" s="83">
        <f t="shared" si="132"/>
        <v>0</v>
      </c>
      <c r="L2839" s="83" t="e">
        <f t="shared" si="133"/>
        <v>#DIV/0!</v>
      </c>
      <c r="M2839" s="83" t="e">
        <f>L2839-CGB_90DSMR</f>
        <v>#DIV/0!</v>
      </c>
      <c r="N2839" s="83" t="e">
        <f t="shared" si="134"/>
        <v>#DIV/0!</v>
      </c>
    </row>
    <row r="2840" spans="10:14" x14ac:dyDescent="0.25">
      <c r="J2840" s="84">
        <f>EOD_T-A2840</f>
        <v>42094</v>
      </c>
      <c r="K2840" s="83">
        <f t="shared" si="132"/>
        <v>0</v>
      </c>
      <c r="L2840" s="83" t="e">
        <f t="shared" si="133"/>
        <v>#DIV/0!</v>
      </c>
      <c r="M2840" s="83" t="e">
        <f>L2840-CGB_90DSMR</f>
        <v>#DIV/0!</v>
      </c>
      <c r="N2840" s="83" t="e">
        <f t="shared" si="134"/>
        <v>#DIV/0!</v>
      </c>
    </row>
    <row r="2841" spans="10:14" x14ac:dyDescent="0.25">
      <c r="J2841" s="84">
        <f>EOD_T-A2841</f>
        <v>42094</v>
      </c>
      <c r="K2841" s="83">
        <f t="shared" si="132"/>
        <v>0</v>
      </c>
      <c r="L2841" s="83" t="e">
        <f t="shared" si="133"/>
        <v>#DIV/0!</v>
      </c>
      <c r="M2841" s="83" t="e">
        <f>L2841-CGB_90DSMR</f>
        <v>#DIV/0!</v>
      </c>
      <c r="N2841" s="83" t="e">
        <f t="shared" si="134"/>
        <v>#DIV/0!</v>
      </c>
    </row>
    <row r="2842" spans="10:14" x14ac:dyDescent="0.25">
      <c r="J2842" s="84">
        <f>EOD_T-A2842</f>
        <v>42094</v>
      </c>
      <c r="K2842" s="83">
        <f t="shared" si="132"/>
        <v>0</v>
      </c>
      <c r="L2842" s="83" t="e">
        <f t="shared" si="133"/>
        <v>#DIV/0!</v>
      </c>
      <c r="M2842" s="83" t="e">
        <f>L2842-CGB_90DSMR</f>
        <v>#DIV/0!</v>
      </c>
      <c r="N2842" s="83" t="e">
        <f t="shared" si="134"/>
        <v>#DIV/0!</v>
      </c>
    </row>
    <row r="2843" spans="10:14" x14ac:dyDescent="0.25">
      <c r="J2843" s="84">
        <f>EOD_T-A2843</f>
        <v>42094</v>
      </c>
      <c r="K2843" s="83">
        <f t="shared" si="132"/>
        <v>0</v>
      </c>
      <c r="L2843" s="83" t="e">
        <f t="shared" si="133"/>
        <v>#DIV/0!</v>
      </c>
      <c r="M2843" s="83" t="e">
        <f>L2843-CGB_90DSMR</f>
        <v>#DIV/0!</v>
      </c>
      <c r="N2843" s="83" t="e">
        <f t="shared" si="134"/>
        <v>#DIV/0!</v>
      </c>
    </row>
    <row r="2844" spans="10:14" x14ac:dyDescent="0.25">
      <c r="J2844" s="84">
        <f>EOD_T-A2844</f>
        <v>42094</v>
      </c>
      <c r="K2844" s="83">
        <f t="shared" si="132"/>
        <v>0</v>
      </c>
      <c r="L2844" s="83" t="e">
        <f t="shared" si="133"/>
        <v>#DIV/0!</v>
      </c>
      <c r="M2844" s="83" t="e">
        <f>L2844-CGB_90DSMR</f>
        <v>#DIV/0!</v>
      </c>
      <c r="N2844" s="83" t="e">
        <f t="shared" si="134"/>
        <v>#DIV/0!</v>
      </c>
    </row>
    <row r="2845" spans="10:14" x14ac:dyDescent="0.25">
      <c r="J2845" s="84">
        <f>EOD_T-A2845</f>
        <v>42094</v>
      </c>
      <c r="K2845" s="83">
        <f t="shared" si="132"/>
        <v>0</v>
      </c>
      <c r="L2845" s="83" t="e">
        <f t="shared" si="133"/>
        <v>#DIV/0!</v>
      </c>
      <c r="M2845" s="83" t="e">
        <f>L2845-CGB_90DSMR</f>
        <v>#DIV/0!</v>
      </c>
      <c r="N2845" s="83" t="e">
        <f t="shared" si="134"/>
        <v>#DIV/0!</v>
      </c>
    </row>
    <row r="2846" spans="10:14" x14ac:dyDescent="0.25">
      <c r="J2846" s="84">
        <f>EOD_T-A2846</f>
        <v>42094</v>
      </c>
      <c r="K2846" s="83">
        <f t="shared" si="132"/>
        <v>0</v>
      </c>
      <c r="L2846" s="83" t="e">
        <f t="shared" si="133"/>
        <v>#DIV/0!</v>
      </c>
      <c r="M2846" s="83" t="e">
        <f>L2846-CGB_90DSMR</f>
        <v>#DIV/0!</v>
      </c>
      <c r="N2846" s="83" t="e">
        <f t="shared" si="134"/>
        <v>#DIV/0!</v>
      </c>
    </row>
    <row r="2847" spans="10:14" x14ac:dyDescent="0.25">
      <c r="J2847" s="84">
        <f>EOD_T-A2847</f>
        <v>42094</v>
      </c>
      <c r="K2847" s="83">
        <f t="shared" si="132"/>
        <v>0</v>
      </c>
      <c r="L2847" s="83" t="e">
        <f t="shared" si="133"/>
        <v>#DIV/0!</v>
      </c>
      <c r="M2847" s="83" t="e">
        <f>L2847-CGB_90DSMR</f>
        <v>#DIV/0!</v>
      </c>
      <c r="N2847" s="83" t="e">
        <f t="shared" si="134"/>
        <v>#DIV/0!</v>
      </c>
    </row>
    <row r="2848" spans="10:14" x14ac:dyDescent="0.25">
      <c r="J2848" s="84">
        <f>EOD_T-A2848</f>
        <v>42094</v>
      </c>
      <c r="K2848" s="83">
        <f t="shared" si="132"/>
        <v>0</v>
      </c>
      <c r="L2848" s="83" t="e">
        <f t="shared" si="133"/>
        <v>#DIV/0!</v>
      </c>
      <c r="M2848" s="83" t="e">
        <f>L2848-CGB_90DSMR</f>
        <v>#DIV/0!</v>
      </c>
      <c r="N2848" s="83" t="e">
        <f t="shared" si="134"/>
        <v>#DIV/0!</v>
      </c>
    </row>
    <row r="2849" spans="10:14" x14ac:dyDescent="0.25">
      <c r="J2849" s="84">
        <f>EOD_T-A2849</f>
        <v>42094</v>
      </c>
      <c r="K2849" s="83">
        <f t="shared" si="132"/>
        <v>0</v>
      </c>
      <c r="L2849" s="83" t="e">
        <f t="shared" si="133"/>
        <v>#DIV/0!</v>
      </c>
      <c r="M2849" s="83" t="e">
        <f>L2849-CGB_90DSMR</f>
        <v>#DIV/0!</v>
      </c>
      <c r="N2849" s="83" t="e">
        <f t="shared" si="134"/>
        <v>#DIV/0!</v>
      </c>
    </row>
    <row r="2850" spans="10:14" x14ac:dyDescent="0.25">
      <c r="J2850" s="84">
        <f>EOD_T-A2850</f>
        <v>42094</v>
      </c>
      <c r="K2850" s="83">
        <f t="shared" si="132"/>
        <v>0</v>
      </c>
      <c r="L2850" s="83" t="e">
        <f t="shared" si="133"/>
        <v>#DIV/0!</v>
      </c>
      <c r="M2850" s="83" t="e">
        <f>L2850-CGB_90DSMR</f>
        <v>#DIV/0!</v>
      </c>
      <c r="N2850" s="83" t="e">
        <f t="shared" si="134"/>
        <v>#DIV/0!</v>
      </c>
    </row>
    <row r="2851" spans="10:14" x14ac:dyDescent="0.25">
      <c r="J2851" s="84">
        <f>EOD_T-A2851</f>
        <v>42094</v>
      </c>
      <c r="K2851" s="83">
        <f t="shared" si="132"/>
        <v>0</v>
      </c>
      <c r="L2851" s="83" t="e">
        <f t="shared" si="133"/>
        <v>#DIV/0!</v>
      </c>
      <c r="M2851" s="83" t="e">
        <f>L2851-CGB_90DSMR</f>
        <v>#DIV/0!</v>
      </c>
      <c r="N2851" s="83" t="e">
        <f t="shared" si="134"/>
        <v>#DIV/0!</v>
      </c>
    </row>
    <row r="2852" spans="10:14" x14ac:dyDescent="0.25">
      <c r="J2852" s="84">
        <f>EOD_T-A2852</f>
        <v>42094</v>
      </c>
      <c r="K2852" s="83">
        <f t="shared" si="132"/>
        <v>0</v>
      </c>
      <c r="L2852" s="83" t="e">
        <f t="shared" si="133"/>
        <v>#DIV/0!</v>
      </c>
      <c r="M2852" s="83" t="e">
        <f>L2852-CGB_90DSMR</f>
        <v>#DIV/0!</v>
      </c>
      <c r="N2852" s="83" t="e">
        <f t="shared" si="134"/>
        <v>#DIV/0!</v>
      </c>
    </row>
    <row r="2853" spans="10:14" x14ac:dyDescent="0.25">
      <c r="J2853" s="84">
        <f>EOD_T-A2853</f>
        <v>42094</v>
      </c>
      <c r="K2853" s="83">
        <f t="shared" si="132"/>
        <v>0</v>
      </c>
      <c r="L2853" s="83" t="e">
        <f t="shared" si="133"/>
        <v>#DIV/0!</v>
      </c>
      <c r="M2853" s="83" t="e">
        <f>L2853-CGB_90DSMR</f>
        <v>#DIV/0!</v>
      </c>
      <c r="N2853" s="83" t="e">
        <f t="shared" si="134"/>
        <v>#DIV/0!</v>
      </c>
    </row>
    <row r="2854" spans="10:14" x14ac:dyDescent="0.25">
      <c r="J2854" s="84">
        <f>EOD_T-A2854</f>
        <v>42094</v>
      </c>
      <c r="K2854" s="83">
        <f t="shared" si="132"/>
        <v>0</v>
      </c>
      <c r="L2854" s="83" t="e">
        <f t="shared" si="133"/>
        <v>#DIV/0!</v>
      </c>
      <c r="M2854" s="83" t="e">
        <f>L2854-CGB_90DSMR</f>
        <v>#DIV/0!</v>
      </c>
      <c r="N2854" s="83" t="e">
        <f t="shared" si="134"/>
        <v>#DIV/0!</v>
      </c>
    </row>
    <row r="2855" spans="10:14" x14ac:dyDescent="0.25">
      <c r="J2855" s="84">
        <f>EOD_T-A2855</f>
        <v>42094</v>
      </c>
      <c r="K2855" s="83">
        <f t="shared" si="132"/>
        <v>0</v>
      </c>
      <c r="L2855" s="83" t="e">
        <f t="shared" si="133"/>
        <v>#DIV/0!</v>
      </c>
      <c r="M2855" s="83" t="e">
        <f>L2855-CGB_90DSMR</f>
        <v>#DIV/0!</v>
      </c>
      <c r="N2855" s="83" t="e">
        <f t="shared" si="134"/>
        <v>#DIV/0!</v>
      </c>
    </row>
    <row r="2856" spans="10:14" x14ac:dyDescent="0.25">
      <c r="J2856" s="84">
        <f>EOD_T-A2856</f>
        <v>42094</v>
      </c>
      <c r="K2856" s="83">
        <f t="shared" si="132"/>
        <v>0</v>
      </c>
      <c r="L2856" s="83" t="e">
        <f t="shared" si="133"/>
        <v>#DIV/0!</v>
      </c>
      <c r="M2856" s="83" t="e">
        <f>L2856-CGB_90DSMR</f>
        <v>#DIV/0!</v>
      </c>
      <c r="N2856" s="83" t="e">
        <f t="shared" si="134"/>
        <v>#DIV/0!</v>
      </c>
    </row>
    <row r="2857" spans="10:14" x14ac:dyDescent="0.25">
      <c r="J2857" s="84">
        <f>EOD_T-A2857</f>
        <v>42094</v>
      </c>
      <c r="K2857" s="83">
        <f t="shared" si="132"/>
        <v>0</v>
      </c>
      <c r="L2857" s="83" t="e">
        <f t="shared" si="133"/>
        <v>#DIV/0!</v>
      </c>
      <c r="M2857" s="83" t="e">
        <f>L2857-CGB_90DSMR</f>
        <v>#DIV/0!</v>
      </c>
      <c r="N2857" s="83" t="e">
        <f t="shared" si="134"/>
        <v>#DIV/0!</v>
      </c>
    </row>
    <row r="2858" spans="10:14" x14ac:dyDescent="0.25">
      <c r="J2858" s="84">
        <f>EOD_T-A2858</f>
        <v>42094</v>
      </c>
      <c r="K2858" s="83">
        <f t="shared" si="132"/>
        <v>0</v>
      </c>
      <c r="L2858" s="83" t="e">
        <f t="shared" si="133"/>
        <v>#DIV/0!</v>
      </c>
      <c r="M2858" s="83" t="e">
        <f>L2858-CGB_90DSMR</f>
        <v>#DIV/0!</v>
      </c>
      <c r="N2858" s="83" t="e">
        <f t="shared" si="134"/>
        <v>#DIV/0!</v>
      </c>
    </row>
    <row r="2859" spans="10:14" x14ac:dyDescent="0.25">
      <c r="J2859" s="84">
        <f>EOD_T-A2859</f>
        <v>42094</v>
      </c>
      <c r="K2859" s="83">
        <f t="shared" si="132"/>
        <v>0</v>
      </c>
      <c r="L2859" s="83" t="e">
        <f t="shared" si="133"/>
        <v>#DIV/0!</v>
      </c>
      <c r="M2859" s="83" t="e">
        <f>L2859-CGB_90DSMR</f>
        <v>#DIV/0!</v>
      </c>
      <c r="N2859" s="83" t="e">
        <f t="shared" si="134"/>
        <v>#DIV/0!</v>
      </c>
    </row>
    <row r="2860" spans="10:14" x14ac:dyDescent="0.25">
      <c r="J2860" s="84">
        <f>EOD_T-A2860</f>
        <v>42094</v>
      </c>
      <c r="K2860" s="83">
        <f t="shared" si="132"/>
        <v>0</v>
      </c>
      <c r="L2860" s="83" t="e">
        <f t="shared" si="133"/>
        <v>#DIV/0!</v>
      </c>
      <c r="M2860" s="83" t="e">
        <f>L2860-CGB_90DSMR</f>
        <v>#DIV/0!</v>
      </c>
      <c r="N2860" s="83" t="e">
        <f t="shared" si="134"/>
        <v>#DIV/0!</v>
      </c>
    </row>
    <row r="2861" spans="10:14" x14ac:dyDescent="0.25">
      <c r="J2861" s="84">
        <f>EOD_T-A2861</f>
        <v>42094</v>
      </c>
      <c r="K2861" s="83">
        <f t="shared" si="132"/>
        <v>0</v>
      </c>
      <c r="L2861" s="83" t="e">
        <f t="shared" si="133"/>
        <v>#DIV/0!</v>
      </c>
      <c r="M2861" s="83" t="e">
        <f>L2861-CGB_90DSMR</f>
        <v>#DIV/0!</v>
      </c>
      <c r="N2861" s="83" t="e">
        <f t="shared" si="134"/>
        <v>#DIV/0!</v>
      </c>
    </row>
    <row r="2862" spans="10:14" x14ac:dyDescent="0.25">
      <c r="J2862" s="84">
        <f>EOD_T-A2862</f>
        <v>42094</v>
      </c>
      <c r="K2862" s="83">
        <f t="shared" si="132"/>
        <v>0</v>
      </c>
      <c r="L2862" s="83" t="e">
        <f t="shared" si="133"/>
        <v>#DIV/0!</v>
      </c>
      <c r="M2862" s="83" t="e">
        <f>L2862-CGB_90DSMR</f>
        <v>#DIV/0!</v>
      </c>
      <c r="N2862" s="83" t="e">
        <f t="shared" si="134"/>
        <v>#DIV/0!</v>
      </c>
    </row>
    <row r="2863" spans="10:14" x14ac:dyDescent="0.25">
      <c r="J2863" s="84">
        <f>EOD_T-A2863</f>
        <v>42094</v>
      </c>
      <c r="K2863" s="83">
        <f t="shared" si="132"/>
        <v>0</v>
      </c>
      <c r="L2863" s="83" t="e">
        <f t="shared" si="133"/>
        <v>#DIV/0!</v>
      </c>
      <c r="M2863" s="83" t="e">
        <f>L2863-CGB_90DSMR</f>
        <v>#DIV/0!</v>
      </c>
      <c r="N2863" s="83" t="e">
        <f t="shared" si="134"/>
        <v>#DIV/0!</v>
      </c>
    </row>
    <row r="2864" spans="10:14" x14ac:dyDescent="0.25">
      <c r="J2864" s="84">
        <f>EOD_T-A2864</f>
        <v>42094</v>
      </c>
      <c r="K2864" s="83">
        <f t="shared" si="132"/>
        <v>0</v>
      </c>
      <c r="L2864" s="83" t="e">
        <f t="shared" si="133"/>
        <v>#DIV/0!</v>
      </c>
      <c r="M2864" s="83" t="e">
        <f>L2864-CGB_90DSMR</f>
        <v>#DIV/0!</v>
      </c>
      <c r="N2864" s="83" t="e">
        <f t="shared" si="134"/>
        <v>#DIV/0!</v>
      </c>
    </row>
    <row r="2865" spans="10:14" x14ac:dyDescent="0.25">
      <c r="J2865" s="84">
        <f>EOD_T-A2865</f>
        <v>42094</v>
      </c>
      <c r="K2865" s="83">
        <f t="shared" si="132"/>
        <v>0</v>
      </c>
      <c r="L2865" s="83" t="e">
        <f t="shared" si="133"/>
        <v>#DIV/0!</v>
      </c>
      <c r="M2865" s="83" t="e">
        <f>L2865-CGB_90DSMR</f>
        <v>#DIV/0!</v>
      </c>
      <c r="N2865" s="83" t="e">
        <f t="shared" si="134"/>
        <v>#DIV/0!</v>
      </c>
    </row>
    <row r="2866" spans="10:14" x14ac:dyDescent="0.25">
      <c r="J2866" s="84">
        <f>EOD_T-A2866</f>
        <v>42094</v>
      </c>
      <c r="K2866" s="83">
        <f t="shared" si="132"/>
        <v>0</v>
      </c>
      <c r="L2866" s="83" t="e">
        <f t="shared" si="133"/>
        <v>#DIV/0!</v>
      </c>
      <c r="M2866" s="83" t="e">
        <f>L2866-CGB_90DSMR</f>
        <v>#DIV/0!</v>
      </c>
      <c r="N2866" s="83" t="e">
        <f t="shared" si="134"/>
        <v>#DIV/0!</v>
      </c>
    </row>
    <row r="2867" spans="10:14" x14ac:dyDescent="0.25">
      <c r="J2867" s="84">
        <f>EOD_T-A2867</f>
        <v>42094</v>
      </c>
      <c r="K2867" s="83">
        <f t="shared" si="132"/>
        <v>0</v>
      </c>
      <c r="L2867" s="83" t="e">
        <f t="shared" si="133"/>
        <v>#DIV/0!</v>
      </c>
      <c r="M2867" s="83" t="e">
        <f>L2867-CGB_90DSMR</f>
        <v>#DIV/0!</v>
      </c>
      <c r="N2867" s="83" t="e">
        <f t="shared" si="134"/>
        <v>#DIV/0!</v>
      </c>
    </row>
    <row r="2868" spans="10:14" x14ac:dyDescent="0.25">
      <c r="J2868" s="84">
        <f>EOD_T-A2868</f>
        <v>42094</v>
      </c>
      <c r="K2868" s="83">
        <f t="shared" si="132"/>
        <v>0</v>
      </c>
      <c r="L2868" s="83" t="e">
        <f t="shared" si="133"/>
        <v>#DIV/0!</v>
      </c>
      <c r="M2868" s="83" t="e">
        <f>L2868-CGB_90DSMR</f>
        <v>#DIV/0!</v>
      </c>
      <c r="N2868" s="83" t="e">
        <f t="shared" si="134"/>
        <v>#DIV/0!</v>
      </c>
    </row>
    <row r="2869" spans="10:14" x14ac:dyDescent="0.25">
      <c r="J2869" s="84">
        <f>EOD_T-A2869</f>
        <v>42094</v>
      </c>
      <c r="K2869" s="83">
        <f t="shared" si="132"/>
        <v>0</v>
      </c>
      <c r="L2869" s="83" t="e">
        <f t="shared" si="133"/>
        <v>#DIV/0!</v>
      </c>
      <c r="M2869" s="83" t="e">
        <f>L2869-CGB_90DSMR</f>
        <v>#DIV/0!</v>
      </c>
      <c r="N2869" s="83" t="e">
        <f t="shared" si="134"/>
        <v>#DIV/0!</v>
      </c>
    </row>
    <row r="2870" spans="10:14" x14ac:dyDescent="0.25">
      <c r="J2870" s="84">
        <f>EOD_T-A2870</f>
        <v>42094</v>
      </c>
      <c r="K2870" s="83">
        <f t="shared" si="132"/>
        <v>0</v>
      </c>
      <c r="L2870" s="83" t="e">
        <f t="shared" si="133"/>
        <v>#DIV/0!</v>
      </c>
      <c r="M2870" s="83" t="e">
        <f>L2870-CGB_90DSMR</f>
        <v>#DIV/0!</v>
      </c>
      <c r="N2870" s="83" t="e">
        <f t="shared" si="134"/>
        <v>#DIV/0!</v>
      </c>
    </row>
    <row r="2871" spans="10:14" x14ac:dyDescent="0.25">
      <c r="J2871" s="84">
        <f>EOD_T-A2871</f>
        <v>42094</v>
      </c>
      <c r="K2871" s="83">
        <f t="shared" si="132"/>
        <v>0</v>
      </c>
      <c r="L2871" s="83" t="e">
        <f t="shared" si="133"/>
        <v>#DIV/0!</v>
      </c>
      <c r="M2871" s="83" t="e">
        <f>L2871-CGB_90DSMR</f>
        <v>#DIV/0!</v>
      </c>
      <c r="N2871" s="83" t="e">
        <f t="shared" si="134"/>
        <v>#DIV/0!</v>
      </c>
    </row>
    <row r="2872" spans="10:14" x14ac:dyDescent="0.25">
      <c r="J2872" s="84">
        <f>EOD_T-A2872</f>
        <v>42094</v>
      </c>
      <c r="K2872" s="83">
        <f t="shared" si="132"/>
        <v>0</v>
      </c>
      <c r="L2872" s="83" t="e">
        <f t="shared" si="133"/>
        <v>#DIV/0!</v>
      </c>
      <c r="M2872" s="83" t="e">
        <f>L2872-CGB_90DSMR</f>
        <v>#DIV/0!</v>
      </c>
      <c r="N2872" s="83" t="e">
        <f t="shared" si="134"/>
        <v>#DIV/0!</v>
      </c>
    </row>
    <row r="2873" spans="10:14" x14ac:dyDescent="0.25">
      <c r="J2873" s="84">
        <f>EOD_T-A2873</f>
        <v>42094</v>
      </c>
      <c r="K2873" s="83">
        <f t="shared" si="132"/>
        <v>0</v>
      </c>
      <c r="L2873" s="83" t="e">
        <f t="shared" si="133"/>
        <v>#DIV/0!</v>
      </c>
      <c r="M2873" s="83" t="e">
        <f>L2873-CGB_90DSMR</f>
        <v>#DIV/0!</v>
      </c>
      <c r="N2873" s="83" t="e">
        <f t="shared" si="134"/>
        <v>#DIV/0!</v>
      </c>
    </row>
    <row r="2874" spans="10:14" x14ac:dyDescent="0.25">
      <c r="J2874" s="84">
        <f>EOD_T-A2874</f>
        <v>42094</v>
      </c>
      <c r="K2874" s="83">
        <f t="shared" si="132"/>
        <v>0</v>
      </c>
      <c r="L2874" s="83" t="e">
        <f t="shared" si="133"/>
        <v>#DIV/0!</v>
      </c>
      <c r="M2874" s="83" t="e">
        <f>L2874-CGB_90DSMR</f>
        <v>#DIV/0!</v>
      </c>
      <c r="N2874" s="83" t="e">
        <f t="shared" si="134"/>
        <v>#DIV/0!</v>
      </c>
    </row>
    <row r="2875" spans="10:14" x14ac:dyDescent="0.25">
      <c r="J2875" s="84">
        <f>EOD_T-A2875</f>
        <v>42094</v>
      </c>
      <c r="K2875" s="83">
        <f t="shared" si="132"/>
        <v>0</v>
      </c>
      <c r="L2875" s="83" t="e">
        <f t="shared" si="133"/>
        <v>#DIV/0!</v>
      </c>
      <c r="M2875" s="83" t="e">
        <f>L2875-CGB_90DSMR</f>
        <v>#DIV/0!</v>
      </c>
      <c r="N2875" s="83" t="e">
        <f t="shared" si="134"/>
        <v>#DIV/0!</v>
      </c>
    </row>
    <row r="2876" spans="10:14" x14ac:dyDescent="0.25">
      <c r="J2876" s="84">
        <f>EOD_T-A2876</f>
        <v>42094</v>
      </c>
      <c r="K2876" s="83">
        <f t="shared" si="132"/>
        <v>0</v>
      </c>
      <c r="L2876" s="83" t="e">
        <f t="shared" si="133"/>
        <v>#DIV/0!</v>
      </c>
      <c r="M2876" s="83" t="e">
        <f>L2876-CGB_90DSMR</f>
        <v>#DIV/0!</v>
      </c>
      <c r="N2876" s="83" t="e">
        <f t="shared" si="134"/>
        <v>#DIV/0!</v>
      </c>
    </row>
    <row r="2877" spans="10:14" x14ac:dyDescent="0.25">
      <c r="J2877" s="84">
        <f>EOD_T-A2877</f>
        <v>42094</v>
      </c>
      <c r="K2877" s="83">
        <f t="shared" si="132"/>
        <v>0</v>
      </c>
      <c r="L2877" s="83" t="e">
        <f t="shared" si="133"/>
        <v>#DIV/0!</v>
      </c>
      <c r="M2877" s="83" t="e">
        <f>L2877-CGB_90DSMR</f>
        <v>#DIV/0!</v>
      </c>
      <c r="N2877" s="83" t="e">
        <f t="shared" si="134"/>
        <v>#DIV/0!</v>
      </c>
    </row>
    <row r="2878" spans="10:14" x14ac:dyDescent="0.25">
      <c r="J2878" s="84">
        <f>EOD_T-A2878</f>
        <v>42094</v>
      </c>
      <c r="K2878" s="83">
        <f t="shared" si="132"/>
        <v>0</v>
      </c>
      <c r="L2878" s="83" t="e">
        <f t="shared" si="133"/>
        <v>#DIV/0!</v>
      </c>
      <c r="M2878" s="83" t="e">
        <f>L2878-CGB_90DSMR</f>
        <v>#DIV/0!</v>
      </c>
      <c r="N2878" s="83" t="e">
        <f t="shared" si="134"/>
        <v>#DIV/0!</v>
      </c>
    </row>
    <row r="2879" spans="10:14" x14ac:dyDescent="0.25">
      <c r="J2879" s="84">
        <f>EOD_T-A2879</f>
        <v>42094</v>
      </c>
      <c r="K2879" s="83">
        <f t="shared" si="132"/>
        <v>0</v>
      </c>
      <c r="L2879" s="83" t="e">
        <f t="shared" si="133"/>
        <v>#DIV/0!</v>
      </c>
      <c r="M2879" s="83" t="e">
        <f>L2879-CGB_90DSMR</f>
        <v>#DIV/0!</v>
      </c>
      <c r="N2879" s="83" t="e">
        <f t="shared" si="134"/>
        <v>#DIV/0!</v>
      </c>
    </row>
    <row r="2880" spans="10:14" x14ac:dyDescent="0.25">
      <c r="J2880" s="84">
        <f>EOD_T-A2880</f>
        <v>42094</v>
      </c>
      <c r="K2880" s="83">
        <f t="shared" si="132"/>
        <v>0</v>
      </c>
      <c r="L2880" s="83" t="e">
        <f t="shared" si="133"/>
        <v>#DIV/0!</v>
      </c>
      <c r="M2880" s="83" t="e">
        <f>L2880-CGB_90DSMR</f>
        <v>#DIV/0!</v>
      </c>
      <c r="N2880" s="83" t="e">
        <f t="shared" si="134"/>
        <v>#DIV/0!</v>
      </c>
    </row>
    <row r="2881" spans="10:14" x14ac:dyDescent="0.25">
      <c r="J2881" s="84">
        <f>EOD_T-A2881</f>
        <v>42094</v>
      </c>
      <c r="K2881" s="83">
        <f t="shared" si="132"/>
        <v>0</v>
      </c>
      <c r="L2881" s="83" t="e">
        <f t="shared" si="133"/>
        <v>#DIV/0!</v>
      </c>
      <c r="M2881" s="83" t="e">
        <f>L2881-CGB_90DSMR</f>
        <v>#DIV/0!</v>
      </c>
      <c r="N2881" s="83" t="e">
        <f t="shared" si="134"/>
        <v>#DIV/0!</v>
      </c>
    </row>
    <row r="2882" spans="10:14" x14ac:dyDescent="0.25">
      <c r="J2882" s="84">
        <f>EOD_T-A2882</f>
        <v>42094</v>
      </c>
      <c r="K2882" s="83">
        <f t="shared" si="132"/>
        <v>0</v>
      </c>
      <c r="L2882" s="83" t="e">
        <f t="shared" si="133"/>
        <v>#DIV/0!</v>
      </c>
      <c r="M2882" s="83" t="e">
        <f>L2882-CGB_90DSMR</f>
        <v>#DIV/0!</v>
      </c>
      <c r="N2882" s="83" t="e">
        <f t="shared" si="134"/>
        <v>#DIV/0!</v>
      </c>
    </row>
    <row r="2883" spans="10:14" x14ac:dyDescent="0.25">
      <c r="J2883" s="84">
        <f>EOD_T-A2883</f>
        <v>42094</v>
      </c>
      <c r="K2883" s="83">
        <f t="shared" si="132"/>
        <v>0</v>
      </c>
      <c r="L2883" s="83" t="e">
        <f t="shared" si="133"/>
        <v>#DIV/0!</v>
      </c>
      <c r="M2883" s="83" t="e">
        <f>L2883-CGB_90DSMR</f>
        <v>#DIV/0!</v>
      </c>
      <c r="N2883" s="83" t="e">
        <f t="shared" si="134"/>
        <v>#DIV/0!</v>
      </c>
    </row>
    <row r="2884" spans="10:14" x14ac:dyDescent="0.25">
      <c r="J2884" s="84">
        <f>EOD_T-A2884</f>
        <v>42094</v>
      </c>
      <c r="K2884" s="83">
        <f t="shared" si="132"/>
        <v>0</v>
      </c>
      <c r="L2884" s="83" t="e">
        <f t="shared" si="133"/>
        <v>#DIV/0!</v>
      </c>
      <c r="M2884" s="83" t="e">
        <f>L2884-CGB_90DSMR</f>
        <v>#DIV/0!</v>
      </c>
      <c r="N2884" s="83" t="e">
        <f t="shared" si="134"/>
        <v>#DIV/0!</v>
      </c>
    </row>
    <row r="2885" spans="10:14" x14ac:dyDescent="0.25">
      <c r="J2885" s="84">
        <f>EOD_T-A2885</f>
        <v>42094</v>
      </c>
      <c r="K2885" s="83">
        <f t="shared" si="132"/>
        <v>0</v>
      </c>
      <c r="L2885" s="83" t="e">
        <f t="shared" si="133"/>
        <v>#DIV/0!</v>
      </c>
      <c r="M2885" s="83" t="e">
        <f>L2885-CGB_90DSMR</f>
        <v>#DIV/0!</v>
      </c>
      <c r="N2885" s="83" t="e">
        <f t="shared" si="134"/>
        <v>#DIV/0!</v>
      </c>
    </row>
    <row r="2886" spans="10:14" x14ac:dyDescent="0.25">
      <c r="J2886" s="84">
        <f>EOD_T-A2886</f>
        <v>42094</v>
      </c>
      <c r="K2886" s="83">
        <f t="shared" si="132"/>
        <v>0</v>
      </c>
      <c r="L2886" s="83" t="e">
        <f t="shared" si="133"/>
        <v>#DIV/0!</v>
      </c>
      <c r="M2886" s="83" t="e">
        <f>L2886-CGB_90DSMR</f>
        <v>#DIV/0!</v>
      </c>
      <c r="N2886" s="83" t="e">
        <f t="shared" si="134"/>
        <v>#DIV/0!</v>
      </c>
    </row>
    <row r="2887" spans="10:14" x14ac:dyDescent="0.25">
      <c r="J2887" s="84">
        <f>EOD_T-A2887</f>
        <v>42094</v>
      </c>
      <c r="K2887" s="83">
        <f t="shared" si="132"/>
        <v>0</v>
      </c>
      <c r="L2887" s="83" t="e">
        <f t="shared" si="133"/>
        <v>#DIV/0!</v>
      </c>
      <c r="M2887" s="83" t="e">
        <f>L2887-CGB_90DSMR</f>
        <v>#DIV/0!</v>
      </c>
      <c r="N2887" s="83" t="e">
        <f t="shared" si="134"/>
        <v>#DIV/0!</v>
      </c>
    </row>
    <row r="2888" spans="10:14" x14ac:dyDescent="0.25">
      <c r="J2888" s="84">
        <f>EOD_T-A2888</f>
        <v>42094</v>
      </c>
      <c r="K2888" s="83">
        <f t="shared" si="132"/>
        <v>0</v>
      </c>
      <c r="L2888" s="83" t="e">
        <f t="shared" si="133"/>
        <v>#DIV/0!</v>
      </c>
      <c r="M2888" s="83" t="e">
        <f>L2888-CGB_90DSMR</f>
        <v>#DIV/0!</v>
      </c>
      <c r="N2888" s="83" t="e">
        <f t="shared" si="134"/>
        <v>#DIV/0!</v>
      </c>
    </row>
    <row r="2889" spans="10:14" x14ac:dyDescent="0.25">
      <c r="J2889" s="84">
        <f>EOD_T-A2889</f>
        <v>42094</v>
      </c>
      <c r="K2889" s="83">
        <f t="shared" si="132"/>
        <v>0</v>
      </c>
      <c r="L2889" s="83" t="e">
        <f t="shared" si="133"/>
        <v>#DIV/0!</v>
      </c>
      <c r="M2889" s="83" t="e">
        <f>L2889-CGB_90DSMR</f>
        <v>#DIV/0!</v>
      </c>
      <c r="N2889" s="83" t="e">
        <f t="shared" si="134"/>
        <v>#DIV/0!</v>
      </c>
    </row>
    <row r="2890" spans="10:14" x14ac:dyDescent="0.25">
      <c r="J2890" s="84">
        <f>EOD_T-A2890</f>
        <v>42094</v>
      </c>
      <c r="K2890" s="83">
        <f t="shared" si="132"/>
        <v>0</v>
      </c>
      <c r="L2890" s="83" t="e">
        <f t="shared" si="133"/>
        <v>#DIV/0!</v>
      </c>
      <c r="M2890" s="83" t="e">
        <f>L2890-CGB_90DSMR</f>
        <v>#DIV/0!</v>
      </c>
      <c r="N2890" s="83" t="e">
        <f t="shared" si="134"/>
        <v>#DIV/0!</v>
      </c>
    </row>
    <row r="2891" spans="10:14" x14ac:dyDescent="0.25">
      <c r="J2891" s="84">
        <f>EOD_T-A2891</f>
        <v>42094</v>
      </c>
      <c r="K2891" s="83">
        <f t="shared" si="132"/>
        <v>0</v>
      </c>
      <c r="L2891" s="83" t="e">
        <f t="shared" si="133"/>
        <v>#DIV/0!</v>
      </c>
      <c r="M2891" s="83" t="e">
        <f>L2891-CGB_90DSMR</f>
        <v>#DIV/0!</v>
      </c>
      <c r="N2891" s="83" t="e">
        <f t="shared" si="134"/>
        <v>#DIV/0!</v>
      </c>
    </row>
    <row r="2892" spans="10:14" x14ac:dyDescent="0.25">
      <c r="J2892" s="84">
        <f>EOD_T-A2892</f>
        <v>42094</v>
      </c>
      <c r="K2892" s="83">
        <f t="shared" ref="K2892:K2955" si="135">E2892-E2893</f>
        <v>0</v>
      </c>
      <c r="L2892" s="83" t="e">
        <f t="shared" ref="L2892:L2955" si="136">K2892/E2893*100</f>
        <v>#DIV/0!</v>
      </c>
      <c r="M2892" s="83" t="e">
        <f>L2892-CGB_90DSMR</f>
        <v>#DIV/0!</v>
      </c>
      <c r="N2892" s="83" t="e">
        <f t="shared" ref="N2892:N2955" si="137">M2892*M2892</f>
        <v>#DIV/0!</v>
      </c>
    </row>
    <row r="2893" spans="10:14" x14ac:dyDescent="0.25">
      <c r="J2893" s="84">
        <f>EOD_T-A2893</f>
        <v>42094</v>
      </c>
      <c r="K2893" s="83">
        <f t="shared" si="135"/>
        <v>0</v>
      </c>
      <c r="L2893" s="83" t="e">
        <f t="shared" si="136"/>
        <v>#DIV/0!</v>
      </c>
      <c r="M2893" s="83" t="e">
        <f>L2893-CGB_90DSMR</f>
        <v>#DIV/0!</v>
      </c>
      <c r="N2893" s="83" t="e">
        <f t="shared" si="137"/>
        <v>#DIV/0!</v>
      </c>
    </row>
    <row r="2894" spans="10:14" x14ac:dyDescent="0.25">
      <c r="J2894" s="84">
        <f>EOD_T-A2894</f>
        <v>42094</v>
      </c>
      <c r="K2894" s="83">
        <f t="shared" si="135"/>
        <v>0</v>
      </c>
      <c r="L2894" s="83" t="e">
        <f t="shared" si="136"/>
        <v>#DIV/0!</v>
      </c>
      <c r="M2894" s="83" t="e">
        <f>L2894-CGB_90DSMR</f>
        <v>#DIV/0!</v>
      </c>
      <c r="N2894" s="83" t="e">
        <f t="shared" si="137"/>
        <v>#DIV/0!</v>
      </c>
    </row>
    <row r="2895" spans="10:14" x14ac:dyDescent="0.25">
      <c r="J2895" s="84">
        <f>EOD_T-A2895</f>
        <v>42094</v>
      </c>
      <c r="K2895" s="83">
        <f t="shared" si="135"/>
        <v>0</v>
      </c>
      <c r="L2895" s="83" t="e">
        <f t="shared" si="136"/>
        <v>#DIV/0!</v>
      </c>
      <c r="M2895" s="83" t="e">
        <f>L2895-CGB_90DSMR</f>
        <v>#DIV/0!</v>
      </c>
      <c r="N2895" s="83" t="e">
        <f t="shared" si="137"/>
        <v>#DIV/0!</v>
      </c>
    </row>
    <row r="2896" spans="10:14" x14ac:dyDescent="0.25">
      <c r="J2896" s="84">
        <f>EOD_T-A2896</f>
        <v>42094</v>
      </c>
      <c r="K2896" s="83">
        <f t="shared" si="135"/>
        <v>0</v>
      </c>
      <c r="L2896" s="83" t="e">
        <f t="shared" si="136"/>
        <v>#DIV/0!</v>
      </c>
      <c r="M2896" s="83" t="e">
        <f>L2896-CGB_90DSMR</f>
        <v>#DIV/0!</v>
      </c>
      <c r="N2896" s="83" t="e">
        <f t="shared" si="137"/>
        <v>#DIV/0!</v>
      </c>
    </row>
    <row r="2897" spans="10:14" x14ac:dyDescent="0.25">
      <c r="J2897" s="84">
        <f>EOD_T-A2897</f>
        <v>42094</v>
      </c>
      <c r="K2897" s="83">
        <f t="shared" si="135"/>
        <v>0</v>
      </c>
      <c r="L2897" s="83" t="e">
        <f t="shared" si="136"/>
        <v>#DIV/0!</v>
      </c>
      <c r="M2897" s="83" t="e">
        <f>L2897-CGB_90DSMR</f>
        <v>#DIV/0!</v>
      </c>
      <c r="N2897" s="83" t="e">
        <f t="shared" si="137"/>
        <v>#DIV/0!</v>
      </c>
    </row>
    <row r="2898" spans="10:14" x14ac:dyDescent="0.25">
      <c r="J2898" s="84">
        <f>EOD_T-A2898</f>
        <v>42094</v>
      </c>
      <c r="K2898" s="83">
        <f t="shared" si="135"/>
        <v>0</v>
      </c>
      <c r="L2898" s="83" t="e">
        <f t="shared" si="136"/>
        <v>#DIV/0!</v>
      </c>
      <c r="M2898" s="83" t="e">
        <f>L2898-CGB_90DSMR</f>
        <v>#DIV/0!</v>
      </c>
      <c r="N2898" s="83" t="e">
        <f t="shared" si="137"/>
        <v>#DIV/0!</v>
      </c>
    </row>
    <row r="2899" spans="10:14" x14ac:dyDescent="0.25">
      <c r="J2899" s="84">
        <f>EOD_T-A2899</f>
        <v>42094</v>
      </c>
      <c r="K2899" s="83">
        <f t="shared" si="135"/>
        <v>0</v>
      </c>
      <c r="L2899" s="83" t="e">
        <f t="shared" si="136"/>
        <v>#DIV/0!</v>
      </c>
      <c r="M2899" s="83" t="e">
        <f>L2899-CGB_90DSMR</f>
        <v>#DIV/0!</v>
      </c>
      <c r="N2899" s="83" t="e">
        <f t="shared" si="137"/>
        <v>#DIV/0!</v>
      </c>
    </row>
    <row r="2900" spans="10:14" x14ac:dyDescent="0.25">
      <c r="J2900" s="84">
        <f>EOD_T-A2900</f>
        <v>42094</v>
      </c>
      <c r="K2900" s="83">
        <f t="shared" si="135"/>
        <v>0</v>
      </c>
      <c r="L2900" s="83" t="e">
        <f t="shared" si="136"/>
        <v>#DIV/0!</v>
      </c>
      <c r="M2900" s="83" t="e">
        <f>L2900-CGB_90DSMR</f>
        <v>#DIV/0!</v>
      </c>
      <c r="N2900" s="83" t="e">
        <f t="shared" si="137"/>
        <v>#DIV/0!</v>
      </c>
    </row>
    <row r="2901" spans="10:14" x14ac:dyDescent="0.25">
      <c r="J2901" s="84">
        <f>EOD_T-A2901</f>
        <v>42094</v>
      </c>
      <c r="K2901" s="83">
        <f t="shared" si="135"/>
        <v>0</v>
      </c>
      <c r="L2901" s="83" t="e">
        <f t="shared" si="136"/>
        <v>#DIV/0!</v>
      </c>
      <c r="M2901" s="83" t="e">
        <f>L2901-CGB_90DSMR</f>
        <v>#DIV/0!</v>
      </c>
      <c r="N2901" s="83" t="e">
        <f t="shared" si="137"/>
        <v>#DIV/0!</v>
      </c>
    </row>
    <row r="2902" spans="10:14" x14ac:dyDescent="0.25">
      <c r="J2902" s="84">
        <f>EOD_T-A2902</f>
        <v>42094</v>
      </c>
      <c r="K2902" s="83">
        <f t="shared" si="135"/>
        <v>0</v>
      </c>
      <c r="L2902" s="83" t="e">
        <f t="shared" si="136"/>
        <v>#DIV/0!</v>
      </c>
      <c r="M2902" s="83" t="e">
        <f>L2902-CGB_90DSMR</f>
        <v>#DIV/0!</v>
      </c>
      <c r="N2902" s="83" t="e">
        <f t="shared" si="137"/>
        <v>#DIV/0!</v>
      </c>
    </row>
    <row r="2903" spans="10:14" x14ac:dyDescent="0.25">
      <c r="J2903" s="84">
        <f>EOD_T-A2903</f>
        <v>42094</v>
      </c>
      <c r="K2903" s="83">
        <f t="shared" si="135"/>
        <v>0</v>
      </c>
      <c r="L2903" s="83" t="e">
        <f t="shared" si="136"/>
        <v>#DIV/0!</v>
      </c>
      <c r="M2903" s="83" t="e">
        <f>L2903-CGB_90DSMR</f>
        <v>#DIV/0!</v>
      </c>
      <c r="N2903" s="83" t="e">
        <f t="shared" si="137"/>
        <v>#DIV/0!</v>
      </c>
    </row>
    <row r="2904" spans="10:14" x14ac:dyDescent="0.25">
      <c r="J2904" s="84">
        <f>EOD_T-A2904</f>
        <v>42094</v>
      </c>
      <c r="K2904" s="83">
        <f t="shared" si="135"/>
        <v>0</v>
      </c>
      <c r="L2904" s="83" t="e">
        <f t="shared" si="136"/>
        <v>#DIV/0!</v>
      </c>
      <c r="M2904" s="83" t="e">
        <f>L2904-CGB_90DSMR</f>
        <v>#DIV/0!</v>
      </c>
      <c r="N2904" s="83" t="e">
        <f t="shared" si="137"/>
        <v>#DIV/0!</v>
      </c>
    </row>
    <row r="2905" spans="10:14" x14ac:dyDescent="0.25">
      <c r="J2905" s="84">
        <f>EOD_T-A2905</f>
        <v>42094</v>
      </c>
      <c r="K2905" s="83">
        <f t="shared" si="135"/>
        <v>0</v>
      </c>
      <c r="L2905" s="83" t="e">
        <f t="shared" si="136"/>
        <v>#DIV/0!</v>
      </c>
      <c r="M2905" s="83" t="e">
        <f>L2905-CGB_90DSMR</f>
        <v>#DIV/0!</v>
      </c>
      <c r="N2905" s="83" t="e">
        <f t="shared" si="137"/>
        <v>#DIV/0!</v>
      </c>
    </row>
    <row r="2906" spans="10:14" x14ac:dyDescent="0.25">
      <c r="J2906" s="84">
        <f>EOD_T-A2906</f>
        <v>42094</v>
      </c>
      <c r="K2906" s="83">
        <f t="shared" si="135"/>
        <v>0</v>
      </c>
      <c r="L2906" s="83" t="e">
        <f t="shared" si="136"/>
        <v>#DIV/0!</v>
      </c>
      <c r="M2906" s="83" t="e">
        <f>L2906-CGB_90DSMR</f>
        <v>#DIV/0!</v>
      </c>
      <c r="N2906" s="83" t="e">
        <f t="shared" si="137"/>
        <v>#DIV/0!</v>
      </c>
    </row>
    <row r="2907" spans="10:14" x14ac:dyDescent="0.25">
      <c r="J2907" s="84">
        <f>EOD_T-A2907</f>
        <v>42094</v>
      </c>
      <c r="K2907" s="83">
        <f t="shared" si="135"/>
        <v>0</v>
      </c>
      <c r="L2907" s="83" t="e">
        <f t="shared" si="136"/>
        <v>#DIV/0!</v>
      </c>
      <c r="M2907" s="83" t="e">
        <f>L2907-CGB_90DSMR</f>
        <v>#DIV/0!</v>
      </c>
      <c r="N2907" s="83" t="e">
        <f t="shared" si="137"/>
        <v>#DIV/0!</v>
      </c>
    </row>
    <row r="2908" spans="10:14" x14ac:dyDescent="0.25">
      <c r="J2908" s="84">
        <f>EOD_T-A2908</f>
        <v>42094</v>
      </c>
      <c r="K2908" s="83">
        <f t="shared" si="135"/>
        <v>0</v>
      </c>
      <c r="L2908" s="83" t="e">
        <f t="shared" si="136"/>
        <v>#DIV/0!</v>
      </c>
      <c r="M2908" s="83" t="e">
        <f>L2908-CGB_90DSMR</f>
        <v>#DIV/0!</v>
      </c>
      <c r="N2908" s="83" t="e">
        <f t="shared" si="137"/>
        <v>#DIV/0!</v>
      </c>
    </row>
    <row r="2909" spans="10:14" x14ac:dyDescent="0.25">
      <c r="J2909" s="84">
        <f>EOD_T-A2909</f>
        <v>42094</v>
      </c>
      <c r="K2909" s="83">
        <f t="shared" si="135"/>
        <v>0</v>
      </c>
      <c r="L2909" s="83" t="e">
        <f t="shared" si="136"/>
        <v>#DIV/0!</v>
      </c>
      <c r="M2909" s="83" t="e">
        <f>L2909-CGB_90DSMR</f>
        <v>#DIV/0!</v>
      </c>
      <c r="N2909" s="83" t="e">
        <f t="shared" si="137"/>
        <v>#DIV/0!</v>
      </c>
    </row>
    <row r="2910" spans="10:14" x14ac:dyDescent="0.25">
      <c r="J2910" s="84">
        <f>EOD_T-A2910</f>
        <v>42094</v>
      </c>
      <c r="K2910" s="83">
        <f t="shared" si="135"/>
        <v>0</v>
      </c>
      <c r="L2910" s="83" t="e">
        <f t="shared" si="136"/>
        <v>#DIV/0!</v>
      </c>
      <c r="M2910" s="83" t="e">
        <f>L2910-CGB_90DSMR</f>
        <v>#DIV/0!</v>
      </c>
      <c r="N2910" s="83" t="e">
        <f t="shared" si="137"/>
        <v>#DIV/0!</v>
      </c>
    </row>
    <row r="2911" spans="10:14" x14ac:dyDescent="0.25">
      <c r="J2911" s="84">
        <f>EOD_T-A2911</f>
        <v>42094</v>
      </c>
      <c r="K2911" s="83">
        <f t="shared" si="135"/>
        <v>0</v>
      </c>
      <c r="L2911" s="83" t="e">
        <f t="shared" si="136"/>
        <v>#DIV/0!</v>
      </c>
      <c r="M2911" s="83" t="e">
        <f>L2911-CGB_90DSMR</f>
        <v>#DIV/0!</v>
      </c>
      <c r="N2911" s="83" t="e">
        <f t="shared" si="137"/>
        <v>#DIV/0!</v>
      </c>
    </row>
    <row r="2912" spans="10:14" x14ac:dyDescent="0.25">
      <c r="J2912" s="84">
        <f>EOD_T-A2912</f>
        <v>42094</v>
      </c>
      <c r="K2912" s="83">
        <f t="shared" si="135"/>
        <v>0</v>
      </c>
      <c r="L2912" s="83" t="e">
        <f t="shared" si="136"/>
        <v>#DIV/0!</v>
      </c>
      <c r="M2912" s="83" t="e">
        <f>L2912-CGB_90DSMR</f>
        <v>#DIV/0!</v>
      </c>
      <c r="N2912" s="83" t="e">
        <f t="shared" si="137"/>
        <v>#DIV/0!</v>
      </c>
    </row>
    <row r="2913" spans="10:14" x14ac:dyDescent="0.25">
      <c r="J2913" s="84">
        <f>EOD_T-A2913</f>
        <v>42094</v>
      </c>
      <c r="K2913" s="83">
        <f t="shared" si="135"/>
        <v>0</v>
      </c>
      <c r="L2913" s="83" t="e">
        <f t="shared" si="136"/>
        <v>#DIV/0!</v>
      </c>
      <c r="M2913" s="83" t="e">
        <f>L2913-CGB_90DSMR</f>
        <v>#DIV/0!</v>
      </c>
      <c r="N2913" s="83" t="e">
        <f t="shared" si="137"/>
        <v>#DIV/0!</v>
      </c>
    </row>
    <row r="2914" spans="10:14" x14ac:dyDescent="0.25">
      <c r="J2914" s="84">
        <f>EOD_T-A2914</f>
        <v>42094</v>
      </c>
      <c r="K2914" s="83">
        <f t="shared" si="135"/>
        <v>0</v>
      </c>
      <c r="L2914" s="83" t="e">
        <f t="shared" si="136"/>
        <v>#DIV/0!</v>
      </c>
      <c r="M2914" s="83" t="e">
        <f>L2914-CGB_90DSMR</f>
        <v>#DIV/0!</v>
      </c>
      <c r="N2914" s="83" t="e">
        <f t="shared" si="137"/>
        <v>#DIV/0!</v>
      </c>
    </row>
    <row r="2915" spans="10:14" x14ac:dyDescent="0.25">
      <c r="J2915" s="84">
        <f>EOD_T-A2915</f>
        <v>42094</v>
      </c>
      <c r="K2915" s="83">
        <f t="shared" si="135"/>
        <v>0</v>
      </c>
      <c r="L2915" s="83" t="e">
        <f t="shared" si="136"/>
        <v>#DIV/0!</v>
      </c>
      <c r="M2915" s="83" t="e">
        <f>L2915-CGB_90DSMR</f>
        <v>#DIV/0!</v>
      </c>
      <c r="N2915" s="83" t="e">
        <f t="shared" si="137"/>
        <v>#DIV/0!</v>
      </c>
    </row>
    <row r="2916" spans="10:14" x14ac:dyDescent="0.25">
      <c r="J2916" s="84">
        <f>EOD_T-A2916</f>
        <v>42094</v>
      </c>
      <c r="K2916" s="83">
        <f t="shared" si="135"/>
        <v>0</v>
      </c>
      <c r="L2916" s="83" t="e">
        <f t="shared" si="136"/>
        <v>#DIV/0!</v>
      </c>
      <c r="M2916" s="83" t="e">
        <f>L2916-CGB_90DSMR</f>
        <v>#DIV/0!</v>
      </c>
      <c r="N2916" s="83" t="e">
        <f t="shared" si="137"/>
        <v>#DIV/0!</v>
      </c>
    </row>
    <row r="2917" spans="10:14" x14ac:dyDescent="0.25">
      <c r="J2917" s="84">
        <f>EOD_T-A2917</f>
        <v>42094</v>
      </c>
      <c r="K2917" s="83">
        <f t="shared" si="135"/>
        <v>0</v>
      </c>
      <c r="L2917" s="83" t="e">
        <f t="shared" si="136"/>
        <v>#DIV/0!</v>
      </c>
      <c r="M2917" s="83" t="e">
        <f>L2917-CGB_90DSMR</f>
        <v>#DIV/0!</v>
      </c>
      <c r="N2917" s="83" t="e">
        <f t="shared" si="137"/>
        <v>#DIV/0!</v>
      </c>
    </row>
    <row r="2918" spans="10:14" x14ac:dyDescent="0.25">
      <c r="J2918" s="84">
        <f>EOD_T-A2918</f>
        <v>42094</v>
      </c>
      <c r="K2918" s="83">
        <f t="shared" si="135"/>
        <v>0</v>
      </c>
      <c r="L2918" s="83" t="e">
        <f t="shared" si="136"/>
        <v>#DIV/0!</v>
      </c>
      <c r="M2918" s="83" t="e">
        <f>L2918-CGB_90DSMR</f>
        <v>#DIV/0!</v>
      </c>
      <c r="N2918" s="83" t="e">
        <f t="shared" si="137"/>
        <v>#DIV/0!</v>
      </c>
    </row>
    <row r="2919" spans="10:14" x14ac:dyDescent="0.25">
      <c r="J2919" s="84">
        <f>EOD_T-A2919</f>
        <v>42094</v>
      </c>
      <c r="K2919" s="83">
        <f t="shared" si="135"/>
        <v>0</v>
      </c>
      <c r="L2919" s="83" t="e">
        <f t="shared" si="136"/>
        <v>#DIV/0!</v>
      </c>
      <c r="M2919" s="83" t="e">
        <f>L2919-CGB_90DSMR</f>
        <v>#DIV/0!</v>
      </c>
      <c r="N2919" s="83" t="e">
        <f t="shared" si="137"/>
        <v>#DIV/0!</v>
      </c>
    </row>
    <row r="2920" spans="10:14" x14ac:dyDescent="0.25">
      <c r="J2920" s="84">
        <f>EOD_T-A2920</f>
        <v>42094</v>
      </c>
      <c r="K2920" s="83">
        <f t="shared" si="135"/>
        <v>0</v>
      </c>
      <c r="L2920" s="83" t="e">
        <f t="shared" si="136"/>
        <v>#DIV/0!</v>
      </c>
      <c r="M2920" s="83" t="e">
        <f>L2920-CGB_90DSMR</f>
        <v>#DIV/0!</v>
      </c>
      <c r="N2920" s="83" t="e">
        <f t="shared" si="137"/>
        <v>#DIV/0!</v>
      </c>
    </row>
    <row r="2921" spans="10:14" x14ac:dyDescent="0.25">
      <c r="J2921" s="84">
        <f>EOD_T-A2921</f>
        <v>42094</v>
      </c>
      <c r="K2921" s="83">
        <f t="shared" si="135"/>
        <v>0</v>
      </c>
      <c r="L2921" s="83" t="e">
        <f t="shared" si="136"/>
        <v>#DIV/0!</v>
      </c>
      <c r="M2921" s="83" t="e">
        <f>L2921-CGB_90DSMR</f>
        <v>#DIV/0!</v>
      </c>
      <c r="N2921" s="83" t="e">
        <f t="shared" si="137"/>
        <v>#DIV/0!</v>
      </c>
    </row>
    <row r="2922" spans="10:14" x14ac:dyDescent="0.25">
      <c r="J2922" s="84">
        <f>EOD_T-A2922</f>
        <v>42094</v>
      </c>
      <c r="K2922" s="83">
        <f t="shared" si="135"/>
        <v>0</v>
      </c>
      <c r="L2922" s="83" t="e">
        <f t="shared" si="136"/>
        <v>#DIV/0!</v>
      </c>
      <c r="M2922" s="83" t="e">
        <f>L2922-CGB_90DSMR</f>
        <v>#DIV/0!</v>
      </c>
      <c r="N2922" s="83" t="e">
        <f t="shared" si="137"/>
        <v>#DIV/0!</v>
      </c>
    </row>
    <row r="2923" spans="10:14" x14ac:dyDescent="0.25">
      <c r="J2923" s="84">
        <f>EOD_T-A2923</f>
        <v>42094</v>
      </c>
      <c r="K2923" s="83">
        <f t="shared" si="135"/>
        <v>0</v>
      </c>
      <c r="L2923" s="83" t="e">
        <f t="shared" si="136"/>
        <v>#DIV/0!</v>
      </c>
      <c r="M2923" s="83" t="e">
        <f>L2923-CGB_90DSMR</f>
        <v>#DIV/0!</v>
      </c>
      <c r="N2923" s="83" t="e">
        <f t="shared" si="137"/>
        <v>#DIV/0!</v>
      </c>
    </row>
    <row r="2924" spans="10:14" x14ac:dyDescent="0.25">
      <c r="J2924" s="84">
        <f>EOD_T-A2924</f>
        <v>42094</v>
      </c>
      <c r="K2924" s="83">
        <f t="shared" si="135"/>
        <v>0</v>
      </c>
      <c r="L2924" s="83" t="e">
        <f t="shared" si="136"/>
        <v>#DIV/0!</v>
      </c>
      <c r="M2924" s="83" t="e">
        <f>L2924-CGB_90DSMR</f>
        <v>#DIV/0!</v>
      </c>
      <c r="N2924" s="83" t="e">
        <f t="shared" si="137"/>
        <v>#DIV/0!</v>
      </c>
    </row>
    <row r="2925" spans="10:14" x14ac:dyDescent="0.25">
      <c r="J2925" s="84">
        <f>EOD_T-A2925</f>
        <v>42094</v>
      </c>
      <c r="K2925" s="83">
        <f t="shared" si="135"/>
        <v>0</v>
      </c>
      <c r="L2925" s="83" t="e">
        <f t="shared" si="136"/>
        <v>#DIV/0!</v>
      </c>
      <c r="M2925" s="83" t="e">
        <f>L2925-CGB_90DSMR</f>
        <v>#DIV/0!</v>
      </c>
      <c r="N2925" s="83" t="e">
        <f t="shared" si="137"/>
        <v>#DIV/0!</v>
      </c>
    </row>
    <row r="2926" spans="10:14" x14ac:dyDescent="0.25">
      <c r="J2926" s="84">
        <f>EOD_T-A2926</f>
        <v>42094</v>
      </c>
      <c r="K2926" s="83">
        <f t="shared" si="135"/>
        <v>0</v>
      </c>
      <c r="L2926" s="83" t="e">
        <f t="shared" si="136"/>
        <v>#DIV/0!</v>
      </c>
      <c r="M2926" s="83" t="e">
        <f>L2926-CGB_90DSMR</f>
        <v>#DIV/0!</v>
      </c>
      <c r="N2926" s="83" t="e">
        <f t="shared" si="137"/>
        <v>#DIV/0!</v>
      </c>
    </row>
    <row r="2927" spans="10:14" x14ac:dyDescent="0.25">
      <c r="J2927" s="84">
        <f>EOD_T-A2927</f>
        <v>42094</v>
      </c>
      <c r="K2927" s="83">
        <f t="shared" si="135"/>
        <v>0</v>
      </c>
      <c r="L2927" s="83" t="e">
        <f t="shared" si="136"/>
        <v>#DIV/0!</v>
      </c>
      <c r="M2927" s="83" t="e">
        <f>L2927-CGB_90DSMR</f>
        <v>#DIV/0!</v>
      </c>
      <c r="N2927" s="83" t="e">
        <f t="shared" si="137"/>
        <v>#DIV/0!</v>
      </c>
    </row>
    <row r="2928" spans="10:14" x14ac:dyDescent="0.25">
      <c r="J2928" s="84">
        <f>EOD_T-A2928</f>
        <v>42094</v>
      </c>
      <c r="K2928" s="83">
        <f t="shared" si="135"/>
        <v>0</v>
      </c>
      <c r="L2928" s="83" t="e">
        <f t="shared" si="136"/>
        <v>#DIV/0!</v>
      </c>
      <c r="M2928" s="83" t="e">
        <f>L2928-CGB_90DSMR</f>
        <v>#DIV/0!</v>
      </c>
      <c r="N2928" s="83" t="e">
        <f t="shared" si="137"/>
        <v>#DIV/0!</v>
      </c>
    </row>
    <row r="2929" spans="10:14" x14ac:dyDescent="0.25">
      <c r="J2929" s="84">
        <f>EOD_T-A2929</f>
        <v>42094</v>
      </c>
      <c r="K2929" s="83">
        <f t="shared" si="135"/>
        <v>0</v>
      </c>
      <c r="L2929" s="83" t="e">
        <f t="shared" si="136"/>
        <v>#DIV/0!</v>
      </c>
      <c r="M2929" s="83" t="e">
        <f>L2929-CGB_90DSMR</f>
        <v>#DIV/0!</v>
      </c>
      <c r="N2929" s="83" t="e">
        <f t="shared" si="137"/>
        <v>#DIV/0!</v>
      </c>
    </row>
    <row r="2930" spans="10:14" x14ac:dyDescent="0.25">
      <c r="J2930" s="84">
        <f>EOD_T-A2930</f>
        <v>42094</v>
      </c>
      <c r="K2930" s="83">
        <f t="shared" si="135"/>
        <v>0</v>
      </c>
      <c r="L2930" s="83" t="e">
        <f t="shared" si="136"/>
        <v>#DIV/0!</v>
      </c>
      <c r="M2930" s="83" t="e">
        <f>L2930-CGB_90DSMR</f>
        <v>#DIV/0!</v>
      </c>
      <c r="N2930" s="83" t="e">
        <f t="shared" si="137"/>
        <v>#DIV/0!</v>
      </c>
    </row>
    <row r="2931" spans="10:14" x14ac:dyDescent="0.25">
      <c r="J2931" s="84">
        <f>EOD_T-A2931</f>
        <v>42094</v>
      </c>
      <c r="K2931" s="83">
        <f t="shared" si="135"/>
        <v>0</v>
      </c>
      <c r="L2931" s="83" t="e">
        <f t="shared" si="136"/>
        <v>#DIV/0!</v>
      </c>
      <c r="M2931" s="83" t="e">
        <f>L2931-CGB_90DSMR</f>
        <v>#DIV/0!</v>
      </c>
      <c r="N2931" s="83" t="e">
        <f t="shared" si="137"/>
        <v>#DIV/0!</v>
      </c>
    </row>
    <row r="2932" spans="10:14" x14ac:dyDescent="0.25">
      <c r="J2932" s="84">
        <f>EOD_T-A2932</f>
        <v>42094</v>
      </c>
      <c r="K2932" s="83">
        <f t="shared" si="135"/>
        <v>0</v>
      </c>
      <c r="L2932" s="83" t="e">
        <f t="shared" si="136"/>
        <v>#DIV/0!</v>
      </c>
      <c r="M2932" s="83" t="e">
        <f>L2932-CGB_90DSMR</f>
        <v>#DIV/0!</v>
      </c>
      <c r="N2932" s="83" t="e">
        <f t="shared" si="137"/>
        <v>#DIV/0!</v>
      </c>
    </row>
    <row r="2933" spans="10:14" x14ac:dyDescent="0.25">
      <c r="J2933" s="84">
        <f>EOD_T-A2933</f>
        <v>42094</v>
      </c>
      <c r="K2933" s="83">
        <f t="shared" si="135"/>
        <v>0</v>
      </c>
      <c r="L2933" s="83" t="e">
        <f t="shared" si="136"/>
        <v>#DIV/0!</v>
      </c>
      <c r="M2933" s="83" t="e">
        <f>L2933-CGB_90DSMR</f>
        <v>#DIV/0!</v>
      </c>
      <c r="N2933" s="83" t="e">
        <f t="shared" si="137"/>
        <v>#DIV/0!</v>
      </c>
    </row>
    <row r="2934" spans="10:14" x14ac:dyDescent="0.25">
      <c r="J2934" s="84">
        <f>EOD_T-A2934</f>
        <v>42094</v>
      </c>
      <c r="K2934" s="83">
        <f t="shared" si="135"/>
        <v>0</v>
      </c>
      <c r="L2934" s="83" t="e">
        <f t="shared" si="136"/>
        <v>#DIV/0!</v>
      </c>
      <c r="M2934" s="83" t="e">
        <f>L2934-CGB_90DSMR</f>
        <v>#DIV/0!</v>
      </c>
      <c r="N2934" s="83" t="e">
        <f t="shared" si="137"/>
        <v>#DIV/0!</v>
      </c>
    </row>
    <row r="2935" spans="10:14" x14ac:dyDescent="0.25">
      <c r="J2935" s="84">
        <f>EOD_T-A2935</f>
        <v>42094</v>
      </c>
      <c r="K2935" s="83">
        <f t="shared" si="135"/>
        <v>0</v>
      </c>
      <c r="L2935" s="83" t="e">
        <f t="shared" si="136"/>
        <v>#DIV/0!</v>
      </c>
      <c r="M2935" s="83" t="e">
        <f>L2935-CGB_90DSMR</f>
        <v>#DIV/0!</v>
      </c>
      <c r="N2935" s="83" t="e">
        <f t="shared" si="137"/>
        <v>#DIV/0!</v>
      </c>
    </row>
    <row r="2936" spans="10:14" x14ac:dyDescent="0.25">
      <c r="J2936" s="84">
        <f>EOD_T-A2936</f>
        <v>42094</v>
      </c>
      <c r="K2936" s="83">
        <f t="shared" si="135"/>
        <v>0</v>
      </c>
      <c r="L2936" s="83" t="e">
        <f t="shared" si="136"/>
        <v>#DIV/0!</v>
      </c>
      <c r="M2936" s="83" t="e">
        <f>L2936-CGB_90DSMR</f>
        <v>#DIV/0!</v>
      </c>
      <c r="N2936" s="83" t="e">
        <f t="shared" si="137"/>
        <v>#DIV/0!</v>
      </c>
    </row>
    <row r="2937" spans="10:14" x14ac:dyDescent="0.25">
      <c r="J2937" s="84">
        <f>EOD_T-A2937</f>
        <v>42094</v>
      </c>
      <c r="K2937" s="83">
        <f t="shared" si="135"/>
        <v>0</v>
      </c>
      <c r="L2937" s="83" t="e">
        <f t="shared" si="136"/>
        <v>#DIV/0!</v>
      </c>
      <c r="M2937" s="83" t="e">
        <f>L2937-CGB_90DSMR</f>
        <v>#DIV/0!</v>
      </c>
      <c r="N2937" s="83" t="e">
        <f t="shared" si="137"/>
        <v>#DIV/0!</v>
      </c>
    </row>
    <row r="2938" spans="10:14" x14ac:dyDescent="0.25">
      <c r="J2938" s="84">
        <f>EOD_T-A2938</f>
        <v>42094</v>
      </c>
      <c r="K2938" s="83">
        <f t="shared" si="135"/>
        <v>0</v>
      </c>
      <c r="L2938" s="83" t="e">
        <f t="shared" si="136"/>
        <v>#DIV/0!</v>
      </c>
      <c r="M2938" s="83" t="e">
        <f>L2938-CGB_90DSMR</f>
        <v>#DIV/0!</v>
      </c>
      <c r="N2938" s="83" t="e">
        <f t="shared" si="137"/>
        <v>#DIV/0!</v>
      </c>
    </row>
    <row r="2939" spans="10:14" x14ac:dyDescent="0.25">
      <c r="J2939" s="84">
        <f>EOD_T-A2939</f>
        <v>42094</v>
      </c>
      <c r="K2939" s="83">
        <f t="shared" si="135"/>
        <v>0</v>
      </c>
      <c r="L2939" s="83" t="e">
        <f t="shared" si="136"/>
        <v>#DIV/0!</v>
      </c>
      <c r="M2939" s="83" t="e">
        <f>L2939-CGB_90DSMR</f>
        <v>#DIV/0!</v>
      </c>
      <c r="N2939" s="83" t="e">
        <f t="shared" si="137"/>
        <v>#DIV/0!</v>
      </c>
    </row>
    <row r="2940" spans="10:14" x14ac:dyDescent="0.25">
      <c r="J2940" s="84">
        <f>EOD_T-A2940</f>
        <v>42094</v>
      </c>
      <c r="K2940" s="83">
        <f t="shared" si="135"/>
        <v>0</v>
      </c>
      <c r="L2940" s="83" t="e">
        <f t="shared" si="136"/>
        <v>#DIV/0!</v>
      </c>
      <c r="M2940" s="83" t="e">
        <f>L2940-CGB_90DSMR</f>
        <v>#DIV/0!</v>
      </c>
      <c r="N2940" s="83" t="e">
        <f t="shared" si="137"/>
        <v>#DIV/0!</v>
      </c>
    </row>
    <row r="2941" spans="10:14" x14ac:dyDescent="0.25">
      <c r="J2941" s="84">
        <f>EOD_T-A2941</f>
        <v>42094</v>
      </c>
      <c r="K2941" s="83">
        <f t="shared" si="135"/>
        <v>0</v>
      </c>
      <c r="L2941" s="83" t="e">
        <f t="shared" si="136"/>
        <v>#DIV/0!</v>
      </c>
      <c r="M2941" s="83" t="e">
        <f>L2941-CGB_90DSMR</f>
        <v>#DIV/0!</v>
      </c>
      <c r="N2941" s="83" t="e">
        <f t="shared" si="137"/>
        <v>#DIV/0!</v>
      </c>
    </row>
    <row r="2942" spans="10:14" x14ac:dyDescent="0.25">
      <c r="J2942" s="84">
        <f>EOD_T-A2942</f>
        <v>42094</v>
      </c>
      <c r="K2942" s="83">
        <f t="shared" si="135"/>
        <v>0</v>
      </c>
      <c r="L2942" s="83" t="e">
        <f t="shared" si="136"/>
        <v>#DIV/0!</v>
      </c>
      <c r="M2942" s="83" t="e">
        <f>L2942-CGB_90DSMR</f>
        <v>#DIV/0!</v>
      </c>
      <c r="N2942" s="83" t="e">
        <f t="shared" si="137"/>
        <v>#DIV/0!</v>
      </c>
    </row>
    <row r="2943" spans="10:14" x14ac:dyDescent="0.25">
      <c r="J2943" s="84">
        <f>EOD_T-A2943</f>
        <v>42094</v>
      </c>
      <c r="K2943" s="83">
        <f t="shared" si="135"/>
        <v>0</v>
      </c>
      <c r="L2943" s="83" t="e">
        <f t="shared" si="136"/>
        <v>#DIV/0!</v>
      </c>
      <c r="M2943" s="83" t="e">
        <f>L2943-CGB_90DSMR</f>
        <v>#DIV/0!</v>
      </c>
      <c r="N2943" s="83" t="e">
        <f t="shared" si="137"/>
        <v>#DIV/0!</v>
      </c>
    </row>
    <row r="2944" spans="10:14" x14ac:dyDescent="0.25">
      <c r="J2944" s="84">
        <f>EOD_T-A2944</f>
        <v>42094</v>
      </c>
      <c r="K2944" s="83">
        <f t="shared" si="135"/>
        <v>0</v>
      </c>
      <c r="L2944" s="83" t="e">
        <f t="shared" si="136"/>
        <v>#DIV/0!</v>
      </c>
      <c r="M2944" s="83" t="e">
        <f>L2944-CGB_90DSMR</f>
        <v>#DIV/0!</v>
      </c>
      <c r="N2944" s="83" t="e">
        <f t="shared" si="137"/>
        <v>#DIV/0!</v>
      </c>
    </row>
    <row r="2945" spans="10:14" x14ac:dyDescent="0.25">
      <c r="J2945" s="84">
        <f>EOD_T-A2945</f>
        <v>42094</v>
      </c>
      <c r="K2945" s="83">
        <f t="shared" si="135"/>
        <v>0</v>
      </c>
      <c r="L2945" s="83" t="e">
        <f t="shared" si="136"/>
        <v>#DIV/0!</v>
      </c>
      <c r="M2945" s="83" t="e">
        <f>L2945-CGB_90DSMR</f>
        <v>#DIV/0!</v>
      </c>
      <c r="N2945" s="83" t="e">
        <f t="shared" si="137"/>
        <v>#DIV/0!</v>
      </c>
    </row>
    <row r="2946" spans="10:14" x14ac:dyDescent="0.25">
      <c r="J2946" s="84">
        <f>EOD_T-A2946</f>
        <v>42094</v>
      </c>
      <c r="K2946" s="83">
        <f t="shared" si="135"/>
        <v>0</v>
      </c>
      <c r="L2946" s="83" t="e">
        <f t="shared" si="136"/>
        <v>#DIV/0!</v>
      </c>
      <c r="M2946" s="83" t="e">
        <f>L2946-CGB_90DSMR</f>
        <v>#DIV/0!</v>
      </c>
      <c r="N2946" s="83" t="e">
        <f t="shared" si="137"/>
        <v>#DIV/0!</v>
      </c>
    </row>
    <row r="2947" spans="10:14" x14ac:dyDescent="0.25">
      <c r="J2947" s="84">
        <f>EOD_T-A2947</f>
        <v>42094</v>
      </c>
      <c r="K2947" s="83">
        <f t="shared" si="135"/>
        <v>0</v>
      </c>
      <c r="L2947" s="83" t="e">
        <f t="shared" si="136"/>
        <v>#DIV/0!</v>
      </c>
      <c r="M2947" s="83" t="e">
        <f>L2947-CGB_90DSMR</f>
        <v>#DIV/0!</v>
      </c>
      <c r="N2947" s="83" t="e">
        <f t="shared" si="137"/>
        <v>#DIV/0!</v>
      </c>
    </row>
    <row r="2948" spans="10:14" x14ac:dyDescent="0.25">
      <c r="J2948" s="84">
        <f>EOD_T-A2948</f>
        <v>42094</v>
      </c>
      <c r="K2948" s="83">
        <f t="shared" si="135"/>
        <v>0</v>
      </c>
      <c r="L2948" s="83" t="e">
        <f t="shared" si="136"/>
        <v>#DIV/0!</v>
      </c>
      <c r="M2948" s="83" t="e">
        <f>L2948-CGB_90DSMR</f>
        <v>#DIV/0!</v>
      </c>
      <c r="N2948" s="83" t="e">
        <f t="shared" si="137"/>
        <v>#DIV/0!</v>
      </c>
    </row>
    <row r="2949" spans="10:14" x14ac:dyDescent="0.25">
      <c r="J2949" s="84">
        <f>EOD_T-A2949</f>
        <v>42094</v>
      </c>
      <c r="K2949" s="83">
        <f t="shared" si="135"/>
        <v>0</v>
      </c>
      <c r="L2949" s="83" t="e">
        <f t="shared" si="136"/>
        <v>#DIV/0!</v>
      </c>
      <c r="M2949" s="83" t="e">
        <f>L2949-CGB_90DSMR</f>
        <v>#DIV/0!</v>
      </c>
      <c r="N2949" s="83" t="e">
        <f t="shared" si="137"/>
        <v>#DIV/0!</v>
      </c>
    </row>
    <row r="2950" spans="10:14" x14ac:dyDescent="0.25">
      <c r="J2950" s="84">
        <f>EOD_T-A2950</f>
        <v>42094</v>
      </c>
      <c r="K2950" s="83">
        <f t="shared" si="135"/>
        <v>0</v>
      </c>
      <c r="L2950" s="83" t="e">
        <f t="shared" si="136"/>
        <v>#DIV/0!</v>
      </c>
      <c r="M2950" s="83" t="e">
        <f>L2950-CGB_90DSMR</f>
        <v>#DIV/0!</v>
      </c>
      <c r="N2950" s="83" t="e">
        <f t="shared" si="137"/>
        <v>#DIV/0!</v>
      </c>
    </row>
    <row r="2951" spans="10:14" x14ac:dyDescent="0.25">
      <c r="J2951" s="84">
        <f>EOD_T-A2951</f>
        <v>42094</v>
      </c>
      <c r="K2951" s="83">
        <f t="shared" si="135"/>
        <v>0</v>
      </c>
      <c r="L2951" s="83" t="e">
        <f t="shared" si="136"/>
        <v>#DIV/0!</v>
      </c>
      <c r="M2951" s="83" t="e">
        <f>L2951-CGB_90DSMR</f>
        <v>#DIV/0!</v>
      </c>
      <c r="N2951" s="83" t="e">
        <f t="shared" si="137"/>
        <v>#DIV/0!</v>
      </c>
    </row>
    <row r="2952" spans="10:14" x14ac:dyDescent="0.25">
      <c r="J2952" s="84">
        <f>EOD_T-A2952</f>
        <v>42094</v>
      </c>
      <c r="K2952" s="83">
        <f t="shared" si="135"/>
        <v>0</v>
      </c>
      <c r="L2952" s="83" t="e">
        <f t="shared" si="136"/>
        <v>#DIV/0!</v>
      </c>
      <c r="M2952" s="83" t="e">
        <f>L2952-CGB_90DSMR</f>
        <v>#DIV/0!</v>
      </c>
      <c r="N2952" s="83" t="e">
        <f t="shared" si="137"/>
        <v>#DIV/0!</v>
      </c>
    </row>
    <row r="2953" spans="10:14" x14ac:dyDescent="0.25">
      <c r="J2953" s="84">
        <f>EOD_T-A2953</f>
        <v>42094</v>
      </c>
      <c r="K2953" s="83">
        <f t="shared" si="135"/>
        <v>0</v>
      </c>
      <c r="L2953" s="83" t="e">
        <f t="shared" si="136"/>
        <v>#DIV/0!</v>
      </c>
      <c r="M2953" s="83" t="e">
        <f>L2953-CGB_90DSMR</f>
        <v>#DIV/0!</v>
      </c>
      <c r="N2953" s="83" t="e">
        <f t="shared" si="137"/>
        <v>#DIV/0!</v>
      </c>
    </row>
    <row r="2954" spans="10:14" x14ac:dyDescent="0.25">
      <c r="J2954" s="84">
        <f>EOD_T-A2954</f>
        <v>42094</v>
      </c>
      <c r="K2954" s="83">
        <f t="shared" si="135"/>
        <v>0</v>
      </c>
      <c r="L2954" s="83" t="e">
        <f t="shared" si="136"/>
        <v>#DIV/0!</v>
      </c>
      <c r="M2954" s="83" t="e">
        <f>L2954-CGB_90DSMR</f>
        <v>#DIV/0!</v>
      </c>
      <c r="N2954" s="83" t="e">
        <f t="shared" si="137"/>
        <v>#DIV/0!</v>
      </c>
    </row>
    <row r="2955" spans="10:14" x14ac:dyDescent="0.25">
      <c r="J2955" s="84">
        <f>EOD_T-A2955</f>
        <v>42094</v>
      </c>
      <c r="K2955" s="83">
        <f t="shared" si="135"/>
        <v>0</v>
      </c>
      <c r="L2955" s="83" t="e">
        <f t="shared" si="136"/>
        <v>#DIV/0!</v>
      </c>
      <c r="M2955" s="83" t="e">
        <f>L2955-CGB_90DSMR</f>
        <v>#DIV/0!</v>
      </c>
      <c r="N2955" s="83" t="e">
        <f t="shared" si="137"/>
        <v>#DIV/0!</v>
      </c>
    </row>
    <row r="2956" spans="10:14" x14ac:dyDescent="0.25">
      <c r="J2956" s="84">
        <f>EOD_T-A2956</f>
        <v>42094</v>
      </c>
      <c r="K2956" s="83">
        <f t="shared" ref="K2956:K3019" si="138">E2956-E2957</f>
        <v>0</v>
      </c>
      <c r="L2956" s="83" t="e">
        <f t="shared" ref="L2956:L3019" si="139">K2956/E2957*100</f>
        <v>#DIV/0!</v>
      </c>
      <c r="M2956" s="83" t="e">
        <f>L2956-CGB_90DSMR</f>
        <v>#DIV/0!</v>
      </c>
      <c r="N2956" s="83" t="e">
        <f t="shared" ref="N2956:N3019" si="140">M2956*M2956</f>
        <v>#DIV/0!</v>
      </c>
    </row>
    <row r="2957" spans="10:14" x14ac:dyDescent="0.25">
      <c r="J2957" s="84">
        <f>EOD_T-A2957</f>
        <v>42094</v>
      </c>
      <c r="K2957" s="83">
        <f t="shared" si="138"/>
        <v>0</v>
      </c>
      <c r="L2957" s="83" t="e">
        <f t="shared" si="139"/>
        <v>#DIV/0!</v>
      </c>
      <c r="M2957" s="83" t="e">
        <f>L2957-CGB_90DSMR</f>
        <v>#DIV/0!</v>
      </c>
      <c r="N2957" s="83" t="e">
        <f t="shared" si="140"/>
        <v>#DIV/0!</v>
      </c>
    </row>
    <row r="2958" spans="10:14" x14ac:dyDescent="0.25">
      <c r="J2958" s="84">
        <f>EOD_T-A2958</f>
        <v>42094</v>
      </c>
      <c r="K2958" s="83">
        <f t="shared" si="138"/>
        <v>0</v>
      </c>
      <c r="L2958" s="83" t="e">
        <f t="shared" si="139"/>
        <v>#DIV/0!</v>
      </c>
      <c r="M2958" s="83" t="e">
        <f>L2958-CGB_90DSMR</f>
        <v>#DIV/0!</v>
      </c>
      <c r="N2958" s="83" t="e">
        <f t="shared" si="140"/>
        <v>#DIV/0!</v>
      </c>
    </row>
    <row r="2959" spans="10:14" x14ac:dyDescent="0.25">
      <c r="J2959" s="84">
        <f>EOD_T-A2959</f>
        <v>42094</v>
      </c>
      <c r="K2959" s="83">
        <f t="shared" si="138"/>
        <v>0</v>
      </c>
      <c r="L2959" s="83" t="e">
        <f t="shared" si="139"/>
        <v>#DIV/0!</v>
      </c>
      <c r="M2959" s="83" t="e">
        <f>L2959-CGB_90DSMR</f>
        <v>#DIV/0!</v>
      </c>
      <c r="N2959" s="83" t="e">
        <f t="shared" si="140"/>
        <v>#DIV/0!</v>
      </c>
    </row>
    <row r="2960" spans="10:14" x14ac:dyDescent="0.25">
      <c r="J2960" s="84">
        <f>EOD_T-A2960</f>
        <v>42094</v>
      </c>
      <c r="K2960" s="83">
        <f t="shared" si="138"/>
        <v>0</v>
      </c>
      <c r="L2960" s="83" t="e">
        <f t="shared" si="139"/>
        <v>#DIV/0!</v>
      </c>
      <c r="M2960" s="83" t="e">
        <f>L2960-CGB_90DSMR</f>
        <v>#DIV/0!</v>
      </c>
      <c r="N2960" s="83" t="e">
        <f t="shared" si="140"/>
        <v>#DIV/0!</v>
      </c>
    </row>
    <row r="2961" spans="10:14" x14ac:dyDescent="0.25">
      <c r="J2961" s="84">
        <f>EOD_T-A2961</f>
        <v>42094</v>
      </c>
      <c r="K2961" s="83">
        <f t="shared" si="138"/>
        <v>0</v>
      </c>
      <c r="L2961" s="83" t="e">
        <f t="shared" si="139"/>
        <v>#DIV/0!</v>
      </c>
      <c r="M2961" s="83" t="e">
        <f>L2961-CGB_90DSMR</f>
        <v>#DIV/0!</v>
      </c>
      <c r="N2961" s="83" t="e">
        <f t="shared" si="140"/>
        <v>#DIV/0!</v>
      </c>
    </row>
    <row r="2962" spans="10:14" x14ac:dyDescent="0.25">
      <c r="J2962" s="84">
        <f>EOD_T-A2962</f>
        <v>42094</v>
      </c>
      <c r="K2962" s="83">
        <f t="shared" si="138"/>
        <v>0</v>
      </c>
      <c r="L2962" s="83" t="e">
        <f t="shared" si="139"/>
        <v>#DIV/0!</v>
      </c>
      <c r="M2962" s="83" t="e">
        <f>L2962-CGB_90DSMR</f>
        <v>#DIV/0!</v>
      </c>
      <c r="N2962" s="83" t="e">
        <f t="shared" si="140"/>
        <v>#DIV/0!</v>
      </c>
    </row>
    <row r="2963" spans="10:14" x14ac:dyDescent="0.25">
      <c r="J2963" s="84">
        <f>EOD_T-A2963</f>
        <v>42094</v>
      </c>
      <c r="K2963" s="83">
        <f t="shared" si="138"/>
        <v>0</v>
      </c>
      <c r="L2963" s="83" t="e">
        <f t="shared" si="139"/>
        <v>#DIV/0!</v>
      </c>
      <c r="M2963" s="83" t="e">
        <f>L2963-CGB_90DSMR</f>
        <v>#DIV/0!</v>
      </c>
      <c r="N2963" s="83" t="e">
        <f t="shared" si="140"/>
        <v>#DIV/0!</v>
      </c>
    </row>
    <row r="2964" spans="10:14" x14ac:dyDescent="0.25">
      <c r="J2964" s="84">
        <f>EOD_T-A2964</f>
        <v>42094</v>
      </c>
      <c r="K2964" s="83">
        <f t="shared" si="138"/>
        <v>0</v>
      </c>
      <c r="L2964" s="83" t="e">
        <f t="shared" si="139"/>
        <v>#DIV/0!</v>
      </c>
      <c r="M2964" s="83" t="e">
        <f>L2964-CGB_90DSMR</f>
        <v>#DIV/0!</v>
      </c>
      <c r="N2964" s="83" t="e">
        <f t="shared" si="140"/>
        <v>#DIV/0!</v>
      </c>
    </row>
    <row r="2965" spans="10:14" x14ac:dyDescent="0.25">
      <c r="J2965" s="84">
        <f>EOD_T-A2965</f>
        <v>42094</v>
      </c>
      <c r="K2965" s="83">
        <f t="shared" si="138"/>
        <v>0</v>
      </c>
      <c r="L2965" s="83" t="e">
        <f t="shared" si="139"/>
        <v>#DIV/0!</v>
      </c>
      <c r="M2965" s="83" t="e">
        <f>L2965-CGB_90DSMR</f>
        <v>#DIV/0!</v>
      </c>
      <c r="N2965" s="83" t="e">
        <f t="shared" si="140"/>
        <v>#DIV/0!</v>
      </c>
    </row>
    <row r="2966" spans="10:14" x14ac:dyDescent="0.25">
      <c r="J2966" s="84">
        <f>EOD_T-A2966</f>
        <v>42094</v>
      </c>
      <c r="K2966" s="83">
        <f t="shared" si="138"/>
        <v>0</v>
      </c>
      <c r="L2966" s="83" t="e">
        <f t="shared" si="139"/>
        <v>#DIV/0!</v>
      </c>
      <c r="M2966" s="83" t="e">
        <f>L2966-CGB_90DSMR</f>
        <v>#DIV/0!</v>
      </c>
      <c r="N2966" s="83" t="e">
        <f t="shared" si="140"/>
        <v>#DIV/0!</v>
      </c>
    </row>
    <row r="2967" spans="10:14" x14ac:dyDescent="0.25">
      <c r="J2967" s="84">
        <f>EOD_T-A2967</f>
        <v>42094</v>
      </c>
      <c r="K2967" s="83">
        <f t="shared" si="138"/>
        <v>0</v>
      </c>
      <c r="L2967" s="83" t="e">
        <f t="shared" si="139"/>
        <v>#DIV/0!</v>
      </c>
      <c r="M2967" s="83" t="e">
        <f>L2967-CGB_90DSMR</f>
        <v>#DIV/0!</v>
      </c>
      <c r="N2967" s="83" t="e">
        <f t="shared" si="140"/>
        <v>#DIV/0!</v>
      </c>
    </row>
    <row r="2968" spans="10:14" x14ac:dyDescent="0.25">
      <c r="J2968" s="84">
        <f>EOD_T-A2968</f>
        <v>42094</v>
      </c>
      <c r="K2968" s="83">
        <f t="shared" si="138"/>
        <v>0</v>
      </c>
      <c r="L2968" s="83" t="e">
        <f t="shared" si="139"/>
        <v>#DIV/0!</v>
      </c>
      <c r="M2968" s="83" t="e">
        <f>L2968-CGB_90DSMR</f>
        <v>#DIV/0!</v>
      </c>
      <c r="N2968" s="83" t="e">
        <f t="shared" si="140"/>
        <v>#DIV/0!</v>
      </c>
    </row>
    <row r="2969" spans="10:14" x14ac:dyDescent="0.25">
      <c r="J2969" s="84">
        <f>EOD_T-A2969</f>
        <v>42094</v>
      </c>
      <c r="K2969" s="83">
        <f t="shared" si="138"/>
        <v>0</v>
      </c>
      <c r="L2969" s="83" t="e">
        <f t="shared" si="139"/>
        <v>#DIV/0!</v>
      </c>
      <c r="M2969" s="83" t="e">
        <f>L2969-CGB_90DSMR</f>
        <v>#DIV/0!</v>
      </c>
      <c r="N2969" s="83" t="e">
        <f t="shared" si="140"/>
        <v>#DIV/0!</v>
      </c>
    </row>
    <row r="2970" spans="10:14" x14ac:dyDescent="0.25">
      <c r="J2970" s="84">
        <f>EOD_T-A2970</f>
        <v>42094</v>
      </c>
      <c r="K2970" s="83">
        <f t="shared" si="138"/>
        <v>0</v>
      </c>
      <c r="L2970" s="83" t="e">
        <f t="shared" si="139"/>
        <v>#DIV/0!</v>
      </c>
      <c r="M2970" s="83" t="e">
        <f>L2970-CGB_90DSMR</f>
        <v>#DIV/0!</v>
      </c>
      <c r="N2970" s="83" t="e">
        <f t="shared" si="140"/>
        <v>#DIV/0!</v>
      </c>
    </row>
    <row r="2971" spans="10:14" x14ac:dyDescent="0.25">
      <c r="J2971" s="84">
        <f>EOD_T-A2971</f>
        <v>42094</v>
      </c>
      <c r="K2971" s="83">
        <f t="shared" si="138"/>
        <v>0</v>
      </c>
      <c r="L2971" s="83" t="e">
        <f t="shared" si="139"/>
        <v>#DIV/0!</v>
      </c>
      <c r="M2971" s="83" t="e">
        <f>L2971-CGB_90DSMR</f>
        <v>#DIV/0!</v>
      </c>
      <c r="N2971" s="83" t="e">
        <f t="shared" si="140"/>
        <v>#DIV/0!</v>
      </c>
    </row>
    <row r="2972" spans="10:14" x14ac:dyDescent="0.25">
      <c r="J2972" s="84">
        <f>EOD_T-A2972</f>
        <v>42094</v>
      </c>
      <c r="K2972" s="83">
        <f t="shared" si="138"/>
        <v>0</v>
      </c>
      <c r="L2972" s="83" t="e">
        <f t="shared" si="139"/>
        <v>#DIV/0!</v>
      </c>
      <c r="M2972" s="83" t="e">
        <f>L2972-CGB_90DSMR</f>
        <v>#DIV/0!</v>
      </c>
      <c r="N2972" s="83" t="e">
        <f t="shared" si="140"/>
        <v>#DIV/0!</v>
      </c>
    </row>
    <row r="2973" spans="10:14" x14ac:dyDescent="0.25">
      <c r="J2973" s="84">
        <f>EOD_T-A2973</f>
        <v>42094</v>
      </c>
      <c r="K2973" s="83">
        <f t="shared" si="138"/>
        <v>0</v>
      </c>
      <c r="L2973" s="83" t="e">
        <f t="shared" si="139"/>
        <v>#DIV/0!</v>
      </c>
      <c r="M2973" s="83" t="e">
        <f>L2973-CGB_90DSMR</f>
        <v>#DIV/0!</v>
      </c>
      <c r="N2973" s="83" t="e">
        <f t="shared" si="140"/>
        <v>#DIV/0!</v>
      </c>
    </row>
    <row r="2974" spans="10:14" x14ac:dyDescent="0.25">
      <c r="J2974" s="84">
        <f>EOD_T-A2974</f>
        <v>42094</v>
      </c>
      <c r="K2974" s="83">
        <f t="shared" si="138"/>
        <v>0</v>
      </c>
      <c r="L2974" s="83" t="e">
        <f t="shared" si="139"/>
        <v>#DIV/0!</v>
      </c>
      <c r="M2974" s="83" t="e">
        <f>L2974-CGB_90DSMR</f>
        <v>#DIV/0!</v>
      </c>
      <c r="N2974" s="83" t="e">
        <f t="shared" si="140"/>
        <v>#DIV/0!</v>
      </c>
    </row>
    <row r="2975" spans="10:14" x14ac:dyDescent="0.25">
      <c r="J2975" s="84">
        <f>EOD_T-A2975</f>
        <v>42094</v>
      </c>
      <c r="K2975" s="83">
        <f t="shared" si="138"/>
        <v>0</v>
      </c>
      <c r="L2975" s="83" t="e">
        <f t="shared" si="139"/>
        <v>#DIV/0!</v>
      </c>
      <c r="M2975" s="83" t="e">
        <f>L2975-CGB_90DSMR</f>
        <v>#DIV/0!</v>
      </c>
      <c r="N2975" s="83" t="e">
        <f t="shared" si="140"/>
        <v>#DIV/0!</v>
      </c>
    </row>
    <row r="2976" spans="10:14" x14ac:dyDescent="0.25">
      <c r="J2976" s="84">
        <f>EOD_T-A2976</f>
        <v>42094</v>
      </c>
      <c r="K2976" s="83">
        <f t="shared" si="138"/>
        <v>0</v>
      </c>
      <c r="L2976" s="83" t="e">
        <f t="shared" si="139"/>
        <v>#DIV/0!</v>
      </c>
      <c r="M2976" s="83" t="e">
        <f>L2976-CGB_90DSMR</f>
        <v>#DIV/0!</v>
      </c>
      <c r="N2976" s="83" t="e">
        <f t="shared" si="140"/>
        <v>#DIV/0!</v>
      </c>
    </row>
    <row r="2977" spans="10:14" x14ac:dyDescent="0.25">
      <c r="J2977" s="84">
        <f>EOD_T-A2977</f>
        <v>42094</v>
      </c>
      <c r="K2977" s="83">
        <f t="shared" si="138"/>
        <v>0</v>
      </c>
      <c r="L2977" s="83" t="e">
        <f t="shared" si="139"/>
        <v>#DIV/0!</v>
      </c>
      <c r="M2977" s="83" t="e">
        <f>L2977-CGB_90DSMR</f>
        <v>#DIV/0!</v>
      </c>
      <c r="N2977" s="83" t="e">
        <f t="shared" si="140"/>
        <v>#DIV/0!</v>
      </c>
    </row>
    <row r="2978" spans="10:14" x14ac:dyDescent="0.25">
      <c r="J2978" s="84">
        <f>EOD_T-A2978</f>
        <v>42094</v>
      </c>
      <c r="K2978" s="83">
        <f t="shared" si="138"/>
        <v>0</v>
      </c>
      <c r="L2978" s="83" t="e">
        <f t="shared" si="139"/>
        <v>#DIV/0!</v>
      </c>
      <c r="M2978" s="83" t="e">
        <f>L2978-CGB_90DSMR</f>
        <v>#DIV/0!</v>
      </c>
      <c r="N2978" s="83" t="e">
        <f t="shared" si="140"/>
        <v>#DIV/0!</v>
      </c>
    </row>
    <row r="2979" spans="10:14" x14ac:dyDescent="0.25">
      <c r="J2979" s="84">
        <f>EOD_T-A2979</f>
        <v>42094</v>
      </c>
      <c r="K2979" s="83">
        <f t="shared" si="138"/>
        <v>0</v>
      </c>
      <c r="L2979" s="83" t="e">
        <f t="shared" si="139"/>
        <v>#DIV/0!</v>
      </c>
      <c r="M2979" s="83" t="e">
        <f>L2979-CGB_90DSMR</f>
        <v>#DIV/0!</v>
      </c>
      <c r="N2979" s="83" t="e">
        <f t="shared" si="140"/>
        <v>#DIV/0!</v>
      </c>
    </row>
    <row r="2980" spans="10:14" x14ac:dyDescent="0.25">
      <c r="J2980" s="84">
        <f>EOD_T-A2980</f>
        <v>42094</v>
      </c>
      <c r="K2980" s="83">
        <f t="shared" si="138"/>
        <v>0</v>
      </c>
      <c r="L2980" s="83" t="e">
        <f t="shared" si="139"/>
        <v>#DIV/0!</v>
      </c>
      <c r="M2980" s="83" t="e">
        <f>L2980-CGB_90DSMR</f>
        <v>#DIV/0!</v>
      </c>
      <c r="N2980" s="83" t="e">
        <f t="shared" si="140"/>
        <v>#DIV/0!</v>
      </c>
    </row>
    <row r="2981" spans="10:14" x14ac:dyDescent="0.25">
      <c r="J2981" s="84">
        <f>EOD_T-A2981</f>
        <v>42094</v>
      </c>
      <c r="K2981" s="83">
        <f t="shared" si="138"/>
        <v>0</v>
      </c>
      <c r="L2981" s="83" t="e">
        <f t="shared" si="139"/>
        <v>#DIV/0!</v>
      </c>
      <c r="M2981" s="83" t="e">
        <f>L2981-CGB_90DSMR</f>
        <v>#DIV/0!</v>
      </c>
      <c r="N2981" s="83" t="e">
        <f t="shared" si="140"/>
        <v>#DIV/0!</v>
      </c>
    </row>
    <row r="2982" spans="10:14" x14ac:dyDescent="0.25">
      <c r="J2982" s="84">
        <f>EOD_T-A2982</f>
        <v>42094</v>
      </c>
      <c r="K2982" s="83">
        <f t="shared" si="138"/>
        <v>0</v>
      </c>
      <c r="L2982" s="83" t="e">
        <f t="shared" si="139"/>
        <v>#DIV/0!</v>
      </c>
      <c r="M2982" s="83" t="e">
        <f>L2982-CGB_90DSMR</f>
        <v>#DIV/0!</v>
      </c>
      <c r="N2982" s="83" t="e">
        <f t="shared" si="140"/>
        <v>#DIV/0!</v>
      </c>
    </row>
    <row r="2983" spans="10:14" x14ac:dyDescent="0.25">
      <c r="J2983" s="84">
        <f>EOD_T-A2983</f>
        <v>42094</v>
      </c>
      <c r="K2983" s="83">
        <f t="shared" si="138"/>
        <v>0</v>
      </c>
      <c r="L2983" s="83" t="e">
        <f t="shared" si="139"/>
        <v>#DIV/0!</v>
      </c>
      <c r="M2983" s="83" t="e">
        <f>L2983-CGB_90DSMR</f>
        <v>#DIV/0!</v>
      </c>
      <c r="N2983" s="83" t="e">
        <f t="shared" si="140"/>
        <v>#DIV/0!</v>
      </c>
    </row>
    <row r="2984" spans="10:14" x14ac:dyDescent="0.25">
      <c r="J2984" s="84">
        <f>EOD_T-A2984</f>
        <v>42094</v>
      </c>
      <c r="K2984" s="83">
        <f t="shared" si="138"/>
        <v>0</v>
      </c>
      <c r="L2984" s="83" t="e">
        <f t="shared" si="139"/>
        <v>#DIV/0!</v>
      </c>
      <c r="M2984" s="83" t="e">
        <f>L2984-CGB_90DSMR</f>
        <v>#DIV/0!</v>
      </c>
      <c r="N2984" s="83" t="e">
        <f t="shared" si="140"/>
        <v>#DIV/0!</v>
      </c>
    </row>
    <row r="2985" spans="10:14" x14ac:dyDescent="0.25">
      <c r="J2985" s="84">
        <f>EOD_T-A2985</f>
        <v>42094</v>
      </c>
      <c r="K2985" s="83">
        <f t="shared" si="138"/>
        <v>0</v>
      </c>
      <c r="L2985" s="83" t="e">
        <f t="shared" si="139"/>
        <v>#DIV/0!</v>
      </c>
      <c r="M2985" s="83" t="e">
        <f>L2985-CGB_90DSMR</f>
        <v>#DIV/0!</v>
      </c>
      <c r="N2985" s="83" t="e">
        <f t="shared" si="140"/>
        <v>#DIV/0!</v>
      </c>
    </row>
    <row r="2986" spans="10:14" x14ac:dyDescent="0.25">
      <c r="J2986" s="84">
        <f>EOD_T-A2986</f>
        <v>42094</v>
      </c>
      <c r="K2986" s="83">
        <f t="shared" si="138"/>
        <v>0</v>
      </c>
      <c r="L2986" s="83" t="e">
        <f t="shared" si="139"/>
        <v>#DIV/0!</v>
      </c>
      <c r="M2986" s="83" t="e">
        <f>L2986-CGB_90DSMR</f>
        <v>#DIV/0!</v>
      </c>
      <c r="N2986" s="83" t="e">
        <f t="shared" si="140"/>
        <v>#DIV/0!</v>
      </c>
    </row>
    <row r="2987" spans="10:14" x14ac:dyDescent="0.25">
      <c r="J2987" s="84">
        <f>EOD_T-A2987</f>
        <v>42094</v>
      </c>
      <c r="K2987" s="83">
        <f t="shared" si="138"/>
        <v>0</v>
      </c>
      <c r="L2987" s="83" t="e">
        <f t="shared" si="139"/>
        <v>#DIV/0!</v>
      </c>
      <c r="M2987" s="83" t="e">
        <f>L2987-CGB_90DSMR</f>
        <v>#DIV/0!</v>
      </c>
      <c r="N2987" s="83" t="e">
        <f t="shared" si="140"/>
        <v>#DIV/0!</v>
      </c>
    </row>
    <row r="2988" spans="10:14" x14ac:dyDescent="0.25">
      <c r="J2988" s="84">
        <f>EOD_T-A2988</f>
        <v>42094</v>
      </c>
      <c r="K2988" s="83">
        <f t="shared" si="138"/>
        <v>0</v>
      </c>
      <c r="L2988" s="83" t="e">
        <f t="shared" si="139"/>
        <v>#DIV/0!</v>
      </c>
      <c r="M2988" s="83" t="e">
        <f>L2988-CGB_90DSMR</f>
        <v>#DIV/0!</v>
      </c>
      <c r="N2988" s="83" t="e">
        <f t="shared" si="140"/>
        <v>#DIV/0!</v>
      </c>
    </row>
    <row r="2989" spans="10:14" x14ac:dyDescent="0.25">
      <c r="J2989" s="84">
        <f>EOD_T-A2989</f>
        <v>42094</v>
      </c>
      <c r="K2989" s="83">
        <f t="shared" si="138"/>
        <v>0</v>
      </c>
      <c r="L2989" s="83" t="e">
        <f t="shared" si="139"/>
        <v>#DIV/0!</v>
      </c>
      <c r="M2989" s="83" t="e">
        <f>L2989-CGB_90DSMR</f>
        <v>#DIV/0!</v>
      </c>
      <c r="N2989" s="83" t="e">
        <f t="shared" si="140"/>
        <v>#DIV/0!</v>
      </c>
    </row>
    <row r="2990" spans="10:14" x14ac:dyDescent="0.25">
      <c r="J2990" s="84">
        <f>EOD_T-A2990</f>
        <v>42094</v>
      </c>
      <c r="K2990" s="83">
        <f t="shared" si="138"/>
        <v>0</v>
      </c>
      <c r="L2990" s="83" t="e">
        <f t="shared" si="139"/>
        <v>#DIV/0!</v>
      </c>
      <c r="M2990" s="83" t="e">
        <f>L2990-CGB_90DSMR</f>
        <v>#DIV/0!</v>
      </c>
      <c r="N2990" s="83" t="e">
        <f t="shared" si="140"/>
        <v>#DIV/0!</v>
      </c>
    </row>
    <row r="2991" spans="10:14" x14ac:dyDescent="0.25">
      <c r="J2991" s="84">
        <f>EOD_T-A2991</f>
        <v>42094</v>
      </c>
      <c r="K2991" s="83">
        <f t="shared" si="138"/>
        <v>0</v>
      </c>
      <c r="L2991" s="83" t="e">
        <f t="shared" si="139"/>
        <v>#DIV/0!</v>
      </c>
      <c r="M2991" s="83" t="e">
        <f>L2991-CGB_90DSMR</f>
        <v>#DIV/0!</v>
      </c>
      <c r="N2991" s="83" t="e">
        <f t="shared" si="140"/>
        <v>#DIV/0!</v>
      </c>
    </row>
    <row r="2992" spans="10:14" x14ac:dyDescent="0.25">
      <c r="J2992" s="84">
        <f>EOD_T-A2992</f>
        <v>42094</v>
      </c>
      <c r="K2992" s="83">
        <f t="shared" si="138"/>
        <v>0</v>
      </c>
      <c r="L2992" s="83" t="e">
        <f t="shared" si="139"/>
        <v>#DIV/0!</v>
      </c>
      <c r="M2992" s="83" t="e">
        <f>L2992-CGB_90DSMR</f>
        <v>#DIV/0!</v>
      </c>
      <c r="N2992" s="83" t="e">
        <f t="shared" si="140"/>
        <v>#DIV/0!</v>
      </c>
    </row>
    <row r="2993" spans="10:14" x14ac:dyDescent="0.25">
      <c r="J2993" s="84">
        <f>EOD_T-A2993</f>
        <v>42094</v>
      </c>
      <c r="K2993" s="83">
        <f t="shared" si="138"/>
        <v>0</v>
      </c>
      <c r="L2993" s="83" t="e">
        <f t="shared" si="139"/>
        <v>#DIV/0!</v>
      </c>
      <c r="M2993" s="83" t="e">
        <f>L2993-CGB_90DSMR</f>
        <v>#DIV/0!</v>
      </c>
      <c r="N2993" s="83" t="e">
        <f t="shared" si="140"/>
        <v>#DIV/0!</v>
      </c>
    </row>
    <row r="2994" spans="10:14" x14ac:dyDescent="0.25">
      <c r="J2994" s="84">
        <f>EOD_T-A2994</f>
        <v>42094</v>
      </c>
      <c r="K2994" s="83">
        <f t="shared" si="138"/>
        <v>0</v>
      </c>
      <c r="L2994" s="83" t="e">
        <f t="shared" si="139"/>
        <v>#DIV/0!</v>
      </c>
      <c r="M2994" s="83" t="e">
        <f>L2994-CGB_90DSMR</f>
        <v>#DIV/0!</v>
      </c>
      <c r="N2994" s="83" t="e">
        <f t="shared" si="140"/>
        <v>#DIV/0!</v>
      </c>
    </row>
    <row r="2995" spans="10:14" x14ac:dyDescent="0.25">
      <c r="J2995" s="84">
        <f>EOD_T-A2995</f>
        <v>42094</v>
      </c>
      <c r="K2995" s="83">
        <f t="shared" si="138"/>
        <v>0</v>
      </c>
      <c r="L2995" s="83" t="e">
        <f t="shared" si="139"/>
        <v>#DIV/0!</v>
      </c>
      <c r="M2995" s="83" t="e">
        <f>L2995-CGB_90DSMR</f>
        <v>#DIV/0!</v>
      </c>
      <c r="N2995" s="83" t="e">
        <f t="shared" si="140"/>
        <v>#DIV/0!</v>
      </c>
    </row>
    <row r="2996" spans="10:14" x14ac:dyDescent="0.25">
      <c r="J2996" s="84">
        <f>EOD_T-A2996</f>
        <v>42094</v>
      </c>
      <c r="K2996" s="83">
        <f t="shared" si="138"/>
        <v>0</v>
      </c>
      <c r="L2996" s="83" t="e">
        <f t="shared" si="139"/>
        <v>#DIV/0!</v>
      </c>
      <c r="M2996" s="83" t="e">
        <f>L2996-CGB_90DSMR</f>
        <v>#DIV/0!</v>
      </c>
      <c r="N2996" s="83" t="e">
        <f t="shared" si="140"/>
        <v>#DIV/0!</v>
      </c>
    </row>
    <row r="2997" spans="10:14" x14ac:dyDescent="0.25">
      <c r="J2997" s="84">
        <f>EOD_T-A2997</f>
        <v>42094</v>
      </c>
      <c r="K2997" s="83">
        <f t="shared" si="138"/>
        <v>0</v>
      </c>
      <c r="L2997" s="83" t="e">
        <f t="shared" si="139"/>
        <v>#DIV/0!</v>
      </c>
      <c r="M2997" s="83" t="e">
        <f>L2997-CGB_90DSMR</f>
        <v>#DIV/0!</v>
      </c>
      <c r="N2997" s="83" t="e">
        <f t="shared" si="140"/>
        <v>#DIV/0!</v>
      </c>
    </row>
    <row r="2998" spans="10:14" x14ac:dyDescent="0.25">
      <c r="J2998" s="84">
        <f>EOD_T-A2998</f>
        <v>42094</v>
      </c>
      <c r="K2998" s="83">
        <f t="shared" si="138"/>
        <v>0</v>
      </c>
      <c r="L2998" s="83" t="e">
        <f t="shared" si="139"/>
        <v>#DIV/0!</v>
      </c>
      <c r="M2998" s="83" t="e">
        <f>L2998-CGB_90DSMR</f>
        <v>#DIV/0!</v>
      </c>
      <c r="N2998" s="83" t="e">
        <f t="shared" si="140"/>
        <v>#DIV/0!</v>
      </c>
    </row>
    <row r="2999" spans="10:14" x14ac:dyDescent="0.25">
      <c r="J2999" s="84">
        <f>EOD_T-A2999</f>
        <v>42094</v>
      </c>
      <c r="K2999" s="83">
        <f t="shared" si="138"/>
        <v>0</v>
      </c>
      <c r="L2999" s="83" t="e">
        <f t="shared" si="139"/>
        <v>#DIV/0!</v>
      </c>
      <c r="M2999" s="83" t="e">
        <f>L2999-CGB_90DSMR</f>
        <v>#DIV/0!</v>
      </c>
      <c r="N2999" s="83" t="e">
        <f t="shared" si="140"/>
        <v>#DIV/0!</v>
      </c>
    </row>
    <row r="3000" spans="10:14" x14ac:dyDescent="0.25">
      <c r="J3000" s="84">
        <f>EOD_T-A3000</f>
        <v>42094</v>
      </c>
      <c r="K3000" s="83">
        <f t="shared" si="138"/>
        <v>0</v>
      </c>
      <c r="L3000" s="83" t="e">
        <f t="shared" si="139"/>
        <v>#DIV/0!</v>
      </c>
      <c r="M3000" s="83" t="e">
        <f>L3000-CGB_90DSMR</f>
        <v>#DIV/0!</v>
      </c>
      <c r="N3000" s="83" t="e">
        <f t="shared" si="140"/>
        <v>#DIV/0!</v>
      </c>
    </row>
    <row r="3001" spans="10:14" x14ac:dyDescent="0.25">
      <c r="J3001" s="84">
        <f>EOD_T-A3001</f>
        <v>42094</v>
      </c>
      <c r="K3001" s="83">
        <f t="shared" si="138"/>
        <v>0</v>
      </c>
      <c r="L3001" s="83" t="e">
        <f t="shared" si="139"/>
        <v>#DIV/0!</v>
      </c>
      <c r="M3001" s="83" t="e">
        <f>L3001-CGB_90DSMR</f>
        <v>#DIV/0!</v>
      </c>
      <c r="N3001" s="83" t="e">
        <f t="shared" si="140"/>
        <v>#DIV/0!</v>
      </c>
    </row>
    <row r="3002" spans="10:14" x14ac:dyDescent="0.25">
      <c r="J3002" s="84">
        <f>EOD_T-A3002</f>
        <v>42094</v>
      </c>
      <c r="K3002" s="83">
        <f t="shared" si="138"/>
        <v>0</v>
      </c>
      <c r="L3002" s="83" t="e">
        <f t="shared" si="139"/>
        <v>#DIV/0!</v>
      </c>
      <c r="M3002" s="83" t="e">
        <f>L3002-CGB_90DSMR</f>
        <v>#DIV/0!</v>
      </c>
      <c r="N3002" s="83" t="e">
        <f t="shared" si="140"/>
        <v>#DIV/0!</v>
      </c>
    </row>
    <row r="3003" spans="10:14" x14ac:dyDescent="0.25">
      <c r="J3003" s="84">
        <f>EOD_T-A3003</f>
        <v>42094</v>
      </c>
      <c r="K3003" s="83">
        <f t="shared" si="138"/>
        <v>0</v>
      </c>
      <c r="L3003" s="83" t="e">
        <f t="shared" si="139"/>
        <v>#DIV/0!</v>
      </c>
      <c r="M3003" s="83" t="e">
        <f>L3003-CGB_90DSMR</f>
        <v>#DIV/0!</v>
      </c>
      <c r="N3003" s="83" t="e">
        <f t="shared" si="140"/>
        <v>#DIV/0!</v>
      </c>
    </row>
    <row r="3004" spans="10:14" x14ac:dyDescent="0.25">
      <c r="J3004" s="84">
        <f>EOD_T-A3004</f>
        <v>42094</v>
      </c>
      <c r="K3004" s="83">
        <f t="shared" si="138"/>
        <v>0</v>
      </c>
      <c r="L3004" s="83" t="e">
        <f t="shared" si="139"/>
        <v>#DIV/0!</v>
      </c>
      <c r="M3004" s="83" t="e">
        <f>L3004-CGB_90DSMR</f>
        <v>#DIV/0!</v>
      </c>
      <c r="N3004" s="83" t="e">
        <f t="shared" si="140"/>
        <v>#DIV/0!</v>
      </c>
    </row>
    <row r="3005" spans="10:14" x14ac:dyDescent="0.25">
      <c r="J3005" s="84">
        <f>EOD_T-A3005</f>
        <v>42094</v>
      </c>
      <c r="K3005" s="83">
        <f t="shared" si="138"/>
        <v>0</v>
      </c>
      <c r="L3005" s="83" t="e">
        <f t="shared" si="139"/>
        <v>#DIV/0!</v>
      </c>
      <c r="M3005" s="83" t="e">
        <f>L3005-CGB_90DSMR</f>
        <v>#DIV/0!</v>
      </c>
      <c r="N3005" s="83" t="e">
        <f t="shared" si="140"/>
        <v>#DIV/0!</v>
      </c>
    </row>
    <row r="3006" spans="10:14" x14ac:dyDescent="0.25">
      <c r="J3006" s="84">
        <f>EOD_T-A3006</f>
        <v>42094</v>
      </c>
      <c r="K3006" s="83">
        <f t="shared" si="138"/>
        <v>0</v>
      </c>
      <c r="L3006" s="83" t="e">
        <f t="shared" si="139"/>
        <v>#DIV/0!</v>
      </c>
      <c r="M3006" s="83" t="e">
        <f>L3006-CGB_90DSMR</f>
        <v>#DIV/0!</v>
      </c>
      <c r="N3006" s="83" t="e">
        <f t="shared" si="140"/>
        <v>#DIV/0!</v>
      </c>
    </row>
    <row r="3007" spans="10:14" x14ac:dyDescent="0.25">
      <c r="J3007" s="84">
        <f>EOD_T-A3007</f>
        <v>42094</v>
      </c>
      <c r="K3007" s="83">
        <f t="shared" si="138"/>
        <v>0</v>
      </c>
      <c r="L3007" s="83" t="e">
        <f t="shared" si="139"/>
        <v>#DIV/0!</v>
      </c>
      <c r="M3007" s="83" t="e">
        <f>L3007-CGB_90DSMR</f>
        <v>#DIV/0!</v>
      </c>
      <c r="N3007" s="83" t="e">
        <f t="shared" si="140"/>
        <v>#DIV/0!</v>
      </c>
    </row>
    <row r="3008" spans="10:14" x14ac:dyDescent="0.25">
      <c r="J3008" s="84">
        <f>EOD_T-A3008</f>
        <v>42094</v>
      </c>
      <c r="K3008" s="83">
        <f t="shared" si="138"/>
        <v>0</v>
      </c>
      <c r="L3008" s="83" t="e">
        <f t="shared" si="139"/>
        <v>#DIV/0!</v>
      </c>
      <c r="M3008" s="83" t="e">
        <f>L3008-CGB_90DSMR</f>
        <v>#DIV/0!</v>
      </c>
      <c r="N3008" s="83" t="e">
        <f t="shared" si="140"/>
        <v>#DIV/0!</v>
      </c>
    </row>
    <row r="3009" spans="10:14" x14ac:dyDescent="0.25">
      <c r="J3009" s="84">
        <f>EOD_T-A3009</f>
        <v>42094</v>
      </c>
      <c r="K3009" s="83">
        <f t="shared" si="138"/>
        <v>0</v>
      </c>
      <c r="L3009" s="83" t="e">
        <f t="shared" si="139"/>
        <v>#DIV/0!</v>
      </c>
      <c r="M3009" s="83" t="e">
        <f>L3009-CGB_90DSMR</f>
        <v>#DIV/0!</v>
      </c>
      <c r="N3009" s="83" t="e">
        <f t="shared" si="140"/>
        <v>#DIV/0!</v>
      </c>
    </row>
    <row r="3010" spans="10:14" x14ac:dyDescent="0.25">
      <c r="J3010" s="84">
        <f>EOD_T-A3010</f>
        <v>42094</v>
      </c>
      <c r="K3010" s="83">
        <f t="shared" si="138"/>
        <v>0</v>
      </c>
      <c r="L3010" s="83" t="e">
        <f t="shared" si="139"/>
        <v>#DIV/0!</v>
      </c>
      <c r="M3010" s="83" t="e">
        <f>L3010-CGB_90DSMR</f>
        <v>#DIV/0!</v>
      </c>
      <c r="N3010" s="83" t="e">
        <f t="shared" si="140"/>
        <v>#DIV/0!</v>
      </c>
    </row>
    <row r="3011" spans="10:14" x14ac:dyDescent="0.25">
      <c r="J3011" s="84">
        <f>EOD_T-A3011</f>
        <v>42094</v>
      </c>
      <c r="K3011" s="83">
        <f t="shared" si="138"/>
        <v>0</v>
      </c>
      <c r="L3011" s="83" t="e">
        <f t="shared" si="139"/>
        <v>#DIV/0!</v>
      </c>
      <c r="M3011" s="83" t="e">
        <f>L3011-CGB_90DSMR</f>
        <v>#DIV/0!</v>
      </c>
      <c r="N3011" s="83" t="e">
        <f t="shared" si="140"/>
        <v>#DIV/0!</v>
      </c>
    </row>
    <row r="3012" spans="10:14" x14ac:dyDescent="0.25">
      <c r="J3012" s="84">
        <f>EOD_T-A3012</f>
        <v>42094</v>
      </c>
      <c r="K3012" s="83">
        <f t="shared" si="138"/>
        <v>0</v>
      </c>
      <c r="L3012" s="83" t="e">
        <f t="shared" si="139"/>
        <v>#DIV/0!</v>
      </c>
      <c r="M3012" s="83" t="e">
        <f>L3012-CGB_90DSMR</f>
        <v>#DIV/0!</v>
      </c>
      <c r="N3012" s="83" t="e">
        <f t="shared" si="140"/>
        <v>#DIV/0!</v>
      </c>
    </row>
    <row r="3013" spans="10:14" x14ac:dyDescent="0.25">
      <c r="J3013" s="84">
        <f>EOD_T-A3013</f>
        <v>42094</v>
      </c>
      <c r="K3013" s="83">
        <f t="shared" si="138"/>
        <v>0</v>
      </c>
      <c r="L3013" s="83" t="e">
        <f t="shared" si="139"/>
        <v>#DIV/0!</v>
      </c>
      <c r="M3013" s="83" t="e">
        <f>L3013-CGB_90DSMR</f>
        <v>#DIV/0!</v>
      </c>
      <c r="N3013" s="83" t="e">
        <f t="shared" si="140"/>
        <v>#DIV/0!</v>
      </c>
    </row>
    <row r="3014" spans="10:14" x14ac:dyDescent="0.25">
      <c r="J3014" s="84">
        <f>EOD_T-A3014</f>
        <v>42094</v>
      </c>
      <c r="K3014" s="83">
        <f t="shared" si="138"/>
        <v>0</v>
      </c>
      <c r="L3014" s="83" t="e">
        <f t="shared" si="139"/>
        <v>#DIV/0!</v>
      </c>
      <c r="M3014" s="83" t="e">
        <f>L3014-CGB_90DSMR</f>
        <v>#DIV/0!</v>
      </c>
      <c r="N3014" s="83" t="e">
        <f t="shared" si="140"/>
        <v>#DIV/0!</v>
      </c>
    </row>
    <row r="3015" spans="10:14" x14ac:dyDescent="0.25">
      <c r="J3015" s="84">
        <f>EOD_T-A3015</f>
        <v>42094</v>
      </c>
      <c r="K3015" s="83">
        <f t="shared" si="138"/>
        <v>0</v>
      </c>
      <c r="L3015" s="83" t="e">
        <f t="shared" si="139"/>
        <v>#DIV/0!</v>
      </c>
      <c r="M3015" s="83" t="e">
        <f>L3015-CGB_90DSMR</f>
        <v>#DIV/0!</v>
      </c>
      <c r="N3015" s="83" t="e">
        <f t="shared" si="140"/>
        <v>#DIV/0!</v>
      </c>
    </row>
    <row r="3016" spans="10:14" x14ac:dyDescent="0.25">
      <c r="J3016" s="84">
        <f>EOD_T-A3016</f>
        <v>42094</v>
      </c>
      <c r="K3016" s="83">
        <f t="shared" si="138"/>
        <v>0</v>
      </c>
      <c r="L3016" s="83" t="e">
        <f t="shared" si="139"/>
        <v>#DIV/0!</v>
      </c>
      <c r="M3016" s="83" t="e">
        <f>L3016-CGB_90DSMR</f>
        <v>#DIV/0!</v>
      </c>
      <c r="N3016" s="83" t="e">
        <f t="shared" si="140"/>
        <v>#DIV/0!</v>
      </c>
    </row>
    <row r="3017" spans="10:14" x14ac:dyDescent="0.25">
      <c r="J3017" s="84">
        <f>EOD_T-A3017</f>
        <v>42094</v>
      </c>
      <c r="K3017" s="83">
        <f t="shared" si="138"/>
        <v>0</v>
      </c>
      <c r="L3017" s="83" t="e">
        <f t="shared" si="139"/>
        <v>#DIV/0!</v>
      </c>
      <c r="M3017" s="83" t="e">
        <f>L3017-CGB_90DSMR</f>
        <v>#DIV/0!</v>
      </c>
      <c r="N3017" s="83" t="e">
        <f t="shared" si="140"/>
        <v>#DIV/0!</v>
      </c>
    </row>
    <row r="3018" spans="10:14" x14ac:dyDescent="0.25">
      <c r="J3018" s="84">
        <f>EOD_T-A3018</f>
        <v>42094</v>
      </c>
      <c r="K3018" s="83">
        <f t="shared" si="138"/>
        <v>0</v>
      </c>
      <c r="L3018" s="83" t="e">
        <f t="shared" si="139"/>
        <v>#DIV/0!</v>
      </c>
      <c r="M3018" s="83" t="e">
        <f>L3018-CGB_90DSMR</f>
        <v>#DIV/0!</v>
      </c>
      <c r="N3018" s="83" t="e">
        <f t="shared" si="140"/>
        <v>#DIV/0!</v>
      </c>
    </row>
    <row r="3019" spans="10:14" x14ac:dyDescent="0.25">
      <c r="J3019" s="84">
        <f>EOD_T-A3019</f>
        <v>42094</v>
      </c>
      <c r="K3019" s="83">
        <f t="shared" si="138"/>
        <v>0</v>
      </c>
      <c r="L3019" s="83" t="e">
        <f t="shared" si="139"/>
        <v>#DIV/0!</v>
      </c>
      <c r="M3019" s="83" t="e">
        <f>L3019-CGB_90DSMR</f>
        <v>#DIV/0!</v>
      </c>
      <c r="N3019" s="83" t="e">
        <f t="shared" si="140"/>
        <v>#DIV/0!</v>
      </c>
    </row>
    <row r="3020" spans="10:14" x14ac:dyDescent="0.25">
      <c r="J3020" s="84">
        <f>EOD_T-A3020</f>
        <v>42094</v>
      </c>
      <c r="K3020" s="83">
        <f t="shared" ref="K3020:K3083" si="141">E3020-E3021</f>
        <v>0</v>
      </c>
      <c r="L3020" s="83" t="e">
        <f t="shared" ref="L3020:L3083" si="142">K3020/E3021*100</f>
        <v>#DIV/0!</v>
      </c>
      <c r="M3020" s="83" t="e">
        <f>L3020-CGB_90DSMR</f>
        <v>#DIV/0!</v>
      </c>
      <c r="N3020" s="83" t="e">
        <f t="shared" ref="N3020:N3083" si="143">M3020*M3020</f>
        <v>#DIV/0!</v>
      </c>
    </row>
    <row r="3021" spans="10:14" x14ac:dyDescent="0.25">
      <c r="J3021" s="84">
        <f>EOD_T-A3021</f>
        <v>42094</v>
      </c>
      <c r="K3021" s="83">
        <f t="shared" si="141"/>
        <v>0</v>
      </c>
      <c r="L3021" s="83" t="e">
        <f t="shared" si="142"/>
        <v>#DIV/0!</v>
      </c>
      <c r="M3021" s="83" t="e">
        <f>L3021-CGB_90DSMR</f>
        <v>#DIV/0!</v>
      </c>
      <c r="N3021" s="83" t="e">
        <f t="shared" si="143"/>
        <v>#DIV/0!</v>
      </c>
    </row>
    <row r="3022" spans="10:14" x14ac:dyDescent="0.25">
      <c r="J3022" s="84">
        <f>EOD_T-A3022</f>
        <v>42094</v>
      </c>
      <c r="K3022" s="83">
        <f t="shared" si="141"/>
        <v>0</v>
      </c>
      <c r="L3022" s="83" t="e">
        <f t="shared" si="142"/>
        <v>#DIV/0!</v>
      </c>
      <c r="M3022" s="83" t="e">
        <f>L3022-CGB_90DSMR</f>
        <v>#DIV/0!</v>
      </c>
      <c r="N3022" s="83" t="e">
        <f t="shared" si="143"/>
        <v>#DIV/0!</v>
      </c>
    </row>
    <row r="3023" spans="10:14" x14ac:dyDescent="0.25">
      <c r="J3023" s="84">
        <f>EOD_T-A3023</f>
        <v>42094</v>
      </c>
      <c r="K3023" s="83">
        <f t="shared" si="141"/>
        <v>0</v>
      </c>
      <c r="L3023" s="83" t="e">
        <f t="shared" si="142"/>
        <v>#DIV/0!</v>
      </c>
      <c r="M3023" s="83" t="e">
        <f>L3023-CGB_90DSMR</f>
        <v>#DIV/0!</v>
      </c>
      <c r="N3023" s="83" t="e">
        <f t="shared" si="143"/>
        <v>#DIV/0!</v>
      </c>
    </row>
    <row r="3024" spans="10:14" x14ac:dyDescent="0.25">
      <c r="J3024" s="84">
        <f>EOD_T-A3024</f>
        <v>42094</v>
      </c>
      <c r="K3024" s="83">
        <f t="shared" si="141"/>
        <v>0</v>
      </c>
      <c r="L3024" s="83" t="e">
        <f t="shared" si="142"/>
        <v>#DIV/0!</v>
      </c>
      <c r="M3024" s="83" t="e">
        <f>L3024-CGB_90DSMR</f>
        <v>#DIV/0!</v>
      </c>
      <c r="N3024" s="83" t="e">
        <f t="shared" si="143"/>
        <v>#DIV/0!</v>
      </c>
    </row>
    <row r="3025" spans="10:14" x14ac:dyDescent="0.25">
      <c r="J3025" s="84">
        <f>EOD_T-A3025</f>
        <v>42094</v>
      </c>
      <c r="K3025" s="83">
        <f t="shared" si="141"/>
        <v>0</v>
      </c>
      <c r="L3025" s="83" t="e">
        <f t="shared" si="142"/>
        <v>#DIV/0!</v>
      </c>
      <c r="M3025" s="83" t="e">
        <f>L3025-CGB_90DSMR</f>
        <v>#DIV/0!</v>
      </c>
      <c r="N3025" s="83" t="e">
        <f t="shared" si="143"/>
        <v>#DIV/0!</v>
      </c>
    </row>
    <row r="3026" spans="10:14" x14ac:dyDescent="0.25">
      <c r="J3026" s="84">
        <f>EOD_T-A3026</f>
        <v>42094</v>
      </c>
      <c r="K3026" s="83">
        <f t="shared" si="141"/>
        <v>0</v>
      </c>
      <c r="L3026" s="83" t="e">
        <f t="shared" si="142"/>
        <v>#DIV/0!</v>
      </c>
      <c r="M3026" s="83" t="e">
        <f>L3026-CGB_90DSMR</f>
        <v>#DIV/0!</v>
      </c>
      <c r="N3026" s="83" t="e">
        <f t="shared" si="143"/>
        <v>#DIV/0!</v>
      </c>
    </row>
    <row r="3027" spans="10:14" x14ac:dyDescent="0.25">
      <c r="J3027" s="84">
        <f>EOD_T-A3027</f>
        <v>42094</v>
      </c>
      <c r="K3027" s="83">
        <f t="shared" si="141"/>
        <v>0</v>
      </c>
      <c r="L3027" s="83" t="e">
        <f t="shared" si="142"/>
        <v>#DIV/0!</v>
      </c>
      <c r="M3027" s="83" t="e">
        <f>L3027-CGB_90DSMR</f>
        <v>#DIV/0!</v>
      </c>
      <c r="N3027" s="83" t="e">
        <f t="shared" si="143"/>
        <v>#DIV/0!</v>
      </c>
    </row>
    <row r="3028" spans="10:14" x14ac:dyDescent="0.25">
      <c r="J3028" s="84">
        <f>EOD_T-A3028</f>
        <v>42094</v>
      </c>
      <c r="K3028" s="83">
        <f t="shared" si="141"/>
        <v>0</v>
      </c>
      <c r="L3028" s="83" t="e">
        <f t="shared" si="142"/>
        <v>#DIV/0!</v>
      </c>
      <c r="M3028" s="83" t="e">
        <f>L3028-CGB_90DSMR</f>
        <v>#DIV/0!</v>
      </c>
      <c r="N3028" s="83" t="e">
        <f t="shared" si="143"/>
        <v>#DIV/0!</v>
      </c>
    </row>
    <row r="3029" spans="10:14" x14ac:dyDescent="0.25">
      <c r="J3029" s="84">
        <f>EOD_T-A3029</f>
        <v>42094</v>
      </c>
      <c r="K3029" s="83">
        <f t="shared" si="141"/>
        <v>0</v>
      </c>
      <c r="L3029" s="83" t="e">
        <f t="shared" si="142"/>
        <v>#DIV/0!</v>
      </c>
      <c r="M3029" s="83" t="e">
        <f>L3029-CGB_90DSMR</f>
        <v>#DIV/0!</v>
      </c>
      <c r="N3029" s="83" t="e">
        <f t="shared" si="143"/>
        <v>#DIV/0!</v>
      </c>
    </row>
    <row r="3030" spans="10:14" x14ac:dyDescent="0.25">
      <c r="J3030" s="84">
        <f>EOD_T-A3030</f>
        <v>42094</v>
      </c>
      <c r="K3030" s="83">
        <f t="shared" si="141"/>
        <v>0</v>
      </c>
      <c r="L3030" s="83" t="e">
        <f t="shared" si="142"/>
        <v>#DIV/0!</v>
      </c>
      <c r="M3030" s="83" t="e">
        <f>L3030-CGB_90DSMR</f>
        <v>#DIV/0!</v>
      </c>
      <c r="N3030" s="83" t="e">
        <f t="shared" si="143"/>
        <v>#DIV/0!</v>
      </c>
    </row>
    <row r="3031" spans="10:14" x14ac:dyDescent="0.25">
      <c r="J3031" s="84">
        <f>EOD_T-A3031</f>
        <v>42094</v>
      </c>
      <c r="K3031" s="83">
        <f t="shared" si="141"/>
        <v>0</v>
      </c>
      <c r="L3031" s="83" t="e">
        <f t="shared" si="142"/>
        <v>#DIV/0!</v>
      </c>
      <c r="M3031" s="83" t="e">
        <f>L3031-CGB_90DSMR</f>
        <v>#DIV/0!</v>
      </c>
      <c r="N3031" s="83" t="e">
        <f t="shared" si="143"/>
        <v>#DIV/0!</v>
      </c>
    </row>
    <row r="3032" spans="10:14" x14ac:dyDescent="0.25">
      <c r="J3032" s="84">
        <f>EOD_T-A3032</f>
        <v>42094</v>
      </c>
      <c r="K3032" s="83">
        <f t="shared" si="141"/>
        <v>0</v>
      </c>
      <c r="L3032" s="83" t="e">
        <f t="shared" si="142"/>
        <v>#DIV/0!</v>
      </c>
      <c r="M3032" s="83" t="e">
        <f>L3032-CGB_90DSMR</f>
        <v>#DIV/0!</v>
      </c>
      <c r="N3032" s="83" t="e">
        <f t="shared" si="143"/>
        <v>#DIV/0!</v>
      </c>
    </row>
    <row r="3033" spans="10:14" x14ac:dyDescent="0.25">
      <c r="J3033" s="84">
        <f>EOD_T-A3033</f>
        <v>42094</v>
      </c>
      <c r="K3033" s="83">
        <f t="shared" si="141"/>
        <v>0</v>
      </c>
      <c r="L3033" s="83" t="e">
        <f t="shared" si="142"/>
        <v>#DIV/0!</v>
      </c>
      <c r="M3033" s="83" t="e">
        <f>L3033-CGB_90DSMR</f>
        <v>#DIV/0!</v>
      </c>
      <c r="N3033" s="83" t="e">
        <f t="shared" si="143"/>
        <v>#DIV/0!</v>
      </c>
    </row>
    <row r="3034" spans="10:14" x14ac:dyDescent="0.25">
      <c r="J3034" s="84">
        <f>EOD_T-A3034</f>
        <v>42094</v>
      </c>
      <c r="K3034" s="83">
        <f t="shared" si="141"/>
        <v>0</v>
      </c>
      <c r="L3034" s="83" t="e">
        <f t="shared" si="142"/>
        <v>#DIV/0!</v>
      </c>
      <c r="M3034" s="83" t="e">
        <f>L3034-CGB_90DSMR</f>
        <v>#DIV/0!</v>
      </c>
      <c r="N3034" s="83" t="e">
        <f t="shared" si="143"/>
        <v>#DIV/0!</v>
      </c>
    </row>
    <row r="3035" spans="10:14" x14ac:dyDescent="0.25">
      <c r="J3035" s="84">
        <f>EOD_T-A3035</f>
        <v>42094</v>
      </c>
      <c r="K3035" s="83">
        <f t="shared" si="141"/>
        <v>0</v>
      </c>
      <c r="L3035" s="83" t="e">
        <f t="shared" si="142"/>
        <v>#DIV/0!</v>
      </c>
      <c r="M3035" s="83" t="e">
        <f>L3035-CGB_90DSMR</f>
        <v>#DIV/0!</v>
      </c>
      <c r="N3035" s="83" t="e">
        <f t="shared" si="143"/>
        <v>#DIV/0!</v>
      </c>
    </row>
    <row r="3036" spans="10:14" x14ac:dyDescent="0.25">
      <c r="J3036" s="84">
        <f>EOD_T-A3036</f>
        <v>42094</v>
      </c>
      <c r="K3036" s="83">
        <f t="shared" si="141"/>
        <v>0</v>
      </c>
      <c r="L3036" s="83" t="e">
        <f t="shared" si="142"/>
        <v>#DIV/0!</v>
      </c>
      <c r="M3036" s="83" t="e">
        <f>L3036-CGB_90DSMR</f>
        <v>#DIV/0!</v>
      </c>
      <c r="N3036" s="83" t="e">
        <f t="shared" si="143"/>
        <v>#DIV/0!</v>
      </c>
    </row>
    <row r="3037" spans="10:14" x14ac:dyDescent="0.25">
      <c r="J3037" s="84">
        <f>EOD_T-A3037</f>
        <v>42094</v>
      </c>
      <c r="K3037" s="83">
        <f t="shared" si="141"/>
        <v>0</v>
      </c>
      <c r="L3037" s="83" t="e">
        <f t="shared" si="142"/>
        <v>#DIV/0!</v>
      </c>
      <c r="M3037" s="83" t="e">
        <f>L3037-CGB_90DSMR</f>
        <v>#DIV/0!</v>
      </c>
      <c r="N3037" s="83" t="e">
        <f t="shared" si="143"/>
        <v>#DIV/0!</v>
      </c>
    </row>
    <row r="3038" spans="10:14" x14ac:dyDescent="0.25">
      <c r="J3038" s="84">
        <f>EOD_T-A3038</f>
        <v>42094</v>
      </c>
      <c r="K3038" s="83">
        <f t="shared" si="141"/>
        <v>0</v>
      </c>
      <c r="L3038" s="83" t="e">
        <f t="shared" si="142"/>
        <v>#DIV/0!</v>
      </c>
      <c r="M3038" s="83" t="e">
        <f>L3038-CGB_90DSMR</f>
        <v>#DIV/0!</v>
      </c>
      <c r="N3038" s="83" t="e">
        <f t="shared" si="143"/>
        <v>#DIV/0!</v>
      </c>
    </row>
    <row r="3039" spans="10:14" x14ac:dyDescent="0.25">
      <c r="J3039" s="84">
        <f>EOD_T-A3039</f>
        <v>42094</v>
      </c>
      <c r="K3039" s="83">
        <f t="shared" si="141"/>
        <v>0</v>
      </c>
      <c r="L3039" s="83" t="e">
        <f t="shared" si="142"/>
        <v>#DIV/0!</v>
      </c>
      <c r="M3039" s="83" t="e">
        <f>L3039-CGB_90DSMR</f>
        <v>#DIV/0!</v>
      </c>
      <c r="N3039" s="83" t="e">
        <f t="shared" si="143"/>
        <v>#DIV/0!</v>
      </c>
    </row>
    <row r="3040" spans="10:14" x14ac:dyDescent="0.25">
      <c r="J3040" s="84">
        <f>EOD_T-A3040</f>
        <v>42094</v>
      </c>
      <c r="K3040" s="83">
        <f t="shared" si="141"/>
        <v>0</v>
      </c>
      <c r="L3040" s="83" t="e">
        <f t="shared" si="142"/>
        <v>#DIV/0!</v>
      </c>
      <c r="M3040" s="83" t="e">
        <f>L3040-CGB_90DSMR</f>
        <v>#DIV/0!</v>
      </c>
      <c r="N3040" s="83" t="e">
        <f t="shared" si="143"/>
        <v>#DIV/0!</v>
      </c>
    </row>
    <row r="3041" spans="10:14" x14ac:dyDescent="0.25">
      <c r="J3041" s="84">
        <f>EOD_T-A3041</f>
        <v>42094</v>
      </c>
      <c r="K3041" s="83">
        <f t="shared" si="141"/>
        <v>0</v>
      </c>
      <c r="L3041" s="83" t="e">
        <f t="shared" si="142"/>
        <v>#DIV/0!</v>
      </c>
      <c r="M3041" s="83" t="e">
        <f>L3041-CGB_90DSMR</f>
        <v>#DIV/0!</v>
      </c>
      <c r="N3041" s="83" t="e">
        <f t="shared" si="143"/>
        <v>#DIV/0!</v>
      </c>
    </row>
    <row r="3042" spans="10:14" x14ac:dyDescent="0.25">
      <c r="J3042" s="84">
        <f>EOD_T-A3042</f>
        <v>42094</v>
      </c>
      <c r="K3042" s="83">
        <f t="shared" si="141"/>
        <v>0</v>
      </c>
      <c r="L3042" s="83" t="e">
        <f t="shared" si="142"/>
        <v>#DIV/0!</v>
      </c>
      <c r="M3042" s="83" t="e">
        <f>L3042-CGB_90DSMR</f>
        <v>#DIV/0!</v>
      </c>
      <c r="N3042" s="83" t="e">
        <f t="shared" si="143"/>
        <v>#DIV/0!</v>
      </c>
    </row>
    <row r="3043" spans="10:14" x14ac:dyDescent="0.25">
      <c r="J3043" s="84">
        <f>EOD_T-A3043</f>
        <v>42094</v>
      </c>
      <c r="K3043" s="83">
        <f t="shared" si="141"/>
        <v>0</v>
      </c>
      <c r="L3043" s="83" t="e">
        <f t="shared" si="142"/>
        <v>#DIV/0!</v>
      </c>
      <c r="M3043" s="83" t="e">
        <f>L3043-CGB_90DSMR</f>
        <v>#DIV/0!</v>
      </c>
      <c r="N3043" s="83" t="e">
        <f t="shared" si="143"/>
        <v>#DIV/0!</v>
      </c>
    </row>
    <row r="3044" spans="10:14" x14ac:dyDescent="0.25">
      <c r="J3044" s="84">
        <f>EOD_T-A3044</f>
        <v>42094</v>
      </c>
      <c r="K3044" s="83">
        <f t="shared" si="141"/>
        <v>0</v>
      </c>
      <c r="L3044" s="83" t="e">
        <f t="shared" si="142"/>
        <v>#DIV/0!</v>
      </c>
      <c r="M3044" s="83" t="e">
        <f>L3044-CGB_90DSMR</f>
        <v>#DIV/0!</v>
      </c>
      <c r="N3044" s="83" t="e">
        <f t="shared" si="143"/>
        <v>#DIV/0!</v>
      </c>
    </row>
    <row r="3045" spans="10:14" x14ac:dyDescent="0.25">
      <c r="J3045" s="84">
        <f>EOD_T-A3045</f>
        <v>42094</v>
      </c>
      <c r="K3045" s="83">
        <f t="shared" si="141"/>
        <v>0</v>
      </c>
      <c r="L3045" s="83" t="e">
        <f t="shared" si="142"/>
        <v>#DIV/0!</v>
      </c>
      <c r="M3045" s="83" t="e">
        <f>L3045-CGB_90DSMR</f>
        <v>#DIV/0!</v>
      </c>
      <c r="N3045" s="83" t="e">
        <f t="shared" si="143"/>
        <v>#DIV/0!</v>
      </c>
    </row>
    <row r="3046" spans="10:14" x14ac:dyDescent="0.25">
      <c r="J3046" s="84">
        <f>EOD_T-A3046</f>
        <v>42094</v>
      </c>
      <c r="K3046" s="83">
        <f t="shared" si="141"/>
        <v>0</v>
      </c>
      <c r="L3046" s="83" t="e">
        <f t="shared" si="142"/>
        <v>#DIV/0!</v>
      </c>
      <c r="M3046" s="83" t="e">
        <f>L3046-CGB_90DSMR</f>
        <v>#DIV/0!</v>
      </c>
      <c r="N3046" s="83" t="e">
        <f t="shared" si="143"/>
        <v>#DIV/0!</v>
      </c>
    </row>
    <row r="3047" spans="10:14" x14ac:dyDescent="0.25">
      <c r="J3047" s="84">
        <f>EOD_T-A3047</f>
        <v>42094</v>
      </c>
      <c r="K3047" s="83">
        <f t="shared" si="141"/>
        <v>0</v>
      </c>
      <c r="L3047" s="83" t="e">
        <f t="shared" si="142"/>
        <v>#DIV/0!</v>
      </c>
      <c r="M3047" s="83" t="e">
        <f>L3047-CGB_90DSMR</f>
        <v>#DIV/0!</v>
      </c>
      <c r="N3047" s="83" t="e">
        <f t="shared" si="143"/>
        <v>#DIV/0!</v>
      </c>
    </row>
    <row r="3048" spans="10:14" x14ac:dyDescent="0.25">
      <c r="J3048" s="84">
        <f>EOD_T-A3048</f>
        <v>42094</v>
      </c>
      <c r="K3048" s="83">
        <f t="shared" si="141"/>
        <v>0</v>
      </c>
      <c r="L3048" s="83" t="e">
        <f t="shared" si="142"/>
        <v>#DIV/0!</v>
      </c>
      <c r="M3048" s="83" t="e">
        <f>L3048-CGB_90DSMR</f>
        <v>#DIV/0!</v>
      </c>
      <c r="N3048" s="83" t="e">
        <f t="shared" si="143"/>
        <v>#DIV/0!</v>
      </c>
    </row>
    <row r="3049" spans="10:14" x14ac:dyDescent="0.25">
      <c r="J3049" s="84">
        <f>EOD_T-A3049</f>
        <v>42094</v>
      </c>
      <c r="K3049" s="83">
        <f t="shared" si="141"/>
        <v>0</v>
      </c>
      <c r="L3049" s="83" t="e">
        <f t="shared" si="142"/>
        <v>#DIV/0!</v>
      </c>
      <c r="M3049" s="83" t="e">
        <f>L3049-CGB_90DSMR</f>
        <v>#DIV/0!</v>
      </c>
      <c r="N3049" s="83" t="e">
        <f t="shared" si="143"/>
        <v>#DIV/0!</v>
      </c>
    </row>
    <row r="3050" spans="10:14" x14ac:dyDescent="0.25">
      <c r="J3050" s="84">
        <f>EOD_T-A3050</f>
        <v>42094</v>
      </c>
      <c r="K3050" s="83">
        <f t="shared" si="141"/>
        <v>0</v>
      </c>
      <c r="L3050" s="83" t="e">
        <f t="shared" si="142"/>
        <v>#DIV/0!</v>
      </c>
      <c r="M3050" s="83" t="e">
        <f>L3050-CGB_90DSMR</f>
        <v>#DIV/0!</v>
      </c>
      <c r="N3050" s="83" t="e">
        <f t="shared" si="143"/>
        <v>#DIV/0!</v>
      </c>
    </row>
    <row r="3051" spans="10:14" x14ac:dyDescent="0.25">
      <c r="J3051" s="84">
        <f>EOD_T-A3051</f>
        <v>42094</v>
      </c>
      <c r="K3051" s="83">
        <f t="shared" si="141"/>
        <v>0</v>
      </c>
      <c r="L3051" s="83" t="e">
        <f t="shared" si="142"/>
        <v>#DIV/0!</v>
      </c>
      <c r="M3051" s="83" t="e">
        <f>L3051-CGB_90DSMR</f>
        <v>#DIV/0!</v>
      </c>
      <c r="N3051" s="83" t="e">
        <f t="shared" si="143"/>
        <v>#DIV/0!</v>
      </c>
    </row>
    <row r="3052" spans="10:14" x14ac:dyDescent="0.25">
      <c r="J3052" s="84">
        <f>EOD_T-A3052</f>
        <v>42094</v>
      </c>
      <c r="K3052" s="83">
        <f t="shared" si="141"/>
        <v>0</v>
      </c>
      <c r="L3052" s="83" t="e">
        <f t="shared" si="142"/>
        <v>#DIV/0!</v>
      </c>
      <c r="M3052" s="83" t="e">
        <f>L3052-CGB_90DSMR</f>
        <v>#DIV/0!</v>
      </c>
      <c r="N3052" s="83" t="e">
        <f t="shared" si="143"/>
        <v>#DIV/0!</v>
      </c>
    </row>
    <row r="3053" spans="10:14" x14ac:dyDescent="0.25">
      <c r="J3053" s="84">
        <f>EOD_T-A3053</f>
        <v>42094</v>
      </c>
      <c r="K3053" s="83">
        <f t="shared" si="141"/>
        <v>0</v>
      </c>
      <c r="L3053" s="83" t="e">
        <f t="shared" si="142"/>
        <v>#DIV/0!</v>
      </c>
      <c r="M3053" s="83" t="e">
        <f>L3053-CGB_90DSMR</f>
        <v>#DIV/0!</v>
      </c>
      <c r="N3053" s="83" t="e">
        <f t="shared" si="143"/>
        <v>#DIV/0!</v>
      </c>
    </row>
    <row r="3054" spans="10:14" x14ac:dyDescent="0.25">
      <c r="J3054" s="84">
        <f>EOD_T-A3054</f>
        <v>42094</v>
      </c>
      <c r="K3054" s="83">
        <f t="shared" si="141"/>
        <v>0</v>
      </c>
      <c r="L3054" s="83" t="e">
        <f t="shared" si="142"/>
        <v>#DIV/0!</v>
      </c>
      <c r="M3054" s="83" t="e">
        <f>L3054-CGB_90DSMR</f>
        <v>#DIV/0!</v>
      </c>
      <c r="N3054" s="83" t="e">
        <f t="shared" si="143"/>
        <v>#DIV/0!</v>
      </c>
    </row>
    <row r="3055" spans="10:14" x14ac:dyDescent="0.25">
      <c r="J3055" s="84">
        <f>EOD_T-A3055</f>
        <v>42094</v>
      </c>
      <c r="K3055" s="83">
        <f t="shared" si="141"/>
        <v>0</v>
      </c>
      <c r="L3055" s="83" t="e">
        <f t="shared" si="142"/>
        <v>#DIV/0!</v>
      </c>
      <c r="M3055" s="83" t="e">
        <f>L3055-CGB_90DSMR</f>
        <v>#DIV/0!</v>
      </c>
      <c r="N3055" s="83" t="e">
        <f t="shared" si="143"/>
        <v>#DIV/0!</v>
      </c>
    </row>
    <row r="3056" spans="10:14" x14ac:dyDescent="0.25">
      <c r="J3056" s="84">
        <f>EOD_T-A3056</f>
        <v>42094</v>
      </c>
      <c r="K3056" s="83">
        <f t="shared" si="141"/>
        <v>0</v>
      </c>
      <c r="L3056" s="83" t="e">
        <f t="shared" si="142"/>
        <v>#DIV/0!</v>
      </c>
      <c r="M3056" s="83" t="e">
        <f>L3056-CGB_90DSMR</f>
        <v>#DIV/0!</v>
      </c>
      <c r="N3056" s="83" t="e">
        <f t="shared" si="143"/>
        <v>#DIV/0!</v>
      </c>
    </row>
    <row r="3057" spans="10:14" x14ac:dyDescent="0.25">
      <c r="J3057" s="84">
        <f>EOD_T-A3057</f>
        <v>42094</v>
      </c>
      <c r="K3057" s="83">
        <f t="shared" si="141"/>
        <v>0</v>
      </c>
      <c r="L3057" s="83" t="e">
        <f t="shared" si="142"/>
        <v>#DIV/0!</v>
      </c>
      <c r="M3057" s="83" t="e">
        <f>L3057-CGB_90DSMR</f>
        <v>#DIV/0!</v>
      </c>
      <c r="N3057" s="83" t="e">
        <f t="shared" si="143"/>
        <v>#DIV/0!</v>
      </c>
    </row>
    <row r="3058" spans="10:14" x14ac:dyDescent="0.25">
      <c r="J3058" s="84">
        <f>EOD_T-A3058</f>
        <v>42094</v>
      </c>
      <c r="K3058" s="83">
        <f t="shared" si="141"/>
        <v>0</v>
      </c>
      <c r="L3058" s="83" t="e">
        <f t="shared" si="142"/>
        <v>#DIV/0!</v>
      </c>
      <c r="M3058" s="83" t="e">
        <f>L3058-CGB_90DSMR</f>
        <v>#DIV/0!</v>
      </c>
      <c r="N3058" s="83" t="e">
        <f t="shared" si="143"/>
        <v>#DIV/0!</v>
      </c>
    </row>
    <row r="3059" spans="10:14" x14ac:dyDescent="0.25">
      <c r="J3059" s="84">
        <f>EOD_T-A3059</f>
        <v>42094</v>
      </c>
      <c r="K3059" s="83">
        <f t="shared" si="141"/>
        <v>0</v>
      </c>
      <c r="L3059" s="83" t="e">
        <f t="shared" si="142"/>
        <v>#DIV/0!</v>
      </c>
      <c r="M3059" s="83" t="e">
        <f>L3059-CGB_90DSMR</f>
        <v>#DIV/0!</v>
      </c>
      <c r="N3059" s="83" t="e">
        <f t="shared" si="143"/>
        <v>#DIV/0!</v>
      </c>
    </row>
    <row r="3060" spans="10:14" x14ac:dyDescent="0.25">
      <c r="J3060" s="84">
        <f>EOD_T-A3060</f>
        <v>42094</v>
      </c>
      <c r="K3060" s="83">
        <f t="shared" si="141"/>
        <v>0</v>
      </c>
      <c r="L3060" s="83" t="e">
        <f t="shared" si="142"/>
        <v>#DIV/0!</v>
      </c>
      <c r="M3060" s="83" t="e">
        <f>L3060-CGB_90DSMR</f>
        <v>#DIV/0!</v>
      </c>
      <c r="N3060" s="83" t="e">
        <f t="shared" si="143"/>
        <v>#DIV/0!</v>
      </c>
    </row>
    <row r="3061" spans="10:14" x14ac:dyDescent="0.25">
      <c r="J3061" s="84">
        <f>EOD_T-A3061</f>
        <v>42094</v>
      </c>
      <c r="K3061" s="83">
        <f t="shared" si="141"/>
        <v>0</v>
      </c>
      <c r="L3061" s="83" t="e">
        <f t="shared" si="142"/>
        <v>#DIV/0!</v>
      </c>
      <c r="M3061" s="83" t="e">
        <f>L3061-CGB_90DSMR</f>
        <v>#DIV/0!</v>
      </c>
      <c r="N3061" s="83" t="e">
        <f t="shared" si="143"/>
        <v>#DIV/0!</v>
      </c>
    </row>
    <row r="3062" spans="10:14" x14ac:dyDescent="0.25">
      <c r="J3062" s="84">
        <f>EOD_T-A3062</f>
        <v>42094</v>
      </c>
      <c r="K3062" s="83">
        <f t="shared" si="141"/>
        <v>0</v>
      </c>
      <c r="L3062" s="83" t="e">
        <f t="shared" si="142"/>
        <v>#DIV/0!</v>
      </c>
      <c r="M3062" s="83" t="e">
        <f>L3062-CGB_90DSMR</f>
        <v>#DIV/0!</v>
      </c>
      <c r="N3062" s="83" t="e">
        <f t="shared" si="143"/>
        <v>#DIV/0!</v>
      </c>
    </row>
    <row r="3063" spans="10:14" x14ac:dyDescent="0.25">
      <c r="J3063" s="84">
        <f>EOD_T-A3063</f>
        <v>42094</v>
      </c>
      <c r="K3063" s="83">
        <f t="shared" si="141"/>
        <v>0</v>
      </c>
      <c r="L3063" s="83" t="e">
        <f t="shared" si="142"/>
        <v>#DIV/0!</v>
      </c>
      <c r="M3063" s="83" t="e">
        <f>L3063-CGB_90DSMR</f>
        <v>#DIV/0!</v>
      </c>
      <c r="N3063" s="83" t="e">
        <f t="shared" si="143"/>
        <v>#DIV/0!</v>
      </c>
    </row>
    <row r="3064" spans="10:14" x14ac:dyDescent="0.25">
      <c r="J3064" s="84">
        <f>EOD_T-A3064</f>
        <v>42094</v>
      </c>
      <c r="K3064" s="83">
        <f t="shared" si="141"/>
        <v>0</v>
      </c>
      <c r="L3064" s="83" t="e">
        <f t="shared" si="142"/>
        <v>#DIV/0!</v>
      </c>
      <c r="M3064" s="83" t="e">
        <f>L3064-CGB_90DSMR</f>
        <v>#DIV/0!</v>
      </c>
      <c r="N3064" s="83" t="e">
        <f t="shared" si="143"/>
        <v>#DIV/0!</v>
      </c>
    </row>
    <row r="3065" spans="10:14" x14ac:dyDescent="0.25">
      <c r="J3065" s="84">
        <f>EOD_T-A3065</f>
        <v>42094</v>
      </c>
      <c r="K3065" s="83">
        <f t="shared" si="141"/>
        <v>0</v>
      </c>
      <c r="L3065" s="83" t="e">
        <f t="shared" si="142"/>
        <v>#DIV/0!</v>
      </c>
      <c r="M3065" s="83" t="e">
        <f>L3065-CGB_90DSMR</f>
        <v>#DIV/0!</v>
      </c>
      <c r="N3065" s="83" t="e">
        <f t="shared" si="143"/>
        <v>#DIV/0!</v>
      </c>
    </row>
    <row r="3066" spans="10:14" x14ac:dyDescent="0.25">
      <c r="J3066" s="84">
        <f>EOD_T-A3066</f>
        <v>42094</v>
      </c>
      <c r="K3066" s="83">
        <f t="shared" si="141"/>
        <v>0</v>
      </c>
      <c r="L3066" s="83" t="e">
        <f t="shared" si="142"/>
        <v>#DIV/0!</v>
      </c>
      <c r="M3066" s="83" t="e">
        <f>L3066-CGB_90DSMR</f>
        <v>#DIV/0!</v>
      </c>
      <c r="N3066" s="83" t="e">
        <f t="shared" si="143"/>
        <v>#DIV/0!</v>
      </c>
    </row>
    <row r="3067" spans="10:14" x14ac:dyDescent="0.25">
      <c r="J3067" s="84">
        <f>EOD_T-A3067</f>
        <v>42094</v>
      </c>
      <c r="K3067" s="83">
        <f t="shared" si="141"/>
        <v>0</v>
      </c>
      <c r="L3067" s="83" t="e">
        <f t="shared" si="142"/>
        <v>#DIV/0!</v>
      </c>
      <c r="M3067" s="83" t="e">
        <f>L3067-CGB_90DSMR</f>
        <v>#DIV/0!</v>
      </c>
      <c r="N3067" s="83" t="e">
        <f t="shared" si="143"/>
        <v>#DIV/0!</v>
      </c>
    </row>
    <row r="3068" spans="10:14" x14ac:dyDescent="0.25">
      <c r="J3068" s="84">
        <f>EOD_T-A3068</f>
        <v>42094</v>
      </c>
      <c r="K3068" s="83">
        <f t="shared" si="141"/>
        <v>0</v>
      </c>
      <c r="L3068" s="83" t="e">
        <f t="shared" si="142"/>
        <v>#DIV/0!</v>
      </c>
      <c r="M3068" s="83" t="e">
        <f>L3068-CGB_90DSMR</f>
        <v>#DIV/0!</v>
      </c>
      <c r="N3068" s="83" t="e">
        <f t="shared" si="143"/>
        <v>#DIV/0!</v>
      </c>
    </row>
    <row r="3069" spans="10:14" x14ac:dyDescent="0.25">
      <c r="J3069" s="84">
        <f>EOD_T-A3069</f>
        <v>42094</v>
      </c>
      <c r="K3069" s="83">
        <f t="shared" si="141"/>
        <v>0</v>
      </c>
      <c r="L3069" s="83" t="e">
        <f t="shared" si="142"/>
        <v>#DIV/0!</v>
      </c>
      <c r="M3069" s="83" t="e">
        <f>L3069-CGB_90DSMR</f>
        <v>#DIV/0!</v>
      </c>
      <c r="N3069" s="83" t="e">
        <f t="shared" si="143"/>
        <v>#DIV/0!</v>
      </c>
    </row>
    <row r="3070" spans="10:14" x14ac:dyDescent="0.25">
      <c r="J3070" s="84">
        <f>EOD_T-A3070</f>
        <v>42094</v>
      </c>
      <c r="K3070" s="83">
        <f t="shared" si="141"/>
        <v>0</v>
      </c>
      <c r="L3070" s="83" t="e">
        <f t="shared" si="142"/>
        <v>#DIV/0!</v>
      </c>
      <c r="M3070" s="83" t="e">
        <f>L3070-CGB_90DSMR</f>
        <v>#DIV/0!</v>
      </c>
      <c r="N3070" s="83" t="e">
        <f t="shared" si="143"/>
        <v>#DIV/0!</v>
      </c>
    </row>
    <row r="3071" spans="10:14" x14ac:dyDescent="0.25">
      <c r="J3071" s="84">
        <f>EOD_T-A3071</f>
        <v>42094</v>
      </c>
      <c r="K3071" s="83">
        <f t="shared" si="141"/>
        <v>0</v>
      </c>
      <c r="L3071" s="83" t="e">
        <f t="shared" si="142"/>
        <v>#DIV/0!</v>
      </c>
      <c r="M3071" s="83" t="e">
        <f>L3071-CGB_90DSMR</f>
        <v>#DIV/0!</v>
      </c>
      <c r="N3071" s="83" t="e">
        <f t="shared" si="143"/>
        <v>#DIV/0!</v>
      </c>
    </row>
    <row r="3072" spans="10:14" x14ac:dyDescent="0.25">
      <c r="J3072" s="84">
        <f>EOD_T-A3072</f>
        <v>42094</v>
      </c>
      <c r="K3072" s="83">
        <f t="shared" si="141"/>
        <v>0</v>
      </c>
      <c r="L3072" s="83" t="e">
        <f t="shared" si="142"/>
        <v>#DIV/0!</v>
      </c>
      <c r="M3072" s="83" t="e">
        <f>L3072-CGB_90DSMR</f>
        <v>#DIV/0!</v>
      </c>
      <c r="N3072" s="83" t="e">
        <f t="shared" si="143"/>
        <v>#DIV/0!</v>
      </c>
    </row>
    <row r="3073" spans="10:14" x14ac:dyDescent="0.25">
      <c r="J3073" s="84">
        <f>EOD_T-A3073</f>
        <v>42094</v>
      </c>
      <c r="K3073" s="83">
        <f t="shared" si="141"/>
        <v>0</v>
      </c>
      <c r="L3073" s="83" t="e">
        <f t="shared" si="142"/>
        <v>#DIV/0!</v>
      </c>
      <c r="M3073" s="83" t="e">
        <f>L3073-CGB_90DSMR</f>
        <v>#DIV/0!</v>
      </c>
      <c r="N3073" s="83" t="e">
        <f t="shared" si="143"/>
        <v>#DIV/0!</v>
      </c>
    </row>
    <row r="3074" spans="10:14" x14ac:dyDescent="0.25">
      <c r="J3074" s="84">
        <f>EOD_T-A3074</f>
        <v>42094</v>
      </c>
      <c r="K3074" s="83">
        <f t="shared" si="141"/>
        <v>0</v>
      </c>
      <c r="L3074" s="83" t="e">
        <f t="shared" si="142"/>
        <v>#DIV/0!</v>
      </c>
      <c r="M3074" s="83" t="e">
        <f>L3074-CGB_90DSMR</f>
        <v>#DIV/0!</v>
      </c>
      <c r="N3074" s="83" t="e">
        <f t="shared" si="143"/>
        <v>#DIV/0!</v>
      </c>
    </row>
    <row r="3075" spans="10:14" x14ac:dyDescent="0.25">
      <c r="J3075" s="84">
        <f>EOD_T-A3075</f>
        <v>42094</v>
      </c>
      <c r="K3075" s="83">
        <f t="shared" si="141"/>
        <v>0</v>
      </c>
      <c r="L3075" s="83" t="e">
        <f t="shared" si="142"/>
        <v>#DIV/0!</v>
      </c>
      <c r="M3075" s="83" t="e">
        <f>L3075-CGB_90DSMR</f>
        <v>#DIV/0!</v>
      </c>
      <c r="N3075" s="83" t="e">
        <f t="shared" si="143"/>
        <v>#DIV/0!</v>
      </c>
    </row>
    <row r="3076" spans="10:14" x14ac:dyDescent="0.25">
      <c r="J3076" s="84">
        <f>EOD_T-A3076</f>
        <v>42094</v>
      </c>
      <c r="K3076" s="83">
        <f t="shared" si="141"/>
        <v>0</v>
      </c>
      <c r="L3076" s="83" t="e">
        <f t="shared" si="142"/>
        <v>#DIV/0!</v>
      </c>
      <c r="M3076" s="83" t="e">
        <f>L3076-CGB_90DSMR</f>
        <v>#DIV/0!</v>
      </c>
      <c r="N3076" s="83" t="e">
        <f t="shared" si="143"/>
        <v>#DIV/0!</v>
      </c>
    </row>
    <row r="3077" spans="10:14" x14ac:dyDescent="0.25">
      <c r="J3077" s="84">
        <f>EOD_T-A3077</f>
        <v>42094</v>
      </c>
      <c r="K3077" s="83">
        <f t="shared" si="141"/>
        <v>0</v>
      </c>
      <c r="L3077" s="83" t="e">
        <f t="shared" si="142"/>
        <v>#DIV/0!</v>
      </c>
      <c r="M3077" s="83" t="e">
        <f>L3077-CGB_90DSMR</f>
        <v>#DIV/0!</v>
      </c>
      <c r="N3077" s="83" t="e">
        <f t="shared" si="143"/>
        <v>#DIV/0!</v>
      </c>
    </row>
    <row r="3078" spans="10:14" x14ac:dyDescent="0.25">
      <c r="J3078" s="84">
        <f>EOD_T-A3078</f>
        <v>42094</v>
      </c>
      <c r="K3078" s="83">
        <f t="shared" si="141"/>
        <v>0</v>
      </c>
      <c r="L3078" s="83" t="e">
        <f t="shared" si="142"/>
        <v>#DIV/0!</v>
      </c>
      <c r="M3078" s="83" t="e">
        <f>L3078-CGB_90DSMR</f>
        <v>#DIV/0!</v>
      </c>
      <c r="N3078" s="83" t="e">
        <f t="shared" si="143"/>
        <v>#DIV/0!</v>
      </c>
    </row>
    <row r="3079" spans="10:14" x14ac:dyDescent="0.25">
      <c r="J3079" s="84">
        <f>EOD_T-A3079</f>
        <v>42094</v>
      </c>
      <c r="K3079" s="83">
        <f t="shared" si="141"/>
        <v>0</v>
      </c>
      <c r="L3079" s="83" t="e">
        <f t="shared" si="142"/>
        <v>#DIV/0!</v>
      </c>
      <c r="M3079" s="83" t="e">
        <f>L3079-CGB_90DSMR</f>
        <v>#DIV/0!</v>
      </c>
      <c r="N3079" s="83" t="e">
        <f t="shared" si="143"/>
        <v>#DIV/0!</v>
      </c>
    </row>
    <row r="3080" spans="10:14" x14ac:dyDescent="0.25">
      <c r="J3080" s="84">
        <f>EOD_T-A3080</f>
        <v>42094</v>
      </c>
      <c r="K3080" s="83">
        <f t="shared" si="141"/>
        <v>0</v>
      </c>
      <c r="L3080" s="83" t="e">
        <f t="shared" si="142"/>
        <v>#DIV/0!</v>
      </c>
      <c r="M3080" s="83" t="e">
        <f>L3080-CGB_90DSMR</f>
        <v>#DIV/0!</v>
      </c>
      <c r="N3080" s="83" t="e">
        <f t="shared" si="143"/>
        <v>#DIV/0!</v>
      </c>
    </row>
    <row r="3081" spans="10:14" x14ac:dyDescent="0.25">
      <c r="J3081" s="84">
        <f>EOD_T-A3081</f>
        <v>42094</v>
      </c>
      <c r="K3081" s="83">
        <f t="shared" si="141"/>
        <v>0</v>
      </c>
      <c r="L3081" s="83" t="e">
        <f t="shared" si="142"/>
        <v>#DIV/0!</v>
      </c>
      <c r="M3081" s="83" t="e">
        <f>L3081-CGB_90DSMR</f>
        <v>#DIV/0!</v>
      </c>
      <c r="N3081" s="83" t="e">
        <f t="shared" si="143"/>
        <v>#DIV/0!</v>
      </c>
    </row>
    <row r="3082" spans="10:14" x14ac:dyDescent="0.25">
      <c r="J3082" s="84">
        <f>EOD_T-A3082</f>
        <v>42094</v>
      </c>
      <c r="K3082" s="83">
        <f t="shared" si="141"/>
        <v>0</v>
      </c>
      <c r="L3082" s="83" t="e">
        <f t="shared" si="142"/>
        <v>#DIV/0!</v>
      </c>
      <c r="M3082" s="83" t="e">
        <f>L3082-CGB_90DSMR</f>
        <v>#DIV/0!</v>
      </c>
      <c r="N3082" s="83" t="e">
        <f t="shared" si="143"/>
        <v>#DIV/0!</v>
      </c>
    </row>
    <row r="3083" spans="10:14" x14ac:dyDescent="0.25">
      <c r="J3083" s="84">
        <f>EOD_T-A3083</f>
        <v>42094</v>
      </c>
      <c r="K3083" s="83">
        <f t="shared" si="141"/>
        <v>0</v>
      </c>
      <c r="L3083" s="83" t="e">
        <f t="shared" si="142"/>
        <v>#DIV/0!</v>
      </c>
      <c r="M3083" s="83" t="e">
        <f>L3083-CGB_90DSMR</f>
        <v>#DIV/0!</v>
      </c>
      <c r="N3083" s="83" t="e">
        <f t="shared" si="143"/>
        <v>#DIV/0!</v>
      </c>
    </row>
    <row r="3084" spans="10:14" x14ac:dyDescent="0.25">
      <c r="J3084" s="84">
        <f>EOD_T-A3084</f>
        <v>42094</v>
      </c>
      <c r="K3084" s="83">
        <f t="shared" ref="K3084:K3147" si="144">E3084-E3085</f>
        <v>0</v>
      </c>
      <c r="L3084" s="83" t="e">
        <f t="shared" ref="L3084:L3147" si="145">K3084/E3085*100</f>
        <v>#DIV/0!</v>
      </c>
      <c r="M3084" s="83" t="e">
        <f>L3084-CGB_90DSMR</f>
        <v>#DIV/0!</v>
      </c>
      <c r="N3084" s="83" t="e">
        <f t="shared" ref="N3084:N3147" si="146">M3084*M3084</f>
        <v>#DIV/0!</v>
      </c>
    </row>
    <row r="3085" spans="10:14" x14ac:dyDescent="0.25">
      <c r="J3085" s="84">
        <f>EOD_T-A3085</f>
        <v>42094</v>
      </c>
      <c r="K3085" s="83">
        <f t="shared" si="144"/>
        <v>0</v>
      </c>
      <c r="L3085" s="83" t="e">
        <f t="shared" si="145"/>
        <v>#DIV/0!</v>
      </c>
      <c r="M3085" s="83" t="e">
        <f>L3085-CGB_90DSMR</f>
        <v>#DIV/0!</v>
      </c>
      <c r="N3085" s="83" t="e">
        <f t="shared" si="146"/>
        <v>#DIV/0!</v>
      </c>
    </row>
    <row r="3086" spans="10:14" x14ac:dyDescent="0.25">
      <c r="J3086" s="84">
        <f>EOD_T-A3086</f>
        <v>42094</v>
      </c>
      <c r="K3086" s="83">
        <f t="shared" si="144"/>
        <v>0</v>
      </c>
      <c r="L3086" s="83" t="e">
        <f t="shared" si="145"/>
        <v>#DIV/0!</v>
      </c>
      <c r="M3086" s="83" t="e">
        <f>L3086-CGB_90DSMR</f>
        <v>#DIV/0!</v>
      </c>
      <c r="N3086" s="83" t="e">
        <f t="shared" si="146"/>
        <v>#DIV/0!</v>
      </c>
    </row>
    <row r="3087" spans="10:14" x14ac:dyDescent="0.25">
      <c r="J3087" s="84">
        <f>EOD_T-A3087</f>
        <v>42094</v>
      </c>
      <c r="K3087" s="83">
        <f t="shared" si="144"/>
        <v>0</v>
      </c>
      <c r="L3087" s="83" t="e">
        <f t="shared" si="145"/>
        <v>#DIV/0!</v>
      </c>
      <c r="M3087" s="83" t="e">
        <f>L3087-CGB_90DSMR</f>
        <v>#DIV/0!</v>
      </c>
      <c r="N3087" s="83" t="e">
        <f t="shared" si="146"/>
        <v>#DIV/0!</v>
      </c>
    </row>
    <row r="3088" spans="10:14" x14ac:dyDescent="0.25">
      <c r="J3088" s="84">
        <f>EOD_T-A3088</f>
        <v>42094</v>
      </c>
      <c r="K3088" s="83">
        <f t="shared" si="144"/>
        <v>0</v>
      </c>
      <c r="L3088" s="83" t="e">
        <f t="shared" si="145"/>
        <v>#DIV/0!</v>
      </c>
      <c r="M3088" s="83" t="e">
        <f>L3088-CGB_90DSMR</f>
        <v>#DIV/0!</v>
      </c>
      <c r="N3088" s="83" t="e">
        <f t="shared" si="146"/>
        <v>#DIV/0!</v>
      </c>
    </row>
    <row r="3089" spans="10:14" x14ac:dyDescent="0.25">
      <c r="J3089" s="84">
        <f>EOD_T-A3089</f>
        <v>42094</v>
      </c>
      <c r="K3089" s="83">
        <f t="shared" si="144"/>
        <v>0</v>
      </c>
      <c r="L3089" s="83" t="e">
        <f t="shared" si="145"/>
        <v>#DIV/0!</v>
      </c>
      <c r="M3089" s="83" t="e">
        <f>L3089-CGB_90DSMR</f>
        <v>#DIV/0!</v>
      </c>
      <c r="N3089" s="83" t="e">
        <f t="shared" si="146"/>
        <v>#DIV/0!</v>
      </c>
    </row>
    <row r="3090" spans="10:14" x14ac:dyDescent="0.25">
      <c r="J3090" s="84">
        <f>EOD_T-A3090</f>
        <v>42094</v>
      </c>
      <c r="K3090" s="83">
        <f t="shared" si="144"/>
        <v>0</v>
      </c>
      <c r="L3090" s="83" t="e">
        <f t="shared" si="145"/>
        <v>#DIV/0!</v>
      </c>
      <c r="M3090" s="83" t="e">
        <f>L3090-CGB_90DSMR</f>
        <v>#DIV/0!</v>
      </c>
      <c r="N3090" s="83" t="e">
        <f t="shared" si="146"/>
        <v>#DIV/0!</v>
      </c>
    </row>
    <row r="3091" spans="10:14" x14ac:dyDescent="0.25">
      <c r="J3091" s="84">
        <f>EOD_T-A3091</f>
        <v>42094</v>
      </c>
      <c r="K3091" s="83">
        <f t="shared" si="144"/>
        <v>0</v>
      </c>
      <c r="L3091" s="83" t="e">
        <f t="shared" si="145"/>
        <v>#DIV/0!</v>
      </c>
      <c r="M3091" s="83" t="e">
        <f>L3091-CGB_90DSMR</f>
        <v>#DIV/0!</v>
      </c>
      <c r="N3091" s="83" t="e">
        <f t="shared" si="146"/>
        <v>#DIV/0!</v>
      </c>
    </row>
    <row r="3092" spans="10:14" x14ac:dyDescent="0.25">
      <c r="J3092" s="84">
        <f>EOD_T-A3092</f>
        <v>42094</v>
      </c>
      <c r="K3092" s="83">
        <f t="shared" si="144"/>
        <v>0</v>
      </c>
      <c r="L3092" s="83" t="e">
        <f t="shared" si="145"/>
        <v>#DIV/0!</v>
      </c>
      <c r="M3092" s="83" t="e">
        <f>L3092-CGB_90DSMR</f>
        <v>#DIV/0!</v>
      </c>
      <c r="N3092" s="83" t="e">
        <f t="shared" si="146"/>
        <v>#DIV/0!</v>
      </c>
    </row>
    <row r="3093" spans="10:14" x14ac:dyDescent="0.25">
      <c r="J3093" s="84">
        <f>EOD_T-A3093</f>
        <v>42094</v>
      </c>
      <c r="K3093" s="83">
        <f t="shared" si="144"/>
        <v>0</v>
      </c>
      <c r="L3093" s="83" t="e">
        <f t="shared" si="145"/>
        <v>#DIV/0!</v>
      </c>
      <c r="M3093" s="83" t="e">
        <f>L3093-CGB_90DSMR</f>
        <v>#DIV/0!</v>
      </c>
      <c r="N3093" s="83" t="e">
        <f t="shared" si="146"/>
        <v>#DIV/0!</v>
      </c>
    </row>
    <row r="3094" spans="10:14" x14ac:dyDescent="0.25">
      <c r="J3094" s="84">
        <f>EOD_T-A3094</f>
        <v>42094</v>
      </c>
      <c r="K3094" s="83">
        <f t="shared" si="144"/>
        <v>0</v>
      </c>
      <c r="L3094" s="83" t="e">
        <f t="shared" si="145"/>
        <v>#DIV/0!</v>
      </c>
      <c r="M3094" s="83" t="e">
        <f>L3094-CGB_90DSMR</f>
        <v>#DIV/0!</v>
      </c>
      <c r="N3094" s="83" t="e">
        <f t="shared" si="146"/>
        <v>#DIV/0!</v>
      </c>
    </row>
    <row r="3095" spans="10:14" x14ac:dyDescent="0.25">
      <c r="J3095" s="84">
        <f>EOD_T-A3095</f>
        <v>42094</v>
      </c>
      <c r="K3095" s="83">
        <f t="shared" si="144"/>
        <v>0</v>
      </c>
      <c r="L3095" s="83" t="e">
        <f t="shared" si="145"/>
        <v>#DIV/0!</v>
      </c>
      <c r="M3095" s="83" t="e">
        <f>L3095-CGB_90DSMR</f>
        <v>#DIV/0!</v>
      </c>
      <c r="N3095" s="83" t="e">
        <f t="shared" si="146"/>
        <v>#DIV/0!</v>
      </c>
    </row>
    <row r="3096" spans="10:14" x14ac:dyDescent="0.25">
      <c r="J3096" s="84">
        <f>EOD_T-A3096</f>
        <v>42094</v>
      </c>
      <c r="K3096" s="83">
        <f t="shared" si="144"/>
        <v>0</v>
      </c>
      <c r="L3096" s="83" t="e">
        <f t="shared" si="145"/>
        <v>#DIV/0!</v>
      </c>
      <c r="M3096" s="83" t="e">
        <f>L3096-CGB_90DSMR</f>
        <v>#DIV/0!</v>
      </c>
      <c r="N3096" s="83" t="e">
        <f t="shared" si="146"/>
        <v>#DIV/0!</v>
      </c>
    </row>
    <row r="3097" spans="10:14" x14ac:dyDescent="0.25">
      <c r="J3097" s="84">
        <f>EOD_T-A3097</f>
        <v>42094</v>
      </c>
      <c r="K3097" s="83">
        <f t="shared" si="144"/>
        <v>0</v>
      </c>
      <c r="L3097" s="83" t="e">
        <f t="shared" si="145"/>
        <v>#DIV/0!</v>
      </c>
      <c r="M3097" s="83" t="e">
        <f>L3097-CGB_90DSMR</f>
        <v>#DIV/0!</v>
      </c>
      <c r="N3097" s="83" t="e">
        <f t="shared" si="146"/>
        <v>#DIV/0!</v>
      </c>
    </row>
    <row r="3098" spans="10:14" x14ac:dyDescent="0.25">
      <c r="J3098" s="84">
        <f>EOD_T-A3098</f>
        <v>42094</v>
      </c>
      <c r="K3098" s="83">
        <f t="shared" si="144"/>
        <v>0</v>
      </c>
      <c r="L3098" s="83" t="e">
        <f t="shared" si="145"/>
        <v>#DIV/0!</v>
      </c>
      <c r="M3098" s="83" t="e">
        <f>L3098-CGB_90DSMR</f>
        <v>#DIV/0!</v>
      </c>
      <c r="N3098" s="83" t="e">
        <f t="shared" si="146"/>
        <v>#DIV/0!</v>
      </c>
    </row>
    <row r="3099" spans="10:14" x14ac:dyDescent="0.25">
      <c r="J3099" s="84">
        <f>EOD_T-A3099</f>
        <v>42094</v>
      </c>
      <c r="K3099" s="83">
        <f t="shared" si="144"/>
        <v>0</v>
      </c>
      <c r="L3099" s="83" t="e">
        <f t="shared" si="145"/>
        <v>#DIV/0!</v>
      </c>
      <c r="M3099" s="83" t="e">
        <f>L3099-CGB_90DSMR</f>
        <v>#DIV/0!</v>
      </c>
      <c r="N3099" s="83" t="e">
        <f t="shared" si="146"/>
        <v>#DIV/0!</v>
      </c>
    </row>
    <row r="3100" spans="10:14" x14ac:dyDescent="0.25">
      <c r="J3100" s="84">
        <f>EOD_T-A3100</f>
        <v>42094</v>
      </c>
      <c r="K3100" s="83">
        <f t="shared" si="144"/>
        <v>0</v>
      </c>
      <c r="L3100" s="83" t="e">
        <f t="shared" si="145"/>
        <v>#DIV/0!</v>
      </c>
      <c r="M3100" s="83" t="e">
        <f>L3100-CGB_90DSMR</f>
        <v>#DIV/0!</v>
      </c>
      <c r="N3100" s="83" t="e">
        <f t="shared" si="146"/>
        <v>#DIV/0!</v>
      </c>
    </row>
    <row r="3101" spans="10:14" x14ac:dyDescent="0.25">
      <c r="J3101" s="84">
        <f>EOD_T-A3101</f>
        <v>42094</v>
      </c>
      <c r="K3101" s="83">
        <f t="shared" si="144"/>
        <v>0</v>
      </c>
      <c r="L3101" s="83" t="e">
        <f t="shared" si="145"/>
        <v>#DIV/0!</v>
      </c>
      <c r="M3101" s="83" t="e">
        <f>L3101-CGB_90DSMR</f>
        <v>#DIV/0!</v>
      </c>
      <c r="N3101" s="83" t="e">
        <f t="shared" si="146"/>
        <v>#DIV/0!</v>
      </c>
    </row>
    <row r="3102" spans="10:14" x14ac:dyDescent="0.25">
      <c r="J3102" s="84">
        <f>EOD_T-A3102</f>
        <v>42094</v>
      </c>
      <c r="K3102" s="83">
        <f t="shared" si="144"/>
        <v>0</v>
      </c>
      <c r="L3102" s="83" t="e">
        <f t="shared" si="145"/>
        <v>#DIV/0!</v>
      </c>
      <c r="M3102" s="83" t="e">
        <f>L3102-CGB_90DSMR</f>
        <v>#DIV/0!</v>
      </c>
      <c r="N3102" s="83" t="e">
        <f t="shared" si="146"/>
        <v>#DIV/0!</v>
      </c>
    </row>
    <row r="3103" spans="10:14" x14ac:dyDescent="0.25">
      <c r="J3103" s="84">
        <f>EOD_T-A3103</f>
        <v>42094</v>
      </c>
      <c r="K3103" s="83">
        <f t="shared" si="144"/>
        <v>0</v>
      </c>
      <c r="L3103" s="83" t="e">
        <f t="shared" si="145"/>
        <v>#DIV/0!</v>
      </c>
      <c r="M3103" s="83" t="e">
        <f>L3103-CGB_90DSMR</f>
        <v>#DIV/0!</v>
      </c>
      <c r="N3103" s="83" t="e">
        <f t="shared" si="146"/>
        <v>#DIV/0!</v>
      </c>
    </row>
    <row r="3104" spans="10:14" x14ac:dyDescent="0.25">
      <c r="J3104" s="84">
        <f>EOD_T-A3104</f>
        <v>42094</v>
      </c>
      <c r="K3104" s="83">
        <f t="shared" si="144"/>
        <v>0</v>
      </c>
      <c r="L3104" s="83" t="e">
        <f t="shared" si="145"/>
        <v>#DIV/0!</v>
      </c>
      <c r="M3104" s="83" t="e">
        <f>L3104-CGB_90DSMR</f>
        <v>#DIV/0!</v>
      </c>
      <c r="N3104" s="83" t="e">
        <f t="shared" si="146"/>
        <v>#DIV/0!</v>
      </c>
    </row>
    <row r="3105" spans="10:14" x14ac:dyDescent="0.25">
      <c r="J3105" s="84">
        <f>EOD_T-A3105</f>
        <v>42094</v>
      </c>
      <c r="K3105" s="83">
        <f t="shared" si="144"/>
        <v>0</v>
      </c>
      <c r="L3105" s="83" t="e">
        <f t="shared" si="145"/>
        <v>#DIV/0!</v>
      </c>
      <c r="M3105" s="83" t="e">
        <f>L3105-CGB_90DSMR</f>
        <v>#DIV/0!</v>
      </c>
      <c r="N3105" s="83" t="e">
        <f t="shared" si="146"/>
        <v>#DIV/0!</v>
      </c>
    </row>
    <row r="3106" spans="10:14" x14ac:dyDescent="0.25">
      <c r="J3106" s="84">
        <f>EOD_T-A3106</f>
        <v>42094</v>
      </c>
      <c r="K3106" s="83">
        <f t="shared" si="144"/>
        <v>0</v>
      </c>
      <c r="L3106" s="83" t="e">
        <f t="shared" si="145"/>
        <v>#DIV/0!</v>
      </c>
      <c r="M3106" s="83" t="e">
        <f>L3106-CGB_90DSMR</f>
        <v>#DIV/0!</v>
      </c>
      <c r="N3106" s="83" t="e">
        <f t="shared" si="146"/>
        <v>#DIV/0!</v>
      </c>
    </row>
    <row r="3107" spans="10:14" x14ac:dyDescent="0.25">
      <c r="J3107" s="84">
        <f>EOD_T-A3107</f>
        <v>42094</v>
      </c>
      <c r="K3107" s="83">
        <f t="shared" si="144"/>
        <v>0</v>
      </c>
      <c r="L3107" s="83" t="e">
        <f t="shared" si="145"/>
        <v>#DIV/0!</v>
      </c>
      <c r="M3107" s="83" t="e">
        <f>L3107-CGB_90DSMR</f>
        <v>#DIV/0!</v>
      </c>
      <c r="N3107" s="83" t="e">
        <f t="shared" si="146"/>
        <v>#DIV/0!</v>
      </c>
    </row>
    <row r="3108" spans="10:14" x14ac:dyDescent="0.25">
      <c r="J3108" s="84">
        <f>EOD_T-A3108</f>
        <v>42094</v>
      </c>
      <c r="K3108" s="83">
        <f t="shared" si="144"/>
        <v>0</v>
      </c>
      <c r="L3108" s="83" t="e">
        <f t="shared" si="145"/>
        <v>#DIV/0!</v>
      </c>
      <c r="M3108" s="83" t="e">
        <f>L3108-CGB_90DSMR</f>
        <v>#DIV/0!</v>
      </c>
      <c r="N3108" s="83" t="e">
        <f t="shared" si="146"/>
        <v>#DIV/0!</v>
      </c>
    </row>
    <row r="3109" spans="10:14" x14ac:dyDescent="0.25">
      <c r="J3109" s="84">
        <f>EOD_T-A3109</f>
        <v>42094</v>
      </c>
      <c r="K3109" s="83">
        <f t="shared" si="144"/>
        <v>0</v>
      </c>
      <c r="L3109" s="83" t="e">
        <f t="shared" si="145"/>
        <v>#DIV/0!</v>
      </c>
      <c r="M3109" s="83" t="e">
        <f>L3109-CGB_90DSMR</f>
        <v>#DIV/0!</v>
      </c>
      <c r="N3109" s="83" t="e">
        <f t="shared" si="146"/>
        <v>#DIV/0!</v>
      </c>
    </row>
    <row r="3110" spans="10:14" x14ac:dyDescent="0.25">
      <c r="J3110" s="84">
        <f>EOD_T-A3110</f>
        <v>42094</v>
      </c>
      <c r="K3110" s="83">
        <f t="shared" si="144"/>
        <v>0</v>
      </c>
      <c r="L3110" s="83" t="e">
        <f t="shared" si="145"/>
        <v>#DIV/0!</v>
      </c>
      <c r="M3110" s="83" t="e">
        <f>L3110-CGB_90DSMR</f>
        <v>#DIV/0!</v>
      </c>
      <c r="N3110" s="83" t="e">
        <f t="shared" si="146"/>
        <v>#DIV/0!</v>
      </c>
    </row>
    <row r="3111" spans="10:14" x14ac:dyDescent="0.25">
      <c r="J3111" s="84">
        <f>EOD_T-A3111</f>
        <v>42094</v>
      </c>
      <c r="K3111" s="83">
        <f t="shared" si="144"/>
        <v>0</v>
      </c>
      <c r="L3111" s="83" t="e">
        <f t="shared" si="145"/>
        <v>#DIV/0!</v>
      </c>
      <c r="M3111" s="83" t="e">
        <f>L3111-CGB_90DSMR</f>
        <v>#DIV/0!</v>
      </c>
      <c r="N3111" s="83" t="e">
        <f t="shared" si="146"/>
        <v>#DIV/0!</v>
      </c>
    </row>
    <row r="3112" spans="10:14" x14ac:dyDescent="0.25">
      <c r="J3112" s="84">
        <f>EOD_T-A3112</f>
        <v>42094</v>
      </c>
      <c r="K3112" s="83">
        <f t="shared" si="144"/>
        <v>0</v>
      </c>
      <c r="L3112" s="83" t="e">
        <f t="shared" si="145"/>
        <v>#DIV/0!</v>
      </c>
      <c r="M3112" s="83" t="e">
        <f>L3112-CGB_90DSMR</f>
        <v>#DIV/0!</v>
      </c>
      <c r="N3112" s="83" t="e">
        <f t="shared" si="146"/>
        <v>#DIV/0!</v>
      </c>
    </row>
    <row r="3113" spans="10:14" x14ac:dyDescent="0.25">
      <c r="J3113" s="84">
        <f>EOD_T-A3113</f>
        <v>42094</v>
      </c>
      <c r="K3113" s="83">
        <f t="shared" si="144"/>
        <v>0</v>
      </c>
      <c r="L3113" s="83" t="e">
        <f t="shared" si="145"/>
        <v>#DIV/0!</v>
      </c>
      <c r="M3113" s="83" t="e">
        <f>L3113-CGB_90DSMR</f>
        <v>#DIV/0!</v>
      </c>
      <c r="N3113" s="83" t="e">
        <f t="shared" si="146"/>
        <v>#DIV/0!</v>
      </c>
    </row>
    <row r="3114" spans="10:14" x14ac:dyDescent="0.25">
      <c r="J3114" s="84">
        <f>EOD_T-A3114</f>
        <v>42094</v>
      </c>
      <c r="K3114" s="83">
        <f t="shared" si="144"/>
        <v>0</v>
      </c>
      <c r="L3114" s="83" t="e">
        <f t="shared" si="145"/>
        <v>#DIV/0!</v>
      </c>
      <c r="M3114" s="83" t="e">
        <f>L3114-CGB_90DSMR</f>
        <v>#DIV/0!</v>
      </c>
      <c r="N3114" s="83" t="e">
        <f t="shared" si="146"/>
        <v>#DIV/0!</v>
      </c>
    </row>
    <row r="3115" spans="10:14" x14ac:dyDescent="0.25">
      <c r="J3115" s="84">
        <f>EOD_T-A3115</f>
        <v>42094</v>
      </c>
      <c r="K3115" s="83">
        <f t="shared" si="144"/>
        <v>0</v>
      </c>
      <c r="L3115" s="83" t="e">
        <f t="shared" si="145"/>
        <v>#DIV/0!</v>
      </c>
      <c r="M3115" s="83" t="e">
        <f>L3115-CGB_90DSMR</f>
        <v>#DIV/0!</v>
      </c>
      <c r="N3115" s="83" t="e">
        <f t="shared" si="146"/>
        <v>#DIV/0!</v>
      </c>
    </row>
    <row r="3116" spans="10:14" x14ac:dyDescent="0.25">
      <c r="J3116" s="84">
        <f>EOD_T-A3116</f>
        <v>42094</v>
      </c>
      <c r="K3116" s="83">
        <f t="shared" si="144"/>
        <v>0</v>
      </c>
      <c r="L3116" s="83" t="e">
        <f t="shared" si="145"/>
        <v>#DIV/0!</v>
      </c>
      <c r="M3116" s="83" t="e">
        <f>L3116-CGB_90DSMR</f>
        <v>#DIV/0!</v>
      </c>
      <c r="N3116" s="83" t="e">
        <f t="shared" si="146"/>
        <v>#DIV/0!</v>
      </c>
    </row>
    <row r="3117" spans="10:14" x14ac:dyDescent="0.25">
      <c r="J3117" s="84">
        <f>EOD_T-A3117</f>
        <v>42094</v>
      </c>
      <c r="K3117" s="83">
        <f t="shared" si="144"/>
        <v>0</v>
      </c>
      <c r="L3117" s="83" t="e">
        <f t="shared" si="145"/>
        <v>#DIV/0!</v>
      </c>
      <c r="M3117" s="83" t="e">
        <f>L3117-CGB_90DSMR</f>
        <v>#DIV/0!</v>
      </c>
      <c r="N3117" s="83" t="e">
        <f t="shared" si="146"/>
        <v>#DIV/0!</v>
      </c>
    </row>
    <row r="3118" spans="10:14" x14ac:dyDescent="0.25">
      <c r="J3118" s="84">
        <f>EOD_T-A3118</f>
        <v>42094</v>
      </c>
      <c r="K3118" s="83">
        <f t="shared" si="144"/>
        <v>0</v>
      </c>
      <c r="L3118" s="83" t="e">
        <f t="shared" si="145"/>
        <v>#DIV/0!</v>
      </c>
      <c r="M3118" s="83" t="e">
        <f>L3118-CGB_90DSMR</f>
        <v>#DIV/0!</v>
      </c>
      <c r="N3118" s="83" t="e">
        <f t="shared" si="146"/>
        <v>#DIV/0!</v>
      </c>
    </row>
    <row r="3119" spans="10:14" x14ac:dyDescent="0.25">
      <c r="J3119" s="84">
        <f>EOD_T-A3119</f>
        <v>42094</v>
      </c>
      <c r="K3119" s="83">
        <f t="shared" si="144"/>
        <v>0</v>
      </c>
      <c r="L3119" s="83" t="e">
        <f t="shared" si="145"/>
        <v>#DIV/0!</v>
      </c>
      <c r="M3119" s="83" t="e">
        <f>L3119-CGB_90DSMR</f>
        <v>#DIV/0!</v>
      </c>
      <c r="N3119" s="83" t="e">
        <f t="shared" si="146"/>
        <v>#DIV/0!</v>
      </c>
    </row>
    <row r="3120" spans="10:14" x14ac:dyDescent="0.25">
      <c r="J3120" s="84">
        <f>EOD_T-A3120</f>
        <v>42094</v>
      </c>
      <c r="K3120" s="83">
        <f t="shared" si="144"/>
        <v>0</v>
      </c>
      <c r="L3120" s="83" t="e">
        <f t="shared" si="145"/>
        <v>#DIV/0!</v>
      </c>
      <c r="M3120" s="83" t="e">
        <f>L3120-CGB_90DSMR</f>
        <v>#DIV/0!</v>
      </c>
      <c r="N3120" s="83" t="e">
        <f t="shared" si="146"/>
        <v>#DIV/0!</v>
      </c>
    </row>
    <row r="3121" spans="10:14" x14ac:dyDescent="0.25">
      <c r="J3121" s="84">
        <f>EOD_T-A3121</f>
        <v>42094</v>
      </c>
      <c r="K3121" s="83">
        <f t="shared" si="144"/>
        <v>0</v>
      </c>
      <c r="L3121" s="83" t="e">
        <f t="shared" si="145"/>
        <v>#DIV/0!</v>
      </c>
      <c r="M3121" s="83" t="e">
        <f>L3121-CGB_90DSMR</f>
        <v>#DIV/0!</v>
      </c>
      <c r="N3121" s="83" t="e">
        <f t="shared" si="146"/>
        <v>#DIV/0!</v>
      </c>
    </row>
    <row r="3122" spans="10:14" x14ac:dyDescent="0.25">
      <c r="J3122" s="84">
        <f>EOD_T-A3122</f>
        <v>42094</v>
      </c>
      <c r="K3122" s="83">
        <f t="shared" si="144"/>
        <v>0</v>
      </c>
      <c r="L3122" s="83" t="e">
        <f t="shared" si="145"/>
        <v>#DIV/0!</v>
      </c>
      <c r="M3122" s="83" t="e">
        <f>L3122-CGB_90DSMR</f>
        <v>#DIV/0!</v>
      </c>
      <c r="N3122" s="83" t="e">
        <f t="shared" si="146"/>
        <v>#DIV/0!</v>
      </c>
    </row>
    <row r="3123" spans="10:14" x14ac:dyDescent="0.25">
      <c r="J3123" s="84">
        <f>EOD_T-A3123</f>
        <v>42094</v>
      </c>
      <c r="K3123" s="83">
        <f t="shared" si="144"/>
        <v>0</v>
      </c>
      <c r="L3123" s="83" t="e">
        <f t="shared" si="145"/>
        <v>#DIV/0!</v>
      </c>
      <c r="M3123" s="83" t="e">
        <f>L3123-CGB_90DSMR</f>
        <v>#DIV/0!</v>
      </c>
      <c r="N3123" s="83" t="e">
        <f t="shared" si="146"/>
        <v>#DIV/0!</v>
      </c>
    </row>
    <row r="3124" spans="10:14" x14ac:dyDescent="0.25">
      <c r="J3124" s="84">
        <f>EOD_T-A3124</f>
        <v>42094</v>
      </c>
      <c r="K3124" s="83">
        <f t="shared" si="144"/>
        <v>0</v>
      </c>
      <c r="L3124" s="83" t="e">
        <f t="shared" si="145"/>
        <v>#DIV/0!</v>
      </c>
      <c r="M3124" s="83" t="e">
        <f>L3124-CGB_90DSMR</f>
        <v>#DIV/0!</v>
      </c>
      <c r="N3124" s="83" t="e">
        <f t="shared" si="146"/>
        <v>#DIV/0!</v>
      </c>
    </row>
    <row r="3125" spans="10:14" x14ac:dyDescent="0.25">
      <c r="J3125" s="84">
        <f>EOD_T-A3125</f>
        <v>42094</v>
      </c>
      <c r="K3125" s="83">
        <f t="shared" si="144"/>
        <v>0</v>
      </c>
      <c r="L3125" s="83" t="e">
        <f t="shared" si="145"/>
        <v>#DIV/0!</v>
      </c>
      <c r="M3125" s="83" t="e">
        <f>L3125-CGB_90DSMR</f>
        <v>#DIV/0!</v>
      </c>
      <c r="N3125" s="83" t="e">
        <f t="shared" si="146"/>
        <v>#DIV/0!</v>
      </c>
    </row>
    <row r="3126" spans="10:14" x14ac:dyDescent="0.25">
      <c r="J3126" s="84">
        <f>EOD_T-A3126</f>
        <v>42094</v>
      </c>
      <c r="K3126" s="83">
        <f t="shared" si="144"/>
        <v>0</v>
      </c>
      <c r="L3126" s="83" t="e">
        <f t="shared" si="145"/>
        <v>#DIV/0!</v>
      </c>
      <c r="M3126" s="83" t="e">
        <f>L3126-CGB_90DSMR</f>
        <v>#DIV/0!</v>
      </c>
      <c r="N3126" s="83" t="e">
        <f t="shared" si="146"/>
        <v>#DIV/0!</v>
      </c>
    </row>
    <row r="3127" spans="10:14" x14ac:dyDescent="0.25">
      <c r="J3127" s="84">
        <f>EOD_T-A3127</f>
        <v>42094</v>
      </c>
      <c r="K3127" s="83">
        <f t="shared" si="144"/>
        <v>0</v>
      </c>
      <c r="L3127" s="83" t="e">
        <f t="shared" si="145"/>
        <v>#DIV/0!</v>
      </c>
      <c r="M3127" s="83" t="e">
        <f>L3127-CGB_90DSMR</f>
        <v>#DIV/0!</v>
      </c>
      <c r="N3127" s="83" t="e">
        <f t="shared" si="146"/>
        <v>#DIV/0!</v>
      </c>
    </row>
    <row r="3128" spans="10:14" x14ac:dyDescent="0.25">
      <c r="J3128" s="84">
        <f>EOD_T-A3128</f>
        <v>42094</v>
      </c>
      <c r="K3128" s="83">
        <f t="shared" si="144"/>
        <v>0</v>
      </c>
      <c r="L3128" s="83" t="e">
        <f t="shared" si="145"/>
        <v>#DIV/0!</v>
      </c>
      <c r="M3128" s="83" t="e">
        <f>L3128-CGB_90DSMR</f>
        <v>#DIV/0!</v>
      </c>
      <c r="N3128" s="83" t="e">
        <f t="shared" si="146"/>
        <v>#DIV/0!</v>
      </c>
    </row>
    <row r="3129" spans="10:14" x14ac:dyDescent="0.25">
      <c r="J3129" s="84">
        <f>EOD_T-A3129</f>
        <v>42094</v>
      </c>
      <c r="K3129" s="83">
        <f t="shared" si="144"/>
        <v>0</v>
      </c>
      <c r="L3129" s="83" t="e">
        <f t="shared" si="145"/>
        <v>#DIV/0!</v>
      </c>
      <c r="M3129" s="83" t="e">
        <f>L3129-CGB_90DSMR</f>
        <v>#DIV/0!</v>
      </c>
      <c r="N3129" s="83" t="e">
        <f t="shared" si="146"/>
        <v>#DIV/0!</v>
      </c>
    </row>
    <row r="3130" spans="10:14" x14ac:dyDescent="0.25">
      <c r="J3130" s="84">
        <f>EOD_T-A3130</f>
        <v>42094</v>
      </c>
      <c r="K3130" s="83">
        <f t="shared" si="144"/>
        <v>0</v>
      </c>
      <c r="L3130" s="83" t="e">
        <f t="shared" si="145"/>
        <v>#DIV/0!</v>
      </c>
      <c r="M3130" s="83" t="e">
        <f>L3130-CGB_90DSMR</f>
        <v>#DIV/0!</v>
      </c>
      <c r="N3130" s="83" t="e">
        <f t="shared" si="146"/>
        <v>#DIV/0!</v>
      </c>
    </row>
    <row r="3131" spans="10:14" x14ac:dyDescent="0.25">
      <c r="J3131" s="84">
        <f>EOD_T-A3131</f>
        <v>42094</v>
      </c>
      <c r="K3131" s="83">
        <f t="shared" si="144"/>
        <v>0</v>
      </c>
      <c r="L3131" s="83" t="e">
        <f t="shared" si="145"/>
        <v>#DIV/0!</v>
      </c>
      <c r="M3131" s="83" t="e">
        <f>L3131-CGB_90DSMR</f>
        <v>#DIV/0!</v>
      </c>
      <c r="N3131" s="83" t="e">
        <f t="shared" si="146"/>
        <v>#DIV/0!</v>
      </c>
    </row>
    <row r="3132" spans="10:14" x14ac:dyDescent="0.25">
      <c r="J3132" s="84">
        <f>EOD_T-A3132</f>
        <v>42094</v>
      </c>
      <c r="K3132" s="83">
        <f t="shared" si="144"/>
        <v>0</v>
      </c>
      <c r="L3132" s="83" t="e">
        <f t="shared" si="145"/>
        <v>#DIV/0!</v>
      </c>
      <c r="M3132" s="83" t="e">
        <f>L3132-CGB_90DSMR</f>
        <v>#DIV/0!</v>
      </c>
      <c r="N3132" s="83" t="e">
        <f t="shared" si="146"/>
        <v>#DIV/0!</v>
      </c>
    </row>
    <row r="3133" spans="10:14" x14ac:dyDescent="0.25">
      <c r="J3133" s="84">
        <f>EOD_T-A3133</f>
        <v>42094</v>
      </c>
      <c r="K3133" s="83">
        <f t="shared" si="144"/>
        <v>0</v>
      </c>
      <c r="L3133" s="83" t="e">
        <f t="shared" si="145"/>
        <v>#DIV/0!</v>
      </c>
      <c r="M3133" s="83" t="e">
        <f>L3133-CGB_90DSMR</f>
        <v>#DIV/0!</v>
      </c>
      <c r="N3133" s="83" t="e">
        <f t="shared" si="146"/>
        <v>#DIV/0!</v>
      </c>
    </row>
    <row r="3134" spans="10:14" x14ac:dyDescent="0.25">
      <c r="J3134" s="84">
        <f>EOD_T-A3134</f>
        <v>42094</v>
      </c>
      <c r="K3134" s="83">
        <f t="shared" si="144"/>
        <v>0</v>
      </c>
      <c r="L3134" s="83" t="e">
        <f t="shared" si="145"/>
        <v>#DIV/0!</v>
      </c>
      <c r="M3134" s="83" t="e">
        <f>L3134-CGB_90DSMR</f>
        <v>#DIV/0!</v>
      </c>
      <c r="N3134" s="83" t="e">
        <f t="shared" si="146"/>
        <v>#DIV/0!</v>
      </c>
    </row>
    <row r="3135" spans="10:14" x14ac:dyDescent="0.25">
      <c r="J3135" s="84">
        <f>EOD_T-A3135</f>
        <v>42094</v>
      </c>
      <c r="K3135" s="83">
        <f t="shared" si="144"/>
        <v>0</v>
      </c>
      <c r="L3135" s="83" t="e">
        <f t="shared" si="145"/>
        <v>#DIV/0!</v>
      </c>
      <c r="M3135" s="83" t="e">
        <f>L3135-CGB_90DSMR</f>
        <v>#DIV/0!</v>
      </c>
      <c r="N3135" s="83" t="e">
        <f t="shared" si="146"/>
        <v>#DIV/0!</v>
      </c>
    </row>
    <row r="3136" spans="10:14" x14ac:dyDescent="0.25">
      <c r="J3136" s="84">
        <f>EOD_T-A3136</f>
        <v>42094</v>
      </c>
      <c r="K3136" s="83">
        <f t="shared" si="144"/>
        <v>0</v>
      </c>
      <c r="L3136" s="83" t="e">
        <f t="shared" si="145"/>
        <v>#DIV/0!</v>
      </c>
      <c r="M3136" s="83" t="e">
        <f>L3136-CGB_90DSMR</f>
        <v>#DIV/0!</v>
      </c>
      <c r="N3136" s="83" t="e">
        <f t="shared" si="146"/>
        <v>#DIV/0!</v>
      </c>
    </row>
    <row r="3137" spans="10:14" x14ac:dyDescent="0.25">
      <c r="J3137" s="84">
        <f>EOD_T-A3137</f>
        <v>42094</v>
      </c>
      <c r="K3137" s="83">
        <f t="shared" si="144"/>
        <v>0</v>
      </c>
      <c r="L3137" s="83" t="e">
        <f t="shared" si="145"/>
        <v>#DIV/0!</v>
      </c>
      <c r="M3137" s="83" t="e">
        <f>L3137-CGB_90DSMR</f>
        <v>#DIV/0!</v>
      </c>
      <c r="N3137" s="83" t="e">
        <f t="shared" si="146"/>
        <v>#DIV/0!</v>
      </c>
    </row>
    <row r="3138" spans="10:14" x14ac:dyDescent="0.25">
      <c r="J3138" s="84">
        <f>EOD_T-A3138</f>
        <v>42094</v>
      </c>
      <c r="K3138" s="83">
        <f t="shared" si="144"/>
        <v>0</v>
      </c>
      <c r="L3138" s="83" t="e">
        <f t="shared" si="145"/>
        <v>#DIV/0!</v>
      </c>
      <c r="M3138" s="83" t="e">
        <f>L3138-CGB_90DSMR</f>
        <v>#DIV/0!</v>
      </c>
      <c r="N3138" s="83" t="e">
        <f t="shared" si="146"/>
        <v>#DIV/0!</v>
      </c>
    </row>
    <row r="3139" spans="10:14" x14ac:dyDescent="0.25">
      <c r="J3139" s="84">
        <f>EOD_T-A3139</f>
        <v>42094</v>
      </c>
      <c r="K3139" s="83">
        <f t="shared" si="144"/>
        <v>0</v>
      </c>
      <c r="L3139" s="83" t="e">
        <f t="shared" si="145"/>
        <v>#DIV/0!</v>
      </c>
      <c r="M3139" s="83" t="e">
        <f>L3139-CGB_90DSMR</f>
        <v>#DIV/0!</v>
      </c>
      <c r="N3139" s="83" t="e">
        <f t="shared" si="146"/>
        <v>#DIV/0!</v>
      </c>
    </row>
    <row r="3140" spans="10:14" x14ac:dyDescent="0.25">
      <c r="J3140" s="84">
        <f>EOD_T-A3140</f>
        <v>42094</v>
      </c>
      <c r="K3140" s="83">
        <f t="shared" si="144"/>
        <v>0</v>
      </c>
      <c r="L3140" s="83" t="e">
        <f t="shared" si="145"/>
        <v>#DIV/0!</v>
      </c>
      <c r="M3140" s="83" t="e">
        <f>L3140-CGB_90DSMR</f>
        <v>#DIV/0!</v>
      </c>
      <c r="N3140" s="83" t="e">
        <f t="shared" si="146"/>
        <v>#DIV/0!</v>
      </c>
    </row>
    <row r="3141" spans="10:14" x14ac:dyDescent="0.25">
      <c r="J3141" s="84">
        <f>EOD_T-A3141</f>
        <v>42094</v>
      </c>
      <c r="K3141" s="83">
        <f t="shared" si="144"/>
        <v>0</v>
      </c>
      <c r="L3141" s="83" t="e">
        <f t="shared" si="145"/>
        <v>#DIV/0!</v>
      </c>
      <c r="M3141" s="83" t="e">
        <f>L3141-CGB_90DSMR</f>
        <v>#DIV/0!</v>
      </c>
      <c r="N3141" s="83" t="e">
        <f t="shared" si="146"/>
        <v>#DIV/0!</v>
      </c>
    </row>
    <row r="3142" spans="10:14" x14ac:dyDescent="0.25">
      <c r="J3142" s="84">
        <f>EOD_T-A3142</f>
        <v>42094</v>
      </c>
      <c r="K3142" s="83">
        <f t="shared" si="144"/>
        <v>0</v>
      </c>
      <c r="L3142" s="83" t="e">
        <f t="shared" si="145"/>
        <v>#DIV/0!</v>
      </c>
      <c r="M3142" s="83" t="e">
        <f>L3142-CGB_90DSMR</f>
        <v>#DIV/0!</v>
      </c>
      <c r="N3142" s="83" t="e">
        <f t="shared" si="146"/>
        <v>#DIV/0!</v>
      </c>
    </row>
    <row r="3143" spans="10:14" x14ac:dyDescent="0.25">
      <c r="J3143" s="84">
        <f>EOD_T-A3143</f>
        <v>42094</v>
      </c>
      <c r="K3143" s="83">
        <f t="shared" si="144"/>
        <v>0</v>
      </c>
      <c r="L3143" s="83" t="e">
        <f t="shared" si="145"/>
        <v>#DIV/0!</v>
      </c>
      <c r="M3143" s="83" t="e">
        <f>L3143-CGB_90DSMR</f>
        <v>#DIV/0!</v>
      </c>
      <c r="N3143" s="83" t="e">
        <f t="shared" si="146"/>
        <v>#DIV/0!</v>
      </c>
    </row>
    <row r="3144" spans="10:14" x14ac:dyDescent="0.25">
      <c r="J3144" s="84">
        <f>EOD_T-A3144</f>
        <v>42094</v>
      </c>
      <c r="K3144" s="83">
        <f t="shared" si="144"/>
        <v>0</v>
      </c>
      <c r="L3144" s="83" t="e">
        <f t="shared" si="145"/>
        <v>#DIV/0!</v>
      </c>
      <c r="M3144" s="83" t="e">
        <f>L3144-CGB_90DSMR</f>
        <v>#DIV/0!</v>
      </c>
      <c r="N3144" s="83" t="e">
        <f t="shared" si="146"/>
        <v>#DIV/0!</v>
      </c>
    </row>
    <row r="3145" spans="10:14" x14ac:dyDescent="0.25">
      <c r="J3145" s="84">
        <f>EOD_T-A3145</f>
        <v>42094</v>
      </c>
      <c r="K3145" s="83">
        <f t="shared" si="144"/>
        <v>0</v>
      </c>
      <c r="L3145" s="83" t="e">
        <f t="shared" si="145"/>
        <v>#DIV/0!</v>
      </c>
      <c r="M3145" s="83" t="e">
        <f>L3145-CGB_90DSMR</f>
        <v>#DIV/0!</v>
      </c>
      <c r="N3145" s="83" t="e">
        <f t="shared" si="146"/>
        <v>#DIV/0!</v>
      </c>
    </row>
    <row r="3146" spans="10:14" x14ac:dyDescent="0.25">
      <c r="J3146" s="84">
        <f>EOD_T-A3146</f>
        <v>42094</v>
      </c>
      <c r="K3146" s="83">
        <f t="shared" si="144"/>
        <v>0</v>
      </c>
      <c r="L3146" s="83" t="e">
        <f t="shared" si="145"/>
        <v>#DIV/0!</v>
      </c>
      <c r="M3146" s="83" t="e">
        <f>L3146-CGB_90DSMR</f>
        <v>#DIV/0!</v>
      </c>
      <c r="N3146" s="83" t="e">
        <f t="shared" si="146"/>
        <v>#DIV/0!</v>
      </c>
    </row>
    <row r="3147" spans="10:14" x14ac:dyDescent="0.25">
      <c r="J3147" s="84">
        <f>EOD_T-A3147</f>
        <v>42094</v>
      </c>
      <c r="K3147" s="83">
        <f t="shared" si="144"/>
        <v>0</v>
      </c>
      <c r="L3147" s="83" t="e">
        <f t="shared" si="145"/>
        <v>#DIV/0!</v>
      </c>
      <c r="M3147" s="83" t="e">
        <f>L3147-CGB_90DSMR</f>
        <v>#DIV/0!</v>
      </c>
      <c r="N3147" s="83" t="e">
        <f t="shared" si="146"/>
        <v>#DIV/0!</v>
      </c>
    </row>
    <row r="3148" spans="10:14" x14ac:dyDescent="0.25">
      <c r="J3148" s="84">
        <f>EOD_T-A3148</f>
        <v>42094</v>
      </c>
      <c r="K3148" s="83">
        <f t="shared" ref="K3148:K3211" si="147">E3148-E3149</f>
        <v>0</v>
      </c>
      <c r="L3148" s="83" t="e">
        <f t="shared" ref="L3148:L3211" si="148">K3148/E3149*100</f>
        <v>#DIV/0!</v>
      </c>
      <c r="M3148" s="83" t="e">
        <f>L3148-CGB_90DSMR</f>
        <v>#DIV/0!</v>
      </c>
      <c r="N3148" s="83" t="e">
        <f t="shared" ref="N3148:N3211" si="149">M3148*M3148</f>
        <v>#DIV/0!</v>
      </c>
    </row>
    <row r="3149" spans="10:14" x14ac:dyDescent="0.25">
      <c r="J3149" s="84">
        <f>EOD_T-A3149</f>
        <v>42094</v>
      </c>
      <c r="K3149" s="83">
        <f t="shared" si="147"/>
        <v>0</v>
      </c>
      <c r="L3149" s="83" t="e">
        <f t="shared" si="148"/>
        <v>#DIV/0!</v>
      </c>
      <c r="M3149" s="83" t="e">
        <f>L3149-CGB_90DSMR</f>
        <v>#DIV/0!</v>
      </c>
      <c r="N3149" s="83" t="e">
        <f t="shared" si="149"/>
        <v>#DIV/0!</v>
      </c>
    </row>
    <row r="3150" spans="10:14" x14ac:dyDescent="0.25">
      <c r="J3150" s="84">
        <f>EOD_T-A3150</f>
        <v>42094</v>
      </c>
      <c r="K3150" s="83">
        <f t="shared" si="147"/>
        <v>0</v>
      </c>
      <c r="L3150" s="83" t="e">
        <f t="shared" si="148"/>
        <v>#DIV/0!</v>
      </c>
      <c r="M3150" s="83" t="e">
        <f>L3150-CGB_90DSMR</f>
        <v>#DIV/0!</v>
      </c>
      <c r="N3150" s="83" t="e">
        <f t="shared" si="149"/>
        <v>#DIV/0!</v>
      </c>
    </row>
    <row r="3151" spans="10:14" x14ac:dyDescent="0.25">
      <c r="J3151" s="84">
        <f>EOD_T-A3151</f>
        <v>42094</v>
      </c>
      <c r="K3151" s="83">
        <f t="shared" si="147"/>
        <v>0</v>
      </c>
      <c r="L3151" s="83" t="e">
        <f t="shared" si="148"/>
        <v>#DIV/0!</v>
      </c>
      <c r="M3151" s="83" t="e">
        <f>L3151-CGB_90DSMR</f>
        <v>#DIV/0!</v>
      </c>
      <c r="N3151" s="83" t="e">
        <f t="shared" si="149"/>
        <v>#DIV/0!</v>
      </c>
    </row>
    <row r="3152" spans="10:14" x14ac:dyDescent="0.25">
      <c r="J3152" s="84">
        <f>EOD_T-A3152</f>
        <v>42094</v>
      </c>
      <c r="K3152" s="83">
        <f t="shared" si="147"/>
        <v>0</v>
      </c>
      <c r="L3152" s="83" t="e">
        <f t="shared" si="148"/>
        <v>#DIV/0!</v>
      </c>
      <c r="M3152" s="83" t="e">
        <f>L3152-CGB_90DSMR</f>
        <v>#DIV/0!</v>
      </c>
      <c r="N3152" s="83" t="e">
        <f t="shared" si="149"/>
        <v>#DIV/0!</v>
      </c>
    </row>
    <row r="3153" spans="10:14" x14ac:dyDescent="0.25">
      <c r="J3153" s="84">
        <f>EOD_T-A3153</f>
        <v>42094</v>
      </c>
      <c r="K3153" s="83">
        <f t="shared" si="147"/>
        <v>0</v>
      </c>
      <c r="L3153" s="83" t="e">
        <f t="shared" si="148"/>
        <v>#DIV/0!</v>
      </c>
      <c r="M3153" s="83" t="e">
        <f>L3153-CGB_90DSMR</f>
        <v>#DIV/0!</v>
      </c>
      <c r="N3153" s="83" t="e">
        <f t="shared" si="149"/>
        <v>#DIV/0!</v>
      </c>
    </row>
    <row r="3154" spans="10:14" x14ac:dyDescent="0.25">
      <c r="J3154" s="84">
        <f>EOD_T-A3154</f>
        <v>42094</v>
      </c>
      <c r="K3154" s="83">
        <f t="shared" si="147"/>
        <v>0</v>
      </c>
      <c r="L3154" s="83" t="e">
        <f t="shared" si="148"/>
        <v>#DIV/0!</v>
      </c>
      <c r="M3154" s="83" t="e">
        <f>L3154-CGB_90DSMR</f>
        <v>#DIV/0!</v>
      </c>
      <c r="N3154" s="83" t="e">
        <f t="shared" si="149"/>
        <v>#DIV/0!</v>
      </c>
    </row>
    <row r="3155" spans="10:14" x14ac:dyDescent="0.25">
      <c r="J3155" s="84">
        <f>EOD_T-A3155</f>
        <v>42094</v>
      </c>
      <c r="K3155" s="83">
        <f t="shared" si="147"/>
        <v>0</v>
      </c>
      <c r="L3155" s="83" t="e">
        <f t="shared" si="148"/>
        <v>#DIV/0!</v>
      </c>
      <c r="M3155" s="83" t="e">
        <f>L3155-CGB_90DSMR</f>
        <v>#DIV/0!</v>
      </c>
      <c r="N3155" s="83" t="e">
        <f t="shared" si="149"/>
        <v>#DIV/0!</v>
      </c>
    </row>
    <row r="3156" spans="10:14" x14ac:dyDescent="0.25">
      <c r="J3156" s="84">
        <f>EOD_T-A3156</f>
        <v>42094</v>
      </c>
      <c r="K3156" s="83">
        <f t="shared" si="147"/>
        <v>0</v>
      </c>
      <c r="L3156" s="83" t="e">
        <f t="shared" si="148"/>
        <v>#DIV/0!</v>
      </c>
      <c r="M3156" s="83" t="e">
        <f>L3156-CGB_90DSMR</f>
        <v>#DIV/0!</v>
      </c>
      <c r="N3156" s="83" t="e">
        <f t="shared" si="149"/>
        <v>#DIV/0!</v>
      </c>
    </row>
    <row r="3157" spans="10:14" x14ac:dyDescent="0.25">
      <c r="J3157" s="84">
        <f>EOD_T-A3157</f>
        <v>42094</v>
      </c>
      <c r="K3157" s="83">
        <f t="shared" si="147"/>
        <v>0</v>
      </c>
      <c r="L3157" s="83" t="e">
        <f t="shared" si="148"/>
        <v>#DIV/0!</v>
      </c>
      <c r="M3157" s="83" t="e">
        <f>L3157-CGB_90DSMR</f>
        <v>#DIV/0!</v>
      </c>
      <c r="N3157" s="83" t="e">
        <f t="shared" si="149"/>
        <v>#DIV/0!</v>
      </c>
    </row>
    <row r="3158" spans="10:14" x14ac:dyDescent="0.25">
      <c r="J3158" s="84">
        <f>EOD_T-A3158</f>
        <v>42094</v>
      </c>
      <c r="K3158" s="83">
        <f t="shared" si="147"/>
        <v>0</v>
      </c>
      <c r="L3158" s="83" t="e">
        <f t="shared" si="148"/>
        <v>#DIV/0!</v>
      </c>
      <c r="M3158" s="83" t="e">
        <f>L3158-CGB_90DSMR</f>
        <v>#DIV/0!</v>
      </c>
      <c r="N3158" s="83" t="e">
        <f t="shared" si="149"/>
        <v>#DIV/0!</v>
      </c>
    </row>
    <row r="3159" spans="10:14" x14ac:dyDescent="0.25">
      <c r="J3159" s="84">
        <f>EOD_T-A3159</f>
        <v>42094</v>
      </c>
      <c r="K3159" s="83">
        <f t="shared" si="147"/>
        <v>0</v>
      </c>
      <c r="L3159" s="83" t="e">
        <f t="shared" si="148"/>
        <v>#DIV/0!</v>
      </c>
      <c r="M3159" s="83" t="e">
        <f>L3159-CGB_90DSMR</f>
        <v>#DIV/0!</v>
      </c>
      <c r="N3159" s="83" t="e">
        <f t="shared" si="149"/>
        <v>#DIV/0!</v>
      </c>
    </row>
    <row r="3160" spans="10:14" x14ac:dyDescent="0.25">
      <c r="J3160" s="84">
        <f>EOD_T-A3160</f>
        <v>42094</v>
      </c>
      <c r="K3160" s="83">
        <f t="shared" si="147"/>
        <v>0</v>
      </c>
      <c r="L3160" s="83" t="e">
        <f t="shared" si="148"/>
        <v>#DIV/0!</v>
      </c>
      <c r="M3160" s="83" t="e">
        <f>L3160-CGB_90DSMR</f>
        <v>#DIV/0!</v>
      </c>
      <c r="N3160" s="83" t="e">
        <f t="shared" si="149"/>
        <v>#DIV/0!</v>
      </c>
    </row>
    <row r="3161" spans="10:14" x14ac:dyDescent="0.25">
      <c r="J3161" s="84">
        <f>EOD_T-A3161</f>
        <v>42094</v>
      </c>
      <c r="K3161" s="83">
        <f t="shared" si="147"/>
        <v>0</v>
      </c>
      <c r="L3161" s="83" t="e">
        <f t="shared" si="148"/>
        <v>#DIV/0!</v>
      </c>
      <c r="M3161" s="83" t="e">
        <f>L3161-CGB_90DSMR</f>
        <v>#DIV/0!</v>
      </c>
      <c r="N3161" s="83" t="e">
        <f t="shared" si="149"/>
        <v>#DIV/0!</v>
      </c>
    </row>
    <row r="3162" spans="10:14" x14ac:dyDescent="0.25">
      <c r="J3162" s="84">
        <f>EOD_T-A3162</f>
        <v>42094</v>
      </c>
      <c r="K3162" s="83">
        <f t="shared" si="147"/>
        <v>0</v>
      </c>
      <c r="L3162" s="83" t="e">
        <f t="shared" si="148"/>
        <v>#DIV/0!</v>
      </c>
      <c r="M3162" s="83" t="e">
        <f>L3162-CGB_90DSMR</f>
        <v>#DIV/0!</v>
      </c>
      <c r="N3162" s="83" t="e">
        <f t="shared" si="149"/>
        <v>#DIV/0!</v>
      </c>
    </row>
    <row r="3163" spans="10:14" x14ac:dyDescent="0.25">
      <c r="J3163" s="84">
        <f>EOD_T-A3163</f>
        <v>42094</v>
      </c>
      <c r="K3163" s="83">
        <f t="shared" si="147"/>
        <v>0</v>
      </c>
      <c r="L3163" s="83" t="e">
        <f t="shared" si="148"/>
        <v>#DIV/0!</v>
      </c>
      <c r="M3163" s="83" t="e">
        <f>L3163-CGB_90DSMR</f>
        <v>#DIV/0!</v>
      </c>
      <c r="N3163" s="83" t="e">
        <f t="shared" si="149"/>
        <v>#DIV/0!</v>
      </c>
    </row>
    <row r="3164" spans="10:14" x14ac:dyDescent="0.25">
      <c r="J3164" s="84">
        <f>EOD_T-A3164</f>
        <v>42094</v>
      </c>
      <c r="K3164" s="83">
        <f t="shared" si="147"/>
        <v>0</v>
      </c>
      <c r="L3164" s="83" t="e">
        <f t="shared" si="148"/>
        <v>#DIV/0!</v>
      </c>
      <c r="M3164" s="83" t="e">
        <f>L3164-CGB_90DSMR</f>
        <v>#DIV/0!</v>
      </c>
      <c r="N3164" s="83" t="e">
        <f t="shared" si="149"/>
        <v>#DIV/0!</v>
      </c>
    </row>
    <row r="3165" spans="10:14" x14ac:dyDescent="0.25">
      <c r="J3165" s="84">
        <f>EOD_T-A3165</f>
        <v>42094</v>
      </c>
      <c r="K3165" s="83">
        <f t="shared" si="147"/>
        <v>0</v>
      </c>
      <c r="L3165" s="83" t="e">
        <f t="shared" si="148"/>
        <v>#DIV/0!</v>
      </c>
      <c r="M3165" s="83" t="e">
        <f>L3165-CGB_90DSMR</f>
        <v>#DIV/0!</v>
      </c>
      <c r="N3165" s="83" t="e">
        <f t="shared" si="149"/>
        <v>#DIV/0!</v>
      </c>
    </row>
    <row r="3166" spans="10:14" x14ac:dyDescent="0.25">
      <c r="J3166" s="84">
        <f>EOD_T-A3166</f>
        <v>42094</v>
      </c>
      <c r="K3166" s="83">
        <f t="shared" si="147"/>
        <v>0</v>
      </c>
      <c r="L3166" s="83" t="e">
        <f t="shared" si="148"/>
        <v>#DIV/0!</v>
      </c>
      <c r="M3166" s="83" t="e">
        <f>L3166-CGB_90DSMR</f>
        <v>#DIV/0!</v>
      </c>
      <c r="N3166" s="83" t="e">
        <f t="shared" si="149"/>
        <v>#DIV/0!</v>
      </c>
    </row>
    <row r="3167" spans="10:14" x14ac:dyDescent="0.25">
      <c r="J3167" s="84">
        <f>EOD_T-A3167</f>
        <v>42094</v>
      </c>
      <c r="K3167" s="83">
        <f t="shared" si="147"/>
        <v>0</v>
      </c>
      <c r="L3167" s="83" t="e">
        <f t="shared" si="148"/>
        <v>#DIV/0!</v>
      </c>
      <c r="M3167" s="83" t="e">
        <f>L3167-CGB_90DSMR</f>
        <v>#DIV/0!</v>
      </c>
      <c r="N3167" s="83" t="e">
        <f t="shared" si="149"/>
        <v>#DIV/0!</v>
      </c>
    </row>
    <row r="3168" spans="10:14" x14ac:dyDescent="0.25">
      <c r="J3168" s="84">
        <f>EOD_T-A3168</f>
        <v>42094</v>
      </c>
      <c r="K3168" s="83">
        <f t="shared" si="147"/>
        <v>0</v>
      </c>
      <c r="L3168" s="83" t="e">
        <f t="shared" si="148"/>
        <v>#DIV/0!</v>
      </c>
      <c r="M3168" s="83" t="e">
        <f>L3168-CGB_90DSMR</f>
        <v>#DIV/0!</v>
      </c>
      <c r="N3168" s="83" t="e">
        <f t="shared" si="149"/>
        <v>#DIV/0!</v>
      </c>
    </row>
    <row r="3169" spans="10:14" x14ac:dyDescent="0.25">
      <c r="J3169" s="84">
        <f>EOD_T-A3169</f>
        <v>42094</v>
      </c>
      <c r="K3169" s="83">
        <f t="shared" si="147"/>
        <v>0</v>
      </c>
      <c r="L3169" s="83" t="e">
        <f t="shared" si="148"/>
        <v>#DIV/0!</v>
      </c>
      <c r="M3169" s="83" t="e">
        <f>L3169-CGB_90DSMR</f>
        <v>#DIV/0!</v>
      </c>
      <c r="N3169" s="83" t="e">
        <f t="shared" si="149"/>
        <v>#DIV/0!</v>
      </c>
    </row>
    <row r="3170" spans="10:14" x14ac:dyDescent="0.25">
      <c r="J3170" s="84">
        <f>EOD_T-A3170</f>
        <v>42094</v>
      </c>
      <c r="K3170" s="83">
        <f t="shared" si="147"/>
        <v>0</v>
      </c>
      <c r="L3170" s="83" t="e">
        <f t="shared" si="148"/>
        <v>#DIV/0!</v>
      </c>
      <c r="M3170" s="83" t="e">
        <f>L3170-CGB_90DSMR</f>
        <v>#DIV/0!</v>
      </c>
      <c r="N3170" s="83" t="e">
        <f t="shared" si="149"/>
        <v>#DIV/0!</v>
      </c>
    </row>
    <row r="3171" spans="10:14" x14ac:dyDescent="0.25">
      <c r="J3171" s="84">
        <f>EOD_T-A3171</f>
        <v>42094</v>
      </c>
      <c r="K3171" s="83">
        <f t="shared" si="147"/>
        <v>0</v>
      </c>
      <c r="L3171" s="83" t="e">
        <f t="shared" si="148"/>
        <v>#DIV/0!</v>
      </c>
      <c r="M3171" s="83" t="e">
        <f>L3171-CGB_90DSMR</f>
        <v>#DIV/0!</v>
      </c>
      <c r="N3171" s="83" t="e">
        <f t="shared" si="149"/>
        <v>#DIV/0!</v>
      </c>
    </row>
    <row r="3172" spans="10:14" x14ac:dyDescent="0.25">
      <c r="J3172" s="84">
        <f>EOD_T-A3172</f>
        <v>42094</v>
      </c>
      <c r="K3172" s="83">
        <f t="shared" si="147"/>
        <v>0</v>
      </c>
      <c r="L3172" s="83" t="e">
        <f t="shared" si="148"/>
        <v>#DIV/0!</v>
      </c>
      <c r="M3172" s="83" t="e">
        <f>L3172-CGB_90DSMR</f>
        <v>#DIV/0!</v>
      </c>
      <c r="N3172" s="83" t="e">
        <f t="shared" si="149"/>
        <v>#DIV/0!</v>
      </c>
    </row>
    <row r="3173" spans="10:14" x14ac:dyDescent="0.25">
      <c r="J3173" s="84">
        <f>EOD_T-A3173</f>
        <v>42094</v>
      </c>
      <c r="K3173" s="83">
        <f t="shared" si="147"/>
        <v>0</v>
      </c>
      <c r="L3173" s="83" t="e">
        <f t="shared" si="148"/>
        <v>#DIV/0!</v>
      </c>
      <c r="M3173" s="83" t="e">
        <f>L3173-CGB_90DSMR</f>
        <v>#DIV/0!</v>
      </c>
      <c r="N3173" s="83" t="e">
        <f t="shared" si="149"/>
        <v>#DIV/0!</v>
      </c>
    </row>
    <row r="3174" spans="10:14" x14ac:dyDescent="0.25">
      <c r="J3174" s="84">
        <f>EOD_T-A3174</f>
        <v>42094</v>
      </c>
      <c r="K3174" s="83">
        <f t="shared" si="147"/>
        <v>0</v>
      </c>
      <c r="L3174" s="83" t="e">
        <f t="shared" si="148"/>
        <v>#DIV/0!</v>
      </c>
      <c r="M3174" s="83" t="e">
        <f>L3174-CGB_90DSMR</f>
        <v>#DIV/0!</v>
      </c>
      <c r="N3174" s="83" t="e">
        <f t="shared" si="149"/>
        <v>#DIV/0!</v>
      </c>
    </row>
    <row r="3175" spans="10:14" x14ac:dyDescent="0.25">
      <c r="J3175" s="84">
        <f>EOD_T-A3175</f>
        <v>42094</v>
      </c>
      <c r="K3175" s="83">
        <f t="shared" si="147"/>
        <v>0</v>
      </c>
      <c r="L3175" s="83" t="e">
        <f t="shared" si="148"/>
        <v>#DIV/0!</v>
      </c>
      <c r="M3175" s="83" t="e">
        <f>L3175-CGB_90DSMR</f>
        <v>#DIV/0!</v>
      </c>
      <c r="N3175" s="83" t="e">
        <f t="shared" si="149"/>
        <v>#DIV/0!</v>
      </c>
    </row>
    <row r="3176" spans="10:14" x14ac:dyDescent="0.25">
      <c r="J3176" s="84">
        <f>EOD_T-A3176</f>
        <v>42094</v>
      </c>
      <c r="K3176" s="83">
        <f t="shared" si="147"/>
        <v>0</v>
      </c>
      <c r="L3176" s="83" t="e">
        <f t="shared" si="148"/>
        <v>#DIV/0!</v>
      </c>
      <c r="M3176" s="83" t="e">
        <f>L3176-CGB_90DSMR</f>
        <v>#DIV/0!</v>
      </c>
      <c r="N3176" s="83" t="e">
        <f t="shared" si="149"/>
        <v>#DIV/0!</v>
      </c>
    </row>
    <row r="3177" spans="10:14" x14ac:dyDescent="0.25">
      <c r="J3177" s="84">
        <f>EOD_T-A3177</f>
        <v>42094</v>
      </c>
      <c r="K3177" s="83">
        <f t="shared" si="147"/>
        <v>0</v>
      </c>
      <c r="L3177" s="83" t="e">
        <f t="shared" si="148"/>
        <v>#DIV/0!</v>
      </c>
      <c r="M3177" s="83" t="e">
        <f>L3177-CGB_90DSMR</f>
        <v>#DIV/0!</v>
      </c>
      <c r="N3177" s="83" t="e">
        <f t="shared" si="149"/>
        <v>#DIV/0!</v>
      </c>
    </row>
    <row r="3178" spans="10:14" x14ac:dyDescent="0.25">
      <c r="J3178" s="84">
        <f>EOD_T-A3178</f>
        <v>42094</v>
      </c>
      <c r="K3178" s="83">
        <f t="shared" si="147"/>
        <v>0</v>
      </c>
      <c r="L3178" s="83" t="e">
        <f t="shared" si="148"/>
        <v>#DIV/0!</v>
      </c>
      <c r="M3178" s="83" t="e">
        <f>L3178-CGB_90DSMR</f>
        <v>#DIV/0!</v>
      </c>
      <c r="N3178" s="83" t="e">
        <f t="shared" si="149"/>
        <v>#DIV/0!</v>
      </c>
    </row>
    <row r="3179" spans="10:14" x14ac:dyDescent="0.25">
      <c r="J3179" s="84">
        <f>EOD_T-A3179</f>
        <v>42094</v>
      </c>
      <c r="K3179" s="83">
        <f t="shared" si="147"/>
        <v>0</v>
      </c>
      <c r="L3179" s="83" t="e">
        <f t="shared" si="148"/>
        <v>#DIV/0!</v>
      </c>
      <c r="M3179" s="83" t="e">
        <f>L3179-CGB_90DSMR</f>
        <v>#DIV/0!</v>
      </c>
      <c r="N3179" s="83" t="e">
        <f t="shared" si="149"/>
        <v>#DIV/0!</v>
      </c>
    </row>
    <row r="3180" spans="10:14" x14ac:dyDescent="0.25">
      <c r="J3180" s="84">
        <f>EOD_T-A3180</f>
        <v>42094</v>
      </c>
      <c r="K3180" s="83">
        <f t="shared" si="147"/>
        <v>0</v>
      </c>
      <c r="L3180" s="83" t="e">
        <f t="shared" si="148"/>
        <v>#DIV/0!</v>
      </c>
      <c r="M3180" s="83" t="e">
        <f>L3180-CGB_90DSMR</f>
        <v>#DIV/0!</v>
      </c>
      <c r="N3180" s="83" t="e">
        <f t="shared" si="149"/>
        <v>#DIV/0!</v>
      </c>
    </row>
    <row r="3181" spans="10:14" x14ac:dyDescent="0.25">
      <c r="J3181" s="84">
        <f>EOD_T-A3181</f>
        <v>42094</v>
      </c>
      <c r="K3181" s="83">
        <f t="shared" si="147"/>
        <v>0</v>
      </c>
      <c r="L3181" s="83" t="e">
        <f t="shared" si="148"/>
        <v>#DIV/0!</v>
      </c>
      <c r="M3181" s="83" t="e">
        <f>L3181-CGB_90DSMR</f>
        <v>#DIV/0!</v>
      </c>
      <c r="N3181" s="83" t="e">
        <f t="shared" si="149"/>
        <v>#DIV/0!</v>
      </c>
    </row>
    <row r="3182" spans="10:14" x14ac:dyDescent="0.25">
      <c r="J3182" s="84">
        <f>EOD_T-A3182</f>
        <v>42094</v>
      </c>
      <c r="K3182" s="83">
        <f t="shared" si="147"/>
        <v>0</v>
      </c>
      <c r="L3182" s="83" t="e">
        <f t="shared" si="148"/>
        <v>#DIV/0!</v>
      </c>
      <c r="M3182" s="83" t="e">
        <f>L3182-CGB_90DSMR</f>
        <v>#DIV/0!</v>
      </c>
      <c r="N3182" s="83" t="e">
        <f t="shared" si="149"/>
        <v>#DIV/0!</v>
      </c>
    </row>
    <row r="3183" spans="10:14" x14ac:dyDescent="0.25">
      <c r="J3183" s="84">
        <f>EOD_T-A3183</f>
        <v>42094</v>
      </c>
      <c r="K3183" s="83">
        <f t="shared" si="147"/>
        <v>0</v>
      </c>
      <c r="L3183" s="83" t="e">
        <f t="shared" si="148"/>
        <v>#DIV/0!</v>
      </c>
      <c r="M3183" s="83" t="e">
        <f>L3183-CGB_90DSMR</f>
        <v>#DIV/0!</v>
      </c>
      <c r="N3183" s="83" t="e">
        <f t="shared" si="149"/>
        <v>#DIV/0!</v>
      </c>
    </row>
    <row r="3184" spans="10:14" x14ac:dyDescent="0.25">
      <c r="J3184" s="84">
        <f>EOD_T-A3184</f>
        <v>42094</v>
      </c>
      <c r="K3184" s="83">
        <f t="shared" si="147"/>
        <v>0</v>
      </c>
      <c r="L3184" s="83" t="e">
        <f t="shared" si="148"/>
        <v>#DIV/0!</v>
      </c>
      <c r="M3184" s="83" t="e">
        <f>L3184-CGB_90DSMR</f>
        <v>#DIV/0!</v>
      </c>
      <c r="N3184" s="83" t="e">
        <f t="shared" si="149"/>
        <v>#DIV/0!</v>
      </c>
    </row>
    <row r="3185" spans="10:14" x14ac:dyDescent="0.25">
      <c r="J3185" s="84">
        <f>EOD_T-A3185</f>
        <v>42094</v>
      </c>
      <c r="K3185" s="83">
        <f t="shared" si="147"/>
        <v>0</v>
      </c>
      <c r="L3185" s="83" t="e">
        <f t="shared" si="148"/>
        <v>#DIV/0!</v>
      </c>
      <c r="M3185" s="83" t="e">
        <f>L3185-CGB_90DSMR</f>
        <v>#DIV/0!</v>
      </c>
      <c r="N3185" s="83" t="e">
        <f t="shared" si="149"/>
        <v>#DIV/0!</v>
      </c>
    </row>
    <row r="3186" spans="10:14" x14ac:dyDescent="0.25">
      <c r="J3186" s="84">
        <f>EOD_T-A3186</f>
        <v>42094</v>
      </c>
      <c r="K3186" s="83">
        <f t="shared" si="147"/>
        <v>0</v>
      </c>
      <c r="L3186" s="83" t="e">
        <f t="shared" si="148"/>
        <v>#DIV/0!</v>
      </c>
      <c r="M3186" s="83" t="e">
        <f>L3186-CGB_90DSMR</f>
        <v>#DIV/0!</v>
      </c>
      <c r="N3186" s="83" t="e">
        <f t="shared" si="149"/>
        <v>#DIV/0!</v>
      </c>
    </row>
    <row r="3187" spans="10:14" x14ac:dyDescent="0.25">
      <c r="J3187" s="84">
        <f>EOD_T-A3187</f>
        <v>42094</v>
      </c>
      <c r="K3187" s="83">
        <f t="shared" si="147"/>
        <v>0</v>
      </c>
      <c r="L3187" s="83" t="e">
        <f t="shared" si="148"/>
        <v>#DIV/0!</v>
      </c>
      <c r="M3187" s="83" t="e">
        <f>L3187-CGB_90DSMR</f>
        <v>#DIV/0!</v>
      </c>
      <c r="N3187" s="83" t="e">
        <f t="shared" si="149"/>
        <v>#DIV/0!</v>
      </c>
    </row>
    <row r="3188" spans="10:14" x14ac:dyDescent="0.25">
      <c r="J3188" s="84">
        <f>EOD_T-A3188</f>
        <v>42094</v>
      </c>
      <c r="K3188" s="83">
        <f t="shared" si="147"/>
        <v>0</v>
      </c>
      <c r="L3188" s="83" t="e">
        <f t="shared" si="148"/>
        <v>#DIV/0!</v>
      </c>
      <c r="M3188" s="83" t="e">
        <f>L3188-CGB_90DSMR</f>
        <v>#DIV/0!</v>
      </c>
      <c r="N3188" s="83" t="e">
        <f t="shared" si="149"/>
        <v>#DIV/0!</v>
      </c>
    </row>
    <row r="3189" spans="10:14" x14ac:dyDescent="0.25">
      <c r="J3189" s="84">
        <f>EOD_T-A3189</f>
        <v>42094</v>
      </c>
      <c r="K3189" s="83">
        <f t="shared" si="147"/>
        <v>0</v>
      </c>
      <c r="L3189" s="83" t="e">
        <f t="shared" si="148"/>
        <v>#DIV/0!</v>
      </c>
      <c r="M3189" s="83" t="e">
        <f>L3189-CGB_90DSMR</f>
        <v>#DIV/0!</v>
      </c>
      <c r="N3189" s="83" t="e">
        <f t="shared" si="149"/>
        <v>#DIV/0!</v>
      </c>
    </row>
    <row r="3190" spans="10:14" x14ac:dyDescent="0.25">
      <c r="J3190" s="84">
        <f>EOD_T-A3190</f>
        <v>42094</v>
      </c>
      <c r="K3190" s="83">
        <f t="shared" si="147"/>
        <v>0</v>
      </c>
      <c r="L3190" s="83" t="e">
        <f t="shared" si="148"/>
        <v>#DIV/0!</v>
      </c>
      <c r="M3190" s="83" t="e">
        <f>L3190-CGB_90DSMR</f>
        <v>#DIV/0!</v>
      </c>
      <c r="N3190" s="83" t="e">
        <f t="shared" si="149"/>
        <v>#DIV/0!</v>
      </c>
    </row>
    <row r="3191" spans="10:14" x14ac:dyDescent="0.25">
      <c r="J3191" s="84">
        <f>EOD_T-A3191</f>
        <v>42094</v>
      </c>
      <c r="K3191" s="83">
        <f t="shared" si="147"/>
        <v>0</v>
      </c>
      <c r="L3191" s="83" t="e">
        <f t="shared" si="148"/>
        <v>#DIV/0!</v>
      </c>
      <c r="M3191" s="83" t="e">
        <f>L3191-CGB_90DSMR</f>
        <v>#DIV/0!</v>
      </c>
      <c r="N3191" s="83" t="e">
        <f t="shared" si="149"/>
        <v>#DIV/0!</v>
      </c>
    </row>
    <row r="3192" spans="10:14" x14ac:dyDescent="0.25">
      <c r="J3192" s="84">
        <f>EOD_T-A3192</f>
        <v>42094</v>
      </c>
      <c r="K3192" s="83">
        <f t="shared" si="147"/>
        <v>0</v>
      </c>
      <c r="L3192" s="83" t="e">
        <f t="shared" si="148"/>
        <v>#DIV/0!</v>
      </c>
      <c r="M3192" s="83" t="e">
        <f>L3192-CGB_90DSMR</f>
        <v>#DIV/0!</v>
      </c>
      <c r="N3192" s="83" t="e">
        <f t="shared" si="149"/>
        <v>#DIV/0!</v>
      </c>
    </row>
    <row r="3193" spans="10:14" x14ac:dyDescent="0.25">
      <c r="J3193" s="84">
        <f>EOD_T-A3193</f>
        <v>42094</v>
      </c>
      <c r="K3193" s="83">
        <f t="shared" si="147"/>
        <v>0</v>
      </c>
      <c r="L3193" s="83" t="e">
        <f t="shared" si="148"/>
        <v>#DIV/0!</v>
      </c>
      <c r="M3193" s="83" t="e">
        <f>L3193-CGB_90DSMR</f>
        <v>#DIV/0!</v>
      </c>
      <c r="N3193" s="83" t="e">
        <f t="shared" si="149"/>
        <v>#DIV/0!</v>
      </c>
    </row>
    <row r="3194" spans="10:14" x14ac:dyDescent="0.25">
      <c r="J3194" s="84">
        <f>EOD_T-A3194</f>
        <v>42094</v>
      </c>
      <c r="K3194" s="83">
        <f t="shared" si="147"/>
        <v>0</v>
      </c>
      <c r="L3194" s="83" t="e">
        <f t="shared" si="148"/>
        <v>#DIV/0!</v>
      </c>
      <c r="M3194" s="83" t="e">
        <f>L3194-CGB_90DSMR</f>
        <v>#DIV/0!</v>
      </c>
      <c r="N3194" s="83" t="e">
        <f t="shared" si="149"/>
        <v>#DIV/0!</v>
      </c>
    </row>
    <row r="3195" spans="10:14" x14ac:dyDescent="0.25">
      <c r="J3195" s="84">
        <f>EOD_T-A3195</f>
        <v>42094</v>
      </c>
      <c r="K3195" s="83">
        <f t="shared" si="147"/>
        <v>0</v>
      </c>
      <c r="L3195" s="83" t="e">
        <f t="shared" si="148"/>
        <v>#DIV/0!</v>
      </c>
      <c r="M3195" s="83" t="e">
        <f>L3195-CGB_90DSMR</f>
        <v>#DIV/0!</v>
      </c>
      <c r="N3195" s="83" t="e">
        <f t="shared" si="149"/>
        <v>#DIV/0!</v>
      </c>
    </row>
    <row r="3196" spans="10:14" x14ac:dyDescent="0.25">
      <c r="J3196" s="84">
        <f>EOD_T-A3196</f>
        <v>42094</v>
      </c>
      <c r="K3196" s="83">
        <f t="shared" si="147"/>
        <v>0</v>
      </c>
      <c r="L3196" s="83" t="e">
        <f t="shared" si="148"/>
        <v>#DIV/0!</v>
      </c>
      <c r="M3196" s="83" t="e">
        <f>L3196-CGB_90DSMR</f>
        <v>#DIV/0!</v>
      </c>
      <c r="N3196" s="83" t="e">
        <f t="shared" si="149"/>
        <v>#DIV/0!</v>
      </c>
    </row>
    <row r="3197" spans="10:14" x14ac:dyDescent="0.25">
      <c r="J3197" s="84">
        <f>EOD_T-A3197</f>
        <v>42094</v>
      </c>
      <c r="K3197" s="83">
        <f t="shared" si="147"/>
        <v>0</v>
      </c>
      <c r="L3197" s="83" t="e">
        <f t="shared" si="148"/>
        <v>#DIV/0!</v>
      </c>
      <c r="M3197" s="83" t="e">
        <f>L3197-CGB_90DSMR</f>
        <v>#DIV/0!</v>
      </c>
      <c r="N3197" s="83" t="e">
        <f t="shared" si="149"/>
        <v>#DIV/0!</v>
      </c>
    </row>
    <row r="3198" spans="10:14" x14ac:dyDescent="0.25">
      <c r="J3198" s="84">
        <f>EOD_T-A3198</f>
        <v>42094</v>
      </c>
      <c r="K3198" s="83">
        <f t="shared" si="147"/>
        <v>0</v>
      </c>
      <c r="L3198" s="83" t="e">
        <f t="shared" si="148"/>
        <v>#DIV/0!</v>
      </c>
      <c r="M3198" s="83" t="e">
        <f>L3198-CGB_90DSMR</f>
        <v>#DIV/0!</v>
      </c>
      <c r="N3198" s="83" t="e">
        <f t="shared" si="149"/>
        <v>#DIV/0!</v>
      </c>
    </row>
    <row r="3199" spans="10:14" x14ac:dyDescent="0.25">
      <c r="J3199" s="84">
        <f>EOD_T-A3199</f>
        <v>42094</v>
      </c>
      <c r="K3199" s="83">
        <f t="shared" si="147"/>
        <v>0</v>
      </c>
      <c r="L3199" s="83" t="e">
        <f t="shared" si="148"/>
        <v>#DIV/0!</v>
      </c>
      <c r="M3199" s="83" t="e">
        <f>L3199-CGB_90DSMR</f>
        <v>#DIV/0!</v>
      </c>
      <c r="N3199" s="83" t="e">
        <f t="shared" si="149"/>
        <v>#DIV/0!</v>
      </c>
    </row>
    <row r="3200" spans="10:14" x14ac:dyDescent="0.25">
      <c r="J3200" s="84">
        <f>EOD_T-A3200</f>
        <v>42094</v>
      </c>
      <c r="K3200" s="83">
        <f t="shared" si="147"/>
        <v>0</v>
      </c>
      <c r="L3200" s="83" t="e">
        <f t="shared" si="148"/>
        <v>#DIV/0!</v>
      </c>
      <c r="M3200" s="83" t="e">
        <f>L3200-CGB_90DSMR</f>
        <v>#DIV/0!</v>
      </c>
      <c r="N3200" s="83" t="e">
        <f t="shared" si="149"/>
        <v>#DIV/0!</v>
      </c>
    </row>
    <row r="3201" spans="10:14" x14ac:dyDescent="0.25">
      <c r="J3201" s="84">
        <f>EOD_T-A3201</f>
        <v>42094</v>
      </c>
      <c r="K3201" s="83">
        <f t="shared" si="147"/>
        <v>0</v>
      </c>
      <c r="L3201" s="83" t="e">
        <f t="shared" si="148"/>
        <v>#DIV/0!</v>
      </c>
      <c r="M3201" s="83" t="e">
        <f>L3201-CGB_90DSMR</f>
        <v>#DIV/0!</v>
      </c>
      <c r="N3201" s="83" t="e">
        <f t="shared" si="149"/>
        <v>#DIV/0!</v>
      </c>
    </row>
    <row r="3202" spans="10:14" x14ac:dyDescent="0.25">
      <c r="J3202" s="84">
        <f>EOD_T-A3202</f>
        <v>42094</v>
      </c>
      <c r="K3202" s="83">
        <f t="shared" si="147"/>
        <v>0</v>
      </c>
      <c r="L3202" s="83" t="e">
        <f t="shared" si="148"/>
        <v>#DIV/0!</v>
      </c>
      <c r="M3202" s="83" t="e">
        <f>L3202-CGB_90DSMR</f>
        <v>#DIV/0!</v>
      </c>
      <c r="N3202" s="83" t="e">
        <f t="shared" si="149"/>
        <v>#DIV/0!</v>
      </c>
    </row>
    <row r="3203" spans="10:14" x14ac:dyDescent="0.25">
      <c r="J3203" s="84">
        <f>EOD_T-A3203</f>
        <v>42094</v>
      </c>
      <c r="K3203" s="83">
        <f t="shared" si="147"/>
        <v>0</v>
      </c>
      <c r="L3203" s="83" t="e">
        <f t="shared" si="148"/>
        <v>#DIV/0!</v>
      </c>
      <c r="M3203" s="83" t="e">
        <f>L3203-CGB_90DSMR</f>
        <v>#DIV/0!</v>
      </c>
      <c r="N3203" s="83" t="e">
        <f t="shared" si="149"/>
        <v>#DIV/0!</v>
      </c>
    </row>
    <row r="3204" spans="10:14" x14ac:dyDescent="0.25">
      <c r="J3204" s="84">
        <f>EOD_T-A3204</f>
        <v>42094</v>
      </c>
      <c r="K3204" s="83">
        <f t="shared" si="147"/>
        <v>0</v>
      </c>
      <c r="L3204" s="83" t="e">
        <f t="shared" si="148"/>
        <v>#DIV/0!</v>
      </c>
      <c r="M3204" s="83" t="e">
        <f>L3204-CGB_90DSMR</f>
        <v>#DIV/0!</v>
      </c>
      <c r="N3204" s="83" t="e">
        <f t="shared" si="149"/>
        <v>#DIV/0!</v>
      </c>
    </row>
    <row r="3205" spans="10:14" x14ac:dyDescent="0.25">
      <c r="J3205" s="84">
        <f>EOD_T-A3205</f>
        <v>42094</v>
      </c>
      <c r="K3205" s="83">
        <f t="shared" si="147"/>
        <v>0</v>
      </c>
      <c r="L3205" s="83" t="e">
        <f t="shared" si="148"/>
        <v>#DIV/0!</v>
      </c>
      <c r="M3205" s="83" t="e">
        <f>L3205-CGB_90DSMR</f>
        <v>#DIV/0!</v>
      </c>
      <c r="N3205" s="83" t="e">
        <f t="shared" si="149"/>
        <v>#DIV/0!</v>
      </c>
    </row>
    <row r="3206" spans="10:14" x14ac:dyDescent="0.25">
      <c r="J3206" s="84">
        <f>EOD_T-A3206</f>
        <v>42094</v>
      </c>
      <c r="K3206" s="83">
        <f t="shared" si="147"/>
        <v>0</v>
      </c>
      <c r="L3206" s="83" t="e">
        <f t="shared" si="148"/>
        <v>#DIV/0!</v>
      </c>
      <c r="M3206" s="83" t="e">
        <f>L3206-CGB_90DSMR</f>
        <v>#DIV/0!</v>
      </c>
      <c r="N3206" s="83" t="e">
        <f t="shared" si="149"/>
        <v>#DIV/0!</v>
      </c>
    </row>
    <row r="3207" spans="10:14" x14ac:dyDescent="0.25">
      <c r="J3207" s="84">
        <f>EOD_T-A3207</f>
        <v>42094</v>
      </c>
      <c r="K3207" s="83">
        <f t="shared" si="147"/>
        <v>0</v>
      </c>
      <c r="L3207" s="83" t="e">
        <f t="shared" si="148"/>
        <v>#DIV/0!</v>
      </c>
      <c r="M3207" s="83" t="e">
        <f>L3207-CGB_90DSMR</f>
        <v>#DIV/0!</v>
      </c>
      <c r="N3207" s="83" t="e">
        <f t="shared" si="149"/>
        <v>#DIV/0!</v>
      </c>
    </row>
    <row r="3208" spans="10:14" x14ac:dyDescent="0.25">
      <c r="J3208" s="84">
        <f>EOD_T-A3208</f>
        <v>42094</v>
      </c>
      <c r="K3208" s="83">
        <f t="shared" si="147"/>
        <v>0</v>
      </c>
      <c r="L3208" s="83" t="e">
        <f t="shared" si="148"/>
        <v>#DIV/0!</v>
      </c>
      <c r="M3208" s="83" t="e">
        <f>L3208-CGB_90DSMR</f>
        <v>#DIV/0!</v>
      </c>
      <c r="N3208" s="83" t="e">
        <f t="shared" si="149"/>
        <v>#DIV/0!</v>
      </c>
    </row>
    <row r="3209" spans="10:14" x14ac:dyDescent="0.25">
      <c r="J3209" s="84">
        <f>EOD_T-A3209</f>
        <v>42094</v>
      </c>
      <c r="K3209" s="83">
        <f t="shared" si="147"/>
        <v>0</v>
      </c>
      <c r="L3209" s="83" t="e">
        <f t="shared" si="148"/>
        <v>#DIV/0!</v>
      </c>
      <c r="M3209" s="83" t="e">
        <f>L3209-CGB_90DSMR</f>
        <v>#DIV/0!</v>
      </c>
      <c r="N3209" s="83" t="e">
        <f t="shared" si="149"/>
        <v>#DIV/0!</v>
      </c>
    </row>
    <row r="3210" spans="10:14" x14ac:dyDescent="0.25">
      <c r="J3210" s="84">
        <f>EOD_T-A3210</f>
        <v>42094</v>
      </c>
      <c r="K3210" s="83">
        <f t="shared" si="147"/>
        <v>0</v>
      </c>
      <c r="L3210" s="83" t="e">
        <f t="shared" si="148"/>
        <v>#DIV/0!</v>
      </c>
      <c r="M3210" s="83" t="e">
        <f>L3210-CGB_90DSMR</f>
        <v>#DIV/0!</v>
      </c>
      <c r="N3210" s="83" t="e">
        <f t="shared" si="149"/>
        <v>#DIV/0!</v>
      </c>
    </row>
    <row r="3211" spans="10:14" x14ac:dyDescent="0.25">
      <c r="J3211" s="84">
        <f>EOD_T-A3211</f>
        <v>42094</v>
      </c>
      <c r="K3211" s="83">
        <f t="shared" si="147"/>
        <v>0</v>
      </c>
      <c r="L3211" s="83" t="e">
        <f t="shared" si="148"/>
        <v>#DIV/0!</v>
      </c>
      <c r="M3211" s="83" t="e">
        <f>L3211-CGB_90DSMR</f>
        <v>#DIV/0!</v>
      </c>
      <c r="N3211" s="83" t="e">
        <f t="shared" si="149"/>
        <v>#DIV/0!</v>
      </c>
    </row>
    <row r="3212" spans="10:14" x14ac:dyDescent="0.25">
      <c r="J3212" s="84">
        <f>EOD_T-A3212</f>
        <v>42094</v>
      </c>
      <c r="K3212" s="83">
        <f t="shared" ref="K3212:K3275" si="150">E3212-E3213</f>
        <v>0</v>
      </c>
      <c r="L3212" s="83" t="e">
        <f t="shared" ref="L3212:L3275" si="151">K3212/E3213*100</f>
        <v>#DIV/0!</v>
      </c>
      <c r="M3212" s="83" t="e">
        <f>L3212-CGB_90DSMR</f>
        <v>#DIV/0!</v>
      </c>
      <c r="N3212" s="83" t="e">
        <f t="shared" ref="N3212:N3275" si="152">M3212*M3212</f>
        <v>#DIV/0!</v>
      </c>
    </row>
    <row r="3213" spans="10:14" x14ac:dyDescent="0.25">
      <c r="J3213" s="84">
        <f>EOD_T-A3213</f>
        <v>42094</v>
      </c>
      <c r="K3213" s="83">
        <f t="shared" si="150"/>
        <v>0</v>
      </c>
      <c r="L3213" s="83" t="e">
        <f t="shared" si="151"/>
        <v>#DIV/0!</v>
      </c>
      <c r="M3213" s="83" t="e">
        <f>L3213-CGB_90DSMR</f>
        <v>#DIV/0!</v>
      </c>
      <c r="N3213" s="83" t="e">
        <f t="shared" si="152"/>
        <v>#DIV/0!</v>
      </c>
    </row>
    <row r="3214" spans="10:14" x14ac:dyDescent="0.25">
      <c r="J3214" s="84">
        <f>EOD_T-A3214</f>
        <v>42094</v>
      </c>
      <c r="K3214" s="83">
        <f t="shared" si="150"/>
        <v>0</v>
      </c>
      <c r="L3214" s="83" t="e">
        <f t="shared" si="151"/>
        <v>#DIV/0!</v>
      </c>
      <c r="M3214" s="83" t="e">
        <f>L3214-CGB_90DSMR</f>
        <v>#DIV/0!</v>
      </c>
      <c r="N3214" s="83" t="e">
        <f t="shared" si="152"/>
        <v>#DIV/0!</v>
      </c>
    </row>
    <row r="3215" spans="10:14" x14ac:dyDescent="0.25">
      <c r="J3215" s="84">
        <f>EOD_T-A3215</f>
        <v>42094</v>
      </c>
      <c r="K3215" s="83">
        <f t="shared" si="150"/>
        <v>0</v>
      </c>
      <c r="L3215" s="83" t="e">
        <f t="shared" si="151"/>
        <v>#DIV/0!</v>
      </c>
      <c r="M3215" s="83" t="e">
        <f>L3215-CGB_90DSMR</f>
        <v>#DIV/0!</v>
      </c>
      <c r="N3215" s="83" t="e">
        <f t="shared" si="152"/>
        <v>#DIV/0!</v>
      </c>
    </row>
    <row r="3216" spans="10:14" x14ac:dyDescent="0.25">
      <c r="J3216" s="84">
        <f>EOD_T-A3216</f>
        <v>42094</v>
      </c>
      <c r="K3216" s="83">
        <f t="shared" si="150"/>
        <v>0</v>
      </c>
      <c r="L3216" s="83" t="e">
        <f t="shared" si="151"/>
        <v>#DIV/0!</v>
      </c>
      <c r="M3216" s="83" t="e">
        <f>L3216-CGB_90DSMR</f>
        <v>#DIV/0!</v>
      </c>
      <c r="N3216" s="83" t="e">
        <f t="shared" si="152"/>
        <v>#DIV/0!</v>
      </c>
    </row>
    <row r="3217" spans="10:14" x14ac:dyDescent="0.25">
      <c r="J3217" s="84">
        <f>EOD_T-A3217</f>
        <v>42094</v>
      </c>
      <c r="K3217" s="83">
        <f t="shared" si="150"/>
        <v>0</v>
      </c>
      <c r="L3217" s="83" t="e">
        <f t="shared" si="151"/>
        <v>#DIV/0!</v>
      </c>
      <c r="M3217" s="83" t="e">
        <f>L3217-CGB_90DSMR</f>
        <v>#DIV/0!</v>
      </c>
      <c r="N3217" s="83" t="e">
        <f t="shared" si="152"/>
        <v>#DIV/0!</v>
      </c>
    </row>
    <row r="3218" spans="10:14" x14ac:dyDescent="0.25">
      <c r="J3218" s="84">
        <f>EOD_T-A3218</f>
        <v>42094</v>
      </c>
      <c r="K3218" s="83">
        <f t="shared" si="150"/>
        <v>0</v>
      </c>
      <c r="L3218" s="83" t="e">
        <f t="shared" si="151"/>
        <v>#DIV/0!</v>
      </c>
      <c r="M3218" s="83" t="e">
        <f>L3218-CGB_90DSMR</f>
        <v>#DIV/0!</v>
      </c>
      <c r="N3218" s="83" t="e">
        <f t="shared" si="152"/>
        <v>#DIV/0!</v>
      </c>
    </row>
    <row r="3219" spans="10:14" x14ac:dyDescent="0.25">
      <c r="J3219" s="84">
        <f>EOD_T-A3219</f>
        <v>42094</v>
      </c>
      <c r="K3219" s="83">
        <f t="shared" si="150"/>
        <v>0</v>
      </c>
      <c r="L3219" s="83" t="e">
        <f t="shared" si="151"/>
        <v>#DIV/0!</v>
      </c>
      <c r="M3219" s="83" t="e">
        <f>L3219-CGB_90DSMR</f>
        <v>#DIV/0!</v>
      </c>
      <c r="N3219" s="83" t="e">
        <f t="shared" si="152"/>
        <v>#DIV/0!</v>
      </c>
    </row>
    <row r="3220" spans="10:14" x14ac:dyDescent="0.25">
      <c r="J3220" s="84">
        <f>EOD_T-A3220</f>
        <v>42094</v>
      </c>
      <c r="K3220" s="83">
        <f t="shared" si="150"/>
        <v>0</v>
      </c>
      <c r="L3220" s="83" t="e">
        <f t="shared" si="151"/>
        <v>#DIV/0!</v>
      </c>
      <c r="M3220" s="83" t="e">
        <f>L3220-CGB_90DSMR</f>
        <v>#DIV/0!</v>
      </c>
      <c r="N3220" s="83" t="e">
        <f t="shared" si="152"/>
        <v>#DIV/0!</v>
      </c>
    </row>
    <row r="3221" spans="10:14" x14ac:dyDescent="0.25">
      <c r="J3221" s="84">
        <f>EOD_T-A3221</f>
        <v>42094</v>
      </c>
      <c r="K3221" s="83">
        <f t="shared" si="150"/>
        <v>0</v>
      </c>
      <c r="L3221" s="83" t="e">
        <f t="shared" si="151"/>
        <v>#DIV/0!</v>
      </c>
      <c r="M3221" s="83" t="e">
        <f>L3221-CGB_90DSMR</f>
        <v>#DIV/0!</v>
      </c>
      <c r="N3221" s="83" t="e">
        <f t="shared" si="152"/>
        <v>#DIV/0!</v>
      </c>
    </row>
    <row r="3222" spans="10:14" x14ac:dyDescent="0.25">
      <c r="J3222" s="84">
        <f>EOD_T-A3222</f>
        <v>42094</v>
      </c>
      <c r="K3222" s="83">
        <f t="shared" si="150"/>
        <v>0</v>
      </c>
      <c r="L3222" s="83" t="e">
        <f t="shared" si="151"/>
        <v>#DIV/0!</v>
      </c>
      <c r="M3222" s="83" t="e">
        <f>L3222-CGB_90DSMR</f>
        <v>#DIV/0!</v>
      </c>
      <c r="N3222" s="83" t="e">
        <f t="shared" si="152"/>
        <v>#DIV/0!</v>
      </c>
    </row>
    <row r="3223" spans="10:14" x14ac:dyDescent="0.25">
      <c r="J3223" s="84">
        <f>EOD_T-A3223</f>
        <v>42094</v>
      </c>
      <c r="K3223" s="83">
        <f t="shared" si="150"/>
        <v>0</v>
      </c>
      <c r="L3223" s="83" t="e">
        <f t="shared" si="151"/>
        <v>#DIV/0!</v>
      </c>
      <c r="M3223" s="83" t="e">
        <f>L3223-CGB_90DSMR</f>
        <v>#DIV/0!</v>
      </c>
      <c r="N3223" s="83" t="e">
        <f t="shared" si="152"/>
        <v>#DIV/0!</v>
      </c>
    </row>
    <row r="3224" spans="10:14" x14ac:dyDescent="0.25">
      <c r="J3224" s="84">
        <f>EOD_T-A3224</f>
        <v>42094</v>
      </c>
      <c r="K3224" s="83">
        <f t="shared" si="150"/>
        <v>0</v>
      </c>
      <c r="L3224" s="83" t="e">
        <f t="shared" si="151"/>
        <v>#DIV/0!</v>
      </c>
      <c r="M3224" s="83" t="e">
        <f>L3224-CGB_90DSMR</f>
        <v>#DIV/0!</v>
      </c>
      <c r="N3224" s="83" t="e">
        <f t="shared" si="152"/>
        <v>#DIV/0!</v>
      </c>
    </row>
    <row r="3225" spans="10:14" x14ac:dyDescent="0.25">
      <c r="J3225" s="84">
        <f>EOD_T-A3225</f>
        <v>42094</v>
      </c>
      <c r="K3225" s="83">
        <f t="shared" si="150"/>
        <v>0</v>
      </c>
      <c r="L3225" s="83" t="e">
        <f t="shared" si="151"/>
        <v>#DIV/0!</v>
      </c>
      <c r="M3225" s="83" t="e">
        <f>L3225-CGB_90DSMR</f>
        <v>#DIV/0!</v>
      </c>
      <c r="N3225" s="83" t="e">
        <f t="shared" si="152"/>
        <v>#DIV/0!</v>
      </c>
    </row>
    <row r="3226" spans="10:14" x14ac:dyDescent="0.25">
      <c r="J3226" s="84">
        <f>EOD_T-A3226</f>
        <v>42094</v>
      </c>
      <c r="K3226" s="83">
        <f t="shared" si="150"/>
        <v>0</v>
      </c>
      <c r="L3226" s="83" t="e">
        <f t="shared" si="151"/>
        <v>#DIV/0!</v>
      </c>
      <c r="M3226" s="83" t="e">
        <f>L3226-CGB_90DSMR</f>
        <v>#DIV/0!</v>
      </c>
      <c r="N3226" s="83" t="e">
        <f t="shared" si="152"/>
        <v>#DIV/0!</v>
      </c>
    </row>
    <row r="3227" spans="10:14" x14ac:dyDescent="0.25">
      <c r="J3227" s="84">
        <f>EOD_T-A3227</f>
        <v>42094</v>
      </c>
      <c r="K3227" s="83">
        <f t="shared" si="150"/>
        <v>0</v>
      </c>
      <c r="L3227" s="83" t="e">
        <f t="shared" si="151"/>
        <v>#DIV/0!</v>
      </c>
      <c r="M3227" s="83" t="e">
        <f>L3227-CGB_90DSMR</f>
        <v>#DIV/0!</v>
      </c>
      <c r="N3227" s="83" t="e">
        <f t="shared" si="152"/>
        <v>#DIV/0!</v>
      </c>
    </row>
    <row r="3228" spans="10:14" x14ac:dyDescent="0.25">
      <c r="J3228" s="84">
        <f>EOD_T-A3228</f>
        <v>42094</v>
      </c>
      <c r="K3228" s="83">
        <f t="shared" si="150"/>
        <v>0</v>
      </c>
      <c r="L3228" s="83" t="e">
        <f t="shared" si="151"/>
        <v>#DIV/0!</v>
      </c>
      <c r="M3228" s="83" t="e">
        <f>L3228-CGB_90DSMR</f>
        <v>#DIV/0!</v>
      </c>
      <c r="N3228" s="83" t="e">
        <f t="shared" si="152"/>
        <v>#DIV/0!</v>
      </c>
    </row>
    <row r="3229" spans="10:14" x14ac:dyDescent="0.25">
      <c r="J3229" s="84">
        <f>EOD_T-A3229</f>
        <v>42094</v>
      </c>
      <c r="K3229" s="83">
        <f t="shared" si="150"/>
        <v>0</v>
      </c>
      <c r="L3229" s="83" t="e">
        <f t="shared" si="151"/>
        <v>#DIV/0!</v>
      </c>
      <c r="M3229" s="83" t="e">
        <f>L3229-CGB_90DSMR</f>
        <v>#DIV/0!</v>
      </c>
      <c r="N3229" s="83" t="e">
        <f t="shared" si="152"/>
        <v>#DIV/0!</v>
      </c>
    </row>
    <row r="3230" spans="10:14" x14ac:dyDescent="0.25">
      <c r="J3230" s="84">
        <f>EOD_T-A3230</f>
        <v>42094</v>
      </c>
      <c r="K3230" s="83">
        <f t="shared" si="150"/>
        <v>0</v>
      </c>
      <c r="L3230" s="83" t="e">
        <f t="shared" si="151"/>
        <v>#DIV/0!</v>
      </c>
      <c r="M3230" s="83" t="e">
        <f>L3230-CGB_90DSMR</f>
        <v>#DIV/0!</v>
      </c>
      <c r="N3230" s="83" t="e">
        <f t="shared" si="152"/>
        <v>#DIV/0!</v>
      </c>
    </row>
    <row r="3231" spans="10:14" x14ac:dyDescent="0.25">
      <c r="J3231" s="84">
        <f>EOD_T-A3231</f>
        <v>42094</v>
      </c>
      <c r="K3231" s="83">
        <f t="shared" si="150"/>
        <v>0</v>
      </c>
      <c r="L3231" s="83" t="e">
        <f t="shared" si="151"/>
        <v>#DIV/0!</v>
      </c>
      <c r="M3231" s="83" t="e">
        <f>L3231-CGB_90DSMR</f>
        <v>#DIV/0!</v>
      </c>
      <c r="N3231" s="83" t="e">
        <f t="shared" si="152"/>
        <v>#DIV/0!</v>
      </c>
    </row>
    <row r="3232" spans="10:14" x14ac:dyDescent="0.25">
      <c r="J3232" s="84">
        <f>EOD_T-A3232</f>
        <v>42094</v>
      </c>
      <c r="K3232" s="83">
        <f t="shared" si="150"/>
        <v>0</v>
      </c>
      <c r="L3232" s="83" t="e">
        <f t="shared" si="151"/>
        <v>#DIV/0!</v>
      </c>
      <c r="M3232" s="83" t="e">
        <f>L3232-CGB_90DSMR</f>
        <v>#DIV/0!</v>
      </c>
      <c r="N3232" s="83" t="e">
        <f t="shared" si="152"/>
        <v>#DIV/0!</v>
      </c>
    </row>
    <row r="3233" spans="10:14" x14ac:dyDescent="0.25">
      <c r="J3233" s="84">
        <f>EOD_T-A3233</f>
        <v>42094</v>
      </c>
      <c r="K3233" s="83">
        <f t="shared" si="150"/>
        <v>0</v>
      </c>
      <c r="L3233" s="83" t="e">
        <f t="shared" si="151"/>
        <v>#DIV/0!</v>
      </c>
      <c r="M3233" s="83" t="e">
        <f>L3233-CGB_90DSMR</f>
        <v>#DIV/0!</v>
      </c>
      <c r="N3233" s="83" t="e">
        <f t="shared" si="152"/>
        <v>#DIV/0!</v>
      </c>
    </row>
    <row r="3234" spans="10:14" x14ac:dyDescent="0.25">
      <c r="J3234" s="84">
        <f>EOD_T-A3234</f>
        <v>42094</v>
      </c>
      <c r="K3234" s="83">
        <f t="shared" si="150"/>
        <v>0</v>
      </c>
      <c r="L3234" s="83" t="e">
        <f t="shared" si="151"/>
        <v>#DIV/0!</v>
      </c>
      <c r="M3234" s="83" t="e">
        <f>L3234-CGB_90DSMR</f>
        <v>#DIV/0!</v>
      </c>
      <c r="N3234" s="83" t="e">
        <f t="shared" si="152"/>
        <v>#DIV/0!</v>
      </c>
    </row>
    <row r="3235" spans="10:14" x14ac:dyDescent="0.25">
      <c r="J3235" s="84">
        <f>EOD_T-A3235</f>
        <v>42094</v>
      </c>
      <c r="K3235" s="83">
        <f t="shared" si="150"/>
        <v>0</v>
      </c>
      <c r="L3235" s="83" t="e">
        <f t="shared" si="151"/>
        <v>#DIV/0!</v>
      </c>
      <c r="M3235" s="83" t="e">
        <f>L3235-CGB_90DSMR</f>
        <v>#DIV/0!</v>
      </c>
      <c r="N3235" s="83" t="e">
        <f t="shared" si="152"/>
        <v>#DIV/0!</v>
      </c>
    </row>
    <row r="3236" spans="10:14" x14ac:dyDescent="0.25">
      <c r="J3236" s="84">
        <f>EOD_T-A3236</f>
        <v>42094</v>
      </c>
      <c r="K3236" s="83">
        <f t="shared" si="150"/>
        <v>0</v>
      </c>
      <c r="L3236" s="83" t="e">
        <f t="shared" si="151"/>
        <v>#DIV/0!</v>
      </c>
      <c r="M3236" s="83" t="e">
        <f>L3236-CGB_90DSMR</f>
        <v>#DIV/0!</v>
      </c>
      <c r="N3236" s="83" t="e">
        <f t="shared" si="152"/>
        <v>#DIV/0!</v>
      </c>
    </row>
    <row r="3237" spans="10:14" x14ac:dyDescent="0.25">
      <c r="J3237" s="84">
        <f>EOD_T-A3237</f>
        <v>42094</v>
      </c>
      <c r="K3237" s="83">
        <f t="shared" si="150"/>
        <v>0</v>
      </c>
      <c r="L3237" s="83" t="e">
        <f t="shared" si="151"/>
        <v>#DIV/0!</v>
      </c>
      <c r="M3237" s="83" t="e">
        <f>L3237-CGB_90DSMR</f>
        <v>#DIV/0!</v>
      </c>
      <c r="N3237" s="83" t="e">
        <f t="shared" si="152"/>
        <v>#DIV/0!</v>
      </c>
    </row>
    <row r="3238" spans="10:14" x14ac:dyDescent="0.25">
      <c r="J3238" s="84">
        <f>EOD_T-A3238</f>
        <v>42094</v>
      </c>
      <c r="K3238" s="83">
        <f t="shared" si="150"/>
        <v>0</v>
      </c>
      <c r="L3238" s="83" t="e">
        <f t="shared" si="151"/>
        <v>#DIV/0!</v>
      </c>
      <c r="M3238" s="83" t="e">
        <f>L3238-CGB_90DSMR</f>
        <v>#DIV/0!</v>
      </c>
      <c r="N3238" s="83" t="e">
        <f t="shared" si="152"/>
        <v>#DIV/0!</v>
      </c>
    </row>
    <row r="3239" spans="10:14" x14ac:dyDescent="0.25">
      <c r="J3239" s="84">
        <f>EOD_T-A3239</f>
        <v>42094</v>
      </c>
      <c r="K3239" s="83">
        <f t="shared" si="150"/>
        <v>0</v>
      </c>
      <c r="L3239" s="83" t="e">
        <f t="shared" si="151"/>
        <v>#DIV/0!</v>
      </c>
      <c r="M3239" s="83" t="e">
        <f>L3239-CGB_90DSMR</f>
        <v>#DIV/0!</v>
      </c>
      <c r="N3239" s="83" t="e">
        <f t="shared" si="152"/>
        <v>#DIV/0!</v>
      </c>
    </row>
    <row r="3240" spans="10:14" x14ac:dyDescent="0.25">
      <c r="J3240" s="84">
        <f>EOD_T-A3240</f>
        <v>42094</v>
      </c>
      <c r="K3240" s="83">
        <f t="shared" si="150"/>
        <v>0</v>
      </c>
      <c r="L3240" s="83" t="e">
        <f t="shared" si="151"/>
        <v>#DIV/0!</v>
      </c>
      <c r="M3240" s="83" t="e">
        <f>L3240-CGB_90DSMR</f>
        <v>#DIV/0!</v>
      </c>
      <c r="N3240" s="83" t="e">
        <f t="shared" si="152"/>
        <v>#DIV/0!</v>
      </c>
    </row>
    <row r="3241" spans="10:14" x14ac:dyDescent="0.25">
      <c r="J3241" s="84">
        <f>EOD_T-A3241</f>
        <v>42094</v>
      </c>
      <c r="K3241" s="83">
        <f t="shared" si="150"/>
        <v>0</v>
      </c>
      <c r="L3241" s="83" t="e">
        <f t="shared" si="151"/>
        <v>#DIV/0!</v>
      </c>
      <c r="M3241" s="83" t="e">
        <f>L3241-CGB_90DSMR</f>
        <v>#DIV/0!</v>
      </c>
      <c r="N3241" s="83" t="e">
        <f t="shared" si="152"/>
        <v>#DIV/0!</v>
      </c>
    </row>
    <row r="3242" spans="10:14" x14ac:dyDescent="0.25">
      <c r="J3242" s="84">
        <f>EOD_T-A3242</f>
        <v>42094</v>
      </c>
      <c r="K3242" s="83">
        <f t="shared" si="150"/>
        <v>0</v>
      </c>
      <c r="L3242" s="83" t="e">
        <f t="shared" si="151"/>
        <v>#DIV/0!</v>
      </c>
      <c r="M3242" s="83" t="e">
        <f>L3242-CGB_90DSMR</f>
        <v>#DIV/0!</v>
      </c>
      <c r="N3242" s="83" t="e">
        <f t="shared" si="152"/>
        <v>#DIV/0!</v>
      </c>
    </row>
    <row r="3243" spans="10:14" x14ac:dyDescent="0.25">
      <c r="J3243" s="84">
        <f>EOD_T-A3243</f>
        <v>42094</v>
      </c>
      <c r="K3243" s="83">
        <f t="shared" si="150"/>
        <v>0</v>
      </c>
      <c r="L3243" s="83" t="e">
        <f t="shared" si="151"/>
        <v>#DIV/0!</v>
      </c>
      <c r="M3243" s="83" t="e">
        <f>L3243-CGB_90DSMR</f>
        <v>#DIV/0!</v>
      </c>
      <c r="N3243" s="83" t="e">
        <f t="shared" si="152"/>
        <v>#DIV/0!</v>
      </c>
    </row>
    <row r="3244" spans="10:14" x14ac:dyDescent="0.25">
      <c r="J3244" s="84">
        <f>EOD_T-A3244</f>
        <v>42094</v>
      </c>
      <c r="K3244" s="83">
        <f t="shared" si="150"/>
        <v>0</v>
      </c>
      <c r="L3244" s="83" t="e">
        <f t="shared" si="151"/>
        <v>#DIV/0!</v>
      </c>
      <c r="M3244" s="83" t="e">
        <f>L3244-CGB_90DSMR</f>
        <v>#DIV/0!</v>
      </c>
      <c r="N3244" s="83" t="e">
        <f t="shared" si="152"/>
        <v>#DIV/0!</v>
      </c>
    </row>
    <row r="3245" spans="10:14" x14ac:dyDescent="0.25">
      <c r="J3245" s="84">
        <f>EOD_T-A3245</f>
        <v>42094</v>
      </c>
      <c r="K3245" s="83">
        <f t="shared" si="150"/>
        <v>0</v>
      </c>
      <c r="L3245" s="83" t="e">
        <f t="shared" si="151"/>
        <v>#DIV/0!</v>
      </c>
      <c r="M3245" s="83" t="e">
        <f>L3245-CGB_90DSMR</f>
        <v>#DIV/0!</v>
      </c>
      <c r="N3245" s="83" t="e">
        <f t="shared" si="152"/>
        <v>#DIV/0!</v>
      </c>
    </row>
    <row r="3246" spans="10:14" x14ac:dyDescent="0.25">
      <c r="J3246" s="84">
        <f>EOD_T-A3246</f>
        <v>42094</v>
      </c>
      <c r="K3246" s="83">
        <f t="shared" si="150"/>
        <v>0</v>
      </c>
      <c r="L3246" s="83" t="e">
        <f t="shared" si="151"/>
        <v>#DIV/0!</v>
      </c>
      <c r="M3246" s="83" t="e">
        <f>L3246-CGB_90DSMR</f>
        <v>#DIV/0!</v>
      </c>
      <c r="N3246" s="83" t="e">
        <f t="shared" si="152"/>
        <v>#DIV/0!</v>
      </c>
    </row>
    <row r="3247" spans="10:14" x14ac:dyDescent="0.25">
      <c r="J3247" s="84">
        <f>EOD_T-A3247</f>
        <v>42094</v>
      </c>
      <c r="K3247" s="83">
        <f t="shared" si="150"/>
        <v>0</v>
      </c>
      <c r="L3247" s="83" t="e">
        <f t="shared" si="151"/>
        <v>#DIV/0!</v>
      </c>
      <c r="M3247" s="83" t="e">
        <f>L3247-CGB_90DSMR</f>
        <v>#DIV/0!</v>
      </c>
      <c r="N3247" s="83" t="e">
        <f t="shared" si="152"/>
        <v>#DIV/0!</v>
      </c>
    </row>
    <row r="3248" spans="10:14" x14ac:dyDescent="0.25">
      <c r="J3248" s="84">
        <f>EOD_T-A3248</f>
        <v>42094</v>
      </c>
      <c r="K3248" s="83">
        <f t="shared" si="150"/>
        <v>0</v>
      </c>
      <c r="L3248" s="83" t="e">
        <f t="shared" si="151"/>
        <v>#DIV/0!</v>
      </c>
      <c r="M3248" s="83" t="e">
        <f>L3248-CGB_90DSMR</f>
        <v>#DIV/0!</v>
      </c>
      <c r="N3248" s="83" t="e">
        <f t="shared" si="152"/>
        <v>#DIV/0!</v>
      </c>
    </row>
    <row r="3249" spans="10:14" x14ac:dyDescent="0.25">
      <c r="J3249" s="84">
        <f>EOD_T-A3249</f>
        <v>42094</v>
      </c>
      <c r="K3249" s="83">
        <f t="shared" si="150"/>
        <v>0</v>
      </c>
      <c r="L3249" s="83" t="e">
        <f t="shared" si="151"/>
        <v>#DIV/0!</v>
      </c>
      <c r="M3249" s="83" t="e">
        <f>L3249-CGB_90DSMR</f>
        <v>#DIV/0!</v>
      </c>
      <c r="N3249" s="83" t="e">
        <f t="shared" si="152"/>
        <v>#DIV/0!</v>
      </c>
    </row>
    <row r="3250" spans="10:14" x14ac:dyDescent="0.25">
      <c r="J3250" s="84">
        <f>EOD_T-A3250</f>
        <v>42094</v>
      </c>
      <c r="K3250" s="83">
        <f t="shared" si="150"/>
        <v>0</v>
      </c>
      <c r="L3250" s="83" t="e">
        <f t="shared" si="151"/>
        <v>#DIV/0!</v>
      </c>
      <c r="M3250" s="83" t="e">
        <f>L3250-CGB_90DSMR</f>
        <v>#DIV/0!</v>
      </c>
      <c r="N3250" s="83" t="e">
        <f t="shared" si="152"/>
        <v>#DIV/0!</v>
      </c>
    </row>
    <row r="3251" spans="10:14" x14ac:dyDescent="0.25">
      <c r="J3251" s="84">
        <f>EOD_T-A3251</f>
        <v>42094</v>
      </c>
      <c r="K3251" s="83">
        <f t="shared" si="150"/>
        <v>0</v>
      </c>
      <c r="L3251" s="83" t="e">
        <f t="shared" si="151"/>
        <v>#DIV/0!</v>
      </c>
      <c r="M3251" s="83" t="e">
        <f>L3251-CGB_90DSMR</f>
        <v>#DIV/0!</v>
      </c>
      <c r="N3251" s="83" t="e">
        <f t="shared" si="152"/>
        <v>#DIV/0!</v>
      </c>
    </row>
    <row r="3252" spans="10:14" x14ac:dyDescent="0.25">
      <c r="J3252" s="84">
        <f>EOD_T-A3252</f>
        <v>42094</v>
      </c>
      <c r="K3252" s="83">
        <f t="shared" si="150"/>
        <v>0</v>
      </c>
      <c r="L3252" s="83" t="e">
        <f t="shared" si="151"/>
        <v>#DIV/0!</v>
      </c>
      <c r="M3252" s="83" t="e">
        <f>L3252-CGB_90DSMR</f>
        <v>#DIV/0!</v>
      </c>
      <c r="N3252" s="83" t="e">
        <f t="shared" si="152"/>
        <v>#DIV/0!</v>
      </c>
    </row>
    <row r="3253" spans="10:14" x14ac:dyDescent="0.25">
      <c r="J3253" s="84">
        <f>EOD_T-A3253</f>
        <v>42094</v>
      </c>
      <c r="K3253" s="83">
        <f t="shared" si="150"/>
        <v>0</v>
      </c>
      <c r="L3253" s="83" t="e">
        <f t="shared" si="151"/>
        <v>#DIV/0!</v>
      </c>
      <c r="M3253" s="83" t="e">
        <f>L3253-CGB_90DSMR</f>
        <v>#DIV/0!</v>
      </c>
      <c r="N3253" s="83" t="e">
        <f t="shared" si="152"/>
        <v>#DIV/0!</v>
      </c>
    </row>
    <row r="3254" spans="10:14" x14ac:dyDescent="0.25">
      <c r="J3254" s="84">
        <f>EOD_T-A3254</f>
        <v>42094</v>
      </c>
      <c r="K3254" s="83">
        <f t="shared" si="150"/>
        <v>0</v>
      </c>
      <c r="L3254" s="83" t="e">
        <f t="shared" si="151"/>
        <v>#DIV/0!</v>
      </c>
      <c r="M3254" s="83" t="e">
        <f>L3254-CGB_90DSMR</f>
        <v>#DIV/0!</v>
      </c>
      <c r="N3254" s="83" t="e">
        <f t="shared" si="152"/>
        <v>#DIV/0!</v>
      </c>
    </row>
    <row r="3255" spans="10:14" x14ac:dyDescent="0.25">
      <c r="J3255" s="84">
        <f>EOD_T-A3255</f>
        <v>42094</v>
      </c>
      <c r="K3255" s="83">
        <f t="shared" si="150"/>
        <v>0</v>
      </c>
      <c r="L3255" s="83" t="e">
        <f t="shared" si="151"/>
        <v>#DIV/0!</v>
      </c>
      <c r="M3255" s="83" t="e">
        <f>L3255-CGB_90DSMR</f>
        <v>#DIV/0!</v>
      </c>
      <c r="N3255" s="83" t="e">
        <f t="shared" si="152"/>
        <v>#DIV/0!</v>
      </c>
    </row>
    <row r="3256" spans="10:14" x14ac:dyDescent="0.25">
      <c r="J3256" s="84">
        <f>EOD_T-A3256</f>
        <v>42094</v>
      </c>
      <c r="K3256" s="83">
        <f t="shared" si="150"/>
        <v>0</v>
      </c>
      <c r="L3256" s="83" t="e">
        <f t="shared" si="151"/>
        <v>#DIV/0!</v>
      </c>
      <c r="M3256" s="83" t="e">
        <f>L3256-CGB_90DSMR</f>
        <v>#DIV/0!</v>
      </c>
      <c r="N3256" s="83" t="e">
        <f t="shared" si="152"/>
        <v>#DIV/0!</v>
      </c>
    </row>
    <row r="3257" spans="10:14" x14ac:dyDescent="0.25">
      <c r="J3257" s="84">
        <f>EOD_T-A3257</f>
        <v>42094</v>
      </c>
      <c r="K3257" s="83">
        <f t="shared" si="150"/>
        <v>0</v>
      </c>
      <c r="L3257" s="83" t="e">
        <f t="shared" si="151"/>
        <v>#DIV/0!</v>
      </c>
      <c r="M3257" s="83" t="e">
        <f>L3257-CGB_90DSMR</f>
        <v>#DIV/0!</v>
      </c>
      <c r="N3257" s="83" t="e">
        <f t="shared" si="152"/>
        <v>#DIV/0!</v>
      </c>
    </row>
    <row r="3258" spans="10:14" x14ac:dyDescent="0.25">
      <c r="J3258" s="84">
        <f>EOD_T-A3258</f>
        <v>42094</v>
      </c>
      <c r="K3258" s="83">
        <f t="shared" si="150"/>
        <v>0</v>
      </c>
      <c r="L3258" s="83" t="e">
        <f t="shared" si="151"/>
        <v>#DIV/0!</v>
      </c>
      <c r="M3258" s="83" t="e">
        <f>L3258-CGB_90DSMR</f>
        <v>#DIV/0!</v>
      </c>
      <c r="N3258" s="83" t="e">
        <f t="shared" si="152"/>
        <v>#DIV/0!</v>
      </c>
    </row>
    <row r="3259" spans="10:14" x14ac:dyDescent="0.25">
      <c r="J3259" s="84">
        <f>EOD_T-A3259</f>
        <v>42094</v>
      </c>
      <c r="K3259" s="83">
        <f t="shared" si="150"/>
        <v>0</v>
      </c>
      <c r="L3259" s="83" t="e">
        <f t="shared" si="151"/>
        <v>#DIV/0!</v>
      </c>
      <c r="M3259" s="83" t="e">
        <f>L3259-CGB_90DSMR</f>
        <v>#DIV/0!</v>
      </c>
      <c r="N3259" s="83" t="e">
        <f t="shared" si="152"/>
        <v>#DIV/0!</v>
      </c>
    </row>
    <row r="3260" spans="10:14" x14ac:dyDescent="0.25">
      <c r="J3260" s="84">
        <f>EOD_T-A3260</f>
        <v>42094</v>
      </c>
      <c r="K3260" s="83">
        <f t="shared" si="150"/>
        <v>0</v>
      </c>
      <c r="L3260" s="83" t="e">
        <f t="shared" si="151"/>
        <v>#DIV/0!</v>
      </c>
      <c r="M3260" s="83" t="e">
        <f>L3260-CGB_90DSMR</f>
        <v>#DIV/0!</v>
      </c>
      <c r="N3260" s="83" t="e">
        <f t="shared" si="152"/>
        <v>#DIV/0!</v>
      </c>
    </row>
    <row r="3261" spans="10:14" x14ac:dyDescent="0.25">
      <c r="J3261" s="84">
        <f>EOD_T-A3261</f>
        <v>42094</v>
      </c>
      <c r="K3261" s="83">
        <f t="shared" si="150"/>
        <v>0</v>
      </c>
      <c r="L3261" s="83" t="e">
        <f t="shared" si="151"/>
        <v>#DIV/0!</v>
      </c>
      <c r="M3261" s="83" t="e">
        <f>L3261-CGB_90DSMR</f>
        <v>#DIV/0!</v>
      </c>
      <c r="N3261" s="83" t="e">
        <f t="shared" si="152"/>
        <v>#DIV/0!</v>
      </c>
    </row>
    <row r="3262" spans="10:14" x14ac:dyDescent="0.25">
      <c r="J3262" s="84">
        <f>EOD_T-A3262</f>
        <v>42094</v>
      </c>
      <c r="K3262" s="83">
        <f t="shared" si="150"/>
        <v>0</v>
      </c>
      <c r="L3262" s="83" t="e">
        <f t="shared" si="151"/>
        <v>#DIV/0!</v>
      </c>
      <c r="M3262" s="83" t="e">
        <f>L3262-CGB_90DSMR</f>
        <v>#DIV/0!</v>
      </c>
      <c r="N3262" s="83" t="e">
        <f t="shared" si="152"/>
        <v>#DIV/0!</v>
      </c>
    </row>
    <row r="3263" spans="10:14" x14ac:dyDescent="0.25">
      <c r="J3263" s="84">
        <f>EOD_T-A3263</f>
        <v>42094</v>
      </c>
      <c r="K3263" s="83">
        <f t="shared" si="150"/>
        <v>0</v>
      </c>
      <c r="L3263" s="83" t="e">
        <f t="shared" si="151"/>
        <v>#DIV/0!</v>
      </c>
      <c r="M3263" s="83" t="e">
        <f>L3263-CGB_90DSMR</f>
        <v>#DIV/0!</v>
      </c>
      <c r="N3263" s="83" t="e">
        <f t="shared" si="152"/>
        <v>#DIV/0!</v>
      </c>
    </row>
    <row r="3264" spans="10:14" x14ac:dyDescent="0.25">
      <c r="J3264" s="84">
        <f>EOD_T-A3264</f>
        <v>42094</v>
      </c>
      <c r="K3264" s="83">
        <f t="shared" si="150"/>
        <v>0</v>
      </c>
      <c r="L3264" s="83" t="e">
        <f t="shared" si="151"/>
        <v>#DIV/0!</v>
      </c>
      <c r="M3264" s="83" t="e">
        <f>L3264-CGB_90DSMR</f>
        <v>#DIV/0!</v>
      </c>
      <c r="N3264" s="83" t="e">
        <f t="shared" si="152"/>
        <v>#DIV/0!</v>
      </c>
    </row>
    <row r="3265" spans="10:14" x14ac:dyDescent="0.25">
      <c r="J3265" s="84">
        <f>EOD_T-A3265</f>
        <v>42094</v>
      </c>
      <c r="K3265" s="83">
        <f t="shared" si="150"/>
        <v>0</v>
      </c>
      <c r="L3265" s="83" t="e">
        <f t="shared" si="151"/>
        <v>#DIV/0!</v>
      </c>
      <c r="M3265" s="83" t="e">
        <f>L3265-CGB_90DSMR</f>
        <v>#DIV/0!</v>
      </c>
      <c r="N3265" s="83" t="e">
        <f t="shared" si="152"/>
        <v>#DIV/0!</v>
      </c>
    </row>
    <row r="3266" spans="10:14" x14ac:dyDescent="0.25">
      <c r="J3266" s="84">
        <f>EOD_T-A3266</f>
        <v>42094</v>
      </c>
      <c r="K3266" s="83">
        <f t="shared" si="150"/>
        <v>0</v>
      </c>
      <c r="L3266" s="83" t="e">
        <f t="shared" si="151"/>
        <v>#DIV/0!</v>
      </c>
      <c r="M3266" s="83" t="e">
        <f>L3266-CGB_90DSMR</f>
        <v>#DIV/0!</v>
      </c>
      <c r="N3266" s="83" t="e">
        <f t="shared" si="152"/>
        <v>#DIV/0!</v>
      </c>
    </row>
    <row r="3267" spans="10:14" x14ac:dyDescent="0.25">
      <c r="J3267" s="84">
        <f>EOD_T-A3267</f>
        <v>42094</v>
      </c>
      <c r="K3267" s="83">
        <f t="shared" si="150"/>
        <v>0</v>
      </c>
      <c r="L3267" s="83" t="e">
        <f t="shared" si="151"/>
        <v>#DIV/0!</v>
      </c>
      <c r="M3267" s="83" t="e">
        <f>L3267-CGB_90DSMR</f>
        <v>#DIV/0!</v>
      </c>
      <c r="N3267" s="83" t="e">
        <f t="shared" si="152"/>
        <v>#DIV/0!</v>
      </c>
    </row>
    <row r="3268" spans="10:14" x14ac:dyDescent="0.25">
      <c r="J3268" s="84">
        <f>EOD_T-A3268</f>
        <v>42094</v>
      </c>
      <c r="K3268" s="83">
        <f t="shared" si="150"/>
        <v>0</v>
      </c>
      <c r="L3268" s="83" t="e">
        <f t="shared" si="151"/>
        <v>#DIV/0!</v>
      </c>
      <c r="M3268" s="83" t="e">
        <f>L3268-CGB_90DSMR</f>
        <v>#DIV/0!</v>
      </c>
      <c r="N3268" s="83" t="e">
        <f t="shared" si="152"/>
        <v>#DIV/0!</v>
      </c>
    </row>
    <row r="3269" spans="10:14" x14ac:dyDescent="0.25">
      <c r="J3269" s="84">
        <f>EOD_T-A3269</f>
        <v>42094</v>
      </c>
      <c r="K3269" s="83">
        <f t="shared" si="150"/>
        <v>0</v>
      </c>
      <c r="L3269" s="83" t="e">
        <f t="shared" si="151"/>
        <v>#DIV/0!</v>
      </c>
      <c r="M3269" s="83" t="e">
        <f>L3269-CGB_90DSMR</f>
        <v>#DIV/0!</v>
      </c>
      <c r="N3269" s="83" t="e">
        <f t="shared" si="152"/>
        <v>#DIV/0!</v>
      </c>
    </row>
    <row r="3270" spans="10:14" x14ac:dyDescent="0.25">
      <c r="J3270" s="84">
        <f>EOD_T-A3270</f>
        <v>42094</v>
      </c>
      <c r="K3270" s="83">
        <f t="shared" si="150"/>
        <v>0</v>
      </c>
      <c r="L3270" s="83" t="e">
        <f t="shared" si="151"/>
        <v>#DIV/0!</v>
      </c>
      <c r="M3270" s="83" t="e">
        <f>L3270-CGB_90DSMR</f>
        <v>#DIV/0!</v>
      </c>
      <c r="N3270" s="83" t="e">
        <f t="shared" si="152"/>
        <v>#DIV/0!</v>
      </c>
    </row>
    <row r="3271" spans="10:14" x14ac:dyDescent="0.25">
      <c r="J3271" s="84">
        <f>EOD_T-A3271</f>
        <v>42094</v>
      </c>
      <c r="K3271" s="83">
        <f t="shared" si="150"/>
        <v>0</v>
      </c>
      <c r="L3271" s="83" t="e">
        <f t="shared" si="151"/>
        <v>#DIV/0!</v>
      </c>
      <c r="M3271" s="83" t="e">
        <f>L3271-CGB_90DSMR</f>
        <v>#DIV/0!</v>
      </c>
      <c r="N3271" s="83" t="e">
        <f t="shared" si="152"/>
        <v>#DIV/0!</v>
      </c>
    </row>
    <row r="3272" spans="10:14" x14ac:dyDescent="0.25">
      <c r="J3272" s="84">
        <f>EOD_T-A3272</f>
        <v>42094</v>
      </c>
      <c r="K3272" s="83">
        <f t="shared" si="150"/>
        <v>0</v>
      </c>
      <c r="L3272" s="83" t="e">
        <f t="shared" si="151"/>
        <v>#DIV/0!</v>
      </c>
      <c r="M3272" s="83" t="e">
        <f>L3272-CGB_90DSMR</f>
        <v>#DIV/0!</v>
      </c>
      <c r="N3272" s="83" t="e">
        <f t="shared" si="152"/>
        <v>#DIV/0!</v>
      </c>
    </row>
    <row r="3273" spans="10:14" x14ac:dyDescent="0.25">
      <c r="J3273" s="84">
        <f>EOD_T-A3273</f>
        <v>42094</v>
      </c>
      <c r="K3273" s="83">
        <f t="shared" si="150"/>
        <v>0</v>
      </c>
      <c r="L3273" s="83" t="e">
        <f t="shared" si="151"/>
        <v>#DIV/0!</v>
      </c>
      <c r="M3273" s="83" t="e">
        <f>L3273-CGB_90DSMR</f>
        <v>#DIV/0!</v>
      </c>
      <c r="N3273" s="83" t="e">
        <f t="shared" si="152"/>
        <v>#DIV/0!</v>
      </c>
    </row>
    <row r="3274" spans="10:14" x14ac:dyDescent="0.25">
      <c r="J3274" s="84">
        <f>EOD_T-A3274</f>
        <v>42094</v>
      </c>
      <c r="K3274" s="83">
        <f t="shared" si="150"/>
        <v>0</v>
      </c>
      <c r="L3274" s="83" t="e">
        <f t="shared" si="151"/>
        <v>#DIV/0!</v>
      </c>
      <c r="M3274" s="83" t="e">
        <f>L3274-CGB_90DSMR</f>
        <v>#DIV/0!</v>
      </c>
      <c r="N3274" s="83" t="e">
        <f t="shared" si="152"/>
        <v>#DIV/0!</v>
      </c>
    </row>
    <row r="3275" spans="10:14" x14ac:dyDescent="0.25">
      <c r="J3275" s="84">
        <f>EOD_T-A3275</f>
        <v>42094</v>
      </c>
      <c r="K3275" s="83">
        <f t="shared" si="150"/>
        <v>0</v>
      </c>
      <c r="L3275" s="83" t="e">
        <f t="shared" si="151"/>
        <v>#DIV/0!</v>
      </c>
      <c r="M3275" s="83" t="e">
        <f>L3275-CGB_90DSMR</f>
        <v>#DIV/0!</v>
      </c>
      <c r="N3275" s="83" t="e">
        <f t="shared" si="152"/>
        <v>#DIV/0!</v>
      </c>
    </row>
    <row r="3276" spans="10:14" x14ac:dyDescent="0.25">
      <c r="J3276" s="84">
        <f>EOD_T-A3276</f>
        <v>42094</v>
      </c>
      <c r="K3276" s="83">
        <f t="shared" ref="K3276:K3339" si="153">E3276-E3277</f>
        <v>0</v>
      </c>
      <c r="L3276" s="83" t="e">
        <f t="shared" ref="L3276:L3339" si="154">K3276/E3277*100</f>
        <v>#DIV/0!</v>
      </c>
      <c r="M3276" s="83" t="e">
        <f>L3276-CGB_90DSMR</f>
        <v>#DIV/0!</v>
      </c>
      <c r="N3276" s="83" t="e">
        <f t="shared" ref="N3276:N3339" si="155">M3276*M3276</f>
        <v>#DIV/0!</v>
      </c>
    </row>
    <row r="3277" spans="10:14" x14ac:dyDescent="0.25">
      <c r="J3277" s="84">
        <f>EOD_T-A3277</f>
        <v>42094</v>
      </c>
      <c r="K3277" s="83">
        <f t="shared" si="153"/>
        <v>0</v>
      </c>
      <c r="L3277" s="83" t="e">
        <f t="shared" si="154"/>
        <v>#DIV/0!</v>
      </c>
      <c r="M3277" s="83" t="e">
        <f>L3277-CGB_90DSMR</f>
        <v>#DIV/0!</v>
      </c>
      <c r="N3277" s="83" t="e">
        <f t="shared" si="155"/>
        <v>#DIV/0!</v>
      </c>
    </row>
    <row r="3278" spans="10:14" x14ac:dyDescent="0.25">
      <c r="J3278" s="84">
        <f>EOD_T-A3278</f>
        <v>42094</v>
      </c>
      <c r="K3278" s="83">
        <f t="shared" si="153"/>
        <v>0</v>
      </c>
      <c r="L3278" s="83" t="e">
        <f t="shared" si="154"/>
        <v>#DIV/0!</v>
      </c>
      <c r="M3278" s="83" t="e">
        <f>L3278-CGB_90DSMR</f>
        <v>#DIV/0!</v>
      </c>
      <c r="N3278" s="83" t="e">
        <f t="shared" si="155"/>
        <v>#DIV/0!</v>
      </c>
    </row>
    <row r="3279" spans="10:14" x14ac:dyDescent="0.25">
      <c r="J3279" s="84">
        <f>EOD_T-A3279</f>
        <v>42094</v>
      </c>
      <c r="K3279" s="83">
        <f t="shared" si="153"/>
        <v>0</v>
      </c>
      <c r="L3279" s="83" t="e">
        <f t="shared" si="154"/>
        <v>#DIV/0!</v>
      </c>
      <c r="M3279" s="83" t="e">
        <f>L3279-CGB_90DSMR</f>
        <v>#DIV/0!</v>
      </c>
      <c r="N3279" s="83" t="e">
        <f t="shared" si="155"/>
        <v>#DIV/0!</v>
      </c>
    </row>
    <row r="3280" spans="10:14" x14ac:dyDescent="0.25">
      <c r="J3280" s="84">
        <f>EOD_T-A3280</f>
        <v>42094</v>
      </c>
      <c r="K3280" s="83">
        <f t="shared" si="153"/>
        <v>0</v>
      </c>
      <c r="L3280" s="83" t="e">
        <f t="shared" si="154"/>
        <v>#DIV/0!</v>
      </c>
      <c r="M3280" s="83" t="e">
        <f>L3280-CGB_90DSMR</f>
        <v>#DIV/0!</v>
      </c>
      <c r="N3280" s="83" t="e">
        <f t="shared" si="155"/>
        <v>#DIV/0!</v>
      </c>
    </row>
    <row r="3281" spans="10:14" x14ac:dyDescent="0.25">
      <c r="J3281" s="84">
        <f>EOD_T-A3281</f>
        <v>42094</v>
      </c>
      <c r="K3281" s="83">
        <f t="shared" si="153"/>
        <v>0</v>
      </c>
      <c r="L3281" s="83" t="e">
        <f t="shared" si="154"/>
        <v>#DIV/0!</v>
      </c>
      <c r="M3281" s="83" t="e">
        <f>L3281-CGB_90DSMR</f>
        <v>#DIV/0!</v>
      </c>
      <c r="N3281" s="83" t="e">
        <f t="shared" si="155"/>
        <v>#DIV/0!</v>
      </c>
    </row>
    <row r="3282" spans="10:14" x14ac:dyDescent="0.25">
      <c r="J3282" s="84">
        <f>EOD_T-A3282</f>
        <v>42094</v>
      </c>
      <c r="K3282" s="83">
        <f t="shared" si="153"/>
        <v>0</v>
      </c>
      <c r="L3282" s="83" t="e">
        <f t="shared" si="154"/>
        <v>#DIV/0!</v>
      </c>
      <c r="M3282" s="83" t="e">
        <f>L3282-CGB_90DSMR</f>
        <v>#DIV/0!</v>
      </c>
      <c r="N3282" s="83" t="e">
        <f t="shared" si="155"/>
        <v>#DIV/0!</v>
      </c>
    </row>
    <row r="3283" spans="10:14" x14ac:dyDescent="0.25">
      <c r="J3283" s="84">
        <f>EOD_T-A3283</f>
        <v>42094</v>
      </c>
      <c r="K3283" s="83">
        <f t="shared" si="153"/>
        <v>0</v>
      </c>
      <c r="L3283" s="83" t="e">
        <f t="shared" si="154"/>
        <v>#DIV/0!</v>
      </c>
      <c r="M3283" s="83" t="e">
        <f>L3283-CGB_90DSMR</f>
        <v>#DIV/0!</v>
      </c>
      <c r="N3283" s="83" t="e">
        <f t="shared" si="155"/>
        <v>#DIV/0!</v>
      </c>
    </row>
    <row r="3284" spans="10:14" x14ac:dyDescent="0.25">
      <c r="J3284" s="84">
        <f>EOD_T-A3284</f>
        <v>42094</v>
      </c>
      <c r="K3284" s="83">
        <f t="shared" si="153"/>
        <v>0</v>
      </c>
      <c r="L3284" s="83" t="e">
        <f t="shared" si="154"/>
        <v>#DIV/0!</v>
      </c>
      <c r="M3284" s="83" t="e">
        <f>L3284-CGB_90DSMR</f>
        <v>#DIV/0!</v>
      </c>
      <c r="N3284" s="83" t="e">
        <f t="shared" si="155"/>
        <v>#DIV/0!</v>
      </c>
    </row>
    <row r="3285" spans="10:14" x14ac:dyDescent="0.25">
      <c r="J3285" s="84">
        <f>EOD_T-A3285</f>
        <v>42094</v>
      </c>
      <c r="K3285" s="83">
        <f t="shared" si="153"/>
        <v>0</v>
      </c>
      <c r="L3285" s="83" t="e">
        <f t="shared" si="154"/>
        <v>#DIV/0!</v>
      </c>
      <c r="M3285" s="83" t="e">
        <f>L3285-CGB_90DSMR</f>
        <v>#DIV/0!</v>
      </c>
      <c r="N3285" s="83" t="e">
        <f t="shared" si="155"/>
        <v>#DIV/0!</v>
      </c>
    </row>
    <row r="3286" spans="10:14" x14ac:dyDescent="0.25">
      <c r="J3286" s="84">
        <f>EOD_T-A3286</f>
        <v>42094</v>
      </c>
      <c r="K3286" s="83">
        <f t="shared" si="153"/>
        <v>0</v>
      </c>
      <c r="L3286" s="83" t="e">
        <f t="shared" si="154"/>
        <v>#DIV/0!</v>
      </c>
      <c r="M3286" s="83" t="e">
        <f>L3286-CGB_90DSMR</f>
        <v>#DIV/0!</v>
      </c>
      <c r="N3286" s="83" t="e">
        <f t="shared" si="155"/>
        <v>#DIV/0!</v>
      </c>
    </row>
    <row r="3287" spans="10:14" x14ac:dyDescent="0.25">
      <c r="J3287" s="84">
        <f>EOD_T-A3287</f>
        <v>42094</v>
      </c>
      <c r="K3287" s="83">
        <f t="shared" si="153"/>
        <v>0</v>
      </c>
      <c r="L3287" s="83" t="e">
        <f t="shared" si="154"/>
        <v>#DIV/0!</v>
      </c>
      <c r="M3287" s="83" t="e">
        <f>L3287-CGB_90DSMR</f>
        <v>#DIV/0!</v>
      </c>
      <c r="N3287" s="83" t="e">
        <f t="shared" si="155"/>
        <v>#DIV/0!</v>
      </c>
    </row>
    <row r="3288" spans="10:14" x14ac:dyDescent="0.25">
      <c r="J3288" s="84">
        <f>EOD_T-A3288</f>
        <v>42094</v>
      </c>
      <c r="K3288" s="83">
        <f t="shared" si="153"/>
        <v>0</v>
      </c>
      <c r="L3288" s="83" t="e">
        <f t="shared" si="154"/>
        <v>#DIV/0!</v>
      </c>
      <c r="M3288" s="83" t="e">
        <f>L3288-CGB_90DSMR</f>
        <v>#DIV/0!</v>
      </c>
      <c r="N3288" s="83" t="e">
        <f t="shared" si="155"/>
        <v>#DIV/0!</v>
      </c>
    </row>
    <row r="3289" spans="10:14" x14ac:dyDescent="0.25">
      <c r="J3289" s="84">
        <f>EOD_T-A3289</f>
        <v>42094</v>
      </c>
      <c r="K3289" s="83">
        <f t="shared" si="153"/>
        <v>0</v>
      </c>
      <c r="L3289" s="83" t="e">
        <f t="shared" si="154"/>
        <v>#DIV/0!</v>
      </c>
      <c r="M3289" s="83" t="e">
        <f>L3289-CGB_90DSMR</f>
        <v>#DIV/0!</v>
      </c>
      <c r="N3289" s="83" t="e">
        <f t="shared" si="155"/>
        <v>#DIV/0!</v>
      </c>
    </row>
    <row r="3290" spans="10:14" x14ac:dyDescent="0.25">
      <c r="J3290" s="84">
        <f>EOD_T-A3290</f>
        <v>42094</v>
      </c>
      <c r="K3290" s="83">
        <f t="shared" si="153"/>
        <v>0</v>
      </c>
      <c r="L3290" s="83" t="e">
        <f t="shared" si="154"/>
        <v>#DIV/0!</v>
      </c>
      <c r="M3290" s="83" t="e">
        <f>L3290-CGB_90DSMR</f>
        <v>#DIV/0!</v>
      </c>
      <c r="N3290" s="83" t="e">
        <f t="shared" si="155"/>
        <v>#DIV/0!</v>
      </c>
    </row>
    <row r="3291" spans="10:14" x14ac:dyDescent="0.25">
      <c r="J3291" s="84">
        <f>EOD_T-A3291</f>
        <v>42094</v>
      </c>
      <c r="K3291" s="83">
        <f t="shared" si="153"/>
        <v>0</v>
      </c>
      <c r="L3291" s="83" t="e">
        <f t="shared" si="154"/>
        <v>#DIV/0!</v>
      </c>
      <c r="M3291" s="83" t="e">
        <f>L3291-CGB_90DSMR</f>
        <v>#DIV/0!</v>
      </c>
      <c r="N3291" s="83" t="e">
        <f t="shared" si="155"/>
        <v>#DIV/0!</v>
      </c>
    </row>
    <row r="3292" spans="10:14" x14ac:dyDescent="0.25">
      <c r="J3292" s="84">
        <f>EOD_T-A3292</f>
        <v>42094</v>
      </c>
      <c r="K3292" s="83">
        <f t="shared" si="153"/>
        <v>0</v>
      </c>
      <c r="L3292" s="83" t="e">
        <f t="shared" si="154"/>
        <v>#DIV/0!</v>
      </c>
      <c r="M3292" s="83" t="e">
        <f>L3292-CGB_90DSMR</f>
        <v>#DIV/0!</v>
      </c>
      <c r="N3292" s="83" t="e">
        <f t="shared" si="155"/>
        <v>#DIV/0!</v>
      </c>
    </row>
    <row r="3293" spans="10:14" x14ac:dyDescent="0.25">
      <c r="J3293" s="84">
        <f>EOD_T-A3293</f>
        <v>42094</v>
      </c>
      <c r="K3293" s="83">
        <f t="shared" si="153"/>
        <v>0</v>
      </c>
      <c r="L3293" s="83" t="e">
        <f t="shared" si="154"/>
        <v>#DIV/0!</v>
      </c>
      <c r="M3293" s="83" t="e">
        <f>L3293-CGB_90DSMR</f>
        <v>#DIV/0!</v>
      </c>
      <c r="N3293" s="83" t="e">
        <f t="shared" si="155"/>
        <v>#DIV/0!</v>
      </c>
    </row>
    <row r="3294" spans="10:14" x14ac:dyDescent="0.25">
      <c r="J3294" s="84">
        <f>EOD_T-A3294</f>
        <v>42094</v>
      </c>
      <c r="K3294" s="83">
        <f t="shared" si="153"/>
        <v>0</v>
      </c>
      <c r="L3294" s="83" t="e">
        <f t="shared" si="154"/>
        <v>#DIV/0!</v>
      </c>
      <c r="M3294" s="83" t="e">
        <f>L3294-CGB_90DSMR</f>
        <v>#DIV/0!</v>
      </c>
      <c r="N3294" s="83" t="e">
        <f t="shared" si="155"/>
        <v>#DIV/0!</v>
      </c>
    </row>
    <row r="3295" spans="10:14" x14ac:dyDescent="0.25">
      <c r="J3295" s="84">
        <f>EOD_T-A3295</f>
        <v>42094</v>
      </c>
      <c r="K3295" s="83">
        <f t="shared" si="153"/>
        <v>0</v>
      </c>
      <c r="L3295" s="83" t="e">
        <f t="shared" si="154"/>
        <v>#DIV/0!</v>
      </c>
      <c r="M3295" s="83" t="e">
        <f>L3295-CGB_90DSMR</f>
        <v>#DIV/0!</v>
      </c>
      <c r="N3295" s="83" t="e">
        <f t="shared" si="155"/>
        <v>#DIV/0!</v>
      </c>
    </row>
    <row r="3296" spans="10:14" x14ac:dyDescent="0.25">
      <c r="J3296" s="84">
        <f>EOD_T-A3296</f>
        <v>42094</v>
      </c>
      <c r="K3296" s="83">
        <f t="shared" si="153"/>
        <v>0</v>
      </c>
      <c r="L3296" s="83" t="e">
        <f t="shared" si="154"/>
        <v>#DIV/0!</v>
      </c>
      <c r="M3296" s="83" t="e">
        <f>L3296-CGB_90DSMR</f>
        <v>#DIV/0!</v>
      </c>
      <c r="N3296" s="83" t="e">
        <f t="shared" si="155"/>
        <v>#DIV/0!</v>
      </c>
    </row>
    <row r="3297" spans="10:14" x14ac:dyDescent="0.25">
      <c r="J3297" s="84">
        <f>EOD_T-A3297</f>
        <v>42094</v>
      </c>
      <c r="K3297" s="83">
        <f t="shared" si="153"/>
        <v>0</v>
      </c>
      <c r="L3297" s="83" t="e">
        <f t="shared" si="154"/>
        <v>#DIV/0!</v>
      </c>
      <c r="M3297" s="83" t="e">
        <f>L3297-CGB_90DSMR</f>
        <v>#DIV/0!</v>
      </c>
      <c r="N3297" s="83" t="e">
        <f t="shared" si="155"/>
        <v>#DIV/0!</v>
      </c>
    </row>
    <row r="3298" spans="10:14" x14ac:dyDescent="0.25">
      <c r="J3298" s="84">
        <f>EOD_T-A3298</f>
        <v>42094</v>
      </c>
      <c r="K3298" s="83">
        <f t="shared" si="153"/>
        <v>0</v>
      </c>
      <c r="L3298" s="83" t="e">
        <f t="shared" si="154"/>
        <v>#DIV/0!</v>
      </c>
      <c r="M3298" s="83" t="e">
        <f>L3298-CGB_90DSMR</f>
        <v>#DIV/0!</v>
      </c>
      <c r="N3298" s="83" t="e">
        <f t="shared" si="155"/>
        <v>#DIV/0!</v>
      </c>
    </row>
    <row r="3299" spans="10:14" x14ac:dyDescent="0.25">
      <c r="J3299" s="84">
        <f>EOD_T-A3299</f>
        <v>42094</v>
      </c>
      <c r="K3299" s="83">
        <f t="shared" si="153"/>
        <v>0</v>
      </c>
      <c r="L3299" s="83" t="e">
        <f t="shared" si="154"/>
        <v>#DIV/0!</v>
      </c>
      <c r="M3299" s="83" t="e">
        <f>L3299-CGB_90DSMR</f>
        <v>#DIV/0!</v>
      </c>
      <c r="N3299" s="83" t="e">
        <f t="shared" si="155"/>
        <v>#DIV/0!</v>
      </c>
    </row>
    <row r="3300" spans="10:14" x14ac:dyDescent="0.25">
      <c r="J3300" s="84">
        <f>EOD_T-A3300</f>
        <v>42094</v>
      </c>
      <c r="K3300" s="83">
        <f t="shared" si="153"/>
        <v>0</v>
      </c>
      <c r="L3300" s="83" t="e">
        <f t="shared" si="154"/>
        <v>#DIV/0!</v>
      </c>
      <c r="M3300" s="83" t="e">
        <f>L3300-CGB_90DSMR</f>
        <v>#DIV/0!</v>
      </c>
      <c r="N3300" s="83" t="e">
        <f t="shared" si="155"/>
        <v>#DIV/0!</v>
      </c>
    </row>
    <row r="3301" spans="10:14" x14ac:dyDescent="0.25">
      <c r="J3301" s="84">
        <f>EOD_T-A3301</f>
        <v>42094</v>
      </c>
      <c r="K3301" s="83">
        <f t="shared" si="153"/>
        <v>0</v>
      </c>
      <c r="L3301" s="83" t="e">
        <f t="shared" si="154"/>
        <v>#DIV/0!</v>
      </c>
      <c r="M3301" s="83" t="e">
        <f>L3301-CGB_90DSMR</f>
        <v>#DIV/0!</v>
      </c>
      <c r="N3301" s="83" t="e">
        <f t="shared" si="155"/>
        <v>#DIV/0!</v>
      </c>
    </row>
    <row r="3302" spans="10:14" x14ac:dyDescent="0.25">
      <c r="J3302" s="84">
        <f>EOD_T-A3302</f>
        <v>42094</v>
      </c>
      <c r="K3302" s="83">
        <f t="shared" si="153"/>
        <v>0</v>
      </c>
      <c r="L3302" s="83" t="e">
        <f t="shared" si="154"/>
        <v>#DIV/0!</v>
      </c>
      <c r="M3302" s="83" t="e">
        <f>L3302-CGB_90DSMR</f>
        <v>#DIV/0!</v>
      </c>
      <c r="N3302" s="83" t="e">
        <f t="shared" si="155"/>
        <v>#DIV/0!</v>
      </c>
    </row>
    <row r="3303" spans="10:14" x14ac:dyDescent="0.25">
      <c r="J3303" s="84">
        <f>EOD_T-A3303</f>
        <v>42094</v>
      </c>
      <c r="K3303" s="83">
        <f t="shared" si="153"/>
        <v>0</v>
      </c>
      <c r="L3303" s="83" t="e">
        <f t="shared" si="154"/>
        <v>#DIV/0!</v>
      </c>
      <c r="M3303" s="83" t="e">
        <f>L3303-CGB_90DSMR</f>
        <v>#DIV/0!</v>
      </c>
      <c r="N3303" s="83" t="e">
        <f t="shared" si="155"/>
        <v>#DIV/0!</v>
      </c>
    </row>
    <row r="3304" spans="10:14" x14ac:dyDescent="0.25">
      <c r="J3304" s="84">
        <f>EOD_T-A3304</f>
        <v>42094</v>
      </c>
      <c r="K3304" s="83">
        <f t="shared" si="153"/>
        <v>0</v>
      </c>
      <c r="L3304" s="83" t="e">
        <f t="shared" si="154"/>
        <v>#DIV/0!</v>
      </c>
      <c r="M3304" s="83" t="e">
        <f>L3304-CGB_90DSMR</f>
        <v>#DIV/0!</v>
      </c>
      <c r="N3304" s="83" t="e">
        <f t="shared" si="155"/>
        <v>#DIV/0!</v>
      </c>
    </row>
    <row r="3305" spans="10:14" x14ac:dyDescent="0.25">
      <c r="J3305" s="84">
        <f>EOD_T-A3305</f>
        <v>42094</v>
      </c>
      <c r="K3305" s="83">
        <f t="shared" si="153"/>
        <v>0</v>
      </c>
      <c r="L3305" s="83" t="e">
        <f t="shared" si="154"/>
        <v>#DIV/0!</v>
      </c>
      <c r="M3305" s="83" t="e">
        <f>L3305-CGB_90DSMR</f>
        <v>#DIV/0!</v>
      </c>
      <c r="N3305" s="83" t="e">
        <f t="shared" si="155"/>
        <v>#DIV/0!</v>
      </c>
    </row>
    <row r="3306" spans="10:14" x14ac:dyDescent="0.25">
      <c r="J3306" s="84">
        <f>EOD_T-A3306</f>
        <v>42094</v>
      </c>
      <c r="K3306" s="83">
        <f t="shared" si="153"/>
        <v>0</v>
      </c>
      <c r="L3306" s="83" t="e">
        <f t="shared" si="154"/>
        <v>#DIV/0!</v>
      </c>
      <c r="M3306" s="83" t="e">
        <f>L3306-CGB_90DSMR</f>
        <v>#DIV/0!</v>
      </c>
      <c r="N3306" s="83" t="e">
        <f t="shared" si="155"/>
        <v>#DIV/0!</v>
      </c>
    </row>
    <row r="3307" spans="10:14" x14ac:dyDescent="0.25">
      <c r="J3307" s="84">
        <f>EOD_T-A3307</f>
        <v>42094</v>
      </c>
      <c r="K3307" s="83">
        <f t="shared" si="153"/>
        <v>0</v>
      </c>
      <c r="L3307" s="83" t="e">
        <f t="shared" si="154"/>
        <v>#DIV/0!</v>
      </c>
      <c r="M3307" s="83" t="e">
        <f>L3307-CGB_90DSMR</f>
        <v>#DIV/0!</v>
      </c>
      <c r="N3307" s="83" t="e">
        <f t="shared" si="155"/>
        <v>#DIV/0!</v>
      </c>
    </row>
    <row r="3308" spans="10:14" x14ac:dyDescent="0.25">
      <c r="J3308" s="84">
        <f>EOD_T-A3308</f>
        <v>42094</v>
      </c>
      <c r="K3308" s="83">
        <f t="shared" si="153"/>
        <v>0</v>
      </c>
      <c r="L3308" s="83" t="e">
        <f t="shared" si="154"/>
        <v>#DIV/0!</v>
      </c>
      <c r="M3308" s="83" t="e">
        <f>L3308-CGB_90DSMR</f>
        <v>#DIV/0!</v>
      </c>
      <c r="N3308" s="83" t="e">
        <f t="shared" si="155"/>
        <v>#DIV/0!</v>
      </c>
    </row>
    <row r="3309" spans="10:14" x14ac:dyDescent="0.25">
      <c r="J3309" s="84">
        <f>EOD_T-A3309</f>
        <v>42094</v>
      </c>
      <c r="K3309" s="83">
        <f t="shared" si="153"/>
        <v>0</v>
      </c>
      <c r="L3309" s="83" t="e">
        <f t="shared" si="154"/>
        <v>#DIV/0!</v>
      </c>
      <c r="M3309" s="83" t="e">
        <f>L3309-CGB_90DSMR</f>
        <v>#DIV/0!</v>
      </c>
      <c r="N3309" s="83" t="e">
        <f t="shared" si="155"/>
        <v>#DIV/0!</v>
      </c>
    </row>
    <row r="3310" spans="10:14" x14ac:dyDescent="0.25">
      <c r="J3310" s="84">
        <f>EOD_T-A3310</f>
        <v>42094</v>
      </c>
      <c r="K3310" s="83">
        <f t="shared" si="153"/>
        <v>0</v>
      </c>
      <c r="L3310" s="83" t="e">
        <f t="shared" si="154"/>
        <v>#DIV/0!</v>
      </c>
      <c r="M3310" s="83" t="e">
        <f>L3310-CGB_90DSMR</f>
        <v>#DIV/0!</v>
      </c>
      <c r="N3310" s="83" t="e">
        <f t="shared" si="155"/>
        <v>#DIV/0!</v>
      </c>
    </row>
    <row r="3311" spans="10:14" x14ac:dyDescent="0.25">
      <c r="J3311" s="84">
        <f>EOD_T-A3311</f>
        <v>42094</v>
      </c>
      <c r="K3311" s="83">
        <f t="shared" si="153"/>
        <v>0</v>
      </c>
      <c r="L3311" s="83" t="e">
        <f t="shared" si="154"/>
        <v>#DIV/0!</v>
      </c>
      <c r="M3311" s="83" t="e">
        <f>L3311-CGB_90DSMR</f>
        <v>#DIV/0!</v>
      </c>
      <c r="N3311" s="83" t="e">
        <f t="shared" si="155"/>
        <v>#DIV/0!</v>
      </c>
    </row>
    <row r="3312" spans="10:14" x14ac:dyDescent="0.25">
      <c r="J3312" s="84">
        <f>EOD_T-A3312</f>
        <v>42094</v>
      </c>
      <c r="K3312" s="83">
        <f t="shared" si="153"/>
        <v>0</v>
      </c>
      <c r="L3312" s="83" t="e">
        <f t="shared" si="154"/>
        <v>#DIV/0!</v>
      </c>
      <c r="M3312" s="83" t="e">
        <f>L3312-CGB_90DSMR</f>
        <v>#DIV/0!</v>
      </c>
      <c r="N3312" s="83" t="e">
        <f t="shared" si="155"/>
        <v>#DIV/0!</v>
      </c>
    </row>
    <row r="3313" spans="10:14" x14ac:dyDescent="0.25">
      <c r="J3313" s="84">
        <f>EOD_T-A3313</f>
        <v>42094</v>
      </c>
      <c r="K3313" s="83">
        <f t="shared" si="153"/>
        <v>0</v>
      </c>
      <c r="L3313" s="83" t="e">
        <f t="shared" si="154"/>
        <v>#DIV/0!</v>
      </c>
      <c r="M3313" s="83" t="e">
        <f>L3313-CGB_90DSMR</f>
        <v>#DIV/0!</v>
      </c>
      <c r="N3313" s="83" t="e">
        <f t="shared" si="155"/>
        <v>#DIV/0!</v>
      </c>
    </row>
    <row r="3314" spans="10:14" x14ac:dyDescent="0.25">
      <c r="J3314" s="84">
        <f>EOD_T-A3314</f>
        <v>42094</v>
      </c>
      <c r="K3314" s="83">
        <f t="shared" si="153"/>
        <v>0</v>
      </c>
      <c r="L3314" s="83" t="e">
        <f t="shared" si="154"/>
        <v>#DIV/0!</v>
      </c>
      <c r="M3314" s="83" t="e">
        <f>L3314-CGB_90DSMR</f>
        <v>#DIV/0!</v>
      </c>
      <c r="N3314" s="83" t="e">
        <f t="shared" si="155"/>
        <v>#DIV/0!</v>
      </c>
    </row>
    <row r="3315" spans="10:14" x14ac:dyDescent="0.25">
      <c r="J3315" s="84">
        <f>EOD_T-A3315</f>
        <v>42094</v>
      </c>
      <c r="K3315" s="83">
        <f t="shared" si="153"/>
        <v>0</v>
      </c>
      <c r="L3315" s="83" t="e">
        <f t="shared" si="154"/>
        <v>#DIV/0!</v>
      </c>
      <c r="M3315" s="83" t="e">
        <f>L3315-CGB_90DSMR</f>
        <v>#DIV/0!</v>
      </c>
      <c r="N3315" s="83" t="e">
        <f t="shared" si="155"/>
        <v>#DIV/0!</v>
      </c>
    </row>
    <row r="3316" spans="10:14" x14ac:dyDescent="0.25">
      <c r="J3316" s="84">
        <f>EOD_T-A3316</f>
        <v>42094</v>
      </c>
      <c r="K3316" s="83">
        <f t="shared" si="153"/>
        <v>0</v>
      </c>
      <c r="L3316" s="83" t="e">
        <f t="shared" si="154"/>
        <v>#DIV/0!</v>
      </c>
      <c r="M3316" s="83" t="e">
        <f>L3316-CGB_90DSMR</f>
        <v>#DIV/0!</v>
      </c>
      <c r="N3316" s="83" t="e">
        <f t="shared" si="155"/>
        <v>#DIV/0!</v>
      </c>
    </row>
    <row r="3317" spans="10:14" x14ac:dyDescent="0.25">
      <c r="J3317" s="84">
        <f>EOD_T-A3317</f>
        <v>42094</v>
      </c>
      <c r="K3317" s="83">
        <f t="shared" si="153"/>
        <v>0</v>
      </c>
      <c r="L3317" s="83" t="e">
        <f t="shared" si="154"/>
        <v>#DIV/0!</v>
      </c>
      <c r="M3317" s="83" t="e">
        <f>L3317-CGB_90DSMR</f>
        <v>#DIV/0!</v>
      </c>
      <c r="N3317" s="83" t="e">
        <f t="shared" si="155"/>
        <v>#DIV/0!</v>
      </c>
    </row>
    <row r="3318" spans="10:14" x14ac:dyDescent="0.25">
      <c r="J3318" s="84">
        <f>EOD_T-A3318</f>
        <v>42094</v>
      </c>
      <c r="K3318" s="83">
        <f t="shared" si="153"/>
        <v>0</v>
      </c>
      <c r="L3318" s="83" t="e">
        <f t="shared" si="154"/>
        <v>#DIV/0!</v>
      </c>
      <c r="M3318" s="83" t="e">
        <f>L3318-CGB_90DSMR</f>
        <v>#DIV/0!</v>
      </c>
      <c r="N3318" s="83" t="e">
        <f t="shared" si="155"/>
        <v>#DIV/0!</v>
      </c>
    </row>
    <row r="3319" spans="10:14" x14ac:dyDescent="0.25">
      <c r="J3319" s="84">
        <f>EOD_T-A3319</f>
        <v>42094</v>
      </c>
      <c r="K3319" s="83">
        <f t="shared" si="153"/>
        <v>0</v>
      </c>
      <c r="L3319" s="83" t="e">
        <f t="shared" si="154"/>
        <v>#DIV/0!</v>
      </c>
      <c r="M3319" s="83" t="e">
        <f>L3319-CGB_90DSMR</f>
        <v>#DIV/0!</v>
      </c>
      <c r="N3319" s="83" t="e">
        <f t="shared" si="155"/>
        <v>#DIV/0!</v>
      </c>
    </row>
    <row r="3320" spans="10:14" x14ac:dyDescent="0.25">
      <c r="J3320" s="84">
        <f>EOD_T-A3320</f>
        <v>42094</v>
      </c>
      <c r="K3320" s="83">
        <f t="shared" si="153"/>
        <v>0</v>
      </c>
      <c r="L3320" s="83" t="e">
        <f t="shared" si="154"/>
        <v>#DIV/0!</v>
      </c>
      <c r="M3320" s="83" t="e">
        <f>L3320-CGB_90DSMR</f>
        <v>#DIV/0!</v>
      </c>
      <c r="N3320" s="83" t="e">
        <f t="shared" si="155"/>
        <v>#DIV/0!</v>
      </c>
    </row>
    <row r="3321" spans="10:14" x14ac:dyDescent="0.25">
      <c r="J3321" s="84">
        <f>EOD_T-A3321</f>
        <v>42094</v>
      </c>
      <c r="K3321" s="83">
        <f t="shared" si="153"/>
        <v>0</v>
      </c>
      <c r="L3321" s="83" t="e">
        <f t="shared" si="154"/>
        <v>#DIV/0!</v>
      </c>
      <c r="M3321" s="83" t="e">
        <f>L3321-CGB_90DSMR</f>
        <v>#DIV/0!</v>
      </c>
      <c r="N3321" s="83" t="e">
        <f t="shared" si="155"/>
        <v>#DIV/0!</v>
      </c>
    </row>
    <row r="3322" spans="10:14" x14ac:dyDescent="0.25">
      <c r="J3322" s="84">
        <f>EOD_T-A3322</f>
        <v>42094</v>
      </c>
      <c r="K3322" s="83">
        <f t="shared" si="153"/>
        <v>0</v>
      </c>
      <c r="L3322" s="83" t="e">
        <f t="shared" si="154"/>
        <v>#DIV/0!</v>
      </c>
      <c r="M3322" s="83" t="e">
        <f>L3322-CGB_90DSMR</f>
        <v>#DIV/0!</v>
      </c>
      <c r="N3322" s="83" t="e">
        <f t="shared" si="155"/>
        <v>#DIV/0!</v>
      </c>
    </row>
    <row r="3323" spans="10:14" x14ac:dyDescent="0.25">
      <c r="J3323" s="84">
        <f>EOD_T-A3323</f>
        <v>42094</v>
      </c>
      <c r="K3323" s="83">
        <f t="shared" si="153"/>
        <v>0</v>
      </c>
      <c r="L3323" s="83" t="e">
        <f t="shared" si="154"/>
        <v>#DIV/0!</v>
      </c>
      <c r="M3323" s="83" t="e">
        <f>L3323-CGB_90DSMR</f>
        <v>#DIV/0!</v>
      </c>
      <c r="N3323" s="83" t="e">
        <f t="shared" si="155"/>
        <v>#DIV/0!</v>
      </c>
    </row>
    <row r="3324" spans="10:14" x14ac:dyDescent="0.25">
      <c r="J3324" s="84">
        <f>EOD_T-A3324</f>
        <v>42094</v>
      </c>
      <c r="K3324" s="83">
        <f t="shared" si="153"/>
        <v>0</v>
      </c>
      <c r="L3324" s="83" t="e">
        <f t="shared" si="154"/>
        <v>#DIV/0!</v>
      </c>
      <c r="M3324" s="83" t="e">
        <f>L3324-CGB_90DSMR</f>
        <v>#DIV/0!</v>
      </c>
      <c r="N3324" s="83" t="e">
        <f t="shared" si="155"/>
        <v>#DIV/0!</v>
      </c>
    </row>
    <row r="3325" spans="10:14" x14ac:dyDescent="0.25">
      <c r="J3325" s="84">
        <f>EOD_T-A3325</f>
        <v>42094</v>
      </c>
      <c r="K3325" s="83">
        <f t="shared" si="153"/>
        <v>0</v>
      </c>
      <c r="L3325" s="83" t="e">
        <f t="shared" si="154"/>
        <v>#DIV/0!</v>
      </c>
      <c r="M3325" s="83" t="e">
        <f>L3325-CGB_90DSMR</f>
        <v>#DIV/0!</v>
      </c>
      <c r="N3325" s="83" t="e">
        <f t="shared" si="155"/>
        <v>#DIV/0!</v>
      </c>
    </row>
    <row r="3326" spans="10:14" x14ac:dyDescent="0.25">
      <c r="J3326" s="84">
        <f>EOD_T-A3326</f>
        <v>42094</v>
      </c>
      <c r="K3326" s="83">
        <f t="shared" si="153"/>
        <v>0</v>
      </c>
      <c r="L3326" s="83" t="e">
        <f t="shared" si="154"/>
        <v>#DIV/0!</v>
      </c>
      <c r="M3326" s="83" t="e">
        <f>L3326-CGB_90DSMR</f>
        <v>#DIV/0!</v>
      </c>
      <c r="N3326" s="83" t="e">
        <f t="shared" si="155"/>
        <v>#DIV/0!</v>
      </c>
    </row>
    <row r="3327" spans="10:14" x14ac:dyDescent="0.25">
      <c r="J3327" s="84">
        <f>EOD_T-A3327</f>
        <v>42094</v>
      </c>
      <c r="K3327" s="83">
        <f t="shared" si="153"/>
        <v>0</v>
      </c>
      <c r="L3327" s="83" t="e">
        <f t="shared" si="154"/>
        <v>#DIV/0!</v>
      </c>
      <c r="M3327" s="83" t="e">
        <f>L3327-CGB_90DSMR</f>
        <v>#DIV/0!</v>
      </c>
      <c r="N3327" s="83" t="e">
        <f t="shared" si="155"/>
        <v>#DIV/0!</v>
      </c>
    </row>
    <row r="3328" spans="10:14" x14ac:dyDescent="0.25">
      <c r="J3328" s="84">
        <f>EOD_T-A3328</f>
        <v>42094</v>
      </c>
      <c r="K3328" s="83">
        <f t="shared" si="153"/>
        <v>0</v>
      </c>
      <c r="L3328" s="83" t="e">
        <f t="shared" si="154"/>
        <v>#DIV/0!</v>
      </c>
      <c r="M3328" s="83" t="e">
        <f>L3328-CGB_90DSMR</f>
        <v>#DIV/0!</v>
      </c>
      <c r="N3328" s="83" t="e">
        <f t="shared" si="155"/>
        <v>#DIV/0!</v>
      </c>
    </row>
    <row r="3329" spans="10:14" x14ac:dyDescent="0.25">
      <c r="J3329" s="84">
        <f>EOD_T-A3329</f>
        <v>42094</v>
      </c>
      <c r="K3329" s="83">
        <f t="shared" si="153"/>
        <v>0</v>
      </c>
      <c r="L3329" s="83" t="e">
        <f t="shared" si="154"/>
        <v>#DIV/0!</v>
      </c>
      <c r="M3329" s="83" t="e">
        <f>L3329-CGB_90DSMR</f>
        <v>#DIV/0!</v>
      </c>
      <c r="N3329" s="83" t="e">
        <f t="shared" si="155"/>
        <v>#DIV/0!</v>
      </c>
    </row>
    <row r="3330" spans="10:14" x14ac:dyDescent="0.25">
      <c r="J3330" s="84">
        <f>EOD_T-A3330</f>
        <v>42094</v>
      </c>
      <c r="K3330" s="83">
        <f t="shared" si="153"/>
        <v>0</v>
      </c>
      <c r="L3330" s="83" t="e">
        <f t="shared" si="154"/>
        <v>#DIV/0!</v>
      </c>
      <c r="M3330" s="83" t="e">
        <f>L3330-CGB_90DSMR</f>
        <v>#DIV/0!</v>
      </c>
      <c r="N3330" s="83" t="e">
        <f t="shared" si="155"/>
        <v>#DIV/0!</v>
      </c>
    </row>
    <row r="3331" spans="10:14" x14ac:dyDescent="0.25">
      <c r="J3331" s="84">
        <f>EOD_T-A3331</f>
        <v>42094</v>
      </c>
      <c r="K3331" s="83">
        <f t="shared" si="153"/>
        <v>0</v>
      </c>
      <c r="L3331" s="83" t="e">
        <f t="shared" si="154"/>
        <v>#DIV/0!</v>
      </c>
      <c r="M3331" s="83" t="e">
        <f>L3331-CGB_90DSMR</f>
        <v>#DIV/0!</v>
      </c>
      <c r="N3331" s="83" t="e">
        <f t="shared" si="155"/>
        <v>#DIV/0!</v>
      </c>
    </row>
    <row r="3332" spans="10:14" x14ac:dyDescent="0.25">
      <c r="J3332" s="84">
        <f>EOD_T-A3332</f>
        <v>42094</v>
      </c>
      <c r="K3332" s="83">
        <f t="shared" si="153"/>
        <v>0</v>
      </c>
      <c r="L3332" s="83" t="e">
        <f t="shared" si="154"/>
        <v>#DIV/0!</v>
      </c>
      <c r="M3332" s="83" t="e">
        <f>L3332-CGB_90DSMR</f>
        <v>#DIV/0!</v>
      </c>
      <c r="N3332" s="83" t="e">
        <f t="shared" si="155"/>
        <v>#DIV/0!</v>
      </c>
    </row>
    <row r="3333" spans="10:14" x14ac:dyDescent="0.25">
      <c r="J3333" s="84">
        <f>EOD_T-A3333</f>
        <v>42094</v>
      </c>
      <c r="K3333" s="83">
        <f t="shared" si="153"/>
        <v>0</v>
      </c>
      <c r="L3333" s="83" t="e">
        <f t="shared" si="154"/>
        <v>#DIV/0!</v>
      </c>
      <c r="M3333" s="83" t="e">
        <f>L3333-CGB_90DSMR</f>
        <v>#DIV/0!</v>
      </c>
      <c r="N3333" s="83" t="e">
        <f t="shared" si="155"/>
        <v>#DIV/0!</v>
      </c>
    </row>
    <row r="3334" spans="10:14" x14ac:dyDescent="0.25">
      <c r="J3334" s="84">
        <f>EOD_T-A3334</f>
        <v>42094</v>
      </c>
      <c r="K3334" s="83">
        <f t="shared" si="153"/>
        <v>0</v>
      </c>
      <c r="L3334" s="83" t="e">
        <f t="shared" si="154"/>
        <v>#DIV/0!</v>
      </c>
      <c r="M3334" s="83" t="e">
        <f>L3334-CGB_90DSMR</f>
        <v>#DIV/0!</v>
      </c>
      <c r="N3334" s="83" t="e">
        <f t="shared" si="155"/>
        <v>#DIV/0!</v>
      </c>
    </row>
    <row r="3335" spans="10:14" x14ac:dyDescent="0.25">
      <c r="J3335" s="84">
        <f>EOD_T-A3335</f>
        <v>42094</v>
      </c>
      <c r="K3335" s="83">
        <f t="shared" si="153"/>
        <v>0</v>
      </c>
      <c r="L3335" s="83" t="e">
        <f t="shared" si="154"/>
        <v>#DIV/0!</v>
      </c>
      <c r="M3335" s="83" t="e">
        <f>L3335-CGB_90DSMR</f>
        <v>#DIV/0!</v>
      </c>
      <c r="N3335" s="83" t="e">
        <f t="shared" si="155"/>
        <v>#DIV/0!</v>
      </c>
    </row>
    <row r="3336" spans="10:14" x14ac:dyDescent="0.25">
      <c r="J3336" s="84">
        <f>EOD_T-A3336</f>
        <v>42094</v>
      </c>
      <c r="K3336" s="83">
        <f t="shared" si="153"/>
        <v>0</v>
      </c>
      <c r="L3336" s="83" t="e">
        <f t="shared" si="154"/>
        <v>#DIV/0!</v>
      </c>
      <c r="M3336" s="83" t="e">
        <f>L3336-CGB_90DSMR</f>
        <v>#DIV/0!</v>
      </c>
      <c r="N3336" s="83" t="e">
        <f t="shared" si="155"/>
        <v>#DIV/0!</v>
      </c>
    </row>
    <row r="3337" spans="10:14" x14ac:dyDescent="0.25">
      <c r="J3337" s="84">
        <f>EOD_T-A3337</f>
        <v>42094</v>
      </c>
      <c r="K3337" s="83">
        <f t="shared" si="153"/>
        <v>0</v>
      </c>
      <c r="L3337" s="83" t="e">
        <f t="shared" si="154"/>
        <v>#DIV/0!</v>
      </c>
      <c r="M3337" s="83" t="e">
        <f>L3337-CGB_90DSMR</f>
        <v>#DIV/0!</v>
      </c>
      <c r="N3337" s="83" t="e">
        <f t="shared" si="155"/>
        <v>#DIV/0!</v>
      </c>
    </row>
    <row r="3338" spans="10:14" x14ac:dyDescent="0.25">
      <c r="J3338" s="84">
        <f>EOD_T-A3338</f>
        <v>42094</v>
      </c>
      <c r="K3338" s="83">
        <f t="shared" si="153"/>
        <v>0</v>
      </c>
      <c r="L3338" s="83" t="e">
        <f t="shared" si="154"/>
        <v>#DIV/0!</v>
      </c>
      <c r="M3338" s="83" t="e">
        <f>L3338-CGB_90DSMR</f>
        <v>#DIV/0!</v>
      </c>
      <c r="N3338" s="83" t="e">
        <f t="shared" si="155"/>
        <v>#DIV/0!</v>
      </c>
    </row>
    <row r="3339" spans="10:14" x14ac:dyDescent="0.25">
      <c r="J3339" s="84">
        <f>EOD_T-A3339</f>
        <v>42094</v>
      </c>
      <c r="K3339" s="83">
        <f t="shared" si="153"/>
        <v>0</v>
      </c>
      <c r="L3339" s="83" t="e">
        <f t="shared" si="154"/>
        <v>#DIV/0!</v>
      </c>
      <c r="M3339" s="83" t="e">
        <f>L3339-CGB_90DSMR</f>
        <v>#DIV/0!</v>
      </c>
      <c r="N3339" s="83" t="e">
        <f t="shared" si="155"/>
        <v>#DIV/0!</v>
      </c>
    </row>
    <row r="3340" spans="10:14" x14ac:dyDescent="0.25">
      <c r="J3340" s="84">
        <f>EOD_T-A3340</f>
        <v>42094</v>
      </c>
      <c r="K3340" s="83">
        <f t="shared" ref="K3340:K3403" si="156">E3340-E3341</f>
        <v>0</v>
      </c>
      <c r="L3340" s="83" t="e">
        <f t="shared" ref="L3340:L3403" si="157">K3340/E3341*100</f>
        <v>#DIV/0!</v>
      </c>
      <c r="M3340" s="83" t="e">
        <f>L3340-CGB_90DSMR</f>
        <v>#DIV/0!</v>
      </c>
      <c r="N3340" s="83" t="e">
        <f t="shared" ref="N3340:N3403" si="158">M3340*M3340</f>
        <v>#DIV/0!</v>
      </c>
    </row>
    <row r="3341" spans="10:14" x14ac:dyDescent="0.25">
      <c r="J3341" s="84">
        <f>EOD_T-A3341</f>
        <v>42094</v>
      </c>
      <c r="K3341" s="83">
        <f t="shared" si="156"/>
        <v>0</v>
      </c>
      <c r="L3341" s="83" t="e">
        <f t="shared" si="157"/>
        <v>#DIV/0!</v>
      </c>
      <c r="M3341" s="83" t="e">
        <f>L3341-CGB_90DSMR</f>
        <v>#DIV/0!</v>
      </c>
      <c r="N3341" s="83" t="e">
        <f t="shared" si="158"/>
        <v>#DIV/0!</v>
      </c>
    </row>
    <row r="3342" spans="10:14" x14ac:dyDescent="0.25">
      <c r="J3342" s="84">
        <f>EOD_T-A3342</f>
        <v>42094</v>
      </c>
      <c r="K3342" s="83">
        <f t="shared" si="156"/>
        <v>0</v>
      </c>
      <c r="L3342" s="83" t="e">
        <f t="shared" si="157"/>
        <v>#DIV/0!</v>
      </c>
      <c r="M3342" s="83" t="e">
        <f>L3342-CGB_90DSMR</f>
        <v>#DIV/0!</v>
      </c>
      <c r="N3342" s="83" t="e">
        <f t="shared" si="158"/>
        <v>#DIV/0!</v>
      </c>
    </row>
    <row r="3343" spans="10:14" x14ac:dyDescent="0.25">
      <c r="J3343" s="84">
        <f>EOD_T-A3343</f>
        <v>42094</v>
      </c>
      <c r="K3343" s="83">
        <f t="shared" si="156"/>
        <v>0</v>
      </c>
      <c r="L3343" s="83" t="e">
        <f t="shared" si="157"/>
        <v>#DIV/0!</v>
      </c>
      <c r="M3343" s="83" t="e">
        <f>L3343-CGB_90DSMR</f>
        <v>#DIV/0!</v>
      </c>
      <c r="N3343" s="83" t="e">
        <f t="shared" si="158"/>
        <v>#DIV/0!</v>
      </c>
    </row>
    <row r="3344" spans="10:14" x14ac:dyDescent="0.25">
      <c r="J3344" s="84">
        <f>EOD_T-A3344</f>
        <v>42094</v>
      </c>
      <c r="K3344" s="83">
        <f t="shared" si="156"/>
        <v>0</v>
      </c>
      <c r="L3344" s="83" t="e">
        <f t="shared" si="157"/>
        <v>#DIV/0!</v>
      </c>
      <c r="M3344" s="83" t="e">
        <f>L3344-CGB_90DSMR</f>
        <v>#DIV/0!</v>
      </c>
      <c r="N3344" s="83" t="e">
        <f t="shared" si="158"/>
        <v>#DIV/0!</v>
      </c>
    </row>
    <row r="3345" spans="10:14" x14ac:dyDescent="0.25">
      <c r="J3345" s="84">
        <f>EOD_T-A3345</f>
        <v>42094</v>
      </c>
      <c r="K3345" s="83">
        <f t="shared" si="156"/>
        <v>0</v>
      </c>
      <c r="L3345" s="83" t="e">
        <f t="shared" si="157"/>
        <v>#DIV/0!</v>
      </c>
      <c r="M3345" s="83" t="e">
        <f>L3345-CGB_90DSMR</f>
        <v>#DIV/0!</v>
      </c>
      <c r="N3345" s="83" t="e">
        <f t="shared" si="158"/>
        <v>#DIV/0!</v>
      </c>
    </row>
    <row r="3346" spans="10:14" x14ac:dyDescent="0.25">
      <c r="J3346" s="84">
        <f>EOD_T-A3346</f>
        <v>42094</v>
      </c>
      <c r="K3346" s="83">
        <f t="shared" si="156"/>
        <v>0</v>
      </c>
      <c r="L3346" s="83" t="e">
        <f t="shared" si="157"/>
        <v>#DIV/0!</v>
      </c>
      <c r="M3346" s="83" t="e">
        <f>L3346-CGB_90DSMR</f>
        <v>#DIV/0!</v>
      </c>
      <c r="N3346" s="83" t="e">
        <f t="shared" si="158"/>
        <v>#DIV/0!</v>
      </c>
    </row>
    <row r="3347" spans="10:14" x14ac:dyDescent="0.25">
      <c r="J3347" s="84">
        <f>EOD_T-A3347</f>
        <v>42094</v>
      </c>
      <c r="K3347" s="83">
        <f t="shared" si="156"/>
        <v>0</v>
      </c>
      <c r="L3347" s="83" t="e">
        <f t="shared" si="157"/>
        <v>#DIV/0!</v>
      </c>
      <c r="M3347" s="83" t="e">
        <f>L3347-CGB_90DSMR</f>
        <v>#DIV/0!</v>
      </c>
      <c r="N3347" s="83" t="e">
        <f t="shared" si="158"/>
        <v>#DIV/0!</v>
      </c>
    </row>
    <row r="3348" spans="10:14" x14ac:dyDescent="0.25">
      <c r="J3348" s="84">
        <f>EOD_T-A3348</f>
        <v>42094</v>
      </c>
      <c r="K3348" s="83">
        <f t="shared" si="156"/>
        <v>0</v>
      </c>
      <c r="L3348" s="83" t="e">
        <f t="shared" si="157"/>
        <v>#DIV/0!</v>
      </c>
      <c r="M3348" s="83" t="e">
        <f>L3348-CGB_90DSMR</f>
        <v>#DIV/0!</v>
      </c>
      <c r="N3348" s="83" t="e">
        <f t="shared" si="158"/>
        <v>#DIV/0!</v>
      </c>
    </row>
    <row r="3349" spans="10:14" x14ac:dyDescent="0.25">
      <c r="J3349" s="84">
        <f>EOD_T-A3349</f>
        <v>42094</v>
      </c>
      <c r="K3349" s="83">
        <f t="shared" si="156"/>
        <v>0</v>
      </c>
      <c r="L3349" s="83" t="e">
        <f t="shared" si="157"/>
        <v>#DIV/0!</v>
      </c>
      <c r="M3349" s="83" t="e">
        <f>L3349-CGB_90DSMR</f>
        <v>#DIV/0!</v>
      </c>
      <c r="N3349" s="83" t="e">
        <f t="shared" si="158"/>
        <v>#DIV/0!</v>
      </c>
    </row>
    <row r="3350" spans="10:14" x14ac:dyDescent="0.25">
      <c r="J3350" s="84">
        <f>EOD_T-A3350</f>
        <v>42094</v>
      </c>
      <c r="K3350" s="83">
        <f t="shared" si="156"/>
        <v>0</v>
      </c>
      <c r="L3350" s="83" t="e">
        <f t="shared" si="157"/>
        <v>#DIV/0!</v>
      </c>
      <c r="M3350" s="83" t="e">
        <f>L3350-CGB_90DSMR</f>
        <v>#DIV/0!</v>
      </c>
      <c r="N3350" s="83" t="e">
        <f t="shared" si="158"/>
        <v>#DIV/0!</v>
      </c>
    </row>
    <row r="3351" spans="10:14" x14ac:dyDescent="0.25">
      <c r="J3351" s="84">
        <f>EOD_T-A3351</f>
        <v>42094</v>
      </c>
      <c r="K3351" s="83">
        <f t="shared" si="156"/>
        <v>0</v>
      </c>
      <c r="L3351" s="83" t="e">
        <f t="shared" si="157"/>
        <v>#DIV/0!</v>
      </c>
      <c r="M3351" s="83" t="e">
        <f>L3351-CGB_90DSMR</f>
        <v>#DIV/0!</v>
      </c>
      <c r="N3351" s="83" t="e">
        <f t="shared" si="158"/>
        <v>#DIV/0!</v>
      </c>
    </row>
    <row r="3352" spans="10:14" x14ac:dyDescent="0.25">
      <c r="J3352" s="84">
        <f>EOD_T-A3352</f>
        <v>42094</v>
      </c>
      <c r="K3352" s="83">
        <f t="shared" si="156"/>
        <v>0</v>
      </c>
      <c r="L3352" s="83" t="e">
        <f t="shared" si="157"/>
        <v>#DIV/0!</v>
      </c>
      <c r="M3352" s="83" t="e">
        <f>L3352-CGB_90DSMR</f>
        <v>#DIV/0!</v>
      </c>
      <c r="N3352" s="83" t="e">
        <f t="shared" si="158"/>
        <v>#DIV/0!</v>
      </c>
    </row>
    <row r="3353" spans="10:14" x14ac:dyDescent="0.25">
      <c r="J3353" s="84">
        <f>EOD_T-A3353</f>
        <v>42094</v>
      </c>
      <c r="K3353" s="83">
        <f t="shared" si="156"/>
        <v>0</v>
      </c>
      <c r="L3353" s="83" t="e">
        <f t="shared" si="157"/>
        <v>#DIV/0!</v>
      </c>
      <c r="M3353" s="83" t="e">
        <f>L3353-CGB_90DSMR</f>
        <v>#DIV/0!</v>
      </c>
      <c r="N3353" s="83" t="e">
        <f t="shared" si="158"/>
        <v>#DIV/0!</v>
      </c>
    </row>
    <row r="3354" spans="10:14" x14ac:dyDescent="0.25">
      <c r="J3354" s="84">
        <f>EOD_T-A3354</f>
        <v>42094</v>
      </c>
      <c r="K3354" s="83">
        <f t="shared" si="156"/>
        <v>0</v>
      </c>
      <c r="L3354" s="83" t="e">
        <f t="shared" si="157"/>
        <v>#DIV/0!</v>
      </c>
      <c r="M3354" s="83" t="e">
        <f>L3354-CGB_90DSMR</f>
        <v>#DIV/0!</v>
      </c>
      <c r="N3354" s="83" t="e">
        <f t="shared" si="158"/>
        <v>#DIV/0!</v>
      </c>
    </row>
    <row r="3355" spans="10:14" x14ac:dyDescent="0.25">
      <c r="J3355" s="84">
        <f>EOD_T-A3355</f>
        <v>42094</v>
      </c>
      <c r="K3355" s="83">
        <f t="shared" si="156"/>
        <v>0</v>
      </c>
      <c r="L3355" s="83" t="e">
        <f t="shared" si="157"/>
        <v>#DIV/0!</v>
      </c>
      <c r="M3355" s="83" t="e">
        <f>L3355-CGB_90DSMR</f>
        <v>#DIV/0!</v>
      </c>
      <c r="N3355" s="83" t="e">
        <f t="shared" si="158"/>
        <v>#DIV/0!</v>
      </c>
    </row>
    <row r="3356" spans="10:14" x14ac:dyDescent="0.25">
      <c r="J3356" s="84">
        <f>EOD_T-A3356</f>
        <v>42094</v>
      </c>
      <c r="K3356" s="83">
        <f t="shared" si="156"/>
        <v>0</v>
      </c>
      <c r="L3356" s="83" t="e">
        <f t="shared" si="157"/>
        <v>#DIV/0!</v>
      </c>
      <c r="M3356" s="83" t="e">
        <f>L3356-CGB_90DSMR</f>
        <v>#DIV/0!</v>
      </c>
      <c r="N3356" s="83" t="e">
        <f t="shared" si="158"/>
        <v>#DIV/0!</v>
      </c>
    </row>
    <row r="3357" spans="10:14" x14ac:dyDescent="0.25">
      <c r="J3357" s="84">
        <f>EOD_T-A3357</f>
        <v>42094</v>
      </c>
      <c r="K3357" s="83">
        <f t="shared" si="156"/>
        <v>0</v>
      </c>
      <c r="L3357" s="83" t="e">
        <f t="shared" si="157"/>
        <v>#DIV/0!</v>
      </c>
      <c r="M3357" s="83" t="e">
        <f>L3357-CGB_90DSMR</f>
        <v>#DIV/0!</v>
      </c>
      <c r="N3357" s="83" t="e">
        <f t="shared" si="158"/>
        <v>#DIV/0!</v>
      </c>
    </row>
    <row r="3358" spans="10:14" x14ac:dyDescent="0.25">
      <c r="J3358" s="84">
        <f>EOD_T-A3358</f>
        <v>42094</v>
      </c>
      <c r="K3358" s="83">
        <f t="shared" si="156"/>
        <v>0</v>
      </c>
      <c r="L3358" s="83" t="e">
        <f t="shared" si="157"/>
        <v>#DIV/0!</v>
      </c>
      <c r="M3358" s="83" t="e">
        <f>L3358-CGB_90DSMR</f>
        <v>#DIV/0!</v>
      </c>
      <c r="N3358" s="83" t="e">
        <f t="shared" si="158"/>
        <v>#DIV/0!</v>
      </c>
    </row>
    <row r="3359" spans="10:14" x14ac:dyDescent="0.25">
      <c r="J3359" s="84">
        <f>EOD_T-A3359</f>
        <v>42094</v>
      </c>
      <c r="K3359" s="83">
        <f t="shared" si="156"/>
        <v>0</v>
      </c>
      <c r="L3359" s="83" t="e">
        <f t="shared" si="157"/>
        <v>#DIV/0!</v>
      </c>
      <c r="M3359" s="83" t="e">
        <f>L3359-CGB_90DSMR</f>
        <v>#DIV/0!</v>
      </c>
      <c r="N3359" s="83" t="e">
        <f t="shared" si="158"/>
        <v>#DIV/0!</v>
      </c>
    </row>
    <row r="3360" spans="10:14" x14ac:dyDescent="0.25">
      <c r="J3360" s="84">
        <f>EOD_T-A3360</f>
        <v>42094</v>
      </c>
      <c r="K3360" s="83">
        <f t="shared" si="156"/>
        <v>0</v>
      </c>
      <c r="L3360" s="83" t="e">
        <f t="shared" si="157"/>
        <v>#DIV/0!</v>
      </c>
      <c r="M3360" s="83" t="e">
        <f>L3360-CGB_90DSMR</f>
        <v>#DIV/0!</v>
      </c>
      <c r="N3360" s="83" t="e">
        <f t="shared" si="158"/>
        <v>#DIV/0!</v>
      </c>
    </row>
    <row r="3361" spans="10:14" x14ac:dyDescent="0.25">
      <c r="J3361" s="84">
        <f>EOD_T-A3361</f>
        <v>42094</v>
      </c>
      <c r="K3361" s="83">
        <f t="shared" si="156"/>
        <v>0</v>
      </c>
      <c r="L3361" s="83" t="e">
        <f t="shared" si="157"/>
        <v>#DIV/0!</v>
      </c>
      <c r="M3361" s="83" t="e">
        <f>L3361-CGB_90DSMR</f>
        <v>#DIV/0!</v>
      </c>
      <c r="N3361" s="83" t="e">
        <f t="shared" si="158"/>
        <v>#DIV/0!</v>
      </c>
    </row>
    <row r="3362" spans="10:14" x14ac:dyDescent="0.25">
      <c r="J3362" s="84">
        <f>EOD_T-A3362</f>
        <v>42094</v>
      </c>
      <c r="K3362" s="83">
        <f t="shared" si="156"/>
        <v>0</v>
      </c>
      <c r="L3362" s="83" t="e">
        <f t="shared" si="157"/>
        <v>#DIV/0!</v>
      </c>
      <c r="M3362" s="83" t="e">
        <f>L3362-CGB_90DSMR</f>
        <v>#DIV/0!</v>
      </c>
      <c r="N3362" s="83" t="e">
        <f t="shared" si="158"/>
        <v>#DIV/0!</v>
      </c>
    </row>
    <row r="3363" spans="10:14" x14ac:dyDescent="0.25">
      <c r="J3363" s="84">
        <f>EOD_T-A3363</f>
        <v>42094</v>
      </c>
      <c r="K3363" s="83">
        <f t="shared" si="156"/>
        <v>0</v>
      </c>
      <c r="L3363" s="83" t="e">
        <f t="shared" si="157"/>
        <v>#DIV/0!</v>
      </c>
      <c r="M3363" s="83" t="e">
        <f>L3363-CGB_90DSMR</f>
        <v>#DIV/0!</v>
      </c>
      <c r="N3363" s="83" t="e">
        <f t="shared" si="158"/>
        <v>#DIV/0!</v>
      </c>
    </row>
    <row r="3364" spans="10:14" x14ac:dyDescent="0.25">
      <c r="J3364" s="84">
        <f>EOD_T-A3364</f>
        <v>42094</v>
      </c>
      <c r="K3364" s="83">
        <f t="shared" si="156"/>
        <v>0</v>
      </c>
      <c r="L3364" s="83" t="e">
        <f t="shared" si="157"/>
        <v>#DIV/0!</v>
      </c>
      <c r="M3364" s="83" t="e">
        <f>L3364-CGB_90DSMR</f>
        <v>#DIV/0!</v>
      </c>
      <c r="N3364" s="83" t="e">
        <f t="shared" si="158"/>
        <v>#DIV/0!</v>
      </c>
    </row>
    <row r="3365" spans="10:14" x14ac:dyDescent="0.25">
      <c r="J3365" s="84">
        <f>EOD_T-A3365</f>
        <v>42094</v>
      </c>
      <c r="K3365" s="83">
        <f t="shared" si="156"/>
        <v>0</v>
      </c>
      <c r="L3365" s="83" t="e">
        <f t="shared" si="157"/>
        <v>#DIV/0!</v>
      </c>
      <c r="M3365" s="83" t="e">
        <f>L3365-CGB_90DSMR</f>
        <v>#DIV/0!</v>
      </c>
      <c r="N3365" s="83" t="e">
        <f t="shared" si="158"/>
        <v>#DIV/0!</v>
      </c>
    </row>
    <row r="3366" spans="10:14" x14ac:dyDescent="0.25">
      <c r="J3366" s="84">
        <f>EOD_T-A3366</f>
        <v>42094</v>
      </c>
      <c r="K3366" s="83">
        <f t="shared" si="156"/>
        <v>0</v>
      </c>
      <c r="L3366" s="83" t="e">
        <f t="shared" si="157"/>
        <v>#DIV/0!</v>
      </c>
      <c r="M3366" s="83" t="e">
        <f>L3366-CGB_90DSMR</f>
        <v>#DIV/0!</v>
      </c>
      <c r="N3366" s="83" t="e">
        <f t="shared" si="158"/>
        <v>#DIV/0!</v>
      </c>
    </row>
    <row r="3367" spans="10:14" x14ac:dyDescent="0.25">
      <c r="J3367" s="84">
        <f>EOD_T-A3367</f>
        <v>42094</v>
      </c>
      <c r="K3367" s="83">
        <f t="shared" si="156"/>
        <v>0</v>
      </c>
      <c r="L3367" s="83" t="e">
        <f t="shared" si="157"/>
        <v>#DIV/0!</v>
      </c>
      <c r="M3367" s="83" t="e">
        <f>L3367-CGB_90DSMR</f>
        <v>#DIV/0!</v>
      </c>
      <c r="N3367" s="83" t="e">
        <f t="shared" si="158"/>
        <v>#DIV/0!</v>
      </c>
    </row>
    <row r="3368" spans="10:14" x14ac:dyDescent="0.25">
      <c r="J3368" s="84">
        <f>EOD_T-A3368</f>
        <v>42094</v>
      </c>
      <c r="K3368" s="83">
        <f t="shared" si="156"/>
        <v>0</v>
      </c>
      <c r="L3368" s="83" t="e">
        <f t="shared" si="157"/>
        <v>#DIV/0!</v>
      </c>
      <c r="M3368" s="83" t="e">
        <f>L3368-CGB_90DSMR</f>
        <v>#DIV/0!</v>
      </c>
      <c r="N3368" s="83" t="e">
        <f t="shared" si="158"/>
        <v>#DIV/0!</v>
      </c>
    </row>
    <row r="3369" spans="10:14" x14ac:dyDescent="0.25">
      <c r="J3369" s="84">
        <f>EOD_T-A3369</f>
        <v>42094</v>
      </c>
      <c r="K3369" s="83">
        <f t="shared" si="156"/>
        <v>0</v>
      </c>
      <c r="L3369" s="83" t="e">
        <f t="shared" si="157"/>
        <v>#DIV/0!</v>
      </c>
      <c r="M3369" s="83" t="e">
        <f>L3369-CGB_90DSMR</f>
        <v>#DIV/0!</v>
      </c>
      <c r="N3369" s="83" t="e">
        <f t="shared" si="158"/>
        <v>#DIV/0!</v>
      </c>
    </row>
    <row r="3370" spans="10:14" x14ac:dyDescent="0.25">
      <c r="J3370" s="84">
        <f>EOD_T-A3370</f>
        <v>42094</v>
      </c>
      <c r="K3370" s="83">
        <f t="shared" si="156"/>
        <v>0</v>
      </c>
      <c r="L3370" s="83" t="e">
        <f t="shared" si="157"/>
        <v>#DIV/0!</v>
      </c>
      <c r="M3370" s="83" t="e">
        <f>L3370-CGB_90DSMR</f>
        <v>#DIV/0!</v>
      </c>
      <c r="N3370" s="83" t="e">
        <f t="shared" si="158"/>
        <v>#DIV/0!</v>
      </c>
    </row>
    <row r="3371" spans="10:14" x14ac:dyDescent="0.25">
      <c r="J3371" s="84">
        <f>EOD_T-A3371</f>
        <v>42094</v>
      </c>
      <c r="K3371" s="83">
        <f t="shared" si="156"/>
        <v>0</v>
      </c>
      <c r="L3371" s="83" t="e">
        <f t="shared" si="157"/>
        <v>#DIV/0!</v>
      </c>
      <c r="M3371" s="83" t="e">
        <f>L3371-CGB_90DSMR</f>
        <v>#DIV/0!</v>
      </c>
      <c r="N3371" s="83" t="e">
        <f t="shared" si="158"/>
        <v>#DIV/0!</v>
      </c>
    </row>
    <row r="3372" spans="10:14" x14ac:dyDescent="0.25">
      <c r="J3372" s="84">
        <f>EOD_T-A3372</f>
        <v>42094</v>
      </c>
      <c r="K3372" s="83">
        <f t="shared" si="156"/>
        <v>0</v>
      </c>
      <c r="L3372" s="83" t="e">
        <f t="shared" si="157"/>
        <v>#DIV/0!</v>
      </c>
      <c r="M3372" s="83" t="e">
        <f>L3372-CGB_90DSMR</f>
        <v>#DIV/0!</v>
      </c>
      <c r="N3372" s="83" t="e">
        <f t="shared" si="158"/>
        <v>#DIV/0!</v>
      </c>
    </row>
    <row r="3373" spans="10:14" x14ac:dyDescent="0.25">
      <c r="J3373" s="84">
        <f>EOD_T-A3373</f>
        <v>42094</v>
      </c>
      <c r="K3373" s="83">
        <f t="shared" si="156"/>
        <v>0</v>
      </c>
      <c r="L3373" s="83" t="e">
        <f t="shared" si="157"/>
        <v>#DIV/0!</v>
      </c>
      <c r="M3373" s="83" t="e">
        <f>L3373-CGB_90DSMR</f>
        <v>#DIV/0!</v>
      </c>
      <c r="N3373" s="83" t="e">
        <f t="shared" si="158"/>
        <v>#DIV/0!</v>
      </c>
    </row>
    <row r="3374" spans="10:14" x14ac:dyDescent="0.25">
      <c r="J3374" s="84">
        <f>EOD_T-A3374</f>
        <v>42094</v>
      </c>
      <c r="K3374" s="83">
        <f t="shared" si="156"/>
        <v>0</v>
      </c>
      <c r="L3374" s="83" t="e">
        <f t="shared" si="157"/>
        <v>#DIV/0!</v>
      </c>
      <c r="M3374" s="83" t="e">
        <f>L3374-CGB_90DSMR</f>
        <v>#DIV/0!</v>
      </c>
      <c r="N3374" s="83" t="e">
        <f t="shared" si="158"/>
        <v>#DIV/0!</v>
      </c>
    </row>
    <row r="3375" spans="10:14" x14ac:dyDescent="0.25">
      <c r="J3375" s="84">
        <f>EOD_T-A3375</f>
        <v>42094</v>
      </c>
      <c r="K3375" s="83">
        <f t="shared" si="156"/>
        <v>0</v>
      </c>
      <c r="L3375" s="83" t="e">
        <f t="shared" si="157"/>
        <v>#DIV/0!</v>
      </c>
      <c r="M3375" s="83" t="e">
        <f>L3375-CGB_90DSMR</f>
        <v>#DIV/0!</v>
      </c>
      <c r="N3375" s="83" t="e">
        <f t="shared" si="158"/>
        <v>#DIV/0!</v>
      </c>
    </row>
    <row r="3376" spans="10:14" x14ac:dyDescent="0.25">
      <c r="J3376" s="84">
        <f>EOD_T-A3376</f>
        <v>42094</v>
      </c>
      <c r="K3376" s="83">
        <f t="shared" si="156"/>
        <v>0</v>
      </c>
      <c r="L3376" s="83" t="e">
        <f t="shared" si="157"/>
        <v>#DIV/0!</v>
      </c>
      <c r="M3376" s="83" t="e">
        <f>L3376-CGB_90DSMR</f>
        <v>#DIV/0!</v>
      </c>
      <c r="N3376" s="83" t="e">
        <f t="shared" si="158"/>
        <v>#DIV/0!</v>
      </c>
    </row>
    <row r="3377" spans="10:14" x14ac:dyDescent="0.25">
      <c r="J3377" s="84">
        <f>EOD_T-A3377</f>
        <v>42094</v>
      </c>
      <c r="K3377" s="83">
        <f t="shared" si="156"/>
        <v>0</v>
      </c>
      <c r="L3377" s="83" t="e">
        <f t="shared" si="157"/>
        <v>#DIV/0!</v>
      </c>
      <c r="M3377" s="83" t="e">
        <f>L3377-CGB_90DSMR</f>
        <v>#DIV/0!</v>
      </c>
      <c r="N3377" s="83" t="e">
        <f t="shared" si="158"/>
        <v>#DIV/0!</v>
      </c>
    </row>
    <row r="3378" spans="10:14" x14ac:dyDescent="0.25">
      <c r="J3378" s="84">
        <f>EOD_T-A3378</f>
        <v>42094</v>
      </c>
      <c r="K3378" s="83">
        <f t="shared" si="156"/>
        <v>0</v>
      </c>
      <c r="L3378" s="83" t="e">
        <f t="shared" si="157"/>
        <v>#DIV/0!</v>
      </c>
      <c r="M3378" s="83" t="e">
        <f>L3378-CGB_90DSMR</f>
        <v>#DIV/0!</v>
      </c>
      <c r="N3378" s="83" t="e">
        <f t="shared" si="158"/>
        <v>#DIV/0!</v>
      </c>
    </row>
    <row r="3379" spans="10:14" x14ac:dyDescent="0.25">
      <c r="J3379" s="84">
        <f>EOD_T-A3379</f>
        <v>42094</v>
      </c>
      <c r="K3379" s="83">
        <f t="shared" si="156"/>
        <v>0</v>
      </c>
      <c r="L3379" s="83" t="e">
        <f t="shared" si="157"/>
        <v>#DIV/0!</v>
      </c>
      <c r="M3379" s="83" t="e">
        <f>L3379-CGB_90DSMR</f>
        <v>#DIV/0!</v>
      </c>
      <c r="N3379" s="83" t="e">
        <f t="shared" si="158"/>
        <v>#DIV/0!</v>
      </c>
    </row>
    <row r="3380" spans="10:14" x14ac:dyDescent="0.25">
      <c r="J3380" s="84">
        <f>EOD_T-A3380</f>
        <v>42094</v>
      </c>
      <c r="K3380" s="83">
        <f t="shared" si="156"/>
        <v>0</v>
      </c>
      <c r="L3380" s="83" t="e">
        <f t="shared" si="157"/>
        <v>#DIV/0!</v>
      </c>
      <c r="M3380" s="83" t="e">
        <f>L3380-CGB_90DSMR</f>
        <v>#DIV/0!</v>
      </c>
      <c r="N3380" s="83" t="e">
        <f t="shared" si="158"/>
        <v>#DIV/0!</v>
      </c>
    </row>
    <row r="3381" spans="10:14" x14ac:dyDescent="0.25">
      <c r="J3381" s="84">
        <f>EOD_T-A3381</f>
        <v>42094</v>
      </c>
      <c r="K3381" s="83">
        <f t="shared" si="156"/>
        <v>0</v>
      </c>
      <c r="L3381" s="83" t="e">
        <f t="shared" si="157"/>
        <v>#DIV/0!</v>
      </c>
      <c r="M3381" s="83" t="e">
        <f>L3381-CGB_90DSMR</f>
        <v>#DIV/0!</v>
      </c>
      <c r="N3381" s="83" t="e">
        <f t="shared" si="158"/>
        <v>#DIV/0!</v>
      </c>
    </row>
    <row r="3382" spans="10:14" x14ac:dyDescent="0.25">
      <c r="J3382" s="84">
        <f>EOD_T-A3382</f>
        <v>42094</v>
      </c>
      <c r="K3382" s="83">
        <f t="shared" si="156"/>
        <v>0</v>
      </c>
      <c r="L3382" s="83" t="e">
        <f t="shared" si="157"/>
        <v>#DIV/0!</v>
      </c>
      <c r="M3382" s="83" t="e">
        <f>L3382-CGB_90DSMR</f>
        <v>#DIV/0!</v>
      </c>
      <c r="N3382" s="83" t="e">
        <f t="shared" si="158"/>
        <v>#DIV/0!</v>
      </c>
    </row>
    <row r="3383" spans="10:14" x14ac:dyDescent="0.25">
      <c r="J3383" s="84">
        <f>EOD_T-A3383</f>
        <v>42094</v>
      </c>
      <c r="K3383" s="83">
        <f t="shared" si="156"/>
        <v>0</v>
      </c>
      <c r="L3383" s="83" t="e">
        <f t="shared" si="157"/>
        <v>#DIV/0!</v>
      </c>
      <c r="M3383" s="83" t="e">
        <f>L3383-CGB_90DSMR</f>
        <v>#DIV/0!</v>
      </c>
      <c r="N3383" s="83" t="e">
        <f t="shared" si="158"/>
        <v>#DIV/0!</v>
      </c>
    </row>
    <row r="3384" spans="10:14" x14ac:dyDescent="0.25">
      <c r="J3384" s="84">
        <f>EOD_T-A3384</f>
        <v>42094</v>
      </c>
      <c r="K3384" s="83">
        <f t="shared" si="156"/>
        <v>0</v>
      </c>
      <c r="L3384" s="83" t="e">
        <f t="shared" si="157"/>
        <v>#DIV/0!</v>
      </c>
      <c r="M3384" s="83" t="e">
        <f>L3384-CGB_90DSMR</f>
        <v>#DIV/0!</v>
      </c>
      <c r="N3384" s="83" t="e">
        <f t="shared" si="158"/>
        <v>#DIV/0!</v>
      </c>
    </row>
    <row r="3385" spans="10:14" x14ac:dyDescent="0.25">
      <c r="J3385" s="84">
        <f>EOD_T-A3385</f>
        <v>42094</v>
      </c>
      <c r="K3385" s="83">
        <f t="shared" si="156"/>
        <v>0</v>
      </c>
      <c r="L3385" s="83" t="e">
        <f t="shared" si="157"/>
        <v>#DIV/0!</v>
      </c>
      <c r="M3385" s="83" t="e">
        <f>L3385-CGB_90DSMR</f>
        <v>#DIV/0!</v>
      </c>
      <c r="N3385" s="83" t="e">
        <f t="shared" si="158"/>
        <v>#DIV/0!</v>
      </c>
    </row>
    <row r="3386" spans="10:14" x14ac:dyDescent="0.25">
      <c r="J3386" s="84">
        <f>EOD_T-A3386</f>
        <v>42094</v>
      </c>
      <c r="K3386" s="83">
        <f t="shared" si="156"/>
        <v>0</v>
      </c>
      <c r="L3386" s="83" t="e">
        <f t="shared" si="157"/>
        <v>#DIV/0!</v>
      </c>
      <c r="M3386" s="83" t="e">
        <f>L3386-CGB_90DSMR</f>
        <v>#DIV/0!</v>
      </c>
      <c r="N3386" s="83" t="e">
        <f t="shared" si="158"/>
        <v>#DIV/0!</v>
      </c>
    </row>
    <row r="3387" spans="10:14" x14ac:dyDescent="0.25">
      <c r="J3387" s="84">
        <f>EOD_T-A3387</f>
        <v>42094</v>
      </c>
      <c r="K3387" s="83">
        <f t="shared" si="156"/>
        <v>0</v>
      </c>
      <c r="L3387" s="83" t="e">
        <f t="shared" si="157"/>
        <v>#DIV/0!</v>
      </c>
      <c r="M3387" s="83" t="e">
        <f>L3387-CGB_90DSMR</f>
        <v>#DIV/0!</v>
      </c>
      <c r="N3387" s="83" t="e">
        <f t="shared" si="158"/>
        <v>#DIV/0!</v>
      </c>
    </row>
    <row r="3388" spans="10:14" x14ac:dyDescent="0.25">
      <c r="J3388" s="84">
        <f>EOD_T-A3388</f>
        <v>42094</v>
      </c>
      <c r="K3388" s="83">
        <f t="shared" si="156"/>
        <v>0</v>
      </c>
      <c r="L3388" s="83" t="e">
        <f t="shared" si="157"/>
        <v>#DIV/0!</v>
      </c>
      <c r="M3388" s="83" t="e">
        <f>L3388-CGB_90DSMR</f>
        <v>#DIV/0!</v>
      </c>
      <c r="N3388" s="83" t="e">
        <f t="shared" si="158"/>
        <v>#DIV/0!</v>
      </c>
    </row>
    <row r="3389" spans="10:14" x14ac:dyDescent="0.25">
      <c r="J3389" s="84">
        <f>EOD_T-A3389</f>
        <v>42094</v>
      </c>
      <c r="K3389" s="83">
        <f t="shared" si="156"/>
        <v>0</v>
      </c>
      <c r="L3389" s="83" t="e">
        <f t="shared" si="157"/>
        <v>#DIV/0!</v>
      </c>
      <c r="M3389" s="83" t="e">
        <f>L3389-CGB_90DSMR</f>
        <v>#DIV/0!</v>
      </c>
      <c r="N3389" s="83" t="e">
        <f t="shared" si="158"/>
        <v>#DIV/0!</v>
      </c>
    </row>
    <row r="3390" spans="10:14" x14ac:dyDescent="0.25">
      <c r="J3390" s="84">
        <f>EOD_T-A3390</f>
        <v>42094</v>
      </c>
      <c r="K3390" s="83">
        <f t="shared" si="156"/>
        <v>0</v>
      </c>
      <c r="L3390" s="83" t="e">
        <f t="shared" si="157"/>
        <v>#DIV/0!</v>
      </c>
      <c r="M3390" s="83" t="e">
        <f>L3390-CGB_90DSMR</f>
        <v>#DIV/0!</v>
      </c>
      <c r="N3390" s="83" t="e">
        <f t="shared" si="158"/>
        <v>#DIV/0!</v>
      </c>
    </row>
    <row r="3391" spans="10:14" x14ac:dyDescent="0.25">
      <c r="J3391" s="84">
        <f>EOD_T-A3391</f>
        <v>42094</v>
      </c>
      <c r="K3391" s="83">
        <f t="shared" si="156"/>
        <v>0</v>
      </c>
      <c r="L3391" s="83" t="e">
        <f t="shared" si="157"/>
        <v>#DIV/0!</v>
      </c>
      <c r="M3391" s="83" t="e">
        <f>L3391-CGB_90DSMR</f>
        <v>#DIV/0!</v>
      </c>
      <c r="N3391" s="83" t="e">
        <f t="shared" si="158"/>
        <v>#DIV/0!</v>
      </c>
    </row>
    <row r="3392" spans="10:14" x14ac:dyDescent="0.25">
      <c r="J3392" s="84">
        <f>EOD_T-A3392</f>
        <v>42094</v>
      </c>
      <c r="K3392" s="83">
        <f t="shared" si="156"/>
        <v>0</v>
      </c>
      <c r="L3392" s="83" t="e">
        <f t="shared" si="157"/>
        <v>#DIV/0!</v>
      </c>
      <c r="M3392" s="83" t="e">
        <f>L3392-CGB_90DSMR</f>
        <v>#DIV/0!</v>
      </c>
      <c r="N3392" s="83" t="e">
        <f t="shared" si="158"/>
        <v>#DIV/0!</v>
      </c>
    </row>
    <row r="3393" spans="10:14" x14ac:dyDescent="0.25">
      <c r="J3393" s="84">
        <f>EOD_T-A3393</f>
        <v>42094</v>
      </c>
      <c r="K3393" s="83">
        <f t="shared" si="156"/>
        <v>0</v>
      </c>
      <c r="L3393" s="83" t="e">
        <f t="shared" si="157"/>
        <v>#DIV/0!</v>
      </c>
      <c r="M3393" s="83" t="e">
        <f>L3393-CGB_90DSMR</f>
        <v>#DIV/0!</v>
      </c>
      <c r="N3393" s="83" t="e">
        <f t="shared" si="158"/>
        <v>#DIV/0!</v>
      </c>
    </row>
    <row r="3394" spans="10:14" x14ac:dyDescent="0.25">
      <c r="J3394" s="84">
        <f>EOD_T-A3394</f>
        <v>42094</v>
      </c>
      <c r="K3394" s="83">
        <f t="shared" si="156"/>
        <v>0</v>
      </c>
      <c r="L3394" s="83" t="e">
        <f t="shared" si="157"/>
        <v>#DIV/0!</v>
      </c>
      <c r="M3394" s="83" t="e">
        <f>L3394-CGB_90DSMR</f>
        <v>#DIV/0!</v>
      </c>
      <c r="N3394" s="83" t="e">
        <f t="shared" si="158"/>
        <v>#DIV/0!</v>
      </c>
    </row>
    <row r="3395" spans="10:14" x14ac:dyDescent="0.25">
      <c r="J3395" s="84">
        <f>EOD_T-A3395</f>
        <v>42094</v>
      </c>
      <c r="K3395" s="83">
        <f t="shared" si="156"/>
        <v>0</v>
      </c>
      <c r="L3395" s="83" t="e">
        <f t="shared" si="157"/>
        <v>#DIV/0!</v>
      </c>
      <c r="M3395" s="83" t="e">
        <f>L3395-CGB_90DSMR</f>
        <v>#DIV/0!</v>
      </c>
      <c r="N3395" s="83" t="e">
        <f t="shared" si="158"/>
        <v>#DIV/0!</v>
      </c>
    </row>
    <row r="3396" spans="10:14" x14ac:dyDescent="0.25">
      <c r="J3396" s="84">
        <f>EOD_T-A3396</f>
        <v>42094</v>
      </c>
      <c r="K3396" s="83">
        <f t="shared" si="156"/>
        <v>0</v>
      </c>
      <c r="L3396" s="83" t="e">
        <f t="shared" si="157"/>
        <v>#DIV/0!</v>
      </c>
      <c r="M3396" s="83" t="e">
        <f>L3396-CGB_90DSMR</f>
        <v>#DIV/0!</v>
      </c>
      <c r="N3396" s="83" t="e">
        <f t="shared" si="158"/>
        <v>#DIV/0!</v>
      </c>
    </row>
    <row r="3397" spans="10:14" x14ac:dyDescent="0.25">
      <c r="J3397" s="84">
        <f>EOD_T-A3397</f>
        <v>42094</v>
      </c>
      <c r="K3397" s="83">
        <f t="shared" si="156"/>
        <v>0</v>
      </c>
      <c r="L3397" s="83" t="e">
        <f t="shared" si="157"/>
        <v>#DIV/0!</v>
      </c>
      <c r="M3397" s="83" t="e">
        <f>L3397-CGB_90DSMR</f>
        <v>#DIV/0!</v>
      </c>
      <c r="N3397" s="83" t="e">
        <f t="shared" si="158"/>
        <v>#DIV/0!</v>
      </c>
    </row>
    <row r="3398" spans="10:14" x14ac:dyDescent="0.25">
      <c r="J3398" s="84">
        <f>EOD_T-A3398</f>
        <v>42094</v>
      </c>
      <c r="K3398" s="83">
        <f t="shared" si="156"/>
        <v>0</v>
      </c>
      <c r="L3398" s="83" t="e">
        <f t="shared" si="157"/>
        <v>#DIV/0!</v>
      </c>
      <c r="M3398" s="83" t="e">
        <f>L3398-CGB_90DSMR</f>
        <v>#DIV/0!</v>
      </c>
      <c r="N3398" s="83" t="e">
        <f t="shared" si="158"/>
        <v>#DIV/0!</v>
      </c>
    </row>
    <row r="3399" spans="10:14" x14ac:dyDescent="0.25">
      <c r="J3399" s="84">
        <f>EOD_T-A3399</f>
        <v>42094</v>
      </c>
      <c r="K3399" s="83">
        <f t="shared" si="156"/>
        <v>0</v>
      </c>
      <c r="L3399" s="83" t="e">
        <f t="shared" si="157"/>
        <v>#DIV/0!</v>
      </c>
      <c r="M3399" s="83" t="e">
        <f>L3399-CGB_90DSMR</f>
        <v>#DIV/0!</v>
      </c>
      <c r="N3399" s="83" t="e">
        <f t="shared" si="158"/>
        <v>#DIV/0!</v>
      </c>
    </row>
    <row r="3400" spans="10:14" x14ac:dyDescent="0.25">
      <c r="J3400" s="84">
        <f>EOD_T-A3400</f>
        <v>42094</v>
      </c>
      <c r="K3400" s="83">
        <f t="shared" si="156"/>
        <v>0</v>
      </c>
      <c r="L3400" s="83" t="e">
        <f t="shared" si="157"/>
        <v>#DIV/0!</v>
      </c>
      <c r="M3400" s="83" t="e">
        <f>L3400-CGB_90DSMR</f>
        <v>#DIV/0!</v>
      </c>
      <c r="N3400" s="83" t="e">
        <f t="shared" si="158"/>
        <v>#DIV/0!</v>
      </c>
    </row>
    <row r="3401" spans="10:14" x14ac:dyDescent="0.25">
      <c r="J3401" s="84">
        <f>EOD_T-A3401</f>
        <v>42094</v>
      </c>
      <c r="K3401" s="83">
        <f t="shared" si="156"/>
        <v>0</v>
      </c>
      <c r="L3401" s="83" t="e">
        <f t="shared" si="157"/>
        <v>#DIV/0!</v>
      </c>
      <c r="M3401" s="83" t="e">
        <f>L3401-CGB_90DSMR</f>
        <v>#DIV/0!</v>
      </c>
      <c r="N3401" s="83" t="e">
        <f t="shared" si="158"/>
        <v>#DIV/0!</v>
      </c>
    </row>
    <row r="3402" spans="10:14" x14ac:dyDescent="0.25">
      <c r="J3402" s="84">
        <f>EOD_T-A3402</f>
        <v>42094</v>
      </c>
      <c r="K3402" s="83">
        <f t="shared" si="156"/>
        <v>0</v>
      </c>
      <c r="L3402" s="83" t="e">
        <f t="shared" si="157"/>
        <v>#DIV/0!</v>
      </c>
      <c r="M3402" s="83" t="e">
        <f>L3402-CGB_90DSMR</f>
        <v>#DIV/0!</v>
      </c>
      <c r="N3402" s="83" t="e">
        <f t="shared" si="158"/>
        <v>#DIV/0!</v>
      </c>
    </row>
    <row r="3403" spans="10:14" x14ac:dyDescent="0.25">
      <c r="J3403" s="84">
        <f>EOD_T-A3403</f>
        <v>42094</v>
      </c>
      <c r="K3403" s="83">
        <f t="shared" si="156"/>
        <v>0</v>
      </c>
      <c r="L3403" s="83" t="e">
        <f t="shared" si="157"/>
        <v>#DIV/0!</v>
      </c>
      <c r="M3403" s="83" t="e">
        <f>L3403-CGB_90DSMR</f>
        <v>#DIV/0!</v>
      </c>
      <c r="N3403" s="83" t="e">
        <f t="shared" si="158"/>
        <v>#DIV/0!</v>
      </c>
    </row>
    <row r="3404" spans="10:14" x14ac:dyDescent="0.25">
      <c r="J3404" s="84">
        <f>EOD_T-A3404</f>
        <v>42094</v>
      </c>
      <c r="K3404" s="83">
        <f t="shared" ref="K3404:K3467" si="159">E3404-E3405</f>
        <v>0</v>
      </c>
      <c r="L3404" s="83" t="e">
        <f t="shared" ref="L3404:L3467" si="160">K3404/E3405*100</f>
        <v>#DIV/0!</v>
      </c>
      <c r="M3404" s="83" t="e">
        <f>L3404-CGB_90DSMR</f>
        <v>#DIV/0!</v>
      </c>
      <c r="N3404" s="83" t="e">
        <f t="shared" ref="N3404:N3467" si="161">M3404*M3404</f>
        <v>#DIV/0!</v>
      </c>
    </row>
    <row r="3405" spans="10:14" x14ac:dyDescent="0.25">
      <c r="J3405" s="84">
        <f>EOD_T-A3405</f>
        <v>42094</v>
      </c>
      <c r="K3405" s="83">
        <f t="shared" si="159"/>
        <v>0</v>
      </c>
      <c r="L3405" s="83" t="e">
        <f t="shared" si="160"/>
        <v>#DIV/0!</v>
      </c>
      <c r="M3405" s="83" t="e">
        <f>L3405-CGB_90DSMR</f>
        <v>#DIV/0!</v>
      </c>
      <c r="N3405" s="83" t="e">
        <f t="shared" si="161"/>
        <v>#DIV/0!</v>
      </c>
    </row>
    <row r="3406" spans="10:14" x14ac:dyDescent="0.25">
      <c r="J3406" s="84">
        <f>EOD_T-A3406</f>
        <v>42094</v>
      </c>
      <c r="K3406" s="83">
        <f t="shared" si="159"/>
        <v>0</v>
      </c>
      <c r="L3406" s="83" t="e">
        <f t="shared" si="160"/>
        <v>#DIV/0!</v>
      </c>
      <c r="M3406" s="83" t="e">
        <f>L3406-CGB_90DSMR</f>
        <v>#DIV/0!</v>
      </c>
      <c r="N3406" s="83" t="e">
        <f t="shared" si="161"/>
        <v>#DIV/0!</v>
      </c>
    </row>
    <row r="3407" spans="10:14" x14ac:dyDescent="0.25">
      <c r="J3407" s="84">
        <f>EOD_T-A3407</f>
        <v>42094</v>
      </c>
      <c r="K3407" s="83">
        <f t="shared" si="159"/>
        <v>0</v>
      </c>
      <c r="L3407" s="83" t="e">
        <f t="shared" si="160"/>
        <v>#DIV/0!</v>
      </c>
      <c r="M3407" s="83" t="e">
        <f>L3407-CGB_90DSMR</f>
        <v>#DIV/0!</v>
      </c>
      <c r="N3407" s="83" t="e">
        <f t="shared" si="161"/>
        <v>#DIV/0!</v>
      </c>
    </row>
    <row r="3408" spans="10:14" x14ac:dyDescent="0.25">
      <c r="J3408" s="84">
        <f>EOD_T-A3408</f>
        <v>42094</v>
      </c>
      <c r="K3408" s="83">
        <f t="shared" si="159"/>
        <v>0</v>
      </c>
      <c r="L3408" s="83" t="e">
        <f t="shared" si="160"/>
        <v>#DIV/0!</v>
      </c>
      <c r="M3408" s="83" t="e">
        <f>L3408-CGB_90DSMR</f>
        <v>#DIV/0!</v>
      </c>
      <c r="N3408" s="83" t="e">
        <f t="shared" si="161"/>
        <v>#DIV/0!</v>
      </c>
    </row>
    <row r="3409" spans="10:14" x14ac:dyDescent="0.25">
      <c r="J3409" s="84">
        <f>EOD_T-A3409</f>
        <v>42094</v>
      </c>
      <c r="K3409" s="83">
        <f t="shared" si="159"/>
        <v>0</v>
      </c>
      <c r="L3409" s="83" t="e">
        <f t="shared" si="160"/>
        <v>#DIV/0!</v>
      </c>
      <c r="M3409" s="83" t="e">
        <f>L3409-CGB_90DSMR</f>
        <v>#DIV/0!</v>
      </c>
      <c r="N3409" s="83" t="e">
        <f t="shared" si="161"/>
        <v>#DIV/0!</v>
      </c>
    </row>
    <row r="3410" spans="10:14" x14ac:dyDescent="0.25">
      <c r="J3410" s="84">
        <f>EOD_T-A3410</f>
        <v>42094</v>
      </c>
      <c r="K3410" s="83">
        <f t="shared" si="159"/>
        <v>0</v>
      </c>
      <c r="L3410" s="83" t="e">
        <f t="shared" si="160"/>
        <v>#DIV/0!</v>
      </c>
      <c r="M3410" s="83" t="e">
        <f>L3410-CGB_90DSMR</f>
        <v>#DIV/0!</v>
      </c>
      <c r="N3410" s="83" t="e">
        <f t="shared" si="161"/>
        <v>#DIV/0!</v>
      </c>
    </row>
    <row r="3411" spans="10:14" x14ac:dyDescent="0.25">
      <c r="J3411" s="84">
        <f>EOD_T-A3411</f>
        <v>42094</v>
      </c>
      <c r="K3411" s="83">
        <f t="shared" si="159"/>
        <v>0</v>
      </c>
      <c r="L3411" s="83" t="e">
        <f t="shared" si="160"/>
        <v>#DIV/0!</v>
      </c>
      <c r="M3411" s="83" t="e">
        <f>L3411-CGB_90DSMR</f>
        <v>#DIV/0!</v>
      </c>
      <c r="N3411" s="83" t="e">
        <f t="shared" si="161"/>
        <v>#DIV/0!</v>
      </c>
    </row>
    <row r="3412" spans="10:14" x14ac:dyDescent="0.25">
      <c r="J3412" s="84">
        <f>EOD_T-A3412</f>
        <v>42094</v>
      </c>
      <c r="K3412" s="83">
        <f t="shared" si="159"/>
        <v>0</v>
      </c>
      <c r="L3412" s="83" t="e">
        <f t="shared" si="160"/>
        <v>#DIV/0!</v>
      </c>
      <c r="M3412" s="83" t="e">
        <f>L3412-CGB_90DSMR</f>
        <v>#DIV/0!</v>
      </c>
      <c r="N3412" s="83" t="e">
        <f t="shared" si="161"/>
        <v>#DIV/0!</v>
      </c>
    </row>
    <row r="3413" spans="10:14" x14ac:dyDescent="0.25">
      <c r="J3413" s="84">
        <f>EOD_T-A3413</f>
        <v>42094</v>
      </c>
      <c r="K3413" s="83">
        <f t="shared" si="159"/>
        <v>0</v>
      </c>
      <c r="L3413" s="83" t="e">
        <f t="shared" si="160"/>
        <v>#DIV/0!</v>
      </c>
      <c r="M3413" s="83" t="e">
        <f>L3413-CGB_90DSMR</f>
        <v>#DIV/0!</v>
      </c>
      <c r="N3413" s="83" t="e">
        <f t="shared" si="161"/>
        <v>#DIV/0!</v>
      </c>
    </row>
    <row r="3414" spans="10:14" x14ac:dyDescent="0.25">
      <c r="J3414" s="84">
        <f>EOD_T-A3414</f>
        <v>42094</v>
      </c>
      <c r="K3414" s="83">
        <f t="shared" si="159"/>
        <v>0</v>
      </c>
      <c r="L3414" s="83" t="e">
        <f t="shared" si="160"/>
        <v>#DIV/0!</v>
      </c>
      <c r="M3414" s="83" t="e">
        <f>L3414-CGB_90DSMR</f>
        <v>#DIV/0!</v>
      </c>
      <c r="N3414" s="83" t="e">
        <f t="shared" si="161"/>
        <v>#DIV/0!</v>
      </c>
    </row>
    <row r="3415" spans="10:14" x14ac:dyDescent="0.25">
      <c r="J3415" s="84">
        <f>EOD_T-A3415</f>
        <v>42094</v>
      </c>
      <c r="K3415" s="83">
        <f t="shared" si="159"/>
        <v>0</v>
      </c>
      <c r="L3415" s="83" t="e">
        <f t="shared" si="160"/>
        <v>#DIV/0!</v>
      </c>
      <c r="M3415" s="83" t="e">
        <f>L3415-CGB_90DSMR</f>
        <v>#DIV/0!</v>
      </c>
      <c r="N3415" s="83" t="e">
        <f t="shared" si="161"/>
        <v>#DIV/0!</v>
      </c>
    </row>
    <row r="3416" spans="10:14" x14ac:dyDescent="0.25">
      <c r="J3416" s="84">
        <f>EOD_T-A3416</f>
        <v>42094</v>
      </c>
      <c r="K3416" s="83">
        <f t="shared" si="159"/>
        <v>0</v>
      </c>
      <c r="L3416" s="83" t="e">
        <f t="shared" si="160"/>
        <v>#DIV/0!</v>
      </c>
      <c r="M3416" s="83" t="e">
        <f>L3416-CGB_90DSMR</f>
        <v>#DIV/0!</v>
      </c>
      <c r="N3416" s="83" t="e">
        <f t="shared" si="161"/>
        <v>#DIV/0!</v>
      </c>
    </row>
    <row r="3417" spans="10:14" x14ac:dyDescent="0.25">
      <c r="J3417" s="84">
        <f>EOD_T-A3417</f>
        <v>42094</v>
      </c>
      <c r="K3417" s="83">
        <f t="shared" si="159"/>
        <v>0</v>
      </c>
      <c r="L3417" s="83" t="e">
        <f t="shared" si="160"/>
        <v>#DIV/0!</v>
      </c>
      <c r="M3417" s="83" t="e">
        <f>L3417-CGB_90DSMR</f>
        <v>#DIV/0!</v>
      </c>
      <c r="N3417" s="83" t="e">
        <f t="shared" si="161"/>
        <v>#DIV/0!</v>
      </c>
    </row>
    <row r="3418" spans="10:14" x14ac:dyDescent="0.25">
      <c r="J3418" s="84">
        <f>EOD_T-A3418</f>
        <v>42094</v>
      </c>
      <c r="K3418" s="83">
        <f t="shared" si="159"/>
        <v>0</v>
      </c>
      <c r="L3418" s="83" t="e">
        <f t="shared" si="160"/>
        <v>#DIV/0!</v>
      </c>
      <c r="M3418" s="83" t="e">
        <f>L3418-CGB_90DSMR</f>
        <v>#DIV/0!</v>
      </c>
      <c r="N3418" s="83" t="e">
        <f t="shared" si="161"/>
        <v>#DIV/0!</v>
      </c>
    </row>
    <row r="3419" spans="10:14" x14ac:dyDescent="0.25">
      <c r="J3419" s="84">
        <f>EOD_T-A3419</f>
        <v>42094</v>
      </c>
      <c r="K3419" s="83">
        <f t="shared" si="159"/>
        <v>0</v>
      </c>
      <c r="L3419" s="83" t="e">
        <f t="shared" si="160"/>
        <v>#DIV/0!</v>
      </c>
      <c r="M3419" s="83" t="e">
        <f>L3419-CGB_90DSMR</f>
        <v>#DIV/0!</v>
      </c>
      <c r="N3419" s="83" t="e">
        <f t="shared" si="161"/>
        <v>#DIV/0!</v>
      </c>
    </row>
    <row r="3420" spans="10:14" x14ac:dyDescent="0.25">
      <c r="J3420" s="84">
        <f>EOD_T-A3420</f>
        <v>42094</v>
      </c>
      <c r="K3420" s="83">
        <f t="shared" si="159"/>
        <v>0</v>
      </c>
      <c r="L3420" s="83" t="e">
        <f t="shared" si="160"/>
        <v>#DIV/0!</v>
      </c>
      <c r="M3420" s="83" t="e">
        <f>L3420-CGB_90DSMR</f>
        <v>#DIV/0!</v>
      </c>
      <c r="N3420" s="83" t="e">
        <f t="shared" si="161"/>
        <v>#DIV/0!</v>
      </c>
    </row>
    <row r="3421" spans="10:14" x14ac:dyDescent="0.25">
      <c r="J3421" s="84">
        <f>EOD_T-A3421</f>
        <v>42094</v>
      </c>
      <c r="K3421" s="83">
        <f t="shared" si="159"/>
        <v>0</v>
      </c>
      <c r="L3421" s="83" t="e">
        <f t="shared" si="160"/>
        <v>#DIV/0!</v>
      </c>
      <c r="M3421" s="83" t="e">
        <f>L3421-CGB_90DSMR</f>
        <v>#DIV/0!</v>
      </c>
      <c r="N3421" s="83" t="e">
        <f t="shared" si="161"/>
        <v>#DIV/0!</v>
      </c>
    </row>
    <row r="3422" spans="10:14" x14ac:dyDescent="0.25">
      <c r="J3422" s="84">
        <f>EOD_T-A3422</f>
        <v>42094</v>
      </c>
      <c r="K3422" s="83">
        <f t="shared" si="159"/>
        <v>0</v>
      </c>
      <c r="L3422" s="83" t="e">
        <f t="shared" si="160"/>
        <v>#DIV/0!</v>
      </c>
      <c r="M3422" s="83" t="e">
        <f>L3422-CGB_90DSMR</f>
        <v>#DIV/0!</v>
      </c>
      <c r="N3422" s="83" t="e">
        <f t="shared" si="161"/>
        <v>#DIV/0!</v>
      </c>
    </row>
    <row r="3423" spans="10:14" x14ac:dyDescent="0.25">
      <c r="J3423" s="84">
        <f>EOD_T-A3423</f>
        <v>42094</v>
      </c>
      <c r="K3423" s="83">
        <f t="shared" si="159"/>
        <v>0</v>
      </c>
      <c r="L3423" s="83" t="e">
        <f t="shared" si="160"/>
        <v>#DIV/0!</v>
      </c>
      <c r="M3423" s="83" t="e">
        <f>L3423-CGB_90DSMR</f>
        <v>#DIV/0!</v>
      </c>
      <c r="N3423" s="83" t="e">
        <f t="shared" si="161"/>
        <v>#DIV/0!</v>
      </c>
    </row>
    <row r="3424" spans="10:14" x14ac:dyDescent="0.25">
      <c r="J3424" s="84">
        <f>EOD_T-A3424</f>
        <v>42094</v>
      </c>
      <c r="K3424" s="83">
        <f t="shared" si="159"/>
        <v>0</v>
      </c>
      <c r="L3424" s="83" t="e">
        <f t="shared" si="160"/>
        <v>#DIV/0!</v>
      </c>
      <c r="M3424" s="83" t="e">
        <f>L3424-CGB_90DSMR</f>
        <v>#DIV/0!</v>
      </c>
      <c r="N3424" s="83" t="e">
        <f t="shared" si="161"/>
        <v>#DIV/0!</v>
      </c>
    </row>
    <row r="3425" spans="10:14" x14ac:dyDescent="0.25">
      <c r="J3425" s="84">
        <f>EOD_T-A3425</f>
        <v>42094</v>
      </c>
      <c r="K3425" s="83">
        <f t="shared" si="159"/>
        <v>0</v>
      </c>
      <c r="L3425" s="83" t="e">
        <f t="shared" si="160"/>
        <v>#DIV/0!</v>
      </c>
      <c r="M3425" s="83" t="e">
        <f>L3425-CGB_90DSMR</f>
        <v>#DIV/0!</v>
      </c>
      <c r="N3425" s="83" t="e">
        <f t="shared" si="161"/>
        <v>#DIV/0!</v>
      </c>
    </row>
    <row r="3426" spans="10:14" x14ac:dyDescent="0.25">
      <c r="J3426" s="84">
        <f>EOD_T-A3426</f>
        <v>42094</v>
      </c>
      <c r="K3426" s="83">
        <f t="shared" si="159"/>
        <v>0</v>
      </c>
      <c r="L3426" s="83" t="e">
        <f t="shared" si="160"/>
        <v>#DIV/0!</v>
      </c>
      <c r="M3426" s="83" t="e">
        <f>L3426-CGB_90DSMR</f>
        <v>#DIV/0!</v>
      </c>
      <c r="N3426" s="83" t="e">
        <f t="shared" si="161"/>
        <v>#DIV/0!</v>
      </c>
    </row>
    <row r="3427" spans="10:14" x14ac:dyDescent="0.25">
      <c r="J3427" s="84">
        <f>EOD_T-A3427</f>
        <v>42094</v>
      </c>
      <c r="K3427" s="83">
        <f t="shared" si="159"/>
        <v>0</v>
      </c>
      <c r="L3427" s="83" t="e">
        <f t="shared" si="160"/>
        <v>#DIV/0!</v>
      </c>
      <c r="M3427" s="83" t="e">
        <f>L3427-CGB_90DSMR</f>
        <v>#DIV/0!</v>
      </c>
      <c r="N3427" s="83" t="e">
        <f t="shared" si="161"/>
        <v>#DIV/0!</v>
      </c>
    </row>
    <row r="3428" spans="10:14" x14ac:dyDescent="0.25">
      <c r="J3428" s="84">
        <f>EOD_T-A3428</f>
        <v>42094</v>
      </c>
      <c r="K3428" s="83">
        <f t="shared" si="159"/>
        <v>0</v>
      </c>
      <c r="L3428" s="83" t="e">
        <f t="shared" si="160"/>
        <v>#DIV/0!</v>
      </c>
      <c r="M3428" s="83" t="e">
        <f>L3428-CGB_90DSMR</f>
        <v>#DIV/0!</v>
      </c>
      <c r="N3428" s="83" t="e">
        <f t="shared" si="161"/>
        <v>#DIV/0!</v>
      </c>
    </row>
    <row r="3429" spans="10:14" x14ac:dyDescent="0.25">
      <c r="J3429" s="84">
        <f>EOD_T-A3429</f>
        <v>42094</v>
      </c>
      <c r="K3429" s="83">
        <f t="shared" si="159"/>
        <v>0</v>
      </c>
      <c r="L3429" s="83" t="e">
        <f t="shared" si="160"/>
        <v>#DIV/0!</v>
      </c>
      <c r="M3429" s="83" t="e">
        <f>L3429-CGB_90DSMR</f>
        <v>#DIV/0!</v>
      </c>
      <c r="N3429" s="83" t="e">
        <f t="shared" si="161"/>
        <v>#DIV/0!</v>
      </c>
    </row>
    <row r="3430" spans="10:14" x14ac:dyDescent="0.25">
      <c r="J3430" s="84">
        <f>EOD_T-A3430</f>
        <v>42094</v>
      </c>
      <c r="K3430" s="83">
        <f t="shared" si="159"/>
        <v>0</v>
      </c>
      <c r="L3430" s="83" t="e">
        <f t="shared" si="160"/>
        <v>#DIV/0!</v>
      </c>
      <c r="M3430" s="83" t="e">
        <f>L3430-CGB_90DSMR</f>
        <v>#DIV/0!</v>
      </c>
      <c r="N3430" s="83" t="e">
        <f t="shared" si="161"/>
        <v>#DIV/0!</v>
      </c>
    </row>
    <row r="3431" spans="10:14" x14ac:dyDescent="0.25">
      <c r="J3431" s="84">
        <f>EOD_T-A3431</f>
        <v>42094</v>
      </c>
      <c r="K3431" s="83">
        <f t="shared" si="159"/>
        <v>0</v>
      </c>
      <c r="L3431" s="83" t="e">
        <f t="shared" si="160"/>
        <v>#DIV/0!</v>
      </c>
      <c r="M3431" s="83" t="e">
        <f>L3431-CGB_90DSMR</f>
        <v>#DIV/0!</v>
      </c>
      <c r="N3431" s="83" t="e">
        <f t="shared" si="161"/>
        <v>#DIV/0!</v>
      </c>
    </row>
    <row r="3432" spans="10:14" x14ac:dyDescent="0.25">
      <c r="J3432" s="84">
        <f>EOD_T-A3432</f>
        <v>42094</v>
      </c>
      <c r="K3432" s="83">
        <f t="shared" si="159"/>
        <v>0</v>
      </c>
      <c r="L3432" s="83" t="e">
        <f t="shared" si="160"/>
        <v>#DIV/0!</v>
      </c>
      <c r="M3432" s="83" t="e">
        <f>L3432-CGB_90DSMR</f>
        <v>#DIV/0!</v>
      </c>
      <c r="N3432" s="83" t="e">
        <f t="shared" si="161"/>
        <v>#DIV/0!</v>
      </c>
    </row>
    <row r="3433" spans="10:14" x14ac:dyDescent="0.25">
      <c r="J3433" s="84">
        <f>EOD_T-A3433</f>
        <v>42094</v>
      </c>
      <c r="K3433" s="83">
        <f t="shared" si="159"/>
        <v>0</v>
      </c>
      <c r="L3433" s="83" t="e">
        <f t="shared" si="160"/>
        <v>#DIV/0!</v>
      </c>
      <c r="M3433" s="83" t="e">
        <f>L3433-CGB_90DSMR</f>
        <v>#DIV/0!</v>
      </c>
      <c r="N3433" s="83" t="e">
        <f t="shared" si="161"/>
        <v>#DIV/0!</v>
      </c>
    </row>
    <row r="3434" spans="10:14" x14ac:dyDescent="0.25">
      <c r="J3434" s="84">
        <f>EOD_T-A3434</f>
        <v>42094</v>
      </c>
      <c r="K3434" s="83">
        <f t="shared" si="159"/>
        <v>0</v>
      </c>
      <c r="L3434" s="83" t="e">
        <f t="shared" si="160"/>
        <v>#DIV/0!</v>
      </c>
      <c r="M3434" s="83" t="e">
        <f>L3434-CGB_90DSMR</f>
        <v>#DIV/0!</v>
      </c>
      <c r="N3434" s="83" t="e">
        <f t="shared" si="161"/>
        <v>#DIV/0!</v>
      </c>
    </row>
    <row r="3435" spans="10:14" x14ac:dyDescent="0.25">
      <c r="J3435" s="84">
        <f>EOD_T-A3435</f>
        <v>42094</v>
      </c>
      <c r="K3435" s="83">
        <f t="shared" si="159"/>
        <v>0</v>
      </c>
      <c r="L3435" s="83" t="e">
        <f t="shared" si="160"/>
        <v>#DIV/0!</v>
      </c>
      <c r="M3435" s="83" t="e">
        <f>L3435-CGB_90DSMR</f>
        <v>#DIV/0!</v>
      </c>
      <c r="N3435" s="83" t="e">
        <f t="shared" si="161"/>
        <v>#DIV/0!</v>
      </c>
    </row>
    <row r="3436" spans="10:14" x14ac:dyDescent="0.25">
      <c r="J3436" s="84">
        <f>EOD_T-A3436</f>
        <v>42094</v>
      </c>
      <c r="K3436" s="83">
        <f t="shared" si="159"/>
        <v>0</v>
      </c>
      <c r="L3436" s="83" t="e">
        <f t="shared" si="160"/>
        <v>#DIV/0!</v>
      </c>
      <c r="M3436" s="83" t="e">
        <f>L3436-CGB_90DSMR</f>
        <v>#DIV/0!</v>
      </c>
      <c r="N3436" s="83" t="e">
        <f t="shared" si="161"/>
        <v>#DIV/0!</v>
      </c>
    </row>
    <row r="3437" spans="10:14" x14ac:dyDescent="0.25">
      <c r="J3437" s="84">
        <f>EOD_T-A3437</f>
        <v>42094</v>
      </c>
      <c r="K3437" s="83">
        <f t="shared" si="159"/>
        <v>0</v>
      </c>
      <c r="L3437" s="83" t="e">
        <f t="shared" si="160"/>
        <v>#DIV/0!</v>
      </c>
      <c r="M3437" s="83" t="e">
        <f>L3437-CGB_90DSMR</f>
        <v>#DIV/0!</v>
      </c>
      <c r="N3437" s="83" t="e">
        <f t="shared" si="161"/>
        <v>#DIV/0!</v>
      </c>
    </row>
    <row r="3438" spans="10:14" x14ac:dyDescent="0.25">
      <c r="J3438" s="84">
        <f>EOD_T-A3438</f>
        <v>42094</v>
      </c>
      <c r="K3438" s="83">
        <f t="shared" si="159"/>
        <v>0</v>
      </c>
      <c r="L3438" s="83" t="e">
        <f t="shared" si="160"/>
        <v>#DIV/0!</v>
      </c>
      <c r="M3438" s="83" t="e">
        <f>L3438-CGB_90DSMR</f>
        <v>#DIV/0!</v>
      </c>
      <c r="N3438" s="83" t="e">
        <f t="shared" si="161"/>
        <v>#DIV/0!</v>
      </c>
    </row>
    <row r="3439" spans="10:14" x14ac:dyDescent="0.25">
      <c r="J3439" s="84">
        <f>EOD_T-A3439</f>
        <v>42094</v>
      </c>
      <c r="K3439" s="83">
        <f t="shared" si="159"/>
        <v>0</v>
      </c>
      <c r="L3439" s="83" t="e">
        <f t="shared" si="160"/>
        <v>#DIV/0!</v>
      </c>
      <c r="M3439" s="83" t="e">
        <f>L3439-CGB_90DSMR</f>
        <v>#DIV/0!</v>
      </c>
      <c r="N3439" s="83" t="e">
        <f t="shared" si="161"/>
        <v>#DIV/0!</v>
      </c>
    </row>
    <row r="3440" spans="10:14" x14ac:dyDescent="0.25">
      <c r="J3440" s="84">
        <f>EOD_T-A3440</f>
        <v>42094</v>
      </c>
      <c r="K3440" s="83">
        <f t="shared" si="159"/>
        <v>0</v>
      </c>
      <c r="L3440" s="83" t="e">
        <f t="shared" si="160"/>
        <v>#DIV/0!</v>
      </c>
      <c r="M3440" s="83" t="e">
        <f>L3440-CGB_90DSMR</f>
        <v>#DIV/0!</v>
      </c>
      <c r="N3440" s="83" t="e">
        <f t="shared" si="161"/>
        <v>#DIV/0!</v>
      </c>
    </row>
    <row r="3441" spans="10:14" x14ac:dyDescent="0.25">
      <c r="J3441" s="84">
        <f>EOD_T-A3441</f>
        <v>42094</v>
      </c>
      <c r="K3441" s="83">
        <f t="shared" si="159"/>
        <v>0</v>
      </c>
      <c r="L3441" s="83" t="e">
        <f t="shared" si="160"/>
        <v>#DIV/0!</v>
      </c>
      <c r="M3441" s="83" t="e">
        <f>L3441-CGB_90DSMR</f>
        <v>#DIV/0!</v>
      </c>
      <c r="N3441" s="83" t="e">
        <f t="shared" si="161"/>
        <v>#DIV/0!</v>
      </c>
    </row>
    <row r="3442" spans="10:14" x14ac:dyDescent="0.25">
      <c r="J3442" s="84">
        <f>EOD_T-A3442</f>
        <v>42094</v>
      </c>
      <c r="K3442" s="83">
        <f t="shared" si="159"/>
        <v>0</v>
      </c>
      <c r="L3442" s="83" t="e">
        <f t="shared" si="160"/>
        <v>#DIV/0!</v>
      </c>
      <c r="M3442" s="83" t="e">
        <f>L3442-CGB_90DSMR</f>
        <v>#DIV/0!</v>
      </c>
      <c r="N3442" s="83" t="e">
        <f t="shared" si="161"/>
        <v>#DIV/0!</v>
      </c>
    </row>
    <row r="3443" spans="10:14" x14ac:dyDescent="0.25">
      <c r="J3443" s="84">
        <f>EOD_T-A3443</f>
        <v>42094</v>
      </c>
      <c r="K3443" s="83">
        <f t="shared" si="159"/>
        <v>0</v>
      </c>
      <c r="L3443" s="83" t="e">
        <f t="shared" si="160"/>
        <v>#DIV/0!</v>
      </c>
      <c r="M3443" s="83" t="e">
        <f>L3443-CGB_90DSMR</f>
        <v>#DIV/0!</v>
      </c>
      <c r="N3443" s="83" t="e">
        <f t="shared" si="161"/>
        <v>#DIV/0!</v>
      </c>
    </row>
    <row r="3444" spans="10:14" x14ac:dyDescent="0.25">
      <c r="J3444" s="84">
        <f>EOD_T-A3444</f>
        <v>42094</v>
      </c>
      <c r="K3444" s="83">
        <f t="shared" si="159"/>
        <v>0</v>
      </c>
      <c r="L3444" s="83" t="e">
        <f t="shared" si="160"/>
        <v>#DIV/0!</v>
      </c>
      <c r="M3444" s="83" t="e">
        <f>L3444-CGB_90DSMR</f>
        <v>#DIV/0!</v>
      </c>
      <c r="N3444" s="83" t="e">
        <f t="shared" si="161"/>
        <v>#DIV/0!</v>
      </c>
    </row>
    <row r="3445" spans="10:14" x14ac:dyDescent="0.25">
      <c r="J3445" s="84">
        <f>EOD_T-A3445</f>
        <v>42094</v>
      </c>
      <c r="K3445" s="83">
        <f t="shared" si="159"/>
        <v>0</v>
      </c>
      <c r="L3445" s="83" t="e">
        <f t="shared" si="160"/>
        <v>#DIV/0!</v>
      </c>
      <c r="M3445" s="83" t="e">
        <f>L3445-CGB_90DSMR</f>
        <v>#DIV/0!</v>
      </c>
      <c r="N3445" s="83" t="e">
        <f t="shared" si="161"/>
        <v>#DIV/0!</v>
      </c>
    </row>
    <row r="3446" spans="10:14" x14ac:dyDescent="0.25">
      <c r="J3446" s="84">
        <f>EOD_T-A3446</f>
        <v>42094</v>
      </c>
      <c r="K3446" s="83">
        <f t="shared" si="159"/>
        <v>0</v>
      </c>
      <c r="L3446" s="83" t="e">
        <f t="shared" si="160"/>
        <v>#DIV/0!</v>
      </c>
      <c r="M3446" s="83" t="e">
        <f>L3446-CGB_90DSMR</f>
        <v>#DIV/0!</v>
      </c>
      <c r="N3446" s="83" t="e">
        <f t="shared" si="161"/>
        <v>#DIV/0!</v>
      </c>
    </row>
    <row r="3447" spans="10:14" x14ac:dyDescent="0.25">
      <c r="J3447" s="84">
        <f>EOD_T-A3447</f>
        <v>42094</v>
      </c>
      <c r="K3447" s="83">
        <f t="shared" si="159"/>
        <v>0</v>
      </c>
      <c r="L3447" s="83" t="e">
        <f t="shared" si="160"/>
        <v>#DIV/0!</v>
      </c>
      <c r="M3447" s="83" t="e">
        <f>L3447-CGB_90DSMR</f>
        <v>#DIV/0!</v>
      </c>
      <c r="N3447" s="83" t="e">
        <f t="shared" si="161"/>
        <v>#DIV/0!</v>
      </c>
    </row>
    <row r="3448" spans="10:14" x14ac:dyDescent="0.25">
      <c r="J3448" s="84">
        <f>EOD_T-A3448</f>
        <v>42094</v>
      </c>
      <c r="K3448" s="83">
        <f t="shared" si="159"/>
        <v>0</v>
      </c>
      <c r="L3448" s="83" t="e">
        <f t="shared" si="160"/>
        <v>#DIV/0!</v>
      </c>
      <c r="M3448" s="83" t="e">
        <f>L3448-CGB_90DSMR</f>
        <v>#DIV/0!</v>
      </c>
      <c r="N3448" s="83" t="e">
        <f t="shared" si="161"/>
        <v>#DIV/0!</v>
      </c>
    </row>
    <row r="3449" spans="10:14" x14ac:dyDescent="0.25">
      <c r="J3449" s="84">
        <f>EOD_T-A3449</f>
        <v>42094</v>
      </c>
      <c r="K3449" s="83">
        <f t="shared" si="159"/>
        <v>0</v>
      </c>
      <c r="L3449" s="83" t="e">
        <f t="shared" si="160"/>
        <v>#DIV/0!</v>
      </c>
      <c r="M3449" s="83" t="e">
        <f>L3449-CGB_90DSMR</f>
        <v>#DIV/0!</v>
      </c>
      <c r="N3449" s="83" t="e">
        <f t="shared" si="161"/>
        <v>#DIV/0!</v>
      </c>
    </row>
    <row r="3450" spans="10:14" x14ac:dyDescent="0.25">
      <c r="J3450" s="84">
        <f>EOD_T-A3450</f>
        <v>42094</v>
      </c>
      <c r="K3450" s="83">
        <f t="shared" si="159"/>
        <v>0</v>
      </c>
      <c r="L3450" s="83" t="e">
        <f t="shared" si="160"/>
        <v>#DIV/0!</v>
      </c>
      <c r="M3450" s="83" t="e">
        <f>L3450-CGB_90DSMR</f>
        <v>#DIV/0!</v>
      </c>
      <c r="N3450" s="83" t="e">
        <f t="shared" si="161"/>
        <v>#DIV/0!</v>
      </c>
    </row>
    <row r="3451" spans="10:14" x14ac:dyDescent="0.25">
      <c r="J3451" s="84">
        <f>EOD_T-A3451</f>
        <v>42094</v>
      </c>
      <c r="K3451" s="83">
        <f t="shared" si="159"/>
        <v>0</v>
      </c>
      <c r="L3451" s="83" t="e">
        <f t="shared" si="160"/>
        <v>#DIV/0!</v>
      </c>
      <c r="M3451" s="83" t="e">
        <f>L3451-CGB_90DSMR</f>
        <v>#DIV/0!</v>
      </c>
      <c r="N3451" s="83" t="e">
        <f t="shared" si="161"/>
        <v>#DIV/0!</v>
      </c>
    </row>
    <row r="3452" spans="10:14" x14ac:dyDescent="0.25">
      <c r="J3452" s="84">
        <f>EOD_T-A3452</f>
        <v>42094</v>
      </c>
      <c r="K3452" s="83">
        <f t="shared" si="159"/>
        <v>0</v>
      </c>
      <c r="L3452" s="83" t="e">
        <f t="shared" si="160"/>
        <v>#DIV/0!</v>
      </c>
      <c r="M3452" s="83" t="e">
        <f>L3452-CGB_90DSMR</f>
        <v>#DIV/0!</v>
      </c>
      <c r="N3452" s="83" t="e">
        <f t="shared" si="161"/>
        <v>#DIV/0!</v>
      </c>
    </row>
    <row r="3453" spans="10:14" x14ac:dyDescent="0.25">
      <c r="J3453" s="84">
        <f>EOD_T-A3453</f>
        <v>42094</v>
      </c>
      <c r="K3453" s="83">
        <f t="shared" si="159"/>
        <v>0</v>
      </c>
      <c r="L3453" s="83" t="e">
        <f t="shared" si="160"/>
        <v>#DIV/0!</v>
      </c>
      <c r="M3453" s="83" t="e">
        <f>L3453-CGB_90DSMR</f>
        <v>#DIV/0!</v>
      </c>
      <c r="N3453" s="83" t="e">
        <f t="shared" si="161"/>
        <v>#DIV/0!</v>
      </c>
    </row>
    <row r="3454" spans="10:14" x14ac:dyDescent="0.25">
      <c r="J3454" s="84">
        <f>EOD_T-A3454</f>
        <v>42094</v>
      </c>
      <c r="K3454" s="83">
        <f t="shared" si="159"/>
        <v>0</v>
      </c>
      <c r="L3454" s="83" t="e">
        <f t="shared" si="160"/>
        <v>#DIV/0!</v>
      </c>
      <c r="M3454" s="83" t="e">
        <f>L3454-CGB_90DSMR</f>
        <v>#DIV/0!</v>
      </c>
      <c r="N3454" s="83" t="e">
        <f t="shared" si="161"/>
        <v>#DIV/0!</v>
      </c>
    </row>
    <row r="3455" spans="10:14" x14ac:dyDescent="0.25">
      <c r="J3455" s="84">
        <f>EOD_T-A3455</f>
        <v>42094</v>
      </c>
      <c r="K3455" s="83">
        <f t="shared" si="159"/>
        <v>0</v>
      </c>
      <c r="L3455" s="83" t="e">
        <f t="shared" si="160"/>
        <v>#DIV/0!</v>
      </c>
      <c r="M3455" s="83" t="e">
        <f>L3455-CGB_90DSMR</f>
        <v>#DIV/0!</v>
      </c>
      <c r="N3455" s="83" t="e">
        <f t="shared" si="161"/>
        <v>#DIV/0!</v>
      </c>
    </row>
    <row r="3456" spans="10:14" x14ac:dyDescent="0.25">
      <c r="J3456" s="84">
        <f>EOD_T-A3456</f>
        <v>42094</v>
      </c>
      <c r="K3456" s="83">
        <f t="shared" si="159"/>
        <v>0</v>
      </c>
      <c r="L3456" s="83" t="e">
        <f t="shared" si="160"/>
        <v>#DIV/0!</v>
      </c>
      <c r="M3456" s="83" t="e">
        <f>L3456-CGB_90DSMR</f>
        <v>#DIV/0!</v>
      </c>
      <c r="N3456" s="83" t="e">
        <f t="shared" si="161"/>
        <v>#DIV/0!</v>
      </c>
    </row>
    <row r="3457" spans="10:14" x14ac:dyDescent="0.25">
      <c r="J3457" s="84">
        <f>EOD_T-A3457</f>
        <v>42094</v>
      </c>
      <c r="K3457" s="83">
        <f t="shared" si="159"/>
        <v>0</v>
      </c>
      <c r="L3457" s="83" t="e">
        <f t="shared" si="160"/>
        <v>#DIV/0!</v>
      </c>
      <c r="M3457" s="83" t="e">
        <f>L3457-CGB_90DSMR</f>
        <v>#DIV/0!</v>
      </c>
      <c r="N3457" s="83" t="e">
        <f t="shared" si="161"/>
        <v>#DIV/0!</v>
      </c>
    </row>
    <row r="3458" spans="10:14" x14ac:dyDescent="0.25">
      <c r="J3458" s="84">
        <f>EOD_T-A3458</f>
        <v>42094</v>
      </c>
      <c r="K3458" s="83">
        <f t="shared" si="159"/>
        <v>0</v>
      </c>
      <c r="L3458" s="83" t="e">
        <f t="shared" si="160"/>
        <v>#DIV/0!</v>
      </c>
      <c r="M3458" s="83" t="e">
        <f>L3458-CGB_90DSMR</f>
        <v>#DIV/0!</v>
      </c>
      <c r="N3458" s="83" t="e">
        <f t="shared" si="161"/>
        <v>#DIV/0!</v>
      </c>
    </row>
    <row r="3459" spans="10:14" x14ac:dyDescent="0.25">
      <c r="J3459" s="84">
        <f>EOD_T-A3459</f>
        <v>42094</v>
      </c>
      <c r="K3459" s="83">
        <f t="shared" si="159"/>
        <v>0</v>
      </c>
      <c r="L3459" s="83" t="e">
        <f t="shared" si="160"/>
        <v>#DIV/0!</v>
      </c>
      <c r="M3459" s="83" t="e">
        <f>L3459-CGB_90DSMR</f>
        <v>#DIV/0!</v>
      </c>
      <c r="N3459" s="83" t="e">
        <f t="shared" si="161"/>
        <v>#DIV/0!</v>
      </c>
    </row>
    <row r="3460" spans="10:14" x14ac:dyDescent="0.25">
      <c r="J3460" s="84">
        <f>EOD_T-A3460</f>
        <v>42094</v>
      </c>
      <c r="K3460" s="83">
        <f t="shared" si="159"/>
        <v>0</v>
      </c>
      <c r="L3460" s="83" t="e">
        <f t="shared" si="160"/>
        <v>#DIV/0!</v>
      </c>
      <c r="M3460" s="83" t="e">
        <f>L3460-CGB_90DSMR</f>
        <v>#DIV/0!</v>
      </c>
      <c r="N3460" s="83" t="e">
        <f t="shared" si="161"/>
        <v>#DIV/0!</v>
      </c>
    </row>
    <row r="3461" spans="10:14" x14ac:dyDescent="0.25">
      <c r="J3461" s="84">
        <f>EOD_T-A3461</f>
        <v>42094</v>
      </c>
      <c r="K3461" s="83">
        <f t="shared" si="159"/>
        <v>0</v>
      </c>
      <c r="L3461" s="83" t="e">
        <f t="shared" si="160"/>
        <v>#DIV/0!</v>
      </c>
      <c r="M3461" s="83" t="e">
        <f>L3461-CGB_90DSMR</f>
        <v>#DIV/0!</v>
      </c>
      <c r="N3461" s="83" t="e">
        <f t="shared" si="161"/>
        <v>#DIV/0!</v>
      </c>
    </row>
    <row r="3462" spans="10:14" x14ac:dyDescent="0.25">
      <c r="J3462" s="84">
        <f>EOD_T-A3462</f>
        <v>42094</v>
      </c>
      <c r="K3462" s="83">
        <f t="shared" si="159"/>
        <v>0</v>
      </c>
      <c r="L3462" s="83" t="e">
        <f t="shared" si="160"/>
        <v>#DIV/0!</v>
      </c>
      <c r="M3462" s="83" t="e">
        <f>L3462-CGB_90DSMR</f>
        <v>#DIV/0!</v>
      </c>
      <c r="N3462" s="83" t="e">
        <f t="shared" si="161"/>
        <v>#DIV/0!</v>
      </c>
    </row>
    <row r="3463" spans="10:14" x14ac:dyDescent="0.25">
      <c r="J3463" s="84">
        <f>EOD_T-A3463</f>
        <v>42094</v>
      </c>
      <c r="K3463" s="83">
        <f t="shared" si="159"/>
        <v>0</v>
      </c>
      <c r="L3463" s="83" t="e">
        <f t="shared" si="160"/>
        <v>#DIV/0!</v>
      </c>
      <c r="M3463" s="83" t="e">
        <f>L3463-CGB_90DSMR</f>
        <v>#DIV/0!</v>
      </c>
      <c r="N3463" s="83" t="e">
        <f t="shared" si="161"/>
        <v>#DIV/0!</v>
      </c>
    </row>
    <row r="3464" spans="10:14" x14ac:dyDescent="0.25">
      <c r="J3464" s="84">
        <f>EOD_T-A3464</f>
        <v>42094</v>
      </c>
      <c r="K3464" s="83">
        <f t="shared" si="159"/>
        <v>0</v>
      </c>
      <c r="L3464" s="83" t="e">
        <f t="shared" si="160"/>
        <v>#DIV/0!</v>
      </c>
      <c r="M3464" s="83" t="e">
        <f>L3464-CGB_90DSMR</f>
        <v>#DIV/0!</v>
      </c>
      <c r="N3464" s="83" t="e">
        <f t="shared" si="161"/>
        <v>#DIV/0!</v>
      </c>
    </row>
    <row r="3465" spans="10:14" x14ac:dyDescent="0.25">
      <c r="J3465" s="84">
        <f>EOD_T-A3465</f>
        <v>42094</v>
      </c>
      <c r="K3465" s="83">
        <f t="shared" si="159"/>
        <v>0</v>
      </c>
      <c r="L3465" s="83" t="e">
        <f t="shared" si="160"/>
        <v>#DIV/0!</v>
      </c>
      <c r="M3465" s="83" t="e">
        <f>L3465-CGB_90DSMR</f>
        <v>#DIV/0!</v>
      </c>
      <c r="N3465" s="83" t="e">
        <f t="shared" si="161"/>
        <v>#DIV/0!</v>
      </c>
    </row>
    <row r="3466" spans="10:14" x14ac:dyDescent="0.25">
      <c r="J3466" s="84">
        <f>EOD_T-A3466</f>
        <v>42094</v>
      </c>
      <c r="K3466" s="83">
        <f t="shared" si="159"/>
        <v>0</v>
      </c>
      <c r="L3466" s="83" t="e">
        <f t="shared" si="160"/>
        <v>#DIV/0!</v>
      </c>
      <c r="M3466" s="83" t="e">
        <f>L3466-CGB_90DSMR</f>
        <v>#DIV/0!</v>
      </c>
      <c r="N3466" s="83" t="e">
        <f t="shared" si="161"/>
        <v>#DIV/0!</v>
      </c>
    </row>
    <row r="3467" spans="10:14" x14ac:dyDescent="0.25">
      <c r="J3467" s="84">
        <f>EOD_T-A3467</f>
        <v>42094</v>
      </c>
      <c r="K3467" s="83">
        <f t="shared" si="159"/>
        <v>0</v>
      </c>
      <c r="L3467" s="83" t="e">
        <f t="shared" si="160"/>
        <v>#DIV/0!</v>
      </c>
      <c r="M3467" s="83" t="e">
        <f>L3467-CGB_90DSMR</f>
        <v>#DIV/0!</v>
      </c>
      <c r="N3467" s="83" t="e">
        <f t="shared" si="161"/>
        <v>#DIV/0!</v>
      </c>
    </row>
    <row r="3468" spans="10:14" x14ac:dyDescent="0.25">
      <c r="J3468" s="84">
        <f>EOD_T-A3468</f>
        <v>42094</v>
      </c>
      <c r="K3468" s="83">
        <f t="shared" ref="K3468:K3531" si="162">E3468-E3469</f>
        <v>0</v>
      </c>
      <c r="L3468" s="83" t="e">
        <f t="shared" ref="L3468:L3531" si="163">K3468/E3469*100</f>
        <v>#DIV/0!</v>
      </c>
      <c r="M3468" s="83" t="e">
        <f>L3468-CGB_90DSMR</f>
        <v>#DIV/0!</v>
      </c>
      <c r="N3468" s="83" t="e">
        <f t="shared" ref="N3468:N3531" si="164">M3468*M3468</f>
        <v>#DIV/0!</v>
      </c>
    </row>
    <row r="3469" spans="10:14" x14ac:dyDescent="0.25">
      <c r="J3469" s="84">
        <f>EOD_T-A3469</f>
        <v>42094</v>
      </c>
      <c r="K3469" s="83">
        <f t="shared" si="162"/>
        <v>0</v>
      </c>
      <c r="L3469" s="83" t="e">
        <f t="shared" si="163"/>
        <v>#DIV/0!</v>
      </c>
      <c r="M3469" s="83" t="e">
        <f>L3469-CGB_90DSMR</f>
        <v>#DIV/0!</v>
      </c>
      <c r="N3469" s="83" t="e">
        <f t="shared" si="164"/>
        <v>#DIV/0!</v>
      </c>
    </row>
    <row r="3470" spans="10:14" x14ac:dyDescent="0.25">
      <c r="J3470" s="84">
        <f>EOD_T-A3470</f>
        <v>42094</v>
      </c>
      <c r="K3470" s="83">
        <f t="shared" si="162"/>
        <v>0</v>
      </c>
      <c r="L3470" s="83" t="e">
        <f t="shared" si="163"/>
        <v>#DIV/0!</v>
      </c>
      <c r="M3470" s="83" t="e">
        <f>L3470-CGB_90DSMR</f>
        <v>#DIV/0!</v>
      </c>
      <c r="N3470" s="83" t="e">
        <f t="shared" si="164"/>
        <v>#DIV/0!</v>
      </c>
    </row>
    <row r="3471" spans="10:14" x14ac:dyDescent="0.25">
      <c r="J3471" s="84">
        <f>EOD_T-A3471</f>
        <v>42094</v>
      </c>
      <c r="K3471" s="83">
        <f t="shared" si="162"/>
        <v>0</v>
      </c>
      <c r="L3471" s="83" t="e">
        <f t="shared" si="163"/>
        <v>#DIV/0!</v>
      </c>
      <c r="M3471" s="83" t="e">
        <f>L3471-CGB_90DSMR</f>
        <v>#DIV/0!</v>
      </c>
      <c r="N3471" s="83" t="e">
        <f t="shared" si="164"/>
        <v>#DIV/0!</v>
      </c>
    </row>
    <row r="3472" spans="10:14" x14ac:dyDescent="0.25">
      <c r="J3472" s="84">
        <f>EOD_T-A3472</f>
        <v>42094</v>
      </c>
      <c r="K3472" s="83">
        <f t="shared" si="162"/>
        <v>0</v>
      </c>
      <c r="L3472" s="83" t="e">
        <f t="shared" si="163"/>
        <v>#DIV/0!</v>
      </c>
      <c r="M3472" s="83" t="e">
        <f>L3472-CGB_90DSMR</f>
        <v>#DIV/0!</v>
      </c>
      <c r="N3472" s="83" t="e">
        <f t="shared" si="164"/>
        <v>#DIV/0!</v>
      </c>
    </row>
    <row r="3473" spans="10:14" x14ac:dyDescent="0.25">
      <c r="J3473" s="84">
        <f>EOD_T-A3473</f>
        <v>42094</v>
      </c>
      <c r="K3473" s="83">
        <f t="shared" si="162"/>
        <v>0</v>
      </c>
      <c r="L3473" s="83" t="e">
        <f t="shared" si="163"/>
        <v>#DIV/0!</v>
      </c>
      <c r="M3473" s="83" t="e">
        <f>L3473-CGB_90DSMR</f>
        <v>#DIV/0!</v>
      </c>
      <c r="N3473" s="83" t="e">
        <f t="shared" si="164"/>
        <v>#DIV/0!</v>
      </c>
    </row>
    <row r="3474" spans="10:14" x14ac:dyDescent="0.25">
      <c r="J3474" s="84">
        <f>EOD_T-A3474</f>
        <v>42094</v>
      </c>
      <c r="K3474" s="83">
        <f t="shared" si="162"/>
        <v>0</v>
      </c>
      <c r="L3474" s="83" t="e">
        <f t="shared" si="163"/>
        <v>#DIV/0!</v>
      </c>
      <c r="M3474" s="83" t="e">
        <f>L3474-CGB_90DSMR</f>
        <v>#DIV/0!</v>
      </c>
      <c r="N3474" s="83" t="e">
        <f t="shared" si="164"/>
        <v>#DIV/0!</v>
      </c>
    </row>
    <row r="3475" spans="10:14" x14ac:dyDescent="0.25">
      <c r="J3475" s="84">
        <f>EOD_T-A3475</f>
        <v>42094</v>
      </c>
      <c r="K3475" s="83">
        <f t="shared" si="162"/>
        <v>0</v>
      </c>
      <c r="L3475" s="83" t="e">
        <f t="shared" si="163"/>
        <v>#DIV/0!</v>
      </c>
      <c r="M3475" s="83" t="e">
        <f>L3475-CGB_90DSMR</f>
        <v>#DIV/0!</v>
      </c>
      <c r="N3475" s="83" t="e">
        <f t="shared" si="164"/>
        <v>#DIV/0!</v>
      </c>
    </row>
    <row r="3476" spans="10:14" x14ac:dyDescent="0.25">
      <c r="J3476" s="84">
        <f>EOD_T-A3476</f>
        <v>42094</v>
      </c>
      <c r="K3476" s="83">
        <f t="shared" si="162"/>
        <v>0</v>
      </c>
      <c r="L3476" s="83" t="e">
        <f t="shared" si="163"/>
        <v>#DIV/0!</v>
      </c>
      <c r="M3476" s="83" t="e">
        <f>L3476-CGB_90DSMR</f>
        <v>#DIV/0!</v>
      </c>
      <c r="N3476" s="83" t="e">
        <f t="shared" si="164"/>
        <v>#DIV/0!</v>
      </c>
    </row>
    <row r="3477" spans="10:14" x14ac:dyDescent="0.25">
      <c r="J3477" s="84">
        <f>EOD_T-A3477</f>
        <v>42094</v>
      </c>
      <c r="K3477" s="83">
        <f t="shared" si="162"/>
        <v>0</v>
      </c>
      <c r="L3477" s="83" t="e">
        <f t="shared" si="163"/>
        <v>#DIV/0!</v>
      </c>
      <c r="M3477" s="83" t="e">
        <f>L3477-CGB_90DSMR</f>
        <v>#DIV/0!</v>
      </c>
      <c r="N3477" s="83" t="e">
        <f t="shared" si="164"/>
        <v>#DIV/0!</v>
      </c>
    </row>
    <row r="3478" spans="10:14" x14ac:dyDescent="0.25">
      <c r="J3478" s="84">
        <f>EOD_T-A3478</f>
        <v>42094</v>
      </c>
      <c r="K3478" s="83">
        <f t="shared" si="162"/>
        <v>0</v>
      </c>
      <c r="L3478" s="83" t="e">
        <f t="shared" si="163"/>
        <v>#DIV/0!</v>
      </c>
      <c r="M3478" s="83" t="e">
        <f>L3478-CGB_90DSMR</f>
        <v>#DIV/0!</v>
      </c>
      <c r="N3478" s="83" t="e">
        <f t="shared" si="164"/>
        <v>#DIV/0!</v>
      </c>
    </row>
    <row r="3479" spans="10:14" x14ac:dyDescent="0.25">
      <c r="J3479" s="84">
        <f>EOD_T-A3479</f>
        <v>42094</v>
      </c>
      <c r="K3479" s="83">
        <f t="shared" si="162"/>
        <v>0</v>
      </c>
      <c r="L3479" s="83" t="e">
        <f t="shared" si="163"/>
        <v>#DIV/0!</v>
      </c>
      <c r="M3479" s="83" t="e">
        <f>L3479-CGB_90DSMR</f>
        <v>#DIV/0!</v>
      </c>
      <c r="N3479" s="83" t="e">
        <f t="shared" si="164"/>
        <v>#DIV/0!</v>
      </c>
    </row>
    <row r="3480" spans="10:14" x14ac:dyDescent="0.25">
      <c r="J3480" s="84">
        <f>EOD_T-A3480</f>
        <v>42094</v>
      </c>
      <c r="K3480" s="83">
        <f t="shared" si="162"/>
        <v>0</v>
      </c>
      <c r="L3480" s="83" t="e">
        <f t="shared" si="163"/>
        <v>#DIV/0!</v>
      </c>
      <c r="M3480" s="83" t="e">
        <f>L3480-CGB_90DSMR</f>
        <v>#DIV/0!</v>
      </c>
      <c r="N3480" s="83" t="e">
        <f t="shared" si="164"/>
        <v>#DIV/0!</v>
      </c>
    </row>
    <row r="3481" spans="10:14" x14ac:dyDescent="0.25">
      <c r="J3481" s="84">
        <f>EOD_T-A3481</f>
        <v>42094</v>
      </c>
      <c r="K3481" s="83">
        <f t="shared" si="162"/>
        <v>0</v>
      </c>
      <c r="L3481" s="83" t="e">
        <f t="shared" si="163"/>
        <v>#DIV/0!</v>
      </c>
      <c r="M3481" s="83" t="e">
        <f>L3481-CGB_90DSMR</f>
        <v>#DIV/0!</v>
      </c>
      <c r="N3481" s="83" t="e">
        <f t="shared" si="164"/>
        <v>#DIV/0!</v>
      </c>
    </row>
    <row r="3482" spans="10:14" x14ac:dyDescent="0.25">
      <c r="J3482" s="84">
        <f>EOD_T-A3482</f>
        <v>42094</v>
      </c>
      <c r="K3482" s="83">
        <f t="shared" si="162"/>
        <v>0</v>
      </c>
      <c r="L3482" s="83" t="e">
        <f t="shared" si="163"/>
        <v>#DIV/0!</v>
      </c>
      <c r="M3482" s="83" t="e">
        <f>L3482-CGB_90DSMR</f>
        <v>#DIV/0!</v>
      </c>
      <c r="N3482" s="83" t="e">
        <f t="shared" si="164"/>
        <v>#DIV/0!</v>
      </c>
    </row>
    <row r="3483" spans="10:14" x14ac:dyDescent="0.25">
      <c r="J3483" s="84">
        <f>EOD_T-A3483</f>
        <v>42094</v>
      </c>
      <c r="K3483" s="83">
        <f t="shared" si="162"/>
        <v>0</v>
      </c>
      <c r="L3483" s="83" t="e">
        <f t="shared" si="163"/>
        <v>#DIV/0!</v>
      </c>
      <c r="M3483" s="83" t="e">
        <f>L3483-CGB_90DSMR</f>
        <v>#DIV/0!</v>
      </c>
      <c r="N3483" s="83" t="e">
        <f t="shared" si="164"/>
        <v>#DIV/0!</v>
      </c>
    </row>
    <row r="3484" spans="10:14" x14ac:dyDescent="0.25">
      <c r="J3484" s="84">
        <f>EOD_T-A3484</f>
        <v>42094</v>
      </c>
      <c r="K3484" s="83">
        <f t="shared" si="162"/>
        <v>0</v>
      </c>
      <c r="L3484" s="83" t="e">
        <f t="shared" si="163"/>
        <v>#DIV/0!</v>
      </c>
      <c r="M3484" s="83" t="e">
        <f>L3484-CGB_90DSMR</f>
        <v>#DIV/0!</v>
      </c>
      <c r="N3484" s="83" t="e">
        <f t="shared" si="164"/>
        <v>#DIV/0!</v>
      </c>
    </row>
    <row r="3485" spans="10:14" x14ac:dyDescent="0.25">
      <c r="J3485" s="84">
        <f>EOD_T-A3485</f>
        <v>42094</v>
      </c>
      <c r="K3485" s="83">
        <f t="shared" si="162"/>
        <v>0</v>
      </c>
      <c r="L3485" s="83" t="e">
        <f t="shared" si="163"/>
        <v>#DIV/0!</v>
      </c>
      <c r="M3485" s="83" t="e">
        <f>L3485-CGB_90DSMR</f>
        <v>#DIV/0!</v>
      </c>
      <c r="N3485" s="83" t="e">
        <f t="shared" si="164"/>
        <v>#DIV/0!</v>
      </c>
    </row>
    <row r="3486" spans="10:14" x14ac:dyDescent="0.25">
      <c r="J3486" s="84">
        <f>EOD_T-A3486</f>
        <v>42094</v>
      </c>
      <c r="K3486" s="83">
        <f t="shared" si="162"/>
        <v>0</v>
      </c>
      <c r="L3486" s="83" t="e">
        <f t="shared" si="163"/>
        <v>#DIV/0!</v>
      </c>
      <c r="M3486" s="83" t="e">
        <f>L3486-CGB_90DSMR</f>
        <v>#DIV/0!</v>
      </c>
      <c r="N3486" s="83" t="e">
        <f t="shared" si="164"/>
        <v>#DIV/0!</v>
      </c>
    </row>
    <row r="3487" spans="10:14" x14ac:dyDescent="0.25">
      <c r="J3487" s="84">
        <f>EOD_T-A3487</f>
        <v>42094</v>
      </c>
      <c r="K3487" s="83">
        <f t="shared" si="162"/>
        <v>0</v>
      </c>
      <c r="L3487" s="83" t="e">
        <f t="shared" si="163"/>
        <v>#DIV/0!</v>
      </c>
      <c r="M3487" s="83" t="e">
        <f>L3487-CGB_90DSMR</f>
        <v>#DIV/0!</v>
      </c>
      <c r="N3487" s="83" t="e">
        <f t="shared" si="164"/>
        <v>#DIV/0!</v>
      </c>
    </row>
    <row r="3488" spans="10:14" x14ac:dyDescent="0.25">
      <c r="J3488" s="84">
        <f>EOD_T-A3488</f>
        <v>42094</v>
      </c>
      <c r="K3488" s="83">
        <f t="shared" si="162"/>
        <v>0</v>
      </c>
      <c r="L3488" s="83" t="e">
        <f t="shared" si="163"/>
        <v>#DIV/0!</v>
      </c>
      <c r="M3488" s="83" t="e">
        <f>L3488-CGB_90DSMR</f>
        <v>#DIV/0!</v>
      </c>
      <c r="N3488" s="83" t="e">
        <f t="shared" si="164"/>
        <v>#DIV/0!</v>
      </c>
    </row>
    <row r="3489" spans="10:14" x14ac:dyDescent="0.25">
      <c r="J3489" s="84">
        <f>EOD_T-A3489</f>
        <v>42094</v>
      </c>
      <c r="K3489" s="83">
        <f t="shared" si="162"/>
        <v>0</v>
      </c>
      <c r="L3489" s="83" t="e">
        <f t="shared" si="163"/>
        <v>#DIV/0!</v>
      </c>
      <c r="M3489" s="83" t="e">
        <f>L3489-CGB_90DSMR</f>
        <v>#DIV/0!</v>
      </c>
      <c r="N3489" s="83" t="e">
        <f t="shared" si="164"/>
        <v>#DIV/0!</v>
      </c>
    </row>
    <row r="3490" spans="10:14" x14ac:dyDescent="0.25">
      <c r="J3490" s="84">
        <f>EOD_T-A3490</f>
        <v>42094</v>
      </c>
      <c r="K3490" s="83">
        <f t="shared" si="162"/>
        <v>0</v>
      </c>
      <c r="L3490" s="83" t="e">
        <f t="shared" si="163"/>
        <v>#DIV/0!</v>
      </c>
      <c r="M3490" s="83" t="e">
        <f>L3490-CGB_90DSMR</f>
        <v>#DIV/0!</v>
      </c>
      <c r="N3490" s="83" t="e">
        <f t="shared" si="164"/>
        <v>#DIV/0!</v>
      </c>
    </row>
    <row r="3491" spans="10:14" x14ac:dyDescent="0.25">
      <c r="J3491" s="84">
        <f>EOD_T-A3491</f>
        <v>42094</v>
      </c>
      <c r="K3491" s="83">
        <f t="shared" si="162"/>
        <v>0</v>
      </c>
      <c r="L3491" s="83" t="e">
        <f t="shared" si="163"/>
        <v>#DIV/0!</v>
      </c>
      <c r="M3491" s="83" t="e">
        <f>L3491-CGB_90DSMR</f>
        <v>#DIV/0!</v>
      </c>
      <c r="N3491" s="83" t="e">
        <f t="shared" si="164"/>
        <v>#DIV/0!</v>
      </c>
    </row>
    <row r="3492" spans="10:14" x14ac:dyDescent="0.25">
      <c r="J3492" s="84">
        <f>EOD_T-A3492</f>
        <v>42094</v>
      </c>
      <c r="K3492" s="83">
        <f t="shared" si="162"/>
        <v>0</v>
      </c>
      <c r="L3492" s="83" t="e">
        <f t="shared" si="163"/>
        <v>#DIV/0!</v>
      </c>
      <c r="M3492" s="83" t="e">
        <f>L3492-CGB_90DSMR</f>
        <v>#DIV/0!</v>
      </c>
      <c r="N3492" s="83" t="e">
        <f t="shared" si="164"/>
        <v>#DIV/0!</v>
      </c>
    </row>
    <row r="3493" spans="10:14" x14ac:dyDescent="0.25">
      <c r="J3493" s="84">
        <f>EOD_T-A3493</f>
        <v>42094</v>
      </c>
      <c r="K3493" s="83">
        <f t="shared" si="162"/>
        <v>0</v>
      </c>
      <c r="L3493" s="83" t="e">
        <f t="shared" si="163"/>
        <v>#DIV/0!</v>
      </c>
      <c r="M3493" s="83" t="e">
        <f>L3493-CGB_90DSMR</f>
        <v>#DIV/0!</v>
      </c>
      <c r="N3493" s="83" t="e">
        <f t="shared" si="164"/>
        <v>#DIV/0!</v>
      </c>
    </row>
    <row r="3494" spans="10:14" x14ac:dyDescent="0.25">
      <c r="J3494" s="84">
        <f>EOD_T-A3494</f>
        <v>42094</v>
      </c>
      <c r="K3494" s="83">
        <f t="shared" si="162"/>
        <v>0</v>
      </c>
      <c r="L3494" s="83" t="e">
        <f t="shared" si="163"/>
        <v>#DIV/0!</v>
      </c>
      <c r="M3494" s="83" t="e">
        <f>L3494-CGB_90DSMR</f>
        <v>#DIV/0!</v>
      </c>
      <c r="N3494" s="83" t="e">
        <f t="shared" si="164"/>
        <v>#DIV/0!</v>
      </c>
    </row>
    <row r="3495" spans="10:14" x14ac:dyDescent="0.25">
      <c r="J3495" s="84">
        <f>EOD_T-A3495</f>
        <v>42094</v>
      </c>
      <c r="K3495" s="83">
        <f t="shared" si="162"/>
        <v>0</v>
      </c>
      <c r="L3495" s="83" t="e">
        <f t="shared" si="163"/>
        <v>#DIV/0!</v>
      </c>
      <c r="M3495" s="83" t="e">
        <f>L3495-CGB_90DSMR</f>
        <v>#DIV/0!</v>
      </c>
      <c r="N3495" s="83" t="e">
        <f t="shared" si="164"/>
        <v>#DIV/0!</v>
      </c>
    </row>
    <row r="3496" spans="10:14" x14ac:dyDescent="0.25">
      <c r="J3496" s="84">
        <f>EOD_T-A3496</f>
        <v>42094</v>
      </c>
      <c r="K3496" s="83">
        <f t="shared" si="162"/>
        <v>0</v>
      </c>
      <c r="L3496" s="83" t="e">
        <f t="shared" si="163"/>
        <v>#DIV/0!</v>
      </c>
      <c r="M3496" s="83" t="e">
        <f>L3496-CGB_90DSMR</f>
        <v>#DIV/0!</v>
      </c>
      <c r="N3496" s="83" t="e">
        <f t="shared" si="164"/>
        <v>#DIV/0!</v>
      </c>
    </row>
    <row r="3497" spans="10:14" x14ac:dyDescent="0.25">
      <c r="J3497" s="84">
        <f>EOD_T-A3497</f>
        <v>42094</v>
      </c>
      <c r="K3497" s="83">
        <f t="shared" si="162"/>
        <v>0</v>
      </c>
      <c r="L3497" s="83" t="e">
        <f t="shared" si="163"/>
        <v>#DIV/0!</v>
      </c>
      <c r="M3497" s="83" t="e">
        <f>L3497-CGB_90DSMR</f>
        <v>#DIV/0!</v>
      </c>
      <c r="N3497" s="83" t="e">
        <f t="shared" si="164"/>
        <v>#DIV/0!</v>
      </c>
    </row>
    <row r="3498" spans="10:14" x14ac:dyDescent="0.25">
      <c r="J3498" s="84">
        <f>EOD_T-A3498</f>
        <v>42094</v>
      </c>
      <c r="K3498" s="83">
        <f t="shared" si="162"/>
        <v>0</v>
      </c>
      <c r="L3498" s="83" t="e">
        <f t="shared" si="163"/>
        <v>#DIV/0!</v>
      </c>
      <c r="M3498" s="83" t="e">
        <f>L3498-CGB_90DSMR</f>
        <v>#DIV/0!</v>
      </c>
      <c r="N3498" s="83" t="e">
        <f t="shared" si="164"/>
        <v>#DIV/0!</v>
      </c>
    </row>
    <row r="3499" spans="10:14" x14ac:dyDescent="0.25">
      <c r="J3499" s="84">
        <f>EOD_T-A3499</f>
        <v>42094</v>
      </c>
      <c r="K3499" s="83">
        <f t="shared" si="162"/>
        <v>0</v>
      </c>
      <c r="L3499" s="83" t="e">
        <f t="shared" si="163"/>
        <v>#DIV/0!</v>
      </c>
      <c r="M3499" s="83" t="e">
        <f>L3499-CGB_90DSMR</f>
        <v>#DIV/0!</v>
      </c>
      <c r="N3499" s="83" t="e">
        <f t="shared" si="164"/>
        <v>#DIV/0!</v>
      </c>
    </row>
    <row r="3500" spans="10:14" x14ac:dyDescent="0.25">
      <c r="J3500" s="84">
        <f>EOD_T-A3500</f>
        <v>42094</v>
      </c>
      <c r="K3500" s="83">
        <f t="shared" si="162"/>
        <v>0</v>
      </c>
      <c r="L3500" s="83" t="e">
        <f t="shared" si="163"/>
        <v>#DIV/0!</v>
      </c>
      <c r="M3500" s="83" t="e">
        <f>L3500-CGB_90DSMR</f>
        <v>#DIV/0!</v>
      </c>
      <c r="N3500" s="83" t="e">
        <f t="shared" si="164"/>
        <v>#DIV/0!</v>
      </c>
    </row>
    <row r="3501" spans="10:14" x14ac:dyDescent="0.25">
      <c r="J3501" s="84">
        <f>EOD_T-A3501</f>
        <v>42094</v>
      </c>
      <c r="K3501" s="83">
        <f t="shared" si="162"/>
        <v>0</v>
      </c>
      <c r="L3501" s="83" t="e">
        <f t="shared" si="163"/>
        <v>#DIV/0!</v>
      </c>
      <c r="M3501" s="83" t="e">
        <f>L3501-CGB_90DSMR</f>
        <v>#DIV/0!</v>
      </c>
      <c r="N3501" s="83" t="e">
        <f t="shared" si="164"/>
        <v>#DIV/0!</v>
      </c>
    </row>
    <row r="3502" spans="10:14" x14ac:dyDescent="0.25">
      <c r="J3502" s="84">
        <f>EOD_T-A3502</f>
        <v>42094</v>
      </c>
      <c r="K3502" s="83">
        <f t="shared" si="162"/>
        <v>0</v>
      </c>
      <c r="L3502" s="83" t="e">
        <f t="shared" si="163"/>
        <v>#DIV/0!</v>
      </c>
      <c r="M3502" s="83" t="e">
        <f>L3502-CGB_90DSMR</f>
        <v>#DIV/0!</v>
      </c>
      <c r="N3502" s="83" t="e">
        <f t="shared" si="164"/>
        <v>#DIV/0!</v>
      </c>
    </row>
    <row r="3503" spans="10:14" x14ac:dyDescent="0.25">
      <c r="J3503" s="84">
        <f>EOD_T-A3503</f>
        <v>42094</v>
      </c>
      <c r="K3503" s="83">
        <f t="shared" si="162"/>
        <v>0</v>
      </c>
      <c r="L3503" s="83" t="e">
        <f t="shared" si="163"/>
        <v>#DIV/0!</v>
      </c>
      <c r="M3503" s="83" t="e">
        <f>L3503-CGB_90DSMR</f>
        <v>#DIV/0!</v>
      </c>
      <c r="N3503" s="83" t="e">
        <f t="shared" si="164"/>
        <v>#DIV/0!</v>
      </c>
    </row>
    <row r="3504" spans="10:14" x14ac:dyDescent="0.25">
      <c r="J3504" s="84">
        <f>EOD_T-A3504</f>
        <v>42094</v>
      </c>
      <c r="K3504" s="83">
        <f t="shared" si="162"/>
        <v>0</v>
      </c>
      <c r="L3504" s="83" t="e">
        <f t="shared" si="163"/>
        <v>#DIV/0!</v>
      </c>
      <c r="M3504" s="83" t="e">
        <f>L3504-CGB_90DSMR</f>
        <v>#DIV/0!</v>
      </c>
      <c r="N3504" s="83" t="e">
        <f t="shared" si="164"/>
        <v>#DIV/0!</v>
      </c>
    </row>
    <row r="3505" spans="10:14" x14ac:dyDescent="0.25">
      <c r="J3505" s="84">
        <f>EOD_T-A3505</f>
        <v>42094</v>
      </c>
      <c r="K3505" s="83">
        <f t="shared" si="162"/>
        <v>0</v>
      </c>
      <c r="L3505" s="83" t="e">
        <f t="shared" si="163"/>
        <v>#DIV/0!</v>
      </c>
      <c r="M3505" s="83" t="e">
        <f>L3505-CGB_90DSMR</f>
        <v>#DIV/0!</v>
      </c>
      <c r="N3505" s="83" t="e">
        <f t="shared" si="164"/>
        <v>#DIV/0!</v>
      </c>
    </row>
    <row r="3506" spans="10:14" x14ac:dyDescent="0.25">
      <c r="J3506" s="84">
        <f>EOD_T-A3506</f>
        <v>42094</v>
      </c>
      <c r="K3506" s="83">
        <f t="shared" si="162"/>
        <v>0</v>
      </c>
      <c r="L3506" s="83" t="e">
        <f t="shared" si="163"/>
        <v>#DIV/0!</v>
      </c>
      <c r="M3506" s="83" t="e">
        <f>L3506-CGB_90DSMR</f>
        <v>#DIV/0!</v>
      </c>
      <c r="N3506" s="83" t="e">
        <f t="shared" si="164"/>
        <v>#DIV/0!</v>
      </c>
    </row>
    <row r="3507" spans="10:14" x14ac:dyDescent="0.25">
      <c r="J3507" s="84">
        <f>EOD_T-A3507</f>
        <v>42094</v>
      </c>
      <c r="K3507" s="83">
        <f t="shared" si="162"/>
        <v>0</v>
      </c>
      <c r="L3507" s="83" t="e">
        <f t="shared" si="163"/>
        <v>#DIV/0!</v>
      </c>
      <c r="M3507" s="83" t="e">
        <f>L3507-CGB_90DSMR</f>
        <v>#DIV/0!</v>
      </c>
      <c r="N3507" s="83" t="e">
        <f t="shared" si="164"/>
        <v>#DIV/0!</v>
      </c>
    </row>
    <row r="3508" spans="10:14" x14ac:dyDescent="0.25">
      <c r="J3508" s="84">
        <f>EOD_T-A3508</f>
        <v>42094</v>
      </c>
      <c r="K3508" s="83">
        <f t="shared" si="162"/>
        <v>0</v>
      </c>
      <c r="L3508" s="83" t="e">
        <f t="shared" si="163"/>
        <v>#DIV/0!</v>
      </c>
      <c r="M3508" s="83" t="e">
        <f>L3508-CGB_90DSMR</f>
        <v>#DIV/0!</v>
      </c>
      <c r="N3508" s="83" t="e">
        <f t="shared" si="164"/>
        <v>#DIV/0!</v>
      </c>
    </row>
    <row r="3509" spans="10:14" x14ac:dyDescent="0.25">
      <c r="J3509" s="84">
        <f>EOD_T-A3509</f>
        <v>42094</v>
      </c>
      <c r="K3509" s="83">
        <f t="shared" si="162"/>
        <v>0</v>
      </c>
      <c r="L3509" s="83" t="e">
        <f t="shared" si="163"/>
        <v>#DIV/0!</v>
      </c>
      <c r="M3509" s="83" t="e">
        <f>L3509-CGB_90DSMR</f>
        <v>#DIV/0!</v>
      </c>
      <c r="N3509" s="83" t="e">
        <f t="shared" si="164"/>
        <v>#DIV/0!</v>
      </c>
    </row>
    <row r="3510" spans="10:14" x14ac:dyDescent="0.25">
      <c r="J3510" s="84">
        <f>EOD_T-A3510</f>
        <v>42094</v>
      </c>
      <c r="K3510" s="83">
        <f t="shared" si="162"/>
        <v>0</v>
      </c>
      <c r="L3510" s="83" t="e">
        <f t="shared" si="163"/>
        <v>#DIV/0!</v>
      </c>
      <c r="M3510" s="83" t="e">
        <f>L3510-CGB_90DSMR</f>
        <v>#DIV/0!</v>
      </c>
      <c r="N3510" s="83" t="e">
        <f t="shared" si="164"/>
        <v>#DIV/0!</v>
      </c>
    </row>
    <row r="3511" spans="10:14" x14ac:dyDescent="0.25">
      <c r="J3511" s="84">
        <f>EOD_T-A3511</f>
        <v>42094</v>
      </c>
      <c r="K3511" s="83">
        <f t="shared" si="162"/>
        <v>0</v>
      </c>
      <c r="L3511" s="83" t="e">
        <f t="shared" si="163"/>
        <v>#DIV/0!</v>
      </c>
      <c r="M3511" s="83" t="e">
        <f>L3511-CGB_90DSMR</f>
        <v>#DIV/0!</v>
      </c>
      <c r="N3511" s="83" t="e">
        <f t="shared" si="164"/>
        <v>#DIV/0!</v>
      </c>
    </row>
    <row r="3512" spans="10:14" x14ac:dyDescent="0.25">
      <c r="J3512" s="84">
        <f>EOD_T-A3512</f>
        <v>42094</v>
      </c>
      <c r="K3512" s="83">
        <f t="shared" si="162"/>
        <v>0</v>
      </c>
      <c r="L3512" s="83" t="e">
        <f t="shared" si="163"/>
        <v>#DIV/0!</v>
      </c>
      <c r="M3512" s="83" t="e">
        <f>L3512-CGB_90DSMR</f>
        <v>#DIV/0!</v>
      </c>
      <c r="N3512" s="83" t="e">
        <f t="shared" si="164"/>
        <v>#DIV/0!</v>
      </c>
    </row>
    <row r="3513" spans="10:14" x14ac:dyDescent="0.25">
      <c r="J3513" s="84">
        <f>EOD_T-A3513</f>
        <v>42094</v>
      </c>
      <c r="K3513" s="83">
        <f t="shared" si="162"/>
        <v>0</v>
      </c>
      <c r="L3513" s="83" t="e">
        <f t="shared" si="163"/>
        <v>#DIV/0!</v>
      </c>
      <c r="M3513" s="83" t="e">
        <f>L3513-CGB_90DSMR</f>
        <v>#DIV/0!</v>
      </c>
      <c r="N3513" s="83" t="e">
        <f t="shared" si="164"/>
        <v>#DIV/0!</v>
      </c>
    </row>
    <row r="3514" spans="10:14" x14ac:dyDescent="0.25">
      <c r="J3514" s="84">
        <f>EOD_T-A3514</f>
        <v>42094</v>
      </c>
      <c r="K3514" s="83">
        <f t="shared" si="162"/>
        <v>0</v>
      </c>
      <c r="L3514" s="83" t="e">
        <f t="shared" si="163"/>
        <v>#DIV/0!</v>
      </c>
      <c r="M3514" s="83" t="e">
        <f>L3514-CGB_90DSMR</f>
        <v>#DIV/0!</v>
      </c>
      <c r="N3514" s="83" t="e">
        <f t="shared" si="164"/>
        <v>#DIV/0!</v>
      </c>
    </row>
    <row r="3515" spans="10:14" x14ac:dyDescent="0.25">
      <c r="J3515" s="84">
        <f>EOD_T-A3515</f>
        <v>42094</v>
      </c>
      <c r="K3515" s="83">
        <f t="shared" si="162"/>
        <v>0</v>
      </c>
      <c r="L3515" s="83" t="e">
        <f t="shared" si="163"/>
        <v>#DIV/0!</v>
      </c>
      <c r="M3515" s="83" t="e">
        <f>L3515-CGB_90DSMR</f>
        <v>#DIV/0!</v>
      </c>
      <c r="N3515" s="83" t="e">
        <f t="shared" si="164"/>
        <v>#DIV/0!</v>
      </c>
    </row>
    <row r="3516" spans="10:14" x14ac:dyDescent="0.25">
      <c r="J3516" s="84">
        <f>EOD_T-A3516</f>
        <v>42094</v>
      </c>
      <c r="K3516" s="83">
        <f t="shared" si="162"/>
        <v>0</v>
      </c>
      <c r="L3516" s="83" t="e">
        <f t="shared" si="163"/>
        <v>#DIV/0!</v>
      </c>
      <c r="M3516" s="83" t="e">
        <f>L3516-CGB_90DSMR</f>
        <v>#DIV/0!</v>
      </c>
      <c r="N3516" s="83" t="e">
        <f t="shared" si="164"/>
        <v>#DIV/0!</v>
      </c>
    </row>
    <row r="3517" spans="10:14" x14ac:dyDescent="0.25">
      <c r="J3517" s="84">
        <f>EOD_T-A3517</f>
        <v>42094</v>
      </c>
      <c r="K3517" s="83">
        <f t="shared" si="162"/>
        <v>0</v>
      </c>
      <c r="L3517" s="83" t="e">
        <f t="shared" si="163"/>
        <v>#DIV/0!</v>
      </c>
      <c r="M3517" s="83" t="e">
        <f>L3517-CGB_90DSMR</f>
        <v>#DIV/0!</v>
      </c>
      <c r="N3517" s="83" t="e">
        <f t="shared" si="164"/>
        <v>#DIV/0!</v>
      </c>
    </row>
    <row r="3518" spans="10:14" x14ac:dyDescent="0.25">
      <c r="J3518" s="84">
        <f>EOD_T-A3518</f>
        <v>42094</v>
      </c>
      <c r="K3518" s="83">
        <f t="shared" si="162"/>
        <v>0</v>
      </c>
      <c r="L3518" s="83" t="e">
        <f t="shared" si="163"/>
        <v>#DIV/0!</v>
      </c>
      <c r="M3518" s="83" t="e">
        <f>L3518-CGB_90DSMR</f>
        <v>#DIV/0!</v>
      </c>
      <c r="N3518" s="83" t="e">
        <f t="shared" si="164"/>
        <v>#DIV/0!</v>
      </c>
    </row>
    <row r="3519" spans="10:14" x14ac:dyDescent="0.25">
      <c r="J3519" s="84">
        <f>EOD_T-A3519</f>
        <v>42094</v>
      </c>
      <c r="K3519" s="83">
        <f t="shared" si="162"/>
        <v>0</v>
      </c>
      <c r="L3519" s="83" t="e">
        <f t="shared" si="163"/>
        <v>#DIV/0!</v>
      </c>
      <c r="M3519" s="83" t="e">
        <f>L3519-CGB_90DSMR</f>
        <v>#DIV/0!</v>
      </c>
      <c r="N3519" s="83" t="e">
        <f t="shared" si="164"/>
        <v>#DIV/0!</v>
      </c>
    </row>
    <row r="3520" spans="10:14" x14ac:dyDescent="0.25">
      <c r="J3520" s="84">
        <f>EOD_T-A3520</f>
        <v>42094</v>
      </c>
      <c r="K3520" s="83">
        <f t="shared" si="162"/>
        <v>0</v>
      </c>
      <c r="L3520" s="83" t="e">
        <f t="shared" si="163"/>
        <v>#DIV/0!</v>
      </c>
      <c r="M3520" s="83" t="e">
        <f>L3520-CGB_90DSMR</f>
        <v>#DIV/0!</v>
      </c>
      <c r="N3520" s="83" t="e">
        <f t="shared" si="164"/>
        <v>#DIV/0!</v>
      </c>
    </row>
    <row r="3521" spans="10:14" x14ac:dyDescent="0.25">
      <c r="J3521" s="84">
        <f>EOD_T-A3521</f>
        <v>42094</v>
      </c>
      <c r="K3521" s="83">
        <f t="shared" si="162"/>
        <v>0</v>
      </c>
      <c r="L3521" s="83" t="e">
        <f t="shared" si="163"/>
        <v>#DIV/0!</v>
      </c>
      <c r="M3521" s="83" t="e">
        <f>L3521-CGB_90DSMR</f>
        <v>#DIV/0!</v>
      </c>
      <c r="N3521" s="83" t="e">
        <f t="shared" si="164"/>
        <v>#DIV/0!</v>
      </c>
    </row>
    <row r="3522" spans="10:14" x14ac:dyDescent="0.25">
      <c r="J3522" s="84">
        <f>EOD_T-A3522</f>
        <v>42094</v>
      </c>
      <c r="K3522" s="83">
        <f t="shared" si="162"/>
        <v>0</v>
      </c>
      <c r="L3522" s="83" t="e">
        <f t="shared" si="163"/>
        <v>#DIV/0!</v>
      </c>
      <c r="M3522" s="83" t="e">
        <f>L3522-CGB_90DSMR</f>
        <v>#DIV/0!</v>
      </c>
      <c r="N3522" s="83" t="e">
        <f t="shared" si="164"/>
        <v>#DIV/0!</v>
      </c>
    </row>
    <row r="3523" spans="10:14" x14ac:dyDescent="0.25">
      <c r="J3523" s="84">
        <f>EOD_T-A3523</f>
        <v>42094</v>
      </c>
      <c r="K3523" s="83">
        <f t="shared" si="162"/>
        <v>0</v>
      </c>
      <c r="L3523" s="83" t="e">
        <f t="shared" si="163"/>
        <v>#DIV/0!</v>
      </c>
      <c r="M3523" s="83" t="e">
        <f>L3523-CGB_90DSMR</f>
        <v>#DIV/0!</v>
      </c>
      <c r="N3523" s="83" t="e">
        <f t="shared" si="164"/>
        <v>#DIV/0!</v>
      </c>
    </row>
    <row r="3524" spans="10:14" x14ac:dyDescent="0.25">
      <c r="J3524" s="84">
        <f>EOD_T-A3524</f>
        <v>42094</v>
      </c>
      <c r="K3524" s="83">
        <f t="shared" si="162"/>
        <v>0</v>
      </c>
      <c r="L3524" s="83" t="e">
        <f t="shared" si="163"/>
        <v>#DIV/0!</v>
      </c>
      <c r="M3524" s="83" t="e">
        <f>L3524-CGB_90DSMR</f>
        <v>#DIV/0!</v>
      </c>
      <c r="N3524" s="83" t="e">
        <f t="shared" si="164"/>
        <v>#DIV/0!</v>
      </c>
    </row>
    <row r="3525" spans="10:14" x14ac:dyDescent="0.25">
      <c r="J3525" s="84">
        <f>EOD_T-A3525</f>
        <v>42094</v>
      </c>
      <c r="K3525" s="83">
        <f t="shared" si="162"/>
        <v>0</v>
      </c>
      <c r="L3525" s="83" t="e">
        <f t="shared" si="163"/>
        <v>#DIV/0!</v>
      </c>
      <c r="M3525" s="83" t="e">
        <f>L3525-CGB_90DSMR</f>
        <v>#DIV/0!</v>
      </c>
      <c r="N3525" s="83" t="e">
        <f t="shared" si="164"/>
        <v>#DIV/0!</v>
      </c>
    </row>
    <row r="3526" spans="10:14" x14ac:dyDescent="0.25">
      <c r="J3526" s="84">
        <f>EOD_T-A3526</f>
        <v>42094</v>
      </c>
      <c r="K3526" s="83">
        <f t="shared" si="162"/>
        <v>0</v>
      </c>
      <c r="L3526" s="83" t="e">
        <f t="shared" si="163"/>
        <v>#DIV/0!</v>
      </c>
      <c r="M3526" s="83" t="e">
        <f>L3526-CGB_90DSMR</f>
        <v>#DIV/0!</v>
      </c>
      <c r="N3526" s="83" t="e">
        <f t="shared" si="164"/>
        <v>#DIV/0!</v>
      </c>
    </row>
    <row r="3527" spans="10:14" x14ac:dyDescent="0.25">
      <c r="J3527" s="84">
        <f>EOD_T-A3527</f>
        <v>42094</v>
      </c>
      <c r="K3527" s="83">
        <f t="shared" si="162"/>
        <v>0</v>
      </c>
      <c r="L3527" s="83" t="e">
        <f t="shared" si="163"/>
        <v>#DIV/0!</v>
      </c>
      <c r="M3527" s="83" t="e">
        <f>L3527-CGB_90DSMR</f>
        <v>#DIV/0!</v>
      </c>
      <c r="N3527" s="83" t="e">
        <f t="shared" si="164"/>
        <v>#DIV/0!</v>
      </c>
    </row>
    <row r="3528" spans="10:14" x14ac:dyDescent="0.25">
      <c r="J3528" s="84">
        <f>EOD_T-A3528</f>
        <v>42094</v>
      </c>
      <c r="K3528" s="83">
        <f t="shared" si="162"/>
        <v>0</v>
      </c>
      <c r="L3528" s="83" t="e">
        <f t="shared" si="163"/>
        <v>#DIV/0!</v>
      </c>
      <c r="M3528" s="83" t="e">
        <f>L3528-CGB_90DSMR</f>
        <v>#DIV/0!</v>
      </c>
      <c r="N3528" s="83" t="e">
        <f t="shared" si="164"/>
        <v>#DIV/0!</v>
      </c>
    </row>
    <row r="3529" spans="10:14" x14ac:dyDescent="0.25">
      <c r="J3529" s="84">
        <f>EOD_T-A3529</f>
        <v>42094</v>
      </c>
      <c r="K3529" s="83">
        <f t="shared" si="162"/>
        <v>0</v>
      </c>
      <c r="L3529" s="83" t="e">
        <f t="shared" si="163"/>
        <v>#DIV/0!</v>
      </c>
      <c r="M3529" s="83" t="e">
        <f>L3529-CGB_90DSMR</f>
        <v>#DIV/0!</v>
      </c>
      <c r="N3529" s="83" t="e">
        <f t="shared" si="164"/>
        <v>#DIV/0!</v>
      </c>
    </row>
    <row r="3530" spans="10:14" x14ac:dyDescent="0.25">
      <c r="J3530" s="84">
        <f>EOD_T-A3530</f>
        <v>42094</v>
      </c>
      <c r="K3530" s="83">
        <f t="shared" si="162"/>
        <v>0</v>
      </c>
      <c r="L3530" s="83" t="e">
        <f t="shared" si="163"/>
        <v>#DIV/0!</v>
      </c>
      <c r="M3530" s="83" t="e">
        <f>L3530-CGB_90DSMR</f>
        <v>#DIV/0!</v>
      </c>
      <c r="N3530" s="83" t="e">
        <f t="shared" si="164"/>
        <v>#DIV/0!</v>
      </c>
    </row>
    <row r="3531" spans="10:14" x14ac:dyDescent="0.25">
      <c r="J3531" s="84">
        <f>EOD_T-A3531</f>
        <v>42094</v>
      </c>
      <c r="K3531" s="83">
        <f t="shared" si="162"/>
        <v>0</v>
      </c>
      <c r="L3531" s="83" t="e">
        <f t="shared" si="163"/>
        <v>#DIV/0!</v>
      </c>
      <c r="M3531" s="83" t="e">
        <f>L3531-CGB_90DSMR</f>
        <v>#DIV/0!</v>
      </c>
      <c r="N3531" s="83" t="e">
        <f t="shared" si="164"/>
        <v>#DIV/0!</v>
      </c>
    </row>
    <row r="3532" spans="10:14" x14ac:dyDescent="0.25">
      <c r="J3532" s="84">
        <f>EOD_T-A3532</f>
        <v>42094</v>
      </c>
      <c r="K3532" s="83">
        <f t="shared" ref="K3532:K3595" si="165">E3532-E3533</f>
        <v>0</v>
      </c>
      <c r="L3532" s="83" t="e">
        <f t="shared" ref="L3532:L3595" si="166">K3532/E3533*100</f>
        <v>#DIV/0!</v>
      </c>
      <c r="M3532" s="83" t="e">
        <f>L3532-CGB_90DSMR</f>
        <v>#DIV/0!</v>
      </c>
      <c r="N3532" s="83" t="e">
        <f t="shared" ref="N3532:N3595" si="167">M3532*M3532</f>
        <v>#DIV/0!</v>
      </c>
    </row>
    <row r="3533" spans="10:14" x14ac:dyDescent="0.25">
      <c r="J3533" s="84">
        <f>EOD_T-A3533</f>
        <v>42094</v>
      </c>
      <c r="K3533" s="83">
        <f t="shared" si="165"/>
        <v>0</v>
      </c>
      <c r="L3533" s="83" t="e">
        <f t="shared" si="166"/>
        <v>#DIV/0!</v>
      </c>
      <c r="M3533" s="83" t="e">
        <f>L3533-CGB_90DSMR</f>
        <v>#DIV/0!</v>
      </c>
      <c r="N3533" s="83" t="e">
        <f t="shared" si="167"/>
        <v>#DIV/0!</v>
      </c>
    </row>
    <row r="3534" spans="10:14" x14ac:dyDescent="0.25">
      <c r="J3534" s="84">
        <f>EOD_T-A3534</f>
        <v>42094</v>
      </c>
      <c r="K3534" s="83">
        <f t="shared" si="165"/>
        <v>0</v>
      </c>
      <c r="L3534" s="83" t="e">
        <f t="shared" si="166"/>
        <v>#DIV/0!</v>
      </c>
      <c r="M3534" s="83" t="e">
        <f>L3534-CGB_90DSMR</f>
        <v>#DIV/0!</v>
      </c>
      <c r="N3534" s="83" t="e">
        <f t="shared" si="167"/>
        <v>#DIV/0!</v>
      </c>
    </row>
    <row r="3535" spans="10:14" x14ac:dyDescent="0.25">
      <c r="J3535" s="84">
        <f>EOD_T-A3535</f>
        <v>42094</v>
      </c>
      <c r="K3535" s="83">
        <f t="shared" si="165"/>
        <v>0</v>
      </c>
      <c r="L3535" s="83" t="e">
        <f t="shared" si="166"/>
        <v>#DIV/0!</v>
      </c>
      <c r="M3535" s="83" t="e">
        <f>L3535-CGB_90DSMR</f>
        <v>#DIV/0!</v>
      </c>
      <c r="N3535" s="83" t="e">
        <f t="shared" si="167"/>
        <v>#DIV/0!</v>
      </c>
    </row>
    <row r="3536" spans="10:14" x14ac:dyDescent="0.25">
      <c r="J3536" s="84">
        <f>EOD_T-A3536</f>
        <v>42094</v>
      </c>
      <c r="K3536" s="83">
        <f t="shared" si="165"/>
        <v>0</v>
      </c>
      <c r="L3536" s="83" t="e">
        <f t="shared" si="166"/>
        <v>#DIV/0!</v>
      </c>
      <c r="M3536" s="83" t="e">
        <f>L3536-CGB_90DSMR</f>
        <v>#DIV/0!</v>
      </c>
      <c r="N3536" s="83" t="e">
        <f t="shared" si="167"/>
        <v>#DIV/0!</v>
      </c>
    </row>
    <row r="3537" spans="10:14" x14ac:dyDescent="0.25">
      <c r="J3537" s="84">
        <f>EOD_T-A3537</f>
        <v>42094</v>
      </c>
      <c r="K3537" s="83">
        <f t="shared" si="165"/>
        <v>0</v>
      </c>
      <c r="L3537" s="83" t="e">
        <f t="shared" si="166"/>
        <v>#DIV/0!</v>
      </c>
      <c r="M3537" s="83" t="e">
        <f>L3537-CGB_90DSMR</f>
        <v>#DIV/0!</v>
      </c>
      <c r="N3537" s="83" t="e">
        <f t="shared" si="167"/>
        <v>#DIV/0!</v>
      </c>
    </row>
    <row r="3538" spans="10:14" x14ac:dyDescent="0.25">
      <c r="J3538" s="84">
        <f>EOD_T-A3538</f>
        <v>42094</v>
      </c>
      <c r="K3538" s="83">
        <f t="shared" si="165"/>
        <v>0</v>
      </c>
      <c r="L3538" s="83" t="e">
        <f t="shared" si="166"/>
        <v>#DIV/0!</v>
      </c>
      <c r="M3538" s="83" t="e">
        <f>L3538-CGB_90DSMR</f>
        <v>#DIV/0!</v>
      </c>
      <c r="N3538" s="83" t="e">
        <f t="shared" si="167"/>
        <v>#DIV/0!</v>
      </c>
    </row>
    <row r="3539" spans="10:14" x14ac:dyDescent="0.25">
      <c r="J3539" s="84">
        <f>EOD_T-A3539</f>
        <v>42094</v>
      </c>
      <c r="K3539" s="83">
        <f t="shared" si="165"/>
        <v>0</v>
      </c>
      <c r="L3539" s="83" t="e">
        <f t="shared" si="166"/>
        <v>#DIV/0!</v>
      </c>
      <c r="M3539" s="83" t="e">
        <f>L3539-CGB_90DSMR</f>
        <v>#DIV/0!</v>
      </c>
      <c r="N3539" s="83" t="e">
        <f t="shared" si="167"/>
        <v>#DIV/0!</v>
      </c>
    </row>
    <row r="3540" spans="10:14" x14ac:dyDescent="0.25">
      <c r="J3540" s="84">
        <f>EOD_T-A3540</f>
        <v>42094</v>
      </c>
      <c r="K3540" s="83">
        <f t="shared" si="165"/>
        <v>0</v>
      </c>
      <c r="L3540" s="83" t="e">
        <f t="shared" si="166"/>
        <v>#DIV/0!</v>
      </c>
      <c r="M3540" s="83" t="e">
        <f>L3540-CGB_90DSMR</f>
        <v>#DIV/0!</v>
      </c>
      <c r="N3540" s="83" t="e">
        <f t="shared" si="167"/>
        <v>#DIV/0!</v>
      </c>
    </row>
    <row r="3541" spans="10:14" x14ac:dyDescent="0.25">
      <c r="J3541" s="84">
        <f>EOD_T-A3541</f>
        <v>42094</v>
      </c>
      <c r="K3541" s="83">
        <f t="shared" si="165"/>
        <v>0</v>
      </c>
      <c r="L3541" s="83" t="e">
        <f t="shared" si="166"/>
        <v>#DIV/0!</v>
      </c>
      <c r="M3541" s="83" t="e">
        <f>L3541-CGB_90DSMR</f>
        <v>#DIV/0!</v>
      </c>
      <c r="N3541" s="83" t="e">
        <f t="shared" si="167"/>
        <v>#DIV/0!</v>
      </c>
    </row>
    <row r="3542" spans="10:14" x14ac:dyDescent="0.25">
      <c r="J3542" s="84">
        <f>EOD_T-A3542</f>
        <v>42094</v>
      </c>
      <c r="K3542" s="83">
        <f t="shared" si="165"/>
        <v>0</v>
      </c>
      <c r="L3542" s="83" t="e">
        <f t="shared" si="166"/>
        <v>#DIV/0!</v>
      </c>
      <c r="M3542" s="83" t="e">
        <f>L3542-CGB_90DSMR</f>
        <v>#DIV/0!</v>
      </c>
      <c r="N3542" s="83" t="e">
        <f t="shared" si="167"/>
        <v>#DIV/0!</v>
      </c>
    </row>
    <row r="3543" spans="10:14" x14ac:dyDescent="0.25">
      <c r="J3543" s="84">
        <f>EOD_T-A3543</f>
        <v>42094</v>
      </c>
      <c r="K3543" s="83">
        <f t="shared" si="165"/>
        <v>0</v>
      </c>
      <c r="L3543" s="83" t="e">
        <f t="shared" si="166"/>
        <v>#DIV/0!</v>
      </c>
      <c r="M3543" s="83" t="e">
        <f>L3543-CGB_90DSMR</f>
        <v>#DIV/0!</v>
      </c>
      <c r="N3543" s="83" t="e">
        <f t="shared" si="167"/>
        <v>#DIV/0!</v>
      </c>
    </row>
    <row r="3544" spans="10:14" x14ac:dyDescent="0.25">
      <c r="J3544" s="84">
        <f>EOD_T-A3544</f>
        <v>42094</v>
      </c>
      <c r="K3544" s="83">
        <f t="shared" si="165"/>
        <v>0</v>
      </c>
      <c r="L3544" s="83" t="e">
        <f t="shared" si="166"/>
        <v>#DIV/0!</v>
      </c>
      <c r="M3544" s="83" t="e">
        <f>L3544-CGB_90DSMR</f>
        <v>#DIV/0!</v>
      </c>
      <c r="N3544" s="83" t="e">
        <f t="shared" si="167"/>
        <v>#DIV/0!</v>
      </c>
    </row>
    <row r="3545" spans="10:14" x14ac:dyDescent="0.25">
      <c r="J3545" s="84">
        <f>EOD_T-A3545</f>
        <v>42094</v>
      </c>
      <c r="K3545" s="83">
        <f t="shared" si="165"/>
        <v>0</v>
      </c>
      <c r="L3545" s="83" t="e">
        <f t="shared" si="166"/>
        <v>#DIV/0!</v>
      </c>
      <c r="M3545" s="83" t="e">
        <f>L3545-CGB_90DSMR</f>
        <v>#DIV/0!</v>
      </c>
      <c r="N3545" s="83" t="e">
        <f t="shared" si="167"/>
        <v>#DIV/0!</v>
      </c>
    </row>
    <row r="3546" spans="10:14" x14ac:dyDescent="0.25">
      <c r="J3546" s="84">
        <f>EOD_T-A3546</f>
        <v>42094</v>
      </c>
      <c r="K3546" s="83">
        <f t="shared" si="165"/>
        <v>0</v>
      </c>
      <c r="L3546" s="83" t="e">
        <f t="shared" si="166"/>
        <v>#DIV/0!</v>
      </c>
      <c r="M3546" s="83" t="e">
        <f>L3546-CGB_90DSMR</f>
        <v>#DIV/0!</v>
      </c>
      <c r="N3546" s="83" t="e">
        <f t="shared" si="167"/>
        <v>#DIV/0!</v>
      </c>
    </row>
    <row r="3547" spans="10:14" x14ac:dyDescent="0.25">
      <c r="J3547" s="84">
        <f>EOD_T-A3547</f>
        <v>42094</v>
      </c>
      <c r="K3547" s="83">
        <f t="shared" si="165"/>
        <v>0</v>
      </c>
      <c r="L3547" s="83" t="e">
        <f t="shared" si="166"/>
        <v>#DIV/0!</v>
      </c>
      <c r="M3547" s="83" t="e">
        <f>L3547-CGB_90DSMR</f>
        <v>#DIV/0!</v>
      </c>
      <c r="N3547" s="83" t="e">
        <f t="shared" si="167"/>
        <v>#DIV/0!</v>
      </c>
    </row>
    <row r="3548" spans="10:14" x14ac:dyDescent="0.25">
      <c r="J3548" s="84">
        <f>EOD_T-A3548</f>
        <v>42094</v>
      </c>
      <c r="K3548" s="83">
        <f t="shared" si="165"/>
        <v>0</v>
      </c>
      <c r="L3548" s="83" t="e">
        <f t="shared" si="166"/>
        <v>#DIV/0!</v>
      </c>
      <c r="M3548" s="83" t="e">
        <f>L3548-CGB_90DSMR</f>
        <v>#DIV/0!</v>
      </c>
      <c r="N3548" s="83" t="e">
        <f t="shared" si="167"/>
        <v>#DIV/0!</v>
      </c>
    </row>
    <row r="3549" spans="10:14" x14ac:dyDescent="0.25">
      <c r="J3549" s="84">
        <f>EOD_T-A3549</f>
        <v>42094</v>
      </c>
      <c r="K3549" s="83">
        <f t="shared" si="165"/>
        <v>0</v>
      </c>
      <c r="L3549" s="83" t="e">
        <f t="shared" si="166"/>
        <v>#DIV/0!</v>
      </c>
      <c r="M3549" s="83" t="e">
        <f>L3549-CGB_90DSMR</f>
        <v>#DIV/0!</v>
      </c>
      <c r="N3549" s="83" t="e">
        <f t="shared" si="167"/>
        <v>#DIV/0!</v>
      </c>
    </row>
    <row r="3550" spans="10:14" x14ac:dyDescent="0.25">
      <c r="J3550" s="84">
        <f>EOD_T-A3550</f>
        <v>42094</v>
      </c>
      <c r="K3550" s="83">
        <f t="shared" si="165"/>
        <v>0</v>
      </c>
      <c r="L3550" s="83" t="e">
        <f t="shared" si="166"/>
        <v>#DIV/0!</v>
      </c>
      <c r="M3550" s="83" t="e">
        <f>L3550-CGB_90DSMR</f>
        <v>#DIV/0!</v>
      </c>
      <c r="N3550" s="83" t="e">
        <f t="shared" si="167"/>
        <v>#DIV/0!</v>
      </c>
    </row>
    <row r="3551" spans="10:14" x14ac:dyDescent="0.25">
      <c r="J3551" s="84">
        <f>EOD_T-A3551</f>
        <v>42094</v>
      </c>
      <c r="K3551" s="83">
        <f t="shared" si="165"/>
        <v>0</v>
      </c>
      <c r="L3551" s="83" t="e">
        <f t="shared" si="166"/>
        <v>#DIV/0!</v>
      </c>
      <c r="M3551" s="83" t="e">
        <f>L3551-CGB_90DSMR</f>
        <v>#DIV/0!</v>
      </c>
      <c r="N3551" s="83" t="e">
        <f t="shared" si="167"/>
        <v>#DIV/0!</v>
      </c>
    </row>
    <row r="3552" spans="10:14" x14ac:dyDescent="0.25">
      <c r="J3552" s="84">
        <f>EOD_T-A3552</f>
        <v>42094</v>
      </c>
      <c r="K3552" s="83">
        <f t="shared" si="165"/>
        <v>0</v>
      </c>
      <c r="L3552" s="83" t="e">
        <f t="shared" si="166"/>
        <v>#DIV/0!</v>
      </c>
      <c r="M3552" s="83" t="e">
        <f>L3552-CGB_90DSMR</f>
        <v>#DIV/0!</v>
      </c>
      <c r="N3552" s="83" t="e">
        <f t="shared" si="167"/>
        <v>#DIV/0!</v>
      </c>
    </row>
    <row r="3553" spans="10:14" x14ac:dyDescent="0.25">
      <c r="J3553" s="84">
        <f>EOD_T-A3553</f>
        <v>42094</v>
      </c>
      <c r="K3553" s="83">
        <f t="shared" si="165"/>
        <v>0</v>
      </c>
      <c r="L3553" s="83" t="e">
        <f t="shared" si="166"/>
        <v>#DIV/0!</v>
      </c>
      <c r="M3553" s="83" t="e">
        <f>L3553-CGB_90DSMR</f>
        <v>#DIV/0!</v>
      </c>
      <c r="N3553" s="83" t="e">
        <f t="shared" si="167"/>
        <v>#DIV/0!</v>
      </c>
    </row>
    <row r="3554" spans="10:14" x14ac:dyDescent="0.25">
      <c r="J3554" s="84">
        <f>EOD_T-A3554</f>
        <v>42094</v>
      </c>
      <c r="K3554" s="83">
        <f t="shared" si="165"/>
        <v>0</v>
      </c>
      <c r="L3554" s="83" t="e">
        <f t="shared" si="166"/>
        <v>#DIV/0!</v>
      </c>
      <c r="M3554" s="83" t="e">
        <f>L3554-CGB_90DSMR</f>
        <v>#DIV/0!</v>
      </c>
      <c r="N3554" s="83" t="e">
        <f t="shared" si="167"/>
        <v>#DIV/0!</v>
      </c>
    </row>
    <row r="3555" spans="10:14" x14ac:dyDescent="0.25">
      <c r="J3555" s="84">
        <f>EOD_T-A3555</f>
        <v>42094</v>
      </c>
      <c r="K3555" s="83">
        <f t="shared" si="165"/>
        <v>0</v>
      </c>
      <c r="L3555" s="83" t="e">
        <f t="shared" si="166"/>
        <v>#DIV/0!</v>
      </c>
      <c r="M3555" s="83" t="e">
        <f>L3555-CGB_90DSMR</f>
        <v>#DIV/0!</v>
      </c>
      <c r="N3555" s="83" t="e">
        <f t="shared" si="167"/>
        <v>#DIV/0!</v>
      </c>
    </row>
    <row r="3556" spans="10:14" x14ac:dyDescent="0.25">
      <c r="J3556" s="84">
        <f>EOD_T-A3556</f>
        <v>42094</v>
      </c>
      <c r="K3556" s="83">
        <f t="shared" si="165"/>
        <v>0</v>
      </c>
      <c r="L3556" s="83" t="e">
        <f t="shared" si="166"/>
        <v>#DIV/0!</v>
      </c>
      <c r="M3556" s="83" t="e">
        <f>L3556-CGB_90DSMR</f>
        <v>#DIV/0!</v>
      </c>
      <c r="N3556" s="83" t="e">
        <f t="shared" si="167"/>
        <v>#DIV/0!</v>
      </c>
    </row>
    <row r="3557" spans="10:14" x14ac:dyDescent="0.25">
      <c r="J3557" s="84">
        <f>EOD_T-A3557</f>
        <v>42094</v>
      </c>
      <c r="K3557" s="83">
        <f t="shared" si="165"/>
        <v>0</v>
      </c>
      <c r="L3557" s="83" t="e">
        <f t="shared" si="166"/>
        <v>#DIV/0!</v>
      </c>
      <c r="M3557" s="83" t="e">
        <f>L3557-CGB_90DSMR</f>
        <v>#DIV/0!</v>
      </c>
      <c r="N3557" s="83" t="e">
        <f t="shared" si="167"/>
        <v>#DIV/0!</v>
      </c>
    </row>
    <row r="3558" spans="10:14" x14ac:dyDescent="0.25">
      <c r="J3558" s="84">
        <f>EOD_T-A3558</f>
        <v>42094</v>
      </c>
      <c r="K3558" s="83">
        <f t="shared" si="165"/>
        <v>0</v>
      </c>
      <c r="L3558" s="83" t="e">
        <f t="shared" si="166"/>
        <v>#DIV/0!</v>
      </c>
      <c r="M3558" s="83" t="e">
        <f>L3558-CGB_90DSMR</f>
        <v>#DIV/0!</v>
      </c>
      <c r="N3558" s="83" t="e">
        <f t="shared" si="167"/>
        <v>#DIV/0!</v>
      </c>
    </row>
    <row r="3559" spans="10:14" x14ac:dyDescent="0.25">
      <c r="J3559" s="84">
        <f>EOD_T-A3559</f>
        <v>42094</v>
      </c>
      <c r="K3559" s="83">
        <f t="shared" si="165"/>
        <v>0</v>
      </c>
      <c r="L3559" s="83" t="e">
        <f t="shared" si="166"/>
        <v>#DIV/0!</v>
      </c>
      <c r="M3559" s="83" t="e">
        <f>L3559-CGB_90DSMR</f>
        <v>#DIV/0!</v>
      </c>
      <c r="N3559" s="83" t="e">
        <f t="shared" si="167"/>
        <v>#DIV/0!</v>
      </c>
    </row>
    <row r="3560" spans="10:14" x14ac:dyDescent="0.25">
      <c r="J3560" s="84">
        <f>EOD_T-A3560</f>
        <v>42094</v>
      </c>
      <c r="K3560" s="83">
        <f t="shared" si="165"/>
        <v>0</v>
      </c>
      <c r="L3560" s="83" t="e">
        <f t="shared" si="166"/>
        <v>#DIV/0!</v>
      </c>
      <c r="M3560" s="83" t="e">
        <f>L3560-CGB_90DSMR</f>
        <v>#DIV/0!</v>
      </c>
      <c r="N3560" s="83" t="e">
        <f t="shared" si="167"/>
        <v>#DIV/0!</v>
      </c>
    </row>
    <row r="3561" spans="10:14" x14ac:dyDescent="0.25">
      <c r="J3561" s="84">
        <f>EOD_T-A3561</f>
        <v>42094</v>
      </c>
      <c r="K3561" s="83">
        <f t="shared" si="165"/>
        <v>0</v>
      </c>
      <c r="L3561" s="83" t="e">
        <f t="shared" si="166"/>
        <v>#DIV/0!</v>
      </c>
      <c r="M3561" s="83" t="e">
        <f>L3561-CGB_90DSMR</f>
        <v>#DIV/0!</v>
      </c>
      <c r="N3561" s="83" t="e">
        <f t="shared" si="167"/>
        <v>#DIV/0!</v>
      </c>
    </row>
    <row r="3562" spans="10:14" x14ac:dyDescent="0.25">
      <c r="J3562" s="84">
        <f>EOD_T-A3562</f>
        <v>42094</v>
      </c>
      <c r="K3562" s="83">
        <f t="shared" si="165"/>
        <v>0</v>
      </c>
      <c r="L3562" s="83" t="e">
        <f t="shared" si="166"/>
        <v>#DIV/0!</v>
      </c>
      <c r="M3562" s="83" t="e">
        <f>L3562-CGB_90DSMR</f>
        <v>#DIV/0!</v>
      </c>
      <c r="N3562" s="83" t="e">
        <f t="shared" si="167"/>
        <v>#DIV/0!</v>
      </c>
    </row>
    <row r="3563" spans="10:14" x14ac:dyDescent="0.25">
      <c r="J3563" s="84">
        <f>EOD_T-A3563</f>
        <v>42094</v>
      </c>
      <c r="K3563" s="83">
        <f t="shared" si="165"/>
        <v>0</v>
      </c>
      <c r="L3563" s="83" t="e">
        <f t="shared" si="166"/>
        <v>#DIV/0!</v>
      </c>
      <c r="M3563" s="83" t="e">
        <f>L3563-CGB_90DSMR</f>
        <v>#DIV/0!</v>
      </c>
      <c r="N3563" s="83" t="e">
        <f t="shared" si="167"/>
        <v>#DIV/0!</v>
      </c>
    </row>
    <row r="3564" spans="10:14" x14ac:dyDescent="0.25">
      <c r="J3564" s="84">
        <f>EOD_T-A3564</f>
        <v>42094</v>
      </c>
      <c r="K3564" s="83">
        <f t="shared" si="165"/>
        <v>0</v>
      </c>
      <c r="L3564" s="83" t="e">
        <f t="shared" si="166"/>
        <v>#DIV/0!</v>
      </c>
      <c r="M3564" s="83" t="e">
        <f>L3564-CGB_90DSMR</f>
        <v>#DIV/0!</v>
      </c>
      <c r="N3564" s="83" t="e">
        <f t="shared" si="167"/>
        <v>#DIV/0!</v>
      </c>
    </row>
    <row r="3565" spans="10:14" x14ac:dyDescent="0.25">
      <c r="J3565" s="84">
        <f>EOD_T-A3565</f>
        <v>42094</v>
      </c>
      <c r="K3565" s="83">
        <f t="shared" si="165"/>
        <v>0</v>
      </c>
      <c r="L3565" s="83" t="e">
        <f t="shared" si="166"/>
        <v>#DIV/0!</v>
      </c>
      <c r="M3565" s="83" t="e">
        <f>L3565-CGB_90DSMR</f>
        <v>#DIV/0!</v>
      </c>
      <c r="N3565" s="83" t="e">
        <f t="shared" si="167"/>
        <v>#DIV/0!</v>
      </c>
    </row>
    <row r="3566" spans="10:14" x14ac:dyDescent="0.25">
      <c r="J3566" s="84">
        <f>EOD_T-A3566</f>
        <v>42094</v>
      </c>
      <c r="K3566" s="83">
        <f t="shared" si="165"/>
        <v>0</v>
      </c>
      <c r="L3566" s="83" t="e">
        <f t="shared" si="166"/>
        <v>#DIV/0!</v>
      </c>
      <c r="M3566" s="83" t="e">
        <f>L3566-CGB_90DSMR</f>
        <v>#DIV/0!</v>
      </c>
      <c r="N3566" s="83" t="e">
        <f t="shared" si="167"/>
        <v>#DIV/0!</v>
      </c>
    </row>
    <row r="3567" spans="10:14" x14ac:dyDescent="0.25">
      <c r="J3567" s="84">
        <f>EOD_T-A3567</f>
        <v>42094</v>
      </c>
      <c r="K3567" s="83">
        <f t="shared" si="165"/>
        <v>0</v>
      </c>
      <c r="L3567" s="83" t="e">
        <f t="shared" si="166"/>
        <v>#DIV/0!</v>
      </c>
      <c r="M3567" s="83" t="e">
        <f>L3567-CGB_90DSMR</f>
        <v>#DIV/0!</v>
      </c>
      <c r="N3567" s="83" t="e">
        <f t="shared" si="167"/>
        <v>#DIV/0!</v>
      </c>
    </row>
    <row r="3568" spans="10:14" x14ac:dyDescent="0.25">
      <c r="J3568" s="84">
        <f>EOD_T-A3568</f>
        <v>42094</v>
      </c>
      <c r="K3568" s="83">
        <f t="shared" si="165"/>
        <v>0</v>
      </c>
      <c r="L3568" s="83" t="e">
        <f t="shared" si="166"/>
        <v>#DIV/0!</v>
      </c>
      <c r="M3568" s="83" t="e">
        <f>L3568-CGB_90DSMR</f>
        <v>#DIV/0!</v>
      </c>
      <c r="N3568" s="83" t="e">
        <f t="shared" si="167"/>
        <v>#DIV/0!</v>
      </c>
    </row>
    <row r="3569" spans="10:14" x14ac:dyDescent="0.25">
      <c r="J3569" s="84">
        <f>EOD_T-A3569</f>
        <v>42094</v>
      </c>
      <c r="K3569" s="83">
        <f t="shared" si="165"/>
        <v>0</v>
      </c>
      <c r="L3569" s="83" t="e">
        <f t="shared" si="166"/>
        <v>#DIV/0!</v>
      </c>
      <c r="M3569" s="83" t="e">
        <f>L3569-CGB_90DSMR</f>
        <v>#DIV/0!</v>
      </c>
      <c r="N3569" s="83" t="e">
        <f t="shared" si="167"/>
        <v>#DIV/0!</v>
      </c>
    </row>
    <row r="3570" spans="10:14" x14ac:dyDescent="0.25">
      <c r="J3570" s="84">
        <f>EOD_T-A3570</f>
        <v>42094</v>
      </c>
      <c r="K3570" s="83">
        <f t="shared" si="165"/>
        <v>0</v>
      </c>
      <c r="L3570" s="83" t="e">
        <f t="shared" si="166"/>
        <v>#DIV/0!</v>
      </c>
      <c r="M3570" s="83" t="e">
        <f>L3570-CGB_90DSMR</f>
        <v>#DIV/0!</v>
      </c>
      <c r="N3570" s="83" t="e">
        <f t="shared" si="167"/>
        <v>#DIV/0!</v>
      </c>
    </row>
    <row r="3571" spans="10:14" x14ac:dyDescent="0.25">
      <c r="J3571" s="84">
        <f>EOD_T-A3571</f>
        <v>42094</v>
      </c>
      <c r="K3571" s="83">
        <f t="shared" si="165"/>
        <v>0</v>
      </c>
      <c r="L3571" s="83" t="e">
        <f t="shared" si="166"/>
        <v>#DIV/0!</v>
      </c>
      <c r="M3571" s="83" t="e">
        <f>L3571-CGB_90DSMR</f>
        <v>#DIV/0!</v>
      </c>
      <c r="N3571" s="83" t="e">
        <f t="shared" si="167"/>
        <v>#DIV/0!</v>
      </c>
    </row>
    <row r="3572" spans="10:14" x14ac:dyDescent="0.25">
      <c r="J3572" s="84">
        <f>EOD_T-A3572</f>
        <v>42094</v>
      </c>
      <c r="K3572" s="83">
        <f t="shared" si="165"/>
        <v>0</v>
      </c>
      <c r="L3572" s="83" t="e">
        <f t="shared" si="166"/>
        <v>#DIV/0!</v>
      </c>
      <c r="M3572" s="83" t="e">
        <f>L3572-CGB_90DSMR</f>
        <v>#DIV/0!</v>
      </c>
      <c r="N3572" s="83" t="e">
        <f t="shared" si="167"/>
        <v>#DIV/0!</v>
      </c>
    </row>
    <row r="3573" spans="10:14" x14ac:dyDescent="0.25">
      <c r="J3573" s="84">
        <f>EOD_T-A3573</f>
        <v>42094</v>
      </c>
      <c r="K3573" s="83">
        <f t="shared" si="165"/>
        <v>0</v>
      </c>
      <c r="L3573" s="83" t="e">
        <f t="shared" si="166"/>
        <v>#DIV/0!</v>
      </c>
      <c r="M3573" s="83" t="e">
        <f>L3573-CGB_90DSMR</f>
        <v>#DIV/0!</v>
      </c>
      <c r="N3573" s="83" t="e">
        <f t="shared" si="167"/>
        <v>#DIV/0!</v>
      </c>
    </row>
    <row r="3574" spans="10:14" x14ac:dyDescent="0.25">
      <c r="J3574" s="84">
        <f>EOD_T-A3574</f>
        <v>42094</v>
      </c>
      <c r="K3574" s="83">
        <f t="shared" si="165"/>
        <v>0</v>
      </c>
      <c r="L3574" s="83" t="e">
        <f t="shared" si="166"/>
        <v>#DIV/0!</v>
      </c>
      <c r="M3574" s="83" t="e">
        <f>L3574-CGB_90DSMR</f>
        <v>#DIV/0!</v>
      </c>
      <c r="N3574" s="83" t="e">
        <f t="shared" si="167"/>
        <v>#DIV/0!</v>
      </c>
    </row>
    <row r="3575" spans="10:14" x14ac:dyDescent="0.25">
      <c r="J3575" s="84">
        <f>EOD_T-A3575</f>
        <v>42094</v>
      </c>
      <c r="K3575" s="83">
        <f t="shared" si="165"/>
        <v>0</v>
      </c>
      <c r="L3575" s="83" t="e">
        <f t="shared" si="166"/>
        <v>#DIV/0!</v>
      </c>
      <c r="M3575" s="83" t="e">
        <f>L3575-CGB_90DSMR</f>
        <v>#DIV/0!</v>
      </c>
      <c r="N3575" s="83" t="e">
        <f t="shared" si="167"/>
        <v>#DIV/0!</v>
      </c>
    </row>
    <row r="3576" spans="10:14" x14ac:dyDescent="0.25">
      <c r="J3576" s="84">
        <f>EOD_T-A3576</f>
        <v>42094</v>
      </c>
      <c r="K3576" s="83">
        <f t="shared" si="165"/>
        <v>0</v>
      </c>
      <c r="L3576" s="83" t="e">
        <f t="shared" si="166"/>
        <v>#DIV/0!</v>
      </c>
      <c r="M3576" s="83" t="e">
        <f>L3576-CGB_90DSMR</f>
        <v>#DIV/0!</v>
      </c>
      <c r="N3576" s="83" t="e">
        <f t="shared" si="167"/>
        <v>#DIV/0!</v>
      </c>
    </row>
    <row r="3577" spans="10:14" x14ac:dyDescent="0.25">
      <c r="J3577" s="84">
        <f>EOD_T-A3577</f>
        <v>42094</v>
      </c>
      <c r="K3577" s="83">
        <f t="shared" si="165"/>
        <v>0</v>
      </c>
      <c r="L3577" s="83" t="e">
        <f t="shared" si="166"/>
        <v>#DIV/0!</v>
      </c>
      <c r="M3577" s="83" t="e">
        <f>L3577-CGB_90DSMR</f>
        <v>#DIV/0!</v>
      </c>
      <c r="N3577" s="83" t="e">
        <f t="shared" si="167"/>
        <v>#DIV/0!</v>
      </c>
    </row>
    <row r="3578" spans="10:14" x14ac:dyDescent="0.25">
      <c r="J3578" s="84">
        <f>EOD_T-A3578</f>
        <v>42094</v>
      </c>
      <c r="K3578" s="83">
        <f t="shared" si="165"/>
        <v>0</v>
      </c>
      <c r="L3578" s="83" t="e">
        <f t="shared" si="166"/>
        <v>#DIV/0!</v>
      </c>
      <c r="M3578" s="83" t="e">
        <f>L3578-CGB_90DSMR</f>
        <v>#DIV/0!</v>
      </c>
      <c r="N3578" s="83" t="e">
        <f t="shared" si="167"/>
        <v>#DIV/0!</v>
      </c>
    </row>
    <row r="3579" spans="10:14" x14ac:dyDescent="0.25">
      <c r="J3579" s="84">
        <f>EOD_T-A3579</f>
        <v>42094</v>
      </c>
      <c r="K3579" s="83">
        <f t="shared" si="165"/>
        <v>0</v>
      </c>
      <c r="L3579" s="83" t="e">
        <f t="shared" si="166"/>
        <v>#DIV/0!</v>
      </c>
      <c r="M3579" s="83" t="e">
        <f>L3579-CGB_90DSMR</f>
        <v>#DIV/0!</v>
      </c>
      <c r="N3579" s="83" t="e">
        <f t="shared" si="167"/>
        <v>#DIV/0!</v>
      </c>
    </row>
    <row r="3580" spans="10:14" x14ac:dyDescent="0.25">
      <c r="J3580" s="84">
        <f>EOD_T-A3580</f>
        <v>42094</v>
      </c>
      <c r="K3580" s="83">
        <f t="shared" si="165"/>
        <v>0</v>
      </c>
      <c r="L3580" s="83" t="e">
        <f t="shared" si="166"/>
        <v>#DIV/0!</v>
      </c>
      <c r="M3580" s="83" t="e">
        <f>L3580-CGB_90DSMR</f>
        <v>#DIV/0!</v>
      </c>
      <c r="N3580" s="83" t="e">
        <f t="shared" si="167"/>
        <v>#DIV/0!</v>
      </c>
    </row>
    <row r="3581" spans="10:14" x14ac:dyDescent="0.25">
      <c r="J3581" s="84">
        <f>EOD_T-A3581</f>
        <v>42094</v>
      </c>
      <c r="K3581" s="83">
        <f t="shared" si="165"/>
        <v>0</v>
      </c>
      <c r="L3581" s="83" t="e">
        <f t="shared" si="166"/>
        <v>#DIV/0!</v>
      </c>
      <c r="M3581" s="83" t="e">
        <f>L3581-CGB_90DSMR</f>
        <v>#DIV/0!</v>
      </c>
      <c r="N3581" s="83" t="e">
        <f t="shared" si="167"/>
        <v>#DIV/0!</v>
      </c>
    </row>
    <row r="3582" spans="10:14" x14ac:dyDescent="0.25">
      <c r="J3582" s="84">
        <f>EOD_T-A3582</f>
        <v>42094</v>
      </c>
      <c r="K3582" s="83">
        <f t="shared" si="165"/>
        <v>0</v>
      </c>
      <c r="L3582" s="83" t="e">
        <f t="shared" si="166"/>
        <v>#DIV/0!</v>
      </c>
      <c r="M3582" s="83" t="e">
        <f>L3582-CGB_90DSMR</f>
        <v>#DIV/0!</v>
      </c>
      <c r="N3582" s="83" t="e">
        <f t="shared" si="167"/>
        <v>#DIV/0!</v>
      </c>
    </row>
    <row r="3583" spans="10:14" x14ac:dyDescent="0.25">
      <c r="J3583" s="84">
        <f>EOD_T-A3583</f>
        <v>42094</v>
      </c>
      <c r="K3583" s="83">
        <f t="shared" si="165"/>
        <v>0</v>
      </c>
      <c r="L3583" s="83" t="e">
        <f t="shared" si="166"/>
        <v>#DIV/0!</v>
      </c>
      <c r="M3583" s="83" t="e">
        <f>L3583-CGB_90DSMR</f>
        <v>#DIV/0!</v>
      </c>
      <c r="N3583" s="83" t="e">
        <f t="shared" si="167"/>
        <v>#DIV/0!</v>
      </c>
    </row>
    <row r="3584" spans="10:14" x14ac:dyDescent="0.25">
      <c r="J3584" s="84">
        <f>EOD_T-A3584</f>
        <v>42094</v>
      </c>
      <c r="K3584" s="83">
        <f t="shared" si="165"/>
        <v>0</v>
      </c>
      <c r="L3584" s="83" t="e">
        <f t="shared" si="166"/>
        <v>#DIV/0!</v>
      </c>
      <c r="M3584" s="83" t="e">
        <f>L3584-CGB_90DSMR</f>
        <v>#DIV/0!</v>
      </c>
      <c r="N3584" s="83" t="e">
        <f t="shared" si="167"/>
        <v>#DIV/0!</v>
      </c>
    </row>
    <row r="3585" spans="10:14" x14ac:dyDescent="0.25">
      <c r="J3585" s="84">
        <f>EOD_T-A3585</f>
        <v>42094</v>
      </c>
      <c r="K3585" s="83">
        <f t="shared" si="165"/>
        <v>0</v>
      </c>
      <c r="L3585" s="83" t="e">
        <f t="shared" si="166"/>
        <v>#DIV/0!</v>
      </c>
      <c r="M3585" s="83" t="e">
        <f>L3585-CGB_90DSMR</f>
        <v>#DIV/0!</v>
      </c>
      <c r="N3585" s="83" t="e">
        <f t="shared" si="167"/>
        <v>#DIV/0!</v>
      </c>
    </row>
    <row r="3586" spans="10:14" x14ac:dyDescent="0.25">
      <c r="J3586" s="84">
        <f>EOD_T-A3586</f>
        <v>42094</v>
      </c>
      <c r="K3586" s="83">
        <f t="shared" si="165"/>
        <v>0</v>
      </c>
      <c r="L3586" s="83" t="e">
        <f t="shared" si="166"/>
        <v>#DIV/0!</v>
      </c>
      <c r="M3586" s="83" t="e">
        <f>L3586-CGB_90DSMR</f>
        <v>#DIV/0!</v>
      </c>
      <c r="N3586" s="83" t="e">
        <f t="shared" si="167"/>
        <v>#DIV/0!</v>
      </c>
    </row>
    <row r="3587" spans="10:14" x14ac:dyDescent="0.25">
      <c r="J3587" s="84">
        <f>EOD_T-A3587</f>
        <v>42094</v>
      </c>
      <c r="K3587" s="83">
        <f t="shared" si="165"/>
        <v>0</v>
      </c>
      <c r="L3587" s="83" t="e">
        <f t="shared" si="166"/>
        <v>#DIV/0!</v>
      </c>
      <c r="M3587" s="83" t="e">
        <f>L3587-CGB_90DSMR</f>
        <v>#DIV/0!</v>
      </c>
      <c r="N3587" s="83" t="e">
        <f t="shared" si="167"/>
        <v>#DIV/0!</v>
      </c>
    </row>
    <row r="3588" spans="10:14" x14ac:dyDescent="0.25">
      <c r="J3588" s="84">
        <f>EOD_T-A3588</f>
        <v>42094</v>
      </c>
      <c r="K3588" s="83">
        <f t="shared" si="165"/>
        <v>0</v>
      </c>
      <c r="L3588" s="83" t="e">
        <f t="shared" si="166"/>
        <v>#DIV/0!</v>
      </c>
      <c r="M3588" s="83" t="e">
        <f>L3588-CGB_90DSMR</f>
        <v>#DIV/0!</v>
      </c>
      <c r="N3588" s="83" t="e">
        <f t="shared" si="167"/>
        <v>#DIV/0!</v>
      </c>
    </row>
    <row r="3589" spans="10:14" x14ac:dyDescent="0.25">
      <c r="J3589" s="84">
        <f>EOD_T-A3589</f>
        <v>42094</v>
      </c>
      <c r="K3589" s="83">
        <f t="shared" si="165"/>
        <v>0</v>
      </c>
      <c r="L3589" s="83" t="e">
        <f t="shared" si="166"/>
        <v>#DIV/0!</v>
      </c>
      <c r="M3589" s="83" t="e">
        <f>L3589-CGB_90DSMR</f>
        <v>#DIV/0!</v>
      </c>
      <c r="N3589" s="83" t="e">
        <f t="shared" si="167"/>
        <v>#DIV/0!</v>
      </c>
    </row>
    <row r="3590" spans="10:14" x14ac:dyDescent="0.25">
      <c r="J3590" s="84">
        <f>EOD_T-A3590</f>
        <v>42094</v>
      </c>
      <c r="K3590" s="83">
        <f t="shared" si="165"/>
        <v>0</v>
      </c>
      <c r="L3590" s="83" t="e">
        <f t="shared" si="166"/>
        <v>#DIV/0!</v>
      </c>
      <c r="M3590" s="83" t="e">
        <f>L3590-CGB_90DSMR</f>
        <v>#DIV/0!</v>
      </c>
      <c r="N3590" s="83" t="e">
        <f t="shared" si="167"/>
        <v>#DIV/0!</v>
      </c>
    </row>
    <row r="3591" spans="10:14" x14ac:dyDescent="0.25">
      <c r="J3591" s="84">
        <f>EOD_T-A3591</f>
        <v>42094</v>
      </c>
      <c r="K3591" s="83">
        <f t="shared" si="165"/>
        <v>0</v>
      </c>
      <c r="L3591" s="83" t="e">
        <f t="shared" si="166"/>
        <v>#DIV/0!</v>
      </c>
      <c r="M3591" s="83" t="e">
        <f>L3591-CGB_90DSMR</f>
        <v>#DIV/0!</v>
      </c>
      <c r="N3591" s="83" t="e">
        <f t="shared" si="167"/>
        <v>#DIV/0!</v>
      </c>
    </row>
    <row r="3592" spans="10:14" x14ac:dyDescent="0.25">
      <c r="J3592" s="84">
        <f>EOD_T-A3592</f>
        <v>42094</v>
      </c>
      <c r="K3592" s="83">
        <f t="shared" si="165"/>
        <v>0</v>
      </c>
      <c r="L3592" s="83" t="e">
        <f t="shared" si="166"/>
        <v>#DIV/0!</v>
      </c>
      <c r="M3592" s="83" t="e">
        <f>L3592-CGB_90DSMR</f>
        <v>#DIV/0!</v>
      </c>
      <c r="N3592" s="83" t="e">
        <f t="shared" si="167"/>
        <v>#DIV/0!</v>
      </c>
    </row>
    <row r="3593" spans="10:14" x14ac:dyDescent="0.25">
      <c r="J3593" s="84">
        <f>EOD_T-A3593</f>
        <v>42094</v>
      </c>
      <c r="K3593" s="83">
        <f t="shared" si="165"/>
        <v>0</v>
      </c>
      <c r="L3593" s="83" t="e">
        <f t="shared" si="166"/>
        <v>#DIV/0!</v>
      </c>
      <c r="M3593" s="83" t="e">
        <f>L3593-CGB_90DSMR</f>
        <v>#DIV/0!</v>
      </c>
      <c r="N3593" s="83" t="e">
        <f t="shared" si="167"/>
        <v>#DIV/0!</v>
      </c>
    </row>
    <row r="3594" spans="10:14" x14ac:dyDescent="0.25">
      <c r="J3594" s="84">
        <f>EOD_T-A3594</f>
        <v>42094</v>
      </c>
      <c r="K3594" s="83">
        <f t="shared" si="165"/>
        <v>0</v>
      </c>
      <c r="L3594" s="83" t="e">
        <f t="shared" si="166"/>
        <v>#DIV/0!</v>
      </c>
      <c r="M3594" s="83" t="e">
        <f>L3594-CGB_90DSMR</f>
        <v>#DIV/0!</v>
      </c>
      <c r="N3594" s="83" t="e">
        <f t="shared" si="167"/>
        <v>#DIV/0!</v>
      </c>
    </row>
    <row r="3595" spans="10:14" x14ac:dyDescent="0.25">
      <c r="J3595" s="84">
        <f>EOD_T-A3595</f>
        <v>42094</v>
      </c>
      <c r="K3595" s="83">
        <f t="shared" si="165"/>
        <v>0</v>
      </c>
      <c r="L3595" s="83" t="e">
        <f t="shared" si="166"/>
        <v>#DIV/0!</v>
      </c>
      <c r="M3595" s="83" t="e">
        <f>L3595-CGB_90DSMR</f>
        <v>#DIV/0!</v>
      </c>
      <c r="N3595" s="83" t="e">
        <f t="shared" si="167"/>
        <v>#DIV/0!</v>
      </c>
    </row>
    <row r="3596" spans="10:14" x14ac:dyDescent="0.25">
      <c r="J3596" s="84">
        <f>EOD_T-A3596</f>
        <v>42094</v>
      </c>
      <c r="K3596" s="83">
        <f t="shared" ref="K3596:K3659" si="168">E3596-E3597</f>
        <v>0</v>
      </c>
      <c r="L3596" s="83" t="e">
        <f t="shared" ref="L3596:L3659" si="169">K3596/E3597*100</f>
        <v>#DIV/0!</v>
      </c>
      <c r="M3596" s="83" t="e">
        <f>L3596-CGB_90DSMR</f>
        <v>#DIV/0!</v>
      </c>
      <c r="N3596" s="83" t="e">
        <f t="shared" ref="N3596:N3659" si="170">M3596*M3596</f>
        <v>#DIV/0!</v>
      </c>
    </row>
    <row r="3597" spans="10:14" x14ac:dyDescent="0.25">
      <c r="J3597" s="84">
        <f>EOD_T-A3597</f>
        <v>42094</v>
      </c>
      <c r="K3597" s="83">
        <f t="shared" si="168"/>
        <v>0</v>
      </c>
      <c r="L3597" s="83" t="e">
        <f t="shared" si="169"/>
        <v>#DIV/0!</v>
      </c>
      <c r="M3597" s="83" t="e">
        <f>L3597-CGB_90DSMR</f>
        <v>#DIV/0!</v>
      </c>
      <c r="N3597" s="83" t="e">
        <f t="shared" si="170"/>
        <v>#DIV/0!</v>
      </c>
    </row>
    <row r="3598" spans="10:14" x14ac:dyDescent="0.25">
      <c r="J3598" s="84">
        <f>EOD_T-A3598</f>
        <v>42094</v>
      </c>
      <c r="K3598" s="83">
        <f t="shared" si="168"/>
        <v>0</v>
      </c>
      <c r="L3598" s="83" t="e">
        <f t="shared" si="169"/>
        <v>#DIV/0!</v>
      </c>
      <c r="M3598" s="83" t="e">
        <f>L3598-CGB_90DSMR</f>
        <v>#DIV/0!</v>
      </c>
      <c r="N3598" s="83" t="e">
        <f t="shared" si="170"/>
        <v>#DIV/0!</v>
      </c>
    </row>
    <row r="3599" spans="10:14" x14ac:dyDescent="0.25">
      <c r="J3599" s="84">
        <f>EOD_T-A3599</f>
        <v>42094</v>
      </c>
      <c r="K3599" s="83">
        <f t="shared" si="168"/>
        <v>0</v>
      </c>
      <c r="L3599" s="83" t="e">
        <f t="shared" si="169"/>
        <v>#DIV/0!</v>
      </c>
      <c r="M3599" s="83" t="e">
        <f>L3599-CGB_90DSMR</f>
        <v>#DIV/0!</v>
      </c>
      <c r="N3599" s="83" t="e">
        <f t="shared" si="170"/>
        <v>#DIV/0!</v>
      </c>
    </row>
    <row r="3600" spans="10:14" x14ac:dyDescent="0.25">
      <c r="J3600" s="84">
        <f>EOD_T-A3600</f>
        <v>42094</v>
      </c>
      <c r="K3600" s="83">
        <f t="shared" si="168"/>
        <v>0</v>
      </c>
      <c r="L3600" s="83" t="e">
        <f t="shared" si="169"/>
        <v>#DIV/0!</v>
      </c>
      <c r="M3600" s="83" t="e">
        <f>L3600-CGB_90DSMR</f>
        <v>#DIV/0!</v>
      </c>
      <c r="N3600" s="83" t="e">
        <f t="shared" si="170"/>
        <v>#DIV/0!</v>
      </c>
    </row>
    <row r="3601" spans="10:14" x14ac:dyDescent="0.25">
      <c r="J3601" s="84">
        <f>EOD_T-A3601</f>
        <v>42094</v>
      </c>
      <c r="K3601" s="83">
        <f t="shared" si="168"/>
        <v>0</v>
      </c>
      <c r="L3601" s="83" t="e">
        <f t="shared" si="169"/>
        <v>#DIV/0!</v>
      </c>
      <c r="M3601" s="83" t="e">
        <f>L3601-CGB_90DSMR</f>
        <v>#DIV/0!</v>
      </c>
      <c r="N3601" s="83" t="e">
        <f t="shared" si="170"/>
        <v>#DIV/0!</v>
      </c>
    </row>
    <row r="3602" spans="10:14" x14ac:dyDescent="0.25">
      <c r="J3602" s="84">
        <f>EOD_T-A3602</f>
        <v>42094</v>
      </c>
      <c r="K3602" s="83">
        <f t="shared" si="168"/>
        <v>0</v>
      </c>
      <c r="L3602" s="83" t="e">
        <f t="shared" si="169"/>
        <v>#DIV/0!</v>
      </c>
      <c r="M3602" s="83" t="e">
        <f>L3602-CGB_90DSMR</f>
        <v>#DIV/0!</v>
      </c>
      <c r="N3602" s="83" t="e">
        <f t="shared" si="170"/>
        <v>#DIV/0!</v>
      </c>
    </row>
    <row r="3603" spans="10:14" x14ac:dyDescent="0.25">
      <c r="J3603" s="84">
        <f>EOD_T-A3603</f>
        <v>42094</v>
      </c>
      <c r="K3603" s="83">
        <f t="shared" si="168"/>
        <v>0</v>
      </c>
      <c r="L3603" s="83" t="e">
        <f t="shared" si="169"/>
        <v>#DIV/0!</v>
      </c>
      <c r="M3603" s="83" t="e">
        <f>L3603-CGB_90DSMR</f>
        <v>#DIV/0!</v>
      </c>
      <c r="N3603" s="83" t="e">
        <f t="shared" si="170"/>
        <v>#DIV/0!</v>
      </c>
    </row>
    <row r="3604" spans="10:14" x14ac:dyDescent="0.25">
      <c r="J3604" s="84">
        <f>EOD_T-A3604</f>
        <v>42094</v>
      </c>
      <c r="K3604" s="83">
        <f t="shared" si="168"/>
        <v>0</v>
      </c>
      <c r="L3604" s="83" t="e">
        <f t="shared" si="169"/>
        <v>#DIV/0!</v>
      </c>
      <c r="M3604" s="83" t="e">
        <f>L3604-CGB_90DSMR</f>
        <v>#DIV/0!</v>
      </c>
      <c r="N3604" s="83" t="e">
        <f t="shared" si="170"/>
        <v>#DIV/0!</v>
      </c>
    </row>
    <row r="3605" spans="10:14" x14ac:dyDescent="0.25">
      <c r="J3605" s="84">
        <f>EOD_T-A3605</f>
        <v>42094</v>
      </c>
      <c r="K3605" s="83">
        <f t="shared" si="168"/>
        <v>0</v>
      </c>
      <c r="L3605" s="83" t="e">
        <f t="shared" si="169"/>
        <v>#DIV/0!</v>
      </c>
      <c r="M3605" s="83" t="e">
        <f>L3605-CGB_90DSMR</f>
        <v>#DIV/0!</v>
      </c>
      <c r="N3605" s="83" t="e">
        <f t="shared" si="170"/>
        <v>#DIV/0!</v>
      </c>
    </row>
    <row r="3606" spans="10:14" x14ac:dyDescent="0.25">
      <c r="J3606" s="84">
        <f>EOD_T-A3606</f>
        <v>42094</v>
      </c>
      <c r="K3606" s="83">
        <f t="shared" si="168"/>
        <v>0</v>
      </c>
      <c r="L3606" s="83" t="e">
        <f t="shared" si="169"/>
        <v>#DIV/0!</v>
      </c>
      <c r="M3606" s="83" t="e">
        <f>L3606-CGB_90DSMR</f>
        <v>#DIV/0!</v>
      </c>
      <c r="N3606" s="83" t="e">
        <f t="shared" si="170"/>
        <v>#DIV/0!</v>
      </c>
    </row>
    <row r="3607" spans="10:14" x14ac:dyDescent="0.25">
      <c r="J3607" s="84">
        <f>EOD_T-A3607</f>
        <v>42094</v>
      </c>
      <c r="K3607" s="83">
        <f t="shared" si="168"/>
        <v>0</v>
      </c>
      <c r="L3607" s="83" t="e">
        <f t="shared" si="169"/>
        <v>#DIV/0!</v>
      </c>
      <c r="M3607" s="83" t="e">
        <f>L3607-CGB_90DSMR</f>
        <v>#DIV/0!</v>
      </c>
      <c r="N3607" s="83" t="e">
        <f t="shared" si="170"/>
        <v>#DIV/0!</v>
      </c>
    </row>
    <row r="3608" spans="10:14" x14ac:dyDescent="0.25">
      <c r="J3608" s="84">
        <f>EOD_T-A3608</f>
        <v>42094</v>
      </c>
      <c r="K3608" s="83">
        <f t="shared" si="168"/>
        <v>0</v>
      </c>
      <c r="L3608" s="83" t="e">
        <f t="shared" si="169"/>
        <v>#DIV/0!</v>
      </c>
      <c r="M3608" s="83" t="e">
        <f>L3608-CGB_90DSMR</f>
        <v>#DIV/0!</v>
      </c>
      <c r="N3608" s="83" t="e">
        <f t="shared" si="170"/>
        <v>#DIV/0!</v>
      </c>
    </row>
    <row r="3609" spans="10:14" x14ac:dyDescent="0.25">
      <c r="J3609" s="84">
        <f>EOD_T-A3609</f>
        <v>42094</v>
      </c>
      <c r="K3609" s="83">
        <f t="shared" si="168"/>
        <v>0</v>
      </c>
      <c r="L3609" s="83" t="e">
        <f t="shared" si="169"/>
        <v>#DIV/0!</v>
      </c>
      <c r="M3609" s="83" t="e">
        <f>L3609-CGB_90DSMR</f>
        <v>#DIV/0!</v>
      </c>
      <c r="N3609" s="83" t="e">
        <f t="shared" si="170"/>
        <v>#DIV/0!</v>
      </c>
    </row>
    <row r="3610" spans="10:14" x14ac:dyDescent="0.25">
      <c r="J3610" s="84">
        <f>EOD_T-A3610</f>
        <v>42094</v>
      </c>
      <c r="K3610" s="83">
        <f t="shared" si="168"/>
        <v>0</v>
      </c>
      <c r="L3610" s="83" t="e">
        <f t="shared" si="169"/>
        <v>#DIV/0!</v>
      </c>
      <c r="M3610" s="83" t="e">
        <f>L3610-CGB_90DSMR</f>
        <v>#DIV/0!</v>
      </c>
      <c r="N3610" s="83" t="e">
        <f t="shared" si="170"/>
        <v>#DIV/0!</v>
      </c>
    </row>
    <row r="3611" spans="10:14" x14ac:dyDescent="0.25">
      <c r="J3611" s="84">
        <f>EOD_T-A3611</f>
        <v>42094</v>
      </c>
      <c r="K3611" s="83">
        <f t="shared" si="168"/>
        <v>0</v>
      </c>
      <c r="L3611" s="83" t="e">
        <f t="shared" si="169"/>
        <v>#DIV/0!</v>
      </c>
      <c r="M3611" s="83" t="e">
        <f>L3611-CGB_90DSMR</f>
        <v>#DIV/0!</v>
      </c>
      <c r="N3611" s="83" t="e">
        <f t="shared" si="170"/>
        <v>#DIV/0!</v>
      </c>
    </row>
    <row r="3612" spans="10:14" x14ac:dyDescent="0.25">
      <c r="J3612" s="84">
        <f>EOD_T-A3612</f>
        <v>42094</v>
      </c>
      <c r="K3612" s="83">
        <f t="shared" si="168"/>
        <v>0</v>
      </c>
      <c r="L3612" s="83" t="e">
        <f t="shared" si="169"/>
        <v>#DIV/0!</v>
      </c>
      <c r="M3612" s="83" t="e">
        <f>L3612-CGB_90DSMR</f>
        <v>#DIV/0!</v>
      </c>
      <c r="N3612" s="83" t="e">
        <f t="shared" si="170"/>
        <v>#DIV/0!</v>
      </c>
    </row>
    <row r="3613" spans="10:14" x14ac:dyDescent="0.25">
      <c r="J3613" s="84">
        <f>EOD_T-A3613</f>
        <v>42094</v>
      </c>
      <c r="K3613" s="83">
        <f t="shared" si="168"/>
        <v>0</v>
      </c>
      <c r="L3613" s="83" t="e">
        <f t="shared" si="169"/>
        <v>#DIV/0!</v>
      </c>
      <c r="M3613" s="83" t="e">
        <f>L3613-CGB_90DSMR</f>
        <v>#DIV/0!</v>
      </c>
      <c r="N3613" s="83" t="e">
        <f t="shared" si="170"/>
        <v>#DIV/0!</v>
      </c>
    </row>
    <row r="3614" spans="10:14" x14ac:dyDescent="0.25">
      <c r="J3614" s="84">
        <f>EOD_T-A3614</f>
        <v>42094</v>
      </c>
      <c r="K3614" s="83">
        <f t="shared" si="168"/>
        <v>0</v>
      </c>
      <c r="L3614" s="83" t="e">
        <f t="shared" si="169"/>
        <v>#DIV/0!</v>
      </c>
      <c r="M3614" s="83" t="e">
        <f>L3614-CGB_90DSMR</f>
        <v>#DIV/0!</v>
      </c>
      <c r="N3614" s="83" t="e">
        <f t="shared" si="170"/>
        <v>#DIV/0!</v>
      </c>
    </row>
    <row r="3615" spans="10:14" x14ac:dyDescent="0.25">
      <c r="J3615" s="84">
        <f>EOD_T-A3615</f>
        <v>42094</v>
      </c>
      <c r="K3615" s="83">
        <f t="shared" si="168"/>
        <v>0</v>
      </c>
      <c r="L3615" s="83" t="e">
        <f t="shared" si="169"/>
        <v>#DIV/0!</v>
      </c>
      <c r="M3615" s="83" t="e">
        <f>L3615-CGB_90DSMR</f>
        <v>#DIV/0!</v>
      </c>
      <c r="N3615" s="83" t="e">
        <f t="shared" si="170"/>
        <v>#DIV/0!</v>
      </c>
    </row>
    <row r="3616" spans="10:14" x14ac:dyDescent="0.25">
      <c r="J3616" s="84">
        <f>EOD_T-A3616</f>
        <v>42094</v>
      </c>
      <c r="K3616" s="83">
        <f t="shared" si="168"/>
        <v>0</v>
      </c>
      <c r="L3616" s="83" t="e">
        <f t="shared" si="169"/>
        <v>#DIV/0!</v>
      </c>
      <c r="M3616" s="83" t="e">
        <f>L3616-CGB_90DSMR</f>
        <v>#DIV/0!</v>
      </c>
      <c r="N3616" s="83" t="e">
        <f t="shared" si="170"/>
        <v>#DIV/0!</v>
      </c>
    </row>
    <row r="3617" spans="10:14" x14ac:dyDescent="0.25">
      <c r="J3617" s="84">
        <f>EOD_T-A3617</f>
        <v>42094</v>
      </c>
      <c r="K3617" s="83">
        <f t="shared" si="168"/>
        <v>0</v>
      </c>
      <c r="L3617" s="83" t="e">
        <f t="shared" si="169"/>
        <v>#DIV/0!</v>
      </c>
      <c r="M3617" s="83" t="e">
        <f>L3617-CGB_90DSMR</f>
        <v>#DIV/0!</v>
      </c>
      <c r="N3617" s="83" t="e">
        <f t="shared" si="170"/>
        <v>#DIV/0!</v>
      </c>
    </row>
    <row r="3618" spans="10:14" x14ac:dyDescent="0.25">
      <c r="J3618" s="84">
        <f>EOD_T-A3618</f>
        <v>42094</v>
      </c>
      <c r="K3618" s="83">
        <f t="shared" si="168"/>
        <v>0</v>
      </c>
      <c r="L3618" s="83" t="e">
        <f t="shared" si="169"/>
        <v>#DIV/0!</v>
      </c>
      <c r="M3618" s="83" t="e">
        <f>L3618-CGB_90DSMR</f>
        <v>#DIV/0!</v>
      </c>
      <c r="N3618" s="83" t="e">
        <f t="shared" si="170"/>
        <v>#DIV/0!</v>
      </c>
    </row>
    <row r="3619" spans="10:14" x14ac:dyDescent="0.25">
      <c r="J3619" s="84">
        <f>EOD_T-A3619</f>
        <v>42094</v>
      </c>
      <c r="K3619" s="83">
        <f t="shared" si="168"/>
        <v>0</v>
      </c>
      <c r="L3619" s="83" t="e">
        <f t="shared" si="169"/>
        <v>#DIV/0!</v>
      </c>
      <c r="M3619" s="83" t="e">
        <f>L3619-CGB_90DSMR</f>
        <v>#DIV/0!</v>
      </c>
      <c r="N3619" s="83" t="e">
        <f t="shared" si="170"/>
        <v>#DIV/0!</v>
      </c>
    </row>
    <row r="3620" spans="10:14" x14ac:dyDescent="0.25">
      <c r="J3620" s="84">
        <f>EOD_T-A3620</f>
        <v>42094</v>
      </c>
      <c r="K3620" s="83">
        <f t="shared" si="168"/>
        <v>0</v>
      </c>
      <c r="L3620" s="83" t="e">
        <f t="shared" si="169"/>
        <v>#DIV/0!</v>
      </c>
      <c r="M3620" s="83" t="e">
        <f>L3620-CGB_90DSMR</f>
        <v>#DIV/0!</v>
      </c>
      <c r="N3620" s="83" t="e">
        <f t="shared" si="170"/>
        <v>#DIV/0!</v>
      </c>
    </row>
    <row r="3621" spans="10:14" x14ac:dyDescent="0.25">
      <c r="J3621" s="84">
        <f>EOD_T-A3621</f>
        <v>42094</v>
      </c>
      <c r="K3621" s="83">
        <f t="shared" si="168"/>
        <v>0</v>
      </c>
      <c r="L3621" s="83" t="e">
        <f t="shared" si="169"/>
        <v>#DIV/0!</v>
      </c>
      <c r="M3621" s="83" t="e">
        <f>L3621-CGB_90DSMR</f>
        <v>#DIV/0!</v>
      </c>
      <c r="N3621" s="83" t="e">
        <f t="shared" si="170"/>
        <v>#DIV/0!</v>
      </c>
    </row>
    <row r="3622" spans="10:14" x14ac:dyDescent="0.25">
      <c r="J3622" s="84">
        <f>EOD_T-A3622</f>
        <v>42094</v>
      </c>
      <c r="K3622" s="83">
        <f t="shared" si="168"/>
        <v>0</v>
      </c>
      <c r="L3622" s="83" t="e">
        <f t="shared" si="169"/>
        <v>#DIV/0!</v>
      </c>
      <c r="M3622" s="83" t="e">
        <f>L3622-CGB_90DSMR</f>
        <v>#DIV/0!</v>
      </c>
      <c r="N3622" s="83" t="e">
        <f t="shared" si="170"/>
        <v>#DIV/0!</v>
      </c>
    </row>
    <row r="3623" spans="10:14" x14ac:dyDescent="0.25">
      <c r="J3623" s="84">
        <f>EOD_T-A3623</f>
        <v>42094</v>
      </c>
      <c r="K3623" s="83">
        <f t="shared" si="168"/>
        <v>0</v>
      </c>
      <c r="L3623" s="83" t="e">
        <f t="shared" si="169"/>
        <v>#DIV/0!</v>
      </c>
      <c r="M3623" s="83" t="e">
        <f>L3623-CGB_90DSMR</f>
        <v>#DIV/0!</v>
      </c>
      <c r="N3623" s="83" t="e">
        <f t="shared" si="170"/>
        <v>#DIV/0!</v>
      </c>
    </row>
    <row r="3624" spans="10:14" x14ac:dyDescent="0.25">
      <c r="J3624" s="84">
        <f>EOD_T-A3624</f>
        <v>42094</v>
      </c>
      <c r="K3624" s="83">
        <f t="shared" si="168"/>
        <v>0</v>
      </c>
      <c r="L3624" s="83" t="e">
        <f t="shared" si="169"/>
        <v>#DIV/0!</v>
      </c>
      <c r="M3624" s="83" t="e">
        <f>L3624-CGB_90DSMR</f>
        <v>#DIV/0!</v>
      </c>
      <c r="N3624" s="83" t="e">
        <f t="shared" si="170"/>
        <v>#DIV/0!</v>
      </c>
    </row>
    <row r="3625" spans="10:14" x14ac:dyDescent="0.25">
      <c r="J3625" s="84">
        <f>EOD_T-A3625</f>
        <v>42094</v>
      </c>
      <c r="K3625" s="83">
        <f t="shared" si="168"/>
        <v>0</v>
      </c>
      <c r="L3625" s="83" t="e">
        <f t="shared" si="169"/>
        <v>#DIV/0!</v>
      </c>
      <c r="M3625" s="83" t="e">
        <f>L3625-CGB_90DSMR</f>
        <v>#DIV/0!</v>
      </c>
      <c r="N3625" s="83" t="e">
        <f t="shared" si="170"/>
        <v>#DIV/0!</v>
      </c>
    </row>
    <row r="3626" spans="10:14" x14ac:dyDescent="0.25">
      <c r="J3626" s="84">
        <f>EOD_T-A3626</f>
        <v>42094</v>
      </c>
      <c r="K3626" s="83">
        <f t="shared" si="168"/>
        <v>0</v>
      </c>
      <c r="L3626" s="83" t="e">
        <f t="shared" si="169"/>
        <v>#DIV/0!</v>
      </c>
      <c r="M3626" s="83" t="e">
        <f>L3626-CGB_90DSMR</f>
        <v>#DIV/0!</v>
      </c>
      <c r="N3626" s="83" t="e">
        <f t="shared" si="170"/>
        <v>#DIV/0!</v>
      </c>
    </row>
    <row r="3627" spans="10:14" x14ac:dyDescent="0.25">
      <c r="J3627" s="84">
        <f>EOD_T-A3627</f>
        <v>42094</v>
      </c>
      <c r="K3627" s="83">
        <f t="shared" si="168"/>
        <v>0</v>
      </c>
      <c r="L3627" s="83" t="e">
        <f t="shared" si="169"/>
        <v>#DIV/0!</v>
      </c>
      <c r="M3627" s="83" t="e">
        <f>L3627-CGB_90DSMR</f>
        <v>#DIV/0!</v>
      </c>
      <c r="N3627" s="83" t="e">
        <f t="shared" si="170"/>
        <v>#DIV/0!</v>
      </c>
    </row>
    <row r="3628" spans="10:14" x14ac:dyDescent="0.25">
      <c r="J3628" s="84">
        <f>EOD_T-A3628</f>
        <v>42094</v>
      </c>
      <c r="K3628" s="83">
        <f t="shared" si="168"/>
        <v>0</v>
      </c>
      <c r="L3628" s="83" t="e">
        <f t="shared" si="169"/>
        <v>#DIV/0!</v>
      </c>
      <c r="M3628" s="83" t="e">
        <f>L3628-CGB_90DSMR</f>
        <v>#DIV/0!</v>
      </c>
      <c r="N3628" s="83" t="e">
        <f t="shared" si="170"/>
        <v>#DIV/0!</v>
      </c>
    </row>
    <row r="3629" spans="10:14" x14ac:dyDescent="0.25">
      <c r="J3629" s="84">
        <f>EOD_T-A3629</f>
        <v>42094</v>
      </c>
      <c r="K3629" s="83">
        <f t="shared" si="168"/>
        <v>0</v>
      </c>
      <c r="L3629" s="83" t="e">
        <f t="shared" si="169"/>
        <v>#DIV/0!</v>
      </c>
      <c r="M3629" s="83" t="e">
        <f>L3629-CGB_90DSMR</f>
        <v>#DIV/0!</v>
      </c>
      <c r="N3629" s="83" t="e">
        <f t="shared" si="170"/>
        <v>#DIV/0!</v>
      </c>
    </row>
    <row r="3630" spans="10:14" x14ac:dyDescent="0.25">
      <c r="J3630" s="84">
        <f>EOD_T-A3630</f>
        <v>42094</v>
      </c>
      <c r="K3630" s="83">
        <f t="shared" si="168"/>
        <v>0</v>
      </c>
      <c r="L3630" s="83" t="e">
        <f t="shared" si="169"/>
        <v>#DIV/0!</v>
      </c>
      <c r="M3630" s="83" t="e">
        <f>L3630-CGB_90DSMR</f>
        <v>#DIV/0!</v>
      </c>
      <c r="N3630" s="83" t="e">
        <f t="shared" si="170"/>
        <v>#DIV/0!</v>
      </c>
    </row>
    <row r="3631" spans="10:14" x14ac:dyDescent="0.25">
      <c r="J3631" s="84">
        <f>EOD_T-A3631</f>
        <v>42094</v>
      </c>
      <c r="K3631" s="83">
        <f t="shared" si="168"/>
        <v>0</v>
      </c>
      <c r="L3631" s="83" t="e">
        <f t="shared" si="169"/>
        <v>#DIV/0!</v>
      </c>
      <c r="M3631" s="83" t="e">
        <f>L3631-CGB_90DSMR</f>
        <v>#DIV/0!</v>
      </c>
      <c r="N3631" s="83" t="e">
        <f t="shared" si="170"/>
        <v>#DIV/0!</v>
      </c>
    </row>
    <row r="3632" spans="10:14" x14ac:dyDescent="0.25">
      <c r="J3632" s="84">
        <f>EOD_T-A3632</f>
        <v>42094</v>
      </c>
      <c r="K3632" s="83">
        <f t="shared" si="168"/>
        <v>0</v>
      </c>
      <c r="L3632" s="83" t="e">
        <f t="shared" si="169"/>
        <v>#DIV/0!</v>
      </c>
      <c r="M3632" s="83" t="e">
        <f>L3632-CGB_90DSMR</f>
        <v>#DIV/0!</v>
      </c>
      <c r="N3632" s="83" t="e">
        <f t="shared" si="170"/>
        <v>#DIV/0!</v>
      </c>
    </row>
    <row r="3633" spans="10:14" x14ac:dyDescent="0.25">
      <c r="J3633" s="84">
        <f>EOD_T-A3633</f>
        <v>42094</v>
      </c>
      <c r="K3633" s="83">
        <f t="shared" si="168"/>
        <v>0</v>
      </c>
      <c r="L3633" s="83" t="e">
        <f t="shared" si="169"/>
        <v>#DIV/0!</v>
      </c>
      <c r="M3633" s="83" t="e">
        <f>L3633-CGB_90DSMR</f>
        <v>#DIV/0!</v>
      </c>
      <c r="N3633" s="83" t="e">
        <f t="shared" si="170"/>
        <v>#DIV/0!</v>
      </c>
    </row>
    <row r="3634" spans="10:14" x14ac:dyDescent="0.25">
      <c r="J3634" s="84">
        <f>EOD_T-A3634</f>
        <v>42094</v>
      </c>
      <c r="K3634" s="83">
        <f t="shared" si="168"/>
        <v>0</v>
      </c>
      <c r="L3634" s="83" t="e">
        <f t="shared" si="169"/>
        <v>#DIV/0!</v>
      </c>
      <c r="M3634" s="83" t="e">
        <f>L3634-CGB_90DSMR</f>
        <v>#DIV/0!</v>
      </c>
      <c r="N3634" s="83" t="e">
        <f t="shared" si="170"/>
        <v>#DIV/0!</v>
      </c>
    </row>
    <row r="3635" spans="10:14" x14ac:dyDescent="0.25">
      <c r="J3635" s="84">
        <f>EOD_T-A3635</f>
        <v>42094</v>
      </c>
      <c r="K3635" s="83">
        <f t="shared" si="168"/>
        <v>0</v>
      </c>
      <c r="L3635" s="83" t="e">
        <f t="shared" si="169"/>
        <v>#DIV/0!</v>
      </c>
      <c r="M3635" s="83" t="e">
        <f>L3635-CGB_90DSMR</f>
        <v>#DIV/0!</v>
      </c>
      <c r="N3635" s="83" t="e">
        <f t="shared" si="170"/>
        <v>#DIV/0!</v>
      </c>
    </row>
    <row r="3636" spans="10:14" x14ac:dyDescent="0.25">
      <c r="J3636" s="84">
        <f>EOD_T-A3636</f>
        <v>42094</v>
      </c>
      <c r="K3636" s="83">
        <f t="shared" si="168"/>
        <v>0</v>
      </c>
      <c r="L3636" s="83" t="e">
        <f t="shared" si="169"/>
        <v>#DIV/0!</v>
      </c>
      <c r="M3636" s="83" t="e">
        <f>L3636-CGB_90DSMR</f>
        <v>#DIV/0!</v>
      </c>
      <c r="N3636" s="83" t="e">
        <f t="shared" si="170"/>
        <v>#DIV/0!</v>
      </c>
    </row>
    <row r="3637" spans="10:14" x14ac:dyDescent="0.25">
      <c r="J3637" s="84">
        <f>EOD_T-A3637</f>
        <v>42094</v>
      </c>
      <c r="K3637" s="83">
        <f t="shared" si="168"/>
        <v>0</v>
      </c>
      <c r="L3637" s="83" t="e">
        <f t="shared" si="169"/>
        <v>#DIV/0!</v>
      </c>
      <c r="M3637" s="83" t="e">
        <f>L3637-CGB_90DSMR</f>
        <v>#DIV/0!</v>
      </c>
      <c r="N3637" s="83" t="e">
        <f t="shared" si="170"/>
        <v>#DIV/0!</v>
      </c>
    </row>
    <row r="3638" spans="10:14" x14ac:dyDescent="0.25">
      <c r="J3638" s="84">
        <f>EOD_T-A3638</f>
        <v>42094</v>
      </c>
      <c r="K3638" s="83">
        <f t="shared" si="168"/>
        <v>0</v>
      </c>
      <c r="L3638" s="83" t="e">
        <f t="shared" si="169"/>
        <v>#DIV/0!</v>
      </c>
      <c r="M3638" s="83" t="e">
        <f>L3638-CGB_90DSMR</f>
        <v>#DIV/0!</v>
      </c>
      <c r="N3638" s="83" t="e">
        <f t="shared" si="170"/>
        <v>#DIV/0!</v>
      </c>
    </row>
    <row r="3639" spans="10:14" x14ac:dyDescent="0.25">
      <c r="J3639" s="84">
        <f>EOD_T-A3639</f>
        <v>42094</v>
      </c>
      <c r="K3639" s="83">
        <f t="shared" si="168"/>
        <v>0</v>
      </c>
      <c r="L3639" s="83" t="e">
        <f t="shared" si="169"/>
        <v>#DIV/0!</v>
      </c>
      <c r="M3639" s="83" t="e">
        <f>L3639-CGB_90DSMR</f>
        <v>#DIV/0!</v>
      </c>
      <c r="N3639" s="83" t="e">
        <f t="shared" si="170"/>
        <v>#DIV/0!</v>
      </c>
    </row>
    <row r="3640" spans="10:14" x14ac:dyDescent="0.25">
      <c r="J3640" s="84">
        <f>EOD_T-A3640</f>
        <v>42094</v>
      </c>
      <c r="K3640" s="83">
        <f t="shared" si="168"/>
        <v>0</v>
      </c>
      <c r="L3640" s="83" t="e">
        <f t="shared" si="169"/>
        <v>#DIV/0!</v>
      </c>
      <c r="M3640" s="83" t="e">
        <f>L3640-CGB_90DSMR</f>
        <v>#DIV/0!</v>
      </c>
      <c r="N3640" s="83" t="e">
        <f t="shared" si="170"/>
        <v>#DIV/0!</v>
      </c>
    </row>
    <row r="3641" spans="10:14" x14ac:dyDescent="0.25">
      <c r="J3641" s="84">
        <f>EOD_T-A3641</f>
        <v>42094</v>
      </c>
      <c r="K3641" s="83">
        <f t="shared" si="168"/>
        <v>0</v>
      </c>
      <c r="L3641" s="83" t="e">
        <f t="shared" si="169"/>
        <v>#DIV/0!</v>
      </c>
      <c r="M3641" s="83" t="e">
        <f>L3641-CGB_90DSMR</f>
        <v>#DIV/0!</v>
      </c>
      <c r="N3641" s="83" t="e">
        <f t="shared" si="170"/>
        <v>#DIV/0!</v>
      </c>
    </row>
    <row r="3642" spans="10:14" x14ac:dyDescent="0.25">
      <c r="J3642" s="84">
        <f>EOD_T-A3642</f>
        <v>42094</v>
      </c>
      <c r="K3642" s="83">
        <f t="shared" si="168"/>
        <v>0</v>
      </c>
      <c r="L3642" s="83" t="e">
        <f t="shared" si="169"/>
        <v>#DIV/0!</v>
      </c>
      <c r="M3642" s="83" t="e">
        <f>L3642-CGB_90DSMR</f>
        <v>#DIV/0!</v>
      </c>
      <c r="N3642" s="83" t="e">
        <f t="shared" si="170"/>
        <v>#DIV/0!</v>
      </c>
    </row>
    <row r="3643" spans="10:14" x14ac:dyDescent="0.25">
      <c r="J3643" s="84">
        <f>EOD_T-A3643</f>
        <v>42094</v>
      </c>
      <c r="K3643" s="83">
        <f t="shared" si="168"/>
        <v>0</v>
      </c>
      <c r="L3643" s="83" t="e">
        <f t="shared" si="169"/>
        <v>#DIV/0!</v>
      </c>
      <c r="M3643" s="83" t="e">
        <f>L3643-CGB_90DSMR</f>
        <v>#DIV/0!</v>
      </c>
      <c r="N3643" s="83" t="e">
        <f t="shared" si="170"/>
        <v>#DIV/0!</v>
      </c>
    </row>
    <row r="3644" spans="10:14" x14ac:dyDescent="0.25">
      <c r="J3644" s="84">
        <f>EOD_T-A3644</f>
        <v>42094</v>
      </c>
      <c r="K3644" s="83">
        <f t="shared" si="168"/>
        <v>0</v>
      </c>
      <c r="L3644" s="83" t="e">
        <f t="shared" si="169"/>
        <v>#DIV/0!</v>
      </c>
      <c r="M3644" s="83" t="e">
        <f>L3644-CGB_90DSMR</f>
        <v>#DIV/0!</v>
      </c>
      <c r="N3644" s="83" t="e">
        <f t="shared" si="170"/>
        <v>#DIV/0!</v>
      </c>
    </row>
    <row r="3645" spans="10:14" x14ac:dyDescent="0.25">
      <c r="J3645" s="84">
        <f>EOD_T-A3645</f>
        <v>42094</v>
      </c>
      <c r="K3645" s="83">
        <f t="shared" si="168"/>
        <v>0</v>
      </c>
      <c r="L3645" s="83" t="e">
        <f t="shared" si="169"/>
        <v>#DIV/0!</v>
      </c>
      <c r="M3645" s="83" t="e">
        <f>L3645-CGB_90DSMR</f>
        <v>#DIV/0!</v>
      </c>
      <c r="N3645" s="83" t="e">
        <f t="shared" si="170"/>
        <v>#DIV/0!</v>
      </c>
    </row>
    <row r="3646" spans="10:14" x14ac:dyDescent="0.25">
      <c r="J3646" s="84">
        <f>EOD_T-A3646</f>
        <v>42094</v>
      </c>
      <c r="K3646" s="83">
        <f t="shared" si="168"/>
        <v>0</v>
      </c>
      <c r="L3646" s="83" t="e">
        <f t="shared" si="169"/>
        <v>#DIV/0!</v>
      </c>
      <c r="M3646" s="83" t="e">
        <f>L3646-CGB_90DSMR</f>
        <v>#DIV/0!</v>
      </c>
      <c r="N3646" s="83" t="e">
        <f t="shared" si="170"/>
        <v>#DIV/0!</v>
      </c>
    </row>
    <row r="3647" spans="10:14" x14ac:dyDescent="0.25">
      <c r="J3647" s="84">
        <f>EOD_T-A3647</f>
        <v>42094</v>
      </c>
      <c r="K3647" s="83">
        <f t="shared" si="168"/>
        <v>0</v>
      </c>
      <c r="L3647" s="83" t="e">
        <f t="shared" si="169"/>
        <v>#DIV/0!</v>
      </c>
      <c r="M3647" s="83" t="e">
        <f>L3647-CGB_90DSMR</f>
        <v>#DIV/0!</v>
      </c>
      <c r="N3647" s="83" t="e">
        <f t="shared" si="170"/>
        <v>#DIV/0!</v>
      </c>
    </row>
    <row r="3648" spans="10:14" x14ac:dyDescent="0.25">
      <c r="J3648" s="84">
        <f>EOD_T-A3648</f>
        <v>42094</v>
      </c>
      <c r="K3648" s="83">
        <f t="shared" si="168"/>
        <v>0</v>
      </c>
      <c r="L3648" s="83" t="e">
        <f t="shared" si="169"/>
        <v>#DIV/0!</v>
      </c>
      <c r="M3648" s="83" t="e">
        <f>L3648-CGB_90DSMR</f>
        <v>#DIV/0!</v>
      </c>
      <c r="N3648" s="83" t="e">
        <f t="shared" si="170"/>
        <v>#DIV/0!</v>
      </c>
    </row>
    <row r="3649" spans="10:14" x14ac:dyDescent="0.25">
      <c r="J3649" s="84">
        <f>EOD_T-A3649</f>
        <v>42094</v>
      </c>
      <c r="K3649" s="83">
        <f t="shared" si="168"/>
        <v>0</v>
      </c>
      <c r="L3649" s="83" t="e">
        <f t="shared" si="169"/>
        <v>#DIV/0!</v>
      </c>
      <c r="M3649" s="83" t="e">
        <f>L3649-CGB_90DSMR</f>
        <v>#DIV/0!</v>
      </c>
      <c r="N3649" s="83" t="e">
        <f t="shared" si="170"/>
        <v>#DIV/0!</v>
      </c>
    </row>
    <row r="3650" spans="10:14" x14ac:dyDescent="0.25">
      <c r="J3650" s="84">
        <f>EOD_T-A3650</f>
        <v>42094</v>
      </c>
      <c r="K3650" s="83">
        <f t="shared" si="168"/>
        <v>0</v>
      </c>
      <c r="L3650" s="83" t="e">
        <f t="shared" si="169"/>
        <v>#DIV/0!</v>
      </c>
      <c r="M3650" s="83" t="e">
        <f>L3650-CGB_90DSMR</f>
        <v>#DIV/0!</v>
      </c>
      <c r="N3650" s="83" t="e">
        <f t="shared" si="170"/>
        <v>#DIV/0!</v>
      </c>
    </row>
    <row r="3651" spans="10:14" x14ac:dyDescent="0.25">
      <c r="J3651" s="84">
        <f>EOD_T-A3651</f>
        <v>42094</v>
      </c>
      <c r="K3651" s="83">
        <f t="shared" si="168"/>
        <v>0</v>
      </c>
      <c r="L3651" s="83" t="e">
        <f t="shared" si="169"/>
        <v>#DIV/0!</v>
      </c>
      <c r="M3651" s="83" t="e">
        <f>L3651-CGB_90DSMR</f>
        <v>#DIV/0!</v>
      </c>
      <c r="N3651" s="83" t="e">
        <f t="shared" si="170"/>
        <v>#DIV/0!</v>
      </c>
    </row>
    <row r="3652" spans="10:14" x14ac:dyDescent="0.25">
      <c r="J3652" s="84">
        <f>EOD_T-A3652</f>
        <v>42094</v>
      </c>
      <c r="K3652" s="83">
        <f t="shared" si="168"/>
        <v>0</v>
      </c>
      <c r="L3652" s="83" t="e">
        <f t="shared" si="169"/>
        <v>#DIV/0!</v>
      </c>
      <c r="M3652" s="83" t="e">
        <f>L3652-CGB_90DSMR</f>
        <v>#DIV/0!</v>
      </c>
      <c r="N3652" s="83" t="e">
        <f t="shared" si="170"/>
        <v>#DIV/0!</v>
      </c>
    </row>
    <row r="3653" spans="10:14" x14ac:dyDescent="0.25">
      <c r="J3653" s="84">
        <f>EOD_T-A3653</f>
        <v>42094</v>
      </c>
      <c r="K3653" s="83">
        <f t="shared" si="168"/>
        <v>0</v>
      </c>
      <c r="L3653" s="83" t="e">
        <f t="shared" si="169"/>
        <v>#DIV/0!</v>
      </c>
      <c r="M3653" s="83" t="e">
        <f>L3653-CGB_90DSMR</f>
        <v>#DIV/0!</v>
      </c>
      <c r="N3653" s="83" t="e">
        <f t="shared" si="170"/>
        <v>#DIV/0!</v>
      </c>
    </row>
    <row r="3654" spans="10:14" x14ac:dyDescent="0.25">
      <c r="J3654" s="84">
        <f>EOD_T-A3654</f>
        <v>42094</v>
      </c>
      <c r="K3654" s="83">
        <f t="shared" si="168"/>
        <v>0</v>
      </c>
      <c r="L3654" s="83" t="e">
        <f t="shared" si="169"/>
        <v>#DIV/0!</v>
      </c>
      <c r="M3654" s="83" t="e">
        <f>L3654-CGB_90DSMR</f>
        <v>#DIV/0!</v>
      </c>
      <c r="N3654" s="83" t="e">
        <f t="shared" si="170"/>
        <v>#DIV/0!</v>
      </c>
    </row>
    <row r="3655" spans="10:14" x14ac:dyDescent="0.25">
      <c r="J3655" s="84">
        <f>EOD_T-A3655</f>
        <v>42094</v>
      </c>
      <c r="K3655" s="83">
        <f t="shared" si="168"/>
        <v>0</v>
      </c>
      <c r="L3655" s="83" t="e">
        <f t="shared" si="169"/>
        <v>#DIV/0!</v>
      </c>
      <c r="M3655" s="83" t="e">
        <f>L3655-CGB_90DSMR</f>
        <v>#DIV/0!</v>
      </c>
      <c r="N3655" s="83" t="e">
        <f t="shared" si="170"/>
        <v>#DIV/0!</v>
      </c>
    </row>
    <row r="3656" spans="10:14" x14ac:dyDescent="0.25">
      <c r="J3656" s="84">
        <f>EOD_T-A3656</f>
        <v>42094</v>
      </c>
      <c r="K3656" s="83">
        <f t="shared" si="168"/>
        <v>0</v>
      </c>
      <c r="L3656" s="83" t="e">
        <f t="shared" si="169"/>
        <v>#DIV/0!</v>
      </c>
      <c r="M3656" s="83" t="e">
        <f>L3656-CGB_90DSMR</f>
        <v>#DIV/0!</v>
      </c>
      <c r="N3656" s="83" t="e">
        <f t="shared" si="170"/>
        <v>#DIV/0!</v>
      </c>
    </row>
    <row r="3657" spans="10:14" x14ac:dyDescent="0.25">
      <c r="J3657" s="84">
        <f>EOD_T-A3657</f>
        <v>42094</v>
      </c>
      <c r="K3657" s="83">
        <f t="shared" si="168"/>
        <v>0</v>
      </c>
      <c r="L3657" s="83" t="e">
        <f t="shared" si="169"/>
        <v>#DIV/0!</v>
      </c>
      <c r="M3657" s="83" t="e">
        <f>L3657-CGB_90DSMR</f>
        <v>#DIV/0!</v>
      </c>
      <c r="N3657" s="83" t="e">
        <f t="shared" si="170"/>
        <v>#DIV/0!</v>
      </c>
    </row>
    <row r="3658" spans="10:14" x14ac:dyDescent="0.25">
      <c r="J3658" s="84">
        <f>EOD_T-A3658</f>
        <v>42094</v>
      </c>
      <c r="K3658" s="83">
        <f t="shared" si="168"/>
        <v>0</v>
      </c>
      <c r="L3658" s="83" t="e">
        <f t="shared" si="169"/>
        <v>#DIV/0!</v>
      </c>
      <c r="M3658" s="83" t="e">
        <f>L3658-CGB_90DSMR</f>
        <v>#DIV/0!</v>
      </c>
      <c r="N3658" s="83" t="e">
        <f t="shared" si="170"/>
        <v>#DIV/0!</v>
      </c>
    </row>
    <row r="3659" spans="10:14" x14ac:dyDescent="0.25">
      <c r="J3659" s="84">
        <f>EOD_T-A3659</f>
        <v>42094</v>
      </c>
      <c r="K3659" s="83">
        <f t="shared" si="168"/>
        <v>0</v>
      </c>
      <c r="L3659" s="83" t="e">
        <f t="shared" si="169"/>
        <v>#DIV/0!</v>
      </c>
      <c r="M3659" s="83" t="e">
        <f>L3659-CGB_90DSMR</f>
        <v>#DIV/0!</v>
      </c>
      <c r="N3659" s="83" t="e">
        <f t="shared" si="170"/>
        <v>#DIV/0!</v>
      </c>
    </row>
    <row r="3660" spans="10:14" x14ac:dyDescent="0.25">
      <c r="J3660" s="84">
        <f>EOD_T-A3660</f>
        <v>42094</v>
      </c>
      <c r="K3660" s="83">
        <f t="shared" ref="K3660:K3723" si="171">E3660-E3661</f>
        <v>0</v>
      </c>
      <c r="L3660" s="83" t="e">
        <f t="shared" ref="L3660:L3723" si="172">K3660/E3661*100</f>
        <v>#DIV/0!</v>
      </c>
      <c r="M3660" s="83" t="e">
        <f>L3660-CGB_90DSMR</f>
        <v>#DIV/0!</v>
      </c>
      <c r="N3660" s="83" t="e">
        <f t="shared" ref="N3660:N3723" si="173">M3660*M3660</f>
        <v>#DIV/0!</v>
      </c>
    </row>
    <row r="3661" spans="10:14" x14ac:dyDescent="0.25">
      <c r="J3661" s="84">
        <f>EOD_T-A3661</f>
        <v>42094</v>
      </c>
      <c r="K3661" s="83">
        <f t="shared" si="171"/>
        <v>0</v>
      </c>
      <c r="L3661" s="83" t="e">
        <f t="shared" si="172"/>
        <v>#DIV/0!</v>
      </c>
      <c r="M3661" s="83" t="e">
        <f>L3661-CGB_90DSMR</f>
        <v>#DIV/0!</v>
      </c>
      <c r="N3661" s="83" t="e">
        <f t="shared" si="173"/>
        <v>#DIV/0!</v>
      </c>
    </row>
    <row r="3662" spans="10:14" x14ac:dyDescent="0.25">
      <c r="J3662" s="84">
        <f>EOD_T-A3662</f>
        <v>42094</v>
      </c>
      <c r="K3662" s="83">
        <f t="shared" si="171"/>
        <v>0</v>
      </c>
      <c r="L3662" s="83" t="e">
        <f t="shared" si="172"/>
        <v>#DIV/0!</v>
      </c>
      <c r="M3662" s="83" t="e">
        <f>L3662-CGB_90DSMR</f>
        <v>#DIV/0!</v>
      </c>
      <c r="N3662" s="83" t="e">
        <f t="shared" si="173"/>
        <v>#DIV/0!</v>
      </c>
    </row>
    <row r="3663" spans="10:14" x14ac:dyDescent="0.25">
      <c r="J3663" s="84">
        <f>EOD_T-A3663</f>
        <v>42094</v>
      </c>
      <c r="K3663" s="83">
        <f t="shared" si="171"/>
        <v>0</v>
      </c>
      <c r="L3663" s="83" t="e">
        <f t="shared" si="172"/>
        <v>#DIV/0!</v>
      </c>
      <c r="M3663" s="83" t="e">
        <f>L3663-CGB_90DSMR</f>
        <v>#DIV/0!</v>
      </c>
      <c r="N3663" s="83" t="e">
        <f t="shared" si="173"/>
        <v>#DIV/0!</v>
      </c>
    </row>
    <row r="3664" spans="10:14" x14ac:dyDescent="0.25">
      <c r="J3664" s="84">
        <f>EOD_T-A3664</f>
        <v>42094</v>
      </c>
      <c r="K3664" s="83">
        <f t="shared" si="171"/>
        <v>0</v>
      </c>
      <c r="L3664" s="83" t="e">
        <f t="shared" si="172"/>
        <v>#DIV/0!</v>
      </c>
      <c r="M3664" s="83" t="e">
        <f>L3664-CGB_90DSMR</f>
        <v>#DIV/0!</v>
      </c>
      <c r="N3664" s="83" t="e">
        <f t="shared" si="173"/>
        <v>#DIV/0!</v>
      </c>
    </row>
    <row r="3665" spans="10:14" x14ac:dyDescent="0.25">
      <c r="J3665" s="84">
        <f>EOD_T-A3665</f>
        <v>42094</v>
      </c>
      <c r="K3665" s="83">
        <f t="shared" si="171"/>
        <v>0</v>
      </c>
      <c r="L3665" s="83" t="e">
        <f t="shared" si="172"/>
        <v>#DIV/0!</v>
      </c>
      <c r="M3665" s="83" t="e">
        <f>L3665-CGB_90DSMR</f>
        <v>#DIV/0!</v>
      </c>
      <c r="N3665" s="83" t="e">
        <f t="shared" si="173"/>
        <v>#DIV/0!</v>
      </c>
    </row>
    <row r="3666" spans="10:14" x14ac:dyDescent="0.25">
      <c r="J3666" s="84">
        <f>EOD_T-A3666</f>
        <v>42094</v>
      </c>
      <c r="K3666" s="83">
        <f t="shared" si="171"/>
        <v>0</v>
      </c>
      <c r="L3666" s="83" t="e">
        <f t="shared" si="172"/>
        <v>#DIV/0!</v>
      </c>
      <c r="M3666" s="83" t="e">
        <f>L3666-CGB_90DSMR</f>
        <v>#DIV/0!</v>
      </c>
      <c r="N3666" s="83" t="e">
        <f t="shared" si="173"/>
        <v>#DIV/0!</v>
      </c>
    </row>
    <row r="3667" spans="10:14" x14ac:dyDescent="0.25">
      <c r="J3667" s="84">
        <f>EOD_T-A3667</f>
        <v>42094</v>
      </c>
      <c r="K3667" s="83">
        <f t="shared" si="171"/>
        <v>0</v>
      </c>
      <c r="L3667" s="83" t="e">
        <f t="shared" si="172"/>
        <v>#DIV/0!</v>
      </c>
      <c r="M3667" s="83" t="e">
        <f>L3667-CGB_90DSMR</f>
        <v>#DIV/0!</v>
      </c>
      <c r="N3667" s="83" t="e">
        <f t="shared" si="173"/>
        <v>#DIV/0!</v>
      </c>
    </row>
    <row r="3668" spans="10:14" x14ac:dyDescent="0.25">
      <c r="J3668" s="84">
        <f>EOD_T-A3668</f>
        <v>42094</v>
      </c>
      <c r="K3668" s="83">
        <f t="shared" si="171"/>
        <v>0</v>
      </c>
      <c r="L3668" s="83" t="e">
        <f t="shared" si="172"/>
        <v>#DIV/0!</v>
      </c>
      <c r="M3668" s="83" t="e">
        <f>L3668-CGB_90DSMR</f>
        <v>#DIV/0!</v>
      </c>
      <c r="N3668" s="83" t="e">
        <f t="shared" si="173"/>
        <v>#DIV/0!</v>
      </c>
    </row>
    <row r="3669" spans="10:14" x14ac:dyDescent="0.25">
      <c r="J3669" s="84">
        <f>EOD_T-A3669</f>
        <v>42094</v>
      </c>
      <c r="K3669" s="83">
        <f t="shared" si="171"/>
        <v>0</v>
      </c>
      <c r="L3669" s="83" t="e">
        <f t="shared" si="172"/>
        <v>#DIV/0!</v>
      </c>
      <c r="M3669" s="83" t="e">
        <f>L3669-CGB_90DSMR</f>
        <v>#DIV/0!</v>
      </c>
      <c r="N3669" s="83" t="e">
        <f t="shared" si="173"/>
        <v>#DIV/0!</v>
      </c>
    </row>
    <row r="3670" spans="10:14" x14ac:dyDescent="0.25">
      <c r="J3670" s="84">
        <f>EOD_T-A3670</f>
        <v>42094</v>
      </c>
      <c r="K3670" s="83">
        <f t="shared" si="171"/>
        <v>0</v>
      </c>
      <c r="L3670" s="83" t="e">
        <f t="shared" si="172"/>
        <v>#DIV/0!</v>
      </c>
      <c r="M3670" s="83" t="e">
        <f>L3670-CGB_90DSMR</f>
        <v>#DIV/0!</v>
      </c>
      <c r="N3670" s="83" t="e">
        <f t="shared" si="173"/>
        <v>#DIV/0!</v>
      </c>
    </row>
    <row r="3671" spans="10:14" x14ac:dyDescent="0.25">
      <c r="J3671" s="84">
        <f>EOD_T-A3671</f>
        <v>42094</v>
      </c>
      <c r="K3671" s="83">
        <f t="shared" si="171"/>
        <v>0</v>
      </c>
      <c r="L3671" s="83" t="e">
        <f t="shared" si="172"/>
        <v>#DIV/0!</v>
      </c>
      <c r="M3671" s="83" t="e">
        <f>L3671-CGB_90DSMR</f>
        <v>#DIV/0!</v>
      </c>
      <c r="N3671" s="83" t="e">
        <f t="shared" si="173"/>
        <v>#DIV/0!</v>
      </c>
    </row>
    <row r="3672" spans="10:14" x14ac:dyDescent="0.25">
      <c r="J3672" s="84">
        <f>EOD_T-A3672</f>
        <v>42094</v>
      </c>
      <c r="K3672" s="83">
        <f t="shared" si="171"/>
        <v>0</v>
      </c>
      <c r="L3672" s="83" t="e">
        <f t="shared" si="172"/>
        <v>#DIV/0!</v>
      </c>
      <c r="M3672" s="83" t="e">
        <f>L3672-CGB_90DSMR</f>
        <v>#DIV/0!</v>
      </c>
      <c r="N3672" s="83" t="e">
        <f t="shared" si="173"/>
        <v>#DIV/0!</v>
      </c>
    </row>
    <row r="3673" spans="10:14" x14ac:dyDescent="0.25">
      <c r="J3673" s="84">
        <f>EOD_T-A3673</f>
        <v>42094</v>
      </c>
      <c r="K3673" s="83">
        <f t="shared" si="171"/>
        <v>0</v>
      </c>
      <c r="L3673" s="83" t="e">
        <f t="shared" si="172"/>
        <v>#DIV/0!</v>
      </c>
      <c r="M3673" s="83" t="e">
        <f>L3673-CGB_90DSMR</f>
        <v>#DIV/0!</v>
      </c>
      <c r="N3673" s="83" t="e">
        <f t="shared" si="173"/>
        <v>#DIV/0!</v>
      </c>
    </row>
    <row r="3674" spans="10:14" x14ac:dyDescent="0.25">
      <c r="J3674" s="84">
        <f>EOD_T-A3674</f>
        <v>42094</v>
      </c>
      <c r="K3674" s="83">
        <f t="shared" si="171"/>
        <v>0</v>
      </c>
      <c r="L3674" s="83" t="e">
        <f t="shared" si="172"/>
        <v>#DIV/0!</v>
      </c>
      <c r="M3674" s="83" t="e">
        <f>L3674-CGB_90DSMR</f>
        <v>#DIV/0!</v>
      </c>
      <c r="N3674" s="83" t="e">
        <f t="shared" si="173"/>
        <v>#DIV/0!</v>
      </c>
    </row>
    <row r="3675" spans="10:14" x14ac:dyDescent="0.25">
      <c r="J3675" s="84">
        <f>EOD_T-A3675</f>
        <v>42094</v>
      </c>
      <c r="K3675" s="83">
        <f t="shared" si="171"/>
        <v>0</v>
      </c>
      <c r="L3675" s="83" t="e">
        <f t="shared" si="172"/>
        <v>#DIV/0!</v>
      </c>
      <c r="M3675" s="83" t="e">
        <f>L3675-CGB_90DSMR</f>
        <v>#DIV/0!</v>
      </c>
      <c r="N3675" s="83" t="e">
        <f t="shared" si="173"/>
        <v>#DIV/0!</v>
      </c>
    </row>
    <row r="3676" spans="10:14" x14ac:dyDescent="0.25">
      <c r="J3676" s="84">
        <f>EOD_T-A3676</f>
        <v>42094</v>
      </c>
      <c r="K3676" s="83">
        <f t="shared" si="171"/>
        <v>0</v>
      </c>
      <c r="L3676" s="83" t="e">
        <f t="shared" si="172"/>
        <v>#DIV/0!</v>
      </c>
      <c r="M3676" s="83" t="e">
        <f>L3676-CGB_90DSMR</f>
        <v>#DIV/0!</v>
      </c>
      <c r="N3676" s="83" t="e">
        <f t="shared" si="173"/>
        <v>#DIV/0!</v>
      </c>
    </row>
    <row r="3677" spans="10:14" x14ac:dyDescent="0.25">
      <c r="J3677" s="84">
        <f>EOD_T-A3677</f>
        <v>42094</v>
      </c>
      <c r="K3677" s="83">
        <f t="shared" si="171"/>
        <v>0</v>
      </c>
      <c r="L3677" s="83" t="e">
        <f t="shared" si="172"/>
        <v>#DIV/0!</v>
      </c>
      <c r="M3677" s="83" t="e">
        <f>L3677-CGB_90DSMR</f>
        <v>#DIV/0!</v>
      </c>
      <c r="N3677" s="83" t="e">
        <f t="shared" si="173"/>
        <v>#DIV/0!</v>
      </c>
    </row>
    <row r="3678" spans="10:14" x14ac:dyDescent="0.25">
      <c r="J3678" s="84">
        <f>EOD_T-A3678</f>
        <v>42094</v>
      </c>
      <c r="K3678" s="83">
        <f t="shared" si="171"/>
        <v>0</v>
      </c>
      <c r="L3678" s="83" t="e">
        <f t="shared" si="172"/>
        <v>#DIV/0!</v>
      </c>
      <c r="M3678" s="83" t="e">
        <f>L3678-CGB_90DSMR</f>
        <v>#DIV/0!</v>
      </c>
      <c r="N3678" s="83" t="e">
        <f t="shared" si="173"/>
        <v>#DIV/0!</v>
      </c>
    </row>
    <row r="3679" spans="10:14" x14ac:dyDescent="0.25">
      <c r="J3679" s="84">
        <f>EOD_T-A3679</f>
        <v>42094</v>
      </c>
      <c r="K3679" s="83">
        <f t="shared" si="171"/>
        <v>0</v>
      </c>
      <c r="L3679" s="83" t="e">
        <f t="shared" si="172"/>
        <v>#DIV/0!</v>
      </c>
      <c r="M3679" s="83" t="e">
        <f>L3679-CGB_90DSMR</f>
        <v>#DIV/0!</v>
      </c>
      <c r="N3679" s="83" t="e">
        <f t="shared" si="173"/>
        <v>#DIV/0!</v>
      </c>
    </row>
    <row r="3680" spans="10:14" x14ac:dyDescent="0.25">
      <c r="J3680" s="84">
        <f>EOD_T-A3680</f>
        <v>42094</v>
      </c>
      <c r="K3680" s="83">
        <f t="shared" si="171"/>
        <v>0</v>
      </c>
      <c r="L3680" s="83" t="e">
        <f t="shared" si="172"/>
        <v>#DIV/0!</v>
      </c>
      <c r="M3680" s="83" t="e">
        <f>L3680-CGB_90DSMR</f>
        <v>#DIV/0!</v>
      </c>
      <c r="N3680" s="83" t="e">
        <f t="shared" si="173"/>
        <v>#DIV/0!</v>
      </c>
    </row>
    <row r="3681" spans="10:14" x14ac:dyDescent="0.25">
      <c r="J3681" s="84">
        <f>EOD_T-A3681</f>
        <v>42094</v>
      </c>
      <c r="K3681" s="83">
        <f t="shared" si="171"/>
        <v>0</v>
      </c>
      <c r="L3681" s="83" t="e">
        <f t="shared" si="172"/>
        <v>#DIV/0!</v>
      </c>
      <c r="M3681" s="83" t="e">
        <f>L3681-CGB_90DSMR</f>
        <v>#DIV/0!</v>
      </c>
      <c r="N3681" s="83" t="e">
        <f t="shared" si="173"/>
        <v>#DIV/0!</v>
      </c>
    </row>
    <row r="3682" spans="10:14" x14ac:dyDescent="0.25">
      <c r="J3682" s="84">
        <f>EOD_T-A3682</f>
        <v>42094</v>
      </c>
      <c r="K3682" s="83">
        <f t="shared" si="171"/>
        <v>0</v>
      </c>
      <c r="L3682" s="83" t="e">
        <f t="shared" si="172"/>
        <v>#DIV/0!</v>
      </c>
      <c r="M3682" s="83" t="e">
        <f>L3682-CGB_90DSMR</f>
        <v>#DIV/0!</v>
      </c>
      <c r="N3682" s="83" t="e">
        <f t="shared" si="173"/>
        <v>#DIV/0!</v>
      </c>
    </row>
    <row r="3683" spans="10:14" x14ac:dyDescent="0.25">
      <c r="J3683" s="84">
        <f>EOD_T-A3683</f>
        <v>42094</v>
      </c>
      <c r="K3683" s="83">
        <f t="shared" si="171"/>
        <v>0</v>
      </c>
      <c r="L3683" s="83" t="e">
        <f t="shared" si="172"/>
        <v>#DIV/0!</v>
      </c>
      <c r="M3683" s="83" t="e">
        <f>L3683-CGB_90DSMR</f>
        <v>#DIV/0!</v>
      </c>
      <c r="N3683" s="83" t="e">
        <f t="shared" si="173"/>
        <v>#DIV/0!</v>
      </c>
    </row>
    <row r="3684" spans="10:14" x14ac:dyDescent="0.25">
      <c r="J3684" s="84">
        <f>EOD_T-A3684</f>
        <v>42094</v>
      </c>
      <c r="K3684" s="83">
        <f t="shared" si="171"/>
        <v>0</v>
      </c>
      <c r="L3684" s="83" t="e">
        <f t="shared" si="172"/>
        <v>#DIV/0!</v>
      </c>
      <c r="M3684" s="83" t="e">
        <f>L3684-CGB_90DSMR</f>
        <v>#DIV/0!</v>
      </c>
      <c r="N3684" s="83" t="e">
        <f t="shared" si="173"/>
        <v>#DIV/0!</v>
      </c>
    </row>
    <row r="3685" spans="10:14" x14ac:dyDescent="0.25">
      <c r="J3685" s="84">
        <f>EOD_T-A3685</f>
        <v>42094</v>
      </c>
      <c r="K3685" s="83">
        <f t="shared" si="171"/>
        <v>0</v>
      </c>
      <c r="L3685" s="83" t="e">
        <f t="shared" si="172"/>
        <v>#DIV/0!</v>
      </c>
      <c r="M3685" s="83" t="e">
        <f>L3685-CGB_90DSMR</f>
        <v>#DIV/0!</v>
      </c>
      <c r="N3685" s="83" t="e">
        <f t="shared" si="173"/>
        <v>#DIV/0!</v>
      </c>
    </row>
    <row r="3686" spans="10:14" x14ac:dyDescent="0.25">
      <c r="J3686" s="84">
        <f>EOD_T-A3686</f>
        <v>42094</v>
      </c>
      <c r="K3686" s="83">
        <f t="shared" si="171"/>
        <v>0</v>
      </c>
      <c r="L3686" s="83" t="e">
        <f t="shared" si="172"/>
        <v>#DIV/0!</v>
      </c>
      <c r="M3686" s="83" t="e">
        <f>L3686-CGB_90DSMR</f>
        <v>#DIV/0!</v>
      </c>
      <c r="N3686" s="83" t="e">
        <f t="shared" si="173"/>
        <v>#DIV/0!</v>
      </c>
    </row>
    <row r="3687" spans="10:14" x14ac:dyDescent="0.25">
      <c r="J3687" s="84">
        <f>EOD_T-A3687</f>
        <v>42094</v>
      </c>
      <c r="K3687" s="83">
        <f t="shared" si="171"/>
        <v>0</v>
      </c>
      <c r="L3687" s="83" t="e">
        <f t="shared" si="172"/>
        <v>#DIV/0!</v>
      </c>
      <c r="M3687" s="83" t="e">
        <f>L3687-CGB_90DSMR</f>
        <v>#DIV/0!</v>
      </c>
      <c r="N3687" s="83" t="e">
        <f t="shared" si="173"/>
        <v>#DIV/0!</v>
      </c>
    </row>
    <row r="3688" spans="10:14" x14ac:dyDescent="0.25">
      <c r="J3688" s="84">
        <f>EOD_T-A3688</f>
        <v>42094</v>
      </c>
      <c r="K3688" s="83">
        <f t="shared" si="171"/>
        <v>0</v>
      </c>
      <c r="L3688" s="83" t="e">
        <f t="shared" si="172"/>
        <v>#DIV/0!</v>
      </c>
      <c r="M3688" s="83" t="e">
        <f>L3688-CGB_90DSMR</f>
        <v>#DIV/0!</v>
      </c>
      <c r="N3688" s="83" t="e">
        <f t="shared" si="173"/>
        <v>#DIV/0!</v>
      </c>
    </row>
    <row r="3689" spans="10:14" x14ac:dyDescent="0.25">
      <c r="J3689" s="84">
        <f>EOD_T-A3689</f>
        <v>42094</v>
      </c>
      <c r="K3689" s="83">
        <f t="shared" si="171"/>
        <v>0</v>
      </c>
      <c r="L3689" s="83" t="e">
        <f t="shared" si="172"/>
        <v>#DIV/0!</v>
      </c>
      <c r="M3689" s="83" t="e">
        <f>L3689-CGB_90DSMR</f>
        <v>#DIV/0!</v>
      </c>
      <c r="N3689" s="83" t="e">
        <f t="shared" si="173"/>
        <v>#DIV/0!</v>
      </c>
    </row>
    <row r="3690" spans="10:14" x14ac:dyDescent="0.25">
      <c r="J3690" s="84">
        <f>EOD_T-A3690</f>
        <v>42094</v>
      </c>
      <c r="K3690" s="83">
        <f t="shared" si="171"/>
        <v>0</v>
      </c>
      <c r="L3690" s="83" t="e">
        <f t="shared" si="172"/>
        <v>#DIV/0!</v>
      </c>
      <c r="M3690" s="83" t="e">
        <f>L3690-CGB_90DSMR</f>
        <v>#DIV/0!</v>
      </c>
      <c r="N3690" s="83" t="e">
        <f t="shared" si="173"/>
        <v>#DIV/0!</v>
      </c>
    </row>
    <row r="3691" spans="10:14" x14ac:dyDescent="0.25">
      <c r="J3691" s="84">
        <f>EOD_T-A3691</f>
        <v>42094</v>
      </c>
      <c r="K3691" s="83">
        <f t="shared" si="171"/>
        <v>0</v>
      </c>
      <c r="L3691" s="83" t="e">
        <f t="shared" si="172"/>
        <v>#DIV/0!</v>
      </c>
      <c r="M3691" s="83" t="e">
        <f>L3691-CGB_90DSMR</f>
        <v>#DIV/0!</v>
      </c>
      <c r="N3691" s="83" t="e">
        <f t="shared" si="173"/>
        <v>#DIV/0!</v>
      </c>
    </row>
    <row r="3692" spans="10:14" x14ac:dyDescent="0.25">
      <c r="J3692" s="84">
        <f>EOD_T-A3692</f>
        <v>42094</v>
      </c>
      <c r="K3692" s="83">
        <f t="shared" si="171"/>
        <v>0</v>
      </c>
      <c r="L3692" s="83" t="e">
        <f t="shared" si="172"/>
        <v>#DIV/0!</v>
      </c>
      <c r="M3692" s="83" t="e">
        <f>L3692-CGB_90DSMR</f>
        <v>#DIV/0!</v>
      </c>
      <c r="N3692" s="83" t="e">
        <f t="shared" si="173"/>
        <v>#DIV/0!</v>
      </c>
    </row>
    <row r="3693" spans="10:14" x14ac:dyDescent="0.25">
      <c r="J3693" s="84">
        <f>EOD_T-A3693</f>
        <v>42094</v>
      </c>
      <c r="K3693" s="83">
        <f t="shared" si="171"/>
        <v>0</v>
      </c>
      <c r="L3693" s="83" t="e">
        <f t="shared" si="172"/>
        <v>#DIV/0!</v>
      </c>
      <c r="M3693" s="83" t="e">
        <f>L3693-CGB_90DSMR</f>
        <v>#DIV/0!</v>
      </c>
      <c r="N3693" s="83" t="e">
        <f t="shared" si="173"/>
        <v>#DIV/0!</v>
      </c>
    </row>
    <row r="3694" spans="10:14" x14ac:dyDescent="0.25">
      <c r="J3694" s="84">
        <f>EOD_T-A3694</f>
        <v>42094</v>
      </c>
      <c r="K3694" s="83">
        <f t="shared" si="171"/>
        <v>0</v>
      </c>
      <c r="L3694" s="83" t="e">
        <f t="shared" si="172"/>
        <v>#DIV/0!</v>
      </c>
      <c r="M3694" s="83" t="e">
        <f>L3694-CGB_90DSMR</f>
        <v>#DIV/0!</v>
      </c>
      <c r="N3694" s="83" t="e">
        <f t="shared" si="173"/>
        <v>#DIV/0!</v>
      </c>
    </row>
    <row r="3695" spans="10:14" x14ac:dyDescent="0.25">
      <c r="J3695" s="84">
        <f>EOD_T-A3695</f>
        <v>42094</v>
      </c>
      <c r="K3695" s="83">
        <f t="shared" si="171"/>
        <v>0</v>
      </c>
      <c r="L3695" s="83" t="e">
        <f t="shared" si="172"/>
        <v>#DIV/0!</v>
      </c>
      <c r="M3695" s="83" t="e">
        <f>L3695-CGB_90DSMR</f>
        <v>#DIV/0!</v>
      </c>
      <c r="N3695" s="83" t="e">
        <f t="shared" si="173"/>
        <v>#DIV/0!</v>
      </c>
    </row>
    <row r="3696" spans="10:14" x14ac:dyDescent="0.25">
      <c r="J3696" s="84">
        <f>EOD_T-A3696</f>
        <v>42094</v>
      </c>
      <c r="K3696" s="83">
        <f t="shared" si="171"/>
        <v>0</v>
      </c>
      <c r="L3696" s="83" t="e">
        <f t="shared" si="172"/>
        <v>#DIV/0!</v>
      </c>
      <c r="M3696" s="83" t="e">
        <f>L3696-CGB_90DSMR</f>
        <v>#DIV/0!</v>
      </c>
      <c r="N3696" s="83" t="e">
        <f t="shared" si="173"/>
        <v>#DIV/0!</v>
      </c>
    </row>
    <row r="3697" spans="10:14" x14ac:dyDescent="0.25">
      <c r="J3697" s="84">
        <f>EOD_T-A3697</f>
        <v>42094</v>
      </c>
      <c r="K3697" s="83">
        <f t="shared" si="171"/>
        <v>0</v>
      </c>
      <c r="L3697" s="83" t="e">
        <f t="shared" si="172"/>
        <v>#DIV/0!</v>
      </c>
      <c r="M3697" s="83" t="e">
        <f>L3697-CGB_90DSMR</f>
        <v>#DIV/0!</v>
      </c>
      <c r="N3697" s="83" t="e">
        <f t="shared" si="173"/>
        <v>#DIV/0!</v>
      </c>
    </row>
    <row r="3698" spans="10:14" x14ac:dyDescent="0.25">
      <c r="J3698" s="84">
        <f>EOD_T-A3698</f>
        <v>42094</v>
      </c>
      <c r="K3698" s="83">
        <f t="shared" si="171"/>
        <v>0</v>
      </c>
      <c r="L3698" s="83" t="e">
        <f t="shared" si="172"/>
        <v>#DIV/0!</v>
      </c>
      <c r="M3698" s="83" t="e">
        <f>L3698-CGB_90DSMR</f>
        <v>#DIV/0!</v>
      </c>
      <c r="N3698" s="83" t="e">
        <f t="shared" si="173"/>
        <v>#DIV/0!</v>
      </c>
    </row>
    <row r="3699" spans="10:14" x14ac:dyDescent="0.25">
      <c r="J3699" s="84">
        <f>EOD_T-A3699</f>
        <v>42094</v>
      </c>
      <c r="K3699" s="83">
        <f t="shared" si="171"/>
        <v>0</v>
      </c>
      <c r="L3699" s="83" t="e">
        <f t="shared" si="172"/>
        <v>#DIV/0!</v>
      </c>
      <c r="M3699" s="83" t="e">
        <f>L3699-CGB_90DSMR</f>
        <v>#DIV/0!</v>
      </c>
      <c r="N3699" s="83" t="e">
        <f t="shared" si="173"/>
        <v>#DIV/0!</v>
      </c>
    </row>
    <row r="3700" spans="10:14" x14ac:dyDescent="0.25">
      <c r="J3700" s="84">
        <f>EOD_T-A3700</f>
        <v>42094</v>
      </c>
      <c r="K3700" s="83">
        <f t="shared" si="171"/>
        <v>0</v>
      </c>
      <c r="L3700" s="83" t="e">
        <f t="shared" si="172"/>
        <v>#DIV/0!</v>
      </c>
      <c r="M3700" s="83" t="e">
        <f>L3700-CGB_90DSMR</f>
        <v>#DIV/0!</v>
      </c>
      <c r="N3700" s="83" t="e">
        <f t="shared" si="173"/>
        <v>#DIV/0!</v>
      </c>
    </row>
    <row r="3701" spans="10:14" x14ac:dyDescent="0.25">
      <c r="J3701" s="84">
        <f>EOD_T-A3701</f>
        <v>42094</v>
      </c>
      <c r="K3701" s="83">
        <f t="shared" si="171"/>
        <v>0</v>
      </c>
      <c r="L3701" s="83" t="e">
        <f t="shared" si="172"/>
        <v>#DIV/0!</v>
      </c>
      <c r="M3701" s="83" t="e">
        <f>L3701-CGB_90DSMR</f>
        <v>#DIV/0!</v>
      </c>
      <c r="N3701" s="83" t="e">
        <f t="shared" si="173"/>
        <v>#DIV/0!</v>
      </c>
    </row>
    <row r="3702" spans="10:14" x14ac:dyDescent="0.25">
      <c r="J3702" s="84">
        <f>EOD_T-A3702</f>
        <v>42094</v>
      </c>
      <c r="K3702" s="83">
        <f t="shared" si="171"/>
        <v>0</v>
      </c>
      <c r="L3702" s="83" t="e">
        <f t="shared" si="172"/>
        <v>#DIV/0!</v>
      </c>
      <c r="M3702" s="83" t="e">
        <f>L3702-CGB_90DSMR</f>
        <v>#DIV/0!</v>
      </c>
      <c r="N3702" s="83" t="e">
        <f t="shared" si="173"/>
        <v>#DIV/0!</v>
      </c>
    </row>
    <row r="3703" spans="10:14" x14ac:dyDescent="0.25">
      <c r="J3703" s="84">
        <f>EOD_T-A3703</f>
        <v>42094</v>
      </c>
      <c r="K3703" s="83">
        <f t="shared" si="171"/>
        <v>0</v>
      </c>
      <c r="L3703" s="83" t="e">
        <f t="shared" si="172"/>
        <v>#DIV/0!</v>
      </c>
      <c r="M3703" s="83" t="e">
        <f>L3703-CGB_90DSMR</f>
        <v>#DIV/0!</v>
      </c>
      <c r="N3703" s="83" t="e">
        <f t="shared" si="173"/>
        <v>#DIV/0!</v>
      </c>
    </row>
    <row r="3704" spans="10:14" x14ac:dyDescent="0.25">
      <c r="J3704" s="84">
        <f>EOD_T-A3704</f>
        <v>42094</v>
      </c>
      <c r="K3704" s="83">
        <f t="shared" si="171"/>
        <v>0</v>
      </c>
      <c r="L3704" s="83" t="e">
        <f t="shared" si="172"/>
        <v>#DIV/0!</v>
      </c>
      <c r="M3704" s="83" t="e">
        <f>L3704-CGB_90DSMR</f>
        <v>#DIV/0!</v>
      </c>
      <c r="N3704" s="83" t="e">
        <f t="shared" si="173"/>
        <v>#DIV/0!</v>
      </c>
    </row>
    <row r="3705" spans="10:14" x14ac:dyDescent="0.25">
      <c r="J3705" s="84">
        <f>EOD_T-A3705</f>
        <v>42094</v>
      </c>
      <c r="K3705" s="83">
        <f t="shared" si="171"/>
        <v>0</v>
      </c>
      <c r="L3705" s="83" t="e">
        <f t="shared" si="172"/>
        <v>#DIV/0!</v>
      </c>
      <c r="M3705" s="83" t="e">
        <f>L3705-CGB_90DSMR</f>
        <v>#DIV/0!</v>
      </c>
      <c r="N3705" s="83" t="e">
        <f t="shared" si="173"/>
        <v>#DIV/0!</v>
      </c>
    </row>
    <row r="3706" spans="10:14" x14ac:dyDescent="0.25">
      <c r="J3706" s="84">
        <f>EOD_T-A3706</f>
        <v>42094</v>
      </c>
      <c r="K3706" s="83">
        <f t="shared" si="171"/>
        <v>0</v>
      </c>
      <c r="L3706" s="83" t="e">
        <f t="shared" si="172"/>
        <v>#DIV/0!</v>
      </c>
      <c r="M3706" s="83" t="e">
        <f>L3706-CGB_90DSMR</f>
        <v>#DIV/0!</v>
      </c>
      <c r="N3706" s="83" t="e">
        <f t="shared" si="173"/>
        <v>#DIV/0!</v>
      </c>
    </row>
    <row r="3707" spans="10:14" x14ac:dyDescent="0.25">
      <c r="J3707" s="84">
        <f>EOD_T-A3707</f>
        <v>42094</v>
      </c>
      <c r="K3707" s="83">
        <f t="shared" si="171"/>
        <v>0</v>
      </c>
      <c r="L3707" s="83" t="e">
        <f t="shared" si="172"/>
        <v>#DIV/0!</v>
      </c>
      <c r="M3707" s="83" t="e">
        <f>L3707-CGB_90DSMR</f>
        <v>#DIV/0!</v>
      </c>
      <c r="N3707" s="83" t="e">
        <f t="shared" si="173"/>
        <v>#DIV/0!</v>
      </c>
    </row>
    <row r="3708" spans="10:14" x14ac:dyDescent="0.25">
      <c r="J3708" s="84">
        <f>EOD_T-A3708</f>
        <v>42094</v>
      </c>
      <c r="K3708" s="83">
        <f t="shared" si="171"/>
        <v>0</v>
      </c>
      <c r="L3708" s="83" t="e">
        <f t="shared" si="172"/>
        <v>#DIV/0!</v>
      </c>
      <c r="M3708" s="83" t="e">
        <f>L3708-CGB_90DSMR</f>
        <v>#DIV/0!</v>
      </c>
      <c r="N3708" s="83" t="e">
        <f t="shared" si="173"/>
        <v>#DIV/0!</v>
      </c>
    </row>
    <row r="3709" spans="10:14" x14ac:dyDescent="0.25">
      <c r="J3709" s="84">
        <f>EOD_T-A3709</f>
        <v>42094</v>
      </c>
      <c r="K3709" s="83">
        <f t="shared" si="171"/>
        <v>0</v>
      </c>
      <c r="L3709" s="83" t="e">
        <f t="shared" si="172"/>
        <v>#DIV/0!</v>
      </c>
      <c r="M3709" s="83" t="e">
        <f>L3709-CGB_90DSMR</f>
        <v>#DIV/0!</v>
      </c>
      <c r="N3709" s="83" t="e">
        <f t="shared" si="173"/>
        <v>#DIV/0!</v>
      </c>
    </row>
    <row r="3710" spans="10:14" x14ac:dyDescent="0.25">
      <c r="J3710" s="84">
        <f>EOD_T-A3710</f>
        <v>42094</v>
      </c>
      <c r="K3710" s="83">
        <f t="shared" si="171"/>
        <v>0</v>
      </c>
      <c r="L3710" s="83" t="e">
        <f t="shared" si="172"/>
        <v>#DIV/0!</v>
      </c>
      <c r="M3710" s="83" t="e">
        <f>L3710-CGB_90DSMR</f>
        <v>#DIV/0!</v>
      </c>
      <c r="N3710" s="83" t="e">
        <f t="shared" si="173"/>
        <v>#DIV/0!</v>
      </c>
    </row>
    <row r="3711" spans="10:14" x14ac:dyDescent="0.25">
      <c r="J3711" s="84">
        <f>EOD_T-A3711</f>
        <v>42094</v>
      </c>
      <c r="K3711" s="83">
        <f t="shared" si="171"/>
        <v>0</v>
      </c>
      <c r="L3711" s="83" t="e">
        <f t="shared" si="172"/>
        <v>#DIV/0!</v>
      </c>
      <c r="M3711" s="83" t="e">
        <f>L3711-CGB_90DSMR</f>
        <v>#DIV/0!</v>
      </c>
      <c r="N3711" s="83" t="e">
        <f t="shared" si="173"/>
        <v>#DIV/0!</v>
      </c>
    </row>
    <row r="3712" spans="10:14" x14ac:dyDescent="0.25">
      <c r="J3712" s="84">
        <f>EOD_T-A3712</f>
        <v>42094</v>
      </c>
      <c r="K3712" s="83">
        <f t="shared" si="171"/>
        <v>0</v>
      </c>
      <c r="L3712" s="83" t="e">
        <f t="shared" si="172"/>
        <v>#DIV/0!</v>
      </c>
      <c r="M3712" s="83" t="e">
        <f>L3712-CGB_90DSMR</f>
        <v>#DIV/0!</v>
      </c>
      <c r="N3712" s="83" t="e">
        <f t="shared" si="173"/>
        <v>#DIV/0!</v>
      </c>
    </row>
    <row r="3713" spans="10:14" x14ac:dyDescent="0.25">
      <c r="J3713" s="84">
        <f>EOD_T-A3713</f>
        <v>42094</v>
      </c>
      <c r="K3713" s="83">
        <f t="shared" si="171"/>
        <v>0</v>
      </c>
      <c r="L3713" s="83" t="e">
        <f t="shared" si="172"/>
        <v>#DIV/0!</v>
      </c>
      <c r="M3713" s="83" t="e">
        <f>L3713-CGB_90DSMR</f>
        <v>#DIV/0!</v>
      </c>
      <c r="N3713" s="83" t="e">
        <f t="shared" si="173"/>
        <v>#DIV/0!</v>
      </c>
    </row>
    <row r="3714" spans="10:14" x14ac:dyDescent="0.25">
      <c r="J3714" s="84">
        <f>EOD_T-A3714</f>
        <v>42094</v>
      </c>
      <c r="K3714" s="83">
        <f t="shared" si="171"/>
        <v>0</v>
      </c>
      <c r="L3714" s="83" t="e">
        <f t="shared" si="172"/>
        <v>#DIV/0!</v>
      </c>
      <c r="M3714" s="83" t="e">
        <f>L3714-CGB_90DSMR</f>
        <v>#DIV/0!</v>
      </c>
      <c r="N3714" s="83" t="e">
        <f t="shared" si="173"/>
        <v>#DIV/0!</v>
      </c>
    </row>
    <row r="3715" spans="10:14" x14ac:dyDescent="0.25">
      <c r="J3715" s="84">
        <f>EOD_T-A3715</f>
        <v>42094</v>
      </c>
      <c r="K3715" s="83">
        <f t="shared" si="171"/>
        <v>0</v>
      </c>
      <c r="L3715" s="83" t="e">
        <f t="shared" si="172"/>
        <v>#DIV/0!</v>
      </c>
      <c r="M3715" s="83" t="e">
        <f>L3715-CGB_90DSMR</f>
        <v>#DIV/0!</v>
      </c>
      <c r="N3715" s="83" t="e">
        <f t="shared" si="173"/>
        <v>#DIV/0!</v>
      </c>
    </row>
    <row r="3716" spans="10:14" x14ac:dyDescent="0.25">
      <c r="J3716" s="84">
        <f>EOD_T-A3716</f>
        <v>42094</v>
      </c>
      <c r="K3716" s="83">
        <f t="shared" si="171"/>
        <v>0</v>
      </c>
      <c r="L3716" s="83" t="e">
        <f t="shared" si="172"/>
        <v>#DIV/0!</v>
      </c>
      <c r="M3716" s="83" t="e">
        <f>L3716-CGB_90DSMR</f>
        <v>#DIV/0!</v>
      </c>
      <c r="N3716" s="83" t="e">
        <f t="shared" si="173"/>
        <v>#DIV/0!</v>
      </c>
    </row>
    <row r="3717" spans="10:14" x14ac:dyDescent="0.25">
      <c r="J3717" s="84">
        <f>EOD_T-A3717</f>
        <v>42094</v>
      </c>
      <c r="K3717" s="83">
        <f t="shared" si="171"/>
        <v>0</v>
      </c>
      <c r="L3717" s="83" t="e">
        <f t="shared" si="172"/>
        <v>#DIV/0!</v>
      </c>
      <c r="M3717" s="83" t="e">
        <f>L3717-CGB_90DSMR</f>
        <v>#DIV/0!</v>
      </c>
      <c r="N3717" s="83" t="e">
        <f t="shared" si="173"/>
        <v>#DIV/0!</v>
      </c>
    </row>
    <row r="3718" spans="10:14" x14ac:dyDescent="0.25">
      <c r="J3718" s="84">
        <f>EOD_T-A3718</f>
        <v>42094</v>
      </c>
      <c r="K3718" s="83">
        <f t="shared" si="171"/>
        <v>0</v>
      </c>
      <c r="L3718" s="83" t="e">
        <f t="shared" si="172"/>
        <v>#DIV/0!</v>
      </c>
      <c r="M3718" s="83" t="e">
        <f>L3718-CGB_90DSMR</f>
        <v>#DIV/0!</v>
      </c>
      <c r="N3718" s="83" t="e">
        <f t="shared" si="173"/>
        <v>#DIV/0!</v>
      </c>
    </row>
    <row r="3719" spans="10:14" x14ac:dyDescent="0.25">
      <c r="J3719" s="84">
        <f>EOD_T-A3719</f>
        <v>42094</v>
      </c>
      <c r="K3719" s="83">
        <f t="shared" si="171"/>
        <v>0</v>
      </c>
      <c r="L3719" s="83" t="e">
        <f t="shared" si="172"/>
        <v>#DIV/0!</v>
      </c>
      <c r="M3719" s="83" t="e">
        <f>L3719-CGB_90DSMR</f>
        <v>#DIV/0!</v>
      </c>
      <c r="N3719" s="83" t="e">
        <f t="shared" si="173"/>
        <v>#DIV/0!</v>
      </c>
    </row>
    <row r="3720" spans="10:14" x14ac:dyDescent="0.25">
      <c r="J3720" s="84">
        <f>EOD_T-A3720</f>
        <v>42094</v>
      </c>
      <c r="K3720" s="83">
        <f t="shared" si="171"/>
        <v>0</v>
      </c>
      <c r="L3720" s="83" t="e">
        <f t="shared" si="172"/>
        <v>#DIV/0!</v>
      </c>
      <c r="M3720" s="83" t="e">
        <f>L3720-CGB_90DSMR</f>
        <v>#DIV/0!</v>
      </c>
      <c r="N3720" s="83" t="e">
        <f t="shared" si="173"/>
        <v>#DIV/0!</v>
      </c>
    </row>
    <row r="3721" spans="10:14" x14ac:dyDescent="0.25">
      <c r="J3721" s="84">
        <f>EOD_T-A3721</f>
        <v>42094</v>
      </c>
      <c r="K3721" s="83">
        <f t="shared" si="171"/>
        <v>0</v>
      </c>
      <c r="L3721" s="83" t="e">
        <f t="shared" si="172"/>
        <v>#DIV/0!</v>
      </c>
      <c r="M3721" s="83" t="e">
        <f>L3721-CGB_90DSMR</f>
        <v>#DIV/0!</v>
      </c>
      <c r="N3721" s="83" t="e">
        <f t="shared" si="173"/>
        <v>#DIV/0!</v>
      </c>
    </row>
    <row r="3722" spans="10:14" x14ac:dyDescent="0.25">
      <c r="J3722" s="84">
        <f>EOD_T-A3722</f>
        <v>42094</v>
      </c>
      <c r="K3722" s="83">
        <f t="shared" si="171"/>
        <v>0</v>
      </c>
      <c r="L3722" s="83" t="e">
        <f t="shared" si="172"/>
        <v>#DIV/0!</v>
      </c>
      <c r="M3722" s="83" t="e">
        <f>L3722-CGB_90DSMR</f>
        <v>#DIV/0!</v>
      </c>
      <c r="N3722" s="83" t="e">
        <f t="shared" si="173"/>
        <v>#DIV/0!</v>
      </c>
    </row>
    <row r="3723" spans="10:14" x14ac:dyDescent="0.25">
      <c r="J3723" s="84">
        <f>EOD_T-A3723</f>
        <v>42094</v>
      </c>
      <c r="K3723" s="83">
        <f t="shared" si="171"/>
        <v>0</v>
      </c>
      <c r="L3723" s="83" t="e">
        <f t="shared" si="172"/>
        <v>#DIV/0!</v>
      </c>
      <c r="M3723" s="83" t="e">
        <f>L3723-CGB_90DSMR</f>
        <v>#DIV/0!</v>
      </c>
      <c r="N3723" s="83" t="e">
        <f t="shared" si="173"/>
        <v>#DIV/0!</v>
      </c>
    </row>
    <row r="3724" spans="10:14" x14ac:dyDescent="0.25">
      <c r="J3724" s="84">
        <f>EOD_T-A3724</f>
        <v>42094</v>
      </c>
      <c r="K3724" s="83">
        <f t="shared" ref="K3724:K3787" si="174">E3724-E3725</f>
        <v>0</v>
      </c>
      <c r="L3724" s="83" t="e">
        <f t="shared" ref="L3724:L3787" si="175">K3724/E3725*100</f>
        <v>#DIV/0!</v>
      </c>
      <c r="M3724" s="83" t="e">
        <f>L3724-CGB_90DSMR</f>
        <v>#DIV/0!</v>
      </c>
      <c r="N3724" s="83" t="e">
        <f t="shared" ref="N3724:N3787" si="176">M3724*M3724</f>
        <v>#DIV/0!</v>
      </c>
    </row>
    <row r="3725" spans="10:14" x14ac:dyDescent="0.25">
      <c r="J3725" s="84">
        <f>EOD_T-A3725</f>
        <v>42094</v>
      </c>
      <c r="K3725" s="83">
        <f t="shared" si="174"/>
        <v>0</v>
      </c>
      <c r="L3725" s="83" t="e">
        <f t="shared" si="175"/>
        <v>#DIV/0!</v>
      </c>
      <c r="M3725" s="83" t="e">
        <f>L3725-CGB_90DSMR</f>
        <v>#DIV/0!</v>
      </c>
      <c r="N3725" s="83" t="e">
        <f t="shared" si="176"/>
        <v>#DIV/0!</v>
      </c>
    </row>
    <row r="3726" spans="10:14" x14ac:dyDescent="0.25">
      <c r="J3726" s="84">
        <f>EOD_T-A3726</f>
        <v>42094</v>
      </c>
      <c r="K3726" s="83">
        <f t="shared" si="174"/>
        <v>0</v>
      </c>
      <c r="L3726" s="83" t="e">
        <f t="shared" si="175"/>
        <v>#DIV/0!</v>
      </c>
      <c r="M3726" s="83" t="e">
        <f>L3726-CGB_90DSMR</f>
        <v>#DIV/0!</v>
      </c>
      <c r="N3726" s="83" t="e">
        <f t="shared" si="176"/>
        <v>#DIV/0!</v>
      </c>
    </row>
    <row r="3727" spans="10:14" x14ac:dyDescent="0.25">
      <c r="J3727" s="84">
        <f>EOD_T-A3727</f>
        <v>42094</v>
      </c>
      <c r="K3727" s="83">
        <f t="shared" si="174"/>
        <v>0</v>
      </c>
      <c r="L3727" s="83" t="e">
        <f t="shared" si="175"/>
        <v>#DIV/0!</v>
      </c>
      <c r="M3727" s="83" t="e">
        <f>L3727-CGB_90DSMR</f>
        <v>#DIV/0!</v>
      </c>
      <c r="N3727" s="83" t="e">
        <f t="shared" si="176"/>
        <v>#DIV/0!</v>
      </c>
    </row>
    <row r="3728" spans="10:14" x14ac:dyDescent="0.25">
      <c r="J3728" s="84">
        <f>EOD_T-A3728</f>
        <v>42094</v>
      </c>
      <c r="K3728" s="83">
        <f t="shared" si="174"/>
        <v>0</v>
      </c>
      <c r="L3728" s="83" t="e">
        <f t="shared" si="175"/>
        <v>#DIV/0!</v>
      </c>
      <c r="M3728" s="83" t="e">
        <f>L3728-CGB_90DSMR</f>
        <v>#DIV/0!</v>
      </c>
      <c r="N3728" s="83" t="e">
        <f t="shared" si="176"/>
        <v>#DIV/0!</v>
      </c>
    </row>
    <row r="3729" spans="10:14" x14ac:dyDescent="0.25">
      <c r="J3729" s="84">
        <f>EOD_T-A3729</f>
        <v>42094</v>
      </c>
      <c r="K3729" s="83">
        <f t="shared" si="174"/>
        <v>0</v>
      </c>
      <c r="L3729" s="83" t="e">
        <f t="shared" si="175"/>
        <v>#DIV/0!</v>
      </c>
      <c r="M3729" s="83" t="e">
        <f>L3729-CGB_90DSMR</f>
        <v>#DIV/0!</v>
      </c>
      <c r="N3729" s="83" t="e">
        <f t="shared" si="176"/>
        <v>#DIV/0!</v>
      </c>
    </row>
    <row r="3730" spans="10:14" x14ac:dyDescent="0.25">
      <c r="J3730" s="84">
        <f>EOD_T-A3730</f>
        <v>42094</v>
      </c>
      <c r="K3730" s="83">
        <f t="shared" si="174"/>
        <v>0</v>
      </c>
      <c r="L3730" s="83" t="e">
        <f t="shared" si="175"/>
        <v>#DIV/0!</v>
      </c>
      <c r="M3730" s="83" t="e">
        <f>L3730-CGB_90DSMR</f>
        <v>#DIV/0!</v>
      </c>
      <c r="N3730" s="83" t="e">
        <f t="shared" si="176"/>
        <v>#DIV/0!</v>
      </c>
    </row>
    <row r="3731" spans="10:14" x14ac:dyDescent="0.25">
      <c r="J3731" s="84">
        <f>EOD_T-A3731</f>
        <v>42094</v>
      </c>
      <c r="K3731" s="83">
        <f t="shared" si="174"/>
        <v>0</v>
      </c>
      <c r="L3731" s="83" t="e">
        <f t="shared" si="175"/>
        <v>#DIV/0!</v>
      </c>
      <c r="M3731" s="83" t="e">
        <f>L3731-CGB_90DSMR</f>
        <v>#DIV/0!</v>
      </c>
      <c r="N3731" s="83" t="e">
        <f t="shared" si="176"/>
        <v>#DIV/0!</v>
      </c>
    </row>
    <row r="3732" spans="10:14" x14ac:dyDescent="0.25">
      <c r="J3732" s="84">
        <f>EOD_T-A3732</f>
        <v>42094</v>
      </c>
      <c r="K3732" s="83">
        <f t="shared" si="174"/>
        <v>0</v>
      </c>
      <c r="L3732" s="83" t="e">
        <f t="shared" si="175"/>
        <v>#DIV/0!</v>
      </c>
      <c r="M3732" s="83" t="e">
        <f>L3732-CGB_90DSMR</f>
        <v>#DIV/0!</v>
      </c>
      <c r="N3732" s="83" t="e">
        <f t="shared" si="176"/>
        <v>#DIV/0!</v>
      </c>
    </row>
    <row r="3733" spans="10:14" x14ac:dyDescent="0.25">
      <c r="J3733" s="84">
        <f>EOD_T-A3733</f>
        <v>42094</v>
      </c>
      <c r="K3733" s="83">
        <f t="shared" si="174"/>
        <v>0</v>
      </c>
      <c r="L3733" s="83" t="e">
        <f t="shared" si="175"/>
        <v>#DIV/0!</v>
      </c>
      <c r="M3733" s="83" t="e">
        <f>L3733-CGB_90DSMR</f>
        <v>#DIV/0!</v>
      </c>
      <c r="N3733" s="83" t="e">
        <f t="shared" si="176"/>
        <v>#DIV/0!</v>
      </c>
    </row>
    <row r="3734" spans="10:14" x14ac:dyDescent="0.25">
      <c r="J3734" s="84">
        <f>EOD_T-A3734</f>
        <v>42094</v>
      </c>
      <c r="K3734" s="83">
        <f t="shared" si="174"/>
        <v>0</v>
      </c>
      <c r="L3734" s="83" t="e">
        <f t="shared" si="175"/>
        <v>#DIV/0!</v>
      </c>
      <c r="M3734" s="83" t="e">
        <f>L3734-CGB_90DSMR</f>
        <v>#DIV/0!</v>
      </c>
      <c r="N3734" s="83" t="e">
        <f t="shared" si="176"/>
        <v>#DIV/0!</v>
      </c>
    </row>
    <row r="3735" spans="10:14" x14ac:dyDescent="0.25">
      <c r="J3735" s="84">
        <f>EOD_T-A3735</f>
        <v>42094</v>
      </c>
      <c r="K3735" s="83">
        <f t="shared" si="174"/>
        <v>0</v>
      </c>
      <c r="L3735" s="83" t="e">
        <f t="shared" si="175"/>
        <v>#DIV/0!</v>
      </c>
      <c r="M3735" s="83" t="e">
        <f>L3735-CGB_90DSMR</f>
        <v>#DIV/0!</v>
      </c>
      <c r="N3735" s="83" t="e">
        <f t="shared" si="176"/>
        <v>#DIV/0!</v>
      </c>
    </row>
    <row r="3736" spans="10:14" x14ac:dyDescent="0.25">
      <c r="J3736" s="84">
        <f>EOD_T-A3736</f>
        <v>42094</v>
      </c>
      <c r="K3736" s="83">
        <f t="shared" si="174"/>
        <v>0</v>
      </c>
      <c r="L3736" s="83" t="e">
        <f t="shared" si="175"/>
        <v>#DIV/0!</v>
      </c>
      <c r="M3736" s="83" t="e">
        <f>L3736-CGB_90DSMR</f>
        <v>#DIV/0!</v>
      </c>
      <c r="N3736" s="83" t="e">
        <f t="shared" si="176"/>
        <v>#DIV/0!</v>
      </c>
    </row>
    <row r="3737" spans="10:14" x14ac:dyDescent="0.25">
      <c r="J3737" s="84">
        <f>EOD_T-A3737</f>
        <v>42094</v>
      </c>
      <c r="K3737" s="83">
        <f t="shared" si="174"/>
        <v>0</v>
      </c>
      <c r="L3737" s="83" t="e">
        <f t="shared" si="175"/>
        <v>#DIV/0!</v>
      </c>
      <c r="M3737" s="83" t="e">
        <f>L3737-CGB_90DSMR</f>
        <v>#DIV/0!</v>
      </c>
      <c r="N3737" s="83" t="e">
        <f t="shared" si="176"/>
        <v>#DIV/0!</v>
      </c>
    </row>
    <row r="3738" spans="10:14" x14ac:dyDescent="0.25">
      <c r="J3738" s="84">
        <f>EOD_T-A3738</f>
        <v>42094</v>
      </c>
      <c r="K3738" s="83">
        <f t="shared" si="174"/>
        <v>0</v>
      </c>
      <c r="L3738" s="83" t="e">
        <f t="shared" si="175"/>
        <v>#DIV/0!</v>
      </c>
      <c r="M3738" s="83" t="e">
        <f>L3738-CGB_90DSMR</f>
        <v>#DIV/0!</v>
      </c>
      <c r="N3738" s="83" t="e">
        <f t="shared" si="176"/>
        <v>#DIV/0!</v>
      </c>
    </row>
    <row r="3739" spans="10:14" x14ac:dyDescent="0.25">
      <c r="J3739" s="84">
        <f>EOD_T-A3739</f>
        <v>42094</v>
      </c>
      <c r="K3739" s="83">
        <f t="shared" si="174"/>
        <v>0</v>
      </c>
      <c r="L3739" s="83" t="e">
        <f t="shared" si="175"/>
        <v>#DIV/0!</v>
      </c>
      <c r="M3739" s="83" t="e">
        <f>L3739-CGB_90DSMR</f>
        <v>#DIV/0!</v>
      </c>
      <c r="N3739" s="83" t="e">
        <f t="shared" si="176"/>
        <v>#DIV/0!</v>
      </c>
    </row>
    <row r="3740" spans="10:14" x14ac:dyDescent="0.25">
      <c r="J3740" s="84">
        <f>EOD_T-A3740</f>
        <v>42094</v>
      </c>
      <c r="K3740" s="83">
        <f t="shared" si="174"/>
        <v>0</v>
      </c>
      <c r="L3740" s="83" t="e">
        <f t="shared" si="175"/>
        <v>#DIV/0!</v>
      </c>
      <c r="M3740" s="83" t="e">
        <f>L3740-CGB_90DSMR</f>
        <v>#DIV/0!</v>
      </c>
      <c r="N3740" s="83" t="e">
        <f t="shared" si="176"/>
        <v>#DIV/0!</v>
      </c>
    </row>
    <row r="3741" spans="10:14" x14ac:dyDescent="0.25">
      <c r="J3741" s="84">
        <f>EOD_T-A3741</f>
        <v>42094</v>
      </c>
      <c r="K3741" s="83">
        <f t="shared" si="174"/>
        <v>0</v>
      </c>
      <c r="L3741" s="83" t="e">
        <f t="shared" si="175"/>
        <v>#DIV/0!</v>
      </c>
      <c r="M3741" s="83" t="e">
        <f>L3741-CGB_90DSMR</f>
        <v>#DIV/0!</v>
      </c>
      <c r="N3741" s="83" t="e">
        <f t="shared" si="176"/>
        <v>#DIV/0!</v>
      </c>
    </row>
    <row r="3742" spans="10:14" x14ac:dyDescent="0.25">
      <c r="J3742" s="84">
        <f>EOD_T-A3742</f>
        <v>42094</v>
      </c>
      <c r="K3742" s="83">
        <f t="shared" si="174"/>
        <v>0</v>
      </c>
      <c r="L3742" s="83" t="e">
        <f t="shared" si="175"/>
        <v>#DIV/0!</v>
      </c>
      <c r="M3742" s="83" t="e">
        <f>L3742-CGB_90DSMR</f>
        <v>#DIV/0!</v>
      </c>
      <c r="N3742" s="83" t="e">
        <f t="shared" si="176"/>
        <v>#DIV/0!</v>
      </c>
    </row>
    <row r="3743" spans="10:14" x14ac:dyDescent="0.25">
      <c r="J3743" s="84">
        <f>EOD_T-A3743</f>
        <v>42094</v>
      </c>
      <c r="K3743" s="83">
        <f t="shared" si="174"/>
        <v>0</v>
      </c>
      <c r="L3743" s="83" t="e">
        <f t="shared" si="175"/>
        <v>#DIV/0!</v>
      </c>
      <c r="M3743" s="83" t="e">
        <f>L3743-CGB_90DSMR</f>
        <v>#DIV/0!</v>
      </c>
      <c r="N3743" s="83" t="e">
        <f t="shared" si="176"/>
        <v>#DIV/0!</v>
      </c>
    </row>
    <row r="3744" spans="10:14" x14ac:dyDescent="0.25">
      <c r="J3744" s="84">
        <f>EOD_T-A3744</f>
        <v>42094</v>
      </c>
      <c r="K3744" s="83">
        <f t="shared" si="174"/>
        <v>0</v>
      </c>
      <c r="L3744" s="83" t="e">
        <f t="shared" si="175"/>
        <v>#DIV/0!</v>
      </c>
      <c r="M3744" s="83" t="e">
        <f>L3744-CGB_90DSMR</f>
        <v>#DIV/0!</v>
      </c>
      <c r="N3744" s="83" t="e">
        <f t="shared" si="176"/>
        <v>#DIV/0!</v>
      </c>
    </row>
    <row r="3745" spans="10:14" x14ac:dyDescent="0.25">
      <c r="J3745" s="84">
        <f>EOD_T-A3745</f>
        <v>42094</v>
      </c>
      <c r="K3745" s="83">
        <f t="shared" si="174"/>
        <v>0</v>
      </c>
      <c r="L3745" s="83" t="e">
        <f t="shared" si="175"/>
        <v>#DIV/0!</v>
      </c>
      <c r="M3745" s="83" t="e">
        <f>L3745-CGB_90DSMR</f>
        <v>#DIV/0!</v>
      </c>
      <c r="N3745" s="83" t="e">
        <f t="shared" si="176"/>
        <v>#DIV/0!</v>
      </c>
    </row>
    <row r="3746" spans="10:14" x14ac:dyDescent="0.25">
      <c r="J3746" s="84">
        <f>EOD_T-A3746</f>
        <v>42094</v>
      </c>
      <c r="K3746" s="83">
        <f t="shared" si="174"/>
        <v>0</v>
      </c>
      <c r="L3746" s="83" t="e">
        <f t="shared" si="175"/>
        <v>#DIV/0!</v>
      </c>
      <c r="M3746" s="83" t="e">
        <f>L3746-CGB_90DSMR</f>
        <v>#DIV/0!</v>
      </c>
      <c r="N3746" s="83" t="e">
        <f t="shared" si="176"/>
        <v>#DIV/0!</v>
      </c>
    </row>
    <row r="3747" spans="10:14" x14ac:dyDescent="0.25">
      <c r="J3747" s="84">
        <f>EOD_T-A3747</f>
        <v>42094</v>
      </c>
      <c r="K3747" s="83">
        <f t="shared" si="174"/>
        <v>0</v>
      </c>
      <c r="L3747" s="83" t="e">
        <f t="shared" si="175"/>
        <v>#DIV/0!</v>
      </c>
      <c r="M3747" s="83" t="e">
        <f>L3747-CGB_90DSMR</f>
        <v>#DIV/0!</v>
      </c>
      <c r="N3747" s="83" t="e">
        <f t="shared" si="176"/>
        <v>#DIV/0!</v>
      </c>
    </row>
    <row r="3748" spans="10:14" x14ac:dyDescent="0.25">
      <c r="J3748" s="84">
        <f>EOD_T-A3748</f>
        <v>42094</v>
      </c>
      <c r="K3748" s="83">
        <f t="shared" si="174"/>
        <v>0</v>
      </c>
      <c r="L3748" s="83" t="e">
        <f t="shared" si="175"/>
        <v>#DIV/0!</v>
      </c>
      <c r="M3748" s="83" t="e">
        <f>L3748-CGB_90DSMR</f>
        <v>#DIV/0!</v>
      </c>
      <c r="N3748" s="83" t="e">
        <f t="shared" si="176"/>
        <v>#DIV/0!</v>
      </c>
    </row>
    <row r="3749" spans="10:14" x14ac:dyDescent="0.25">
      <c r="J3749" s="84">
        <f>EOD_T-A3749</f>
        <v>42094</v>
      </c>
      <c r="K3749" s="83">
        <f t="shared" si="174"/>
        <v>0</v>
      </c>
      <c r="L3749" s="83" t="e">
        <f t="shared" si="175"/>
        <v>#DIV/0!</v>
      </c>
      <c r="M3749" s="83" t="e">
        <f>L3749-CGB_90DSMR</f>
        <v>#DIV/0!</v>
      </c>
      <c r="N3749" s="83" t="e">
        <f t="shared" si="176"/>
        <v>#DIV/0!</v>
      </c>
    </row>
    <row r="3750" spans="10:14" x14ac:dyDescent="0.25">
      <c r="J3750" s="84">
        <f>EOD_T-A3750</f>
        <v>42094</v>
      </c>
      <c r="K3750" s="83">
        <f t="shared" si="174"/>
        <v>0</v>
      </c>
      <c r="L3750" s="83" t="e">
        <f t="shared" si="175"/>
        <v>#DIV/0!</v>
      </c>
      <c r="M3750" s="83" t="e">
        <f>L3750-CGB_90DSMR</f>
        <v>#DIV/0!</v>
      </c>
      <c r="N3750" s="83" t="e">
        <f t="shared" si="176"/>
        <v>#DIV/0!</v>
      </c>
    </row>
    <row r="3751" spans="10:14" x14ac:dyDescent="0.25">
      <c r="J3751" s="84">
        <f>EOD_T-A3751</f>
        <v>42094</v>
      </c>
      <c r="K3751" s="83">
        <f t="shared" si="174"/>
        <v>0</v>
      </c>
      <c r="L3751" s="83" t="e">
        <f t="shared" si="175"/>
        <v>#DIV/0!</v>
      </c>
      <c r="M3751" s="83" t="e">
        <f>L3751-CGB_90DSMR</f>
        <v>#DIV/0!</v>
      </c>
      <c r="N3751" s="83" t="e">
        <f t="shared" si="176"/>
        <v>#DIV/0!</v>
      </c>
    </row>
    <row r="3752" spans="10:14" x14ac:dyDescent="0.25">
      <c r="J3752" s="84">
        <f>EOD_T-A3752</f>
        <v>42094</v>
      </c>
      <c r="K3752" s="83">
        <f t="shared" si="174"/>
        <v>0</v>
      </c>
      <c r="L3752" s="83" t="e">
        <f t="shared" si="175"/>
        <v>#DIV/0!</v>
      </c>
      <c r="M3752" s="83" t="e">
        <f>L3752-CGB_90DSMR</f>
        <v>#DIV/0!</v>
      </c>
      <c r="N3752" s="83" t="e">
        <f t="shared" si="176"/>
        <v>#DIV/0!</v>
      </c>
    </row>
    <row r="3753" spans="10:14" x14ac:dyDescent="0.25">
      <c r="J3753" s="84">
        <f>EOD_T-A3753</f>
        <v>42094</v>
      </c>
      <c r="K3753" s="83">
        <f t="shared" si="174"/>
        <v>0</v>
      </c>
      <c r="L3753" s="83" t="e">
        <f t="shared" si="175"/>
        <v>#DIV/0!</v>
      </c>
      <c r="M3753" s="83" t="e">
        <f>L3753-CGB_90DSMR</f>
        <v>#DIV/0!</v>
      </c>
      <c r="N3753" s="83" t="e">
        <f t="shared" si="176"/>
        <v>#DIV/0!</v>
      </c>
    </row>
    <row r="3754" spans="10:14" x14ac:dyDescent="0.25">
      <c r="J3754" s="84">
        <f>EOD_T-A3754</f>
        <v>42094</v>
      </c>
      <c r="K3754" s="83">
        <f t="shared" si="174"/>
        <v>0</v>
      </c>
      <c r="L3754" s="83" t="e">
        <f t="shared" si="175"/>
        <v>#DIV/0!</v>
      </c>
      <c r="M3754" s="83" t="e">
        <f>L3754-CGB_90DSMR</f>
        <v>#DIV/0!</v>
      </c>
      <c r="N3754" s="83" t="e">
        <f t="shared" si="176"/>
        <v>#DIV/0!</v>
      </c>
    </row>
    <row r="3755" spans="10:14" x14ac:dyDescent="0.25">
      <c r="J3755" s="84">
        <f>EOD_T-A3755</f>
        <v>42094</v>
      </c>
      <c r="K3755" s="83">
        <f t="shared" si="174"/>
        <v>0</v>
      </c>
      <c r="L3755" s="83" t="e">
        <f t="shared" si="175"/>
        <v>#DIV/0!</v>
      </c>
      <c r="M3755" s="83" t="e">
        <f>L3755-CGB_90DSMR</f>
        <v>#DIV/0!</v>
      </c>
      <c r="N3755" s="83" t="e">
        <f t="shared" si="176"/>
        <v>#DIV/0!</v>
      </c>
    </row>
    <row r="3756" spans="10:14" x14ac:dyDescent="0.25">
      <c r="J3756" s="84">
        <f>EOD_T-A3756</f>
        <v>42094</v>
      </c>
      <c r="K3756" s="83">
        <f t="shared" si="174"/>
        <v>0</v>
      </c>
      <c r="L3756" s="83" t="e">
        <f t="shared" si="175"/>
        <v>#DIV/0!</v>
      </c>
      <c r="M3756" s="83" t="e">
        <f>L3756-CGB_90DSMR</f>
        <v>#DIV/0!</v>
      </c>
      <c r="N3756" s="83" t="e">
        <f t="shared" si="176"/>
        <v>#DIV/0!</v>
      </c>
    </row>
    <row r="3757" spans="10:14" x14ac:dyDescent="0.25">
      <c r="J3757" s="84">
        <f>EOD_T-A3757</f>
        <v>42094</v>
      </c>
      <c r="K3757" s="83">
        <f t="shared" si="174"/>
        <v>0</v>
      </c>
      <c r="L3757" s="83" t="e">
        <f t="shared" si="175"/>
        <v>#DIV/0!</v>
      </c>
      <c r="M3757" s="83" t="e">
        <f>L3757-CGB_90DSMR</f>
        <v>#DIV/0!</v>
      </c>
      <c r="N3757" s="83" t="e">
        <f t="shared" si="176"/>
        <v>#DIV/0!</v>
      </c>
    </row>
    <row r="3758" spans="10:14" x14ac:dyDescent="0.25">
      <c r="J3758" s="84">
        <f>EOD_T-A3758</f>
        <v>42094</v>
      </c>
      <c r="K3758" s="83">
        <f t="shared" si="174"/>
        <v>0</v>
      </c>
      <c r="L3758" s="83" t="e">
        <f t="shared" si="175"/>
        <v>#DIV/0!</v>
      </c>
      <c r="M3758" s="83" t="e">
        <f>L3758-CGB_90DSMR</f>
        <v>#DIV/0!</v>
      </c>
      <c r="N3758" s="83" t="e">
        <f t="shared" si="176"/>
        <v>#DIV/0!</v>
      </c>
    </row>
    <row r="3759" spans="10:14" x14ac:dyDescent="0.25">
      <c r="J3759" s="84">
        <f>EOD_T-A3759</f>
        <v>42094</v>
      </c>
      <c r="K3759" s="83">
        <f t="shared" si="174"/>
        <v>0</v>
      </c>
      <c r="L3759" s="83" t="e">
        <f t="shared" si="175"/>
        <v>#DIV/0!</v>
      </c>
      <c r="M3759" s="83" t="e">
        <f>L3759-CGB_90DSMR</f>
        <v>#DIV/0!</v>
      </c>
      <c r="N3759" s="83" t="e">
        <f t="shared" si="176"/>
        <v>#DIV/0!</v>
      </c>
    </row>
    <row r="3760" spans="10:14" x14ac:dyDescent="0.25">
      <c r="J3760" s="84">
        <f>EOD_T-A3760</f>
        <v>42094</v>
      </c>
      <c r="K3760" s="83">
        <f t="shared" si="174"/>
        <v>0</v>
      </c>
      <c r="L3760" s="83" t="e">
        <f t="shared" si="175"/>
        <v>#DIV/0!</v>
      </c>
      <c r="M3760" s="83" t="e">
        <f>L3760-CGB_90DSMR</f>
        <v>#DIV/0!</v>
      </c>
      <c r="N3760" s="83" t="e">
        <f t="shared" si="176"/>
        <v>#DIV/0!</v>
      </c>
    </row>
    <row r="3761" spans="10:14" x14ac:dyDescent="0.25">
      <c r="J3761" s="84">
        <f>EOD_T-A3761</f>
        <v>42094</v>
      </c>
      <c r="K3761" s="83">
        <f t="shared" si="174"/>
        <v>0</v>
      </c>
      <c r="L3761" s="83" t="e">
        <f t="shared" si="175"/>
        <v>#DIV/0!</v>
      </c>
      <c r="M3761" s="83" t="e">
        <f>L3761-CGB_90DSMR</f>
        <v>#DIV/0!</v>
      </c>
      <c r="N3761" s="83" t="e">
        <f t="shared" si="176"/>
        <v>#DIV/0!</v>
      </c>
    </row>
    <row r="3762" spans="10:14" x14ac:dyDescent="0.25">
      <c r="J3762" s="84">
        <f>EOD_T-A3762</f>
        <v>42094</v>
      </c>
      <c r="K3762" s="83">
        <f t="shared" si="174"/>
        <v>0</v>
      </c>
      <c r="L3762" s="83" t="e">
        <f t="shared" si="175"/>
        <v>#DIV/0!</v>
      </c>
      <c r="M3762" s="83" t="e">
        <f>L3762-CGB_90DSMR</f>
        <v>#DIV/0!</v>
      </c>
      <c r="N3762" s="83" t="e">
        <f t="shared" si="176"/>
        <v>#DIV/0!</v>
      </c>
    </row>
    <row r="3763" spans="10:14" x14ac:dyDescent="0.25">
      <c r="J3763" s="84">
        <f>EOD_T-A3763</f>
        <v>42094</v>
      </c>
      <c r="K3763" s="83">
        <f t="shared" si="174"/>
        <v>0</v>
      </c>
      <c r="L3763" s="83" t="e">
        <f t="shared" si="175"/>
        <v>#DIV/0!</v>
      </c>
      <c r="M3763" s="83" t="e">
        <f>L3763-CGB_90DSMR</f>
        <v>#DIV/0!</v>
      </c>
      <c r="N3763" s="83" t="e">
        <f t="shared" si="176"/>
        <v>#DIV/0!</v>
      </c>
    </row>
    <row r="3764" spans="10:14" x14ac:dyDescent="0.25">
      <c r="J3764" s="84">
        <f>EOD_T-A3764</f>
        <v>42094</v>
      </c>
      <c r="K3764" s="83">
        <f t="shared" si="174"/>
        <v>0</v>
      </c>
      <c r="L3764" s="83" t="e">
        <f t="shared" si="175"/>
        <v>#DIV/0!</v>
      </c>
      <c r="M3764" s="83" t="e">
        <f>L3764-CGB_90DSMR</f>
        <v>#DIV/0!</v>
      </c>
      <c r="N3764" s="83" t="e">
        <f t="shared" si="176"/>
        <v>#DIV/0!</v>
      </c>
    </row>
    <row r="3765" spans="10:14" x14ac:dyDescent="0.25">
      <c r="J3765" s="84">
        <f>EOD_T-A3765</f>
        <v>42094</v>
      </c>
      <c r="K3765" s="83">
        <f t="shared" si="174"/>
        <v>0</v>
      </c>
      <c r="L3765" s="83" t="e">
        <f t="shared" si="175"/>
        <v>#DIV/0!</v>
      </c>
      <c r="M3765" s="83" t="e">
        <f>L3765-CGB_90DSMR</f>
        <v>#DIV/0!</v>
      </c>
      <c r="N3765" s="83" t="e">
        <f t="shared" si="176"/>
        <v>#DIV/0!</v>
      </c>
    </row>
    <row r="3766" spans="10:14" x14ac:dyDescent="0.25">
      <c r="J3766" s="84">
        <f>EOD_T-A3766</f>
        <v>42094</v>
      </c>
      <c r="K3766" s="83">
        <f t="shared" si="174"/>
        <v>0</v>
      </c>
      <c r="L3766" s="83" t="e">
        <f t="shared" si="175"/>
        <v>#DIV/0!</v>
      </c>
      <c r="M3766" s="83" t="e">
        <f>L3766-CGB_90DSMR</f>
        <v>#DIV/0!</v>
      </c>
      <c r="N3766" s="83" t="e">
        <f t="shared" si="176"/>
        <v>#DIV/0!</v>
      </c>
    </row>
    <row r="3767" spans="10:14" x14ac:dyDescent="0.25">
      <c r="J3767" s="84">
        <f>EOD_T-A3767</f>
        <v>42094</v>
      </c>
      <c r="K3767" s="83">
        <f t="shared" si="174"/>
        <v>0</v>
      </c>
      <c r="L3767" s="83" t="e">
        <f t="shared" si="175"/>
        <v>#DIV/0!</v>
      </c>
      <c r="M3767" s="83" t="e">
        <f>L3767-CGB_90DSMR</f>
        <v>#DIV/0!</v>
      </c>
      <c r="N3767" s="83" t="e">
        <f t="shared" si="176"/>
        <v>#DIV/0!</v>
      </c>
    </row>
    <row r="3768" spans="10:14" x14ac:dyDescent="0.25">
      <c r="J3768" s="84">
        <f>EOD_T-A3768</f>
        <v>42094</v>
      </c>
      <c r="K3768" s="83">
        <f t="shared" si="174"/>
        <v>0</v>
      </c>
      <c r="L3768" s="83" t="e">
        <f t="shared" si="175"/>
        <v>#DIV/0!</v>
      </c>
      <c r="M3768" s="83" t="e">
        <f>L3768-CGB_90DSMR</f>
        <v>#DIV/0!</v>
      </c>
      <c r="N3768" s="83" t="e">
        <f t="shared" si="176"/>
        <v>#DIV/0!</v>
      </c>
    </row>
    <row r="3769" spans="10:14" x14ac:dyDescent="0.25">
      <c r="J3769" s="84">
        <f>EOD_T-A3769</f>
        <v>42094</v>
      </c>
      <c r="K3769" s="83">
        <f t="shared" si="174"/>
        <v>0</v>
      </c>
      <c r="L3769" s="83" t="e">
        <f t="shared" si="175"/>
        <v>#DIV/0!</v>
      </c>
      <c r="M3769" s="83" t="e">
        <f>L3769-CGB_90DSMR</f>
        <v>#DIV/0!</v>
      </c>
      <c r="N3769" s="83" t="e">
        <f t="shared" si="176"/>
        <v>#DIV/0!</v>
      </c>
    </row>
    <row r="3770" spans="10:14" x14ac:dyDescent="0.25">
      <c r="J3770" s="84">
        <f>EOD_T-A3770</f>
        <v>42094</v>
      </c>
      <c r="K3770" s="83">
        <f t="shared" si="174"/>
        <v>0</v>
      </c>
      <c r="L3770" s="83" t="e">
        <f t="shared" si="175"/>
        <v>#DIV/0!</v>
      </c>
      <c r="M3770" s="83" t="e">
        <f>L3770-CGB_90DSMR</f>
        <v>#DIV/0!</v>
      </c>
      <c r="N3770" s="83" t="e">
        <f t="shared" si="176"/>
        <v>#DIV/0!</v>
      </c>
    </row>
    <row r="3771" spans="10:14" x14ac:dyDescent="0.25">
      <c r="J3771" s="84">
        <f>EOD_T-A3771</f>
        <v>42094</v>
      </c>
      <c r="K3771" s="83">
        <f t="shared" si="174"/>
        <v>0</v>
      </c>
      <c r="L3771" s="83" t="e">
        <f t="shared" si="175"/>
        <v>#DIV/0!</v>
      </c>
      <c r="M3771" s="83" t="e">
        <f>L3771-CGB_90DSMR</f>
        <v>#DIV/0!</v>
      </c>
      <c r="N3771" s="83" t="e">
        <f t="shared" si="176"/>
        <v>#DIV/0!</v>
      </c>
    </row>
    <row r="3772" spans="10:14" x14ac:dyDescent="0.25">
      <c r="J3772" s="84">
        <f>EOD_T-A3772</f>
        <v>42094</v>
      </c>
      <c r="K3772" s="83">
        <f t="shared" si="174"/>
        <v>0</v>
      </c>
      <c r="L3772" s="83" t="e">
        <f t="shared" si="175"/>
        <v>#DIV/0!</v>
      </c>
      <c r="M3772" s="83" t="e">
        <f>L3772-CGB_90DSMR</f>
        <v>#DIV/0!</v>
      </c>
      <c r="N3772" s="83" t="e">
        <f t="shared" si="176"/>
        <v>#DIV/0!</v>
      </c>
    </row>
    <row r="3773" spans="10:14" x14ac:dyDescent="0.25">
      <c r="J3773" s="84">
        <f>EOD_T-A3773</f>
        <v>42094</v>
      </c>
      <c r="K3773" s="83">
        <f t="shared" si="174"/>
        <v>0</v>
      </c>
      <c r="L3773" s="83" t="e">
        <f t="shared" si="175"/>
        <v>#DIV/0!</v>
      </c>
      <c r="M3773" s="83" t="e">
        <f>L3773-CGB_90DSMR</f>
        <v>#DIV/0!</v>
      </c>
      <c r="N3773" s="83" t="e">
        <f t="shared" si="176"/>
        <v>#DIV/0!</v>
      </c>
    </row>
    <row r="3774" spans="10:14" x14ac:dyDescent="0.25">
      <c r="J3774" s="84">
        <f>EOD_T-A3774</f>
        <v>42094</v>
      </c>
      <c r="K3774" s="83">
        <f t="shared" si="174"/>
        <v>0</v>
      </c>
      <c r="L3774" s="83" t="e">
        <f t="shared" si="175"/>
        <v>#DIV/0!</v>
      </c>
      <c r="M3774" s="83" t="e">
        <f>L3774-CGB_90DSMR</f>
        <v>#DIV/0!</v>
      </c>
      <c r="N3774" s="83" t="e">
        <f t="shared" si="176"/>
        <v>#DIV/0!</v>
      </c>
    </row>
    <row r="3775" spans="10:14" x14ac:dyDescent="0.25">
      <c r="J3775" s="84">
        <f>EOD_T-A3775</f>
        <v>42094</v>
      </c>
      <c r="K3775" s="83">
        <f t="shared" si="174"/>
        <v>0</v>
      </c>
      <c r="L3775" s="83" t="e">
        <f t="shared" si="175"/>
        <v>#DIV/0!</v>
      </c>
      <c r="M3775" s="83" t="e">
        <f>L3775-CGB_90DSMR</f>
        <v>#DIV/0!</v>
      </c>
      <c r="N3775" s="83" t="e">
        <f t="shared" si="176"/>
        <v>#DIV/0!</v>
      </c>
    </row>
    <row r="3776" spans="10:14" x14ac:dyDescent="0.25">
      <c r="J3776" s="84">
        <f>EOD_T-A3776</f>
        <v>42094</v>
      </c>
      <c r="K3776" s="83">
        <f t="shared" si="174"/>
        <v>0</v>
      </c>
      <c r="L3776" s="83" t="e">
        <f t="shared" si="175"/>
        <v>#DIV/0!</v>
      </c>
      <c r="M3776" s="83" t="e">
        <f>L3776-CGB_90DSMR</f>
        <v>#DIV/0!</v>
      </c>
      <c r="N3776" s="83" t="e">
        <f t="shared" si="176"/>
        <v>#DIV/0!</v>
      </c>
    </row>
    <row r="3777" spans="10:14" x14ac:dyDescent="0.25">
      <c r="J3777" s="84">
        <f>EOD_T-A3777</f>
        <v>42094</v>
      </c>
      <c r="K3777" s="83">
        <f t="shared" si="174"/>
        <v>0</v>
      </c>
      <c r="L3777" s="83" t="e">
        <f t="shared" si="175"/>
        <v>#DIV/0!</v>
      </c>
      <c r="M3777" s="83" t="e">
        <f>L3777-CGB_90DSMR</f>
        <v>#DIV/0!</v>
      </c>
      <c r="N3777" s="83" t="e">
        <f t="shared" si="176"/>
        <v>#DIV/0!</v>
      </c>
    </row>
    <row r="3778" spans="10:14" x14ac:dyDescent="0.25">
      <c r="J3778" s="84">
        <f>EOD_T-A3778</f>
        <v>42094</v>
      </c>
      <c r="K3778" s="83">
        <f t="shared" si="174"/>
        <v>0</v>
      </c>
      <c r="L3778" s="83" t="e">
        <f t="shared" si="175"/>
        <v>#DIV/0!</v>
      </c>
      <c r="M3778" s="83" t="e">
        <f>L3778-CGB_90DSMR</f>
        <v>#DIV/0!</v>
      </c>
      <c r="N3778" s="83" t="e">
        <f t="shared" si="176"/>
        <v>#DIV/0!</v>
      </c>
    </row>
    <row r="3779" spans="10:14" x14ac:dyDescent="0.25">
      <c r="J3779" s="84">
        <f>EOD_T-A3779</f>
        <v>42094</v>
      </c>
      <c r="K3779" s="83">
        <f t="shared" si="174"/>
        <v>0</v>
      </c>
      <c r="L3779" s="83" t="e">
        <f t="shared" si="175"/>
        <v>#DIV/0!</v>
      </c>
      <c r="M3779" s="83" t="e">
        <f>L3779-CGB_90DSMR</f>
        <v>#DIV/0!</v>
      </c>
      <c r="N3779" s="83" t="e">
        <f t="shared" si="176"/>
        <v>#DIV/0!</v>
      </c>
    </row>
    <row r="3780" spans="10:14" x14ac:dyDescent="0.25">
      <c r="J3780" s="84">
        <f>EOD_T-A3780</f>
        <v>42094</v>
      </c>
      <c r="K3780" s="83">
        <f t="shared" si="174"/>
        <v>0</v>
      </c>
      <c r="L3780" s="83" t="e">
        <f t="shared" si="175"/>
        <v>#DIV/0!</v>
      </c>
      <c r="M3780" s="83" t="e">
        <f>L3780-CGB_90DSMR</f>
        <v>#DIV/0!</v>
      </c>
      <c r="N3780" s="83" t="e">
        <f t="shared" si="176"/>
        <v>#DIV/0!</v>
      </c>
    </row>
    <row r="3781" spans="10:14" x14ac:dyDescent="0.25">
      <c r="J3781" s="84">
        <f>EOD_T-A3781</f>
        <v>42094</v>
      </c>
      <c r="K3781" s="83">
        <f t="shared" si="174"/>
        <v>0</v>
      </c>
      <c r="L3781" s="83" t="e">
        <f t="shared" si="175"/>
        <v>#DIV/0!</v>
      </c>
      <c r="M3781" s="83" t="e">
        <f>L3781-CGB_90DSMR</f>
        <v>#DIV/0!</v>
      </c>
      <c r="N3781" s="83" t="e">
        <f t="shared" si="176"/>
        <v>#DIV/0!</v>
      </c>
    </row>
    <row r="3782" spans="10:14" x14ac:dyDescent="0.25">
      <c r="J3782" s="84">
        <f>EOD_T-A3782</f>
        <v>42094</v>
      </c>
      <c r="K3782" s="83">
        <f t="shared" si="174"/>
        <v>0</v>
      </c>
      <c r="L3782" s="83" t="e">
        <f t="shared" si="175"/>
        <v>#DIV/0!</v>
      </c>
      <c r="M3782" s="83" t="e">
        <f>L3782-CGB_90DSMR</f>
        <v>#DIV/0!</v>
      </c>
      <c r="N3782" s="83" t="e">
        <f t="shared" si="176"/>
        <v>#DIV/0!</v>
      </c>
    </row>
    <row r="3783" spans="10:14" x14ac:dyDescent="0.25">
      <c r="J3783" s="84">
        <f>EOD_T-A3783</f>
        <v>42094</v>
      </c>
      <c r="K3783" s="83">
        <f t="shared" si="174"/>
        <v>0</v>
      </c>
      <c r="L3783" s="83" t="e">
        <f t="shared" si="175"/>
        <v>#DIV/0!</v>
      </c>
      <c r="M3783" s="83" t="e">
        <f>L3783-CGB_90DSMR</f>
        <v>#DIV/0!</v>
      </c>
      <c r="N3783" s="83" t="e">
        <f t="shared" si="176"/>
        <v>#DIV/0!</v>
      </c>
    </row>
    <row r="3784" spans="10:14" x14ac:dyDescent="0.25">
      <c r="J3784" s="84">
        <f>EOD_T-A3784</f>
        <v>42094</v>
      </c>
      <c r="K3784" s="83">
        <f t="shared" si="174"/>
        <v>0</v>
      </c>
      <c r="L3784" s="83" t="e">
        <f t="shared" si="175"/>
        <v>#DIV/0!</v>
      </c>
      <c r="M3784" s="83" t="e">
        <f>L3784-CGB_90DSMR</f>
        <v>#DIV/0!</v>
      </c>
      <c r="N3784" s="83" t="e">
        <f t="shared" si="176"/>
        <v>#DIV/0!</v>
      </c>
    </row>
    <row r="3785" spans="10:14" x14ac:dyDescent="0.25">
      <c r="J3785" s="84">
        <f>EOD_T-A3785</f>
        <v>42094</v>
      </c>
      <c r="K3785" s="83">
        <f t="shared" si="174"/>
        <v>0</v>
      </c>
      <c r="L3785" s="83" t="e">
        <f t="shared" si="175"/>
        <v>#DIV/0!</v>
      </c>
      <c r="M3785" s="83" t="e">
        <f>L3785-CGB_90DSMR</f>
        <v>#DIV/0!</v>
      </c>
      <c r="N3785" s="83" t="e">
        <f t="shared" si="176"/>
        <v>#DIV/0!</v>
      </c>
    </row>
    <row r="3786" spans="10:14" x14ac:dyDescent="0.25">
      <c r="J3786" s="84">
        <f>EOD_T-A3786</f>
        <v>42094</v>
      </c>
      <c r="K3786" s="83">
        <f t="shared" si="174"/>
        <v>0</v>
      </c>
      <c r="L3786" s="83" t="e">
        <f t="shared" si="175"/>
        <v>#DIV/0!</v>
      </c>
      <c r="M3786" s="83" t="e">
        <f>L3786-CGB_90DSMR</f>
        <v>#DIV/0!</v>
      </c>
      <c r="N3786" s="83" t="e">
        <f t="shared" si="176"/>
        <v>#DIV/0!</v>
      </c>
    </row>
    <row r="3787" spans="10:14" x14ac:dyDescent="0.25">
      <c r="J3787" s="84">
        <f>EOD_T-A3787</f>
        <v>42094</v>
      </c>
      <c r="K3787" s="83">
        <f t="shared" si="174"/>
        <v>0</v>
      </c>
      <c r="L3787" s="83" t="e">
        <f t="shared" si="175"/>
        <v>#DIV/0!</v>
      </c>
      <c r="M3787" s="83" t="e">
        <f>L3787-CGB_90DSMR</f>
        <v>#DIV/0!</v>
      </c>
      <c r="N3787" s="83" t="e">
        <f t="shared" si="176"/>
        <v>#DIV/0!</v>
      </c>
    </row>
  </sheetData>
  <sortState ref="A12:E3787">
    <sortCondition descending="1" ref="A11"/>
  </sortState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227"/>
  <sheetViews>
    <sheetView zoomScale="80" zoomScaleNormal="80" workbookViewId="0">
      <selection activeCell="K4" sqref="K4"/>
    </sheetView>
  </sheetViews>
  <sheetFormatPr defaultRowHeight="15" x14ac:dyDescent="0.25"/>
  <cols>
    <col min="1" max="7" width="10.7109375" customWidth="1"/>
  </cols>
  <sheetData>
    <row r="1" spans="1:12" x14ac:dyDescent="0.25">
      <c r="A1" t="s">
        <v>878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42094</v>
      </c>
      <c r="B3" s="83">
        <v>3.26</v>
      </c>
      <c r="C3" s="83">
        <v>3.32</v>
      </c>
      <c r="D3" s="83">
        <v>3.26</v>
      </c>
      <c r="E3" s="83">
        <v>3.3</v>
      </c>
      <c r="F3" s="84">
        <v>708200</v>
      </c>
      <c r="G3" s="83">
        <v>3.3</v>
      </c>
      <c r="H3" s="84">
        <f>EOD_T-A3</f>
        <v>0</v>
      </c>
      <c r="I3" s="83">
        <f t="shared" ref="I3:I66" si="0">G3-G4</f>
        <v>4.0000000000000036E-2</v>
      </c>
      <c r="J3" s="83">
        <f t="shared" ref="J3:J66" si="1">I3/G4*100</f>
        <v>1.2269938650306762</v>
      </c>
      <c r="K3" s="83">
        <f>J3-GMA_90DSMR</f>
        <v>1.2089441649254395</v>
      </c>
      <c r="L3" s="83">
        <f t="shared" ref="L3:L66" si="2">K3*K3</f>
        <v>1.4615459939072684</v>
      </c>
    </row>
    <row r="4" spans="1:12" x14ac:dyDescent="0.25">
      <c r="A4" s="82">
        <v>42093</v>
      </c>
      <c r="B4" s="83">
        <v>3.26</v>
      </c>
      <c r="C4" s="83">
        <v>3.27</v>
      </c>
      <c r="D4" s="83">
        <v>3.25</v>
      </c>
      <c r="E4" s="83">
        <v>3.26</v>
      </c>
      <c r="F4" s="84">
        <v>1606100</v>
      </c>
      <c r="G4" s="83">
        <v>3.26</v>
      </c>
      <c r="H4" s="84">
        <f>EOD_T-A4</f>
        <v>1</v>
      </c>
      <c r="I4" s="83">
        <f t="shared" si="0"/>
        <v>-2.0000000000000018E-2</v>
      </c>
      <c r="J4" s="83">
        <f t="shared" si="1"/>
        <v>-0.60975609756097615</v>
      </c>
      <c r="K4" s="83">
        <f>J4-GMA_90DSMR</f>
        <v>-0.62780579766621281</v>
      </c>
      <c r="L4" s="83">
        <f t="shared" si="2"/>
        <v>0.39414011958330974</v>
      </c>
    </row>
    <row r="5" spans="1:12" x14ac:dyDescent="0.25">
      <c r="A5" s="82">
        <v>42090</v>
      </c>
      <c r="B5" s="83">
        <v>3.27</v>
      </c>
      <c r="C5" s="83">
        <v>3.3</v>
      </c>
      <c r="D5" s="83">
        <v>3.24</v>
      </c>
      <c r="E5" s="83">
        <v>3.28</v>
      </c>
      <c r="F5" s="84">
        <v>887100</v>
      </c>
      <c r="G5" s="83">
        <v>3.28</v>
      </c>
      <c r="H5" s="84">
        <f>EOD_T-A5</f>
        <v>4</v>
      </c>
      <c r="I5" s="83">
        <f t="shared" si="0"/>
        <v>-2.0000000000000018E-2</v>
      </c>
      <c r="J5" s="83">
        <f t="shared" si="1"/>
        <v>-0.60606060606060663</v>
      </c>
      <c r="K5" s="83">
        <f>J5-GMA_90DSMR</f>
        <v>-0.62411030616584329</v>
      </c>
      <c r="L5" s="83">
        <f t="shared" si="2"/>
        <v>0.38951367426242267</v>
      </c>
    </row>
    <row r="6" spans="1:12" x14ac:dyDescent="0.25">
      <c r="A6" s="82">
        <v>42089</v>
      </c>
      <c r="B6" s="83">
        <v>3.31</v>
      </c>
      <c r="C6" s="83">
        <v>3.34</v>
      </c>
      <c r="D6" s="83">
        <v>3.29</v>
      </c>
      <c r="E6" s="83">
        <v>3.3</v>
      </c>
      <c r="F6" s="84">
        <v>1368000</v>
      </c>
      <c r="G6" s="83">
        <v>3.3</v>
      </c>
      <c r="H6" s="84">
        <f>EOD_T-A6</f>
        <v>5</v>
      </c>
      <c r="I6" s="83">
        <f t="shared" si="0"/>
        <v>-8.0000000000000071E-2</v>
      </c>
      <c r="J6" s="83">
        <f t="shared" si="1"/>
        <v>-2.3668639053254457</v>
      </c>
      <c r="K6" s="83">
        <f>J6-GMA_90DSMR</f>
        <v>-2.3849136054306821</v>
      </c>
      <c r="L6" s="83">
        <f t="shared" si="2"/>
        <v>5.687812905368375</v>
      </c>
    </row>
    <row r="7" spans="1:12" x14ac:dyDescent="0.25">
      <c r="A7" s="82">
        <v>42088</v>
      </c>
      <c r="B7" s="83">
        <v>3.32</v>
      </c>
      <c r="C7" s="83">
        <v>3.39</v>
      </c>
      <c r="D7" s="83">
        <v>3.31</v>
      </c>
      <c r="E7" s="83">
        <v>3.38</v>
      </c>
      <c r="F7" s="84">
        <v>2094700</v>
      </c>
      <c r="G7" s="83">
        <v>3.38</v>
      </c>
      <c r="H7" s="84">
        <f>EOD_T-A7</f>
        <v>6</v>
      </c>
      <c r="I7" s="83">
        <f t="shared" si="0"/>
        <v>8.0000000000000071E-2</v>
      </c>
      <c r="J7" s="83">
        <f t="shared" si="1"/>
        <v>2.4242424242424265</v>
      </c>
      <c r="K7" s="83">
        <f>J7-GMA_90DSMR</f>
        <v>2.4061927241371901</v>
      </c>
      <c r="L7" s="83">
        <f t="shared" si="2"/>
        <v>5.7897634256907518</v>
      </c>
    </row>
    <row r="8" spans="1:12" x14ac:dyDescent="0.25">
      <c r="A8" s="82">
        <v>42087</v>
      </c>
      <c r="B8" s="83">
        <v>3.26</v>
      </c>
      <c r="C8" s="83">
        <v>3.32</v>
      </c>
      <c r="D8" s="83">
        <v>3.25</v>
      </c>
      <c r="E8" s="83">
        <v>3.3</v>
      </c>
      <c r="F8" s="84">
        <v>949800</v>
      </c>
      <c r="G8" s="83">
        <v>3.3</v>
      </c>
      <c r="H8" s="84">
        <f>EOD_T-A8</f>
        <v>7</v>
      </c>
      <c r="I8" s="83">
        <f t="shared" si="0"/>
        <v>4.9999999999999822E-2</v>
      </c>
      <c r="J8" s="83">
        <f t="shared" si="1"/>
        <v>1.538461538461533</v>
      </c>
      <c r="K8" s="83">
        <f>J8-GMA_90DSMR</f>
        <v>1.5204118383562963</v>
      </c>
      <c r="L8" s="83">
        <f t="shared" si="2"/>
        <v>2.3116521582139726</v>
      </c>
    </row>
    <row r="9" spans="1:12" x14ac:dyDescent="0.25">
      <c r="A9" s="82">
        <v>42086</v>
      </c>
      <c r="B9" s="83">
        <v>3.25</v>
      </c>
      <c r="C9" s="83">
        <v>3.29</v>
      </c>
      <c r="D9" s="83">
        <v>3.24</v>
      </c>
      <c r="E9" s="83">
        <v>3.25</v>
      </c>
      <c r="F9" s="84">
        <v>1495600</v>
      </c>
      <c r="G9" s="83">
        <v>3.25</v>
      </c>
      <c r="H9" s="84">
        <f>EOD_T-A9</f>
        <v>8</v>
      </c>
      <c r="I9" s="83">
        <f t="shared" si="0"/>
        <v>-4.0000000000000036E-2</v>
      </c>
      <c r="J9" s="83">
        <f t="shared" si="1"/>
        <v>-1.2158054711246211</v>
      </c>
      <c r="K9" s="83">
        <f>J9-GMA_90DSMR</f>
        <v>-1.2338551712298578</v>
      </c>
      <c r="L9" s="83">
        <f t="shared" si="2"/>
        <v>1.5223985835706617</v>
      </c>
    </row>
    <row r="10" spans="1:12" x14ac:dyDescent="0.25">
      <c r="A10" s="82">
        <v>42083</v>
      </c>
      <c r="B10" s="83">
        <v>3.29</v>
      </c>
      <c r="C10" s="83">
        <v>3.3</v>
      </c>
      <c r="D10" s="83">
        <v>3.24</v>
      </c>
      <c r="E10" s="83">
        <v>3.29</v>
      </c>
      <c r="F10" s="84">
        <v>3401500</v>
      </c>
      <c r="G10" s="83">
        <v>3.29</v>
      </c>
      <c r="H10" s="84">
        <f>EOD_T-A10</f>
        <v>11</v>
      </c>
      <c r="I10" s="83">
        <f t="shared" si="0"/>
        <v>-9.9999999999997868E-3</v>
      </c>
      <c r="J10" s="83">
        <f t="shared" si="1"/>
        <v>-0.30303030303029654</v>
      </c>
      <c r="K10" s="83">
        <f>J10-GMA_90DSMR</f>
        <v>-0.32108000313553314</v>
      </c>
      <c r="L10" s="83">
        <f t="shared" si="2"/>
        <v>0.10309236841351398</v>
      </c>
    </row>
    <row r="11" spans="1:12" x14ac:dyDescent="0.25">
      <c r="A11" s="82">
        <v>42082</v>
      </c>
      <c r="B11" s="83">
        <v>3.27</v>
      </c>
      <c r="C11" s="83">
        <v>3.34</v>
      </c>
      <c r="D11" s="83">
        <v>3.27</v>
      </c>
      <c r="E11" s="83">
        <v>3.3</v>
      </c>
      <c r="F11" s="84">
        <v>1175400</v>
      </c>
      <c r="G11" s="83">
        <v>3.3</v>
      </c>
      <c r="H11" s="84">
        <f>EOD_T-A11</f>
        <v>12</v>
      </c>
      <c r="I11" s="83">
        <f t="shared" si="0"/>
        <v>0</v>
      </c>
      <c r="J11" s="83">
        <f t="shared" si="1"/>
        <v>0</v>
      </c>
      <c r="K11" s="83">
        <f>J11-GMA_90DSMR</f>
        <v>-1.8049700105236599E-2</v>
      </c>
      <c r="L11" s="83">
        <f t="shared" si="2"/>
        <v>3.2579167388897812E-4</v>
      </c>
    </row>
    <row r="12" spans="1:12" x14ac:dyDescent="0.25">
      <c r="A12" s="82">
        <v>42080</v>
      </c>
      <c r="B12" s="83">
        <v>3.29</v>
      </c>
      <c r="C12" s="83">
        <v>3.33</v>
      </c>
      <c r="D12" s="83">
        <v>3.26</v>
      </c>
      <c r="E12" s="83">
        <v>3.3</v>
      </c>
      <c r="F12" s="84">
        <v>944400</v>
      </c>
      <c r="G12" s="83">
        <v>3.3</v>
      </c>
      <c r="H12" s="84">
        <f>EOD_T-A12</f>
        <v>14</v>
      </c>
      <c r="I12" s="83">
        <f t="shared" si="0"/>
        <v>0</v>
      </c>
      <c r="J12" s="83">
        <f t="shared" si="1"/>
        <v>0</v>
      </c>
      <c r="K12" s="83">
        <f>J12-GMA_90DSMR</f>
        <v>-1.8049700105236599E-2</v>
      </c>
      <c r="L12" s="83">
        <f t="shared" si="2"/>
        <v>3.2579167388897812E-4</v>
      </c>
    </row>
    <row r="13" spans="1:12" x14ac:dyDescent="0.25">
      <c r="A13" s="82">
        <v>42079</v>
      </c>
      <c r="B13" s="83">
        <v>3.31</v>
      </c>
      <c r="C13" s="83">
        <v>3.33</v>
      </c>
      <c r="D13" s="83">
        <v>3.28</v>
      </c>
      <c r="E13" s="83">
        <v>3.3</v>
      </c>
      <c r="F13" s="84">
        <v>1197600</v>
      </c>
      <c r="G13" s="83">
        <v>3.3</v>
      </c>
      <c r="H13" s="84">
        <f>EOD_T-A13</f>
        <v>15</v>
      </c>
      <c r="I13" s="83">
        <f t="shared" si="0"/>
        <v>-3.0000000000000249E-2</v>
      </c>
      <c r="J13" s="83">
        <f t="shared" si="1"/>
        <v>-0.90090090090090835</v>
      </c>
      <c r="K13" s="83">
        <f>J13-GMA_90DSMR</f>
        <v>-0.91895060100614501</v>
      </c>
      <c r="L13" s="83">
        <f t="shared" si="2"/>
        <v>0.84447020708955511</v>
      </c>
    </row>
    <row r="14" spans="1:12" x14ac:dyDescent="0.25">
      <c r="A14" s="82">
        <v>42076</v>
      </c>
      <c r="B14" s="83">
        <v>3.3</v>
      </c>
      <c r="C14" s="83">
        <v>3.34</v>
      </c>
      <c r="D14" s="83">
        <v>3.28</v>
      </c>
      <c r="E14" s="83">
        <v>3.33</v>
      </c>
      <c r="F14" s="84">
        <v>1392000</v>
      </c>
      <c r="G14" s="83">
        <v>3.33</v>
      </c>
      <c r="H14" s="84">
        <f>EOD_T-A14</f>
        <v>18</v>
      </c>
      <c r="I14" s="83">
        <f t="shared" si="0"/>
        <v>4.0000000000000036E-2</v>
      </c>
      <c r="J14" s="83">
        <f t="shared" si="1"/>
        <v>1.2158054711246211</v>
      </c>
      <c r="K14" s="83">
        <f>J14-GMA_90DSMR</f>
        <v>1.1977557710193845</v>
      </c>
      <c r="L14" s="83">
        <f t="shared" si="2"/>
        <v>1.4346188870102401</v>
      </c>
    </row>
    <row r="15" spans="1:12" x14ac:dyDescent="0.25">
      <c r="A15" s="82">
        <v>42075</v>
      </c>
      <c r="B15" s="83">
        <v>3.2</v>
      </c>
      <c r="C15" s="83">
        <v>3.31</v>
      </c>
      <c r="D15" s="83">
        <v>3.2</v>
      </c>
      <c r="E15" s="83">
        <v>3.29</v>
      </c>
      <c r="F15" s="84">
        <v>3236000</v>
      </c>
      <c r="G15" s="83">
        <v>3.29</v>
      </c>
      <c r="H15" s="84">
        <f>EOD_T-A15</f>
        <v>19</v>
      </c>
      <c r="I15" s="83">
        <f t="shared" si="0"/>
        <v>8.9999999999999858E-2</v>
      </c>
      <c r="J15" s="83">
        <f t="shared" si="1"/>
        <v>2.8124999999999956</v>
      </c>
      <c r="K15" s="83">
        <f>J15-GMA_90DSMR</f>
        <v>2.7944502998947591</v>
      </c>
      <c r="L15" s="83">
        <f t="shared" si="2"/>
        <v>7.8089524785819089</v>
      </c>
    </row>
    <row r="16" spans="1:12" x14ac:dyDescent="0.25">
      <c r="A16" s="82">
        <v>42074</v>
      </c>
      <c r="B16" s="83">
        <v>3.21</v>
      </c>
      <c r="C16" s="83">
        <v>3.23</v>
      </c>
      <c r="D16" s="83">
        <v>3.16</v>
      </c>
      <c r="E16" s="83">
        <v>3.2</v>
      </c>
      <c r="F16" s="84">
        <v>931700</v>
      </c>
      <c r="G16" s="83">
        <v>3.2</v>
      </c>
      <c r="H16" s="84">
        <f>EOD_T-A16</f>
        <v>20</v>
      </c>
      <c r="I16" s="83">
        <f t="shared" si="0"/>
        <v>-4.9999999999999822E-2</v>
      </c>
      <c r="J16" s="83">
        <f t="shared" si="1"/>
        <v>-1.538461538461533</v>
      </c>
      <c r="K16" s="83">
        <f>J16-GMA_90DSMR</f>
        <v>-1.5565112385667697</v>
      </c>
      <c r="L16" s="83">
        <f t="shared" si="2"/>
        <v>2.4227272357846594</v>
      </c>
    </row>
    <row r="17" spans="1:12" x14ac:dyDescent="0.25">
      <c r="A17" s="82">
        <v>42073</v>
      </c>
      <c r="B17" s="83">
        <v>3.29</v>
      </c>
      <c r="C17" s="83">
        <v>3.3</v>
      </c>
      <c r="D17" s="83">
        <v>3.25</v>
      </c>
      <c r="E17" s="83">
        <v>3.25</v>
      </c>
      <c r="F17" s="84">
        <v>655900</v>
      </c>
      <c r="G17" s="83">
        <v>3.25</v>
      </c>
      <c r="H17" s="84">
        <f>EOD_T-A17</f>
        <v>21</v>
      </c>
      <c r="I17" s="83">
        <f t="shared" si="0"/>
        <v>-2.9999999999999805E-2</v>
      </c>
      <c r="J17" s="83">
        <f t="shared" si="1"/>
        <v>-0.91463414634145745</v>
      </c>
      <c r="K17" s="83">
        <f>J17-GMA_90DSMR</f>
        <v>-0.932683846446694</v>
      </c>
      <c r="L17" s="83">
        <f t="shared" si="2"/>
        <v>0.86989915742260027</v>
      </c>
    </row>
    <row r="18" spans="1:12" x14ac:dyDescent="0.25">
      <c r="A18" s="82">
        <v>42072</v>
      </c>
      <c r="B18" s="83">
        <v>3.27</v>
      </c>
      <c r="C18" s="83">
        <v>3.3</v>
      </c>
      <c r="D18" s="83">
        <v>3.24</v>
      </c>
      <c r="E18" s="83">
        <v>3.28</v>
      </c>
      <c r="F18" s="84">
        <v>966400</v>
      </c>
      <c r="G18" s="83">
        <v>3.28</v>
      </c>
      <c r="H18" s="84">
        <f>EOD_T-A18</f>
        <v>22</v>
      </c>
      <c r="I18" s="83">
        <f t="shared" si="0"/>
        <v>-2.0000000000000018E-2</v>
      </c>
      <c r="J18" s="83">
        <f t="shared" si="1"/>
        <v>-0.60606060606060663</v>
      </c>
      <c r="K18" s="83">
        <f>J18-GMA_90DSMR</f>
        <v>-0.62411030616584329</v>
      </c>
      <c r="L18" s="83">
        <f t="shared" si="2"/>
        <v>0.38951367426242267</v>
      </c>
    </row>
    <row r="19" spans="1:12" x14ac:dyDescent="0.25">
      <c r="A19" s="82">
        <v>42069</v>
      </c>
      <c r="B19" s="83">
        <v>3.26</v>
      </c>
      <c r="C19" s="83">
        <v>3.32</v>
      </c>
      <c r="D19" s="83">
        <v>3.25</v>
      </c>
      <c r="E19" s="83">
        <v>3.3</v>
      </c>
      <c r="F19" s="84">
        <v>1282200</v>
      </c>
      <c r="G19" s="83">
        <v>3.3</v>
      </c>
      <c r="H19" s="84">
        <f>EOD_T-A19</f>
        <v>25</v>
      </c>
      <c r="I19" s="83">
        <f t="shared" si="0"/>
        <v>4.9999999999999822E-2</v>
      </c>
      <c r="J19" s="83">
        <f t="shared" si="1"/>
        <v>1.538461538461533</v>
      </c>
      <c r="K19" s="83">
        <f>J19-GMA_90DSMR</f>
        <v>1.5204118383562963</v>
      </c>
      <c r="L19" s="83">
        <f t="shared" si="2"/>
        <v>2.3116521582139726</v>
      </c>
    </row>
    <row r="20" spans="1:12" x14ac:dyDescent="0.25">
      <c r="A20" s="82">
        <v>42068</v>
      </c>
      <c r="B20" s="83">
        <v>3.26</v>
      </c>
      <c r="C20" s="83">
        <v>3.26</v>
      </c>
      <c r="D20" s="83">
        <v>3.21</v>
      </c>
      <c r="E20" s="83">
        <v>3.25</v>
      </c>
      <c r="F20" s="84">
        <v>1547500</v>
      </c>
      <c r="G20" s="83">
        <v>3.25</v>
      </c>
      <c r="H20" s="84">
        <f>EOD_T-A20</f>
        <v>26</v>
      </c>
      <c r="I20" s="83">
        <f t="shared" si="0"/>
        <v>-2.0000000000000018E-2</v>
      </c>
      <c r="J20" s="83">
        <f t="shared" si="1"/>
        <v>-0.61162079510703415</v>
      </c>
      <c r="K20" s="83">
        <f>J20-GMA_90DSMR</f>
        <v>-0.6296704952122707</v>
      </c>
      <c r="L20" s="83">
        <f t="shared" si="2"/>
        <v>0.3964849325408662</v>
      </c>
    </row>
    <row r="21" spans="1:12" x14ac:dyDescent="0.25">
      <c r="A21" s="82">
        <v>42067</v>
      </c>
      <c r="B21" s="83">
        <v>3.3</v>
      </c>
      <c r="C21" s="83">
        <v>3.35</v>
      </c>
      <c r="D21" s="83">
        <v>3.26</v>
      </c>
      <c r="E21" s="83">
        <v>3.27</v>
      </c>
      <c r="F21" s="84">
        <v>1785900</v>
      </c>
      <c r="G21" s="83">
        <v>3.27</v>
      </c>
      <c r="H21" s="84">
        <f>EOD_T-A21</f>
        <v>27</v>
      </c>
      <c r="I21" s="83">
        <f t="shared" si="0"/>
        <v>-6.0000000000000053E-2</v>
      </c>
      <c r="J21" s="83">
        <f t="shared" si="1"/>
        <v>-1.8018018018018036</v>
      </c>
      <c r="K21" s="83">
        <f>J21-GMA_90DSMR</f>
        <v>-1.8198515019070403</v>
      </c>
      <c r="L21" s="83">
        <f t="shared" si="2"/>
        <v>3.31185948899331</v>
      </c>
    </row>
    <row r="22" spans="1:12" x14ac:dyDescent="0.25">
      <c r="A22" s="82">
        <v>42066</v>
      </c>
      <c r="B22" s="83">
        <v>3.28</v>
      </c>
      <c r="C22" s="83">
        <v>3.34</v>
      </c>
      <c r="D22" s="83">
        <v>3.21</v>
      </c>
      <c r="E22" s="83">
        <v>3.33</v>
      </c>
      <c r="F22" s="84">
        <v>1847400</v>
      </c>
      <c r="G22" s="83">
        <v>3.33</v>
      </c>
      <c r="H22" s="84">
        <f>EOD_T-A22</f>
        <v>28</v>
      </c>
      <c r="I22" s="83">
        <f t="shared" si="0"/>
        <v>5.0000000000000266E-2</v>
      </c>
      <c r="J22" s="83">
        <f t="shared" si="1"/>
        <v>1.5243902439024473</v>
      </c>
      <c r="K22" s="83">
        <f>J22-GMA_90DSMR</f>
        <v>1.5063405437972106</v>
      </c>
      <c r="L22" s="83">
        <f t="shared" si="2"/>
        <v>2.2690618338872763</v>
      </c>
    </row>
    <row r="23" spans="1:12" x14ac:dyDescent="0.25">
      <c r="A23" s="82">
        <v>42065</v>
      </c>
      <c r="B23" s="83">
        <v>3.32</v>
      </c>
      <c r="C23" s="83">
        <v>3.35</v>
      </c>
      <c r="D23" s="83">
        <v>3.24</v>
      </c>
      <c r="E23" s="83">
        <v>3.28</v>
      </c>
      <c r="F23" s="84">
        <v>16639000</v>
      </c>
      <c r="G23" s="83">
        <v>3.28</v>
      </c>
      <c r="H23" s="84">
        <f>EOD_T-A23</f>
        <v>29</v>
      </c>
      <c r="I23" s="83">
        <f t="shared" si="0"/>
        <v>-4.0000000000000036E-2</v>
      </c>
      <c r="J23" s="83">
        <f t="shared" si="1"/>
        <v>-1.2048192771084349</v>
      </c>
      <c r="K23" s="83">
        <f>J23-GMA_90DSMR</f>
        <v>-1.2228689772136716</v>
      </c>
      <c r="L23" s="83">
        <f t="shared" si="2"/>
        <v>1.4954085354316113</v>
      </c>
    </row>
    <row r="24" spans="1:12" x14ac:dyDescent="0.25">
      <c r="A24" s="82">
        <v>42062</v>
      </c>
      <c r="B24" s="83">
        <v>3.3</v>
      </c>
      <c r="C24" s="83">
        <v>3.34</v>
      </c>
      <c r="D24" s="83">
        <v>3.27</v>
      </c>
      <c r="E24" s="83">
        <v>3.32</v>
      </c>
      <c r="F24" s="84">
        <v>3727700</v>
      </c>
      <c r="G24" s="83">
        <v>3.32</v>
      </c>
      <c r="H24" s="84">
        <f>EOD_T-A24</f>
        <v>32</v>
      </c>
      <c r="I24" s="83">
        <f t="shared" si="0"/>
        <v>2.0000000000000018E-2</v>
      </c>
      <c r="J24" s="83">
        <f t="shared" si="1"/>
        <v>0.60606060606060663</v>
      </c>
      <c r="K24" s="83">
        <f>J24-GMA_90DSMR</f>
        <v>0.58801090595536998</v>
      </c>
      <c r="L24" s="83">
        <f t="shared" si="2"/>
        <v>0.34575682552245496</v>
      </c>
    </row>
    <row r="25" spans="1:12" x14ac:dyDescent="0.25">
      <c r="A25" s="82">
        <v>42061</v>
      </c>
      <c r="B25" s="83">
        <v>3.27</v>
      </c>
      <c r="C25" s="83">
        <v>3.33</v>
      </c>
      <c r="D25" s="83">
        <v>3.23</v>
      </c>
      <c r="E25" s="83">
        <v>3.3</v>
      </c>
      <c r="F25" s="84">
        <v>2920300</v>
      </c>
      <c r="G25" s="83">
        <v>3.3</v>
      </c>
      <c r="H25" s="84">
        <f>EOD_T-A25</f>
        <v>33</v>
      </c>
      <c r="I25" s="83">
        <f t="shared" si="0"/>
        <v>-1.0000000000000231E-2</v>
      </c>
      <c r="J25" s="83">
        <f t="shared" si="1"/>
        <v>-0.30211480362538462</v>
      </c>
      <c r="K25" s="83">
        <f>J25-GMA_90DSMR</f>
        <v>-0.32016450373062122</v>
      </c>
      <c r="L25" s="83">
        <f t="shared" si="2"/>
        <v>0.10250530944907497</v>
      </c>
    </row>
    <row r="26" spans="1:12" x14ac:dyDescent="0.25">
      <c r="A26" s="82">
        <v>42060</v>
      </c>
      <c r="B26" s="83">
        <v>3.28</v>
      </c>
      <c r="C26" s="83">
        <v>3.31</v>
      </c>
      <c r="D26" s="83">
        <v>3.26</v>
      </c>
      <c r="E26" s="83">
        <v>3.31</v>
      </c>
      <c r="F26" s="84">
        <v>2631000</v>
      </c>
      <c r="G26" s="83">
        <v>3.31</v>
      </c>
      <c r="H26" s="84">
        <f>EOD_T-A26</f>
        <v>34</v>
      </c>
      <c r="I26" s="83">
        <f t="shared" si="0"/>
        <v>5.0000000000000266E-2</v>
      </c>
      <c r="J26" s="83">
        <f t="shared" si="1"/>
        <v>1.5337423312883518</v>
      </c>
      <c r="K26" s="83">
        <f>J26-GMA_90DSMR</f>
        <v>1.5156926311831151</v>
      </c>
      <c r="L26" s="83">
        <f t="shared" si="2"/>
        <v>2.2973241522227945</v>
      </c>
    </row>
    <row r="27" spans="1:12" x14ac:dyDescent="0.25">
      <c r="A27" s="82">
        <v>42059</v>
      </c>
      <c r="B27" s="83">
        <v>3.3</v>
      </c>
      <c r="C27" s="83">
        <v>3.3</v>
      </c>
      <c r="D27" s="83">
        <v>3.24</v>
      </c>
      <c r="E27" s="83">
        <v>3.26</v>
      </c>
      <c r="F27" s="84">
        <v>3247500</v>
      </c>
      <c r="G27" s="83">
        <v>3.26</v>
      </c>
      <c r="H27" s="84">
        <f>EOD_T-A27</f>
        <v>35</v>
      </c>
      <c r="I27" s="83">
        <f t="shared" si="0"/>
        <v>-4.0000000000000036E-2</v>
      </c>
      <c r="J27" s="83">
        <f t="shared" si="1"/>
        <v>-1.2121212121212133</v>
      </c>
      <c r="K27" s="83">
        <f>J27-GMA_90DSMR</f>
        <v>-1.2301709122264499</v>
      </c>
      <c r="L27" s="83">
        <f t="shared" si="2"/>
        <v>1.5133204732880559</v>
      </c>
    </row>
    <row r="28" spans="1:12" x14ac:dyDescent="0.25">
      <c r="A28" s="82">
        <v>42058</v>
      </c>
      <c r="B28" s="83">
        <v>3.35</v>
      </c>
      <c r="C28" s="83">
        <v>3.37</v>
      </c>
      <c r="D28" s="83">
        <v>3.3</v>
      </c>
      <c r="E28" s="83">
        <v>3.3</v>
      </c>
      <c r="F28" s="84">
        <v>11967700</v>
      </c>
      <c r="G28" s="83">
        <v>3.3</v>
      </c>
      <c r="H28" s="84">
        <f>EOD_T-A28</f>
        <v>36</v>
      </c>
      <c r="I28" s="83">
        <f t="shared" si="0"/>
        <v>-3.0000000000000249E-2</v>
      </c>
      <c r="J28" s="83">
        <f t="shared" si="1"/>
        <v>-0.90090090090090835</v>
      </c>
      <c r="K28" s="83">
        <f>J28-GMA_90DSMR</f>
        <v>-0.91895060100614501</v>
      </c>
      <c r="L28" s="83">
        <f t="shared" si="2"/>
        <v>0.84447020708955511</v>
      </c>
    </row>
    <row r="29" spans="1:12" x14ac:dyDescent="0.25">
      <c r="A29" s="82">
        <v>42055</v>
      </c>
      <c r="B29" s="83">
        <v>3.33</v>
      </c>
      <c r="C29" s="83">
        <v>3.34</v>
      </c>
      <c r="D29" s="83">
        <v>3.3</v>
      </c>
      <c r="E29" s="83">
        <v>3.33</v>
      </c>
      <c r="F29" s="84">
        <v>3954100</v>
      </c>
      <c r="G29" s="83">
        <v>3.33</v>
      </c>
      <c r="H29" s="84">
        <f>EOD_T-A29</f>
        <v>39</v>
      </c>
      <c r="I29" s="83">
        <f t="shared" si="0"/>
        <v>1.0000000000000231E-2</v>
      </c>
      <c r="J29" s="83">
        <f t="shared" si="1"/>
        <v>0.3012048192771154</v>
      </c>
      <c r="K29" s="83">
        <f>J29-GMA_90DSMR</f>
        <v>0.2831551191718788</v>
      </c>
      <c r="L29" s="83">
        <f t="shared" si="2"/>
        <v>8.017682151324089E-2</v>
      </c>
    </row>
    <row r="30" spans="1:12" x14ac:dyDescent="0.25">
      <c r="A30" s="82">
        <v>42054</v>
      </c>
      <c r="B30" s="83">
        <v>3.37</v>
      </c>
      <c r="C30" s="83">
        <v>3.4</v>
      </c>
      <c r="D30" s="83">
        <v>3.3</v>
      </c>
      <c r="E30" s="83">
        <v>3.32</v>
      </c>
      <c r="F30" s="84">
        <v>7903800</v>
      </c>
      <c r="G30" s="83">
        <v>3.32</v>
      </c>
      <c r="H30" s="84">
        <f>EOD_T-A30</f>
        <v>40</v>
      </c>
      <c r="I30" s="83">
        <f t="shared" si="0"/>
        <v>0</v>
      </c>
      <c r="J30" s="83">
        <f t="shared" si="1"/>
        <v>0</v>
      </c>
      <c r="K30" s="83">
        <f>J30-GMA_90DSMR</f>
        <v>-1.8049700105236599E-2</v>
      </c>
      <c r="L30" s="83">
        <f t="shared" si="2"/>
        <v>3.2579167388897812E-4</v>
      </c>
    </row>
    <row r="31" spans="1:12" x14ac:dyDescent="0.25">
      <c r="A31" s="82">
        <v>42053</v>
      </c>
      <c r="B31" s="83">
        <v>3.2</v>
      </c>
      <c r="C31" s="83">
        <v>3.4</v>
      </c>
      <c r="D31" s="83">
        <v>3.2</v>
      </c>
      <c r="E31" s="83">
        <v>3.32</v>
      </c>
      <c r="F31" s="84">
        <v>18518000</v>
      </c>
      <c r="G31" s="83">
        <v>3.32</v>
      </c>
      <c r="H31" s="84">
        <f>EOD_T-A31</f>
        <v>41</v>
      </c>
      <c r="I31" s="83">
        <f t="shared" si="0"/>
        <v>-0.63000000000000034</v>
      </c>
      <c r="J31" s="83">
        <f t="shared" si="1"/>
        <v>-15.949367088607602</v>
      </c>
      <c r="K31" s="83">
        <f>J31-GMA_90DSMR</f>
        <v>-15.967416788712839</v>
      </c>
      <c r="L31" s="83">
        <f t="shared" si="2"/>
        <v>254.95839890446862</v>
      </c>
    </row>
    <row r="32" spans="1:12" x14ac:dyDescent="0.25">
      <c r="A32" s="82">
        <v>42052</v>
      </c>
      <c r="B32" s="83">
        <v>4.34</v>
      </c>
      <c r="C32" s="83">
        <v>4.37</v>
      </c>
      <c r="D32" s="83">
        <v>4.3</v>
      </c>
      <c r="E32" s="83">
        <v>4.3</v>
      </c>
      <c r="F32" s="84">
        <v>1800500</v>
      </c>
      <c r="G32" s="83">
        <v>3.95</v>
      </c>
      <c r="H32" s="84">
        <f>EOD_T-A32</f>
        <v>42</v>
      </c>
      <c r="I32" s="83">
        <f t="shared" si="0"/>
        <v>-2.0000000000000018E-2</v>
      </c>
      <c r="J32" s="83">
        <f t="shared" si="1"/>
        <v>-0.5037783375314866</v>
      </c>
      <c r="K32" s="83">
        <f>J32-GMA_90DSMR</f>
        <v>-0.52182803763672325</v>
      </c>
      <c r="L32" s="83">
        <f t="shared" si="2"/>
        <v>0.27230450086379349</v>
      </c>
    </row>
    <row r="33" spans="1:12" x14ac:dyDescent="0.25">
      <c r="A33" s="82">
        <v>42051</v>
      </c>
      <c r="B33" s="83">
        <v>4.3600000000000003</v>
      </c>
      <c r="C33" s="83">
        <v>4.37</v>
      </c>
      <c r="D33" s="83">
        <v>4.28</v>
      </c>
      <c r="E33" s="83">
        <v>4.32</v>
      </c>
      <c r="F33" s="84">
        <v>1394300</v>
      </c>
      <c r="G33" s="83">
        <v>3.97</v>
      </c>
      <c r="H33" s="84">
        <f>EOD_T-A33</f>
        <v>43</v>
      </c>
      <c r="I33" s="83">
        <f t="shared" si="0"/>
        <v>0</v>
      </c>
      <c r="J33" s="83">
        <f t="shared" si="1"/>
        <v>0</v>
      </c>
      <c r="K33" s="83">
        <f>J33-GMA_90DSMR</f>
        <v>-1.8049700105236599E-2</v>
      </c>
      <c r="L33" s="83">
        <f t="shared" si="2"/>
        <v>3.2579167388897812E-4</v>
      </c>
    </row>
    <row r="34" spans="1:12" x14ac:dyDescent="0.25">
      <c r="A34" s="82">
        <v>42048</v>
      </c>
      <c r="B34" s="83">
        <v>4.37</v>
      </c>
      <c r="C34" s="83">
        <v>4.38</v>
      </c>
      <c r="D34" s="83">
        <v>4.3099999999999996</v>
      </c>
      <c r="E34" s="83">
        <v>4.32</v>
      </c>
      <c r="F34" s="84">
        <v>1478500</v>
      </c>
      <c r="G34" s="83">
        <v>3.97</v>
      </c>
      <c r="H34" s="84">
        <f>EOD_T-A34</f>
        <v>46</v>
      </c>
      <c r="I34" s="83">
        <f t="shared" si="0"/>
        <v>4.0000000000000036E-2</v>
      </c>
      <c r="J34" s="83">
        <f t="shared" si="1"/>
        <v>1.0178117048346065</v>
      </c>
      <c r="K34" s="83">
        <f>J34-GMA_90DSMR</f>
        <v>0.99976200472936982</v>
      </c>
      <c r="L34" s="83">
        <f t="shared" si="2"/>
        <v>0.9995240661004885</v>
      </c>
    </row>
    <row r="35" spans="1:12" x14ac:dyDescent="0.25">
      <c r="A35" s="82">
        <v>42047</v>
      </c>
      <c r="B35" s="83">
        <v>4.25</v>
      </c>
      <c r="C35" s="83">
        <v>4.34</v>
      </c>
      <c r="D35" s="83">
        <v>4.18</v>
      </c>
      <c r="E35" s="83">
        <v>4.28</v>
      </c>
      <c r="F35" s="84">
        <v>4320300</v>
      </c>
      <c r="G35" s="83">
        <v>3.93</v>
      </c>
      <c r="H35" s="84">
        <f>EOD_T-A35</f>
        <v>47</v>
      </c>
      <c r="I35" s="83">
        <f t="shared" si="0"/>
        <v>8.0000000000000071E-2</v>
      </c>
      <c r="J35" s="83">
        <f t="shared" si="1"/>
        <v>2.0779220779220795</v>
      </c>
      <c r="K35" s="83">
        <f>J35-GMA_90DSMR</f>
        <v>2.0598723778168431</v>
      </c>
      <c r="L35" s="83">
        <f t="shared" si="2"/>
        <v>4.2430742128928154</v>
      </c>
    </row>
    <row r="36" spans="1:12" x14ac:dyDescent="0.25">
      <c r="A36" s="82">
        <v>42046</v>
      </c>
      <c r="B36" s="83">
        <v>4.25</v>
      </c>
      <c r="C36" s="83">
        <v>4.3</v>
      </c>
      <c r="D36" s="83">
        <v>4.12</v>
      </c>
      <c r="E36" s="83">
        <v>4.1900000000000004</v>
      </c>
      <c r="F36" s="84">
        <v>3140600</v>
      </c>
      <c r="G36" s="83">
        <v>3.85</v>
      </c>
      <c r="H36" s="84">
        <f>EOD_T-A36</f>
        <v>48</v>
      </c>
      <c r="I36" s="83">
        <f t="shared" si="0"/>
        <v>0.22999999999999998</v>
      </c>
      <c r="J36" s="83">
        <f t="shared" si="1"/>
        <v>6.3535911602209936</v>
      </c>
      <c r="K36" s="83">
        <f>J36-GMA_90DSMR</f>
        <v>6.3355414601157571</v>
      </c>
      <c r="L36" s="83">
        <f t="shared" si="2"/>
        <v>40.139085592845703</v>
      </c>
    </row>
    <row r="37" spans="1:12" x14ac:dyDescent="0.25">
      <c r="A37" s="82">
        <v>42045</v>
      </c>
      <c r="B37" s="83">
        <v>3.96</v>
      </c>
      <c r="C37" s="83">
        <v>4.01</v>
      </c>
      <c r="D37" s="83">
        <v>3.92</v>
      </c>
      <c r="E37" s="83">
        <v>3.94</v>
      </c>
      <c r="F37" s="84">
        <v>1628100</v>
      </c>
      <c r="G37" s="83">
        <v>3.62</v>
      </c>
      <c r="H37" s="84">
        <f>EOD_T-A37</f>
        <v>49</v>
      </c>
      <c r="I37" s="83">
        <f t="shared" si="0"/>
        <v>-2.9999999999999805E-2</v>
      </c>
      <c r="J37" s="83">
        <f t="shared" si="1"/>
        <v>-0.82191780821917282</v>
      </c>
      <c r="K37" s="83">
        <f>J37-GMA_90DSMR</f>
        <v>-0.83996750832440936</v>
      </c>
      <c r="L37" s="83">
        <f t="shared" si="2"/>
        <v>0.70554541504071666</v>
      </c>
    </row>
    <row r="38" spans="1:12" x14ac:dyDescent="0.25">
      <c r="A38" s="82">
        <v>42044</v>
      </c>
      <c r="B38" s="83">
        <v>3.91</v>
      </c>
      <c r="C38" s="83">
        <v>3.98</v>
      </c>
      <c r="D38" s="83">
        <v>3.85</v>
      </c>
      <c r="E38" s="83">
        <v>3.98</v>
      </c>
      <c r="F38" s="84">
        <v>1134300</v>
      </c>
      <c r="G38" s="83">
        <v>3.65</v>
      </c>
      <c r="H38" s="84">
        <f>EOD_T-A38</f>
        <v>50</v>
      </c>
      <c r="I38" s="83">
        <f t="shared" si="0"/>
        <v>4.9999999999999822E-2</v>
      </c>
      <c r="J38" s="83">
        <f t="shared" si="1"/>
        <v>1.388888888888884</v>
      </c>
      <c r="K38" s="83">
        <f>J38-GMA_90DSMR</f>
        <v>1.3708391887836473</v>
      </c>
      <c r="L38" s="83">
        <f t="shared" si="2"/>
        <v>1.8792000815050083</v>
      </c>
    </row>
    <row r="39" spans="1:12" x14ac:dyDescent="0.25">
      <c r="A39" s="82">
        <v>42041</v>
      </c>
      <c r="B39" s="83">
        <v>3.91</v>
      </c>
      <c r="C39" s="83">
        <v>3.96</v>
      </c>
      <c r="D39" s="83">
        <v>3.84</v>
      </c>
      <c r="E39" s="83">
        <v>3.92</v>
      </c>
      <c r="F39" s="84">
        <v>1857900</v>
      </c>
      <c r="G39" s="83">
        <v>3.6</v>
      </c>
      <c r="H39" s="84">
        <f>EOD_T-A39</f>
        <v>53</v>
      </c>
      <c r="I39" s="83">
        <f t="shared" si="0"/>
        <v>6.0000000000000053E-2</v>
      </c>
      <c r="J39" s="83">
        <f t="shared" si="1"/>
        <v>1.6949152542372896</v>
      </c>
      <c r="K39" s="83">
        <f>J39-GMA_90DSMR</f>
        <v>1.676865554132053</v>
      </c>
      <c r="L39" s="83">
        <f t="shared" si="2"/>
        <v>2.8118780866345969</v>
      </c>
    </row>
    <row r="40" spans="1:12" x14ac:dyDescent="0.25">
      <c r="A40" s="82">
        <v>42040</v>
      </c>
      <c r="B40" s="83">
        <v>3.71</v>
      </c>
      <c r="C40" s="83">
        <v>3.85</v>
      </c>
      <c r="D40" s="83">
        <v>3.64</v>
      </c>
      <c r="E40" s="83">
        <v>3.85</v>
      </c>
      <c r="F40" s="84">
        <v>3047600</v>
      </c>
      <c r="G40" s="83">
        <v>3.54</v>
      </c>
      <c r="H40" s="84">
        <f>EOD_T-A40</f>
        <v>54</v>
      </c>
      <c r="I40" s="83">
        <f t="shared" si="0"/>
        <v>0.10999999999999988</v>
      </c>
      <c r="J40" s="83">
        <f t="shared" si="1"/>
        <v>3.2069970845481013</v>
      </c>
      <c r="K40" s="83">
        <f>J40-GMA_90DSMR</f>
        <v>3.1889473844428649</v>
      </c>
      <c r="L40" s="83">
        <f t="shared" si="2"/>
        <v>10.169385420744989</v>
      </c>
    </row>
    <row r="41" spans="1:12" x14ac:dyDescent="0.25">
      <c r="A41" s="82">
        <v>42039</v>
      </c>
      <c r="B41" s="83">
        <v>3.68</v>
      </c>
      <c r="C41" s="83">
        <v>3.76</v>
      </c>
      <c r="D41" s="83">
        <v>3.63</v>
      </c>
      <c r="E41" s="83">
        <v>3.73</v>
      </c>
      <c r="F41" s="84">
        <v>1813900</v>
      </c>
      <c r="G41" s="83">
        <v>3.43</v>
      </c>
      <c r="H41" s="84">
        <f>EOD_T-A41</f>
        <v>55</v>
      </c>
      <c r="I41" s="83">
        <f t="shared" si="0"/>
        <v>0.16000000000000014</v>
      </c>
      <c r="J41" s="83">
        <f t="shared" si="1"/>
        <v>4.8929663608562732</v>
      </c>
      <c r="K41" s="83">
        <f>J41-GMA_90DSMR</f>
        <v>4.8749166607510368</v>
      </c>
      <c r="L41" s="83">
        <f t="shared" si="2"/>
        <v>23.764812449268039</v>
      </c>
    </row>
    <row r="42" spans="1:12" x14ac:dyDescent="0.25">
      <c r="A42" s="82">
        <v>42038</v>
      </c>
      <c r="B42" s="83">
        <v>3.52</v>
      </c>
      <c r="C42" s="83">
        <v>3.6</v>
      </c>
      <c r="D42" s="83">
        <v>3.52</v>
      </c>
      <c r="E42" s="83">
        <v>3.56</v>
      </c>
      <c r="F42" s="84">
        <v>2486300</v>
      </c>
      <c r="G42" s="83">
        <v>3.27</v>
      </c>
      <c r="H42" s="84">
        <f>EOD_T-A42</f>
        <v>56</v>
      </c>
      <c r="I42" s="83">
        <f t="shared" si="0"/>
        <v>4.9999999999999822E-2</v>
      </c>
      <c r="J42" s="83">
        <f t="shared" si="1"/>
        <v>1.5527950310558951</v>
      </c>
      <c r="K42" s="83">
        <f>J42-GMA_90DSMR</f>
        <v>1.5347453309506585</v>
      </c>
      <c r="L42" s="83">
        <f t="shared" si="2"/>
        <v>2.3554432308748461</v>
      </c>
    </row>
    <row r="43" spans="1:12" x14ac:dyDescent="0.25">
      <c r="A43" s="82">
        <v>42037</v>
      </c>
      <c r="B43" s="83">
        <v>3.51</v>
      </c>
      <c r="C43" s="83">
        <v>3.54</v>
      </c>
      <c r="D43" s="83">
        <v>3.47</v>
      </c>
      <c r="E43" s="83">
        <v>3.51</v>
      </c>
      <c r="F43" s="84">
        <v>1855500</v>
      </c>
      <c r="G43" s="83">
        <v>3.22</v>
      </c>
      <c r="H43" s="84">
        <f>EOD_T-A43</f>
        <v>57</v>
      </c>
      <c r="I43" s="83">
        <f t="shared" si="0"/>
        <v>-2.9999999999999805E-2</v>
      </c>
      <c r="J43" s="83">
        <f t="shared" si="1"/>
        <v>-0.92307692307691713</v>
      </c>
      <c r="K43" s="83">
        <f>J43-GMA_90DSMR</f>
        <v>-0.94112662318215379</v>
      </c>
      <c r="L43" s="83">
        <f t="shared" si="2"/>
        <v>0.8857193208622437</v>
      </c>
    </row>
    <row r="44" spans="1:12" x14ac:dyDescent="0.25">
      <c r="A44" s="82">
        <v>42034</v>
      </c>
      <c r="B44" s="83">
        <v>3.49</v>
      </c>
      <c r="C44" s="83">
        <v>3.59</v>
      </c>
      <c r="D44" s="83">
        <v>3.49</v>
      </c>
      <c r="E44" s="83">
        <v>3.54</v>
      </c>
      <c r="F44" s="84">
        <v>1809400</v>
      </c>
      <c r="G44" s="83">
        <v>3.25</v>
      </c>
      <c r="H44" s="84">
        <f>EOD_T-A44</f>
        <v>60</v>
      </c>
      <c r="I44" s="83">
        <f t="shared" si="0"/>
        <v>6.0000000000000053E-2</v>
      </c>
      <c r="J44" s="83">
        <f t="shared" si="1"/>
        <v>1.8808777429467103</v>
      </c>
      <c r="K44" s="83">
        <f>J44-GMA_90DSMR</f>
        <v>1.8628280428414736</v>
      </c>
      <c r="L44" s="83">
        <f t="shared" si="2"/>
        <v>3.4701283171965951</v>
      </c>
    </row>
    <row r="45" spans="1:12" x14ac:dyDescent="0.25">
      <c r="A45" s="82">
        <v>42033</v>
      </c>
      <c r="B45" s="83">
        <v>3.39</v>
      </c>
      <c r="C45" s="83">
        <v>3.49</v>
      </c>
      <c r="D45" s="83">
        <v>3.39</v>
      </c>
      <c r="E45" s="83">
        <v>3.47</v>
      </c>
      <c r="F45" s="84">
        <v>1873800</v>
      </c>
      <c r="G45" s="83">
        <v>3.19</v>
      </c>
      <c r="H45" s="84">
        <f>EOD_T-A45</f>
        <v>61</v>
      </c>
      <c r="I45" s="83">
        <f t="shared" si="0"/>
        <v>6.999999999999984E-2</v>
      </c>
      <c r="J45" s="83">
        <f t="shared" si="1"/>
        <v>2.2435897435897383</v>
      </c>
      <c r="K45" s="83">
        <f>J45-GMA_90DSMR</f>
        <v>2.2255400434845019</v>
      </c>
      <c r="L45" s="83">
        <f t="shared" si="2"/>
        <v>4.9530284851529984</v>
      </c>
    </row>
    <row r="46" spans="1:12" x14ac:dyDescent="0.25">
      <c r="A46" s="82">
        <v>42032</v>
      </c>
      <c r="B46" s="83">
        <v>3.41</v>
      </c>
      <c r="C46" s="83">
        <v>3.41</v>
      </c>
      <c r="D46" s="83">
        <v>3.37</v>
      </c>
      <c r="E46" s="83">
        <v>3.4</v>
      </c>
      <c r="F46" s="84">
        <v>2215500</v>
      </c>
      <c r="G46" s="83">
        <v>3.12</v>
      </c>
      <c r="H46" s="84">
        <f>EOD_T-A46</f>
        <v>62</v>
      </c>
      <c r="I46" s="83">
        <f t="shared" si="0"/>
        <v>0</v>
      </c>
      <c r="J46" s="83">
        <f t="shared" si="1"/>
        <v>0</v>
      </c>
      <c r="K46" s="83">
        <f>J46-GMA_90DSMR</f>
        <v>-1.8049700105236599E-2</v>
      </c>
      <c r="L46" s="83">
        <f t="shared" si="2"/>
        <v>3.2579167388897812E-4</v>
      </c>
    </row>
    <row r="47" spans="1:12" x14ac:dyDescent="0.25">
      <c r="A47" s="82">
        <v>42031</v>
      </c>
      <c r="B47" s="83">
        <v>3.41</v>
      </c>
      <c r="C47" s="83">
        <v>3.46</v>
      </c>
      <c r="D47" s="83">
        <v>3.39</v>
      </c>
      <c r="E47" s="83">
        <v>3.4</v>
      </c>
      <c r="F47" s="84">
        <v>1048200</v>
      </c>
      <c r="G47" s="83">
        <v>3.12</v>
      </c>
      <c r="H47" s="84">
        <f>EOD_T-A47</f>
        <v>63</v>
      </c>
      <c r="I47" s="83">
        <f t="shared" si="0"/>
        <v>0</v>
      </c>
      <c r="J47" s="83">
        <f t="shared" si="1"/>
        <v>0</v>
      </c>
      <c r="K47" s="83">
        <f>J47-GMA_90DSMR</f>
        <v>-1.8049700105236599E-2</v>
      </c>
      <c r="L47" s="83">
        <f t="shared" si="2"/>
        <v>3.2579167388897812E-4</v>
      </c>
    </row>
    <row r="48" spans="1:12" x14ac:dyDescent="0.25">
      <c r="A48" s="82">
        <v>42030</v>
      </c>
      <c r="B48" s="83">
        <v>3.4</v>
      </c>
      <c r="C48" s="83">
        <v>3.4</v>
      </c>
      <c r="D48" s="83">
        <v>3.4</v>
      </c>
      <c r="E48" s="83">
        <v>3.4</v>
      </c>
      <c r="F48" s="84">
        <v>0</v>
      </c>
      <c r="G48" s="83">
        <v>3.12</v>
      </c>
      <c r="H48" s="84">
        <f>EOD_T-A48</f>
        <v>64</v>
      </c>
      <c r="I48" s="83">
        <f t="shared" si="0"/>
        <v>0</v>
      </c>
      <c r="J48" s="83">
        <f t="shared" si="1"/>
        <v>0</v>
      </c>
      <c r="K48" s="83">
        <f>J48-GMA_90DSMR</f>
        <v>-1.8049700105236599E-2</v>
      </c>
      <c r="L48" s="83">
        <f t="shared" si="2"/>
        <v>3.2579167388897812E-4</v>
      </c>
    </row>
    <row r="49" spans="1:12" x14ac:dyDescent="0.25">
      <c r="A49" s="82">
        <v>42027</v>
      </c>
      <c r="B49" s="83">
        <v>3.42</v>
      </c>
      <c r="C49" s="83">
        <v>3.43</v>
      </c>
      <c r="D49" s="83">
        <v>3.32</v>
      </c>
      <c r="E49" s="83">
        <v>3.4</v>
      </c>
      <c r="F49" s="84">
        <v>1699200</v>
      </c>
      <c r="G49" s="83">
        <v>3.12</v>
      </c>
      <c r="H49" s="84">
        <f>EOD_T-A49</f>
        <v>67</v>
      </c>
      <c r="I49" s="83">
        <f t="shared" si="0"/>
        <v>-9.9999999999997868E-3</v>
      </c>
      <c r="J49" s="83">
        <f t="shared" si="1"/>
        <v>-0.31948881789136702</v>
      </c>
      <c r="K49" s="83">
        <f>J49-GMA_90DSMR</f>
        <v>-0.33753851799660362</v>
      </c>
      <c r="L49" s="83">
        <f t="shared" si="2"/>
        <v>0.1139322511313435</v>
      </c>
    </row>
    <row r="50" spans="1:12" x14ac:dyDescent="0.25">
      <c r="A50" s="82">
        <v>42026</v>
      </c>
      <c r="B50" s="83">
        <v>3.44</v>
      </c>
      <c r="C50" s="83">
        <v>3.52</v>
      </c>
      <c r="D50" s="83">
        <v>3.39</v>
      </c>
      <c r="E50" s="83">
        <v>3.41</v>
      </c>
      <c r="F50" s="84">
        <v>1237000</v>
      </c>
      <c r="G50" s="83">
        <v>3.13</v>
      </c>
      <c r="H50" s="84">
        <f>EOD_T-A50</f>
        <v>68</v>
      </c>
      <c r="I50" s="83">
        <f t="shared" si="0"/>
        <v>-2.0000000000000018E-2</v>
      </c>
      <c r="J50" s="83">
        <f t="shared" si="1"/>
        <v>-0.63492063492063555</v>
      </c>
      <c r="K50" s="83">
        <f>J50-GMA_90DSMR</f>
        <v>-0.65297033502587221</v>
      </c>
      <c r="L50" s="83">
        <f t="shared" si="2"/>
        <v>0.42637025842379978</v>
      </c>
    </row>
    <row r="51" spans="1:12" x14ac:dyDescent="0.25">
      <c r="A51" s="82">
        <v>42025</v>
      </c>
      <c r="B51" s="83">
        <v>3.35</v>
      </c>
      <c r="C51" s="83">
        <v>3.43</v>
      </c>
      <c r="D51" s="83">
        <v>3.35</v>
      </c>
      <c r="E51" s="83">
        <v>3.43</v>
      </c>
      <c r="F51" s="84">
        <v>1068200</v>
      </c>
      <c r="G51" s="83">
        <v>3.15</v>
      </c>
      <c r="H51" s="84">
        <f>EOD_T-A51</f>
        <v>69</v>
      </c>
      <c r="I51" s="83">
        <f t="shared" si="0"/>
        <v>8.0000000000000071E-2</v>
      </c>
      <c r="J51" s="83">
        <f t="shared" si="1"/>
        <v>2.6058631921824129</v>
      </c>
      <c r="K51" s="83">
        <f>J51-GMA_90DSMR</f>
        <v>2.5878134920771765</v>
      </c>
      <c r="L51" s="83">
        <f t="shared" si="2"/>
        <v>6.6967786697766707</v>
      </c>
    </row>
    <row r="52" spans="1:12" x14ac:dyDescent="0.25">
      <c r="A52" s="82">
        <v>42024</v>
      </c>
      <c r="B52" s="83">
        <v>3.35</v>
      </c>
      <c r="C52" s="83">
        <v>3.38</v>
      </c>
      <c r="D52" s="83">
        <v>3.32</v>
      </c>
      <c r="E52" s="83">
        <v>3.34</v>
      </c>
      <c r="F52" s="84">
        <v>1160600</v>
      </c>
      <c r="G52" s="83">
        <v>3.07</v>
      </c>
      <c r="H52" s="84">
        <f>EOD_T-A52</f>
        <v>70</v>
      </c>
      <c r="I52" s="83">
        <f t="shared" si="0"/>
        <v>0</v>
      </c>
      <c r="J52" s="83">
        <f t="shared" si="1"/>
        <v>0</v>
      </c>
      <c r="K52" s="83">
        <f>J52-GMA_90DSMR</f>
        <v>-1.8049700105236599E-2</v>
      </c>
      <c r="L52" s="83">
        <f t="shared" si="2"/>
        <v>3.2579167388897812E-4</v>
      </c>
    </row>
    <row r="53" spans="1:12" x14ac:dyDescent="0.25">
      <c r="A53" s="82">
        <v>42023</v>
      </c>
      <c r="B53" s="83">
        <v>3.45</v>
      </c>
      <c r="C53" s="83">
        <v>3.46</v>
      </c>
      <c r="D53" s="83">
        <v>3.33</v>
      </c>
      <c r="E53" s="83">
        <v>3.34</v>
      </c>
      <c r="F53" s="84">
        <v>1046200</v>
      </c>
      <c r="G53" s="83">
        <v>3.07</v>
      </c>
      <c r="H53" s="84">
        <f>EOD_T-A53</f>
        <v>71</v>
      </c>
      <c r="I53" s="83">
        <f t="shared" si="0"/>
        <v>-4.0000000000000036E-2</v>
      </c>
      <c r="J53" s="83">
        <f t="shared" si="1"/>
        <v>-1.2861736334405156</v>
      </c>
      <c r="K53" s="83">
        <f>J53-GMA_90DSMR</f>
        <v>-1.3042233335457523</v>
      </c>
      <c r="L53" s="83">
        <f t="shared" si="2"/>
        <v>1.7009985037651945</v>
      </c>
    </row>
    <row r="54" spans="1:12" x14ac:dyDescent="0.25">
      <c r="A54" s="82">
        <v>42020</v>
      </c>
      <c r="B54" s="83">
        <v>3.35</v>
      </c>
      <c r="C54" s="83">
        <v>3.41</v>
      </c>
      <c r="D54" s="83">
        <v>3.35</v>
      </c>
      <c r="E54" s="83">
        <v>3.39</v>
      </c>
      <c r="F54" s="84">
        <v>2853500</v>
      </c>
      <c r="G54" s="83">
        <v>3.11</v>
      </c>
      <c r="H54" s="84">
        <f>EOD_T-A54</f>
        <v>74</v>
      </c>
      <c r="I54" s="83">
        <f t="shared" si="0"/>
        <v>-1.0000000000000231E-2</v>
      </c>
      <c r="J54" s="83">
        <f t="shared" si="1"/>
        <v>-0.32051282051282792</v>
      </c>
      <c r="K54" s="83">
        <f>J54-GMA_90DSMR</f>
        <v>-0.33856252061806452</v>
      </c>
      <c r="L54" s="83">
        <f t="shared" si="2"/>
        <v>0.11462458036725737</v>
      </c>
    </row>
    <row r="55" spans="1:12" x14ac:dyDescent="0.25">
      <c r="A55" s="82">
        <v>42019</v>
      </c>
      <c r="B55" s="83">
        <v>3.37</v>
      </c>
      <c r="C55" s="83">
        <v>3.43</v>
      </c>
      <c r="D55" s="83">
        <v>3.35</v>
      </c>
      <c r="E55" s="83">
        <v>3.4</v>
      </c>
      <c r="F55" s="84">
        <v>2453200</v>
      </c>
      <c r="G55" s="83">
        <v>3.12</v>
      </c>
      <c r="H55" s="84">
        <f>EOD_T-A55</f>
        <v>75</v>
      </c>
      <c r="I55" s="83">
        <f t="shared" si="0"/>
        <v>3.0000000000000249E-2</v>
      </c>
      <c r="J55" s="83">
        <f t="shared" si="1"/>
        <v>0.97087378640777511</v>
      </c>
      <c r="K55" s="83">
        <f>J55-GMA_90DSMR</f>
        <v>0.95282408630253856</v>
      </c>
      <c r="L55" s="83">
        <f t="shared" si="2"/>
        <v>0.90787373943826744</v>
      </c>
    </row>
    <row r="56" spans="1:12" x14ac:dyDescent="0.25">
      <c r="A56" s="82">
        <v>42018</v>
      </c>
      <c r="B56" s="83">
        <v>3.41</v>
      </c>
      <c r="C56" s="83">
        <v>3.42</v>
      </c>
      <c r="D56" s="83">
        <v>3.31</v>
      </c>
      <c r="E56" s="83">
        <v>3.36</v>
      </c>
      <c r="F56" s="84">
        <v>1344800</v>
      </c>
      <c r="G56" s="83">
        <v>3.09</v>
      </c>
      <c r="H56" s="84">
        <f>EOD_T-A56</f>
        <v>76</v>
      </c>
      <c r="I56" s="83">
        <f t="shared" si="0"/>
        <v>-2.0000000000000018E-2</v>
      </c>
      <c r="J56" s="83">
        <f t="shared" si="1"/>
        <v>-0.6430868167202578</v>
      </c>
      <c r="K56" s="83">
        <f>J56-GMA_90DSMR</f>
        <v>-0.66113651682549435</v>
      </c>
      <c r="L56" s="83">
        <f t="shared" si="2"/>
        <v>0.43710149388014718</v>
      </c>
    </row>
    <row r="57" spans="1:12" x14ac:dyDescent="0.25">
      <c r="A57" s="82">
        <v>42017</v>
      </c>
      <c r="B57" s="83">
        <v>3.32</v>
      </c>
      <c r="C57" s="83">
        <v>3.43</v>
      </c>
      <c r="D57" s="83">
        <v>3.3</v>
      </c>
      <c r="E57" s="83">
        <v>3.39</v>
      </c>
      <c r="F57" s="84">
        <v>809700</v>
      </c>
      <c r="G57" s="83">
        <v>3.11</v>
      </c>
      <c r="H57" s="84">
        <f>EOD_T-A57</f>
        <v>77</v>
      </c>
      <c r="I57" s="83">
        <f t="shared" si="0"/>
        <v>4.0000000000000036E-2</v>
      </c>
      <c r="J57" s="83">
        <f t="shared" si="1"/>
        <v>1.3029315960912065</v>
      </c>
      <c r="K57" s="83">
        <f>J57-GMA_90DSMR</f>
        <v>1.2848818959859698</v>
      </c>
      <c r="L57" s="83">
        <f t="shared" si="2"/>
        <v>1.6509214866325006</v>
      </c>
    </row>
    <row r="58" spans="1:12" x14ac:dyDescent="0.25">
      <c r="A58" s="82">
        <v>42016</v>
      </c>
      <c r="B58" s="83">
        <v>3.33</v>
      </c>
      <c r="C58" s="83">
        <v>3.41</v>
      </c>
      <c r="D58" s="83">
        <v>3.31</v>
      </c>
      <c r="E58" s="83">
        <v>3.34</v>
      </c>
      <c r="F58" s="84">
        <v>772500</v>
      </c>
      <c r="G58" s="83">
        <v>3.07</v>
      </c>
      <c r="H58" s="84">
        <f>EOD_T-A58</f>
        <v>78</v>
      </c>
      <c r="I58" s="83">
        <f t="shared" si="0"/>
        <v>0</v>
      </c>
      <c r="J58" s="83">
        <f t="shared" si="1"/>
        <v>0</v>
      </c>
      <c r="K58" s="83">
        <f>J58-GMA_90DSMR</f>
        <v>-1.8049700105236599E-2</v>
      </c>
      <c r="L58" s="83">
        <f t="shared" si="2"/>
        <v>3.2579167388897812E-4</v>
      </c>
    </row>
    <row r="59" spans="1:12" x14ac:dyDescent="0.25">
      <c r="A59" s="82">
        <v>42013</v>
      </c>
      <c r="B59" s="83">
        <v>3.33</v>
      </c>
      <c r="C59" s="83">
        <v>3.37</v>
      </c>
      <c r="D59" s="83">
        <v>3.3</v>
      </c>
      <c r="E59" s="83">
        <v>3.34</v>
      </c>
      <c r="F59" s="84">
        <v>1462200</v>
      </c>
      <c r="G59" s="83">
        <v>3.07</v>
      </c>
      <c r="H59" s="84">
        <f>EOD_T-A59</f>
        <v>81</v>
      </c>
      <c r="I59" s="83">
        <f t="shared" si="0"/>
        <v>4.9999999999999822E-2</v>
      </c>
      <c r="J59" s="83">
        <f t="shared" si="1"/>
        <v>1.6556291390728419</v>
      </c>
      <c r="K59" s="83">
        <f>J59-GMA_90DSMR</f>
        <v>1.6375794389676053</v>
      </c>
      <c r="L59" s="83">
        <f t="shared" si="2"/>
        <v>2.6816664189294568</v>
      </c>
    </row>
    <row r="60" spans="1:12" x14ac:dyDescent="0.25">
      <c r="A60" s="82">
        <v>42012</v>
      </c>
      <c r="B60" s="83">
        <v>3.42</v>
      </c>
      <c r="C60" s="83">
        <v>3.42</v>
      </c>
      <c r="D60" s="83">
        <v>3.26</v>
      </c>
      <c r="E60" s="83">
        <v>3.29</v>
      </c>
      <c r="F60" s="84">
        <v>1243800</v>
      </c>
      <c r="G60" s="83">
        <v>3.02</v>
      </c>
      <c r="H60" s="84">
        <f>EOD_T-A60</f>
        <v>82</v>
      </c>
      <c r="I60" s="83">
        <f t="shared" si="0"/>
        <v>-0.10000000000000009</v>
      </c>
      <c r="J60" s="83">
        <f t="shared" si="1"/>
        <v>-3.2051282051282075</v>
      </c>
      <c r="K60" s="83">
        <f>J60-GMA_90DSMR</f>
        <v>-3.2231779052334439</v>
      </c>
      <c r="L60" s="83">
        <f t="shared" si="2"/>
        <v>10.388875808785052</v>
      </c>
    </row>
    <row r="61" spans="1:12" x14ac:dyDescent="0.25">
      <c r="A61" s="82">
        <v>42011</v>
      </c>
      <c r="B61" s="83">
        <v>3.41</v>
      </c>
      <c r="C61" s="83">
        <v>3.43</v>
      </c>
      <c r="D61" s="83">
        <v>3.35</v>
      </c>
      <c r="E61" s="83">
        <v>3.4</v>
      </c>
      <c r="F61" s="84">
        <v>458700</v>
      </c>
      <c r="G61" s="83">
        <v>3.12</v>
      </c>
      <c r="H61" s="84">
        <f>EOD_T-A61</f>
        <v>83</v>
      </c>
      <c r="I61" s="83">
        <f t="shared" si="0"/>
        <v>-4.0000000000000036E-2</v>
      </c>
      <c r="J61" s="83">
        <f t="shared" si="1"/>
        <v>-1.2658227848101276</v>
      </c>
      <c r="K61" s="83">
        <f>J61-GMA_90DSMR</f>
        <v>-1.2838724849153642</v>
      </c>
      <c r="L61" s="83">
        <f t="shared" si="2"/>
        <v>1.6483285575227522</v>
      </c>
    </row>
    <row r="62" spans="1:12" x14ac:dyDescent="0.25">
      <c r="A62" s="82">
        <v>42010</v>
      </c>
      <c r="B62" s="83">
        <v>3.5</v>
      </c>
      <c r="C62" s="83">
        <v>3.51</v>
      </c>
      <c r="D62" s="83">
        <v>3.41</v>
      </c>
      <c r="E62" s="83">
        <v>3.44</v>
      </c>
      <c r="F62" s="84">
        <v>656300</v>
      </c>
      <c r="G62" s="83">
        <v>3.16</v>
      </c>
      <c r="H62" s="84">
        <f>EOD_T-A62</f>
        <v>84</v>
      </c>
      <c r="I62" s="83">
        <f t="shared" si="0"/>
        <v>-0.11999999999999966</v>
      </c>
      <c r="J62" s="83">
        <f t="shared" si="1"/>
        <v>-3.6585365853658436</v>
      </c>
      <c r="K62" s="83">
        <f>J62-GMA_90DSMR</f>
        <v>-3.67658628547108</v>
      </c>
      <c r="L62" s="83">
        <f t="shared" si="2"/>
        <v>13.517286714514034</v>
      </c>
    </row>
    <row r="63" spans="1:12" x14ac:dyDescent="0.25">
      <c r="A63" s="82">
        <v>42009</v>
      </c>
      <c r="B63" s="83">
        <v>3.59</v>
      </c>
      <c r="C63" s="83">
        <v>3.6</v>
      </c>
      <c r="D63" s="83">
        <v>3.53</v>
      </c>
      <c r="E63" s="83">
        <v>3.57</v>
      </c>
      <c r="F63" s="84">
        <v>256200</v>
      </c>
      <c r="G63" s="83">
        <v>3.28</v>
      </c>
      <c r="H63" s="84">
        <f>EOD_T-A63</f>
        <v>85</v>
      </c>
      <c r="I63" s="83">
        <f t="shared" si="0"/>
        <v>-4.0000000000000036E-2</v>
      </c>
      <c r="J63" s="83">
        <f t="shared" si="1"/>
        <v>-1.2048192771084349</v>
      </c>
      <c r="K63" s="83">
        <f>J63-GMA_90DSMR</f>
        <v>-1.2228689772136716</v>
      </c>
      <c r="L63" s="83">
        <f t="shared" si="2"/>
        <v>1.4954085354316113</v>
      </c>
    </row>
    <row r="64" spans="1:12" x14ac:dyDescent="0.25">
      <c r="A64" s="82">
        <v>42006</v>
      </c>
      <c r="B64" s="83">
        <v>3.63</v>
      </c>
      <c r="C64" s="83">
        <v>3.64</v>
      </c>
      <c r="D64" s="83">
        <v>3.59</v>
      </c>
      <c r="E64" s="83">
        <v>3.62</v>
      </c>
      <c r="F64" s="84">
        <v>96000</v>
      </c>
      <c r="G64" s="83">
        <v>3.32</v>
      </c>
      <c r="H64" s="84">
        <f>EOD_T-A64</f>
        <v>88</v>
      </c>
      <c r="I64" s="83">
        <f t="shared" si="0"/>
        <v>-2.0000000000000018E-2</v>
      </c>
      <c r="J64" s="83">
        <f t="shared" si="1"/>
        <v>-0.59880239520958134</v>
      </c>
      <c r="K64" s="83">
        <f>J64-GMA_90DSMR</f>
        <v>-0.61685209531481799</v>
      </c>
      <c r="L64" s="83">
        <f t="shared" si="2"/>
        <v>0.38050650749428128</v>
      </c>
    </row>
    <row r="65" spans="1:12" x14ac:dyDescent="0.25">
      <c r="A65" s="82">
        <v>42005</v>
      </c>
      <c r="B65" s="83">
        <v>3.64</v>
      </c>
      <c r="C65" s="83">
        <v>3.64</v>
      </c>
      <c r="D65" s="83">
        <v>3.64</v>
      </c>
      <c r="E65" s="83">
        <v>3.64</v>
      </c>
      <c r="F65" s="84">
        <v>0</v>
      </c>
      <c r="G65" s="83">
        <v>3.34</v>
      </c>
      <c r="H65" s="84">
        <f>EOD_T-A65</f>
        <v>89</v>
      </c>
      <c r="I65" s="83">
        <f t="shared" si="0"/>
        <v>0</v>
      </c>
      <c r="J65" s="83">
        <f t="shared" si="1"/>
        <v>0</v>
      </c>
      <c r="K65" s="83">
        <f>J65-GMA_90DSMR</f>
        <v>-1.8049700105236599E-2</v>
      </c>
      <c r="L65" s="83">
        <f t="shared" si="2"/>
        <v>3.2579167388897812E-4</v>
      </c>
    </row>
    <row r="66" spans="1:12" x14ac:dyDescent="0.25">
      <c r="A66" s="82">
        <v>42004</v>
      </c>
      <c r="B66" s="83">
        <v>3.61</v>
      </c>
      <c r="C66" s="83">
        <v>3.69</v>
      </c>
      <c r="D66" s="83">
        <v>3.57</v>
      </c>
      <c r="E66" s="83">
        <v>3.64</v>
      </c>
      <c r="F66" s="84">
        <v>326000</v>
      </c>
      <c r="G66" s="83">
        <v>3.34</v>
      </c>
      <c r="H66" s="84">
        <f>EOD_T-A66</f>
        <v>90</v>
      </c>
      <c r="I66" s="83">
        <f t="shared" si="0"/>
        <v>2.9999999999999805E-2</v>
      </c>
      <c r="J66" s="83">
        <f t="shared" si="1"/>
        <v>0.90634441087612694</v>
      </c>
      <c r="K66" s="83">
        <f>J66-GMA_90DSMR</f>
        <v>0.88829471077089028</v>
      </c>
      <c r="L66" s="83">
        <f t="shared" si="2"/>
        <v>0.78906749318353964</v>
      </c>
    </row>
    <row r="67" spans="1:12" x14ac:dyDescent="0.25">
      <c r="A67" s="82">
        <v>42003</v>
      </c>
      <c r="B67" s="83">
        <v>3.69</v>
      </c>
      <c r="C67" s="83">
        <v>3.69</v>
      </c>
      <c r="D67" s="83">
        <v>3.56</v>
      </c>
      <c r="E67" s="83">
        <v>3.6</v>
      </c>
      <c r="F67" s="84">
        <v>551900</v>
      </c>
      <c r="G67" s="83">
        <v>3.31</v>
      </c>
      <c r="H67" s="84">
        <f>EOD_T-A67</f>
        <v>91</v>
      </c>
      <c r="I67" s="83">
        <f t="shared" ref="I67:I130" si="3">G67-G68</f>
        <v>-8.0000000000000071E-2</v>
      </c>
      <c r="J67" s="83">
        <f t="shared" ref="J67:J130" si="4">I67/G68*100</f>
        <v>-2.3598820058997072</v>
      </c>
      <c r="K67" s="83">
        <f>J67-GMA_90DSMR</f>
        <v>-2.3779317060049436</v>
      </c>
      <c r="L67" s="83">
        <f t="shared" ref="L67:L130" si="5">K67*K67</f>
        <v>5.6545591984235815</v>
      </c>
    </row>
    <row r="68" spans="1:12" x14ac:dyDescent="0.25">
      <c r="A68" s="82">
        <v>42002</v>
      </c>
      <c r="B68" s="83">
        <v>3.58</v>
      </c>
      <c r="C68" s="83">
        <v>3.71</v>
      </c>
      <c r="D68" s="83">
        <v>3.57</v>
      </c>
      <c r="E68" s="83">
        <v>3.69</v>
      </c>
      <c r="F68" s="84">
        <v>499000</v>
      </c>
      <c r="G68" s="83">
        <v>3.39</v>
      </c>
      <c r="H68" s="84">
        <f>EOD_T-A68</f>
        <v>92</v>
      </c>
      <c r="I68" s="83">
        <f t="shared" si="3"/>
        <v>0.11000000000000032</v>
      </c>
      <c r="J68" s="83">
        <f t="shared" si="4"/>
        <v>3.3536585365853759</v>
      </c>
      <c r="K68" s="83">
        <f>J68-GMA_90DSMR</f>
        <v>3.3356088364801395</v>
      </c>
      <c r="L68" s="83">
        <f t="shared" si="5"/>
        <v>11.126286310004391</v>
      </c>
    </row>
    <row r="69" spans="1:12" x14ac:dyDescent="0.25">
      <c r="A69" s="82">
        <v>41999</v>
      </c>
      <c r="B69" s="83">
        <v>3.57</v>
      </c>
      <c r="C69" s="83">
        <v>3.57</v>
      </c>
      <c r="D69" s="83">
        <v>3.57</v>
      </c>
      <c r="E69" s="83">
        <v>3.57</v>
      </c>
      <c r="F69" s="84">
        <v>0</v>
      </c>
      <c r="G69" s="83">
        <v>3.28</v>
      </c>
      <c r="H69" s="84">
        <f>EOD_T-A69</f>
        <v>95</v>
      </c>
      <c r="I69" s="83">
        <f t="shared" si="3"/>
        <v>0</v>
      </c>
      <c r="J69" s="83">
        <f t="shared" si="4"/>
        <v>0</v>
      </c>
      <c r="K69" s="83">
        <f>J69-GMA_90DSMR</f>
        <v>-1.8049700105236599E-2</v>
      </c>
      <c r="L69" s="83">
        <f t="shared" si="5"/>
        <v>3.2579167388897812E-4</v>
      </c>
    </row>
    <row r="70" spans="1:12" x14ac:dyDescent="0.25">
      <c r="A70" s="82">
        <v>41998</v>
      </c>
      <c r="B70" s="83">
        <v>3.57</v>
      </c>
      <c r="C70" s="83">
        <v>3.57</v>
      </c>
      <c r="D70" s="83">
        <v>3.57</v>
      </c>
      <c r="E70" s="83">
        <v>3.57</v>
      </c>
      <c r="F70" s="84">
        <v>0</v>
      </c>
      <c r="G70" s="83">
        <v>3.28</v>
      </c>
      <c r="H70" s="84">
        <f>EOD_T-A70</f>
        <v>96</v>
      </c>
      <c r="I70" s="83">
        <f t="shared" si="3"/>
        <v>0</v>
      </c>
      <c r="J70" s="83">
        <f t="shared" si="4"/>
        <v>0</v>
      </c>
      <c r="K70" s="83">
        <f>J70-GMA_90DSMR</f>
        <v>-1.8049700105236599E-2</v>
      </c>
      <c r="L70" s="83">
        <f t="shared" si="5"/>
        <v>3.2579167388897812E-4</v>
      </c>
    </row>
    <row r="71" spans="1:12" x14ac:dyDescent="0.25">
      <c r="A71" s="82">
        <v>41997</v>
      </c>
      <c r="B71" s="83">
        <v>3.58</v>
      </c>
      <c r="C71" s="83">
        <v>3.61</v>
      </c>
      <c r="D71" s="83">
        <v>3.54</v>
      </c>
      <c r="E71" s="83">
        <v>3.57</v>
      </c>
      <c r="F71" s="84">
        <v>189300</v>
      </c>
      <c r="G71" s="83">
        <v>3.28</v>
      </c>
      <c r="H71" s="84">
        <f>EOD_T-A71</f>
        <v>97</v>
      </c>
      <c r="I71" s="83">
        <f t="shared" si="3"/>
        <v>-1.0000000000000231E-2</v>
      </c>
      <c r="J71" s="83">
        <f t="shared" si="4"/>
        <v>-0.30395136778116205</v>
      </c>
      <c r="K71" s="83">
        <f>J71-GMA_90DSMR</f>
        <v>-0.32200106788639865</v>
      </c>
      <c r="L71" s="83">
        <f t="shared" si="5"/>
        <v>0.10368468771998111</v>
      </c>
    </row>
    <row r="72" spans="1:12" x14ac:dyDescent="0.25">
      <c r="A72" s="82">
        <v>41996</v>
      </c>
      <c r="B72" s="83">
        <v>3.55</v>
      </c>
      <c r="C72" s="83">
        <v>3.62</v>
      </c>
      <c r="D72" s="83">
        <v>3.52</v>
      </c>
      <c r="E72" s="83">
        <v>3.58</v>
      </c>
      <c r="F72" s="84">
        <v>615500</v>
      </c>
      <c r="G72" s="83">
        <v>3.29</v>
      </c>
      <c r="H72" s="84">
        <f>EOD_T-A72</f>
        <v>98</v>
      </c>
      <c r="I72" s="83">
        <f t="shared" si="3"/>
        <v>4.0000000000000036E-2</v>
      </c>
      <c r="J72" s="83">
        <f t="shared" si="4"/>
        <v>1.2307692307692317</v>
      </c>
      <c r="K72" s="83">
        <f>J72-GMA_90DSMR</f>
        <v>1.2127195306639951</v>
      </c>
      <c r="L72" s="83">
        <f t="shared" si="5"/>
        <v>1.4706886600539004</v>
      </c>
    </row>
    <row r="73" spans="1:12" x14ac:dyDescent="0.25">
      <c r="A73" s="82">
        <v>41995</v>
      </c>
      <c r="B73" s="83">
        <v>3.46</v>
      </c>
      <c r="C73" s="83">
        <v>3.57</v>
      </c>
      <c r="D73" s="83">
        <v>3.46</v>
      </c>
      <c r="E73" s="83">
        <v>3.54</v>
      </c>
      <c r="F73" s="84">
        <v>678400</v>
      </c>
      <c r="G73" s="83">
        <v>3.25</v>
      </c>
      <c r="H73" s="84">
        <f>EOD_T-A73</f>
        <v>99</v>
      </c>
      <c r="I73" s="83">
        <f t="shared" si="3"/>
        <v>8.0000000000000071E-2</v>
      </c>
      <c r="J73" s="83">
        <f t="shared" si="4"/>
        <v>2.5236593059936934</v>
      </c>
      <c r="K73" s="83">
        <f>J73-GMA_90DSMR</f>
        <v>2.5056096058884569</v>
      </c>
      <c r="L73" s="83">
        <f t="shared" si="5"/>
        <v>6.2780794971205083</v>
      </c>
    </row>
    <row r="74" spans="1:12" x14ac:dyDescent="0.25">
      <c r="A74" s="82">
        <v>41992</v>
      </c>
      <c r="B74" s="83">
        <v>3.41</v>
      </c>
      <c r="C74" s="83">
        <v>3.46</v>
      </c>
      <c r="D74" s="83">
        <v>3.38</v>
      </c>
      <c r="E74" s="83">
        <v>3.45</v>
      </c>
      <c r="F74" s="84">
        <v>4492300</v>
      </c>
      <c r="G74" s="83">
        <v>3.17</v>
      </c>
      <c r="H74" s="84">
        <f>EOD_T-A74</f>
        <v>102</v>
      </c>
      <c r="I74" s="83">
        <f t="shared" si="3"/>
        <v>6.999999999999984E-2</v>
      </c>
      <c r="J74" s="83">
        <f t="shared" si="4"/>
        <v>2.2580645161290267</v>
      </c>
      <c r="K74" s="83">
        <f>J74-GMA_90DSMR</f>
        <v>2.2400148160237903</v>
      </c>
      <c r="L74" s="83">
        <f t="shared" si="5"/>
        <v>5.0176663760060949</v>
      </c>
    </row>
    <row r="75" spans="1:12" x14ac:dyDescent="0.25">
      <c r="A75" s="82">
        <v>41991</v>
      </c>
      <c r="B75" s="83">
        <v>3.37</v>
      </c>
      <c r="C75" s="83">
        <v>3.4</v>
      </c>
      <c r="D75" s="83">
        <v>3.34</v>
      </c>
      <c r="E75" s="83">
        <v>3.38</v>
      </c>
      <c r="F75" s="84">
        <v>957700</v>
      </c>
      <c r="G75" s="83">
        <v>3.1</v>
      </c>
      <c r="H75" s="84">
        <f>EOD_T-A75</f>
        <v>103</v>
      </c>
      <c r="I75" s="83">
        <f t="shared" si="3"/>
        <v>1.0000000000000231E-2</v>
      </c>
      <c r="J75" s="83">
        <f t="shared" si="4"/>
        <v>0.32362459546926314</v>
      </c>
      <c r="K75" s="83">
        <f>J75-GMA_90DSMR</f>
        <v>0.30557489536402654</v>
      </c>
      <c r="L75" s="83">
        <f t="shared" si="5"/>
        <v>9.3376016676735771E-2</v>
      </c>
    </row>
    <row r="76" spans="1:12" x14ac:dyDescent="0.25">
      <c r="A76" s="82">
        <v>41990</v>
      </c>
      <c r="B76" s="83">
        <v>3.35</v>
      </c>
      <c r="C76" s="83">
        <v>3.4</v>
      </c>
      <c r="D76" s="83">
        <v>3.33</v>
      </c>
      <c r="E76" s="83">
        <v>3.37</v>
      </c>
      <c r="F76" s="84">
        <v>468100</v>
      </c>
      <c r="G76" s="83">
        <v>3.09</v>
      </c>
      <c r="H76" s="84">
        <f>EOD_T-A76</f>
        <v>104</v>
      </c>
      <c r="I76" s="83">
        <f t="shared" si="3"/>
        <v>0</v>
      </c>
      <c r="J76" s="83">
        <f t="shared" si="4"/>
        <v>0</v>
      </c>
      <c r="K76" s="83">
        <f>J76-GMA_90DSMR</f>
        <v>-1.8049700105236599E-2</v>
      </c>
      <c r="L76" s="83">
        <f t="shared" si="5"/>
        <v>3.2579167388897812E-4</v>
      </c>
    </row>
    <row r="77" spans="1:12" x14ac:dyDescent="0.25">
      <c r="A77" s="82">
        <v>41989</v>
      </c>
      <c r="B77" s="83">
        <v>3.39</v>
      </c>
      <c r="C77" s="83">
        <v>3.42</v>
      </c>
      <c r="D77" s="83">
        <v>3.33</v>
      </c>
      <c r="E77" s="83">
        <v>3.36</v>
      </c>
      <c r="F77" s="84">
        <v>957300</v>
      </c>
      <c r="G77" s="83">
        <v>3.09</v>
      </c>
      <c r="H77" s="84">
        <f>EOD_T-A77</f>
        <v>105</v>
      </c>
      <c r="I77" s="83">
        <f t="shared" si="3"/>
        <v>-2.0000000000000018E-2</v>
      </c>
      <c r="J77" s="83">
        <f t="shared" si="4"/>
        <v>-0.6430868167202578</v>
      </c>
      <c r="K77" s="83">
        <f>J77-GMA_90DSMR</f>
        <v>-0.66113651682549435</v>
      </c>
      <c r="L77" s="83">
        <f t="shared" si="5"/>
        <v>0.43710149388014718</v>
      </c>
    </row>
    <row r="78" spans="1:12" x14ac:dyDescent="0.25">
      <c r="A78" s="82">
        <v>41988</v>
      </c>
      <c r="B78" s="83">
        <v>3.35</v>
      </c>
      <c r="C78" s="83">
        <v>3.42</v>
      </c>
      <c r="D78" s="83">
        <v>3.35</v>
      </c>
      <c r="E78" s="83">
        <v>3.39</v>
      </c>
      <c r="F78" s="84">
        <v>800500</v>
      </c>
      <c r="G78" s="83">
        <v>3.11</v>
      </c>
      <c r="H78" s="84">
        <f>EOD_T-A78</f>
        <v>106</v>
      </c>
      <c r="I78" s="83">
        <f t="shared" si="3"/>
        <v>-1.0000000000000231E-2</v>
      </c>
      <c r="J78" s="83">
        <f t="shared" si="4"/>
        <v>-0.32051282051282792</v>
      </c>
      <c r="K78" s="83">
        <f>J78-GMA_90DSMR</f>
        <v>-0.33856252061806452</v>
      </c>
      <c r="L78" s="83">
        <f t="shared" si="5"/>
        <v>0.11462458036725737</v>
      </c>
    </row>
    <row r="79" spans="1:12" x14ac:dyDescent="0.25">
      <c r="A79" s="82">
        <v>41985</v>
      </c>
      <c r="B79" s="83">
        <v>3.36</v>
      </c>
      <c r="C79" s="83">
        <v>3.43</v>
      </c>
      <c r="D79" s="83">
        <v>3.36</v>
      </c>
      <c r="E79" s="83">
        <v>3.4</v>
      </c>
      <c r="F79" s="84">
        <v>536100</v>
      </c>
      <c r="G79" s="83">
        <v>3.12</v>
      </c>
      <c r="H79" s="84">
        <f>EOD_T-A79</f>
        <v>109</v>
      </c>
      <c r="I79" s="83">
        <f t="shared" si="3"/>
        <v>0</v>
      </c>
      <c r="J79" s="83">
        <f t="shared" si="4"/>
        <v>0</v>
      </c>
      <c r="K79" s="83">
        <f>J79-GMA_90DSMR</f>
        <v>-1.8049700105236599E-2</v>
      </c>
      <c r="L79" s="83">
        <f t="shared" si="5"/>
        <v>3.2579167388897812E-4</v>
      </c>
    </row>
    <row r="80" spans="1:12" x14ac:dyDescent="0.25">
      <c r="A80" s="82">
        <v>41984</v>
      </c>
      <c r="B80" s="83">
        <v>3.38</v>
      </c>
      <c r="C80" s="83">
        <v>3.42</v>
      </c>
      <c r="D80" s="83">
        <v>3.35</v>
      </c>
      <c r="E80" s="83">
        <v>3.4</v>
      </c>
      <c r="F80" s="84">
        <v>1132100</v>
      </c>
      <c r="G80" s="83">
        <v>3.12</v>
      </c>
      <c r="H80" s="84">
        <f>EOD_T-A80</f>
        <v>110</v>
      </c>
      <c r="I80" s="83">
        <f t="shared" si="3"/>
        <v>-2.0000000000000018E-2</v>
      </c>
      <c r="J80" s="83">
        <f t="shared" si="4"/>
        <v>-0.63694267515923619</v>
      </c>
      <c r="K80" s="83">
        <f>J80-GMA_90DSMR</f>
        <v>-0.65499237526447285</v>
      </c>
      <c r="L80" s="83">
        <f t="shared" si="5"/>
        <v>0.42901501165459605</v>
      </c>
    </row>
    <row r="81" spans="1:12" x14ac:dyDescent="0.25">
      <c r="A81" s="82">
        <v>41983</v>
      </c>
      <c r="B81" s="83">
        <v>3.4</v>
      </c>
      <c r="C81" s="83">
        <v>3.43</v>
      </c>
      <c r="D81" s="83">
        <v>3.31</v>
      </c>
      <c r="E81" s="83">
        <v>3.42</v>
      </c>
      <c r="F81" s="84">
        <v>1397400</v>
      </c>
      <c r="G81" s="83">
        <v>3.14</v>
      </c>
      <c r="H81" s="84">
        <f>EOD_T-A81</f>
        <v>111</v>
      </c>
      <c r="I81" s="83">
        <f t="shared" si="3"/>
        <v>1.0000000000000231E-2</v>
      </c>
      <c r="J81" s="83">
        <f t="shared" si="4"/>
        <v>0.31948881789138123</v>
      </c>
      <c r="K81" s="83">
        <f>J81-GMA_90DSMR</f>
        <v>0.30143911778614463</v>
      </c>
      <c r="L81" s="83">
        <f t="shared" si="5"/>
        <v>9.0865541731689176E-2</v>
      </c>
    </row>
    <row r="82" spans="1:12" x14ac:dyDescent="0.25">
      <c r="A82" s="82">
        <v>41982</v>
      </c>
      <c r="B82" s="83">
        <v>3.41</v>
      </c>
      <c r="C82" s="83">
        <v>3.43</v>
      </c>
      <c r="D82" s="83">
        <v>3.36</v>
      </c>
      <c r="E82" s="83">
        <v>3.41</v>
      </c>
      <c r="F82" s="84">
        <v>1558300</v>
      </c>
      <c r="G82" s="83">
        <v>3.13</v>
      </c>
      <c r="H82" s="84">
        <f>EOD_T-A82</f>
        <v>112</v>
      </c>
      <c r="I82" s="83">
        <f t="shared" si="3"/>
        <v>-2.0000000000000018E-2</v>
      </c>
      <c r="J82" s="83">
        <f t="shared" si="4"/>
        <v>-0.63492063492063555</v>
      </c>
      <c r="K82" s="83">
        <f>J82-GMA_90DSMR</f>
        <v>-0.65297033502587221</v>
      </c>
      <c r="L82" s="83">
        <f t="shared" si="5"/>
        <v>0.42637025842379978</v>
      </c>
    </row>
    <row r="83" spans="1:12" x14ac:dyDescent="0.25">
      <c r="A83" s="82">
        <v>41981</v>
      </c>
      <c r="B83" s="83">
        <v>3.4</v>
      </c>
      <c r="C83" s="83">
        <v>3.45</v>
      </c>
      <c r="D83" s="83">
        <v>3.38</v>
      </c>
      <c r="E83" s="83">
        <v>3.43</v>
      </c>
      <c r="F83" s="84">
        <v>1083400</v>
      </c>
      <c r="G83" s="83">
        <v>3.15</v>
      </c>
      <c r="H83" s="84">
        <f>EOD_T-A83</f>
        <v>113</v>
      </c>
      <c r="I83" s="83">
        <f t="shared" si="3"/>
        <v>6.0000000000000053E-2</v>
      </c>
      <c r="J83" s="83">
        <f t="shared" si="4"/>
        <v>1.9417475728155358</v>
      </c>
      <c r="K83" s="83">
        <f>J83-GMA_90DSMR</f>
        <v>1.9236978727102991</v>
      </c>
      <c r="L83" s="83">
        <f t="shared" si="5"/>
        <v>3.7006135054701303</v>
      </c>
    </row>
    <row r="84" spans="1:12" x14ac:dyDescent="0.25">
      <c r="A84" s="82">
        <v>41978</v>
      </c>
      <c r="B84" s="83">
        <v>3.37</v>
      </c>
      <c r="C84" s="83">
        <v>3.43</v>
      </c>
      <c r="D84" s="83">
        <v>3.36</v>
      </c>
      <c r="E84" s="83">
        <v>3.36</v>
      </c>
      <c r="F84" s="84">
        <v>1967200</v>
      </c>
      <c r="G84" s="83">
        <v>3.09</v>
      </c>
      <c r="H84" s="84">
        <f>EOD_T-A84</f>
        <v>116</v>
      </c>
      <c r="I84" s="83">
        <f t="shared" si="3"/>
        <v>-1.0000000000000231E-2</v>
      </c>
      <c r="J84" s="83">
        <f t="shared" si="4"/>
        <v>-0.32258064516129781</v>
      </c>
      <c r="K84" s="83">
        <f>J84-GMA_90DSMR</f>
        <v>-0.34063034526653441</v>
      </c>
      <c r="L84" s="83">
        <f t="shared" si="5"/>
        <v>0.11602903211639844</v>
      </c>
    </row>
    <row r="85" spans="1:12" x14ac:dyDescent="0.25">
      <c r="A85" s="82">
        <v>41977</v>
      </c>
      <c r="B85" s="83">
        <v>3.36</v>
      </c>
      <c r="C85" s="83">
        <v>3.41</v>
      </c>
      <c r="D85" s="83">
        <v>3.36</v>
      </c>
      <c r="E85" s="83">
        <v>3.38</v>
      </c>
      <c r="F85" s="84">
        <v>1605800</v>
      </c>
      <c r="G85" s="83">
        <v>3.1</v>
      </c>
      <c r="H85" s="84">
        <f>EOD_T-A85</f>
        <v>117</v>
      </c>
      <c r="I85" s="83">
        <f t="shared" si="3"/>
        <v>-2.0000000000000018E-2</v>
      </c>
      <c r="J85" s="83">
        <f t="shared" si="4"/>
        <v>-0.64102564102564163</v>
      </c>
      <c r="K85" s="83">
        <f>J85-GMA_90DSMR</f>
        <v>-0.65907534113087829</v>
      </c>
      <c r="L85" s="83">
        <f t="shared" si="5"/>
        <v>0.43438030528678356</v>
      </c>
    </row>
    <row r="86" spans="1:12" x14ac:dyDescent="0.25">
      <c r="A86" s="82">
        <v>41976</v>
      </c>
      <c r="B86" s="83">
        <v>3.37</v>
      </c>
      <c r="C86" s="83">
        <v>3.42</v>
      </c>
      <c r="D86" s="83">
        <v>3.35</v>
      </c>
      <c r="E86" s="83">
        <v>3.4</v>
      </c>
      <c r="F86" s="84">
        <v>880400</v>
      </c>
      <c r="G86" s="83">
        <v>3.12</v>
      </c>
      <c r="H86" s="84">
        <f>EOD_T-A86</f>
        <v>118</v>
      </c>
      <c r="I86" s="83">
        <f t="shared" si="3"/>
        <v>-9.9999999999997868E-3</v>
      </c>
      <c r="J86" s="83">
        <f t="shared" si="4"/>
        <v>-0.31948881789136702</v>
      </c>
      <c r="K86" s="83">
        <f>J86-GMA_90DSMR</f>
        <v>-0.33753851799660362</v>
      </c>
      <c r="L86" s="83">
        <f t="shared" si="5"/>
        <v>0.1139322511313435</v>
      </c>
    </row>
    <row r="87" spans="1:12" x14ac:dyDescent="0.25">
      <c r="A87" s="82">
        <v>41975</v>
      </c>
      <c r="B87" s="83">
        <v>3.4</v>
      </c>
      <c r="C87" s="83">
        <v>3.43</v>
      </c>
      <c r="D87" s="83">
        <v>3.38</v>
      </c>
      <c r="E87" s="83">
        <v>3.41</v>
      </c>
      <c r="F87" s="84">
        <v>1745200</v>
      </c>
      <c r="G87" s="83">
        <v>3.13</v>
      </c>
      <c r="H87" s="84">
        <f>EOD_T-A87</f>
        <v>119</v>
      </c>
      <c r="I87" s="83">
        <f t="shared" si="3"/>
        <v>-1.0000000000000231E-2</v>
      </c>
      <c r="J87" s="83">
        <f t="shared" si="4"/>
        <v>-0.3184713375796252</v>
      </c>
      <c r="K87" s="83">
        <f>J87-GMA_90DSMR</f>
        <v>-0.3365210376848618</v>
      </c>
      <c r="L87" s="83">
        <f t="shared" si="5"/>
        <v>0.11324640880449617</v>
      </c>
    </row>
    <row r="88" spans="1:12" x14ac:dyDescent="0.25">
      <c r="A88" s="82">
        <v>41974</v>
      </c>
      <c r="B88" s="83">
        <v>3.46</v>
      </c>
      <c r="C88" s="83">
        <v>3.48</v>
      </c>
      <c r="D88" s="83">
        <v>3.41</v>
      </c>
      <c r="E88" s="83">
        <v>3.42</v>
      </c>
      <c r="F88" s="84">
        <v>1556400</v>
      </c>
      <c r="G88" s="83">
        <v>3.14</v>
      </c>
      <c r="H88" s="84">
        <f>EOD_T-A88</f>
        <v>120</v>
      </c>
      <c r="I88" s="83">
        <f t="shared" si="3"/>
        <v>-4.0000000000000036E-2</v>
      </c>
      <c r="J88" s="83">
        <f t="shared" si="4"/>
        <v>-1.2578616352201268</v>
      </c>
      <c r="K88" s="83">
        <f>J88-GMA_90DSMR</f>
        <v>-1.2759113353253635</v>
      </c>
      <c r="L88" s="83">
        <f t="shared" si="5"/>
        <v>1.6279497356117523</v>
      </c>
    </row>
    <row r="89" spans="1:12" x14ac:dyDescent="0.25">
      <c r="A89" s="82">
        <v>41971</v>
      </c>
      <c r="B89" s="83">
        <v>3.53</v>
      </c>
      <c r="C89" s="83">
        <v>3.53</v>
      </c>
      <c r="D89" s="83">
        <v>3.46</v>
      </c>
      <c r="E89" s="83">
        <v>3.46</v>
      </c>
      <c r="F89" s="84">
        <v>537700</v>
      </c>
      <c r="G89" s="83">
        <v>3.18</v>
      </c>
      <c r="H89" s="84">
        <f>EOD_T-A89</f>
        <v>123</v>
      </c>
      <c r="I89" s="83">
        <f t="shared" si="3"/>
        <v>-4.0000000000000036E-2</v>
      </c>
      <c r="J89" s="83">
        <f t="shared" si="4"/>
        <v>-1.2422360248447215</v>
      </c>
      <c r="K89" s="83">
        <f>J89-GMA_90DSMR</f>
        <v>-1.2602857249499582</v>
      </c>
      <c r="L89" s="83">
        <f t="shared" si="5"/>
        <v>1.5883201085126415</v>
      </c>
    </row>
    <row r="90" spans="1:12" x14ac:dyDescent="0.25">
      <c r="A90" s="82">
        <v>41970</v>
      </c>
      <c r="B90" s="83">
        <v>3.53</v>
      </c>
      <c r="C90" s="83">
        <v>3.54</v>
      </c>
      <c r="D90" s="83">
        <v>3.5</v>
      </c>
      <c r="E90" s="83">
        <v>3.51</v>
      </c>
      <c r="F90" s="84">
        <v>455700</v>
      </c>
      <c r="G90" s="83">
        <v>3.22</v>
      </c>
      <c r="H90" s="84">
        <f>EOD_T-A90</f>
        <v>124</v>
      </c>
      <c r="I90" s="83">
        <f t="shared" si="3"/>
        <v>-2.0000000000000018E-2</v>
      </c>
      <c r="J90" s="83">
        <f t="shared" si="4"/>
        <v>-0.61728395061728447</v>
      </c>
      <c r="K90" s="83">
        <f>J90-GMA_90DSMR</f>
        <v>-0.63533365072252113</v>
      </c>
      <c r="L90" s="83">
        <f t="shared" si="5"/>
        <v>0.40364884774040649</v>
      </c>
    </row>
    <row r="91" spans="1:12" x14ac:dyDescent="0.25">
      <c r="A91" s="82">
        <v>41969</v>
      </c>
      <c r="B91" s="83">
        <v>3.49</v>
      </c>
      <c r="C91" s="83">
        <v>3.58</v>
      </c>
      <c r="D91" s="83">
        <v>3.48</v>
      </c>
      <c r="E91" s="83">
        <v>3.53</v>
      </c>
      <c r="F91" s="84">
        <v>1027900</v>
      </c>
      <c r="G91" s="83">
        <v>3.24</v>
      </c>
      <c r="H91" s="84">
        <f>EOD_T-A91</f>
        <v>125</v>
      </c>
      <c r="I91" s="83">
        <f t="shared" si="3"/>
        <v>8.0000000000000071E-2</v>
      </c>
      <c r="J91" s="83">
        <f t="shared" si="4"/>
        <v>2.5316455696202551</v>
      </c>
      <c r="K91" s="83">
        <f>J91-GMA_90DSMR</f>
        <v>2.5135958695150187</v>
      </c>
      <c r="L91" s="83">
        <f t="shared" si="5"/>
        <v>6.3181641952429626</v>
      </c>
    </row>
    <row r="92" spans="1:12" x14ac:dyDescent="0.25">
      <c r="A92" s="82">
        <v>41968</v>
      </c>
      <c r="B92" s="83">
        <v>3.48</v>
      </c>
      <c r="C92" s="83">
        <v>3.53</v>
      </c>
      <c r="D92" s="83">
        <v>3.43</v>
      </c>
      <c r="E92" s="83">
        <v>3.44</v>
      </c>
      <c r="F92" s="84">
        <v>6294700</v>
      </c>
      <c r="G92" s="83">
        <v>3.16</v>
      </c>
      <c r="H92" s="84">
        <f>EOD_T-A92</f>
        <v>126</v>
      </c>
      <c r="I92" s="83">
        <f t="shared" si="3"/>
        <v>-6.999999999999984E-2</v>
      </c>
      <c r="J92" s="83">
        <f t="shared" si="4"/>
        <v>-2.167182662538695</v>
      </c>
      <c r="K92" s="83">
        <f>J92-GMA_90DSMR</f>
        <v>-2.1852323626439314</v>
      </c>
      <c r="L92" s="83">
        <f t="shared" si="5"/>
        <v>4.7752404787463787</v>
      </c>
    </row>
    <row r="93" spans="1:12" x14ac:dyDescent="0.25">
      <c r="A93" s="82">
        <v>41967</v>
      </c>
      <c r="B93" s="83">
        <v>3.43</v>
      </c>
      <c r="C93" s="83">
        <v>3.56</v>
      </c>
      <c r="D93" s="83">
        <v>3.42</v>
      </c>
      <c r="E93" s="83">
        <v>3.52</v>
      </c>
      <c r="F93" s="84">
        <v>865200</v>
      </c>
      <c r="G93" s="83">
        <v>3.23</v>
      </c>
      <c r="H93" s="84">
        <f>EOD_T-A93</f>
        <v>127</v>
      </c>
      <c r="I93" s="83">
        <f t="shared" si="3"/>
        <v>0.10000000000000009</v>
      </c>
      <c r="J93" s="83">
        <f t="shared" si="4"/>
        <v>3.1948881789137404</v>
      </c>
      <c r="K93" s="83">
        <f>J93-GMA_90DSMR</f>
        <v>3.176838478808504</v>
      </c>
      <c r="L93" s="83">
        <f t="shared" si="5"/>
        <v>10.09230272043833</v>
      </c>
    </row>
    <row r="94" spans="1:12" x14ac:dyDescent="0.25">
      <c r="A94" s="82">
        <v>41964</v>
      </c>
      <c r="B94" s="83">
        <v>3.38</v>
      </c>
      <c r="C94" s="83">
        <v>3.42</v>
      </c>
      <c r="D94" s="83">
        <v>3.36</v>
      </c>
      <c r="E94" s="83">
        <v>3.41</v>
      </c>
      <c r="F94" s="84">
        <v>1429200</v>
      </c>
      <c r="G94" s="83">
        <v>3.13</v>
      </c>
      <c r="H94" s="84">
        <f>EOD_T-A94</f>
        <v>130</v>
      </c>
      <c r="I94" s="83">
        <f t="shared" si="3"/>
        <v>2.9999999999999805E-2</v>
      </c>
      <c r="J94" s="83">
        <f t="shared" si="4"/>
        <v>0.96774193548386456</v>
      </c>
      <c r="K94" s="83">
        <f>J94-GMA_90DSMR</f>
        <v>0.9496922353786279</v>
      </c>
      <c r="L94" s="83">
        <f t="shared" si="5"/>
        <v>0.90191534193845513</v>
      </c>
    </row>
    <row r="95" spans="1:12" x14ac:dyDescent="0.25">
      <c r="A95" s="82">
        <v>41963</v>
      </c>
      <c r="B95" s="83">
        <v>3.43</v>
      </c>
      <c r="C95" s="83">
        <v>3.44</v>
      </c>
      <c r="D95" s="83">
        <v>3.36</v>
      </c>
      <c r="E95" s="83">
        <v>3.38</v>
      </c>
      <c r="F95" s="84">
        <v>1628400</v>
      </c>
      <c r="G95" s="83">
        <v>3.1</v>
      </c>
      <c r="H95" s="84">
        <f>EOD_T-A95</f>
        <v>131</v>
      </c>
      <c r="I95" s="83">
        <f t="shared" si="3"/>
        <v>-0.10000000000000009</v>
      </c>
      <c r="J95" s="83">
        <f t="shared" si="4"/>
        <v>-3.1250000000000027</v>
      </c>
      <c r="K95" s="83">
        <f>J95-GMA_90DSMR</f>
        <v>-3.1430497001052391</v>
      </c>
      <c r="L95" s="83">
        <f t="shared" si="5"/>
        <v>9.8787614173316332</v>
      </c>
    </row>
    <row r="96" spans="1:12" x14ac:dyDescent="0.25">
      <c r="A96" s="82">
        <v>41962</v>
      </c>
      <c r="B96" s="83">
        <v>3.44</v>
      </c>
      <c r="C96" s="83">
        <v>3.52</v>
      </c>
      <c r="D96" s="83">
        <v>3.4</v>
      </c>
      <c r="E96" s="83">
        <v>3.48</v>
      </c>
      <c r="F96" s="84">
        <v>718800</v>
      </c>
      <c r="G96" s="83">
        <v>3.2</v>
      </c>
      <c r="H96" s="84">
        <f>EOD_T-A96</f>
        <v>132</v>
      </c>
      <c r="I96" s="83">
        <f t="shared" si="3"/>
        <v>3.0000000000000249E-2</v>
      </c>
      <c r="J96" s="83">
        <f t="shared" si="4"/>
        <v>0.94637223974764184</v>
      </c>
      <c r="K96" s="83">
        <f>J96-GMA_90DSMR</f>
        <v>0.9283225396424053</v>
      </c>
      <c r="L96" s="83">
        <f t="shared" si="5"/>
        <v>0.86178273760812518</v>
      </c>
    </row>
    <row r="97" spans="1:12" x14ac:dyDescent="0.25">
      <c r="A97" s="82">
        <v>41961</v>
      </c>
      <c r="B97" s="83">
        <v>3.48</v>
      </c>
      <c r="C97" s="83">
        <v>3.49</v>
      </c>
      <c r="D97" s="83">
        <v>3.44</v>
      </c>
      <c r="E97" s="83">
        <v>3.45</v>
      </c>
      <c r="F97" s="84">
        <v>646200</v>
      </c>
      <c r="G97" s="83">
        <v>3.17</v>
      </c>
      <c r="H97" s="84">
        <f>EOD_T-A97</f>
        <v>133</v>
      </c>
      <c r="I97" s="83">
        <f t="shared" si="3"/>
        <v>-3.0000000000000249E-2</v>
      </c>
      <c r="J97" s="83">
        <f t="shared" si="4"/>
        <v>-0.93750000000000777</v>
      </c>
      <c r="K97" s="83">
        <f>J97-GMA_90DSMR</f>
        <v>-0.95554970010524443</v>
      </c>
      <c r="L97" s="83">
        <f t="shared" si="5"/>
        <v>0.91307522937122254</v>
      </c>
    </row>
    <row r="98" spans="1:12" x14ac:dyDescent="0.25">
      <c r="A98" s="82">
        <v>41960</v>
      </c>
      <c r="B98" s="83">
        <v>3.54</v>
      </c>
      <c r="C98" s="83">
        <v>3.6</v>
      </c>
      <c r="D98" s="83">
        <v>3.49</v>
      </c>
      <c r="E98" s="83">
        <v>3.49</v>
      </c>
      <c r="F98" s="84">
        <v>618300</v>
      </c>
      <c r="G98" s="83">
        <v>3.2</v>
      </c>
      <c r="H98" s="84">
        <f>EOD_T-A98</f>
        <v>134</v>
      </c>
      <c r="I98" s="83">
        <f t="shared" si="3"/>
        <v>-4.9999999999999822E-2</v>
      </c>
      <c r="J98" s="83">
        <f t="shared" si="4"/>
        <v>-1.538461538461533</v>
      </c>
      <c r="K98" s="83">
        <f>J98-GMA_90DSMR</f>
        <v>-1.5565112385667697</v>
      </c>
      <c r="L98" s="83">
        <f t="shared" si="5"/>
        <v>2.4227272357846594</v>
      </c>
    </row>
    <row r="99" spans="1:12" x14ac:dyDescent="0.25">
      <c r="A99" s="82">
        <v>41957</v>
      </c>
      <c r="B99" s="83">
        <v>3.63</v>
      </c>
      <c r="C99" s="83">
        <v>3.63</v>
      </c>
      <c r="D99" s="83">
        <v>3.51</v>
      </c>
      <c r="E99" s="83">
        <v>3.54</v>
      </c>
      <c r="F99" s="84">
        <v>976500</v>
      </c>
      <c r="G99" s="83">
        <v>3.25</v>
      </c>
      <c r="H99" s="84">
        <f>EOD_T-A99</f>
        <v>137</v>
      </c>
      <c r="I99" s="83">
        <f t="shared" si="3"/>
        <v>-6.999999999999984E-2</v>
      </c>
      <c r="J99" s="83">
        <f t="shared" si="4"/>
        <v>-2.1084337349397542</v>
      </c>
      <c r="K99" s="83">
        <f>J99-GMA_90DSMR</f>
        <v>-2.1264834350449906</v>
      </c>
      <c r="L99" s="83">
        <f t="shared" si="5"/>
        <v>4.5219317995207424</v>
      </c>
    </row>
    <row r="100" spans="1:12" x14ac:dyDescent="0.25">
      <c r="A100" s="82">
        <v>41956</v>
      </c>
      <c r="B100" s="83">
        <v>3.57</v>
      </c>
      <c r="C100" s="83">
        <v>3.66</v>
      </c>
      <c r="D100" s="83">
        <v>3.53</v>
      </c>
      <c r="E100" s="83">
        <v>3.62</v>
      </c>
      <c r="F100" s="84">
        <v>1274000</v>
      </c>
      <c r="G100" s="83">
        <v>3.32</v>
      </c>
      <c r="H100" s="84">
        <f>EOD_T-A100</f>
        <v>138</v>
      </c>
      <c r="I100" s="83">
        <f t="shared" si="3"/>
        <v>7.9999999999999627E-2</v>
      </c>
      <c r="J100" s="83">
        <f t="shared" si="4"/>
        <v>2.4691358024691241</v>
      </c>
      <c r="K100" s="83">
        <f>J100-GMA_90DSMR</f>
        <v>2.4510861023638877</v>
      </c>
      <c r="L100" s="83">
        <f t="shared" si="5"/>
        <v>6.0078230812013942</v>
      </c>
    </row>
    <row r="101" spans="1:12" x14ac:dyDescent="0.25">
      <c r="A101" s="82">
        <v>41955</v>
      </c>
      <c r="B101" s="83">
        <v>3.62</v>
      </c>
      <c r="C101" s="83">
        <v>3.64</v>
      </c>
      <c r="D101" s="83">
        <v>3.52</v>
      </c>
      <c r="E101" s="83">
        <v>3.53</v>
      </c>
      <c r="F101" s="84">
        <v>1288000</v>
      </c>
      <c r="G101" s="83">
        <v>3.24</v>
      </c>
      <c r="H101" s="84">
        <f>EOD_T-A101</f>
        <v>139</v>
      </c>
      <c r="I101" s="83">
        <f t="shared" si="3"/>
        <v>-9.9999999999999645E-2</v>
      </c>
      <c r="J101" s="83">
        <f t="shared" si="4"/>
        <v>-2.9940119760478936</v>
      </c>
      <c r="K101" s="83">
        <f>J101-GMA_90DSMR</f>
        <v>-3.01206167615313</v>
      </c>
      <c r="L101" s="83">
        <f t="shared" si="5"/>
        <v>9.0725155409504037</v>
      </c>
    </row>
    <row r="102" spans="1:12" x14ac:dyDescent="0.25">
      <c r="A102" s="82">
        <v>41954</v>
      </c>
      <c r="B102" s="83">
        <v>3.58</v>
      </c>
      <c r="C102" s="83">
        <v>3.65</v>
      </c>
      <c r="D102" s="83">
        <v>3.56</v>
      </c>
      <c r="E102" s="83">
        <v>3.64</v>
      </c>
      <c r="F102" s="84">
        <v>1727600</v>
      </c>
      <c r="G102" s="83">
        <v>3.34</v>
      </c>
      <c r="H102" s="84">
        <f>EOD_T-A102</f>
        <v>140</v>
      </c>
      <c r="I102" s="83">
        <f t="shared" si="3"/>
        <v>6.999999999999984E-2</v>
      </c>
      <c r="J102" s="83">
        <f t="shared" si="4"/>
        <v>2.1406727828746126</v>
      </c>
      <c r="K102" s="83">
        <f>J102-GMA_90DSMR</f>
        <v>2.1226230827693762</v>
      </c>
      <c r="L102" s="83">
        <f t="shared" si="5"/>
        <v>4.5055287515053699</v>
      </c>
    </row>
    <row r="103" spans="1:12" x14ac:dyDescent="0.25">
      <c r="A103" s="82">
        <v>41953</v>
      </c>
      <c r="B103" s="83">
        <v>3.66</v>
      </c>
      <c r="C103" s="83">
        <v>3.67</v>
      </c>
      <c r="D103" s="83">
        <v>3.49</v>
      </c>
      <c r="E103" s="83">
        <v>3.56</v>
      </c>
      <c r="F103" s="84">
        <v>1724900</v>
      </c>
      <c r="G103" s="83">
        <v>3.27</v>
      </c>
      <c r="H103" s="84">
        <f>EOD_T-A103</f>
        <v>141</v>
      </c>
      <c r="I103" s="83">
        <f t="shared" si="3"/>
        <v>-0.10999999999999988</v>
      </c>
      <c r="J103" s="83">
        <f t="shared" si="4"/>
        <v>-3.2544378698224818</v>
      </c>
      <c r="K103" s="83">
        <f>J103-GMA_90DSMR</f>
        <v>-3.2724875699277183</v>
      </c>
      <c r="L103" s="83">
        <f t="shared" si="5"/>
        <v>10.709174895331422</v>
      </c>
    </row>
    <row r="104" spans="1:12" x14ac:dyDescent="0.25">
      <c r="A104" s="82">
        <v>41950</v>
      </c>
      <c r="B104" s="83">
        <v>3.76</v>
      </c>
      <c r="C104" s="83">
        <v>3.87</v>
      </c>
      <c r="D104" s="83">
        <v>3.58</v>
      </c>
      <c r="E104" s="83">
        <v>3.68</v>
      </c>
      <c r="F104" s="84">
        <v>2564800</v>
      </c>
      <c r="G104" s="83">
        <v>3.38</v>
      </c>
      <c r="H104" s="84">
        <f>EOD_T-A104</f>
        <v>144</v>
      </c>
      <c r="I104" s="83">
        <f t="shared" si="3"/>
        <v>-2.0000000000000018E-2</v>
      </c>
      <c r="J104" s="83">
        <f t="shared" si="4"/>
        <v>-0.58823529411764752</v>
      </c>
      <c r="K104" s="83">
        <f>J104-GMA_90DSMR</f>
        <v>-0.60628499422288407</v>
      </c>
      <c r="L104" s="83">
        <f t="shared" si="5"/>
        <v>0.36758149421984254</v>
      </c>
    </row>
    <row r="105" spans="1:12" x14ac:dyDescent="0.25">
      <c r="A105" s="82">
        <v>41949</v>
      </c>
      <c r="B105" s="83">
        <v>3.79</v>
      </c>
      <c r="C105" s="83">
        <v>3.79</v>
      </c>
      <c r="D105" s="83">
        <v>3.67</v>
      </c>
      <c r="E105" s="83">
        <v>3.7</v>
      </c>
      <c r="F105" s="84">
        <v>1423400</v>
      </c>
      <c r="G105" s="83">
        <v>3.4</v>
      </c>
      <c r="H105" s="84">
        <f>EOD_T-A105</f>
        <v>145</v>
      </c>
      <c r="I105" s="83">
        <f t="shared" si="3"/>
        <v>-8.0000000000000071E-2</v>
      </c>
      <c r="J105" s="83">
        <f t="shared" si="4"/>
        <v>-2.2988505747126458</v>
      </c>
      <c r="K105" s="83">
        <f>J105-GMA_90DSMR</f>
        <v>-2.3169002748178822</v>
      </c>
      <c r="L105" s="83">
        <f t="shared" si="5"/>
        <v>5.3680268834511784</v>
      </c>
    </row>
    <row r="106" spans="1:12" x14ac:dyDescent="0.25">
      <c r="A106" s="82">
        <v>41948</v>
      </c>
      <c r="B106" s="83">
        <v>3.8</v>
      </c>
      <c r="C106" s="83">
        <v>3.8</v>
      </c>
      <c r="D106" s="83">
        <v>3.76</v>
      </c>
      <c r="E106" s="83">
        <v>3.79</v>
      </c>
      <c r="F106" s="84">
        <v>621900</v>
      </c>
      <c r="G106" s="83">
        <v>3.48</v>
      </c>
      <c r="H106" s="84">
        <f>EOD_T-A106</f>
        <v>146</v>
      </c>
      <c r="I106" s="83">
        <f t="shared" si="3"/>
        <v>-1.0000000000000231E-2</v>
      </c>
      <c r="J106" s="83">
        <f t="shared" si="4"/>
        <v>-0.28653295128940487</v>
      </c>
      <c r="K106" s="83">
        <f>J106-GMA_90DSMR</f>
        <v>-0.30458265139464147</v>
      </c>
      <c r="L106" s="83">
        <f t="shared" si="5"/>
        <v>9.2770591530589697E-2</v>
      </c>
    </row>
    <row r="107" spans="1:12" x14ac:dyDescent="0.25">
      <c r="A107" s="82">
        <v>41947</v>
      </c>
      <c r="B107" s="83">
        <v>3.74</v>
      </c>
      <c r="C107" s="83">
        <v>3.8</v>
      </c>
      <c r="D107" s="83">
        <v>3.74</v>
      </c>
      <c r="E107" s="83">
        <v>3.8</v>
      </c>
      <c r="F107" s="84">
        <v>525400</v>
      </c>
      <c r="G107" s="83">
        <v>3.49</v>
      </c>
      <c r="H107" s="84">
        <f>EOD_T-A107</f>
        <v>147</v>
      </c>
      <c r="I107" s="83">
        <f t="shared" si="3"/>
        <v>6.0000000000000053E-2</v>
      </c>
      <c r="J107" s="83">
        <f t="shared" si="4"/>
        <v>1.7492711370262406</v>
      </c>
      <c r="K107" s="83">
        <f>J107-GMA_90DSMR</f>
        <v>1.7312214369210039</v>
      </c>
      <c r="L107" s="83">
        <f t="shared" si="5"/>
        <v>2.9971276636548256</v>
      </c>
    </row>
    <row r="108" spans="1:12" x14ac:dyDescent="0.25">
      <c r="A108" s="82">
        <v>41946</v>
      </c>
      <c r="B108" s="83">
        <v>3.72</v>
      </c>
      <c r="C108" s="83">
        <v>3.77</v>
      </c>
      <c r="D108" s="83">
        <v>3.72</v>
      </c>
      <c r="E108" s="83">
        <v>3.74</v>
      </c>
      <c r="F108" s="84">
        <v>234400</v>
      </c>
      <c r="G108" s="83">
        <v>3.43</v>
      </c>
      <c r="H108" s="84">
        <f>EOD_T-A108</f>
        <v>148</v>
      </c>
      <c r="I108" s="83">
        <f t="shared" si="3"/>
        <v>1.0000000000000231E-2</v>
      </c>
      <c r="J108" s="83">
        <f t="shared" si="4"/>
        <v>0.29239766081872021</v>
      </c>
      <c r="K108" s="83">
        <f>J108-GMA_90DSMR</f>
        <v>0.27434796071348361</v>
      </c>
      <c r="L108" s="83">
        <f t="shared" si="5"/>
        <v>7.5266803547647143E-2</v>
      </c>
    </row>
    <row r="109" spans="1:12" x14ac:dyDescent="0.25">
      <c r="A109" s="82">
        <v>41943</v>
      </c>
      <c r="B109" s="83">
        <v>3.75</v>
      </c>
      <c r="C109" s="83">
        <v>3.77</v>
      </c>
      <c r="D109" s="83">
        <v>3.7</v>
      </c>
      <c r="E109" s="83">
        <v>3.72</v>
      </c>
      <c r="F109" s="84">
        <v>881400</v>
      </c>
      <c r="G109" s="83">
        <v>3.42</v>
      </c>
      <c r="H109" s="84">
        <f>EOD_T-A109</f>
        <v>151</v>
      </c>
      <c r="I109" s="83">
        <f t="shared" si="3"/>
        <v>0</v>
      </c>
      <c r="J109" s="83">
        <f t="shared" si="4"/>
        <v>0</v>
      </c>
      <c r="K109" s="83">
        <f>J109-GMA_90DSMR</f>
        <v>-1.8049700105236599E-2</v>
      </c>
      <c r="L109" s="83">
        <f t="shared" si="5"/>
        <v>3.2579167388897812E-4</v>
      </c>
    </row>
    <row r="110" spans="1:12" x14ac:dyDescent="0.25">
      <c r="A110" s="82">
        <v>41942</v>
      </c>
      <c r="B110" s="83">
        <v>3.75</v>
      </c>
      <c r="C110" s="83">
        <v>3.78</v>
      </c>
      <c r="D110" s="83">
        <v>3.69</v>
      </c>
      <c r="E110" s="83">
        <v>3.72</v>
      </c>
      <c r="F110" s="84">
        <v>626600</v>
      </c>
      <c r="G110" s="83">
        <v>3.42</v>
      </c>
      <c r="H110" s="84">
        <f>EOD_T-A110</f>
        <v>152</v>
      </c>
      <c r="I110" s="83">
        <f t="shared" si="3"/>
        <v>0</v>
      </c>
      <c r="J110" s="83">
        <f t="shared" si="4"/>
        <v>0</v>
      </c>
      <c r="K110" s="83">
        <f>J110-GMA_90DSMR</f>
        <v>-1.8049700105236599E-2</v>
      </c>
      <c r="L110" s="83">
        <f t="shared" si="5"/>
        <v>3.2579167388897812E-4</v>
      </c>
    </row>
    <row r="111" spans="1:12" x14ac:dyDescent="0.25">
      <c r="A111" s="82">
        <v>41941</v>
      </c>
      <c r="B111" s="83">
        <v>3.65</v>
      </c>
      <c r="C111" s="83">
        <v>3.74</v>
      </c>
      <c r="D111" s="83">
        <v>3.65</v>
      </c>
      <c r="E111" s="83">
        <v>3.72</v>
      </c>
      <c r="F111" s="84">
        <v>1153600</v>
      </c>
      <c r="G111" s="83">
        <v>3.42</v>
      </c>
      <c r="H111" s="84">
        <f>EOD_T-A111</f>
        <v>153</v>
      </c>
      <c r="I111" s="83">
        <f t="shared" si="3"/>
        <v>8.9999999999999858E-2</v>
      </c>
      <c r="J111" s="83">
        <f t="shared" si="4"/>
        <v>2.7027027027026982</v>
      </c>
      <c r="K111" s="83">
        <f>J111-GMA_90DSMR</f>
        <v>2.6846530025974618</v>
      </c>
      <c r="L111" s="83">
        <f t="shared" si="5"/>
        <v>7.2073617443555671</v>
      </c>
    </row>
    <row r="112" spans="1:12" x14ac:dyDescent="0.25">
      <c r="A112" s="82">
        <v>41940</v>
      </c>
      <c r="B112" s="83">
        <v>3.68</v>
      </c>
      <c r="C112" s="83">
        <v>3.7</v>
      </c>
      <c r="D112" s="83">
        <v>3.59</v>
      </c>
      <c r="E112" s="83">
        <v>3.63</v>
      </c>
      <c r="F112" s="84">
        <v>764600</v>
      </c>
      <c r="G112" s="83">
        <v>3.33</v>
      </c>
      <c r="H112" s="84">
        <f>EOD_T-A112</f>
        <v>154</v>
      </c>
      <c r="I112" s="83">
        <f t="shared" si="3"/>
        <v>-4.9999999999999822E-2</v>
      </c>
      <c r="J112" s="83">
        <f t="shared" si="4"/>
        <v>-1.479289940828397</v>
      </c>
      <c r="K112" s="83">
        <f>J112-GMA_90DSMR</f>
        <v>-1.4973396409336337</v>
      </c>
      <c r="L112" s="83">
        <f t="shared" si="5"/>
        <v>2.2420260003112631</v>
      </c>
    </row>
    <row r="113" spans="1:12" x14ac:dyDescent="0.25">
      <c r="A113" s="82">
        <v>41939</v>
      </c>
      <c r="B113" s="83">
        <v>3.58</v>
      </c>
      <c r="C113" s="83">
        <v>3.7</v>
      </c>
      <c r="D113" s="83">
        <v>3.57</v>
      </c>
      <c r="E113" s="83">
        <v>3.68</v>
      </c>
      <c r="F113" s="84">
        <v>1213800</v>
      </c>
      <c r="G113" s="83">
        <v>3.38</v>
      </c>
      <c r="H113" s="84">
        <f>EOD_T-A113</f>
        <v>155</v>
      </c>
      <c r="I113" s="83">
        <f t="shared" si="3"/>
        <v>0.12999999999999989</v>
      </c>
      <c r="J113" s="83">
        <f t="shared" si="4"/>
        <v>3.9999999999999964</v>
      </c>
      <c r="K113" s="83">
        <f>J113-GMA_90DSMR</f>
        <v>3.98195029989476</v>
      </c>
      <c r="L113" s="83">
        <f t="shared" si="5"/>
        <v>15.855928190831969</v>
      </c>
    </row>
    <row r="114" spans="1:12" x14ac:dyDescent="0.25">
      <c r="A114" s="82">
        <v>41936</v>
      </c>
      <c r="B114" s="83">
        <v>3.6</v>
      </c>
      <c r="C114" s="83">
        <v>3.64</v>
      </c>
      <c r="D114" s="83">
        <v>3.53</v>
      </c>
      <c r="E114" s="83">
        <v>3.54</v>
      </c>
      <c r="F114" s="84">
        <v>986200</v>
      </c>
      <c r="G114" s="83">
        <v>3.25</v>
      </c>
      <c r="H114" s="84">
        <f>EOD_T-A114</f>
        <v>158</v>
      </c>
      <c r="I114" s="83">
        <f t="shared" si="3"/>
        <v>-9.9999999999997868E-3</v>
      </c>
      <c r="J114" s="83">
        <f t="shared" si="4"/>
        <v>-0.30674846625766222</v>
      </c>
      <c r="K114" s="83">
        <f>J114-GMA_90DSMR</f>
        <v>-0.32479816636289882</v>
      </c>
      <c r="L114" s="83">
        <f t="shared" si="5"/>
        <v>0.1054938488727013</v>
      </c>
    </row>
    <row r="115" spans="1:12" x14ac:dyDescent="0.25">
      <c r="A115" s="82">
        <v>41935</v>
      </c>
      <c r="B115" s="83">
        <v>3.58</v>
      </c>
      <c r="C115" s="83">
        <v>3.69</v>
      </c>
      <c r="D115" s="83">
        <v>3.55</v>
      </c>
      <c r="E115" s="83">
        <v>3.55</v>
      </c>
      <c r="F115" s="84">
        <v>1055000</v>
      </c>
      <c r="G115" s="83">
        <v>3.26</v>
      </c>
      <c r="H115" s="84">
        <f>EOD_T-A115</f>
        <v>159</v>
      </c>
      <c r="I115" s="83">
        <f t="shared" si="3"/>
        <v>-5.0000000000000266E-2</v>
      </c>
      <c r="J115" s="83">
        <f t="shared" si="4"/>
        <v>-1.5105740181268963</v>
      </c>
      <c r="K115" s="83">
        <f>J115-GMA_90DSMR</f>
        <v>-1.5286237182321329</v>
      </c>
      <c r="L115" s="83">
        <f t="shared" si="5"/>
        <v>2.3366904719418313</v>
      </c>
    </row>
    <row r="116" spans="1:12" x14ac:dyDescent="0.25">
      <c r="A116" s="82">
        <v>41934</v>
      </c>
      <c r="B116" s="83">
        <v>3.55</v>
      </c>
      <c r="C116" s="83">
        <v>3.61</v>
      </c>
      <c r="D116" s="83">
        <v>3.55</v>
      </c>
      <c r="E116" s="83">
        <v>3.6</v>
      </c>
      <c r="F116" s="84">
        <v>761900</v>
      </c>
      <c r="G116" s="83">
        <v>3.31</v>
      </c>
      <c r="H116" s="84">
        <f>EOD_T-A116</f>
        <v>160</v>
      </c>
      <c r="I116" s="83">
        <f t="shared" si="3"/>
        <v>0.10000000000000009</v>
      </c>
      <c r="J116" s="83">
        <f t="shared" si="4"/>
        <v>3.1152647975077907</v>
      </c>
      <c r="K116" s="83">
        <f>J116-GMA_90DSMR</f>
        <v>3.0972150974025543</v>
      </c>
      <c r="L116" s="83">
        <f t="shared" si="5"/>
        <v>9.592741359578314</v>
      </c>
    </row>
    <row r="117" spans="1:12" x14ac:dyDescent="0.25">
      <c r="A117" s="82">
        <v>41933</v>
      </c>
      <c r="B117" s="83">
        <v>3.52</v>
      </c>
      <c r="C117" s="83">
        <v>3.54</v>
      </c>
      <c r="D117" s="83">
        <v>3.46</v>
      </c>
      <c r="E117" s="83">
        <v>3.5</v>
      </c>
      <c r="F117" s="84">
        <v>595900</v>
      </c>
      <c r="G117" s="83">
        <v>3.21</v>
      </c>
      <c r="H117" s="84">
        <f>EOD_T-A117</f>
        <v>161</v>
      </c>
      <c r="I117" s="83">
        <f t="shared" si="3"/>
        <v>0</v>
      </c>
      <c r="J117" s="83">
        <f t="shared" si="4"/>
        <v>0</v>
      </c>
      <c r="K117" s="83">
        <f>J117-GMA_90DSMR</f>
        <v>-1.8049700105236599E-2</v>
      </c>
      <c r="L117" s="83">
        <f t="shared" si="5"/>
        <v>3.2579167388897812E-4</v>
      </c>
    </row>
    <row r="118" spans="1:12" x14ac:dyDescent="0.25">
      <c r="A118" s="82">
        <v>41932</v>
      </c>
      <c r="B118" s="83">
        <v>3.5</v>
      </c>
      <c r="C118" s="83">
        <v>3.51</v>
      </c>
      <c r="D118" s="83">
        <v>3.46</v>
      </c>
      <c r="E118" s="83">
        <v>3.5</v>
      </c>
      <c r="F118" s="84">
        <v>802600</v>
      </c>
      <c r="G118" s="83">
        <v>3.21</v>
      </c>
      <c r="H118" s="84">
        <f>EOD_T-A118</f>
        <v>162</v>
      </c>
      <c r="I118" s="83">
        <f t="shared" si="3"/>
        <v>4.9999999999999822E-2</v>
      </c>
      <c r="J118" s="83">
        <f t="shared" si="4"/>
        <v>1.5822784810126524</v>
      </c>
      <c r="K118" s="83">
        <f>J118-GMA_90DSMR</f>
        <v>1.5642287809074158</v>
      </c>
      <c r="L118" s="83">
        <f t="shared" si="5"/>
        <v>2.4468116790191003</v>
      </c>
    </row>
    <row r="119" spans="1:12" x14ac:dyDescent="0.25">
      <c r="A119" s="82">
        <v>41929</v>
      </c>
      <c r="B119" s="83">
        <v>3.48</v>
      </c>
      <c r="C119" s="83">
        <v>3.5</v>
      </c>
      <c r="D119" s="83">
        <v>3.41</v>
      </c>
      <c r="E119" s="83">
        <v>3.44</v>
      </c>
      <c r="F119" s="84">
        <v>647300</v>
      </c>
      <c r="G119" s="83">
        <v>3.16</v>
      </c>
      <c r="H119" s="84">
        <f>EOD_T-A119</f>
        <v>165</v>
      </c>
      <c r="I119" s="83">
        <f t="shared" si="3"/>
        <v>-9.9999999999997868E-3</v>
      </c>
      <c r="J119" s="83">
        <f t="shared" si="4"/>
        <v>-0.31545741324920462</v>
      </c>
      <c r="K119" s="83">
        <f>J119-GMA_90DSMR</f>
        <v>-0.33350711335444122</v>
      </c>
      <c r="L119" s="83">
        <f t="shared" si="5"/>
        <v>0.1112269946580121</v>
      </c>
    </row>
    <row r="120" spans="1:12" x14ac:dyDescent="0.25">
      <c r="A120" s="82">
        <v>41928</v>
      </c>
      <c r="B120" s="83">
        <v>3.4</v>
      </c>
      <c r="C120" s="83">
        <v>3.49</v>
      </c>
      <c r="D120" s="83">
        <v>3.36</v>
      </c>
      <c r="E120" s="83">
        <v>3.45</v>
      </c>
      <c r="F120" s="84">
        <v>1962400</v>
      </c>
      <c r="G120" s="83">
        <v>3.17</v>
      </c>
      <c r="H120" s="84">
        <f>EOD_T-A120</f>
        <v>166</v>
      </c>
      <c r="I120" s="83">
        <f t="shared" si="3"/>
        <v>0</v>
      </c>
      <c r="J120" s="83">
        <f t="shared" si="4"/>
        <v>0</v>
      </c>
      <c r="K120" s="83">
        <f>J120-GMA_90DSMR</f>
        <v>-1.8049700105236599E-2</v>
      </c>
      <c r="L120" s="83">
        <f t="shared" si="5"/>
        <v>3.2579167388897812E-4</v>
      </c>
    </row>
    <row r="121" spans="1:12" x14ac:dyDescent="0.25">
      <c r="A121" s="82">
        <v>41927</v>
      </c>
      <c r="B121" s="83">
        <v>3.39</v>
      </c>
      <c r="C121" s="83">
        <v>3.49</v>
      </c>
      <c r="D121" s="83">
        <v>3.39</v>
      </c>
      <c r="E121" s="83">
        <v>3.45</v>
      </c>
      <c r="F121" s="84">
        <v>734200</v>
      </c>
      <c r="G121" s="83">
        <v>3.17</v>
      </c>
      <c r="H121" s="84">
        <f>EOD_T-A121</f>
        <v>167</v>
      </c>
      <c r="I121" s="83">
        <f t="shared" si="3"/>
        <v>4.9999999999999822E-2</v>
      </c>
      <c r="J121" s="83">
        <f t="shared" si="4"/>
        <v>1.6025641025640969</v>
      </c>
      <c r="K121" s="83">
        <f>J121-GMA_90DSMR</f>
        <v>1.5845144024588602</v>
      </c>
      <c r="L121" s="83">
        <f t="shared" si="5"/>
        <v>2.5106858915995587</v>
      </c>
    </row>
    <row r="122" spans="1:12" x14ac:dyDescent="0.25">
      <c r="A122" s="82">
        <v>41926</v>
      </c>
      <c r="B122" s="83">
        <v>3.37</v>
      </c>
      <c r="C122" s="83">
        <v>3.41</v>
      </c>
      <c r="D122" s="83">
        <v>3.3</v>
      </c>
      <c r="E122" s="83">
        <v>3.4</v>
      </c>
      <c r="F122" s="84">
        <v>1571700</v>
      </c>
      <c r="G122" s="83">
        <v>3.12</v>
      </c>
      <c r="H122" s="84">
        <f>EOD_T-A122</f>
        <v>168</v>
      </c>
      <c r="I122" s="83">
        <f t="shared" si="3"/>
        <v>0</v>
      </c>
      <c r="J122" s="83">
        <f t="shared" si="4"/>
        <v>0</v>
      </c>
      <c r="K122" s="83">
        <f>J122-GMA_90DSMR</f>
        <v>-1.8049700105236599E-2</v>
      </c>
      <c r="L122" s="83">
        <f t="shared" si="5"/>
        <v>3.2579167388897812E-4</v>
      </c>
    </row>
    <row r="123" spans="1:12" x14ac:dyDescent="0.25">
      <c r="A123" s="82">
        <v>41925</v>
      </c>
      <c r="B123" s="83">
        <v>3.3</v>
      </c>
      <c r="C123" s="83">
        <v>3.43</v>
      </c>
      <c r="D123" s="83">
        <v>3.29</v>
      </c>
      <c r="E123" s="83">
        <v>3.4</v>
      </c>
      <c r="F123" s="84">
        <v>862600</v>
      </c>
      <c r="G123" s="83">
        <v>3.12</v>
      </c>
      <c r="H123" s="84">
        <f>EOD_T-A123</f>
        <v>169</v>
      </c>
      <c r="I123" s="83">
        <f t="shared" si="3"/>
        <v>-6.0000000000000053E-2</v>
      </c>
      <c r="J123" s="83">
        <f t="shared" si="4"/>
        <v>-1.8867924528301903</v>
      </c>
      <c r="K123" s="83">
        <f>J123-GMA_90DSMR</f>
        <v>-1.9048421529354269</v>
      </c>
      <c r="L123" s="83">
        <f t="shared" si="5"/>
        <v>3.6284236275996724</v>
      </c>
    </row>
    <row r="124" spans="1:12" x14ac:dyDescent="0.25">
      <c r="A124" s="82">
        <v>41922</v>
      </c>
      <c r="B124" s="83">
        <v>3.35</v>
      </c>
      <c r="C124" s="83">
        <v>3.51</v>
      </c>
      <c r="D124" s="83">
        <v>3.34</v>
      </c>
      <c r="E124" s="83">
        <v>3.46</v>
      </c>
      <c r="F124" s="84">
        <v>1342100</v>
      </c>
      <c r="G124" s="83">
        <v>3.18</v>
      </c>
      <c r="H124" s="84">
        <f>EOD_T-A124</f>
        <v>172</v>
      </c>
      <c r="I124" s="83">
        <f t="shared" si="3"/>
        <v>1.0000000000000231E-2</v>
      </c>
      <c r="J124" s="83">
        <f t="shared" si="4"/>
        <v>0.31545741324921861</v>
      </c>
      <c r="K124" s="83">
        <f>J124-GMA_90DSMR</f>
        <v>0.29740771314398201</v>
      </c>
      <c r="L124" s="83">
        <f t="shared" si="5"/>
        <v>8.8451347837533084E-2</v>
      </c>
    </row>
    <row r="125" spans="1:12" x14ac:dyDescent="0.25">
      <c r="A125" s="82">
        <v>41921</v>
      </c>
      <c r="B125" s="83">
        <v>3.36</v>
      </c>
      <c r="C125" s="83">
        <v>3.47</v>
      </c>
      <c r="D125" s="83">
        <v>3.32</v>
      </c>
      <c r="E125" s="83">
        <v>3.45</v>
      </c>
      <c r="F125" s="84">
        <v>1077400</v>
      </c>
      <c r="G125" s="83">
        <v>3.17</v>
      </c>
      <c r="H125" s="84">
        <f>EOD_T-A125</f>
        <v>173</v>
      </c>
      <c r="I125" s="83">
        <f t="shared" si="3"/>
        <v>0.12000000000000011</v>
      </c>
      <c r="J125" s="83">
        <f t="shared" si="4"/>
        <v>3.9344262295082006</v>
      </c>
      <c r="K125" s="83">
        <f>J125-GMA_90DSMR</f>
        <v>3.9163765294029642</v>
      </c>
      <c r="L125" s="83">
        <f t="shared" si="5"/>
        <v>15.338005120058407</v>
      </c>
    </row>
    <row r="126" spans="1:12" x14ac:dyDescent="0.25">
      <c r="A126" s="82">
        <v>41920</v>
      </c>
      <c r="B126" s="83">
        <v>3.3</v>
      </c>
      <c r="C126" s="83">
        <v>3.36</v>
      </c>
      <c r="D126" s="83">
        <v>3.26</v>
      </c>
      <c r="E126" s="83">
        <v>3.32</v>
      </c>
      <c r="F126" s="84">
        <v>1251200</v>
      </c>
      <c r="G126" s="83">
        <v>3.05</v>
      </c>
      <c r="H126" s="84">
        <f>EOD_T-A126</f>
        <v>174</v>
      </c>
      <c r="I126" s="83">
        <f t="shared" si="3"/>
        <v>-5.0000000000000266E-2</v>
      </c>
      <c r="J126" s="83">
        <f t="shared" si="4"/>
        <v>-1.6129032258064602</v>
      </c>
      <c r="K126" s="83">
        <f>J126-GMA_90DSMR</f>
        <v>-1.6309529259116968</v>
      </c>
      <c r="L126" s="83">
        <f t="shared" si="5"/>
        <v>2.6600074465399248</v>
      </c>
    </row>
    <row r="127" spans="1:12" x14ac:dyDescent="0.25">
      <c r="A127" s="82">
        <v>41919</v>
      </c>
      <c r="B127" s="83">
        <v>3.39</v>
      </c>
      <c r="C127" s="83">
        <v>3.4</v>
      </c>
      <c r="D127" s="83">
        <v>3.26</v>
      </c>
      <c r="E127" s="83">
        <v>3.38</v>
      </c>
      <c r="F127" s="84">
        <v>777200</v>
      </c>
      <c r="G127" s="83">
        <v>3.1</v>
      </c>
      <c r="H127" s="84">
        <f>EOD_T-A127</f>
        <v>175</v>
      </c>
      <c r="I127" s="83">
        <f t="shared" si="3"/>
        <v>-2.0000000000000018E-2</v>
      </c>
      <c r="J127" s="83">
        <f t="shared" si="4"/>
        <v>-0.64102564102564163</v>
      </c>
      <c r="K127" s="83">
        <f>J127-GMA_90DSMR</f>
        <v>-0.65907534113087829</v>
      </c>
      <c r="L127" s="83">
        <f t="shared" si="5"/>
        <v>0.43438030528678356</v>
      </c>
    </row>
    <row r="128" spans="1:12" x14ac:dyDescent="0.25">
      <c r="A128" s="82">
        <v>41918</v>
      </c>
      <c r="B128" s="83">
        <v>3.36</v>
      </c>
      <c r="C128" s="83">
        <v>3.41</v>
      </c>
      <c r="D128" s="83">
        <v>3.34</v>
      </c>
      <c r="E128" s="83">
        <v>3.4</v>
      </c>
      <c r="F128" s="84">
        <v>472800</v>
      </c>
      <c r="G128" s="83">
        <v>3.12</v>
      </c>
      <c r="H128" s="84">
        <f>EOD_T-A128</f>
        <v>176</v>
      </c>
      <c r="I128" s="83">
        <f t="shared" si="3"/>
        <v>3.0000000000000249E-2</v>
      </c>
      <c r="J128" s="83">
        <f t="shared" si="4"/>
        <v>0.97087378640777511</v>
      </c>
      <c r="K128" s="83">
        <f>J128-GMA_90DSMR</f>
        <v>0.95282408630253856</v>
      </c>
      <c r="L128" s="83">
        <f t="shared" si="5"/>
        <v>0.90787373943826744</v>
      </c>
    </row>
    <row r="129" spans="1:12" x14ac:dyDescent="0.25">
      <c r="A129" s="82">
        <v>41915</v>
      </c>
      <c r="B129" s="83">
        <v>3.34</v>
      </c>
      <c r="C129" s="83">
        <v>3.38</v>
      </c>
      <c r="D129" s="83">
        <v>3.31</v>
      </c>
      <c r="E129" s="83">
        <v>3.36</v>
      </c>
      <c r="F129" s="84">
        <v>249300</v>
      </c>
      <c r="G129" s="83">
        <v>3.09</v>
      </c>
      <c r="H129" s="84">
        <f>EOD_T-A129</f>
        <v>179</v>
      </c>
      <c r="I129" s="83">
        <f t="shared" si="3"/>
        <v>0</v>
      </c>
      <c r="J129" s="83">
        <f t="shared" si="4"/>
        <v>0</v>
      </c>
      <c r="K129" s="83">
        <f>J129-GMA_90DSMR</f>
        <v>-1.8049700105236599E-2</v>
      </c>
      <c r="L129" s="83">
        <f t="shared" si="5"/>
        <v>3.2579167388897812E-4</v>
      </c>
    </row>
    <row r="130" spans="1:12" x14ac:dyDescent="0.25">
      <c r="A130" s="82">
        <v>41914</v>
      </c>
      <c r="B130" s="83">
        <v>3.43</v>
      </c>
      <c r="C130" s="83">
        <v>3.44</v>
      </c>
      <c r="D130" s="83">
        <v>3.35</v>
      </c>
      <c r="E130" s="83">
        <v>3.37</v>
      </c>
      <c r="F130" s="84">
        <v>654300</v>
      </c>
      <c r="G130" s="83">
        <v>3.09</v>
      </c>
      <c r="H130" s="84">
        <f>EOD_T-A130</f>
        <v>180</v>
      </c>
      <c r="I130" s="83">
        <f t="shared" si="3"/>
        <v>-0.11000000000000032</v>
      </c>
      <c r="J130" s="83">
        <f t="shared" si="4"/>
        <v>-3.4375000000000098</v>
      </c>
      <c r="K130" s="83">
        <f>J130-GMA_90DSMR</f>
        <v>-3.4555497001052462</v>
      </c>
      <c r="L130" s="83">
        <f t="shared" si="5"/>
        <v>11.940823729897456</v>
      </c>
    </row>
    <row r="131" spans="1:12" x14ac:dyDescent="0.25">
      <c r="A131" s="82">
        <v>41913</v>
      </c>
      <c r="B131" s="83">
        <v>3.39</v>
      </c>
      <c r="C131" s="83">
        <v>3.5</v>
      </c>
      <c r="D131" s="83">
        <v>3.35</v>
      </c>
      <c r="E131" s="83">
        <v>3.48</v>
      </c>
      <c r="F131" s="84">
        <v>1162900</v>
      </c>
      <c r="G131" s="83">
        <v>3.2</v>
      </c>
      <c r="H131" s="84">
        <f>EOD_T-A131</f>
        <v>181</v>
      </c>
      <c r="I131" s="83">
        <f t="shared" ref="I131:I194" si="6">G131-G132</f>
        <v>6.0000000000000053E-2</v>
      </c>
      <c r="J131" s="83">
        <f t="shared" ref="J131:J194" si="7">I131/G132*100</f>
        <v>1.9108280254777086</v>
      </c>
      <c r="K131" s="83">
        <f>J131-GMA_90DSMR</f>
        <v>1.8927783253724719</v>
      </c>
      <c r="L131" s="83">
        <f t="shared" ref="L131:L194" si="8">K131*K131</f>
        <v>3.5826097889998194</v>
      </c>
    </row>
    <row r="132" spans="1:12" x14ac:dyDescent="0.25">
      <c r="A132" s="82">
        <v>41912</v>
      </c>
      <c r="B132" s="83">
        <v>3.4</v>
      </c>
      <c r="C132" s="83">
        <v>3.43</v>
      </c>
      <c r="D132" s="83">
        <v>3.38</v>
      </c>
      <c r="E132" s="83">
        <v>3.42</v>
      </c>
      <c r="F132" s="84">
        <v>820200</v>
      </c>
      <c r="G132" s="83">
        <v>3.14</v>
      </c>
      <c r="H132" s="84">
        <f>EOD_T-A132</f>
        <v>182</v>
      </c>
      <c r="I132" s="83">
        <f t="shared" si="6"/>
        <v>3.0000000000000249E-2</v>
      </c>
      <c r="J132" s="83">
        <f t="shared" si="7"/>
        <v>0.96463022508039387</v>
      </c>
      <c r="K132" s="83">
        <f>J132-GMA_90DSMR</f>
        <v>0.94658052497515732</v>
      </c>
      <c r="L132" s="83">
        <f t="shared" si="8"/>
        <v>0.89601469026224445</v>
      </c>
    </row>
    <row r="133" spans="1:12" x14ac:dyDescent="0.25">
      <c r="A133" s="82">
        <v>41911</v>
      </c>
      <c r="B133" s="83">
        <v>3.38</v>
      </c>
      <c r="C133" s="83">
        <v>3.48</v>
      </c>
      <c r="D133" s="83">
        <v>3.35</v>
      </c>
      <c r="E133" s="83">
        <v>3.39</v>
      </c>
      <c r="F133" s="84">
        <v>781900</v>
      </c>
      <c r="G133" s="83">
        <v>3.11</v>
      </c>
      <c r="H133" s="84">
        <f>EOD_T-A133</f>
        <v>183</v>
      </c>
      <c r="I133" s="83">
        <f t="shared" si="6"/>
        <v>-1.0000000000000231E-2</v>
      </c>
      <c r="J133" s="83">
        <f t="shared" si="7"/>
        <v>-0.32051282051282792</v>
      </c>
      <c r="K133" s="83">
        <f>J133-GMA_90DSMR</f>
        <v>-0.33856252061806452</v>
      </c>
      <c r="L133" s="83">
        <f t="shared" si="8"/>
        <v>0.11462458036725737</v>
      </c>
    </row>
    <row r="134" spans="1:12" x14ac:dyDescent="0.25">
      <c r="A134" s="82">
        <v>41908</v>
      </c>
      <c r="B134" s="83">
        <v>3.33</v>
      </c>
      <c r="C134" s="83">
        <v>3.41</v>
      </c>
      <c r="D134" s="83">
        <v>3.27</v>
      </c>
      <c r="E134" s="83">
        <v>3.4</v>
      </c>
      <c r="F134" s="84">
        <v>1666000</v>
      </c>
      <c r="G134" s="83">
        <v>3.12</v>
      </c>
      <c r="H134" s="84">
        <f>EOD_T-A134</f>
        <v>186</v>
      </c>
      <c r="I134" s="83">
        <f t="shared" si="6"/>
        <v>3.0000000000000249E-2</v>
      </c>
      <c r="J134" s="83">
        <f t="shared" si="7"/>
        <v>0.97087378640777511</v>
      </c>
      <c r="K134" s="83">
        <f>J134-GMA_90DSMR</f>
        <v>0.95282408630253856</v>
      </c>
      <c r="L134" s="83">
        <f t="shared" si="8"/>
        <v>0.90787373943826744</v>
      </c>
    </row>
    <row r="135" spans="1:12" x14ac:dyDescent="0.25">
      <c r="A135" s="82">
        <v>41907</v>
      </c>
      <c r="B135" s="83">
        <v>3.38</v>
      </c>
      <c r="C135" s="83">
        <v>3.39</v>
      </c>
      <c r="D135" s="83">
        <v>3.31</v>
      </c>
      <c r="E135" s="83">
        <v>3.37</v>
      </c>
      <c r="F135" s="84">
        <v>1061100</v>
      </c>
      <c r="G135" s="83">
        <v>3.09</v>
      </c>
      <c r="H135" s="84">
        <f>EOD_T-A135</f>
        <v>187</v>
      </c>
      <c r="I135" s="83">
        <f t="shared" si="6"/>
        <v>6.999999999999984E-2</v>
      </c>
      <c r="J135" s="83">
        <f t="shared" si="7"/>
        <v>2.3178807947019817</v>
      </c>
      <c r="K135" s="83">
        <f>J135-GMA_90DSMR</f>
        <v>2.2998310945967453</v>
      </c>
      <c r="L135" s="83">
        <f t="shared" si="8"/>
        <v>5.2892230636740631</v>
      </c>
    </row>
    <row r="136" spans="1:12" x14ac:dyDescent="0.25">
      <c r="A136" s="82">
        <v>41906</v>
      </c>
      <c r="B136" s="83">
        <v>3.35</v>
      </c>
      <c r="C136" s="83">
        <v>3.4</v>
      </c>
      <c r="D136" s="83">
        <v>3.08</v>
      </c>
      <c r="E136" s="83">
        <v>3.29</v>
      </c>
      <c r="F136" s="84">
        <v>2195700</v>
      </c>
      <c r="G136" s="83">
        <v>3.02</v>
      </c>
      <c r="H136" s="84">
        <f>EOD_T-A136</f>
        <v>188</v>
      </c>
      <c r="I136" s="83">
        <f t="shared" si="6"/>
        <v>-0.12000000000000011</v>
      </c>
      <c r="J136" s="83">
        <f t="shared" si="7"/>
        <v>-3.8216560509554172</v>
      </c>
      <c r="K136" s="83">
        <f>J136-GMA_90DSMR</f>
        <v>-3.8397057510606536</v>
      </c>
      <c r="L136" s="83">
        <f t="shared" si="8"/>
        <v>14.743340254728258</v>
      </c>
    </row>
    <row r="137" spans="1:12" x14ac:dyDescent="0.25">
      <c r="A137" s="82">
        <v>41905</v>
      </c>
      <c r="B137" s="83">
        <v>3.4</v>
      </c>
      <c r="C137" s="83">
        <v>3.43</v>
      </c>
      <c r="D137" s="83">
        <v>3.34</v>
      </c>
      <c r="E137" s="83">
        <v>3.42</v>
      </c>
      <c r="F137" s="84">
        <v>1728800</v>
      </c>
      <c r="G137" s="83">
        <v>3.14</v>
      </c>
      <c r="H137" s="84">
        <f>EOD_T-A137</f>
        <v>189</v>
      </c>
      <c r="I137" s="83">
        <f t="shared" si="6"/>
        <v>-9.9999999999997868E-3</v>
      </c>
      <c r="J137" s="83">
        <f t="shared" si="7"/>
        <v>-0.31746031746031067</v>
      </c>
      <c r="K137" s="83">
        <f>J137-GMA_90DSMR</f>
        <v>-0.33551001756554727</v>
      </c>
      <c r="L137" s="83">
        <f t="shared" si="8"/>
        <v>0.11256697188683383</v>
      </c>
    </row>
    <row r="138" spans="1:12" x14ac:dyDescent="0.25">
      <c r="A138" s="82">
        <v>41904</v>
      </c>
      <c r="B138" s="83">
        <v>3.54</v>
      </c>
      <c r="C138" s="83">
        <v>3.63</v>
      </c>
      <c r="D138" s="83">
        <v>3.41</v>
      </c>
      <c r="E138" s="83">
        <v>3.43</v>
      </c>
      <c r="F138" s="84">
        <v>1002500</v>
      </c>
      <c r="G138" s="83">
        <v>3.15</v>
      </c>
      <c r="H138" s="84">
        <f>EOD_T-A138</f>
        <v>190</v>
      </c>
      <c r="I138" s="83">
        <f t="shared" si="6"/>
        <v>-7.0000000000000284E-2</v>
      </c>
      <c r="J138" s="83">
        <f t="shared" si="7"/>
        <v>-2.1739130434782696</v>
      </c>
      <c r="K138" s="83">
        <f>J138-GMA_90DSMR</f>
        <v>-2.1919627435835061</v>
      </c>
      <c r="L138" s="83">
        <f t="shared" si="8"/>
        <v>4.8047006692581311</v>
      </c>
    </row>
    <row r="139" spans="1:12" x14ac:dyDescent="0.25">
      <c r="A139" s="82">
        <v>41901</v>
      </c>
      <c r="B139" s="83">
        <v>3.56</v>
      </c>
      <c r="C139" s="83">
        <v>3.59</v>
      </c>
      <c r="D139" s="83">
        <v>3.48</v>
      </c>
      <c r="E139" s="83">
        <v>3.51</v>
      </c>
      <c r="F139" s="84">
        <v>1165500</v>
      </c>
      <c r="G139" s="83">
        <v>3.22</v>
      </c>
      <c r="H139" s="84">
        <f>EOD_T-A139</f>
        <v>193</v>
      </c>
      <c r="I139" s="83">
        <f t="shared" si="6"/>
        <v>-2.9999999999999805E-2</v>
      </c>
      <c r="J139" s="83">
        <f t="shared" si="7"/>
        <v>-0.92307692307691713</v>
      </c>
      <c r="K139" s="83">
        <f>J139-GMA_90DSMR</f>
        <v>-0.94112662318215379</v>
      </c>
      <c r="L139" s="83">
        <f t="shared" si="8"/>
        <v>0.8857193208622437</v>
      </c>
    </row>
    <row r="140" spans="1:12" x14ac:dyDescent="0.25">
      <c r="A140" s="82">
        <v>41900</v>
      </c>
      <c r="B140" s="83">
        <v>3.58</v>
      </c>
      <c r="C140" s="83">
        <v>3.58</v>
      </c>
      <c r="D140" s="83">
        <v>3.49</v>
      </c>
      <c r="E140" s="83">
        <v>3.54</v>
      </c>
      <c r="F140" s="84">
        <v>616000</v>
      </c>
      <c r="G140" s="83">
        <v>3.25</v>
      </c>
      <c r="H140" s="84">
        <f>EOD_T-A140</f>
        <v>194</v>
      </c>
      <c r="I140" s="83">
        <f t="shared" si="6"/>
        <v>2.0000000000000018E-2</v>
      </c>
      <c r="J140" s="83">
        <f t="shared" si="7"/>
        <v>0.61919504643962908</v>
      </c>
      <c r="K140" s="83">
        <f>J140-GMA_90DSMR</f>
        <v>0.60114534633439254</v>
      </c>
      <c r="L140" s="83">
        <f t="shared" si="8"/>
        <v>0.36137572741949675</v>
      </c>
    </row>
    <row r="141" spans="1:12" x14ac:dyDescent="0.25">
      <c r="A141" s="82">
        <v>41899</v>
      </c>
      <c r="B141" s="83">
        <v>3.49</v>
      </c>
      <c r="C141" s="83">
        <v>3.59</v>
      </c>
      <c r="D141" s="83">
        <v>3.47</v>
      </c>
      <c r="E141" s="83">
        <v>3.52</v>
      </c>
      <c r="F141" s="84">
        <v>1059900</v>
      </c>
      <c r="G141" s="83">
        <v>3.23</v>
      </c>
      <c r="H141" s="84">
        <f>EOD_T-A141</f>
        <v>195</v>
      </c>
      <c r="I141" s="83">
        <f t="shared" si="6"/>
        <v>4.0000000000000036E-2</v>
      </c>
      <c r="J141" s="83">
        <f t="shared" si="7"/>
        <v>1.2539184952978069</v>
      </c>
      <c r="K141" s="83">
        <f>J141-GMA_90DSMR</f>
        <v>1.2358687951925702</v>
      </c>
      <c r="L141" s="83">
        <f t="shared" si="8"/>
        <v>1.527371678930735</v>
      </c>
    </row>
    <row r="142" spans="1:12" x14ac:dyDescent="0.25">
      <c r="A142" s="82">
        <v>41898</v>
      </c>
      <c r="B142" s="83">
        <v>3.53</v>
      </c>
      <c r="C142" s="83">
        <v>3.56</v>
      </c>
      <c r="D142" s="83">
        <v>3.45</v>
      </c>
      <c r="E142" s="83">
        <v>3.47</v>
      </c>
      <c r="F142" s="84">
        <v>1452500</v>
      </c>
      <c r="G142" s="83">
        <v>3.19</v>
      </c>
      <c r="H142" s="84">
        <f>EOD_T-A142</f>
        <v>196</v>
      </c>
      <c r="I142" s="83">
        <f t="shared" si="6"/>
        <v>-0.16000000000000014</v>
      </c>
      <c r="J142" s="83">
        <f t="shared" si="7"/>
        <v>-4.7761194029850786</v>
      </c>
      <c r="K142" s="83">
        <f>J142-GMA_90DSMR</f>
        <v>-4.7941691030903151</v>
      </c>
      <c r="L142" s="83">
        <f t="shared" si="8"/>
        <v>22.984057389025796</v>
      </c>
    </row>
    <row r="143" spans="1:12" x14ac:dyDescent="0.25">
      <c r="A143" s="82">
        <v>41897</v>
      </c>
      <c r="B143" s="83">
        <v>3.67</v>
      </c>
      <c r="C143" s="83">
        <v>3.68</v>
      </c>
      <c r="D143" s="83">
        <v>3.56</v>
      </c>
      <c r="E143" s="83">
        <v>3.65</v>
      </c>
      <c r="F143" s="84">
        <v>1007700</v>
      </c>
      <c r="G143" s="83">
        <v>3.35</v>
      </c>
      <c r="H143" s="84">
        <f>EOD_T-A143</f>
        <v>197</v>
      </c>
      <c r="I143" s="83">
        <f t="shared" si="6"/>
        <v>-4.9999999999999822E-2</v>
      </c>
      <c r="J143" s="83">
        <f t="shared" si="7"/>
        <v>-1.4705882352941124</v>
      </c>
      <c r="K143" s="83">
        <f>J143-GMA_90DSMR</f>
        <v>-1.4886379353993491</v>
      </c>
      <c r="L143" s="83">
        <f t="shared" si="8"/>
        <v>2.2160429027100368</v>
      </c>
    </row>
    <row r="144" spans="1:12" x14ac:dyDescent="0.25">
      <c r="A144" s="82">
        <v>41894</v>
      </c>
      <c r="B144" s="83">
        <v>3.73</v>
      </c>
      <c r="C144" s="83">
        <v>3.77</v>
      </c>
      <c r="D144" s="83">
        <v>3.67</v>
      </c>
      <c r="E144" s="83">
        <v>3.7</v>
      </c>
      <c r="F144" s="84">
        <v>642400</v>
      </c>
      <c r="G144" s="83">
        <v>3.4</v>
      </c>
      <c r="H144" s="84">
        <f>EOD_T-A144</f>
        <v>200</v>
      </c>
      <c r="I144" s="83">
        <f t="shared" si="6"/>
        <v>-8.0000000000000071E-2</v>
      </c>
      <c r="J144" s="83">
        <f t="shared" si="7"/>
        <v>-2.2988505747126458</v>
      </c>
      <c r="K144" s="83">
        <f>J144-GMA_90DSMR</f>
        <v>-2.3169002748178822</v>
      </c>
      <c r="L144" s="83">
        <f t="shared" si="8"/>
        <v>5.3680268834511784</v>
      </c>
    </row>
    <row r="145" spans="1:12" x14ac:dyDescent="0.25">
      <c r="A145" s="82">
        <v>41893</v>
      </c>
      <c r="B145" s="83">
        <v>3.75</v>
      </c>
      <c r="C145" s="83">
        <v>3.82</v>
      </c>
      <c r="D145" s="83">
        <v>3.67</v>
      </c>
      <c r="E145" s="83">
        <v>3.79</v>
      </c>
      <c r="F145" s="84">
        <v>824300</v>
      </c>
      <c r="G145" s="83">
        <v>3.48</v>
      </c>
      <c r="H145" s="84">
        <f>EOD_T-A145</f>
        <v>201</v>
      </c>
      <c r="I145" s="83">
        <f t="shared" si="6"/>
        <v>6.0000000000000053E-2</v>
      </c>
      <c r="J145" s="83">
        <f t="shared" si="7"/>
        <v>1.7543859649122824</v>
      </c>
      <c r="K145" s="83">
        <f>J145-GMA_90DSMR</f>
        <v>1.7363362648070457</v>
      </c>
      <c r="L145" s="83">
        <f t="shared" si="8"/>
        <v>3.0148636244840832</v>
      </c>
    </row>
    <row r="146" spans="1:12" x14ac:dyDescent="0.25">
      <c r="A146" s="82">
        <v>41892</v>
      </c>
      <c r="B146" s="83">
        <v>3.71</v>
      </c>
      <c r="C146" s="83">
        <v>3.76</v>
      </c>
      <c r="D146" s="83">
        <v>3.69</v>
      </c>
      <c r="E146" s="83">
        <v>3.72</v>
      </c>
      <c r="F146" s="84">
        <v>690400</v>
      </c>
      <c r="G146" s="83">
        <v>3.42</v>
      </c>
      <c r="H146" s="84">
        <f>EOD_T-A146</f>
        <v>202</v>
      </c>
      <c r="I146" s="83">
        <f t="shared" si="6"/>
        <v>-2.0000000000000018E-2</v>
      </c>
      <c r="J146" s="83">
        <f t="shared" si="7"/>
        <v>-0.58139534883720978</v>
      </c>
      <c r="K146" s="83">
        <f>J146-GMA_90DSMR</f>
        <v>-0.59944504894244632</v>
      </c>
      <c r="L146" s="83">
        <f t="shared" si="8"/>
        <v>0.3593343667016119</v>
      </c>
    </row>
    <row r="147" spans="1:12" x14ac:dyDescent="0.25">
      <c r="A147" s="82">
        <v>41891</v>
      </c>
      <c r="B147" s="83">
        <v>3.74</v>
      </c>
      <c r="C147" s="83">
        <v>3.81</v>
      </c>
      <c r="D147" s="83">
        <v>3.65</v>
      </c>
      <c r="E147" s="83">
        <v>3.75</v>
      </c>
      <c r="F147" s="84">
        <v>511200</v>
      </c>
      <c r="G147" s="83">
        <v>3.44</v>
      </c>
      <c r="H147" s="84">
        <f>EOD_T-A147</f>
        <v>203</v>
      </c>
      <c r="I147" s="83">
        <f t="shared" si="6"/>
        <v>-1.0000000000000231E-2</v>
      </c>
      <c r="J147" s="83">
        <f t="shared" si="7"/>
        <v>-0.28985507246377479</v>
      </c>
      <c r="K147" s="83">
        <f>J147-GMA_90DSMR</f>
        <v>-0.30790477256901139</v>
      </c>
      <c r="L147" s="83">
        <f t="shared" si="8"/>
        <v>9.4805348970774625E-2</v>
      </c>
    </row>
    <row r="148" spans="1:12" x14ac:dyDescent="0.25">
      <c r="A148" s="82">
        <v>41890</v>
      </c>
      <c r="B148" s="83">
        <v>3.79</v>
      </c>
      <c r="C148" s="83">
        <v>3.83</v>
      </c>
      <c r="D148" s="83">
        <v>3.71</v>
      </c>
      <c r="E148" s="83">
        <v>3.76</v>
      </c>
      <c r="F148" s="84">
        <v>295300</v>
      </c>
      <c r="G148" s="83">
        <v>3.45</v>
      </c>
      <c r="H148" s="84">
        <f>EOD_T-A148</f>
        <v>204</v>
      </c>
      <c r="I148" s="83">
        <f t="shared" si="6"/>
        <v>-9.9999999999997868E-3</v>
      </c>
      <c r="J148" s="83">
        <f t="shared" si="7"/>
        <v>-0.28901734104045623</v>
      </c>
      <c r="K148" s="83">
        <f>J148-GMA_90DSMR</f>
        <v>-0.30706704114569283</v>
      </c>
      <c r="L148" s="83">
        <f t="shared" si="8"/>
        <v>9.4290167757970611E-2</v>
      </c>
    </row>
    <row r="149" spans="1:12" x14ac:dyDescent="0.25">
      <c r="A149" s="82">
        <v>41887</v>
      </c>
      <c r="B149" s="83">
        <v>3.83</v>
      </c>
      <c r="C149" s="83">
        <v>3.83</v>
      </c>
      <c r="D149" s="83">
        <v>3.75</v>
      </c>
      <c r="E149" s="83">
        <v>3.77</v>
      </c>
      <c r="F149" s="84">
        <v>233300</v>
      </c>
      <c r="G149" s="83">
        <v>3.46</v>
      </c>
      <c r="H149" s="84">
        <f>EOD_T-A149</f>
        <v>207</v>
      </c>
      <c r="I149" s="83">
        <f t="shared" si="6"/>
        <v>-6.0000000000000053E-2</v>
      </c>
      <c r="J149" s="83">
        <f t="shared" si="7"/>
        <v>-1.7045454545454561</v>
      </c>
      <c r="K149" s="83">
        <f>J149-GMA_90DSMR</f>
        <v>-1.7225951546506928</v>
      </c>
      <c r="L149" s="83">
        <f t="shared" si="8"/>
        <v>2.9673340668260444</v>
      </c>
    </row>
    <row r="150" spans="1:12" x14ac:dyDescent="0.25">
      <c r="A150" s="82">
        <v>41886</v>
      </c>
      <c r="B150" s="83">
        <v>3.83</v>
      </c>
      <c r="C150" s="83">
        <v>3.87</v>
      </c>
      <c r="D150" s="83">
        <v>3.75</v>
      </c>
      <c r="E150" s="83">
        <v>3.83</v>
      </c>
      <c r="F150" s="84">
        <v>362900</v>
      </c>
      <c r="G150" s="83">
        <v>3.52</v>
      </c>
      <c r="H150" s="84">
        <f>EOD_T-A150</f>
        <v>208</v>
      </c>
      <c r="I150" s="83">
        <f t="shared" si="6"/>
        <v>0</v>
      </c>
      <c r="J150" s="83">
        <f t="shared" si="7"/>
        <v>0</v>
      </c>
      <c r="K150" s="83">
        <f>J150-GMA_90DSMR</f>
        <v>-1.8049700105236599E-2</v>
      </c>
      <c r="L150" s="83">
        <f t="shared" si="8"/>
        <v>3.2579167388897812E-4</v>
      </c>
    </row>
    <row r="151" spans="1:12" x14ac:dyDescent="0.25">
      <c r="A151" s="82">
        <v>41885</v>
      </c>
      <c r="B151" s="83">
        <v>3.82</v>
      </c>
      <c r="C151" s="83">
        <v>3.88</v>
      </c>
      <c r="D151" s="83">
        <v>3.79</v>
      </c>
      <c r="E151" s="83">
        <v>3.83</v>
      </c>
      <c r="F151" s="84">
        <v>713700</v>
      </c>
      <c r="G151" s="83">
        <v>3.52</v>
      </c>
      <c r="H151" s="84">
        <f>EOD_T-A151</f>
        <v>209</v>
      </c>
      <c r="I151" s="83">
        <f t="shared" si="6"/>
        <v>-2.0000000000000018E-2</v>
      </c>
      <c r="J151" s="83">
        <f t="shared" si="7"/>
        <v>-0.56497175141242995</v>
      </c>
      <c r="K151" s="83">
        <f>J151-GMA_90DSMR</f>
        <v>-0.5830214515176666</v>
      </c>
      <c r="L151" s="83">
        <f t="shared" si="8"/>
        <v>0.33991401292976686</v>
      </c>
    </row>
    <row r="152" spans="1:12" x14ac:dyDescent="0.25">
      <c r="A152" s="82">
        <v>41884</v>
      </c>
      <c r="B152" s="83">
        <v>3.84</v>
      </c>
      <c r="C152" s="83">
        <v>3.89</v>
      </c>
      <c r="D152" s="83">
        <v>3.77</v>
      </c>
      <c r="E152" s="83">
        <v>3.86</v>
      </c>
      <c r="F152" s="84">
        <v>1177000</v>
      </c>
      <c r="G152" s="83">
        <v>3.54</v>
      </c>
      <c r="H152" s="84">
        <f>EOD_T-A152</f>
        <v>210</v>
      </c>
      <c r="I152" s="83">
        <f t="shared" si="6"/>
        <v>1.0000000000000231E-2</v>
      </c>
      <c r="J152" s="83">
        <f t="shared" si="7"/>
        <v>0.28328611898017653</v>
      </c>
      <c r="K152" s="83">
        <f>J152-GMA_90DSMR</f>
        <v>0.26523641887493993</v>
      </c>
      <c r="L152" s="83">
        <f t="shared" si="8"/>
        <v>7.0350357897602592E-2</v>
      </c>
    </row>
    <row r="153" spans="1:12" x14ac:dyDescent="0.25">
      <c r="A153" s="82">
        <v>41883</v>
      </c>
      <c r="B153" s="83">
        <v>3.79</v>
      </c>
      <c r="C153" s="83">
        <v>3.88</v>
      </c>
      <c r="D153" s="83">
        <v>3.73</v>
      </c>
      <c r="E153" s="83">
        <v>3.84</v>
      </c>
      <c r="F153" s="84">
        <v>1002800</v>
      </c>
      <c r="G153" s="83">
        <v>3.53</v>
      </c>
      <c r="H153" s="84">
        <f>EOD_T-A153</f>
        <v>211</v>
      </c>
      <c r="I153" s="83">
        <f t="shared" si="6"/>
        <v>6.999999999999984E-2</v>
      </c>
      <c r="J153" s="83">
        <f t="shared" si="7"/>
        <v>2.0231213872832323</v>
      </c>
      <c r="K153" s="83">
        <f>J153-GMA_90DSMR</f>
        <v>2.0050716871779959</v>
      </c>
      <c r="L153" s="83">
        <f t="shared" si="8"/>
        <v>4.0203124707228151</v>
      </c>
    </row>
    <row r="154" spans="1:12" x14ac:dyDescent="0.25">
      <c r="A154" s="82">
        <v>41880</v>
      </c>
      <c r="B154" s="83">
        <v>3.85</v>
      </c>
      <c r="C154" s="83">
        <v>3.85</v>
      </c>
      <c r="D154" s="83">
        <v>3.77</v>
      </c>
      <c r="E154" s="83">
        <v>3.77</v>
      </c>
      <c r="F154" s="84">
        <v>947300</v>
      </c>
      <c r="G154" s="83">
        <v>3.46</v>
      </c>
      <c r="H154" s="84">
        <f>EOD_T-A154</f>
        <v>214</v>
      </c>
      <c r="I154" s="83">
        <f t="shared" si="6"/>
        <v>-6.999999999999984E-2</v>
      </c>
      <c r="J154" s="83">
        <f t="shared" si="7"/>
        <v>-1.9830028328611853</v>
      </c>
      <c r="K154" s="83">
        <f>J154-GMA_90DSMR</f>
        <v>-2.0010525329664217</v>
      </c>
      <c r="L154" s="83">
        <f t="shared" si="8"/>
        <v>4.0042112396913323</v>
      </c>
    </row>
    <row r="155" spans="1:12" x14ac:dyDescent="0.25">
      <c r="A155" s="82">
        <v>41879</v>
      </c>
      <c r="B155" s="83">
        <v>3.82</v>
      </c>
      <c r="C155" s="83">
        <v>3.88</v>
      </c>
      <c r="D155" s="83">
        <v>3.81</v>
      </c>
      <c r="E155" s="83">
        <v>3.84</v>
      </c>
      <c r="F155" s="84">
        <v>1351800</v>
      </c>
      <c r="G155" s="83">
        <v>3.53</v>
      </c>
      <c r="H155" s="84">
        <f>EOD_T-A155</f>
        <v>215</v>
      </c>
      <c r="I155" s="83">
        <f t="shared" si="6"/>
        <v>9.9999999999997868E-3</v>
      </c>
      <c r="J155" s="83">
        <f t="shared" si="7"/>
        <v>0.28409090909090301</v>
      </c>
      <c r="K155" s="83">
        <f>J155-GMA_90DSMR</f>
        <v>0.26604120898566641</v>
      </c>
      <c r="L155" s="83">
        <f t="shared" si="8"/>
        <v>7.0777924878555026E-2</v>
      </c>
    </row>
    <row r="156" spans="1:12" x14ac:dyDescent="0.25">
      <c r="A156" s="82">
        <v>41878</v>
      </c>
      <c r="B156" s="83">
        <v>3.8</v>
      </c>
      <c r="C156" s="83">
        <v>3.9</v>
      </c>
      <c r="D156" s="83">
        <v>3.77</v>
      </c>
      <c r="E156" s="83">
        <v>3.83</v>
      </c>
      <c r="F156" s="84">
        <v>1331200</v>
      </c>
      <c r="G156" s="83">
        <v>3.52</v>
      </c>
      <c r="H156" s="84">
        <f>EOD_T-A156</f>
        <v>216</v>
      </c>
      <c r="I156" s="83">
        <f t="shared" si="6"/>
        <v>6.0000000000000053E-2</v>
      </c>
      <c r="J156" s="83">
        <f t="shared" si="7"/>
        <v>1.7341040462427761</v>
      </c>
      <c r="K156" s="83">
        <f>J156-GMA_90DSMR</f>
        <v>1.7160543461375395</v>
      </c>
      <c r="L156" s="83">
        <f t="shared" si="8"/>
        <v>2.9448425188975382</v>
      </c>
    </row>
    <row r="157" spans="1:12" x14ac:dyDescent="0.25">
      <c r="A157" s="82">
        <v>41877</v>
      </c>
      <c r="B157" s="83">
        <v>3.7</v>
      </c>
      <c r="C157" s="83">
        <v>3.84</v>
      </c>
      <c r="D157" s="83">
        <v>3.7</v>
      </c>
      <c r="E157" s="83">
        <v>3.77</v>
      </c>
      <c r="F157" s="84">
        <v>1552000</v>
      </c>
      <c r="G157" s="83">
        <v>3.46</v>
      </c>
      <c r="H157" s="84">
        <f>EOD_T-A157</f>
        <v>217</v>
      </c>
      <c r="I157" s="83">
        <f t="shared" si="6"/>
        <v>6.999999999999984E-2</v>
      </c>
      <c r="J157" s="83">
        <f t="shared" si="7"/>
        <v>2.0648967551622368</v>
      </c>
      <c r="K157" s="83">
        <f>J157-GMA_90DSMR</f>
        <v>2.0468470550570004</v>
      </c>
      <c r="L157" s="83">
        <f t="shared" si="8"/>
        <v>4.1895828667955151</v>
      </c>
    </row>
    <row r="158" spans="1:12" x14ac:dyDescent="0.25">
      <c r="A158" s="82">
        <v>41876</v>
      </c>
      <c r="B158" s="83">
        <v>3.64</v>
      </c>
      <c r="C158" s="83">
        <v>3.69</v>
      </c>
      <c r="D158" s="83">
        <v>3.62</v>
      </c>
      <c r="E158" s="83">
        <v>3.69</v>
      </c>
      <c r="F158" s="84">
        <v>1042700</v>
      </c>
      <c r="G158" s="83">
        <v>3.39</v>
      </c>
      <c r="H158" s="84">
        <f>EOD_T-A158</f>
        <v>218</v>
      </c>
      <c r="I158" s="83">
        <f t="shared" si="6"/>
        <v>5.0000000000000266E-2</v>
      </c>
      <c r="J158" s="83">
        <f t="shared" si="7"/>
        <v>1.4970059880239601</v>
      </c>
      <c r="K158" s="83">
        <f>J158-GMA_90DSMR</f>
        <v>1.4789562879187235</v>
      </c>
      <c r="L158" s="83">
        <f t="shared" si="8"/>
        <v>2.18731170157433</v>
      </c>
    </row>
    <row r="159" spans="1:12" x14ac:dyDescent="0.25">
      <c r="A159" s="82">
        <v>41873</v>
      </c>
      <c r="B159" s="83">
        <v>3.6</v>
      </c>
      <c r="C159" s="83">
        <v>3.65</v>
      </c>
      <c r="D159" s="83">
        <v>3.57</v>
      </c>
      <c r="E159" s="83">
        <v>3.64</v>
      </c>
      <c r="F159" s="84">
        <v>1263700</v>
      </c>
      <c r="G159" s="83">
        <v>3.34</v>
      </c>
      <c r="H159" s="84">
        <f>EOD_T-A159</f>
        <v>221</v>
      </c>
      <c r="I159" s="83">
        <f t="shared" si="6"/>
        <v>4.0000000000000036E-2</v>
      </c>
      <c r="J159" s="83">
        <f t="shared" si="7"/>
        <v>1.2121212121212133</v>
      </c>
      <c r="K159" s="83">
        <f>J159-GMA_90DSMR</f>
        <v>1.1940715120159766</v>
      </c>
      <c r="L159" s="83">
        <f t="shared" si="8"/>
        <v>1.4258067758081205</v>
      </c>
    </row>
    <row r="160" spans="1:12" x14ac:dyDescent="0.25">
      <c r="A160" s="82">
        <v>41872</v>
      </c>
      <c r="B160" s="83">
        <v>3.67</v>
      </c>
      <c r="C160" s="83">
        <v>3.74</v>
      </c>
      <c r="D160" s="83">
        <v>3.58</v>
      </c>
      <c r="E160" s="83">
        <v>3.59</v>
      </c>
      <c r="F160" s="84">
        <v>9306800</v>
      </c>
      <c r="G160" s="83">
        <v>3.3</v>
      </c>
      <c r="H160" s="84">
        <f>EOD_T-A160</f>
        <v>222</v>
      </c>
      <c r="I160" s="83">
        <f t="shared" si="6"/>
        <v>-7.0000000000000284E-2</v>
      </c>
      <c r="J160" s="83">
        <f t="shared" si="7"/>
        <v>-2.0771513353115809</v>
      </c>
      <c r="K160" s="83">
        <f>J160-GMA_90DSMR</f>
        <v>-2.0952010354168173</v>
      </c>
      <c r="L160" s="83">
        <f t="shared" si="8"/>
        <v>4.3898673788117035</v>
      </c>
    </row>
    <row r="161" spans="1:12" x14ac:dyDescent="0.25">
      <c r="A161" s="82">
        <v>41871</v>
      </c>
      <c r="B161" s="83">
        <v>3.65</v>
      </c>
      <c r="C161" s="83">
        <v>3.68</v>
      </c>
      <c r="D161" s="83">
        <v>3.6</v>
      </c>
      <c r="E161" s="83">
        <v>3.67</v>
      </c>
      <c r="F161" s="84">
        <v>634700</v>
      </c>
      <c r="G161" s="83">
        <v>3.37</v>
      </c>
      <c r="H161" s="84">
        <f>EOD_T-A161</f>
        <v>223</v>
      </c>
      <c r="I161" s="83">
        <f t="shared" si="6"/>
        <v>6.0000000000000053E-2</v>
      </c>
      <c r="J161" s="83">
        <f t="shared" si="7"/>
        <v>1.8126888217522674</v>
      </c>
      <c r="K161" s="83">
        <f>J161-GMA_90DSMR</f>
        <v>1.7946391216470308</v>
      </c>
      <c r="L161" s="83">
        <f t="shared" si="8"/>
        <v>3.220729576946026</v>
      </c>
    </row>
    <row r="162" spans="1:12" x14ac:dyDescent="0.25">
      <c r="A162" s="82">
        <v>41870</v>
      </c>
      <c r="B162" s="83">
        <v>3.63</v>
      </c>
      <c r="C162" s="83">
        <v>3.68</v>
      </c>
      <c r="D162" s="83">
        <v>3.6</v>
      </c>
      <c r="E162" s="83">
        <v>3.61</v>
      </c>
      <c r="F162" s="84">
        <v>1086700</v>
      </c>
      <c r="G162" s="83">
        <v>3.31</v>
      </c>
      <c r="H162" s="84">
        <f>EOD_T-A162</f>
        <v>224</v>
      </c>
      <c r="I162" s="83">
        <f t="shared" si="6"/>
        <v>4.0000000000000036E-2</v>
      </c>
      <c r="J162" s="83">
        <f t="shared" si="7"/>
        <v>1.2232415902140683</v>
      </c>
      <c r="K162" s="83">
        <f>J162-GMA_90DSMR</f>
        <v>1.2051918901088317</v>
      </c>
      <c r="L162" s="83">
        <f t="shared" si="8"/>
        <v>1.4524874919840982</v>
      </c>
    </row>
    <row r="163" spans="1:12" x14ac:dyDescent="0.25">
      <c r="A163" s="82">
        <v>41869</v>
      </c>
      <c r="B163" s="83">
        <v>3.52</v>
      </c>
      <c r="C163" s="83">
        <v>3.65</v>
      </c>
      <c r="D163" s="83">
        <v>3.51</v>
      </c>
      <c r="E163" s="83">
        <v>3.56</v>
      </c>
      <c r="F163" s="84">
        <v>2137700</v>
      </c>
      <c r="G163" s="83">
        <v>3.27</v>
      </c>
      <c r="H163" s="84">
        <f>EOD_T-A163</f>
        <v>225</v>
      </c>
      <c r="I163" s="83">
        <f t="shared" si="6"/>
        <v>6.999999999999984E-2</v>
      </c>
      <c r="J163" s="83">
        <f t="shared" si="7"/>
        <v>2.1874999999999951</v>
      </c>
      <c r="K163" s="83">
        <f>J163-GMA_90DSMR</f>
        <v>2.1694502998947587</v>
      </c>
      <c r="L163" s="83">
        <f t="shared" si="8"/>
        <v>4.7065146037134582</v>
      </c>
    </row>
    <row r="164" spans="1:12" x14ac:dyDescent="0.25">
      <c r="A164" s="82">
        <v>41866</v>
      </c>
      <c r="B164" s="83">
        <v>3.53</v>
      </c>
      <c r="C164" s="83">
        <v>3.54</v>
      </c>
      <c r="D164" s="83">
        <v>3.49</v>
      </c>
      <c r="E164" s="83">
        <v>3.49</v>
      </c>
      <c r="F164" s="84">
        <v>1870000</v>
      </c>
      <c r="G164" s="83">
        <v>3.2</v>
      </c>
      <c r="H164" s="84">
        <f>EOD_T-A164</f>
        <v>228</v>
      </c>
      <c r="I164" s="83">
        <f t="shared" si="6"/>
        <v>-2.0000000000000018E-2</v>
      </c>
      <c r="J164" s="83">
        <f t="shared" si="7"/>
        <v>-0.62111801242236075</v>
      </c>
      <c r="K164" s="83">
        <f>J164-GMA_90DSMR</f>
        <v>-0.63916771252759741</v>
      </c>
      <c r="L164" s="83">
        <f t="shared" si="8"/>
        <v>0.40853536473776142</v>
      </c>
    </row>
    <row r="165" spans="1:12" x14ac:dyDescent="0.25">
      <c r="A165" s="82">
        <v>41865</v>
      </c>
      <c r="B165" s="83">
        <v>3.5</v>
      </c>
      <c r="C165" s="83">
        <v>3.56</v>
      </c>
      <c r="D165" s="83">
        <v>3.43</v>
      </c>
      <c r="E165" s="83">
        <v>3.51</v>
      </c>
      <c r="F165" s="84">
        <v>1572400</v>
      </c>
      <c r="G165" s="83">
        <v>3.22</v>
      </c>
      <c r="H165" s="84">
        <f>EOD_T-A165</f>
        <v>229</v>
      </c>
      <c r="I165" s="83">
        <f t="shared" si="6"/>
        <v>4.0000000000000036E-2</v>
      </c>
      <c r="J165" s="83">
        <f t="shared" si="7"/>
        <v>1.2578616352201268</v>
      </c>
      <c r="K165" s="83">
        <f>J165-GMA_90DSMR</f>
        <v>1.2398119351148902</v>
      </c>
      <c r="L165" s="83">
        <f t="shared" si="8"/>
        <v>1.5371336344533286</v>
      </c>
    </row>
    <row r="166" spans="1:12" x14ac:dyDescent="0.25">
      <c r="A166" s="82">
        <v>41864</v>
      </c>
      <c r="B166" s="83">
        <v>3.5</v>
      </c>
      <c r="C166" s="83">
        <v>3.5</v>
      </c>
      <c r="D166" s="83">
        <v>3.43</v>
      </c>
      <c r="E166" s="83">
        <v>3.46</v>
      </c>
      <c r="F166" s="84">
        <v>822500</v>
      </c>
      <c r="G166" s="83">
        <v>3.18</v>
      </c>
      <c r="H166" s="84">
        <f>EOD_T-A166</f>
        <v>230</v>
      </c>
      <c r="I166" s="83">
        <f t="shared" si="6"/>
        <v>0</v>
      </c>
      <c r="J166" s="83">
        <f t="shared" si="7"/>
        <v>0</v>
      </c>
      <c r="K166" s="83">
        <f>J166-GMA_90DSMR</f>
        <v>-1.8049700105236599E-2</v>
      </c>
      <c r="L166" s="83">
        <f t="shared" si="8"/>
        <v>3.2579167388897812E-4</v>
      </c>
    </row>
    <row r="167" spans="1:12" x14ac:dyDescent="0.25">
      <c r="A167" s="82">
        <v>41863</v>
      </c>
      <c r="B167" s="83">
        <v>3.52</v>
      </c>
      <c r="C167" s="83">
        <v>3.53</v>
      </c>
      <c r="D167" s="83">
        <v>3.47</v>
      </c>
      <c r="E167" s="83">
        <v>3.5</v>
      </c>
      <c r="F167" s="84">
        <v>394900</v>
      </c>
      <c r="G167" s="83">
        <v>3.18</v>
      </c>
      <c r="H167" s="84">
        <f>EOD_T-A167</f>
        <v>231</v>
      </c>
      <c r="I167" s="83">
        <f t="shared" si="6"/>
        <v>1.0000000000000231E-2</v>
      </c>
      <c r="J167" s="83">
        <f t="shared" si="7"/>
        <v>0.31545741324921861</v>
      </c>
      <c r="K167" s="83">
        <f>J167-GMA_90DSMR</f>
        <v>0.29740771314398201</v>
      </c>
      <c r="L167" s="83">
        <f t="shared" si="8"/>
        <v>8.8451347837533084E-2</v>
      </c>
    </row>
    <row r="168" spans="1:12" x14ac:dyDescent="0.25">
      <c r="A168" s="82">
        <v>41862</v>
      </c>
      <c r="B168" s="83">
        <v>3.52</v>
      </c>
      <c r="C168" s="83">
        <v>3.56</v>
      </c>
      <c r="D168" s="83">
        <v>3.48</v>
      </c>
      <c r="E168" s="83">
        <v>3.49</v>
      </c>
      <c r="F168" s="84">
        <v>1263900</v>
      </c>
      <c r="G168" s="83">
        <v>3.17</v>
      </c>
      <c r="H168" s="84">
        <f>EOD_T-A168</f>
        <v>232</v>
      </c>
      <c r="I168" s="83">
        <f t="shared" si="6"/>
        <v>2.0000000000000018E-2</v>
      </c>
      <c r="J168" s="83">
        <f t="shared" si="7"/>
        <v>0.63492063492063555</v>
      </c>
      <c r="K168" s="83">
        <f>J168-GMA_90DSMR</f>
        <v>0.6168709348153989</v>
      </c>
      <c r="L168" s="83">
        <f t="shared" si="8"/>
        <v>0.38052975022002411</v>
      </c>
    </row>
    <row r="169" spans="1:12" x14ac:dyDescent="0.25">
      <c r="A169" s="82">
        <v>41859</v>
      </c>
      <c r="B169" s="83">
        <v>3.44</v>
      </c>
      <c r="C169" s="83">
        <v>3.5</v>
      </c>
      <c r="D169" s="83">
        <v>3.43</v>
      </c>
      <c r="E169" s="83">
        <v>3.47</v>
      </c>
      <c r="F169" s="84">
        <v>2175100</v>
      </c>
      <c r="G169" s="83">
        <v>3.15</v>
      </c>
      <c r="H169" s="84">
        <f>EOD_T-A169</f>
        <v>235</v>
      </c>
      <c r="I169" s="83">
        <f t="shared" si="6"/>
        <v>2.9999999999999805E-2</v>
      </c>
      <c r="J169" s="83">
        <f t="shared" si="7"/>
        <v>0.96153846153845512</v>
      </c>
      <c r="K169" s="83">
        <f>J169-GMA_90DSMR</f>
        <v>0.94348876143321858</v>
      </c>
      <c r="L169" s="83">
        <f t="shared" si="8"/>
        <v>0.89017104295078886</v>
      </c>
    </row>
    <row r="170" spans="1:12" x14ac:dyDescent="0.25">
      <c r="A170" s="82">
        <v>41858</v>
      </c>
      <c r="B170" s="83">
        <v>3.39</v>
      </c>
      <c r="C170" s="83">
        <v>3.48</v>
      </c>
      <c r="D170" s="83">
        <v>3.36</v>
      </c>
      <c r="E170" s="83">
        <v>3.44</v>
      </c>
      <c r="F170" s="84">
        <v>5305100</v>
      </c>
      <c r="G170" s="83">
        <v>3.12</v>
      </c>
      <c r="H170" s="84">
        <f>EOD_T-A170</f>
        <v>236</v>
      </c>
      <c r="I170" s="83">
        <f t="shared" si="6"/>
        <v>9.0000000000000302E-2</v>
      </c>
      <c r="J170" s="83">
        <f t="shared" si="7"/>
        <v>2.9702970297029805</v>
      </c>
      <c r="K170" s="83">
        <f>J170-GMA_90DSMR</f>
        <v>2.9522473295977441</v>
      </c>
      <c r="L170" s="83">
        <f t="shared" si="8"/>
        <v>8.71576429511701</v>
      </c>
    </row>
    <row r="171" spans="1:12" x14ac:dyDescent="0.25">
      <c r="A171" s="82">
        <v>41857</v>
      </c>
      <c r="B171" s="83">
        <v>3.37</v>
      </c>
      <c r="C171" s="83">
        <v>3.45</v>
      </c>
      <c r="D171" s="83">
        <v>3.32</v>
      </c>
      <c r="E171" s="83">
        <v>3.34</v>
      </c>
      <c r="F171" s="84">
        <v>985600</v>
      </c>
      <c r="G171" s="83">
        <v>3.03</v>
      </c>
      <c r="H171" s="84">
        <f>EOD_T-A171</f>
        <v>237</v>
      </c>
      <c r="I171" s="83">
        <f t="shared" si="6"/>
        <v>-5.0000000000000266E-2</v>
      </c>
      <c r="J171" s="83">
        <f t="shared" si="7"/>
        <v>-1.6233766233766318</v>
      </c>
      <c r="K171" s="83">
        <f>J171-GMA_90DSMR</f>
        <v>-1.6414263234818685</v>
      </c>
      <c r="L171" s="83">
        <f t="shared" si="8"/>
        <v>2.6942803754192033</v>
      </c>
    </row>
    <row r="172" spans="1:12" x14ac:dyDescent="0.25">
      <c r="A172" s="82">
        <v>41856</v>
      </c>
      <c r="B172" s="83">
        <v>3.45</v>
      </c>
      <c r="C172" s="83">
        <v>3.47</v>
      </c>
      <c r="D172" s="83">
        <v>3.38</v>
      </c>
      <c r="E172" s="83">
        <v>3.39</v>
      </c>
      <c r="F172" s="84">
        <v>1693100</v>
      </c>
      <c r="G172" s="83">
        <v>3.08</v>
      </c>
      <c r="H172" s="84">
        <f>EOD_T-A172</f>
        <v>238</v>
      </c>
      <c r="I172" s="83">
        <f t="shared" si="6"/>
        <v>0</v>
      </c>
      <c r="J172" s="83">
        <f t="shared" si="7"/>
        <v>0</v>
      </c>
      <c r="K172" s="83">
        <f>J172-GMA_90DSMR</f>
        <v>-1.8049700105236599E-2</v>
      </c>
      <c r="L172" s="83">
        <f t="shared" si="8"/>
        <v>3.2579167388897812E-4</v>
      </c>
    </row>
    <row r="173" spans="1:12" x14ac:dyDescent="0.25">
      <c r="A173" s="82">
        <v>41855</v>
      </c>
      <c r="B173" s="83">
        <v>3.43</v>
      </c>
      <c r="C173" s="83">
        <v>3.49</v>
      </c>
      <c r="D173" s="83">
        <v>3.39</v>
      </c>
      <c r="E173" s="83">
        <v>3.39</v>
      </c>
      <c r="F173" s="84">
        <v>3672600</v>
      </c>
      <c r="G173" s="83">
        <v>3.08</v>
      </c>
      <c r="H173" s="84">
        <f>EOD_T-A173</f>
        <v>239</v>
      </c>
      <c r="I173" s="83">
        <f t="shared" si="6"/>
        <v>-2.9999999999999805E-2</v>
      </c>
      <c r="J173" s="83">
        <f t="shared" si="7"/>
        <v>-0.96463022508037966</v>
      </c>
      <c r="K173" s="83">
        <f>J173-GMA_90DSMR</f>
        <v>-0.9826799251856162</v>
      </c>
      <c r="L173" s="83">
        <f t="shared" si="8"/>
        <v>0.96565983536280819</v>
      </c>
    </row>
    <row r="174" spans="1:12" x14ac:dyDescent="0.25">
      <c r="A174" s="82">
        <v>41852</v>
      </c>
      <c r="B174" s="83">
        <v>3.38</v>
      </c>
      <c r="C174" s="83">
        <v>3.5</v>
      </c>
      <c r="D174" s="83">
        <v>3.38</v>
      </c>
      <c r="E174" s="83">
        <v>3.43</v>
      </c>
      <c r="F174" s="84">
        <v>1305600</v>
      </c>
      <c r="G174" s="83">
        <v>3.11</v>
      </c>
      <c r="H174" s="84">
        <f>EOD_T-A174</f>
        <v>242</v>
      </c>
      <c r="I174" s="83">
        <f t="shared" si="6"/>
        <v>-2.0000000000000018E-2</v>
      </c>
      <c r="J174" s="83">
        <f t="shared" si="7"/>
        <v>-0.63897763578274813</v>
      </c>
      <c r="K174" s="83">
        <f>J174-GMA_90DSMR</f>
        <v>-0.65702733588798479</v>
      </c>
      <c r="L174" s="83">
        <f t="shared" si="8"/>
        <v>0.43168492010406279</v>
      </c>
    </row>
    <row r="175" spans="1:12" x14ac:dyDescent="0.25">
      <c r="A175" s="82">
        <v>41851</v>
      </c>
      <c r="B175" s="83">
        <v>3.53</v>
      </c>
      <c r="C175" s="83">
        <v>3.56</v>
      </c>
      <c r="D175" s="83">
        <v>3.37</v>
      </c>
      <c r="E175" s="83">
        <v>3.45</v>
      </c>
      <c r="F175" s="84">
        <v>4433700</v>
      </c>
      <c r="G175" s="83">
        <v>3.13</v>
      </c>
      <c r="H175" s="84">
        <f>EOD_T-A175</f>
        <v>243</v>
      </c>
      <c r="I175" s="83">
        <f t="shared" si="6"/>
        <v>-0.12999999999999989</v>
      </c>
      <c r="J175" s="83">
        <f t="shared" si="7"/>
        <v>-3.9877300613496902</v>
      </c>
      <c r="K175" s="83">
        <f>J175-GMA_90DSMR</f>
        <v>-4.0057797614549271</v>
      </c>
      <c r="L175" s="83">
        <f t="shared" si="8"/>
        <v>16.046271497281893</v>
      </c>
    </row>
    <row r="176" spans="1:12" x14ac:dyDescent="0.25">
      <c r="A176" s="82">
        <v>41850</v>
      </c>
      <c r="B176" s="83">
        <v>3.36</v>
      </c>
      <c r="C176" s="83">
        <v>3.6</v>
      </c>
      <c r="D176" s="83">
        <v>3.35</v>
      </c>
      <c r="E176" s="83">
        <v>3.59</v>
      </c>
      <c r="F176" s="84">
        <v>3451600</v>
      </c>
      <c r="G176" s="83">
        <v>3.26</v>
      </c>
      <c r="H176" s="84">
        <f>EOD_T-A176</f>
        <v>244</v>
      </c>
      <c r="I176" s="83">
        <f t="shared" si="6"/>
        <v>0.28999999999999959</v>
      </c>
      <c r="J176" s="83">
        <f t="shared" si="7"/>
        <v>9.7643097643097505</v>
      </c>
      <c r="K176" s="83">
        <f>J176-GMA_90DSMR</f>
        <v>9.7462600642045132</v>
      </c>
      <c r="L176" s="83">
        <f t="shared" si="8"/>
        <v>94.989585239107768</v>
      </c>
    </row>
    <row r="177" spans="1:12" x14ac:dyDescent="0.25">
      <c r="A177" s="82">
        <v>41849</v>
      </c>
      <c r="B177" s="83">
        <v>3.29</v>
      </c>
      <c r="C177" s="83">
        <v>3.31</v>
      </c>
      <c r="D177" s="83">
        <v>3.24</v>
      </c>
      <c r="E177" s="83">
        <v>3.27</v>
      </c>
      <c r="F177" s="84">
        <v>966400</v>
      </c>
      <c r="G177" s="83">
        <v>2.97</v>
      </c>
      <c r="H177" s="84">
        <f>EOD_T-A177</f>
        <v>245</v>
      </c>
      <c r="I177" s="83">
        <f t="shared" si="6"/>
        <v>2.0000000000000018E-2</v>
      </c>
      <c r="J177" s="83">
        <f t="shared" si="7"/>
        <v>0.67796610169491589</v>
      </c>
      <c r="K177" s="83">
        <f>J177-GMA_90DSMR</f>
        <v>0.65991640158967924</v>
      </c>
      <c r="L177" s="83">
        <f t="shared" si="8"/>
        <v>0.43548965708707083</v>
      </c>
    </row>
    <row r="178" spans="1:12" x14ac:dyDescent="0.25">
      <c r="A178" s="82">
        <v>41848</v>
      </c>
      <c r="B178" s="83">
        <v>3.3</v>
      </c>
      <c r="C178" s="83">
        <v>3.3</v>
      </c>
      <c r="D178" s="83">
        <v>3.22</v>
      </c>
      <c r="E178" s="83">
        <v>3.25</v>
      </c>
      <c r="F178" s="84">
        <v>245200</v>
      </c>
      <c r="G178" s="83">
        <v>2.95</v>
      </c>
      <c r="H178" s="84">
        <f>EOD_T-A178</f>
        <v>246</v>
      </c>
      <c r="I178" s="83">
        <f t="shared" si="6"/>
        <v>-4.0000000000000036E-2</v>
      </c>
      <c r="J178" s="83">
        <f t="shared" si="7"/>
        <v>-1.3377926421404693</v>
      </c>
      <c r="K178" s="83">
        <f>J178-GMA_90DSMR</f>
        <v>-1.355842342245706</v>
      </c>
      <c r="L178" s="83">
        <f t="shared" si="8"/>
        <v>1.8383084570263222</v>
      </c>
    </row>
    <row r="179" spans="1:12" x14ac:dyDescent="0.25">
      <c r="A179" s="82">
        <v>41845</v>
      </c>
      <c r="B179" s="83">
        <v>3.3</v>
      </c>
      <c r="C179" s="83">
        <v>3.32</v>
      </c>
      <c r="D179" s="83">
        <v>3.28</v>
      </c>
      <c r="E179" s="83">
        <v>3.29</v>
      </c>
      <c r="F179" s="84">
        <v>209400</v>
      </c>
      <c r="G179" s="83">
        <v>2.99</v>
      </c>
      <c r="H179" s="84">
        <f>EOD_T-A179</f>
        <v>249</v>
      </c>
      <c r="I179" s="83">
        <f t="shared" si="6"/>
        <v>0</v>
      </c>
      <c r="J179" s="83">
        <f t="shared" si="7"/>
        <v>0</v>
      </c>
      <c r="K179" s="83">
        <f>J179-GMA_90DSMR</f>
        <v>-1.8049700105236599E-2</v>
      </c>
      <c r="L179" s="83">
        <f t="shared" si="8"/>
        <v>3.2579167388897812E-4</v>
      </c>
    </row>
    <row r="180" spans="1:12" x14ac:dyDescent="0.25">
      <c r="A180" s="82">
        <v>41844</v>
      </c>
      <c r="B180" s="83">
        <v>3.3</v>
      </c>
      <c r="C180" s="83">
        <v>3.34</v>
      </c>
      <c r="D180" s="83">
        <v>3.28</v>
      </c>
      <c r="E180" s="83">
        <v>3.29</v>
      </c>
      <c r="F180" s="84">
        <v>1572600</v>
      </c>
      <c r="G180" s="83">
        <v>2.99</v>
      </c>
      <c r="H180" s="84">
        <f>EOD_T-A180</f>
        <v>250</v>
      </c>
      <c r="I180" s="83">
        <f t="shared" si="6"/>
        <v>2.0000000000000018E-2</v>
      </c>
      <c r="J180" s="83">
        <f t="shared" si="7"/>
        <v>0.673400673400674</v>
      </c>
      <c r="K180" s="83">
        <f>J180-GMA_90DSMR</f>
        <v>0.65535097329543746</v>
      </c>
      <c r="L180" s="83">
        <f t="shared" si="8"/>
        <v>0.42948489819927715</v>
      </c>
    </row>
    <row r="181" spans="1:12" x14ac:dyDescent="0.25">
      <c r="A181" s="82">
        <v>41843</v>
      </c>
      <c r="B181" s="83">
        <v>3.27</v>
      </c>
      <c r="C181" s="83">
        <v>3.31</v>
      </c>
      <c r="D181" s="83">
        <v>3.26</v>
      </c>
      <c r="E181" s="83">
        <v>3.27</v>
      </c>
      <c r="F181" s="84">
        <v>1700600</v>
      </c>
      <c r="G181" s="83">
        <v>2.97</v>
      </c>
      <c r="H181" s="84">
        <f>EOD_T-A181</f>
        <v>251</v>
      </c>
      <c r="I181" s="83">
        <f t="shared" si="6"/>
        <v>1.0000000000000231E-2</v>
      </c>
      <c r="J181" s="83">
        <f t="shared" si="7"/>
        <v>0.33783783783784566</v>
      </c>
      <c r="K181" s="83">
        <f>J181-GMA_90DSMR</f>
        <v>0.31978813773260906</v>
      </c>
      <c r="L181" s="83">
        <f t="shared" si="8"/>
        <v>0.10226445303449014</v>
      </c>
    </row>
    <row r="182" spans="1:12" x14ac:dyDescent="0.25">
      <c r="A182" s="82">
        <v>41842</v>
      </c>
      <c r="B182" s="83">
        <v>3.29</v>
      </c>
      <c r="C182" s="83">
        <v>3.29</v>
      </c>
      <c r="D182" s="83">
        <v>3.24</v>
      </c>
      <c r="E182" s="83">
        <v>3.26</v>
      </c>
      <c r="F182" s="84">
        <v>403300</v>
      </c>
      <c r="G182" s="83">
        <v>2.96</v>
      </c>
      <c r="H182" s="84">
        <f>EOD_T-A182</f>
        <v>252</v>
      </c>
      <c r="I182" s="83">
        <f t="shared" si="6"/>
        <v>-1.0000000000000231E-2</v>
      </c>
      <c r="J182" s="83">
        <f t="shared" si="7"/>
        <v>-0.33670033670034444</v>
      </c>
      <c r="K182" s="83">
        <f>J182-GMA_90DSMR</f>
        <v>-0.35475003680558104</v>
      </c>
      <c r="L182" s="83">
        <f t="shared" si="8"/>
        <v>0.1258475886135611</v>
      </c>
    </row>
    <row r="183" spans="1:12" x14ac:dyDescent="0.25">
      <c r="A183" s="82">
        <v>41841</v>
      </c>
      <c r="B183" s="83">
        <v>3.28</v>
      </c>
      <c r="C183" s="83">
        <v>3.29</v>
      </c>
      <c r="D183" s="83">
        <v>3.22</v>
      </c>
      <c r="E183" s="83">
        <v>3.27</v>
      </c>
      <c r="F183" s="84">
        <v>186200</v>
      </c>
      <c r="G183" s="83">
        <v>2.97</v>
      </c>
      <c r="H183" s="84">
        <f>EOD_T-A183</f>
        <v>253</v>
      </c>
      <c r="I183" s="83">
        <f t="shared" si="6"/>
        <v>2.0000000000000018E-2</v>
      </c>
      <c r="J183" s="83">
        <f t="shared" si="7"/>
        <v>0.67796610169491589</v>
      </c>
      <c r="K183" s="83">
        <f>J183-GMA_90DSMR</f>
        <v>0.65991640158967924</v>
      </c>
      <c r="L183" s="83">
        <f t="shared" si="8"/>
        <v>0.43548965708707083</v>
      </c>
    </row>
    <row r="184" spans="1:12" x14ac:dyDescent="0.25">
      <c r="A184" s="82">
        <v>41838</v>
      </c>
      <c r="B184" s="83">
        <v>3.25</v>
      </c>
      <c r="C184" s="83">
        <v>3.26</v>
      </c>
      <c r="D184" s="83">
        <v>3.21</v>
      </c>
      <c r="E184" s="83">
        <v>3.25</v>
      </c>
      <c r="F184" s="84">
        <v>144300</v>
      </c>
      <c r="G184" s="83">
        <v>2.95</v>
      </c>
      <c r="H184" s="84">
        <f>EOD_T-A184</f>
        <v>256</v>
      </c>
      <c r="I184" s="83">
        <f t="shared" si="6"/>
        <v>-2.9999999999999805E-2</v>
      </c>
      <c r="J184" s="83">
        <f t="shared" si="7"/>
        <v>-1.0067114093959666</v>
      </c>
      <c r="K184" s="83">
        <f>J184-GMA_90DSMR</f>
        <v>-1.0247611095012032</v>
      </c>
      <c r="L184" s="83">
        <f t="shared" si="8"/>
        <v>1.050135331546137</v>
      </c>
    </row>
    <row r="185" spans="1:12" x14ac:dyDescent="0.25">
      <c r="A185" s="82">
        <v>41837</v>
      </c>
      <c r="B185" s="83">
        <v>3.3</v>
      </c>
      <c r="C185" s="83">
        <v>3.3</v>
      </c>
      <c r="D185" s="83">
        <v>3.23</v>
      </c>
      <c r="E185" s="83">
        <v>3.28</v>
      </c>
      <c r="F185" s="84">
        <v>175800</v>
      </c>
      <c r="G185" s="83">
        <v>2.98</v>
      </c>
      <c r="H185" s="84">
        <f>EOD_T-A185</f>
        <v>257</v>
      </c>
      <c r="I185" s="83">
        <f t="shared" si="6"/>
        <v>2.9999999999999805E-2</v>
      </c>
      <c r="J185" s="83">
        <f t="shared" si="7"/>
        <v>1.0169491525423662</v>
      </c>
      <c r="K185" s="83">
        <f>J185-GMA_90DSMR</f>
        <v>0.99889945243712952</v>
      </c>
      <c r="L185" s="83">
        <f t="shared" si="8"/>
        <v>0.99780011607919716</v>
      </c>
    </row>
    <row r="186" spans="1:12" x14ac:dyDescent="0.25">
      <c r="A186" s="82">
        <v>41836</v>
      </c>
      <c r="B186" s="83">
        <v>3.27</v>
      </c>
      <c r="C186" s="83">
        <v>3.3</v>
      </c>
      <c r="D186" s="83">
        <v>3.23</v>
      </c>
      <c r="E186" s="83">
        <v>3.25</v>
      </c>
      <c r="F186" s="84">
        <v>352800</v>
      </c>
      <c r="G186" s="83">
        <v>2.95</v>
      </c>
      <c r="H186" s="84">
        <f>EOD_T-A186</f>
        <v>258</v>
      </c>
      <c r="I186" s="83">
        <f t="shared" si="6"/>
        <v>0</v>
      </c>
      <c r="J186" s="83">
        <f t="shared" si="7"/>
        <v>0</v>
      </c>
      <c r="K186" s="83">
        <f>J186-GMA_90DSMR</f>
        <v>-1.8049700105236599E-2</v>
      </c>
      <c r="L186" s="83">
        <f t="shared" si="8"/>
        <v>3.2579167388897812E-4</v>
      </c>
    </row>
    <row r="187" spans="1:12" x14ac:dyDescent="0.25">
      <c r="A187" s="82">
        <v>41835</v>
      </c>
      <c r="B187" s="83">
        <v>3.21</v>
      </c>
      <c r="C187" s="83">
        <v>3.25</v>
      </c>
      <c r="D187" s="83">
        <v>3.18</v>
      </c>
      <c r="E187" s="83">
        <v>3.25</v>
      </c>
      <c r="F187" s="84">
        <v>201500</v>
      </c>
      <c r="G187" s="83">
        <v>2.95</v>
      </c>
      <c r="H187" s="84">
        <f>EOD_T-A187</f>
        <v>259</v>
      </c>
      <c r="I187" s="83">
        <f t="shared" si="6"/>
        <v>5.0000000000000266E-2</v>
      </c>
      <c r="J187" s="83">
        <f t="shared" si="7"/>
        <v>1.7241379310344922</v>
      </c>
      <c r="K187" s="83">
        <f>J187-GMA_90DSMR</f>
        <v>1.7060882309292555</v>
      </c>
      <c r="L187" s="83">
        <f t="shared" si="8"/>
        <v>2.9107370517153166</v>
      </c>
    </row>
    <row r="188" spans="1:12" x14ac:dyDescent="0.25">
      <c r="A188" s="82">
        <v>41834</v>
      </c>
      <c r="B188" s="83">
        <v>3.19</v>
      </c>
      <c r="C188" s="83">
        <v>3.21</v>
      </c>
      <c r="D188" s="83">
        <v>3.14</v>
      </c>
      <c r="E188" s="83">
        <v>3.2</v>
      </c>
      <c r="F188" s="84">
        <v>239300</v>
      </c>
      <c r="G188" s="83">
        <v>2.9</v>
      </c>
      <c r="H188" s="84">
        <f>EOD_T-A188</f>
        <v>260</v>
      </c>
      <c r="I188" s="83">
        <f t="shared" si="6"/>
        <v>6.0000000000000053E-2</v>
      </c>
      <c r="J188" s="83">
        <f t="shared" si="7"/>
        <v>2.1126760563380302</v>
      </c>
      <c r="K188" s="83">
        <f>J188-GMA_90DSMR</f>
        <v>2.0946263562327938</v>
      </c>
      <c r="L188" s="83">
        <f t="shared" si="8"/>
        <v>4.3874595722250707</v>
      </c>
    </row>
    <row r="189" spans="1:12" x14ac:dyDescent="0.25">
      <c r="A189" s="82">
        <v>41831</v>
      </c>
      <c r="B189" s="83">
        <v>3.22</v>
      </c>
      <c r="C189" s="83">
        <v>3.22</v>
      </c>
      <c r="D189" s="83">
        <v>2.95</v>
      </c>
      <c r="E189" s="83">
        <v>3.13</v>
      </c>
      <c r="F189" s="84">
        <v>1336600</v>
      </c>
      <c r="G189" s="83">
        <v>2.84</v>
      </c>
      <c r="H189" s="84">
        <f>EOD_T-A189</f>
        <v>263</v>
      </c>
      <c r="I189" s="83">
        <f t="shared" si="6"/>
        <v>-6.0000000000000053E-2</v>
      </c>
      <c r="J189" s="83">
        <f t="shared" si="7"/>
        <v>-2.0689655172413812</v>
      </c>
      <c r="K189" s="83">
        <f>J189-GMA_90DSMR</f>
        <v>-2.0870152173466177</v>
      </c>
      <c r="L189" s="83">
        <f t="shared" si="8"/>
        <v>4.3556325174363497</v>
      </c>
    </row>
    <row r="190" spans="1:12" x14ac:dyDescent="0.25">
      <c r="A190" s="82">
        <v>41830</v>
      </c>
      <c r="B190" s="83">
        <v>3.21</v>
      </c>
      <c r="C190" s="83">
        <v>3.23</v>
      </c>
      <c r="D190" s="83">
        <v>3.17</v>
      </c>
      <c r="E190" s="83">
        <v>3.19</v>
      </c>
      <c r="F190" s="84">
        <v>159700</v>
      </c>
      <c r="G190" s="83">
        <v>2.9</v>
      </c>
      <c r="H190" s="84">
        <f>EOD_T-A190</f>
        <v>264</v>
      </c>
      <c r="I190" s="83">
        <f t="shared" si="6"/>
        <v>4.0000000000000036E-2</v>
      </c>
      <c r="J190" s="83">
        <f t="shared" si="7"/>
        <v>1.3986013986014001</v>
      </c>
      <c r="K190" s="83">
        <f>J190-GMA_90DSMR</f>
        <v>1.3805516984961634</v>
      </c>
      <c r="L190" s="83">
        <f t="shared" si="8"/>
        <v>1.9059229922206418</v>
      </c>
    </row>
    <row r="191" spans="1:12" x14ac:dyDescent="0.25">
      <c r="A191" s="82">
        <v>41829</v>
      </c>
      <c r="B191" s="83">
        <v>3.3</v>
      </c>
      <c r="C191" s="83">
        <v>3.3</v>
      </c>
      <c r="D191" s="83">
        <v>3.15</v>
      </c>
      <c r="E191" s="83">
        <v>3.15</v>
      </c>
      <c r="F191" s="84">
        <v>982100</v>
      </c>
      <c r="G191" s="83">
        <v>2.86</v>
      </c>
      <c r="H191" s="84">
        <f>EOD_T-A191</f>
        <v>265</v>
      </c>
      <c r="I191" s="83">
        <f t="shared" si="6"/>
        <v>-0.14000000000000012</v>
      </c>
      <c r="J191" s="83">
        <f t="shared" si="7"/>
        <v>-4.6666666666666714</v>
      </c>
      <c r="K191" s="83">
        <f>J191-GMA_90DSMR</f>
        <v>-4.6847163667719078</v>
      </c>
      <c r="L191" s="83">
        <f t="shared" si="8"/>
        <v>21.946567437100583</v>
      </c>
    </row>
    <row r="192" spans="1:12" x14ac:dyDescent="0.25">
      <c r="A192" s="82">
        <v>41828</v>
      </c>
      <c r="B192" s="83">
        <v>3.32</v>
      </c>
      <c r="C192" s="83">
        <v>3.34</v>
      </c>
      <c r="D192" s="83">
        <v>3.29</v>
      </c>
      <c r="E192" s="83">
        <v>3.3</v>
      </c>
      <c r="F192" s="84">
        <v>721500</v>
      </c>
      <c r="G192" s="83">
        <v>3</v>
      </c>
      <c r="H192" s="84">
        <f>EOD_T-A192</f>
        <v>266</v>
      </c>
      <c r="I192" s="83">
        <f t="shared" si="6"/>
        <v>0</v>
      </c>
      <c r="J192" s="83">
        <f t="shared" si="7"/>
        <v>0</v>
      </c>
      <c r="K192" s="83">
        <f>J192-GMA_90DSMR</f>
        <v>-1.8049700105236599E-2</v>
      </c>
      <c r="L192" s="83">
        <f t="shared" si="8"/>
        <v>3.2579167388897812E-4</v>
      </c>
    </row>
    <row r="193" spans="1:12" x14ac:dyDescent="0.25">
      <c r="A193" s="82">
        <v>41827</v>
      </c>
      <c r="B193" s="83">
        <v>3.3</v>
      </c>
      <c r="C193" s="83">
        <v>3.33</v>
      </c>
      <c r="D193" s="83">
        <v>3.28</v>
      </c>
      <c r="E193" s="83">
        <v>3.3</v>
      </c>
      <c r="F193" s="84">
        <v>376400</v>
      </c>
      <c r="G193" s="83">
        <v>3</v>
      </c>
      <c r="H193" s="84">
        <f>EOD_T-A193</f>
        <v>267</v>
      </c>
      <c r="I193" s="83">
        <f t="shared" si="6"/>
        <v>0</v>
      </c>
      <c r="J193" s="83">
        <f t="shared" si="7"/>
        <v>0</v>
      </c>
      <c r="K193" s="83">
        <f>J193-GMA_90DSMR</f>
        <v>-1.8049700105236599E-2</v>
      </c>
      <c r="L193" s="83">
        <f t="shared" si="8"/>
        <v>3.2579167388897812E-4</v>
      </c>
    </row>
    <row r="194" spans="1:12" x14ac:dyDescent="0.25">
      <c r="A194" s="82">
        <v>41824</v>
      </c>
      <c r="B194" s="83">
        <v>3.32</v>
      </c>
      <c r="C194" s="83">
        <v>3.33</v>
      </c>
      <c r="D194" s="83">
        <v>3.25</v>
      </c>
      <c r="E194" s="83">
        <v>3.3</v>
      </c>
      <c r="F194" s="84">
        <v>237700</v>
      </c>
      <c r="G194" s="83">
        <v>3</v>
      </c>
      <c r="H194" s="84">
        <f>EOD_T-A194</f>
        <v>270</v>
      </c>
      <c r="I194" s="83">
        <f t="shared" si="6"/>
        <v>-2.0000000000000018E-2</v>
      </c>
      <c r="J194" s="83">
        <f t="shared" si="7"/>
        <v>-0.66225165562913968</v>
      </c>
      <c r="K194" s="83">
        <f>J194-GMA_90DSMR</f>
        <v>-0.68030135573437622</v>
      </c>
      <c r="L194" s="83">
        <f t="shared" si="8"/>
        <v>0.4628099346140303</v>
      </c>
    </row>
    <row r="195" spans="1:12" x14ac:dyDescent="0.25">
      <c r="A195" s="82">
        <v>41823</v>
      </c>
      <c r="B195" s="83">
        <v>3.26</v>
      </c>
      <c r="C195" s="83">
        <v>3.33</v>
      </c>
      <c r="D195" s="83">
        <v>3.26</v>
      </c>
      <c r="E195" s="83">
        <v>3.33</v>
      </c>
      <c r="F195" s="84">
        <v>1053200</v>
      </c>
      <c r="G195" s="83">
        <v>3.02</v>
      </c>
      <c r="H195" s="84">
        <f>EOD_T-A195</f>
        <v>271</v>
      </c>
      <c r="I195" s="83">
        <f t="shared" ref="I195:I227" si="9">G195-G196</f>
        <v>6.999999999999984E-2</v>
      </c>
      <c r="J195" s="83">
        <f t="shared" ref="J195:J258" si="10">I195/G196*100</f>
        <v>2.372881355932198</v>
      </c>
      <c r="K195" s="83">
        <f>J195-GMA_90DSMR</f>
        <v>2.3548316558269615</v>
      </c>
      <c r="L195" s="83">
        <f t="shared" ref="L195:L258" si="11">K195*K195</f>
        <v>5.5452321272847493</v>
      </c>
    </row>
    <row r="196" spans="1:12" x14ac:dyDescent="0.25">
      <c r="A196" s="82">
        <v>41822</v>
      </c>
      <c r="B196" s="83">
        <v>3.2</v>
      </c>
      <c r="C196" s="83">
        <v>3.25</v>
      </c>
      <c r="D196" s="83">
        <v>3.2</v>
      </c>
      <c r="E196" s="83">
        <v>3.25</v>
      </c>
      <c r="F196" s="84">
        <v>335200</v>
      </c>
      <c r="G196" s="83">
        <v>2.95</v>
      </c>
      <c r="H196" s="84">
        <f>EOD_T-A196</f>
        <v>272</v>
      </c>
      <c r="I196" s="83">
        <f t="shared" si="9"/>
        <v>5.0000000000000266E-2</v>
      </c>
      <c r="J196" s="83">
        <f t="shared" si="10"/>
        <v>1.7241379310344922</v>
      </c>
      <c r="K196" s="83">
        <f>J196-GMA_90DSMR</f>
        <v>1.7060882309292555</v>
      </c>
      <c r="L196" s="83">
        <f t="shared" si="11"/>
        <v>2.9107370517153166</v>
      </c>
    </row>
    <row r="197" spans="1:12" x14ac:dyDescent="0.25">
      <c r="A197" s="82">
        <v>41821</v>
      </c>
      <c r="B197" s="83">
        <v>3.26</v>
      </c>
      <c r="C197" s="83">
        <v>3.27</v>
      </c>
      <c r="D197" s="83">
        <v>3.2</v>
      </c>
      <c r="E197" s="83">
        <v>3.2</v>
      </c>
      <c r="F197" s="84">
        <v>159600</v>
      </c>
      <c r="G197" s="83">
        <v>2.9</v>
      </c>
      <c r="H197" s="84">
        <f>EOD_T-A197</f>
        <v>273</v>
      </c>
      <c r="I197" s="83">
        <f t="shared" si="9"/>
        <v>-8.0000000000000071E-2</v>
      </c>
      <c r="J197" s="83">
        <f t="shared" si="10"/>
        <v>-2.6845637583892641</v>
      </c>
      <c r="K197" s="83">
        <f>J197-GMA_90DSMR</f>
        <v>-2.7026134584945005</v>
      </c>
      <c r="L197" s="83">
        <f t="shared" si="11"/>
        <v>7.3041195060356054</v>
      </c>
    </row>
    <row r="198" spans="1:12" x14ac:dyDescent="0.25">
      <c r="A198" s="82">
        <v>41820</v>
      </c>
      <c r="B198" s="83">
        <v>3.26</v>
      </c>
      <c r="C198" s="83">
        <v>3.3</v>
      </c>
      <c r="D198" s="83">
        <v>3.26</v>
      </c>
      <c r="E198" s="83">
        <v>3.28</v>
      </c>
      <c r="F198" s="84">
        <v>724600</v>
      </c>
      <c r="G198" s="83">
        <v>2.98</v>
      </c>
      <c r="H198" s="84">
        <f>EOD_T-A198</f>
        <v>274</v>
      </c>
      <c r="I198" s="83">
        <f t="shared" si="9"/>
        <v>2.0000000000000018E-2</v>
      </c>
      <c r="J198" s="83">
        <f t="shared" si="10"/>
        <v>0.67567567567567632</v>
      </c>
      <c r="K198" s="83">
        <f>J198-GMA_90DSMR</f>
        <v>0.65762597557043967</v>
      </c>
      <c r="L198" s="83">
        <f t="shared" si="11"/>
        <v>0.43247192374497251</v>
      </c>
    </row>
    <row r="199" spans="1:12" x14ac:dyDescent="0.25">
      <c r="A199" s="82">
        <v>41817</v>
      </c>
      <c r="B199" s="83">
        <v>3.19</v>
      </c>
      <c r="C199" s="83">
        <v>3.26</v>
      </c>
      <c r="D199" s="83">
        <v>3.18</v>
      </c>
      <c r="E199" s="83">
        <v>3.26</v>
      </c>
      <c r="F199" s="84">
        <v>1888000</v>
      </c>
      <c r="G199" s="83">
        <v>2.96</v>
      </c>
      <c r="H199" s="84">
        <f>EOD_T-A199</f>
        <v>277</v>
      </c>
      <c r="I199" s="83">
        <f t="shared" si="9"/>
        <v>6.0000000000000053E-2</v>
      </c>
      <c r="J199" s="83">
        <f t="shared" si="10"/>
        <v>2.0689655172413812</v>
      </c>
      <c r="K199" s="83">
        <f>J199-GMA_90DSMR</f>
        <v>2.0509158171361448</v>
      </c>
      <c r="L199" s="83">
        <f t="shared" si="11"/>
        <v>4.2062556889792209</v>
      </c>
    </row>
    <row r="200" spans="1:12" x14ac:dyDescent="0.25">
      <c r="A200" s="82">
        <v>41816</v>
      </c>
      <c r="B200" s="83">
        <v>3.16</v>
      </c>
      <c r="C200" s="83">
        <v>3.19</v>
      </c>
      <c r="D200" s="83">
        <v>3.16</v>
      </c>
      <c r="E200" s="83">
        <v>3.19</v>
      </c>
      <c r="F200" s="84">
        <v>183600</v>
      </c>
      <c r="G200" s="83">
        <v>2.9</v>
      </c>
      <c r="H200" s="84">
        <f>EOD_T-A200</f>
        <v>278</v>
      </c>
      <c r="I200" s="83">
        <f t="shared" si="9"/>
        <v>2.9999999999999805E-2</v>
      </c>
      <c r="J200" s="83">
        <f t="shared" si="10"/>
        <v>1.0452961672473799</v>
      </c>
      <c r="K200" s="83">
        <f>J200-GMA_90DSMR</f>
        <v>1.0272464671421433</v>
      </c>
      <c r="L200" s="83">
        <f t="shared" si="11"/>
        <v>1.0552353042560145</v>
      </c>
    </row>
    <row r="201" spans="1:12" x14ac:dyDescent="0.25">
      <c r="A201" s="82">
        <v>41815</v>
      </c>
      <c r="B201" s="83">
        <v>3.1</v>
      </c>
      <c r="C201" s="83">
        <v>3.19</v>
      </c>
      <c r="D201" s="83">
        <v>3.1</v>
      </c>
      <c r="E201" s="83">
        <v>3.16</v>
      </c>
      <c r="F201" s="84">
        <v>1229000</v>
      </c>
      <c r="G201" s="83">
        <v>2.87</v>
      </c>
      <c r="H201" s="84">
        <f>EOD_T-A201</f>
        <v>279</v>
      </c>
      <c r="I201" s="83">
        <f t="shared" si="9"/>
        <v>7.0000000000000284E-2</v>
      </c>
      <c r="J201" s="83">
        <f t="shared" si="10"/>
        <v>2.5000000000000102</v>
      </c>
      <c r="K201" s="83">
        <f>J201-GMA_90DSMR</f>
        <v>2.4819502998947738</v>
      </c>
      <c r="L201" s="83">
        <f t="shared" si="11"/>
        <v>6.1600772911477577</v>
      </c>
    </row>
    <row r="202" spans="1:12" x14ac:dyDescent="0.25">
      <c r="A202" s="82">
        <v>41814</v>
      </c>
      <c r="B202" s="83">
        <v>3.05</v>
      </c>
      <c r="C202" s="83">
        <v>3.11</v>
      </c>
      <c r="D202" s="83">
        <v>3.05</v>
      </c>
      <c r="E202" s="83">
        <v>3.08</v>
      </c>
      <c r="F202" s="84">
        <v>936800</v>
      </c>
      <c r="G202" s="83">
        <v>2.8</v>
      </c>
      <c r="H202" s="84">
        <f>EOD_T-A202</f>
        <v>280</v>
      </c>
      <c r="I202" s="83">
        <f t="shared" si="9"/>
        <v>2.0000000000000018E-2</v>
      </c>
      <c r="J202" s="83">
        <f t="shared" si="10"/>
        <v>0.71942446043165542</v>
      </c>
      <c r="K202" s="83">
        <f>J202-GMA_90DSMR</f>
        <v>0.70137476032641888</v>
      </c>
      <c r="L202" s="83">
        <f t="shared" si="11"/>
        <v>0.49192655442294153</v>
      </c>
    </row>
    <row r="203" spans="1:12" x14ac:dyDescent="0.25">
      <c r="A203" s="82">
        <v>41813</v>
      </c>
      <c r="B203" s="83">
        <v>3.05</v>
      </c>
      <c r="C203" s="83">
        <v>3.08</v>
      </c>
      <c r="D203" s="83">
        <v>3.05</v>
      </c>
      <c r="E203" s="83">
        <v>3.06</v>
      </c>
      <c r="F203" s="84">
        <v>573600</v>
      </c>
      <c r="G203" s="83">
        <v>2.78</v>
      </c>
      <c r="H203" s="84">
        <f>EOD_T-A203</f>
        <v>281</v>
      </c>
      <c r="I203" s="83">
        <f t="shared" si="9"/>
        <v>-1.0000000000000231E-2</v>
      </c>
      <c r="J203" s="83">
        <f t="shared" si="10"/>
        <v>-0.35842293906810863</v>
      </c>
      <c r="K203" s="83">
        <f>J203-GMA_90DSMR</f>
        <v>-0.37647263917334522</v>
      </c>
      <c r="L203" s="83">
        <f t="shared" si="11"/>
        <v>0.1417316480461438</v>
      </c>
    </row>
    <row r="204" spans="1:12" x14ac:dyDescent="0.25">
      <c r="A204" s="82">
        <v>41810</v>
      </c>
      <c r="B204" s="83">
        <v>3.01</v>
      </c>
      <c r="C204" s="83">
        <v>3.08</v>
      </c>
      <c r="D204" s="83">
        <v>3.01</v>
      </c>
      <c r="E204" s="83">
        <v>3.07</v>
      </c>
      <c r="F204" s="84">
        <v>243300</v>
      </c>
      <c r="G204" s="83">
        <v>2.79</v>
      </c>
      <c r="H204" s="84">
        <f>EOD_T-A204</f>
        <v>284</v>
      </c>
      <c r="I204" s="83">
        <f t="shared" si="9"/>
        <v>6.999999999999984E-2</v>
      </c>
      <c r="J204" s="83">
        <f t="shared" si="10"/>
        <v>2.5735294117646998</v>
      </c>
      <c r="K204" s="83">
        <f>J204-GMA_90DSMR</f>
        <v>2.5554797116594634</v>
      </c>
      <c r="L204" s="83">
        <f t="shared" si="11"/>
        <v>6.5304765567031344</v>
      </c>
    </row>
    <row r="205" spans="1:12" x14ac:dyDescent="0.25">
      <c r="A205" s="82">
        <v>41809</v>
      </c>
      <c r="B205" s="83">
        <v>3</v>
      </c>
      <c r="C205" s="83">
        <v>3.01</v>
      </c>
      <c r="D205" s="83">
        <v>2.92</v>
      </c>
      <c r="E205" s="83">
        <v>3</v>
      </c>
      <c r="F205" s="84">
        <v>499400</v>
      </c>
      <c r="G205" s="83">
        <v>2.72</v>
      </c>
      <c r="H205" s="84">
        <f>EOD_T-A205</f>
        <v>285</v>
      </c>
      <c r="I205" s="83">
        <f t="shared" si="9"/>
        <v>0</v>
      </c>
      <c r="J205" s="83">
        <f t="shared" si="10"/>
        <v>0</v>
      </c>
      <c r="K205" s="83">
        <f>J205-GMA_90DSMR</f>
        <v>-1.8049700105236599E-2</v>
      </c>
      <c r="L205" s="83">
        <f t="shared" si="11"/>
        <v>3.2579167388897812E-4</v>
      </c>
    </row>
    <row r="206" spans="1:12" x14ac:dyDescent="0.25">
      <c r="A206" s="82">
        <v>41808</v>
      </c>
      <c r="B206" s="83">
        <v>3.01</v>
      </c>
      <c r="C206" s="83">
        <v>3.04</v>
      </c>
      <c r="D206" s="83">
        <v>3</v>
      </c>
      <c r="E206" s="83">
        <v>3</v>
      </c>
      <c r="F206" s="84">
        <v>4466000</v>
      </c>
      <c r="G206" s="83">
        <v>2.72</v>
      </c>
      <c r="H206" s="84">
        <f>EOD_T-A206</f>
        <v>286</v>
      </c>
      <c r="I206" s="83">
        <f t="shared" si="9"/>
        <v>-2.0000000000000018E-2</v>
      </c>
      <c r="J206" s="83">
        <f t="shared" si="10"/>
        <v>-0.72992700729927062</v>
      </c>
      <c r="K206" s="83">
        <f>J206-GMA_90DSMR</f>
        <v>-0.74797670740450717</v>
      </c>
      <c r="L206" s="83">
        <f t="shared" si="11"/>
        <v>0.55946915481968773</v>
      </c>
    </row>
    <row r="207" spans="1:12" x14ac:dyDescent="0.25">
      <c r="A207" s="82">
        <v>41807</v>
      </c>
      <c r="B207" s="83">
        <v>3.02</v>
      </c>
      <c r="C207" s="83">
        <v>3.04</v>
      </c>
      <c r="D207" s="83">
        <v>3</v>
      </c>
      <c r="E207" s="83">
        <v>3.02</v>
      </c>
      <c r="F207" s="84">
        <v>1610300</v>
      </c>
      <c r="G207" s="83">
        <v>2.74</v>
      </c>
      <c r="H207" s="84">
        <f>EOD_T-A207</f>
        <v>287</v>
      </c>
      <c r="I207" s="83">
        <f t="shared" si="9"/>
        <v>0</v>
      </c>
      <c r="J207" s="83">
        <f t="shared" si="10"/>
        <v>0</v>
      </c>
      <c r="K207" s="83">
        <f>J207-GMA_90DSMR</f>
        <v>-1.8049700105236599E-2</v>
      </c>
      <c r="L207" s="83">
        <f t="shared" si="11"/>
        <v>3.2579167388897812E-4</v>
      </c>
    </row>
    <row r="208" spans="1:12" x14ac:dyDescent="0.25">
      <c r="A208" s="82">
        <v>41806</v>
      </c>
      <c r="B208" s="83">
        <v>3.07</v>
      </c>
      <c r="C208" s="83">
        <v>3.12</v>
      </c>
      <c r="D208" s="83">
        <v>3.02</v>
      </c>
      <c r="E208" s="83">
        <v>3.02</v>
      </c>
      <c r="F208" s="84">
        <v>742400</v>
      </c>
      <c r="G208" s="83">
        <v>2.74</v>
      </c>
      <c r="H208" s="84">
        <f>EOD_T-A208</f>
        <v>288</v>
      </c>
      <c r="I208" s="83">
        <f t="shared" si="9"/>
        <v>-5.9999999999999609E-2</v>
      </c>
      <c r="J208" s="83">
        <f t="shared" si="10"/>
        <v>-2.142857142857129</v>
      </c>
      <c r="K208" s="83">
        <f>J208-GMA_90DSMR</f>
        <v>-2.1609068429623655</v>
      </c>
      <c r="L208" s="83">
        <f t="shared" si="11"/>
        <v>4.6695183839615773</v>
      </c>
    </row>
    <row r="209" spans="1:12" x14ac:dyDescent="0.25">
      <c r="A209" s="82">
        <v>41803</v>
      </c>
      <c r="B209" s="83">
        <v>3.07</v>
      </c>
      <c r="C209" s="83">
        <v>3.1</v>
      </c>
      <c r="D209" s="83">
        <v>3.06</v>
      </c>
      <c r="E209" s="83">
        <v>3.08</v>
      </c>
      <c r="F209" s="84">
        <v>362000</v>
      </c>
      <c r="G209" s="83">
        <v>2.8</v>
      </c>
      <c r="H209" s="84">
        <f>EOD_T-A209</f>
        <v>291</v>
      </c>
      <c r="I209" s="83">
        <f t="shared" si="9"/>
        <v>-1.0000000000000231E-2</v>
      </c>
      <c r="J209" s="83">
        <f t="shared" si="10"/>
        <v>-0.35587188612100468</v>
      </c>
      <c r="K209" s="83">
        <f>J209-GMA_90DSMR</f>
        <v>-0.37392158622624128</v>
      </c>
      <c r="L209" s="83">
        <f t="shared" si="11"/>
        <v>0.13981735264594838</v>
      </c>
    </row>
    <row r="210" spans="1:12" x14ac:dyDescent="0.25">
      <c r="A210" s="82">
        <v>41802</v>
      </c>
      <c r="B210" s="83">
        <v>3.07</v>
      </c>
      <c r="C210" s="83">
        <v>3.09</v>
      </c>
      <c r="D210" s="83">
        <v>3.06</v>
      </c>
      <c r="E210" s="83">
        <v>3.09</v>
      </c>
      <c r="F210" s="84">
        <v>283800</v>
      </c>
      <c r="G210" s="83">
        <v>2.81</v>
      </c>
      <c r="H210" s="84">
        <f>EOD_T-A210</f>
        <v>292</v>
      </c>
      <c r="I210" s="83">
        <f t="shared" si="9"/>
        <v>2.0000000000000018E-2</v>
      </c>
      <c r="J210" s="83">
        <f t="shared" si="10"/>
        <v>0.71684587813620138</v>
      </c>
      <c r="K210" s="83">
        <f>J210-GMA_90DSMR</f>
        <v>0.69879617803096483</v>
      </c>
      <c r="L210" s="83">
        <f t="shared" si="11"/>
        <v>0.48831609843068391</v>
      </c>
    </row>
    <row r="211" spans="1:12" x14ac:dyDescent="0.25">
      <c r="A211" s="82">
        <v>41801</v>
      </c>
      <c r="B211" s="83">
        <v>3.06</v>
      </c>
      <c r="C211" s="83">
        <v>3.08</v>
      </c>
      <c r="D211" s="83">
        <v>3.05</v>
      </c>
      <c r="E211" s="83">
        <v>3.07</v>
      </c>
      <c r="F211" s="84">
        <v>484100</v>
      </c>
      <c r="G211" s="83">
        <v>2.79</v>
      </c>
      <c r="H211" s="84">
        <f>EOD_T-A211</f>
        <v>293</v>
      </c>
      <c r="I211" s="83">
        <f t="shared" si="9"/>
        <v>1.0000000000000231E-2</v>
      </c>
      <c r="J211" s="83">
        <f t="shared" si="10"/>
        <v>0.3597122302158357</v>
      </c>
      <c r="K211" s="83">
        <f>J211-GMA_90DSMR</f>
        <v>0.34166253011059911</v>
      </c>
      <c r="L211" s="83">
        <f t="shared" si="11"/>
        <v>0.11673328448157604</v>
      </c>
    </row>
    <row r="212" spans="1:12" x14ac:dyDescent="0.25">
      <c r="A212" s="82">
        <v>41800</v>
      </c>
      <c r="B212" s="83">
        <v>3.08</v>
      </c>
      <c r="C212" s="83">
        <v>3.12</v>
      </c>
      <c r="D212" s="83">
        <v>3.06</v>
      </c>
      <c r="E212" s="83">
        <v>3.06</v>
      </c>
      <c r="F212" s="84">
        <v>1081000</v>
      </c>
      <c r="G212" s="83">
        <v>2.78</v>
      </c>
      <c r="H212" s="84">
        <f>EOD_T-A212</f>
        <v>294</v>
      </c>
      <c r="I212" s="83">
        <f t="shared" si="9"/>
        <v>-2.0000000000000018E-2</v>
      </c>
      <c r="J212" s="83">
        <f t="shared" si="10"/>
        <v>-0.71428571428571497</v>
      </c>
      <c r="K212" s="83">
        <f>J212-GMA_90DSMR</f>
        <v>-0.73233541439095151</v>
      </c>
      <c r="L212" s="83">
        <f t="shared" si="11"/>
        <v>0.53631515917116668</v>
      </c>
    </row>
    <row r="213" spans="1:12" x14ac:dyDescent="0.25">
      <c r="A213" s="82">
        <v>41799</v>
      </c>
      <c r="B213" s="83">
        <v>3.08</v>
      </c>
      <c r="C213" s="83">
        <v>3.08</v>
      </c>
      <c r="D213" s="83">
        <v>3.08</v>
      </c>
      <c r="E213" s="83">
        <v>3.08</v>
      </c>
      <c r="F213" s="84">
        <v>0</v>
      </c>
      <c r="G213" s="83">
        <v>2.8</v>
      </c>
      <c r="H213" s="84">
        <f>EOD_T-A213</f>
        <v>295</v>
      </c>
      <c r="I213" s="83">
        <f t="shared" si="9"/>
        <v>0</v>
      </c>
      <c r="J213" s="83">
        <f t="shared" si="10"/>
        <v>0</v>
      </c>
      <c r="K213" s="83">
        <f>J213-GMA_90DSMR</f>
        <v>-1.8049700105236599E-2</v>
      </c>
      <c r="L213" s="83">
        <f t="shared" si="11"/>
        <v>3.2579167388897812E-4</v>
      </c>
    </row>
    <row r="214" spans="1:12" x14ac:dyDescent="0.25">
      <c r="A214" s="82">
        <v>41796</v>
      </c>
      <c r="B214" s="83">
        <v>3.06</v>
      </c>
      <c r="C214" s="83">
        <v>3.09</v>
      </c>
      <c r="D214" s="83">
        <v>3.06</v>
      </c>
      <c r="E214" s="83">
        <v>3.08</v>
      </c>
      <c r="F214" s="84">
        <v>1196300</v>
      </c>
      <c r="G214" s="83">
        <v>2.8</v>
      </c>
      <c r="H214" s="84">
        <f>EOD_T-A214</f>
        <v>298</v>
      </c>
      <c r="I214" s="83">
        <f t="shared" si="9"/>
        <v>9.9999999999997868E-3</v>
      </c>
      <c r="J214" s="83">
        <f t="shared" si="10"/>
        <v>0.35842293906809275</v>
      </c>
      <c r="K214" s="83">
        <f>J214-GMA_90DSMR</f>
        <v>0.34037323896285615</v>
      </c>
      <c r="L214" s="83">
        <f t="shared" si="11"/>
        <v>0.11585394180206558</v>
      </c>
    </row>
    <row r="215" spans="1:12" x14ac:dyDescent="0.25">
      <c r="A215" s="82">
        <v>41795</v>
      </c>
      <c r="B215" s="83">
        <v>3.06</v>
      </c>
      <c r="C215" s="83">
        <v>3.09</v>
      </c>
      <c r="D215" s="83">
        <v>3.05</v>
      </c>
      <c r="E215" s="83">
        <v>3.07</v>
      </c>
      <c r="F215" s="84">
        <v>888600</v>
      </c>
      <c r="G215" s="83">
        <v>2.79</v>
      </c>
      <c r="H215" s="84">
        <f>EOD_T-A215</f>
        <v>299</v>
      </c>
      <c r="I215" s="83">
        <f t="shared" si="9"/>
        <v>3.0000000000000249E-2</v>
      </c>
      <c r="J215" s="83">
        <f t="shared" si="10"/>
        <v>1.0869565217391397</v>
      </c>
      <c r="K215" s="83">
        <f>J215-GMA_90DSMR</f>
        <v>1.068906821633903</v>
      </c>
      <c r="L215" s="83">
        <f t="shared" si="11"/>
        <v>1.1425617933354926</v>
      </c>
    </row>
    <row r="216" spans="1:12" x14ac:dyDescent="0.25">
      <c r="A216" s="82">
        <v>41794</v>
      </c>
      <c r="B216" s="83">
        <v>3.05</v>
      </c>
      <c r="C216" s="83">
        <v>3.08</v>
      </c>
      <c r="D216" s="83">
        <v>3.03</v>
      </c>
      <c r="E216" s="83">
        <v>3.04</v>
      </c>
      <c r="F216" s="84">
        <v>1566600</v>
      </c>
      <c r="G216" s="83">
        <v>2.76</v>
      </c>
      <c r="H216" s="84">
        <f>EOD_T-A216</f>
        <v>300</v>
      </c>
      <c r="I216" s="83">
        <f t="shared" si="9"/>
        <v>-1.0000000000000231E-2</v>
      </c>
      <c r="J216" s="83">
        <f t="shared" si="10"/>
        <v>-0.3610108303249181</v>
      </c>
      <c r="K216" s="83">
        <f>J216-GMA_90DSMR</f>
        <v>-0.3790605304301547</v>
      </c>
      <c r="L216" s="83">
        <f t="shared" si="11"/>
        <v>0.14368688572999022</v>
      </c>
    </row>
    <row r="217" spans="1:12" x14ac:dyDescent="0.25">
      <c r="A217" s="82">
        <v>41793</v>
      </c>
      <c r="B217" s="83">
        <v>3.14</v>
      </c>
      <c r="C217" s="83">
        <v>3.14</v>
      </c>
      <c r="D217" s="83">
        <v>3</v>
      </c>
      <c r="E217" s="83">
        <v>3.05</v>
      </c>
      <c r="F217" s="84">
        <v>4443600</v>
      </c>
      <c r="G217" s="83">
        <v>2.77</v>
      </c>
      <c r="H217" s="84">
        <f>EOD_T-A217</f>
        <v>301</v>
      </c>
      <c r="I217" s="83">
        <f t="shared" si="9"/>
        <v>-8.0000000000000071E-2</v>
      </c>
      <c r="J217" s="83">
        <f t="shared" si="10"/>
        <v>-2.8070175438596516</v>
      </c>
      <c r="K217" s="83">
        <f>J217-GMA_90DSMR</f>
        <v>-2.8250672439648881</v>
      </c>
      <c r="L217" s="83">
        <f t="shared" si="11"/>
        <v>7.9810049329233683</v>
      </c>
    </row>
    <row r="218" spans="1:12" x14ac:dyDescent="0.25">
      <c r="A218" s="82">
        <v>41792</v>
      </c>
      <c r="B218" s="83">
        <v>3.18</v>
      </c>
      <c r="C218" s="83">
        <v>3.19</v>
      </c>
      <c r="D218" s="83">
        <v>3.12</v>
      </c>
      <c r="E218" s="83">
        <v>3.14</v>
      </c>
      <c r="F218" s="84">
        <v>2099200</v>
      </c>
      <c r="G218" s="83">
        <v>2.85</v>
      </c>
      <c r="H218" s="84">
        <f>EOD_T-A218</f>
        <v>302</v>
      </c>
      <c r="I218" s="83">
        <f t="shared" si="9"/>
        <v>-2.0000000000000018E-2</v>
      </c>
      <c r="J218" s="83">
        <f t="shared" si="10"/>
        <v>-0.69686411149825844</v>
      </c>
      <c r="K218" s="83">
        <f>J218-GMA_90DSMR</f>
        <v>-0.71491381160349499</v>
      </c>
      <c r="L218" s="83">
        <f t="shared" si="11"/>
        <v>0.51110175802143754</v>
      </c>
    </row>
    <row r="219" spans="1:12" x14ac:dyDescent="0.25">
      <c r="A219" s="82">
        <v>41789</v>
      </c>
      <c r="B219" s="83">
        <v>3.16</v>
      </c>
      <c r="C219" s="83">
        <v>3.18</v>
      </c>
      <c r="D219" s="83">
        <v>3.14</v>
      </c>
      <c r="E219" s="83">
        <v>3.16</v>
      </c>
      <c r="F219" s="84">
        <v>3374000</v>
      </c>
      <c r="G219" s="83">
        <v>2.87</v>
      </c>
      <c r="H219" s="84">
        <f>EOD_T-A219</f>
        <v>305</v>
      </c>
      <c r="I219" s="83">
        <f t="shared" si="9"/>
        <v>0</v>
      </c>
      <c r="J219" s="83">
        <f t="shared" si="10"/>
        <v>0</v>
      </c>
      <c r="K219" s="83">
        <f>J219-GMA_90DSMR</f>
        <v>-1.8049700105236599E-2</v>
      </c>
      <c r="L219" s="83">
        <f t="shared" si="11"/>
        <v>3.2579167388897812E-4</v>
      </c>
    </row>
    <row r="220" spans="1:12" x14ac:dyDescent="0.25">
      <c r="A220" s="82">
        <v>41788</v>
      </c>
      <c r="B220" s="83">
        <v>3.09</v>
      </c>
      <c r="C220" s="83">
        <v>3.16</v>
      </c>
      <c r="D220" s="83">
        <v>3.09</v>
      </c>
      <c r="E220" s="83">
        <v>3.16</v>
      </c>
      <c r="F220" s="84">
        <v>4301000</v>
      </c>
      <c r="G220" s="83">
        <v>2.87</v>
      </c>
      <c r="H220" s="84">
        <f>EOD_T-A220</f>
        <v>306</v>
      </c>
      <c r="I220" s="83">
        <f t="shared" si="9"/>
        <v>6.0000000000000053E-2</v>
      </c>
      <c r="J220" s="83">
        <f t="shared" si="10"/>
        <v>2.1352313167259807</v>
      </c>
      <c r="K220" s="83">
        <f>J220-GMA_90DSMR</f>
        <v>2.1171816166207442</v>
      </c>
      <c r="L220" s="83">
        <f t="shared" si="11"/>
        <v>4.4824579977568284</v>
      </c>
    </row>
    <row r="221" spans="1:12" x14ac:dyDescent="0.25">
      <c r="A221" s="82">
        <v>41787</v>
      </c>
      <c r="B221" s="83">
        <v>3.07</v>
      </c>
      <c r="C221" s="83">
        <v>3.09</v>
      </c>
      <c r="D221" s="83">
        <v>3.04</v>
      </c>
      <c r="E221" s="83">
        <v>3.09</v>
      </c>
      <c r="F221" s="84">
        <v>1134400</v>
      </c>
      <c r="G221" s="83">
        <v>2.81</v>
      </c>
      <c r="H221" s="84">
        <f>EOD_T-A221</f>
        <v>307</v>
      </c>
      <c r="I221" s="83">
        <f t="shared" si="9"/>
        <v>4.0000000000000036E-2</v>
      </c>
      <c r="J221" s="83">
        <f t="shared" si="10"/>
        <v>1.4440433212996402</v>
      </c>
      <c r="K221" s="83">
        <f>J221-GMA_90DSMR</f>
        <v>1.4259936211944035</v>
      </c>
      <c r="L221" s="83">
        <f t="shared" si="11"/>
        <v>2.0334578076871281</v>
      </c>
    </row>
    <row r="222" spans="1:12" x14ac:dyDescent="0.25">
      <c r="A222" s="82">
        <v>41786</v>
      </c>
      <c r="B222" s="83">
        <v>3.1</v>
      </c>
      <c r="C222" s="83">
        <v>3.1</v>
      </c>
      <c r="D222" s="83">
        <v>3.05</v>
      </c>
      <c r="E222" s="83">
        <v>3.05</v>
      </c>
      <c r="F222" s="84">
        <v>3074700</v>
      </c>
      <c r="G222" s="83">
        <v>2.77</v>
      </c>
      <c r="H222" s="84">
        <f>EOD_T-A222</f>
        <v>308</v>
      </c>
      <c r="I222" s="83">
        <f t="shared" si="9"/>
        <v>-2.0000000000000018E-2</v>
      </c>
      <c r="J222" s="83">
        <f t="shared" si="10"/>
        <v>-0.71684587813620138</v>
      </c>
      <c r="K222" s="83">
        <f>J222-GMA_90DSMR</f>
        <v>-0.73489557824143792</v>
      </c>
      <c r="L222" s="83">
        <f t="shared" si="11"/>
        <v>0.54007151091881744</v>
      </c>
    </row>
    <row r="223" spans="1:12" x14ac:dyDescent="0.25">
      <c r="A223" s="82">
        <v>41785</v>
      </c>
      <c r="B223" s="83">
        <v>3</v>
      </c>
      <c r="C223" s="83">
        <v>3.13</v>
      </c>
      <c r="D223" s="83">
        <v>3</v>
      </c>
      <c r="E223" s="83">
        <v>3.07</v>
      </c>
      <c r="F223" s="84">
        <v>3717300</v>
      </c>
      <c r="G223" s="83">
        <v>2.79</v>
      </c>
      <c r="H223" s="84">
        <f>EOD_T-A223</f>
        <v>309</v>
      </c>
      <c r="I223" s="83">
        <f t="shared" si="9"/>
        <v>6.999999999999984E-2</v>
      </c>
      <c r="J223" s="83">
        <f t="shared" si="10"/>
        <v>2.5735294117646998</v>
      </c>
      <c r="K223" s="83">
        <f>J223-GMA_90DSMR</f>
        <v>2.5554797116594634</v>
      </c>
      <c r="L223" s="83">
        <f t="shared" si="11"/>
        <v>6.5304765567031344</v>
      </c>
    </row>
    <row r="224" spans="1:12" x14ac:dyDescent="0.25">
      <c r="A224" s="82">
        <v>41782</v>
      </c>
      <c r="B224" s="83">
        <v>2.93</v>
      </c>
      <c r="C224" s="83">
        <v>3</v>
      </c>
      <c r="D224" s="83">
        <v>2.92</v>
      </c>
      <c r="E224" s="83">
        <v>3</v>
      </c>
      <c r="F224" s="84">
        <v>2909000</v>
      </c>
      <c r="G224" s="83">
        <v>2.72</v>
      </c>
      <c r="H224" s="84">
        <f>EOD_T-A224</f>
        <v>312</v>
      </c>
      <c r="I224" s="83">
        <f t="shared" si="9"/>
        <v>5.0000000000000266E-2</v>
      </c>
      <c r="J224" s="83">
        <f t="shared" si="10"/>
        <v>1.8726591760299727</v>
      </c>
      <c r="K224" s="83">
        <f>J224-GMA_90DSMR</f>
        <v>1.854609475924736</v>
      </c>
      <c r="L224" s="83">
        <f t="shared" si="11"/>
        <v>3.4395763081898241</v>
      </c>
    </row>
    <row r="225" spans="1:12" x14ac:dyDescent="0.25">
      <c r="A225" s="82">
        <v>41781</v>
      </c>
      <c r="B225" s="83">
        <v>2.93</v>
      </c>
      <c r="C225" s="83">
        <v>2.95</v>
      </c>
      <c r="D225" s="83">
        <v>2.93</v>
      </c>
      <c r="E225" s="83">
        <v>2.94</v>
      </c>
      <c r="F225" s="84">
        <v>8699600</v>
      </c>
      <c r="G225" s="83">
        <v>2.67</v>
      </c>
      <c r="H225" s="84">
        <f>EOD_T-A225</f>
        <v>313</v>
      </c>
      <c r="I225" s="83">
        <f t="shared" si="9"/>
        <v>-1.0000000000000231E-2</v>
      </c>
      <c r="J225" s="83">
        <f t="shared" si="10"/>
        <v>-0.37313432835821753</v>
      </c>
      <c r="K225" s="83">
        <f>J225-GMA_90DSMR</f>
        <v>-0.39118402846345413</v>
      </c>
      <c r="L225" s="83">
        <f t="shared" si="11"/>
        <v>0.15302494412489648</v>
      </c>
    </row>
    <row r="226" spans="1:12" x14ac:dyDescent="0.25">
      <c r="A226" s="82">
        <v>41780</v>
      </c>
      <c r="B226" s="83">
        <v>3</v>
      </c>
      <c r="C226" s="83">
        <v>3.04</v>
      </c>
      <c r="D226" s="83">
        <v>2.94</v>
      </c>
      <c r="E226" s="83">
        <v>2.95</v>
      </c>
      <c r="F226" s="84">
        <v>22117300</v>
      </c>
      <c r="G226" s="83">
        <v>2.68</v>
      </c>
      <c r="H226" s="84">
        <f>EOD_T-A226</f>
        <v>314</v>
      </c>
      <c r="I226" s="83">
        <f t="shared" si="9"/>
        <v>-4.0000000000000036E-2</v>
      </c>
      <c r="J226" s="83">
        <f t="shared" si="10"/>
        <v>-1.4705882352941189</v>
      </c>
      <c r="K226" s="83">
        <f>J226-GMA_90DSMR</f>
        <v>-1.4886379353993555</v>
      </c>
      <c r="L226" s="83">
        <f t="shared" si="11"/>
        <v>2.2160429027100559</v>
      </c>
    </row>
    <row r="227" spans="1:12" x14ac:dyDescent="0.25">
      <c r="A227" s="82">
        <v>41779</v>
      </c>
      <c r="B227" s="83">
        <v>2.91</v>
      </c>
      <c r="C227" s="83">
        <v>3.04</v>
      </c>
      <c r="D227" s="83">
        <v>2.9</v>
      </c>
      <c r="E227" s="83">
        <v>3</v>
      </c>
      <c r="F227" s="84">
        <v>100350600</v>
      </c>
      <c r="G227" s="83">
        <v>2.72</v>
      </c>
      <c r="H227" s="84">
        <f>EOD_T-A227</f>
        <v>315</v>
      </c>
      <c r="I227" s="83">
        <f t="shared" si="9"/>
        <v>2.72</v>
      </c>
      <c r="J227" s="83" t="e">
        <f t="shared" si="10"/>
        <v>#DIV/0!</v>
      </c>
      <c r="K227" s="83" t="e">
        <f>J227-GMA_90DSMR</f>
        <v>#DIV/0!</v>
      </c>
      <c r="L227" s="83" t="e">
        <f t="shared" si="11"/>
        <v>#DIV/0!</v>
      </c>
    </row>
  </sheetData>
  <sortState ref="A4:G227">
    <sortCondition descending="1" ref="A2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63"/>
  <sheetViews>
    <sheetView zoomScale="80" zoomScaleNormal="80" workbookViewId="0"/>
  </sheetViews>
  <sheetFormatPr defaultRowHeight="15" x14ac:dyDescent="0.25"/>
  <cols>
    <col min="1" max="7" width="10.7109375" customWidth="1"/>
  </cols>
  <sheetData>
    <row r="1" spans="1:12" x14ac:dyDescent="0.25">
      <c r="A1" t="s">
        <v>879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42094</v>
      </c>
      <c r="B3" s="83">
        <v>93.6</v>
      </c>
      <c r="C3" s="83">
        <v>94.34</v>
      </c>
      <c r="D3" s="83">
        <v>93.4</v>
      </c>
      <c r="E3" s="83">
        <v>93.4</v>
      </c>
      <c r="F3" s="84">
        <v>2230000</v>
      </c>
      <c r="G3" s="83">
        <v>93.4</v>
      </c>
      <c r="H3" s="84">
        <f>EOD_T-A3</f>
        <v>0</v>
      </c>
      <c r="I3" s="83">
        <f t="shared" ref="I3:I66" si="0">G3-G4</f>
        <v>0.30000000000001137</v>
      </c>
      <c r="J3" s="83">
        <f t="shared" ref="J3:J66" si="1">I3/G4*100</f>
        <v>0.32223415682063522</v>
      </c>
      <c r="K3" s="83">
        <f>J3-CBA_90DSMR</f>
        <v>0.1315026270270033</v>
      </c>
      <c r="L3" s="83">
        <f t="shared" ref="L3:L66" si="2">K3*K3</f>
        <v>1.7292940915003139E-2</v>
      </c>
    </row>
    <row r="4" spans="1:12" x14ac:dyDescent="0.25">
      <c r="A4" s="82">
        <v>42093</v>
      </c>
      <c r="B4" s="83">
        <v>93.77</v>
      </c>
      <c r="C4" s="83">
        <v>93.98</v>
      </c>
      <c r="D4" s="83">
        <v>92.91</v>
      </c>
      <c r="E4" s="83">
        <v>93.1</v>
      </c>
      <c r="F4" s="84">
        <v>2185700</v>
      </c>
      <c r="G4" s="83">
        <v>93.1</v>
      </c>
      <c r="H4" s="84">
        <f>EOD_T-A4</f>
        <v>1</v>
      </c>
      <c r="I4" s="83">
        <f t="shared" si="0"/>
        <v>-1.2400000000000091</v>
      </c>
      <c r="J4" s="83">
        <f t="shared" si="1"/>
        <v>-1.3143947424210398</v>
      </c>
      <c r="K4" s="83">
        <f>J4-CBA_90DSMR</f>
        <v>-1.5051262722146717</v>
      </c>
      <c r="L4" s="83">
        <f t="shared" si="2"/>
        <v>2.2654050953108338</v>
      </c>
    </row>
    <row r="5" spans="1:12" x14ac:dyDescent="0.25">
      <c r="A5" s="82">
        <v>42090</v>
      </c>
      <c r="B5" s="83">
        <v>93.8</v>
      </c>
      <c r="C5" s="83">
        <v>94.76</v>
      </c>
      <c r="D5" s="83">
        <v>93.52</v>
      </c>
      <c r="E5" s="83">
        <v>94.34</v>
      </c>
      <c r="F5" s="84">
        <v>7578600</v>
      </c>
      <c r="G5" s="83">
        <v>94.34</v>
      </c>
      <c r="H5" s="84">
        <f>EOD_T-A5</f>
        <v>4</v>
      </c>
      <c r="I5" s="83">
        <f t="shared" si="0"/>
        <v>0.5</v>
      </c>
      <c r="J5" s="83">
        <f t="shared" si="1"/>
        <v>0.53282182438192671</v>
      </c>
      <c r="K5" s="83">
        <f>J5-CBA_90DSMR</f>
        <v>0.34209029458829476</v>
      </c>
      <c r="L5" s="83">
        <f t="shared" si="2"/>
        <v>0.1170257696515063</v>
      </c>
    </row>
    <row r="6" spans="1:12" x14ac:dyDescent="0.25">
      <c r="A6" s="82">
        <v>42089</v>
      </c>
      <c r="B6" s="83">
        <v>95.09</v>
      </c>
      <c r="C6" s="83">
        <v>95.1</v>
      </c>
      <c r="D6" s="83">
        <v>93.84</v>
      </c>
      <c r="E6" s="83">
        <v>93.84</v>
      </c>
      <c r="F6" s="84">
        <v>3567800</v>
      </c>
      <c r="G6" s="83">
        <v>93.84</v>
      </c>
      <c r="H6" s="84">
        <f>EOD_T-A6</f>
        <v>5</v>
      </c>
      <c r="I6" s="83">
        <f t="shared" si="0"/>
        <v>-2.019999999999996</v>
      </c>
      <c r="J6" s="83">
        <f t="shared" si="1"/>
        <v>-2.1072397245983683</v>
      </c>
      <c r="K6" s="83">
        <f>J6-CBA_90DSMR</f>
        <v>-2.2979712543920003</v>
      </c>
      <c r="L6" s="83">
        <f t="shared" si="2"/>
        <v>5.2806718860119437</v>
      </c>
    </row>
    <row r="7" spans="1:12" x14ac:dyDescent="0.25">
      <c r="A7" s="82">
        <v>42088</v>
      </c>
      <c r="B7" s="83">
        <v>95.2</v>
      </c>
      <c r="C7" s="83">
        <v>95.86</v>
      </c>
      <c r="D7" s="83">
        <v>95.11</v>
      </c>
      <c r="E7" s="83">
        <v>95.86</v>
      </c>
      <c r="F7" s="84">
        <v>2445800</v>
      </c>
      <c r="G7" s="83">
        <v>95.86</v>
      </c>
      <c r="H7" s="84">
        <f>EOD_T-A7</f>
        <v>6</v>
      </c>
      <c r="I7" s="83">
        <f t="shared" si="0"/>
        <v>0.76999999999999602</v>
      </c>
      <c r="J7" s="83">
        <f t="shared" si="1"/>
        <v>0.8097591755179262</v>
      </c>
      <c r="K7" s="83">
        <f>J7-CBA_90DSMR</f>
        <v>0.61902764572429425</v>
      </c>
      <c r="L7" s="83">
        <f t="shared" si="2"/>
        <v>0.38319522617096236</v>
      </c>
    </row>
    <row r="8" spans="1:12" x14ac:dyDescent="0.25">
      <c r="A8" s="82">
        <v>42087</v>
      </c>
      <c r="B8" s="83">
        <v>95.48</v>
      </c>
      <c r="C8" s="83">
        <v>95.76</v>
      </c>
      <c r="D8" s="83">
        <v>95.04</v>
      </c>
      <c r="E8" s="83">
        <v>95.09</v>
      </c>
      <c r="F8" s="84">
        <v>1719600</v>
      </c>
      <c r="G8" s="83">
        <v>95.09</v>
      </c>
      <c r="H8" s="84">
        <f>EOD_T-A8</f>
        <v>7</v>
      </c>
      <c r="I8" s="83">
        <f t="shared" si="0"/>
        <v>-0.39000000000000057</v>
      </c>
      <c r="J8" s="83">
        <f t="shared" si="1"/>
        <v>-0.4084625052366993</v>
      </c>
      <c r="K8" s="83">
        <f>J8-CBA_90DSMR</f>
        <v>-0.5991940350303312</v>
      </c>
      <c r="L8" s="83">
        <f t="shared" si="2"/>
        <v>0.35903349161592979</v>
      </c>
    </row>
    <row r="9" spans="1:12" x14ac:dyDescent="0.25">
      <c r="A9" s="82">
        <v>42086</v>
      </c>
      <c r="B9" s="83">
        <v>96.32</v>
      </c>
      <c r="C9" s="83">
        <v>96.69</v>
      </c>
      <c r="D9" s="83">
        <v>95.42</v>
      </c>
      <c r="E9" s="83">
        <v>95.48</v>
      </c>
      <c r="F9" s="84">
        <v>2137000</v>
      </c>
      <c r="G9" s="83">
        <v>95.48</v>
      </c>
      <c r="H9" s="84">
        <f>EOD_T-A9</f>
        <v>8</v>
      </c>
      <c r="I9" s="83">
        <f t="shared" si="0"/>
        <v>-0.8399999999999892</v>
      </c>
      <c r="J9" s="83">
        <f t="shared" si="1"/>
        <v>-0.87209302325580285</v>
      </c>
      <c r="K9" s="83">
        <f>J9-CBA_90DSMR</f>
        <v>-1.0628245530494347</v>
      </c>
      <c r="L9" s="83">
        <f t="shared" si="2"/>
        <v>1.1295960305647306</v>
      </c>
    </row>
    <row r="10" spans="1:12" x14ac:dyDescent="0.25">
      <c r="A10" s="82">
        <v>42083</v>
      </c>
      <c r="B10" s="83">
        <v>95.2</v>
      </c>
      <c r="C10" s="83">
        <v>96.6</v>
      </c>
      <c r="D10" s="83">
        <v>94.95</v>
      </c>
      <c r="E10" s="83">
        <v>96.32</v>
      </c>
      <c r="F10" s="84">
        <v>5572300</v>
      </c>
      <c r="G10" s="83">
        <v>96.32</v>
      </c>
      <c r="H10" s="84">
        <f>EOD_T-A10</f>
        <v>11</v>
      </c>
      <c r="I10" s="83">
        <f t="shared" si="0"/>
        <v>0.70999999999999375</v>
      </c>
      <c r="J10" s="83">
        <f t="shared" si="1"/>
        <v>0.74260014642819139</v>
      </c>
      <c r="K10" s="83">
        <f>J10-CBA_90DSMR</f>
        <v>0.55186861663455944</v>
      </c>
      <c r="L10" s="83">
        <f t="shared" si="2"/>
        <v>0.30455897002614235</v>
      </c>
    </row>
    <row r="11" spans="1:12" x14ac:dyDescent="0.25">
      <c r="A11" s="82">
        <v>42082</v>
      </c>
      <c r="B11" s="83">
        <v>93.8</v>
      </c>
      <c r="C11" s="83">
        <v>95.8</v>
      </c>
      <c r="D11" s="83">
        <v>93.8</v>
      </c>
      <c r="E11" s="83">
        <v>95.61</v>
      </c>
      <c r="F11" s="84">
        <v>5107900</v>
      </c>
      <c r="G11" s="83">
        <v>95.61</v>
      </c>
      <c r="H11" s="84">
        <f>EOD_T-A11</f>
        <v>12</v>
      </c>
      <c r="I11" s="83">
        <f t="shared" si="0"/>
        <v>2.2000000000000028</v>
      </c>
      <c r="J11" s="83">
        <f t="shared" si="1"/>
        <v>2.3552082218177959</v>
      </c>
      <c r="K11" s="83">
        <f>J11-CBA_90DSMR</f>
        <v>2.1644766920241638</v>
      </c>
      <c r="L11" s="83">
        <f t="shared" si="2"/>
        <v>4.6849593503158671</v>
      </c>
    </row>
    <row r="12" spans="1:12" x14ac:dyDescent="0.25">
      <c r="A12" s="82">
        <v>42080</v>
      </c>
      <c r="B12" s="83">
        <v>92.6</v>
      </c>
      <c r="C12" s="83">
        <v>93.66</v>
      </c>
      <c r="D12" s="83">
        <v>92.41</v>
      </c>
      <c r="E12" s="83">
        <v>93.41</v>
      </c>
      <c r="F12" s="84">
        <v>2758900</v>
      </c>
      <c r="G12" s="83">
        <v>93.41</v>
      </c>
      <c r="H12" s="84">
        <f>EOD_T-A12</f>
        <v>14</v>
      </c>
      <c r="I12" s="83">
        <f t="shared" si="0"/>
        <v>1.6199999999999903</v>
      </c>
      <c r="J12" s="83">
        <f t="shared" si="1"/>
        <v>1.7648981370519556</v>
      </c>
      <c r="K12" s="83">
        <f>J12-CBA_90DSMR</f>
        <v>1.5741666072583238</v>
      </c>
      <c r="L12" s="83">
        <f t="shared" si="2"/>
        <v>2.4780005074071818</v>
      </c>
    </row>
    <row r="13" spans="1:12" x14ac:dyDescent="0.25">
      <c r="A13" s="82">
        <v>42079</v>
      </c>
      <c r="B13" s="83">
        <v>91</v>
      </c>
      <c r="C13" s="83">
        <v>92.07</v>
      </c>
      <c r="D13" s="83">
        <v>90.75</v>
      </c>
      <c r="E13" s="83">
        <v>91.79</v>
      </c>
      <c r="F13" s="84">
        <v>1805100</v>
      </c>
      <c r="G13" s="83">
        <v>91.79</v>
      </c>
      <c r="H13" s="84">
        <f>EOD_T-A13</f>
        <v>15</v>
      </c>
      <c r="I13" s="83">
        <f t="shared" si="0"/>
        <v>0.47000000000001307</v>
      </c>
      <c r="J13" s="83">
        <f t="shared" si="1"/>
        <v>0.5146736749890638</v>
      </c>
      <c r="K13" s="83">
        <f>J13-CBA_90DSMR</f>
        <v>0.32394214519543185</v>
      </c>
      <c r="L13" s="83">
        <f t="shared" si="2"/>
        <v>0.10493851343381826</v>
      </c>
    </row>
    <row r="14" spans="1:12" x14ac:dyDescent="0.25">
      <c r="A14" s="82">
        <v>42076</v>
      </c>
      <c r="B14" s="83">
        <v>92</v>
      </c>
      <c r="C14" s="83">
        <v>92.26</v>
      </c>
      <c r="D14" s="83">
        <v>91.12</v>
      </c>
      <c r="E14" s="83">
        <v>91.32</v>
      </c>
      <c r="F14" s="84">
        <v>1746000</v>
      </c>
      <c r="G14" s="83">
        <v>91.32</v>
      </c>
      <c r="H14" s="84">
        <f>EOD_T-A14</f>
        <v>18</v>
      </c>
      <c r="I14" s="83">
        <f t="shared" si="0"/>
        <v>-0.5</v>
      </c>
      <c r="J14" s="83">
        <f t="shared" si="1"/>
        <v>-0.54454367240252677</v>
      </c>
      <c r="K14" s="83">
        <f>J14-CBA_90DSMR</f>
        <v>-0.73527520219615872</v>
      </c>
      <c r="L14" s="83">
        <f t="shared" si="2"/>
        <v>0.54062962296460204</v>
      </c>
    </row>
    <row r="15" spans="1:12" x14ac:dyDescent="0.25">
      <c r="A15" s="82">
        <v>42075</v>
      </c>
      <c r="B15" s="83">
        <v>90.15</v>
      </c>
      <c r="C15" s="83">
        <v>91.99</v>
      </c>
      <c r="D15" s="83">
        <v>90.15</v>
      </c>
      <c r="E15" s="83">
        <v>91.82</v>
      </c>
      <c r="F15" s="84">
        <v>1955600</v>
      </c>
      <c r="G15" s="83">
        <v>91.82</v>
      </c>
      <c r="H15" s="84">
        <f>EOD_T-A15</f>
        <v>19</v>
      </c>
      <c r="I15" s="83">
        <f t="shared" si="0"/>
        <v>1.2999999999999972</v>
      </c>
      <c r="J15" s="83">
        <f t="shared" si="1"/>
        <v>1.4361467079098511</v>
      </c>
      <c r="K15" s="83">
        <f>J15-CBA_90DSMR</f>
        <v>1.2454151781162193</v>
      </c>
      <c r="L15" s="83">
        <f t="shared" si="2"/>
        <v>1.5510589658822542</v>
      </c>
    </row>
    <row r="16" spans="1:12" x14ac:dyDescent="0.25">
      <c r="A16" s="82">
        <v>42074</v>
      </c>
      <c r="B16" s="83">
        <v>90</v>
      </c>
      <c r="C16" s="83">
        <v>90.76</v>
      </c>
      <c r="D16" s="83">
        <v>89.6</v>
      </c>
      <c r="E16" s="83">
        <v>90.52</v>
      </c>
      <c r="F16" s="84">
        <v>1888100</v>
      </c>
      <c r="G16" s="83">
        <v>90.52</v>
      </c>
      <c r="H16" s="84">
        <f>EOD_T-A16</f>
        <v>20</v>
      </c>
      <c r="I16" s="83">
        <f t="shared" si="0"/>
        <v>-0.1600000000000108</v>
      </c>
      <c r="J16" s="83">
        <f t="shared" si="1"/>
        <v>-0.17644464049405689</v>
      </c>
      <c r="K16" s="83">
        <f>J16-CBA_90DSMR</f>
        <v>-0.36717617028768879</v>
      </c>
      <c r="L16" s="83">
        <f t="shared" si="2"/>
        <v>0.13481834002713383</v>
      </c>
    </row>
    <row r="17" spans="1:12" x14ac:dyDescent="0.25">
      <c r="A17" s="82">
        <v>42073</v>
      </c>
      <c r="B17" s="83">
        <v>90.7</v>
      </c>
      <c r="C17" s="83">
        <v>91.23</v>
      </c>
      <c r="D17" s="83">
        <v>90.32</v>
      </c>
      <c r="E17" s="83">
        <v>90.68</v>
      </c>
      <c r="F17" s="84">
        <v>1922700</v>
      </c>
      <c r="G17" s="83">
        <v>90.68</v>
      </c>
      <c r="H17" s="84">
        <f>EOD_T-A17</f>
        <v>21</v>
      </c>
      <c r="I17" s="83">
        <f t="shared" si="0"/>
        <v>0.1600000000000108</v>
      </c>
      <c r="J17" s="83">
        <f t="shared" si="1"/>
        <v>0.17675651789660937</v>
      </c>
      <c r="K17" s="83">
        <f>J17-CBA_90DSMR</f>
        <v>-1.3975011897022549E-2</v>
      </c>
      <c r="L17" s="83">
        <f t="shared" si="2"/>
        <v>1.9530095752192178E-4</v>
      </c>
    </row>
    <row r="18" spans="1:12" x14ac:dyDescent="0.25">
      <c r="A18" s="82">
        <v>42072</v>
      </c>
      <c r="B18" s="83">
        <v>90.33</v>
      </c>
      <c r="C18" s="83">
        <v>91.07</v>
      </c>
      <c r="D18" s="83">
        <v>90.29</v>
      </c>
      <c r="E18" s="83">
        <v>90.52</v>
      </c>
      <c r="F18" s="84">
        <v>1369800</v>
      </c>
      <c r="G18" s="83">
        <v>90.52</v>
      </c>
      <c r="H18" s="84">
        <f>EOD_T-A18</f>
        <v>22</v>
      </c>
      <c r="I18" s="83">
        <f t="shared" si="0"/>
        <v>-0.57000000000000739</v>
      </c>
      <c r="J18" s="83">
        <f t="shared" si="1"/>
        <v>-0.62575474805138587</v>
      </c>
      <c r="K18" s="83">
        <f>J18-CBA_90DSMR</f>
        <v>-0.81648627784501782</v>
      </c>
      <c r="L18" s="83">
        <f t="shared" si="2"/>
        <v>0.66664984190921162</v>
      </c>
    </row>
    <row r="19" spans="1:12" x14ac:dyDescent="0.25">
      <c r="A19" s="82">
        <v>42069</v>
      </c>
      <c r="B19" s="83">
        <v>90.99</v>
      </c>
      <c r="C19" s="83">
        <v>91.69</v>
      </c>
      <c r="D19" s="83">
        <v>90.45</v>
      </c>
      <c r="E19" s="83">
        <v>91.09</v>
      </c>
      <c r="F19" s="84">
        <v>1257100</v>
      </c>
      <c r="G19" s="83">
        <v>91.09</v>
      </c>
      <c r="H19" s="84">
        <f>EOD_T-A19</f>
        <v>25</v>
      </c>
      <c r="I19" s="83">
        <f t="shared" si="0"/>
        <v>-3.0000000000001137E-2</v>
      </c>
      <c r="J19" s="83">
        <f t="shared" si="1"/>
        <v>-3.2923617208078508E-2</v>
      </c>
      <c r="K19" s="83">
        <f>J19-CBA_90DSMR</f>
        <v>-0.22365514700171044</v>
      </c>
      <c r="L19" s="83">
        <f t="shared" si="2"/>
        <v>5.0021624780356704E-2</v>
      </c>
    </row>
    <row r="20" spans="1:12" x14ac:dyDescent="0.25">
      <c r="A20" s="82">
        <v>42068</v>
      </c>
      <c r="B20" s="83">
        <v>91</v>
      </c>
      <c r="C20" s="83">
        <v>91.18</v>
      </c>
      <c r="D20" s="83">
        <v>90.45</v>
      </c>
      <c r="E20" s="83">
        <v>91.12</v>
      </c>
      <c r="F20" s="84">
        <v>1678400</v>
      </c>
      <c r="G20" s="83">
        <v>91.12</v>
      </c>
      <c r="H20" s="84">
        <f>EOD_T-A20</f>
        <v>26</v>
      </c>
      <c r="I20" s="83">
        <f t="shared" si="0"/>
        <v>-9.9999999999909051E-3</v>
      </c>
      <c r="J20" s="83">
        <f t="shared" si="1"/>
        <v>-1.0973334796434661E-2</v>
      </c>
      <c r="K20" s="83">
        <f>J20-CBA_90DSMR</f>
        <v>-0.20170486459006659</v>
      </c>
      <c r="L20" s="83">
        <f t="shared" si="2"/>
        <v>4.0684852399297096E-2</v>
      </c>
    </row>
    <row r="21" spans="1:12" x14ac:dyDescent="0.25">
      <c r="A21" s="82">
        <v>42067</v>
      </c>
      <c r="B21" s="83">
        <v>92.2</v>
      </c>
      <c r="C21" s="83">
        <v>92.22</v>
      </c>
      <c r="D21" s="83">
        <v>90.52</v>
      </c>
      <c r="E21" s="83">
        <v>91.13</v>
      </c>
      <c r="F21" s="84">
        <v>1820300</v>
      </c>
      <c r="G21" s="83">
        <v>91.13</v>
      </c>
      <c r="H21" s="84">
        <f>EOD_T-A21</f>
        <v>27</v>
      </c>
      <c r="I21" s="83">
        <f t="shared" si="0"/>
        <v>-0.79000000000000625</v>
      </c>
      <c r="J21" s="83">
        <f t="shared" si="1"/>
        <v>-0.85944299390775269</v>
      </c>
      <c r="K21" s="83">
        <f>J21-CBA_90DSMR</f>
        <v>-1.0501745237013846</v>
      </c>
      <c r="L21" s="83">
        <f t="shared" si="2"/>
        <v>1.10286653023143</v>
      </c>
    </row>
    <row r="22" spans="1:12" x14ac:dyDescent="0.25">
      <c r="A22" s="82">
        <v>42066</v>
      </c>
      <c r="B22" s="83">
        <v>92.67</v>
      </c>
      <c r="C22" s="83">
        <v>93.48</v>
      </c>
      <c r="D22" s="83">
        <v>91.33</v>
      </c>
      <c r="E22" s="83">
        <v>91.92</v>
      </c>
      <c r="F22" s="84">
        <v>2649400</v>
      </c>
      <c r="G22" s="83">
        <v>91.92</v>
      </c>
      <c r="H22" s="84">
        <f>EOD_T-A22</f>
        <v>28</v>
      </c>
      <c r="I22" s="83">
        <f t="shared" si="0"/>
        <v>-0.62999999999999545</v>
      </c>
      <c r="J22" s="83">
        <f t="shared" si="1"/>
        <v>-0.68071312803889306</v>
      </c>
      <c r="K22" s="83">
        <f>J22-CBA_90DSMR</f>
        <v>-0.871444657832525</v>
      </c>
      <c r="L22" s="83">
        <f t="shared" si="2"/>
        <v>0.75941579166484663</v>
      </c>
    </row>
    <row r="23" spans="1:12" x14ac:dyDescent="0.25">
      <c r="A23" s="82">
        <v>42065</v>
      </c>
      <c r="B23" s="83">
        <v>91.9</v>
      </c>
      <c r="C23" s="83">
        <v>93.11</v>
      </c>
      <c r="D23" s="83">
        <v>91.63</v>
      </c>
      <c r="E23" s="83">
        <v>92.55</v>
      </c>
      <c r="F23" s="84">
        <v>2118600</v>
      </c>
      <c r="G23" s="83">
        <v>92.55</v>
      </c>
      <c r="H23" s="84">
        <f>EOD_T-A23</f>
        <v>29</v>
      </c>
      <c r="I23" s="83">
        <f t="shared" si="0"/>
        <v>0.62999999999999545</v>
      </c>
      <c r="J23" s="83">
        <f t="shared" si="1"/>
        <v>0.68537859007832402</v>
      </c>
      <c r="K23" s="83">
        <f>J23-CBA_90DSMR</f>
        <v>0.49464706028469207</v>
      </c>
      <c r="L23" s="83">
        <f t="shared" si="2"/>
        <v>0.2446757142482878</v>
      </c>
    </row>
    <row r="24" spans="1:12" x14ac:dyDescent="0.25">
      <c r="A24" s="82">
        <v>42062</v>
      </c>
      <c r="B24" s="83">
        <v>90.86</v>
      </c>
      <c r="C24" s="83">
        <v>92.3</v>
      </c>
      <c r="D24" s="83">
        <v>90.3</v>
      </c>
      <c r="E24" s="83">
        <v>91.92</v>
      </c>
      <c r="F24" s="84">
        <v>7370000</v>
      </c>
      <c r="G24" s="83">
        <v>91.92</v>
      </c>
      <c r="H24" s="84">
        <f>EOD_T-A24</f>
        <v>32</v>
      </c>
      <c r="I24" s="83">
        <f t="shared" si="0"/>
        <v>1.5</v>
      </c>
      <c r="J24" s="83">
        <f t="shared" si="1"/>
        <v>1.6589250165892502</v>
      </c>
      <c r="K24" s="83">
        <f>J24-CBA_90DSMR</f>
        <v>1.4681934867956183</v>
      </c>
      <c r="L24" s="83">
        <f t="shared" si="2"/>
        <v>2.1555921146690755</v>
      </c>
    </row>
    <row r="25" spans="1:12" x14ac:dyDescent="0.25">
      <c r="A25" s="82">
        <v>42061</v>
      </c>
      <c r="B25" s="83">
        <v>90.93</v>
      </c>
      <c r="C25" s="83">
        <v>90.95</v>
      </c>
      <c r="D25" s="83">
        <v>90.22</v>
      </c>
      <c r="E25" s="83">
        <v>90.42</v>
      </c>
      <c r="F25" s="84">
        <v>2117400</v>
      </c>
      <c r="G25" s="83">
        <v>90.42</v>
      </c>
      <c r="H25" s="84">
        <f>EOD_T-A25</f>
        <v>33</v>
      </c>
      <c r="I25" s="83">
        <f t="shared" si="0"/>
        <v>-0.45000000000000284</v>
      </c>
      <c r="J25" s="83">
        <f t="shared" si="1"/>
        <v>-0.495212941564876</v>
      </c>
      <c r="K25" s="83">
        <f>J25-CBA_90DSMR</f>
        <v>-0.68594447135850789</v>
      </c>
      <c r="L25" s="83">
        <f t="shared" si="2"/>
        <v>0.47051981778730284</v>
      </c>
    </row>
    <row r="26" spans="1:12" x14ac:dyDescent="0.25">
      <c r="A26" s="82">
        <v>42060</v>
      </c>
      <c r="B26" s="83">
        <v>91.2</v>
      </c>
      <c r="C26" s="83">
        <v>91.42</v>
      </c>
      <c r="D26" s="83">
        <v>90.55</v>
      </c>
      <c r="E26" s="83">
        <v>90.87</v>
      </c>
      <c r="F26" s="84">
        <v>1583400</v>
      </c>
      <c r="G26" s="83">
        <v>90.87</v>
      </c>
      <c r="H26" s="84">
        <f>EOD_T-A26</f>
        <v>34</v>
      </c>
      <c r="I26" s="83">
        <f t="shared" si="0"/>
        <v>-0.17000000000000171</v>
      </c>
      <c r="J26" s="83">
        <f t="shared" si="1"/>
        <v>-0.18673110720562577</v>
      </c>
      <c r="K26" s="83">
        <f>J26-CBA_90DSMR</f>
        <v>-0.37746263699925769</v>
      </c>
      <c r="L26" s="83">
        <f t="shared" si="2"/>
        <v>0.14247804233043337</v>
      </c>
    </row>
    <row r="27" spans="1:12" x14ac:dyDescent="0.25">
      <c r="A27" s="82">
        <v>42059</v>
      </c>
      <c r="B27" s="83">
        <v>90.5</v>
      </c>
      <c r="C27" s="83">
        <v>91.2</v>
      </c>
      <c r="D27" s="83">
        <v>90.12</v>
      </c>
      <c r="E27" s="83">
        <v>91.04</v>
      </c>
      <c r="F27" s="84">
        <v>2146100</v>
      </c>
      <c r="G27" s="83">
        <v>91.04</v>
      </c>
      <c r="H27" s="84">
        <f>EOD_T-A27</f>
        <v>35</v>
      </c>
      <c r="I27" s="83">
        <f t="shared" si="0"/>
        <v>0.63000000000000966</v>
      </c>
      <c r="J27" s="83">
        <f t="shared" si="1"/>
        <v>0.69682557239244525</v>
      </c>
      <c r="K27" s="83">
        <f>J27-CBA_90DSMR</f>
        <v>0.5060940425988133</v>
      </c>
      <c r="L27" s="83">
        <f t="shared" si="2"/>
        <v>0.25613117995400947</v>
      </c>
    </row>
    <row r="28" spans="1:12" x14ac:dyDescent="0.25">
      <c r="A28" s="82">
        <v>42058</v>
      </c>
      <c r="B28" s="83">
        <v>90.5</v>
      </c>
      <c r="C28" s="83">
        <v>90.9</v>
      </c>
      <c r="D28" s="83">
        <v>90.17</v>
      </c>
      <c r="E28" s="83">
        <v>90.41</v>
      </c>
      <c r="F28" s="84">
        <v>1744600</v>
      </c>
      <c r="G28" s="83">
        <v>90.41</v>
      </c>
      <c r="H28" s="84">
        <f>EOD_T-A28</f>
        <v>36</v>
      </c>
      <c r="I28" s="83">
        <f t="shared" si="0"/>
        <v>0.20000000000000284</v>
      </c>
      <c r="J28" s="83">
        <f t="shared" si="1"/>
        <v>0.2217049107637766</v>
      </c>
      <c r="K28" s="83">
        <f>J28-CBA_90DSMR</f>
        <v>3.0973380970144682E-2</v>
      </c>
      <c r="L28" s="83">
        <f t="shared" si="2"/>
        <v>9.5935032872172072E-4</v>
      </c>
    </row>
    <row r="29" spans="1:12" x14ac:dyDescent="0.25">
      <c r="A29" s="82">
        <v>42055</v>
      </c>
      <c r="B29" s="83">
        <v>91.15</v>
      </c>
      <c r="C29" s="83">
        <v>91.48</v>
      </c>
      <c r="D29" s="83">
        <v>89.99</v>
      </c>
      <c r="E29" s="83">
        <v>90.21</v>
      </c>
      <c r="F29" s="84">
        <v>1534100</v>
      </c>
      <c r="G29" s="83">
        <v>90.21</v>
      </c>
      <c r="H29" s="84">
        <f>EOD_T-A29</f>
        <v>39</v>
      </c>
      <c r="I29" s="83">
        <f t="shared" si="0"/>
        <v>-0.93000000000000682</v>
      </c>
      <c r="J29" s="83">
        <f t="shared" si="1"/>
        <v>-1.0204081632653137</v>
      </c>
      <c r="K29" s="83">
        <f>J29-CBA_90DSMR</f>
        <v>-1.2111396930589455</v>
      </c>
      <c r="L29" s="83">
        <f t="shared" si="2"/>
        <v>1.4668593561029168</v>
      </c>
    </row>
    <row r="30" spans="1:12" x14ac:dyDescent="0.25">
      <c r="A30" s="82">
        <v>42054</v>
      </c>
      <c r="B30" s="83">
        <v>91.06</v>
      </c>
      <c r="C30" s="83">
        <v>91.37</v>
      </c>
      <c r="D30" s="83">
        <v>90.55</v>
      </c>
      <c r="E30" s="83">
        <v>91.14</v>
      </c>
      <c r="F30" s="84">
        <v>1988600</v>
      </c>
      <c r="G30" s="83">
        <v>91.14</v>
      </c>
      <c r="H30" s="84">
        <f>EOD_T-A30</f>
        <v>40</v>
      </c>
      <c r="I30" s="83">
        <f t="shared" si="0"/>
        <v>0.43000000000000682</v>
      </c>
      <c r="J30" s="83">
        <f t="shared" si="1"/>
        <v>0.47403814353434776</v>
      </c>
      <c r="K30" s="83">
        <f>J30-CBA_90DSMR</f>
        <v>0.28330661374071586</v>
      </c>
      <c r="L30" s="83">
        <f t="shared" si="2"/>
        <v>8.0262637389231173E-2</v>
      </c>
    </row>
    <row r="31" spans="1:12" x14ac:dyDescent="0.25">
      <c r="A31" s="82">
        <v>42053</v>
      </c>
      <c r="B31" s="83">
        <v>90.62</v>
      </c>
      <c r="C31" s="83">
        <v>90.79</v>
      </c>
      <c r="D31" s="83">
        <v>89.89</v>
      </c>
      <c r="E31" s="83">
        <v>90.71</v>
      </c>
      <c r="F31" s="84">
        <v>2615800</v>
      </c>
      <c r="G31" s="83">
        <v>90.71</v>
      </c>
      <c r="H31" s="84">
        <f>EOD_T-A31</f>
        <v>41</v>
      </c>
      <c r="I31" s="83">
        <f t="shared" si="0"/>
        <v>0.70999999999999375</v>
      </c>
      <c r="J31" s="83">
        <f t="shared" si="1"/>
        <v>0.78888888888888187</v>
      </c>
      <c r="K31" s="83">
        <f>J31-CBA_90DSMR</f>
        <v>0.59815735909524992</v>
      </c>
      <c r="L31" s="83">
        <f t="shared" si="2"/>
        <v>0.35779222623980378</v>
      </c>
    </row>
    <row r="32" spans="1:12" x14ac:dyDescent="0.25">
      <c r="A32" s="82">
        <v>42052</v>
      </c>
      <c r="B32" s="83">
        <v>90.37</v>
      </c>
      <c r="C32" s="83">
        <v>91.25</v>
      </c>
      <c r="D32" s="83">
        <v>89.91</v>
      </c>
      <c r="E32" s="83">
        <v>90</v>
      </c>
      <c r="F32" s="84">
        <v>12351700</v>
      </c>
      <c r="G32" s="83">
        <v>90</v>
      </c>
      <c r="H32" s="84">
        <f>EOD_T-A32</f>
        <v>42</v>
      </c>
      <c r="I32" s="83">
        <f t="shared" si="0"/>
        <v>-0.64000000000000057</v>
      </c>
      <c r="J32" s="83">
        <f t="shared" si="1"/>
        <v>-0.7060900264783766</v>
      </c>
      <c r="K32" s="83">
        <f>J32-CBA_90DSMR</f>
        <v>-0.89682155627200855</v>
      </c>
      <c r="L32" s="83">
        <f t="shared" si="2"/>
        <v>0.80428890379414741</v>
      </c>
    </row>
    <row r="33" spans="1:12" x14ac:dyDescent="0.25">
      <c r="A33" s="82">
        <v>42051</v>
      </c>
      <c r="B33" s="83">
        <v>93.2</v>
      </c>
      <c r="C33" s="83">
        <v>93.92</v>
      </c>
      <c r="D33" s="83">
        <v>92.17</v>
      </c>
      <c r="E33" s="83">
        <v>93.47</v>
      </c>
      <c r="F33" s="84">
        <v>2892300</v>
      </c>
      <c r="G33" s="83">
        <v>90.64</v>
      </c>
      <c r="H33" s="84">
        <f>EOD_T-A33</f>
        <v>43</v>
      </c>
      <c r="I33" s="83">
        <f t="shared" si="0"/>
        <v>0.31000000000000227</v>
      </c>
      <c r="J33" s="83">
        <f t="shared" si="1"/>
        <v>0.34318609542787809</v>
      </c>
      <c r="K33" s="83">
        <f>J33-CBA_90DSMR</f>
        <v>0.15245456563424617</v>
      </c>
      <c r="L33" s="83">
        <f t="shared" si="2"/>
        <v>2.3242394582726672E-2</v>
      </c>
    </row>
    <row r="34" spans="1:12" x14ac:dyDescent="0.25">
      <c r="A34" s="82">
        <v>42048</v>
      </c>
      <c r="B34" s="83">
        <v>91.85</v>
      </c>
      <c r="C34" s="83">
        <v>93.59</v>
      </c>
      <c r="D34" s="83">
        <v>91.43</v>
      </c>
      <c r="E34" s="83">
        <v>93.15</v>
      </c>
      <c r="F34" s="84">
        <v>3496900</v>
      </c>
      <c r="G34" s="83">
        <v>90.33</v>
      </c>
      <c r="H34" s="84">
        <f>EOD_T-A34</f>
        <v>46</v>
      </c>
      <c r="I34" s="83">
        <f t="shared" si="0"/>
        <v>1.9099999999999966</v>
      </c>
      <c r="J34" s="83">
        <f t="shared" si="1"/>
        <v>2.1601447636281348</v>
      </c>
      <c r="K34" s="83">
        <f>J34-CBA_90DSMR</f>
        <v>1.969413233834503</v>
      </c>
      <c r="L34" s="83">
        <f t="shared" si="2"/>
        <v>3.8785884856024748</v>
      </c>
    </row>
    <row r="35" spans="1:12" x14ac:dyDescent="0.25">
      <c r="A35" s="82">
        <v>42047</v>
      </c>
      <c r="B35" s="83">
        <v>91.78</v>
      </c>
      <c r="C35" s="83">
        <v>91.78</v>
      </c>
      <c r="D35" s="83">
        <v>90.86</v>
      </c>
      <c r="E35" s="83">
        <v>91.18</v>
      </c>
      <c r="F35" s="84">
        <v>4760200</v>
      </c>
      <c r="G35" s="83">
        <v>88.42</v>
      </c>
      <c r="H35" s="84">
        <f>EOD_T-A35</f>
        <v>47</v>
      </c>
      <c r="I35" s="83">
        <f t="shared" si="0"/>
        <v>-0.65999999999999659</v>
      </c>
      <c r="J35" s="83">
        <f t="shared" si="1"/>
        <v>-0.74090704984283406</v>
      </c>
      <c r="K35" s="83">
        <f>J35-CBA_90DSMR</f>
        <v>-0.93163857963646601</v>
      </c>
      <c r="L35" s="83">
        <f t="shared" si="2"/>
        <v>0.86795044306705182</v>
      </c>
    </row>
    <row r="36" spans="1:12" x14ac:dyDescent="0.25">
      <c r="A36" s="82">
        <v>42046</v>
      </c>
      <c r="B36" s="83">
        <v>93</v>
      </c>
      <c r="C36" s="83">
        <v>93</v>
      </c>
      <c r="D36" s="83">
        <v>91.6</v>
      </c>
      <c r="E36" s="83">
        <v>91.86</v>
      </c>
      <c r="F36" s="84">
        <v>2813600</v>
      </c>
      <c r="G36" s="83">
        <v>89.08</v>
      </c>
      <c r="H36" s="84">
        <f>EOD_T-A36</f>
        <v>48</v>
      </c>
      <c r="I36" s="83">
        <f t="shared" si="0"/>
        <v>-0.71000000000000796</v>
      </c>
      <c r="J36" s="83">
        <f t="shared" si="1"/>
        <v>-0.79073393473661646</v>
      </c>
      <c r="K36" s="83">
        <f>J36-CBA_90DSMR</f>
        <v>-0.98146546453024841</v>
      </c>
      <c r="L36" s="83">
        <f t="shared" si="2"/>
        <v>0.96327445806557632</v>
      </c>
    </row>
    <row r="37" spans="1:12" x14ac:dyDescent="0.25">
      <c r="A37" s="82">
        <v>42045</v>
      </c>
      <c r="B37" s="83">
        <v>92.86</v>
      </c>
      <c r="C37" s="83">
        <v>92.9</v>
      </c>
      <c r="D37" s="83">
        <v>92.03</v>
      </c>
      <c r="E37" s="83">
        <v>92.59</v>
      </c>
      <c r="F37" s="84">
        <v>2144600</v>
      </c>
      <c r="G37" s="83">
        <v>89.79</v>
      </c>
      <c r="H37" s="84">
        <f>EOD_T-A37</f>
        <v>49</v>
      </c>
      <c r="I37" s="83">
        <f t="shared" si="0"/>
        <v>-0.32999999999999829</v>
      </c>
      <c r="J37" s="83">
        <f t="shared" si="1"/>
        <v>-0.36617842876164924</v>
      </c>
      <c r="K37" s="83">
        <f>J37-CBA_90DSMR</f>
        <v>-0.55690995855528114</v>
      </c>
      <c r="L37" s="83">
        <f t="shared" si="2"/>
        <v>0.31014870193804495</v>
      </c>
    </row>
    <row r="38" spans="1:12" x14ac:dyDescent="0.25">
      <c r="A38" s="82">
        <v>42044</v>
      </c>
      <c r="B38" s="83">
        <v>92.75</v>
      </c>
      <c r="C38" s="83">
        <v>93.24</v>
      </c>
      <c r="D38" s="83">
        <v>92.1</v>
      </c>
      <c r="E38" s="83">
        <v>92.93</v>
      </c>
      <c r="F38" s="84">
        <v>2842200</v>
      </c>
      <c r="G38" s="83">
        <v>90.12</v>
      </c>
      <c r="H38" s="84">
        <f>EOD_T-A38</f>
        <v>50</v>
      </c>
      <c r="I38" s="83">
        <f t="shared" si="0"/>
        <v>-4.9999999999997158E-2</v>
      </c>
      <c r="J38" s="83">
        <f t="shared" si="1"/>
        <v>-5.5450815126979212E-2</v>
      </c>
      <c r="K38" s="83">
        <f>J38-CBA_90DSMR</f>
        <v>-0.24618234492061114</v>
      </c>
      <c r="L38" s="83">
        <f t="shared" si="2"/>
        <v>6.0605746950610752E-2</v>
      </c>
    </row>
    <row r="39" spans="1:12" x14ac:dyDescent="0.25">
      <c r="A39" s="82">
        <v>42041</v>
      </c>
      <c r="B39" s="83">
        <v>93.77</v>
      </c>
      <c r="C39" s="83">
        <v>93.96</v>
      </c>
      <c r="D39" s="83">
        <v>92.65</v>
      </c>
      <c r="E39" s="83">
        <v>92.98</v>
      </c>
      <c r="F39" s="84">
        <v>4083700</v>
      </c>
      <c r="G39" s="83">
        <v>90.17</v>
      </c>
      <c r="H39" s="84">
        <f>EOD_T-A39</f>
        <v>53</v>
      </c>
      <c r="I39" s="83">
        <f t="shared" si="0"/>
        <v>-0.28000000000000114</v>
      </c>
      <c r="J39" s="83">
        <f t="shared" si="1"/>
        <v>-0.30956329463792276</v>
      </c>
      <c r="K39" s="83">
        <f>J39-CBA_90DSMR</f>
        <v>-0.50029482443155471</v>
      </c>
      <c r="L39" s="83">
        <f t="shared" si="2"/>
        <v>0.25029491135300014</v>
      </c>
    </row>
    <row r="40" spans="1:12" x14ac:dyDescent="0.25">
      <c r="A40" s="82">
        <v>42040</v>
      </c>
      <c r="B40" s="83">
        <v>91.26</v>
      </c>
      <c r="C40" s="83">
        <v>93.29</v>
      </c>
      <c r="D40" s="83">
        <v>90.92</v>
      </c>
      <c r="E40" s="83">
        <v>93.27</v>
      </c>
      <c r="F40" s="84">
        <v>4500100</v>
      </c>
      <c r="G40" s="83">
        <v>90.45</v>
      </c>
      <c r="H40" s="84">
        <f>EOD_T-A40</f>
        <v>54</v>
      </c>
      <c r="I40" s="83">
        <f t="shared" si="0"/>
        <v>2.4099999999999966</v>
      </c>
      <c r="J40" s="83">
        <f t="shared" si="1"/>
        <v>2.7373920945024945</v>
      </c>
      <c r="K40" s="83">
        <f>J40-CBA_90DSMR</f>
        <v>2.5466605647088625</v>
      </c>
      <c r="L40" s="83">
        <f t="shared" si="2"/>
        <v>6.4854800318432622</v>
      </c>
    </row>
    <row r="41" spans="1:12" x14ac:dyDescent="0.25">
      <c r="A41" s="82">
        <v>42039</v>
      </c>
      <c r="B41" s="83">
        <v>91.62</v>
      </c>
      <c r="C41" s="83">
        <v>91.94</v>
      </c>
      <c r="D41" s="83">
        <v>90.21</v>
      </c>
      <c r="E41" s="83">
        <v>90.79</v>
      </c>
      <c r="F41" s="84">
        <v>3413600</v>
      </c>
      <c r="G41" s="83">
        <v>88.04</v>
      </c>
      <c r="H41" s="84">
        <f>EOD_T-A41</f>
        <v>55</v>
      </c>
      <c r="I41" s="83">
        <f t="shared" si="0"/>
        <v>0.38000000000000966</v>
      </c>
      <c r="J41" s="83">
        <f t="shared" si="1"/>
        <v>0.43349304129592708</v>
      </c>
      <c r="K41" s="83">
        <f>J41-CBA_90DSMR</f>
        <v>0.24276151150229516</v>
      </c>
      <c r="L41" s="83">
        <f t="shared" si="2"/>
        <v>5.893315146687899E-2</v>
      </c>
    </row>
    <row r="42" spans="1:12" x14ac:dyDescent="0.25">
      <c r="A42" s="82">
        <v>42038</v>
      </c>
      <c r="B42" s="83">
        <v>89.95</v>
      </c>
      <c r="C42" s="83">
        <v>90.67</v>
      </c>
      <c r="D42" s="83">
        <v>88.87</v>
      </c>
      <c r="E42" s="83">
        <v>90.4</v>
      </c>
      <c r="F42" s="84">
        <v>3411800</v>
      </c>
      <c r="G42" s="83">
        <v>87.66</v>
      </c>
      <c r="H42" s="84">
        <f>EOD_T-A42</f>
        <v>56</v>
      </c>
      <c r="I42" s="83">
        <f t="shared" si="0"/>
        <v>0.68999999999999773</v>
      </c>
      <c r="J42" s="83">
        <f t="shared" si="1"/>
        <v>0.79337702656088038</v>
      </c>
      <c r="K42" s="83">
        <f>J42-CBA_90DSMR</f>
        <v>0.60264549676724843</v>
      </c>
      <c r="L42" s="83">
        <f t="shared" si="2"/>
        <v>0.36318159477384365</v>
      </c>
    </row>
    <row r="43" spans="1:12" x14ac:dyDescent="0.25">
      <c r="A43" s="82">
        <v>42037</v>
      </c>
      <c r="B43" s="83">
        <v>89.3</v>
      </c>
      <c r="C43" s="83">
        <v>89.9</v>
      </c>
      <c r="D43" s="83">
        <v>89.15</v>
      </c>
      <c r="E43" s="83">
        <v>89.68</v>
      </c>
      <c r="F43" s="84">
        <v>2133700</v>
      </c>
      <c r="G43" s="83">
        <v>86.97</v>
      </c>
      <c r="H43" s="84">
        <f>EOD_T-A43</f>
        <v>57</v>
      </c>
      <c r="I43" s="83">
        <f t="shared" si="0"/>
        <v>0.34000000000000341</v>
      </c>
      <c r="J43" s="83">
        <f t="shared" si="1"/>
        <v>0.39247373888953413</v>
      </c>
      <c r="K43" s="83">
        <f>J43-CBA_90DSMR</f>
        <v>0.20174220909590221</v>
      </c>
      <c r="L43" s="83">
        <f t="shared" si="2"/>
        <v>4.0699918930894731E-2</v>
      </c>
    </row>
    <row r="44" spans="1:12" x14ac:dyDescent="0.25">
      <c r="A44" s="82">
        <v>42034</v>
      </c>
      <c r="B44" s="83">
        <v>89.41</v>
      </c>
      <c r="C44" s="83">
        <v>90</v>
      </c>
      <c r="D44" s="83">
        <v>89.33</v>
      </c>
      <c r="E44" s="83">
        <v>89.33</v>
      </c>
      <c r="F44" s="84">
        <v>14092900</v>
      </c>
      <c r="G44" s="83">
        <v>86.63</v>
      </c>
      <c r="H44" s="84">
        <f>EOD_T-A44</f>
        <v>60</v>
      </c>
      <c r="I44" s="83">
        <f t="shared" si="0"/>
        <v>0.56000000000000227</v>
      </c>
      <c r="J44" s="83">
        <f t="shared" si="1"/>
        <v>0.65063320553038495</v>
      </c>
      <c r="K44" s="83">
        <f>J44-CBA_90DSMR</f>
        <v>0.459901675736753</v>
      </c>
      <c r="L44" s="83">
        <f t="shared" si="2"/>
        <v>0.2115095513454735</v>
      </c>
    </row>
    <row r="45" spans="1:12" x14ac:dyDescent="0.25">
      <c r="A45" s="82">
        <v>42033</v>
      </c>
      <c r="B45" s="83">
        <v>87.37</v>
      </c>
      <c r="C45" s="83">
        <v>89.04</v>
      </c>
      <c r="D45" s="83">
        <v>87.27</v>
      </c>
      <c r="E45" s="83">
        <v>88.76</v>
      </c>
      <c r="F45" s="84">
        <v>3352600</v>
      </c>
      <c r="G45" s="83">
        <v>86.07</v>
      </c>
      <c r="H45" s="84">
        <f>EOD_T-A45</f>
        <v>61</v>
      </c>
      <c r="I45" s="83">
        <f t="shared" si="0"/>
        <v>1.019999999999996</v>
      </c>
      <c r="J45" s="83">
        <f t="shared" si="1"/>
        <v>1.1992945326278612</v>
      </c>
      <c r="K45" s="83">
        <f>J45-CBA_90DSMR</f>
        <v>1.0085630028342294</v>
      </c>
      <c r="L45" s="83">
        <f t="shared" si="2"/>
        <v>1.0171993306859979</v>
      </c>
    </row>
    <row r="46" spans="1:12" x14ac:dyDescent="0.25">
      <c r="A46" s="82">
        <v>42032</v>
      </c>
      <c r="B46" s="83">
        <v>87.37</v>
      </c>
      <c r="C46" s="83">
        <v>87.97</v>
      </c>
      <c r="D46" s="83">
        <v>86.8</v>
      </c>
      <c r="E46" s="83">
        <v>87.7</v>
      </c>
      <c r="F46" s="84">
        <v>2064400</v>
      </c>
      <c r="G46" s="83">
        <v>85.05</v>
      </c>
      <c r="H46" s="84">
        <f>EOD_T-A46</f>
        <v>62</v>
      </c>
      <c r="I46" s="83">
        <f t="shared" si="0"/>
        <v>6.9999999999993179E-2</v>
      </c>
      <c r="J46" s="83">
        <f t="shared" si="1"/>
        <v>8.2372322899497738E-2</v>
      </c>
      <c r="K46" s="83">
        <f>J46-CBA_90DSMR</f>
        <v>-0.10835920689413418</v>
      </c>
      <c r="L46" s="83">
        <f t="shared" si="2"/>
        <v>1.1741717718725777E-2</v>
      </c>
    </row>
    <row r="47" spans="1:12" x14ac:dyDescent="0.25">
      <c r="A47" s="82">
        <v>42031</v>
      </c>
      <c r="B47" s="83">
        <v>86.35</v>
      </c>
      <c r="C47" s="83">
        <v>87.65</v>
      </c>
      <c r="D47" s="83">
        <v>86.28</v>
      </c>
      <c r="E47" s="83">
        <v>87.63</v>
      </c>
      <c r="F47" s="84">
        <v>2755800</v>
      </c>
      <c r="G47" s="83">
        <v>84.98</v>
      </c>
      <c r="H47" s="84">
        <f>EOD_T-A47</f>
        <v>63</v>
      </c>
      <c r="I47" s="83">
        <f t="shared" si="0"/>
        <v>1.3599999999999994</v>
      </c>
      <c r="J47" s="83">
        <f t="shared" si="1"/>
        <v>1.6264051662281742</v>
      </c>
      <c r="K47" s="83">
        <f>J47-CBA_90DSMR</f>
        <v>1.4356736364345424</v>
      </c>
      <c r="L47" s="83">
        <f t="shared" si="2"/>
        <v>2.0611587903531827</v>
      </c>
    </row>
    <row r="48" spans="1:12" x14ac:dyDescent="0.25">
      <c r="A48" s="82">
        <v>42030</v>
      </c>
      <c r="B48" s="83">
        <v>86.23</v>
      </c>
      <c r="C48" s="83">
        <v>86.23</v>
      </c>
      <c r="D48" s="83">
        <v>86.23</v>
      </c>
      <c r="E48" s="83">
        <v>86.23</v>
      </c>
      <c r="F48" s="84">
        <v>0</v>
      </c>
      <c r="G48" s="83">
        <v>83.62</v>
      </c>
      <c r="H48" s="84">
        <f>EOD_T-A48</f>
        <v>64</v>
      </c>
      <c r="I48" s="83">
        <f t="shared" si="0"/>
        <v>0</v>
      </c>
      <c r="J48" s="83">
        <f t="shared" si="1"/>
        <v>0</v>
      </c>
      <c r="K48" s="83">
        <f>J48-CBA_90DSMR</f>
        <v>-0.19073152979363192</v>
      </c>
      <c r="L48" s="83">
        <f t="shared" si="2"/>
        <v>3.6378516457419102E-2</v>
      </c>
    </row>
    <row r="49" spans="1:12" x14ac:dyDescent="0.25">
      <c r="A49" s="82">
        <v>42027</v>
      </c>
      <c r="B49" s="83">
        <v>85.95</v>
      </c>
      <c r="C49" s="83">
        <v>86.23</v>
      </c>
      <c r="D49" s="83">
        <v>85.81</v>
      </c>
      <c r="E49" s="83">
        <v>86.23</v>
      </c>
      <c r="F49" s="84">
        <v>2128600</v>
      </c>
      <c r="G49" s="83">
        <v>83.62</v>
      </c>
      <c r="H49" s="84">
        <f>EOD_T-A49</f>
        <v>67</v>
      </c>
      <c r="I49" s="83">
        <f t="shared" si="0"/>
        <v>0.96999999999999886</v>
      </c>
      <c r="J49" s="83">
        <f t="shared" si="1"/>
        <v>1.1736237144585586</v>
      </c>
      <c r="K49" s="83">
        <f>J49-CBA_90DSMR</f>
        <v>0.98289218466492667</v>
      </c>
      <c r="L49" s="83">
        <f t="shared" si="2"/>
        <v>0.96607704667539229</v>
      </c>
    </row>
    <row r="50" spans="1:12" x14ac:dyDescent="0.25">
      <c r="A50" s="82">
        <v>42026</v>
      </c>
      <c r="B50" s="83">
        <v>85.22</v>
      </c>
      <c r="C50" s="83">
        <v>85.45</v>
      </c>
      <c r="D50" s="83">
        <v>84.96</v>
      </c>
      <c r="E50" s="83">
        <v>85.23</v>
      </c>
      <c r="F50" s="84">
        <v>2073000</v>
      </c>
      <c r="G50" s="83">
        <v>82.65</v>
      </c>
      <c r="H50" s="84">
        <f>EOD_T-A50</f>
        <v>68</v>
      </c>
      <c r="I50" s="83">
        <f t="shared" si="0"/>
        <v>0.54000000000000625</v>
      </c>
      <c r="J50" s="83">
        <f t="shared" si="1"/>
        <v>0.65765436609427141</v>
      </c>
      <c r="K50" s="83">
        <f>J50-CBA_90DSMR</f>
        <v>0.46692283630063947</v>
      </c>
      <c r="L50" s="83">
        <f t="shared" si="2"/>
        <v>0.21801693505903377</v>
      </c>
    </row>
    <row r="51" spans="1:12" x14ac:dyDescent="0.25">
      <c r="A51" s="82">
        <v>42025</v>
      </c>
      <c r="B51" s="83">
        <v>83.9</v>
      </c>
      <c r="C51" s="83">
        <v>84.67</v>
      </c>
      <c r="D51" s="83">
        <v>83.8</v>
      </c>
      <c r="E51" s="83">
        <v>84.67</v>
      </c>
      <c r="F51" s="84">
        <v>2407700</v>
      </c>
      <c r="G51" s="83">
        <v>82.11</v>
      </c>
      <c r="H51" s="84">
        <f>EOD_T-A51</f>
        <v>69</v>
      </c>
      <c r="I51" s="83">
        <f t="shared" si="0"/>
        <v>1.1400000000000006</v>
      </c>
      <c r="J51" s="83">
        <f t="shared" si="1"/>
        <v>1.4079288625416828</v>
      </c>
      <c r="K51" s="83">
        <f>J51-CBA_90DSMR</f>
        <v>1.217197332748051</v>
      </c>
      <c r="L51" s="83">
        <f t="shared" si="2"/>
        <v>1.4815693468489695</v>
      </c>
    </row>
    <row r="52" spans="1:12" x14ac:dyDescent="0.25">
      <c r="A52" s="82">
        <v>42024</v>
      </c>
      <c r="B52" s="83">
        <v>83.13</v>
      </c>
      <c r="C52" s="83">
        <v>83.84</v>
      </c>
      <c r="D52" s="83">
        <v>83.04</v>
      </c>
      <c r="E52" s="83">
        <v>83.5</v>
      </c>
      <c r="F52" s="84">
        <v>2401100</v>
      </c>
      <c r="G52" s="83">
        <v>80.97</v>
      </c>
      <c r="H52" s="84">
        <f>EOD_T-A52</f>
        <v>70</v>
      </c>
      <c r="I52" s="83">
        <f t="shared" si="0"/>
        <v>0.37999999999999545</v>
      </c>
      <c r="J52" s="83">
        <f t="shared" si="1"/>
        <v>0.47152252140463508</v>
      </c>
      <c r="K52" s="83">
        <f>J52-CBA_90DSMR</f>
        <v>0.28079099161100318</v>
      </c>
      <c r="L52" s="83">
        <f t="shared" si="2"/>
        <v>7.8843580969890456E-2</v>
      </c>
    </row>
    <row r="53" spans="1:12" x14ac:dyDescent="0.25">
      <c r="A53" s="82">
        <v>42023</v>
      </c>
      <c r="B53" s="83">
        <v>84.02</v>
      </c>
      <c r="C53" s="83">
        <v>84.43</v>
      </c>
      <c r="D53" s="83">
        <v>82.97</v>
      </c>
      <c r="E53" s="83">
        <v>83.1</v>
      </c>
      <c r="F53" s="84">
        <v>2501700</v>
      </c>
      <c r="G53" s="83">
        <v>80.59</v>
      </c>
      <c r="H53" s="84">
        <f>EOD_T-A53</f>
        <v>71</v>
      </c>
      <c r="I53" s="83">
        <f t="shared" si="0"/>
        <v>-0.45000000000000284</v>
      </c>
      <c r="J53" s="83">
        <f t="shared" si="1"/>
        <v>-0.55528134254689387</v>
      </c>
      <c r="K53" s="83">
        <f>J53-CBA_90DSMR</f>
        <v>-0.74601287234052582</v>
      </c>
      <c r="L53" s="83">
        <f t="shared" si="2"/>
        <v>0.55653520569776171</v>
      </c>
    </row>
    <row r="54" spans="1:12" x14ac:dyDescent="0.25">
      <c r="A54" s="82">
        <v>42020</v>
      </c>
      <c r="B54" s="83">
        <v>83.14</v>
      </c>
      <c r="C54" s="83">
        <v>84.09</v>
      </c>
      <c r="D54" s="83">
        <v>82.89</v>
      </c>
      <c r="E54" s="83">
        <v>83.57</v>
      </c>
      <c r="F54" s="84">
        <v>2675600</v>
      </c>
      <c r="G54" s="83">
        <v>81.040000000000006</v>
      </c>
      <c r="H54" s="84">
        <f>EOD_T-A54</f>
        <v>74</v>
      </c>
      <c r="I54" s="83">
        <f t="shared" si="0"/>
        <v>6.0000000000002274E-2</v>
      </c>
      <c r="J54" s="83">
        <f t="shared" si="1"/>
        <v>7.4092368486048749E-2</v>
      </c>
      <c r="K54" s="83">
        <f>J54-CBA_90DSMR</f>
        <v>-0.11663916130758317</v>
      </c>
      <c r="L54" s="83">
        <f t="shared" si="2"/>
        <v>1.3604693950536408E-2</v>
      </c>
    </row>
    <row r="55" spans="1:12" x14ac:dyDescent="0.25">
      <c r="A55" s="82">
        <v>42019</v>
      </c>
      <c r="B55" s="83">
        <v>83.09</v>
      </c>
      <c r="C55" s="83">
        <v>83.75</v>
      </c>
      <c r="D55" s="83">
        <v>82.89</v>
      </c>
      <c r="E55" s="83">
        <v>83.51</v>
      </c>
      <c r="F55" s="84">
        <v>3651700</v>
      </c>
      <c r="G55" s="83">
        <v>80.98</v>
      </c>
      <c r="H55" s="84">
        <f>EOD_T-A55</f>
        <v>75</v>
      </c>
      <c r="I55" s="83">
        <f t="shared" si="0"/>
        <v>-0.17000000000000171</v>
      </c>
      <c r="J55" s="83">
        <f t="shared" si="1"/>
        <v>-0.20948860135551656</v>
      </c>
      <c r="K55" s="83">
        <f>J55-CBA_90DSMR</f>
        <v>-0.40022013114914845</v>
      </c>
      <c r="L55" s="83">
        <f t="shared" si="2"/>
        <v>0.16017615337704158</v>
      </c>
    </row>
    <row r="56" spans="1:12" x14ac:dyDescent="0.25">
      <c r="A56" s="82">
        <v>42018</v>
      </c>
      <c r="B56" s="83">
        <v>85.18</v>
      </c>
      <c r="C56" s="83">
        <v>85.2</v>
      </c>
      <c r="D56" s="83">
        <v>83.68</v>
      </c>
      <c r="E56" s="83">
        <v>83.68</v>
      </c>
      <c r="F56" s="84">
        <v>4225500</v>
      </c>
      <c r="G56" s="83">
        <v>81.150000000000006</v>
      </c>
      <c r="H56" s="84">
        <f>EOD_T-A56</f>
        <v>76</v>
      </c>
      <c r="I56" s="83">
        <f t="shared" si="0"/>
        <v>-1.5699999999999932</v>
      </c>
      <c r="J56" s="83">
        <f t="shared" si="1"/>
        <v>-1.8979690522243631</v>
      </c>
      <c r="K56" s="83">
        <f>J56-CBA_90DSMR</f>
        <v>-2.0887005820179949</v>
      </c>
      <c r="L56" s="83">
        <f t="shared" si="2"/>
        <v>4.3626701213223109</v>
      </c>
    </row>
    <row r="57" spans="1:12" x14ac:dyDescent="0.25">
      <c r="A57" s="82">
        <v>42017</v>
      </c>
      <c r="B57" s="83">
        <v>85.01</v>
      </c>
      <c r="C57" s="83">
        <v>85.43</v>
      </c>
      <c r="D57" s="83">
        <v>85</v>
      </c>
      <c r="E57" s="83">
        <v>85.3</v>
      </c>
      <c r="F57" s="84">
        <v>1831500</v>
      </c>
      <c r="G57" s="83">
        <v>82.72</v>
      </c>
      <c r="H57" s="84">
        <f>EOD_T-A57</f>
        <v>77</v>
      </c>
      <c r="I57" s="83">
        <f t="shared" si="0"/>
        <v>-0.34000000000000341</v>
      </c>
      <c r="J57" s="83">
        <f t="shared" si="1"/>
        <v>-0.40934264387190394</v>
      </c>
      <c r="K57" s="83">
        <f>J57-CBA_90DSMR</f>
        <v>-0.60007417366553584</v>
      </c>
      <c r="L57" s="83">
        <f t="shared" si="2"/>
        <v>0.36008901390037568</v>
      </c>
    </row>
    <row r="58" spans="1:12" x14ac:dyDescent="0.25">
      <c r="A58" s="82">
        <v>42016</v>
      </c>
      <c r="B58" s="83">
        <v>85.69</v>
      </c>
      <c r="C58" s="83">
        <v>86.2</v>
      </c>
      <c r="D58" s="83">
        <v>85.49</v>
      </c>
      <c r="E58" s="83">
        <v>85.65</v>
      </c>
      <c r="F58" s="84">
        <v>1322400</v>
      </c>
      <c r="G58" s="83">
        <v>83.06</v>
      </c>
      <c r="H58" s="84">
        <f>EOD_T-A58</f>
        <v>78</v>
      </c>
      <c r="I58" s="83">
        <f t="shared" si="0"/>
        <v>-0.37999999999999545</v>
      </c>
      <c r="J58" s="83">
        <f t="shared" si="1"/>
        <v>-0.45541706615531574</v>
      </c>
      <c r="K58" s="83">
        <f>J58-CBA_90DSMR</f>
        <v>-0.64614859594894769</v>
      </c>
      <c r="L58" s="83">
        <f t="shared" si="2"/>
        <v>0.41750800804679644</v>
      </c>
    </row>
    <row r="59" spans="1:12" x14ac:dyDescent="0.25">
      <c r="A59" s="82">
        <v>42013</v>
      </c>
      <c r="B59" s="83">
        <v>86.37</v>
      </c>
      <c r="C59" s="83">
        <v>86.47</v>
      </c>
      <c r="D59" s="83">
        <v>85.63</v>
      </c>
      <c r="E59" s="83">
        <v>86.04</v>
      </c>
      <c r="F59" s="84">
        <v>2633100</v>
      </c>
      <c r="G59" s="83">
        <v>83.44</v>
      </c>
      <c r="H59" s="84">
        <f>EOD_T-A59</f>
        <v>81</v>
      </c>
      <c r="I59" s="83">
        <f t="shared" si="0"/>
        <v>0.62999999999999545</v>
      </c>
      <c r="J59" s="83">
        <f t="shared" si="1"/>
        <v>0.76077768385460143</v>
      </c>
      <c r="K59" s="83">
        <f>J59-CBA_90DSMR</f>
        <v>0.57004615406096948</v>
      </c>
      <c r="L59" s="83">
        <f t="shared" si="2"/>
        <v>0.32495261775970252</v>
      </c>
    </row>
    <row r="60" spans="1:12" x14ac:dyDescent="0.25">
      <c r="A60" s="82">
        <v>42012</v>
      </c>
      <c r="B60" s="83">
        <v>85.54</v>
      </c>
      <c r="C60" s="83">
        <v>85.65</v>
      </c>
      <c r="D60" s="83">
        <v>85.13</v>
      </c>
      <c r="E60" s="83">
        <v>85.39</v>
      </c>
      <c r="F60" s="84">
        <v>1986900</v>
      </c>
      <c r="G60" s="83">
        <v>82.81</v>
      </c>
      <c r="H60" s="84">
        <f>EOD_T-A60</f>
        <v>82</v>
      </c>
      <c r="I60" s="83">
        <f t="shared" si="0"/>
        <v>0.28000000000000114</v>
      </c>
      <c r="J60" s="83">
        <f t="shared" si="1"/>
        <v>0.33927056827820323</v>
      </c>
      <c r="K60" s="83">
        <f>J60-CBA_90DSMR</f>
        <v>0.14853903848457131</v>
      </c>
      <c r="L60" s="83">
        <f t="shared" si="2"/>
        <v>2.2063845953920958E-2</v>
      </c>
    </row>
    <row r="61" spans="1:12" x14ac:dyDescent="0.25">
      <c r="A61" s="82">
        <v>42011</v>
      </c>
      <c r="B61" s="83">
        <v>85.31</v>
      </c>
      <c r="C61" s="83">
        <v>85.49</v>
      </c>
      <c r="D61" s="83">
        <v>84.55</v>
      </c>
      <c r="E61" s="83">
        <v>85.11</v>
      </c>
      <c r="F61" s="84">
        <v>2115700</v>
      </c>
      <c r="G61" s="83">
        <v>82.53</v>
      </c>
      <c r="H61" s="84">
        <f>EOD_T-A61</f>
        <v>83</v>
      </c>
      <c r="I61" s="83">
        <f t="shared" si="0"/>
        <v>-0.18999999999999773</v>
      </c>
      <c r="J61" s="83">
        <f t="shared" si="1"/>
        <v>-0.229690522243711</v>
      </c>
      <c r="K61" s="83">
        <f>J61-CBA_90DSMR</f>
        <v>-0.42042205203734295</v>
      </c>
      <c r="L61" s="83">
        <f t="shared" si="2"/>
        <v>0.17675470183929032</v>
      </c>
    </row>
    <row r="62" spans="1:12" x14ac:dyDescent="0.25">
      <c r="A62" s="82">
        <v>42010</v>
      </c>
      <c r="B62" s="83">
        <v>85.1</v>
      </c>
      <c r="C62" s="83">
        <v>85.8</v>
      </c>
      <c r="D62" s="83">
        <v>84.87</v>
      </c>
      <c r="E62" s="83">
        <v>85.3</v>
      </c>
      <c r="F62" s="84">
        <v>2463900</v>
      </c>
      <c r="G62" s="83">
        <v>82.72</v>
      </c>
      <c r="H62" s="84">
        <f>EOD_T-A62</f>
        <v>84</v>
      </c>
      <c r="I62" s="83">
        <f t="shared" si="0"/>
        <v>-0.62999999999999545</v>
      </c>
      <c r="J62" s="83">
        <f t="shared" si="1"/>
        <v>-0.75584883023394789</v>
      </c>
      <c r="K62" s="83">
        <f>J62-CBA_90DSMR</f>
        <v>-0.94658036002757984</v>
      </c>
      <c r="L62" s="83">
        <f t="shared" si="2"/>
        <v>0.89601437798994266</v>
      </c>
    </row>
    <row r="63" spans="1:12" x14ac:dyDescent="0.25">
      <c r="A63" s="82">
        <v>42009</v>
      </c>
      <c r="B63" s="83">
        <v>85.7</v>
      </c>
      <c r="C63" s="83">
        <v>86.24</v>
      </c>
      <c r="D63" s="83">
        <v>85.51</v>
      </c>
      <c r="E63" s="83">
        <v>85.95</v>
      </c>
      <c r="F63" s="84">
        <v>1344300</v>
      </c>
      <c r="G63" s="83">
        <v>83.35</v>
      </c>
      <c r="H63" s="84">
        <f>EOD_T-A63</f>
        <v>85</v>
      </c>
      <c r="I63" s="83">
        <f t="shared" si="0"/>
        <v>0.19999999999998863</v>
      </c>
      <c r="J63" s="83">
        <f t="shared" si="1"/>
        <v>0.24052916416114084</v>
      </c>
      <c r="K63" s="83">
        <f>J63-CBA_90DSMR</f>
        <v>4.9797634367508919E-2</v>
      </c>
      <c r="L63" s="83">
        <f t="shared" si="2"/>
        <v>2.4798043886001056E-3</v>
      </c>
    </row>
    <row r="64" spans="1:12" x14ac:dyDescent="0.25">
      <c r="A64" s="82">
        <v>42006</v>
      </c>
      <c r="B64" s="83">
        <v>85.42</v>
      </c>
      <c r="C64" s="83">
        <v>85.74</v>
      </c>
      <c r="D64" s="83">
        <v>85.12</v>
      </c>
      <c r="E64" s="83">
        <v>85.74</v>
      </c>
      <c r="F64" s="84">
        <v>944300</v>
      </c>
      <c r="G64" s="83">
        <v>83.15</v>
      </c>
      <c r="H64" s="84">
        <f>EOD_T-A64</f>
        <v>88</v>
      </c>
      <c r="I64" s="83">
        <f t="shared" si="0"/>
        <v>9.0000000000003411E-2</v>
      </c>
      <c r="J64" s="83">
        <f t="shared" si="1"/>
        <v>0.10835540573080113</v>
      </c>
      <c r="K64" s="83">
        <f>J64-CBA_90DSMR</f>
        <v>-8.2376124062830791E-2</v>
      </c>
      <c r="L64" s="83">
        <f t="shared" si="2"/>
        <v>6.7858258156148904E-3</v>
      </c>
    </row>
    <row r="65" spans="1:12" x14ac:dyDescent="0.25">
      <c r="A65" s="82">
        <v>42005</v>
      </c>
      <c r="B65" s="83">
        <v>85.65</v>
      </c>
      <c r="C65" s="83">
        <v>85.65</v>
      </c>
      <c r="D65" s="83">
        <v>85.65</v>
      </c>
      <c r="E65" s="83">
        <v>85.65</v>
      </c>
      <c r="F65" s="84">
        <v>0</v>
      </c>
      <c r="G65" s="83">
        <v>83.06</v>
      </c>
      <c r="H65" s="84">
        <f>EOD_T-A65</f>
        <v>89</v>
      </c>
      <c r="I65" s="83">
        <f t="shared" si="0"/>
        <v>0</v>
      </c>
      <c r="J65" s="83">
        <f t="shared" si="1"/>
        <v>0</v>
      </c>
      <c r="K65" s="83">
        <f>J65-CBA_90DSMR</f>
        <v>-0.19073152979363192</v>
      </c>
      <c r="L65" s="83">
        <f t="shared" si="2"/>
        <v>3.6378516457419102E-2</v>
      </c>
    </row>
    <row r="66" spans="1:12" x14ac:dyDescent="0.25">
      <c r="A66" s="82">
        <v>42004</v>
      </c>
      <c r="B66" s="83">
        <v>85.6</v>
      </c>
      <c r="C66" s="83">
        <v>85.8</v>
      </c>
      <c r="D66" s="83">
        <v>85.45</v>
      </c>
      <c r="E66" s="83">
        <v>85.65</v>
      </c>
      <c r="F66" s="84">
        <v>710200</v>
      </c>
      <c r="G66" s="83">
        <v>83.06</v>
      </c>
      <c r="H66" s="84">
        <f>EOD_T-A66</f>
        <v>90</v>
      </c>
      <c r="I66" s="83">
        <f t="shared" si="0"/>
        <v>7.000000000000739E-2</v>
      </c>
      <c r="J66" s="83">
        <f t="shared" si="1"/>
        <v>8.4347511748412332E-2</v>
      </c>
      <c r="K66" s="83">
        <f>J66-CBA_90DSMR</f>
        <v>-0.10638401804521959</v>
      </c>
      <c r="L66" s="83">
        <f t="shared" si="2"/>
        <v>1.1317559295445607E-2</v>
      </c>
    </row>
    <row r="67" spans="1:12" x14ac:dyDescent="0.25">
      <c r="A67" s="82">
        <v>42003</v>
      </c>
      <c r="B67" s="83">
        <v>86.06</v>
      </c>
      <c r="C67" s="83">
        <v>86.64</v>
      </c>
      <c r="D67" s="83">
        <v>85.58</v>
      </c>
      <c r="E67" s="83">
        <v>85.58</v>
      </c>
      <c r="F67" s="84">
        <v>1585500</v>
      </c>
      <c r="G67" s="83">
        <v>82.99</v>
      </c>
      <c r="H67" s="84">
        <f>EOD_T-A67</f>
        <v>91</v>
      </c>
      <c r="I67" s="83">
        <f t="shared" ref="I67:I130" si="3">G67-G68</f>
        <v>-0.46000000000000796</v>
      </c>
      <c r="J67" s="83">
        <f t="shared" ref="J67:J130" si="4">I67/G68*100</f>
        <v>-0.55122828040743921</v>
      </c>
      <c r="K67" s="83">
        <f>J67-CBA_90DSMR</f>
        <v>-0.74195981020107116</v>
      </c>
      <c r="L67" s="83">
        <f t="shared" ref="L67:L130" si="5">K67*K67</f>
        <v>0.55050435995360958</v>
      </c>
    </row>
    <row r="68" spans="1:12" x14ac:dyDescent="0.25">
      <c r="A68" s="82">
        <v>42002</v>
      </c>
      <c r="B68" s="83">
        <v>85.25</v>
      </c>
      <c r="C68" s="83">
        <v>86.11</v>
      </c>
      <c r="D68" s="83">
        <v>85.18</v>
      </c>
      <c r="E68" s="83">
        <v>86.05</v>
      </c>
      <c r="F68" s="84">
        <v>1642800</v>
      </c>
      <c r="G68" s="83">
        <v>83.45</v>
      </c>
      <c r="H68" s="84">
        <f>EOD_T-A68</f>
        <v>92</v>
      </c>
      <c r="I68" s="83">
        <f t="shared" si="3"/>
        <v>1.1000000000000085</v>
      </c>
      <c r="J68" s="83">
        <f t="shared" si="4"/>
        <v>1.335761991499707</v>
      </c>
      <c r="K68" s="83">
        <f>J68-CBA_90DSMR</f>
        <v>1.1450304617060751</v>
      </c>
      <c r="L68" s="83">
        <f t="shared" si="5"/>
        <v>1.3110947582348276</v>
      </c>
    </row>
    <row r="69" spans="1:12" x14ac:dyDescent="0.25">
      <c r="A69" s="82">
        <v>41999</v>
      </c>
      <c r="B69" s="83">
        <v>84.92</v>
      </c>
      <c r="C69" s="83">
        <v>84.92</v>
      </c>
      <c r="D69" s="83">
        <v>84.92</v>
      </c>
      <c r="E69" s="83">
        <v>84.92</v>
      </c>
      <c r="F69" s="84">
        <v>0</v>
      </c>
      <c r="G69" s="83">
        <v>82.35</v>
      </c>
      <c r="H69" s="84">
        <f>EOD_T-A69</f>
        <v>95</v>
      </c>
      <c r="I69" s="83">
        <f t="shared" si="3"/>
        <v>0</v>
      </c>
      <c r="J69" s="83">
        <f t="shared" si="4"/>
        <v>0</v>
      </c>
      <c r="K69" s="83">
        <f>J69-CBA_90DSMR</f>
        <v>-0.19073152979363192</v>
      </c>
      <c r="L69" s="83">
        <f t="shared" si="5"/>
        <v>3.6378516457419102E-2</v>
      </c>
    </row>
    <row r="70" spans="1:12" x14ac:dyDescent="0.25">
      <c r="A70" s="82">
        <v>41998</v>
      </c>
      <c r="B70" s="83">
        <v>84.92</v>
      </c>
      <c r="C70" s="83">
        <v>84.92</v>
      </c>
      <c r="D70" s="83">
        <v>84.92</v>
      </c>
      <c r="E70" s="83">
        <v>84.92</v>
      </c>
      <c r="F70" s="84">
        <v>0</v>
      </c>
      <c r="G70" s="83">
        <v>82.35</v>
      </c>
      <c r="H70" s="84">
        <f>EOD_T-A70</f>
        <v>96</v>
      </c>
      <c r="I70" s="83">
        <f t="shared" si="3"/>
        <v>0</v>
      </c>
      <c r="J70" s="83">
        <f t="shared" si="4"/>
        <v>0</v>
      </c>
      <c r="K70" s="83">
        <f>J70-CBA_90DSMR</f>
        <v>-0.19073152979363192</v>
      </c>
      <c r="L70" s="83">
        <f t="shared" si="5"/>
        <v>3.6378516457419102E-2</v>
      </c>
    </row>
    <row r="71" spans="1:12" x14ac:dyDescent="0.25">
      <c r="A71" s="82">
        <v>41997</v>
      </c>
      <c r="B71" s="83">
        <v>85.08</v>
      </c>
      <c r="C71" s="83">
        <v>85.35</v>
      </c>
      <c r="D71" s="83">
        <v>84.5</v>
      </c>
      <c r="E71" s="83">
        <v>84.92</v>
      </c>
      <c r="F71" s="84">
        <v>1116400</v>
      </c>
      <c r="G71" s="83">
        <v>82.35</v>
      </c>
      <c r="H71" s="84">
        <f>EOD_T-A71</f>
        <v>97</v>
      </c>
      <c r="I71" s="83">
        <f t="shared" si="3"/>
        <v>-4.0000000000006253E-2</v>
      </c>
      <c r="J71" s="83">
        <f t="shared" si="4"/>
        <v>-4.8549581259869225E-2</v>
      </c>
      <c r="K71" s="83">
        <f>J71-CBA_90DSMR</f>
        <v>-0.23928111105350114</v>
      </c>
      <c r="L71" s="83">
        <f t="shared" si="5"/>
        <v>5.7255450106997945E-2</v>
      </c>
    </row>
    <row r="72" spans="1:12" x14ac:dyDescent="0.25">
      <c r="A72" s="82">
        <v>41996</v>
      </c>
      <c r="B72" s="83">
        <v>85.25</v>
      </c>
      <c r="C72" s="83">
        <v>85.85</v>
      </c>
      <c r="D72" s="83">
        <v>84.92</v>
      </c>
      <c r="E72" s="83">
        <v>84.96</v>
      </c>
      <c r="F72" s="84">
        <v>2032900</v>
      </c>
      <c r="G72" s="83">
        <v>82.39</v>
      </c>
      <c r="H72" s="84">
        <f>EOD_T-A72</f>
        <v>98</v>
      </c>
      <c r="I72" s="83">
        <f t="shared" si="3"/>
        <v>-0.37999999999999545</v>
      </c>
      <c r="J72" s="83">
        <f t="shared" si="4"/>
        <v>-0.45910353992992087</v>
      </c>
      <c r="K72" s="83">
        <f>J72-CBA_90DSMR</f>
        <v>-0.64983506972355276</v>
      </c>
      <c r="L72" s="83">
        <f t="shared" si="5"/>
        <v>0.4222856178426147</v>
      </c>
    </row>
    <row r="73" spans="1:12" x14ac:dyDescent="0.25">
      <c r="A73" s="82">
        <v>41995</v>
      </c>
      <c r="B73" s="83">
        <v>83.8</v>
      </c>
      <c r="C73" s="83">
        <v>85.35</v>
      </c>
      <c r="D73" s="83">
        <v>83.62</v>
      </c>
      <c r="E73" s="83">
        <v>85.35</v>
      </c>
      <c r="F73" s="84">
        <v>3349400</v>
      </c>
      <c r="G73" s="83">
        <v>82.77</v>
      </c>
      <c r="H73" s="84">
        <f>EOD_T-A73</f>
        <v>99</v>
      </c>
      <c r="I73" s="83">
        <f t="shared" si="3"/>
        <v>1.5899999999999892</v>
      </c>
      <c r="J73" s="83">
        <f t="shared" si="4"/>
        <v>1.9586104951958476</v>
      </c>
      <c r="K73" s="83">
        <f>J73-CBA_90DSMR</f>
        <v>1.7678789654022158</v>
      </c>
      <c r="L73" s="83">
        <f t="shared" si="5"/>
        <v>3.1253960363116087</v>
      </c>
    </row>
    <row r="74" spans="1:12" x14ac:dyDescent="0.25">
      <c r="A74" s="82">
        <v>41992</v>
      </c>
      <c r="B74" s="83">
        <v>82.7</v>
      </c>
      <c r="C74" s="83">
        <v>83.82</v>
      </c>
      <c r="D74" s="83">
        <v>82.64</v>
      </c>
      <c r="E74" s="83">
        <v>83.71</v>
      </c>
      <c r="F74" s="84">
        <v>15145400</v>
      </c>
      <c r="G74" s="83">
        <v>81.180000000000007</v>
      </c>
      <c r="H74" s="84">
        <f>EOD_T-A74</f>
        <v>102</v>
      </c>
      <c r="I74" s="83">
        <f t="shared" si="3"/>
        <v>1.8600000000000136</v>
      </c>
      <c r="J74" s="83">
        <f t="shared" si="4"/>
        <v>2.3449319213313338</v>
      </c>
      <c r="K74" s="83">
        <f>J74-CBA_90DSMR</f>
        <v>2.1542003915377017</v>
      </c>
      <c r="L74" s="83">
        <f t="shared" si="5"/>
        <v>4.6405793269011877</v>
      </c>
    </row>
    <row r="75" spans="1:12" x14ac:dyDescent="0.25">
      <c r="A75" s="82">
        <v>41991</v>
      </c>
      <c r="B75" s="83">
        <v>81.42</v>
      </c>
      <c r="C75" s="83">
        <v>82.2</v>
      </c>
      <c r="D75" s="83">
        <v>81.42</v>
      </c>
      <c r="E75" s="83">
        <v>81.8</v>
      </c>
      <c r="F75" s="84">
        <v>5064200</v>
      </c>
      <c r="G75" s="83">
        <v>79.319999999999993</v>
      </c>
      <c r="H75" s="84">
        <f>EOD_T-A75</f>
        <v>103</v>
      </c>
      <c r="I75" s="83">
        <f t="shared" si="3"/>
        <v>0.75</v>
      </c>
      <c r="J75" s="83">
        <f t="shared" si="4"/>
        <v>0.95456281023291334</v>
      </c>
      <c r="K75" s="83">
        <f>J75-CBA_90DSMR</f>
        <v>0.76383128043928139</v>
      </c>
      <c r="L75" s="83">
        <f t="shared" si="5"/>
        <v>0.58343822497751219</v>
      </c>
    </row>
    <row r="76" spans="1:12" x14ac:dyDescent="0.25">
      <c r="A76" s="82">
        <v>41990</v>
      </c>
      <c r="B76" s="83">
        <v>80.83</v>
      </c>
      <c r="C76" s="83">
        <v>81.75</v>
      </c>
      <c r="D76" s="83">
        <v>80.83</v>
      </c>
      <c r="E76" s="83">
        <v>81.02</v>
      </c>
      <c r="F76" s="84">
        <v>2969500</v>
      </c>
      <c r="G76" s="83">
        <v>78.569999999999993</v>
      </c>
      <c r="H76" s="84">
        <f>EOD_T-A76</f>
        <v>104</v>
      </c>
      <c r="I76" s="83">
        <f t="shared" si="3"/>
        <v>6.9999999999993179E-2</v>
      </c>
      <c r="J76" s="83">
        <f t="shared" si="4"/>
        <v>8.9171974522284314E-2</v>
      </c>
      <c r="K76" s="83">
        <f>J76-CBA_90DSMR</f>
        <v>-0.10155955527134761</v>
      </c>
      <c r="L76" s="83">
        <f t="shared" si="5"/>
        <v>1.0314343266913909E-2</v>
      </c>
    </row>
    <row r="77" spans="1:12" x14ac:dyDescent="0.25">
      <c r="A77" s="82">
        <v>41989</v>
      </c>
      <c r="B77" s="83">
        <v>80.930000000000007</v>
      </c>
      <c r="C77" s="83">
        <v>81.34</v>
      </c>
      <c r="D77" s="83">
        <v>80.86</v>
      </c>
      <c r="E77" s="83">
        <v>80.95</v>
      </c>
      <c r="F77" s="84">
        <v>3434100</v>
      </c>
      <c r="G77" s="83">
        <v>78.5</v>
      </c>
      <c r="H77" s="84">
        <f>EOD_T-A77</f>
        <v>105</v>
      </c>
      <c r="I77" s="83">
        <f t="shared" si="3"/>
        <v>-0.31000000000000227</v>
      </c>
      <c r="J77" s="83">
        <f t="shared" si="4"/>
        <v>-0.39335109757645259</v>
      </c>
      <c r="K77" s="83">
        <f>J77-CBA_90DSMR</f>
        <v>-0.58408262737008454</v>
      </c>
      <c r="L77" s="83">
        <f t="shared" si="5"/>
        <v>0.34115251559554105</v>
      </c>
    </row>
    <row r="78" spans="1:12" x14ac:dyDescent="0.25">
      <c r="A78" s="82">
        <v>41988</v>
      </c>
      <c r="B78" s="83">
        <v>81.16</v>
      </c>
      <c r="C78" s="83">
        <v>81.739999999999995</v>
      </c>
      <c r="D78" s="83">
        <v>80.88</v>
      </c>
      <c r="E78" s="83">
        <v>81.27</v>
      </c>
      <c r="F78" s="84">
        <v>2202000</v>
      </c>
      <c r="G78" s="83">
        <v>78.81</v>
      </c>
      <c r="H78" s="84">
        <f>EOD_T-A78</f>
        <v>106</v>
      </c>
      <c r="I78" s="83">
        <f t="shared" si="3"/>
        <v>-0.45999999999999375</v>
      </c>
      <c r="J78" s="83">
        <f t="shared" si="4"/>
        <v>-0.58029519364197524</v>
      </c>
      <c r="K78" s="83">
        <f>J78-CBA_90DSMR</f>
        <v>-0.77102672343560719</v>
      </c>
      <c r="L78" s="83">
        <f t="shared" si="5"/>
        <v>0.59448220825184828</v>
      </c>
    </row>
    <row r="79" spans="1:12" x14ac:dyDescent="0.25">
      <c r="A79" s="82">
        <v>41985</v>
      </c>
      <c r="B79" s="83">
        <v>81.69</v>
      </c>
      <c r="C79" s="83">
        <v>82.14</v>
      </c>
      <c r="D79" s="83">
        <v>81.41</v>
      </c>
      <c r="E79" s="83">
        <v>81.739999999999995</v>
      </c>
      <c r="F79" s="84">
        <v>2384400</v>
      </c>
      <c r="G79" s="83">
        <v>79.27</v>
      </c>
      <c r="H79" s="84">
        <f>EOD_T-A79</f>
        <v>109</v>
      </c>
      <c r="I79" s="83">
        <f t="shared" si="3"/>
        <v>-0.43000000000000682</v>
      </c>
      <c r="J79" s="83">
        <f t="shared" si="4"/>
        <v>-0.53952321204517795</v>
      </c>
      <c r="K79" s="83">
        <f>J79-CBA_90DSMR</f>
        <v>-0.7302547418388099</v>
      </c>
      <c r="L79" s="83">
        <f t="shared" si="5"/>
        <v>0.53327198797806685</v>
      </c>
    </row>
    <row r="80" spans="1:12" x14ac:dyDescent="0.25">
      <c r="A80" s="82">
        <v>41984</v>
      </c>
      <c r="B80" s="83">
        <v>81.42</v>
      </c>
      <c r="C80" s="83">
        <v>82.45</v>
      </c>
      <c r="D80" s="83">
        <v>81.42</v>
      </c>
      <c r="E80" s="83">
        <v>82.19</v>
      </c>
      <c r="F80" s="84">
        <v>3099400</v>
      </c>
      <c r="G80" s="83">
        <v>79.7</v>
      </c>
      <c r="H80" s="84">
        <f>EOD_T-A80</f>
        <v>110</v>
      </c>
      <c r="I80" s="83">
        <f t="shared" si="3"/>
        <v>-0.15999999999999659</v>
      </c>
      <c r="J80" s="83">
        <f t="shared" si="4"/>
        <v>-0.20035061357374981</v>
      </c>
      <c r="K80" s="83">
        <f>J80-CBA_90DSMR</f>
        <v>-0.39108214336738173</v>
      </c>
      <c r="L80" s="83">
        <f t="shared" si="5"/>
        <v>0.15294524286082531</v>
      </c>
    </row>
    <row r="81" spans="1:12" x14ac:dyDescent="0.25">
      <c r="A81" s="82">
        <v>41983</v>
      </c>
      <c r="B81" s="83">
        <v>82.05</v>
      </c>
      <c r="C81" s="83">
        <v>82.59</v>
      </c>
      <c r="D81" s="83">
        <v>81.400000000000006</v>
      </c>
      <c r="E81" s="83">
        <v>82.35</v>
      </c>
      <c r="F81" s="84">
        <v>3267700</v>
      </c>
      <c r="G81" s="83">
        <v>79.86</v>
      </c>
      <c r="H81" s="84">
        <f>EOD_T-A81</f>
        <v>111</v>
      </c>
      <c r="I81" s="83">
        <f t="shared" si="3"/>
        <v>0.31999999999999318</v>
      </c>
      <c r="J81" s="83">
        <f t="shared" si="4"/>
        <v>0.40231330148352173</v>
      </c>
      <c r="K81" s="83">
        <f>J81-CBA_90DSMR</f>
        <v>0.21158177168988981</v>
      </c>
      <c r="L81" s="83">
        <f t="shared" si="5"/>
        <v>4.4766846111432661E-2</v>
      </c>
    </row>
    <row r="82" spans="1:12" x14ac:dyDescent="0.25">
      <c r="A82" s="82">
        <v>41982</v>
      </c>
      <c r="B82" s="83">
        <v>81.69</v>
      </c>
      <c r="C82" s="83">
        <v>82.7</v>
      </c>
      <c r="D82" s="83">
        <v>81.69</v>
      </c>
      <c r="E82" s="83">
        <v>82.02</v>
      </c>
      <c r="F82" s="84">
        <v>3327700</v>
      </c>
      <c r="G82" s="83">
        <v>79.540000000000006</v>
      </c>
      <c r="H82" s="84">
        <f>EOD_T-A82</f>
        <v>112</v>
      </c>
      <c r="I82" s="83">
        <f t="shared" si="3"/>
        <v>-0.35999999999999943</v>
      </c>
      <c r="J82" s="83">
        <f t="shared" si="4"/>
        <v>-0.45056320400500549</v>
      </c>
      <c r="K82" s="83">
        <f>J82-CBA_90DSMR</f>
        <v>-0.64129473379863744</v>
      </c>
      <c r="L82" s="83">
        <f t="shared" si="5"/>
        <v>0.41125893559786525</v>
      </c>
    </row>
    <row r="83" spans="1:12" x14ac:dyDescent="0.25">
      <c r="A83" s="82">
        <v>41981</v>
      </c>
      <c r="B83" s="83">
        <v>82.25</v>
      </c>
      <c r="C83" s="83">
        <v>82.94</v>
      </c>
      <c r="D83" s="83">
        <v>82.2</v>
      </c>
      <c r="E83" s="83">
        <v>82.39</v>
      </c>
      <c r="F83" s="84">
        <v>3202700</v>
      </c>
      <c r="G83" s="83">
        <v>79.900000000000006</v>
      </c>
      <c r="H83" s="84">
        <f>EOD_T-A83</f>
        <v>113</v>
      </c>
      <c r="I83" s="83">
        <f t="shared" si="3"/>
        <v>0.73000000000000398</v>
      </c>
      <c r="J83" s="83">
        <f t="shared" si="4"/>
        <v>0.92206643930782362</v>
      </c>
      <c r="K83" s="83">
        <f>J83-CBA_90DSMR</f>
        <v>0.73133490951419167</v>
      </c>
      <c r="L83" s="83">
        <f t="shared" si="5"/>
        <v>0.53485074987413095</v>
      </c>
    </row>
    <row r="84" spans="1:12" x14ac:dyDescent="0.25">
      <c r="A84" s="82">
        <v>41978</v>
      </c>
      <c r="B84" s="83">
        <v>82</v>
      </c>
      <c r="C84" s="83">
        <v>82.47</v>
      </c>
      <c r="D84" s="83">
        <v>80.930000000000007</v>
      </c>
      <c r="E84" s="83">
        <v>81.64</v>
      </c>
      <c r="F84" s="84">
        <v>2153800</v>
      </c>
      <c r="G84" s="83">
        <v>79.17</v>
      </c>
      <c r="H84" s="84">
        <f>EOD_T-A84</f>
        <v>116</v>
      </c>
      <c r="I84" s="83">
        <f t="shared" si="3"/>
        <v>-0.42999999999999261</v>
      </c>
      <c r="J84" s="83">
        <f t="shared" si="4"/>
        <v>-0.54020100502511637</v>
      </c>
      <c r="K84" s="83">
        <f>J84-CBA_90DSMR</f>
        <v>-0.73093253481874831</v>
      </c>
      <c r="L84" s="83">
        <f t="shared" si="5"/>
        <v>0.53426237045656066</v>
      </c>
    </row>
    <row r="85" spans="1:12" x14ac:dyDescent="0.25">
      <c r="A85" s="82">
        <v>41977</v>
      </c>
      <c r="B85" s="83">
        <v>81.760000000000005</v>
      </c>
      <c r="C85" s="83">
        <v>82.22</v>
      </c>
      <c r="D85" s="83">
        <v>81.64</v>
      </c>
      <c r="E85" s="83">
        <v>82.08</v>
      </c>
      <c r="F85" s="84">
        <v>3025900</v>
      </c>
      <c r="G85" s="83">
        <v>79.599999999999994</v>
      </c>
      <c r="H85" s="84">
        <f>EOD_T-A85</f>
        <v>117</v>
      </c>
      <c r="I85" s="83">
        <f t="shared" si="3"/>
        <v>0.65999999999999659</v>
      </c>
      <c r="J85" s="83">
        <f t="shared" si="4"/>
        <v>0.83607803394983093</v>
      </c>
      <c r="K85" s="83">
        <f>J85-CBA_90DSMR</f>
        <v>0.64534650415619899</v>
      </c>
      <c r="L85" s="83">
        <f t="shared" si="5"/>
        <v>0.41647211042662696</v>
      </c>
    </row>
    <row r="86" spans="1:12" x14ac:dyDescent="0.25">
      <c r="A86" s="82">
        <v>41976</v>
      </c>
      <c r="B86" s="83">
        <v>80.61</v>
      </c>
      <c r="C86" s="83">
        <v>81.489999999999995</v>
      </c>
      <c r="D86" s="83">
        <v>80.260000000000005</v>
      </c>
      <c r="E86" s="83">
        <v>81.400000000000006</v>
      </c>
      <c r="F86" s="84">
        <v>2562600</v>
      </c>
      <c r="G86" s="83">
        <v>78.94</v>
      </c>
      <c r="H86" s="84">
        <f>EOD_T-A86</f>
        <v>118</v>
      </c>
      <c r="I86" s="83">
        <f t="shared" si="3"/>
        <v>0.64000000000000057</v>
      </c>
      <c r="J86" s="83">
        <f t="shared" si="4"/>
        <v>0.81736909323116302</v>
      </c>
      <c r="K86" s="83">
        <f>J86-CBA_90DSMR</f>
        <v>0.62663756343753108</v>
      </c>
      <c r="L86" s="83">
        <f t="shared" si="5"/>
        <v>0.39267463591092577</v>
      </c>
    </row>
    <row r="87" spans="1:12" x14ac:dyDescent="0.25">
      <c r="A87" s="82">
        <v>41975</v>
      </c>
      <c r="B87" s="83">
        <v>80.28</v>
      </c>
      <c r="C87" s="83">
        <v>80.86</v>
      </c>
      <c r="D87" s="83">
        <v>79.400000000000006</v>
      </c>
      <c r="E87" s="83">
        <v>80.739999999999995</v>
      </c>
      <c r="F87" s="84">
        <v>3249000</v>
      </c>
      <c r="G87" s="83">
        <v>78.3</v>
      </c>
      <c r="H87" s="84">
        <f>EOD_T-A87</f>
        <v>119</v>
      </c>
      <c r="I87" s="83">
        <f t="shared" si="3"/>
        <v>0.90999999999999659</v>
      </c>
      <c r="J87" s="83">
        <f t="shared" si="4"/>
        <v>1.1758625145367574</v>
      </c>
      <c r="K87" s="83">
        <f>J87-CBA_90DSMR</f>
        <v>0.98513098474312544</v>
      </c>
      <c r="L87" s="83">
        <f t="shared" si="5"/>
        <v>0.97048305710096006</v>
      </c>
    </row>
    <row r="88" spans="1:12" x14ac:dyDescent="0.25">
      <c r="A88" s="82">
        <v>41974</v>
      </c>
      <c r="B88" s="83">
        <v>80.75</v>
      </c>
      <c r="C88" s="83">
        <v>81.05</v>
      </c>
      <c r="D88" s="83">
        <v>79.56</v>
      </c>
      <c r="E88" s="83">
        <v>79.8</v>
      </c>
      <c r="F88" s="84">
        <v>2310600</v>
      </c>
      <c r="G88" s="83">
        <v>77.39</v>
      </c>
      <c r="H88" s="84">
        <f>EOD_T-A88</f>
        <v>120</v>
      </c>
      <c r="I88" s="83">
        <f t="shared" si="3"/>
        <v>-0.89000000000000057</v>
      </c>
      <c r="J88" s="83">
        <f t="shared" si="4"/>
        <v>-1.136944302503833</v>
      </c>
      <c r="K88" s="83">
        <f>J88-CBA_90DSMR</f>
        <v>-1.3276758322974649</v>
      </c>
      <c r="L88" s="83">
        <f t="shared" si="5"/>
        <v>1.7627231156667662</v>
      </c>
    </row>
    <row r="89" spans="1:12" x14ac:dyDescent="0.25">
      <c r="A89" s="82">
        <v>41971</v>
      </c>
      <c r="B89" s="83">
        <v>81.25</v>
      </c>
      <c r="C89" s="83">
        <v>81.31</v>
      </c>
      <c r="D89" s="83">
        <v>80.64</v>
      </c>
      <c r="E89" s="83">
        <v>80.72</v>
      </c>
      <c r="F89" s="84">
        <v>6650800</v>
      </c>
      <c r="G89" s="83">
        <v>78.28</v>
      </c>
      <c r="H89" s="84">
        <f>EOD_T-A89</f>
        <v>123</v>
      </c>
      <c r="I89" s="83">
        <f t="shared" si="3"/>
        <v>-0.75</v>
      </c>
      <c r="J89" s="83">
        <f t="shared" si="4"/>
        <v>-0.94900670631405792</v>
      </c>
      <c r="K89" s="83">
        <f>J89-CBA_90DSMR</f>
        <v>-1.1397382361076898</v>
      </c>
      <c r="L89" s="83">
        <f t="shared" si="5"/>
        <v>1.2990032468458679</v>
      </c>
    </row>
    <row r="90" spans="1:12" x14ac:dyDescent="0.25">
      <c r="A90" s="82">
        <v>41970</v>
      </c>
      <c r="B90" s="83">
        <v>81</v>
      </c>
      <c r="C90" s="83">
        <v>81.53</v>
      </c>
      <c r="D90" s="83">
        <v>80.73</v>
      </c>
      <c r="E90" s="83">
        <v>81.5</v>
      </c>
      <c r="F90" s="84">
        <v>2203200</v>
      </c>
      <c r="G90" s="83">
        <v>79.03</v>
      </c>
      <c r="H90" s="84">
        <f>EOD_T-A90</f>
        <v>124</v>
      </c>
      <c r="I90" s="83">
        <f t="shared" si="3"/>
        <v>0.46999999999999886</v>
      </c>
      <c r="J90" s="83">
        <f t="shared" si="4"/>
        <v>0.59826883910386819</v>
      </c>
      <c r="K90" s="83">
        <f>J90-CBA_90DSMR</f>
        <v>0.40753730931023624</v>
      </c>
      <c r="L90" s="83">
        <f t="shared" si="5"/>
        <v>0.16608665847982718</v>
      </c>
    </row>
    <row r="91" spans="1:12" x14ac:dyDescent="0.25">
      <c r="A91" s="82">
        <v>41969</v>
      </c>
      <c r="B91" s="83">
        <v>80.2</v>
      </c>
      <c r="C91" s="83">
        <v>81.010000000000005</v>
      </c>
      <c r="D91" s="83">
        <v>80.11</v>
      </c>
      <c r="E91" s="83">
        <v>81.010000000000005</v>
      </c>
      <c r="F91" s="84">
        <v>2017600</v>
      </c>
      <c r="G91" s="83">
        <v>78.56</v>
      </c>
      <c r="H91" s="84">
        <f>EOD_T-A91</f>
        <v>125</v>
      </c>
      <c r="I91" s="83">
        <f t="shared" si="3"/>
        <v>0.82000000000000739</v>
      </c>
      <c r="J91" s="83">
        <f t="shared" si="4"/>
        <v>1.0547980447646095</v>
      </c>
      <c r="K91" s="83">
        <f>J91-CBA_90DSMR</f>
        <v>0.86406651497097753</v>
      </c>
      <c r="L91" s="83">
        <f t="shared" si="5"/>
        <v>0.74661094229409053</v>
      </c>
    </row>
    <row r="92" spans="1:12" x14ac:dyDescent="0.25">
      <c r="A92" s="82">
        <v>41968</v>
      </c>
      <c r="B92" s="83">
        <v>80.06</v>
      </c>
      <c r="C92" s="83">
        <v>80.319999999999993</v>
      </c>
      <c r="D92" s="83">
        <v>79.75</v>
      </c>
      <c r="E92" s="83">
        <v>80.17</v>
      </c>
      <c r="F92" s="84">
        <v>2527800</v>
      </c>
      <c r="G92" s="83">
        <v>77.739999999999995</v>
      </c>
      <c r="H92" s="84">
        <f>EOD_T-A92</f>
        <v>126</v>
      </c>
      <c r="I92" s="83">
        <f t="shared" si="3"/>
        <v>-0.25</v>
      </c>
      <c r="J92" s="83">
        <f t="shared" si="4"/>
        <v>-0.32055391716886783</v>
      </c>
      <c r="K92" s="83">
        <f>J92-CBA_90DSMR</f>
        <v>-0.51128544696249978</v>
      </c>
      <c r="L92" s="83">
        <f t="shared" si="5"/>
        <v>0.26141280827564317</v>
      </c>
    </row>
    <row r="93" spans="1:12" x14ac:dyDescent="0.25">
      <c r="A93" s="82">
        <v>41967</v>
      </c>
      <c r="B93" s="83">
        <v>80.62</v>
      </c>
      <c r="C93" s="83">
        <v>80.63</v>
      </c>
      <c r="D93" s="83">
        <v>80.14</v>
      </c>
      <c r="E93" s="83">
        <v>80.42</v>
      </c>
      <c r="F93" s="84">
        <v>2098300</v>
      </c>
      <c r="G93" s="83">
        <v>77.989999999999995</v>
      </c>
      <c r="H93" s="84">
        <f>EOD_T-A93</f>
        <v>127</v>
      </c>
      <c r="I93" s="83">
        <f t="shared" si="3"/>
        <v>0.31999999999999318</v>
      </c>
      <c r="J93" s="83">
        <f t="shared" si="4"/>
        <v>0.41199948500063494</v>
      </c>
      <c r="K93" s="83">
        <f>J93-CBA_90DSMR</f>
        <v>0.22126795520700301</v>
      </c>
      <c r="L93" s="83">
        <f t="shared" si="5"/>
        <v>4.8959508001488294E-2</v>
      </c>
    </row>
    <row r="94" spans="1:12" x14ac:dyDescent="0.25">
      <c r="A94" s="82">
        <v>41964</v>
      </c>
      <c r="B94" s="83">
        <v>80.72</v>
      </c>
      <c r="C94" s="83">
        <v>80.8</v>
      </c>
      <c r="D94" s="83">
        <v>79.92</v>
      </c>
      <c r="E94" s="83">
        <v>80.09</v>
      </c>
      <c r="F94" s="84">
        <v>2160500</v>
      </c>
      <c r="G94" s="83">
        <v>77.67</v>
      </c>
      <c r="H94" s="84">
        <f>EOD_T-A94</f>
        <v>130</v>
      </c>
      <c r="I94" s="83">
        <f t="shared" si="3"/>
        <v>-0.23999999999999488</v>
      </c>
      <c r="J94" s="83">
        <f t="shared" si="4"/>
        <v>-0.30804774740084057</v>
      </c>
      <c r="K94" s="83">
        <f>J94-CBA_90DSMR</f>
        <v>-0.49877927719447246</v>
      </c>
      <c r="L94" s="83">
        <f t="shared" si="5"/>
        <v>0.24878076735864038</v>
      </c>
    </row>
    <row r="95" spans="1:12" x14ac:dyDescent="0.25">
      <c r="A95" s="82">
        <v>41963</v>
      </c>
      <c r="B95" s="83">
        <v>80.5</v>
      </c>
      <c r="C95" s="83">
        <v>80.95</v>
      </c>
      <c r="D95" s="83">
        <v>80.16</v>
      </c>
      <c r="E95" s="83">
        <v>80.34</v>
      </c>
      <c r="F95" s="84">
        <v>2150200</v>
      </c>
      <c r="G95" s="83">
        <v>77.91</v>
      </c>
      <c r="H95" s="84">
        <f>EOD_T-A95</f>
        <v>131</v>
      </c>
      <c r="I95" s="83">
        <f t="shared" si="3"/>
        <v>-0.18999999999999773</v>
      </c>
      <c r="J95" s="83">
        <f t="shared" si="4"/>
        <v>-0.24327784891164883</v>
      </c>
      <c r="K95" s="83">
        <f>J95-CBA_90DSMR</f>
        <v>-0.43400937870528078</v>
      </c>
      <c r="L95" s="83">
        <f t="shared" si="5"/>
        <v>0.18836414080414382</v>
      </c>
    </row>
    <row r="96" spans="1:12" x14ac:dyDescent="0.25">
      <c r="A96" s="82">
        <v>41962</v>
      </c>
      <c r="B96" s="83">
        <v>81.12</v>
      </c>
      <c r="C96" s="83">
        <v>81.2</v>
      </c>
      <c r="D96" s="83">
        <v>80.37</v>
      </c>
      <c r="E96" s="83">
        <v>80.540000000000006</v>
      </c>
      <c r="F96" s="84">
        <v>2055100</v>
      </c>
      <c r="G96" s="83">
        <v>78.099999999999994</v>
      </c>
      <c r="H96" s="84">
        <f>EOD_T-A96</f>
        <v>132</v>
      </c>
      <c r="I96" s="83">
        <f t="shared" si="3"/>
        <v>-0.40000000000000568</v>
      </c>
      <c r="J96" s="83">
        <f t="shared" si="4"/>
        <v>-0.50955414012739575</v>
      </c>
      <c r="K96" s="83">
        <f>J96-CBA_90DSMR</f>
        <v>-0.7002856699210277</v>
      </c>
      <c r="L96" s="83">
        <f t="shared" si="5"/>
        <v>0.49040001949674256</v>
      </c>
    </row>
    <row r="97" spans="1:12" x14ac:dyDescent="0.25">
      <c r="A97" s="82">
        <v>41961</v>
      </c>
      <c r="B97" s="83">
        <v>81.099999999999994</v>
      </c>
      <c r="C97" s="83">
        <v>81.48</v>
      </c>
      <c r="D97" s="83">
        <v>80.709999999999994</v>
      </c>
      <c r="E97" s="83">
        <v>80.95</v>
      </c>
      <c r="F97" s="84">
        <v>1763000</v>
      </c>
      <c r="G97" s="83">
        <v>78.5</v>
      </c>
      <c r="H97" s="84">
        <f>EOD_T-A97</f>
        <v>133</v>
      </c>
      <c r="I97" s="83">
        <f t="shared" si="3"/>
        <v>-4.0000000000006253E-2</v>
      </c>
      <c r="J97" s="83">
        <f t="shared" si="4"/>
        <v>-5.092946269417653E-2</v>
      </c>
      <c r="K97" s="83">
        <f>J97-CBA_90DSMR</f>
        <v>-0.24166099248780845</v>
      </c>
      <c r="L97" s="83">
        <f t="shared" si="5"/>
        <v>5.8400035290192616E-2</v>
      </c>
    </row>
    <row r="98" spans="1:12" x14ac:dyDescent="0.25">
      <c r="A98" s="82">
        <v>41960</v>
      </c>
      <c r="B98" s="83">
        <v>81.91</v>
      </c>
      <c r="C98" s="83">
        <v>81.91</v>
      </c>
      <c r="D98" s="83">
        <v>80.849999999999994</v>
      </c>
      <c r="E98" s="83">
        <v>80.989999999999995</v>
      </c>
      <c r="F98" s="84">
        <v>1928600</v>
      </c>
      <c r="G98" s="83">
        <v>78.540000000000006</v>
      </c>
      <c r="H98" s="84">
        <f>EOD_T-A98</f>
        <v>134</v>
      </c>
      <c r="I98" s="83">
        <f t="shared" si="3"/>
        <v>-0.75999999999999091</v>
      </c>
      <c r="J98" s="83">
        <f t="shared" si="4"/>
        <v>-0.95838587641865181</v>
      </c>
      <c r="K98" s="83">
        <f>J98-CBA_90DSMR</f>
        <v>-1.1491174062122838</v>
      </c>
      <c r="L98" s="83">
        <f t="shared" si="5"/>
        <v>1.3204708132600467</v>
      </c>
    </row>
    <row r="99" spans="1:12" x14ac:dyDescent="0.25">
      <c r="A99" s="82">
        <v>41957</v>
      </c>
      <c r="B99" s="83">
        <v>81.52</v>
      </c>
      <c r="C99" s="83">
        <v>81.900000000000006</v>
      </c>
      <c r="D99" s="83">
        <v>80.92</v>
      </c>
      <c r="E99" s="83">
        <v>81.77</v>
      </c>
      <c r="F99" s="84">
        <v>1971600</v>
      </c>
      <c r="G99" s="83">
        <v>79.3</v>
      </c>
      <c r="H99" s="84">
        <f>EOD_T-A99</f>
        <v>137</v>
      </c>
      <c r="I99" s="83">
        <f t="shared" si="3"/>
        <v>0.48999999999999488</v>
      </c>
      <c r="J99" s="83">
        <f t="shared" si="4"/>
        <v>0.62174850907244616</v>
      </c>
      <c r="K99" s="83">
        <f>J99-CBA_90DSMR</f>
        <v>0.43101697927881422</v>
      </c>
      <c r="L99" s="83">
        <f t="shared" si="5"/>
        <v>0.18577563642663375</v>
      </c>
    </row>
    <row r="100" spans="1:12" x14ac:dyDescent="0.25">
      <c r="A100" s="82">
        <v>41956</v>
      </c>
      <c r="B100" s="83">
        <v>82.01</v>
      </c>
      <c r="C100" s="83">
        <v>82.01</v>
      </c>
      <c r="D100" s="83">
        <v>81.12</v>
      </c>
      <c r="E100" s="83">
        <v>81.27</v>
      </c>
      <c r="F100" s="84">
        <v>3009400</v>
      </c>
      <c r="G100" s="83">
        <v>78.81</v>
      </c>
      <c r="H100" s="84">
        <f>EOD_T-A100</f>
        <v>138</v>
      </c>
      <c r="I100" s="83">
        <f t="shared" si="3"/>
        <v>-0.56000000000000227</v>
      </c>
      <c r="J100" s="83">
        <f t="shared" si="4"/>
        <v>-0.70555625551216106</v>
      </c>
      <c r="K100" s="83">
        <f>J100-CBA_90DSMR</f>
        <v>-0.89628778530579301</v>
      </c>
      <c r="L100" s="83">
        <f t="shared" si="5"/>
        <v>0.8033317940883633</v>
      </c>
    </row>
    <row r="101" spans="1:12" x14ac:dyDescent="0.25">
      <c r="A101" s="82">
        <v>41955</v>
      </c>
      <c r="B101" s="83">
        <v>82.94</v>
      </c>
      <c r="C101" s="83">
        <v>82.95</v>
      </c>
      <c r="D101" s="83">
        <v>81.75</v>
      </c>
      <c r="E101" s="83">
        <v>81.849999999999994</v>
      </c>
      <c r="F101" s="84">
        <v>3295400</v>
      </c>
      <c r="G101" s="83">
        <v>79.37</v>
      </c>
      <c r="H101" s="84">
        <f>EOD_T-A101</f>
        <v>139</v>
      </c>
      <c r="I101" s="83">
        <f t="shared" si="3"/>
        <v>-1.1199999999999903</v>
      </c>
      <c r="J101" s="83">
        <f t="shared" si="4"/>
        <v>-1.3914772021368995</v>
      </c>
      <c r="K101" s="83">
        <f>J101-CBA_90DSMR</f>
        <v>-1.5822087319305314</v>
      </c>
      <c r="L101" s="83">
        <f t="shared" si="5"/>
        <v>2.50338447139722</v>
      </c>
    </row>
    <row r="102" spans="1:12" x14ac:dyDescent="0.25">
      <c r="A102" s="82">
        <v>41954</v>
      </c>
      <c r="B102" s="83">
        <v>83</v>
      </c>
      <c r="C102" s="83">
        <v>83</v>
      </c>
      <c r="D102" s="83">
        <v>82.61</v>
      </c>
      <c r="E102" s="83">
        <v>83</v>
      </c>
      <c r="F102" s="84">
        <v>2722300</v>
      </c>
      <c r="G102" s="83">
        <v>80.489999999999995</v>
      </c>
      <c r="H102" s="84">
        <f>EOD_T-A102</f>
        <v>140</v>
      </c>
      <c r="I102" s="83">
        <f t="shared" si="3"/>
        <v>0.42999999999999261</v>
      </c>
      <c r="J102" s="83">
        <f t="shared" si="4"/>
        <v>0.53709717711715288</v>
      </c>
      <c r="K102" s="83">
        <f>J102-CBA_90DSMR</f>
        <v>0.34636564732352093</v>
      </c>
      <c r="L102" s="83">
        <f t="shared" si="5"/>
        <v>0.11996916164584168</v>
      </c>
    </row>
    <row r="103" spans="1:12" x14ac:dyDescent="0.25">
      <c r="A103" s="82">
        <v>41953</v>
      </c>
      <c r="B103" s="83">
        <v>82.5</v>
      </c>
      <c r="C103" s="83">
        <v>82.88</v>
      </c>
      <c r="D103" s="83">
        <v>81.93</v>
      </c>
      <c r="E103" s="83">
        <v>82.56</v>
      </c>
      <c r="F103" s="84">
        <v>3129900</v>
      </c>
      <c r="G103" s="83">
        <v>80.06</v>
      </c>
      <c r="H103" s="84">
        <f>EOD_T-A103</f>
        <v>141</v>
      </c>
      <c r="I103" s="83">
        <f t="shared" si="3"/>
        <v>-0.20000000000000284</v>
      </c>
      <c r="J103" s="83">
        <f t="shared" si="4"/>
        <v>-0.24919013207077351</v>
      </c>
      <c r="K103" s="83">
        <f>J103-CBA_90DSMR</f>
        <v>-0.4399216618644054</v>
      </c>
      <c r="L103" s="83">
        <f t="shared" si="5"/>
        <v>0.19353106857754024</v>
      </c>
    </row>
    <row r="104" spans="1:12" x14ac:dyDescent="0.25">
      <c r="A104" s="82">
        <v>41950</v>
      </c>
      <c r="B104" s="83">
        <v>81.81</v>
      </c>
      <c r="C104" s="83">
        <v>82.76</v>
      </c>
      <c r="D104" s="83">
        <v>81.55</v>
      </c>
      <c r="E104" s="83">
        <v>82.76</v>
      </c>
      <c r="F104" s="84">
        <v>5191100</v>
      </c>
      <c r="G104" s="83">
        <v>80.260000000000005</v>
      </c>
      <c r="H104" s="84">
        <f>EOD_T-A104</f>
        <v>144</v>
      </c>
      <c r="I104" s="83">
        <f t="shared" si="3"/>
        <v>1.5300000000000011</v>
      </c>
      <c r="J104" s="83">
        <f t="shared" si="4"/>
        <v>1.9433506922393002</v>
      </c>
      <c r="K104" s="83">
        <f>J104-CBA_90DSMR</f>
        <v>1.7526191624456684</v>
      </c>
      <c r="L104" s="83">
        <f t="shared" si="5"/>
        <v>3.071673928571756</v>
      </c>
    </row>
    <row r="105" spans="1:12" x14ac:dyDescent="0.25">
      <c r="A105" s="82">
        <v>41949</v>
      </c>
      <c r="B105" s="83">
        <v>81.650000000000006</v>
      </c>
      <c r="C105" s="83">
        <v>81.650000000000006</v>
      </c>
      <c r="D105" s="83">
        <v>80.709999999999994</v>
      </c>
      <c r="E105" s="83">
        <v>81.19</v>
      </c>
      <c r="F105" s="84">
        <v>3037200</v>
      </c>
      <c r="G105" s="83">
        <v>78.73</v>
      </c>
      <c r="H105" s="84">
        <f>EOD_T-A105</f>
        <v>145</v>
      </c>
      <c r="I105" s="83">
        <f t="shared" si="3"/>
        <v>-0.35999999999999943</v>
      </c>
      <c r="J105" s="83">
        <f t="shared" si="4"/>
        <v>-0.45517764572006503</v>
      </c>
      <c r="K105" s="83">
        <f>J105-CBA_90DSMR</f>
        <v>-0.64590917551369698</v>
      </c>
      <c r="L105" s="83">
        <f t="shared" si="5"/>
        <v>0.4171986630127838</v>
      </c>
    </row>
    <row r="106" spans="1:12" x14ac:dyDescent="0.25">
      <c r="A106" s="82">
        <v>41948</v>
      </c>
      <c r="B106" s="83">
        <v>81.08</v>
      </c>
      <c r="C106" s="83">
        <v>81.59</v>
      </c>
      <c r="D106" s="83">
        <v>80.33</v>
      </c>
      <c r="E106" s="83">
        <v>81.56</v>
      </c>
      <c r="F106" s="84">
        <v>3200100</v>
      </c>
      <c r="G106" s="83">
        <v>79.09</v>
      </c>
      <c r="H106" s="84">
        <f>EOD_T-A106</f>
        <v>146</v>
      </c>
      <c r="I106" s="83">
        <f t="shared" si="3"/>
        <v>0.76000000000000512</v>
      </c>
      <c r="J106" s="83">
        <f t="shared" si="4"/>
        <v>0.97025405336397941</v>
      </c>
      <c r="K106" s="83">
        <f>J106-CBA_90DSMR</f>
        <v>0.77952252357034746</v>
      </c>
      <c r="L106" s="83">
        <f t="shared" si="5"/>
        <v>0.60765536475348292</v>
      </c>
    </row>
    <row r="107" spans="1:12" x14ac:dyDescent="0.25">
      <c r="A107" s="82">
        <v>41947</v>
      </c>
      <c r="B107" s="83">
        <v>80.7</v>
      </c>
      <c r="C107" s="83">
        <v>81.099999999999994</v>
      </c>
      <c r="D107" s="83">
        <v>80.55</v>
      </c>
      <c r="E107" s="83">
        <v>80.77</v>
      </c>
      <c r="F107" s="84">
        <v>2285600</v>
      </c>
      <c r="G107" s="83">
        <v>78.33</v>
      </c>
      <c r="H107" s="84">
        <f>EOD_T-A107</f>
        <v>147</v>
      </c>
      <c r="I107" s="83">
        <f t="shared" si="3"/>
        <v>0.25</v>
      </c>
      <c r="J107" s="83">
        <f t="shared" si="4"/>
        <v>0.32018442622950821</v>
      </c>
      <c r="K107" s="83">
        <f>J107-CBA_90DSMR</f>
        <v>0.12945289643587629</v>
      </c>
      <c r="L107" s="83">
        <f t="shared" si="5"/>
        <v>1.6758052395637713E-2</v>
      </c>
    </row>
    <row r="108" spans="1:12" x14ac:dyDescent="0.25">
      <c r="A108" s="82">
        <v>41946</v>
      </c>
      <c r="B108" s="83">
        <v>80.400000000000006</v>
      </c>
      <c r="C108" s="83">
        <v>80.849999999999994</v>
      </c>
      <c r="D108" s="83">
        <v>80.349999999999994</v>
      </c>
      <c r="E108" s="83">
        <v>80.52</v>
      </c>
      <c r="F108" s="84">
        <v>1898400</v>
      </c>
      <c r="G108" s="83">
        <v>78.08</v>
      </c>
      <c r="H108" s="84">
        <f>EOD_T-A108</f>
        <v>148</v>
      </c>
      <c r="I108" s="83">
        <f t="shared" si="3"/>
        <v>3.9999999999992042E-2</v>
      </c>
      <c r="J108" s="83">
        <f t="shared" si="4"/>
        <v>5.1255766273695588E-2</v>
      </c>
      <c r="K108" s="83">
        <f>J108-CBA_90DSMR</f>
        <v>-0.13947576351993635</v>
      </c>
      <c r="L108" s="83">
        <f t="shared" si="5"/>
        <v>1.9453488609469206E-2</v>
      </c>
    </row>
    <row r="109" spans="1:12" x14ac:dyDescent="0.25">
      <c r="A109" s="82">
        <v>41943</v>
      </c>
      <c r="B109" s="83">
        <v>80.5</v>
      </c>
      <c r="C109" s="83">
        <v>80.55</v>
      </c>
      <c r="D109" s="83">
        <v>79.98</v>
      </c>
      <c r="E109" s="83">
        <v>80.48</v>
      </c>
      <c r="F109" s="84">
        <v>11316200</v>
      </c>
      <c r="G109" s="83">
        <v>78.040000000000006</v>
      </c>
      <c r="H109" s="84">
        <f>EOD_T-A109</f>
        <v>151</v>
      </c>
      <c r="I109" s="83">
        <f t="shared" si="3"/>
        <v>0.30000000000001137</v>
      </c>
      <c r="J109" s="83">
        <f t="shared" si="4"/>
        <v>0.38590172369438053</v>
      </c>
      <c r="K109" s="83">
        <f>J109-CBA_90DSMR</f>
        <v>0.19517019390074861</v>
      </c>
      <c r="L109" s="83">
        <f t="shared" si="5"/>
        <v>3.8091404587255809E-2</v>
      </c>
    </row>
    <row r="110" spans="1:12" x14ac:dyDescent="0.25">
      <c r="A110" s="82">
        <v>41942</v>
      </c>
      <c r="B110" s="83">
        <v>79.98</v>
      </c>
      <c r="C110" s="83">
        <v>80.2</v>
      </c>
      <c r="D110" s="83">
        <v>79.67</v>
      </c>
      <c r="E110" s="83">
        <v>80.17</v>
      </c>
      <c r="F110" s="84">
        <v>2130800</v>
      </c>
      <c r="G110" s="83">
        <v>77.739999999999995</v>
      </c>
      <c r="H110" s="84">
        <f>EOD_T-A110</f>
        <v>152</v>
      </c>
      <c r="I110" s="83">
        <f t="shared" si="3"/>
        <v>0.56999999999999318</v>
      </c>
      <c r="J110" s="83">
        <f t="shared" si="4"/>
        <v>0.73862900090707939</v>
      </c>
      <c r="K110" s="83">
        <f>J110-CBA_90DSMR</f>
        <v>0.54789747111344744</v>
      </c>
      <c r="L110" s="83">
        <f t="shared" si="5"/>
        <v>0.30019163885251099</v>
      </c>
    </row>
    <row r="111" spans="1:12" x14ac:dyDescent="0.25">
      <c r="A111" s="82">
        <v>41941</v>
      </c>
      <c r="B111" s="83">
        <v>80.38</v>
      </c>
      <c r="C111" s="83">
        <v>80.38</v>
      </c>
      <c r="D111" s="83">
        <v>79.31</v>
      </c>
      <c r="E111" s="83">
        <v>79.58</v>
      </c>
      <c r="F111" s="84">
        <v>2836200</v>
      </c>
      <c r="G111" s="83">
        <v>77.17</v>
      </c>
      <c r="H111" s="84">
        <f>EOD_T-A111</f>
        <v>153</v>
      </c>
      <c r="I111" s="83">
        <f t="shared" si="3"/>
        <v>-0.59000000000000341</v>
      </c>
      <c r="J111" s="83">
        <f t="shared" si="4"/>
        <v>-0.75874485596708252</v>
      </c>
      <c r="K111" s="83">
        <f>J111-CBA_90DSMR</f>
        <v>-0.94947638576071447</v>
      </c>
      <c r="L111" s="83">
        <f t="shared" si="5"/>
        <v>0.90150540711722904</v>
      </c>
    </row>
    <row r="112" spans="1:12" x14ac:dyDescent="0.25">
      <c r="A112" s="82">
        <v>41940</v>
      </c>
      <c r="B112" s="83">
        <v>80.05</v>
      </c>
      <c r="C112" s="83">
        <v>80.38</v>
      </c>
      <c r="D112" s="83">
        <v>79.59</v>
      </c>
      <c r="E112" s="83">
        <v>80.19</v>
      </c>
      <c r="F112" s="84">
        <v>2890100</v>
      </c>
      <c r="G112" s="83">
        <v>77.760000000000005</v>
      </c>
      <c r="H112" s="84">
        <f>EOD_T-A112</f>
        <v>154</v>
      </c>
      <c r="I112" s="83">
        <f t="shared" si="3"/>
        <v>0.1600000000000108</v>
      </c>
      <c r="J112" s="83">
        <f t="shared" si="4"/>
        <v>0.2061855670103232</v>
      </c>
      <c r="K112" s="83">
        <f>J112-CBA_90DSMR</f>
        <v>1.545403721669128E-2</v>
      </c>
      <c r="L112" s="83">
        <f t="shared" si="5"/>
        <v>2.3882726629487916E-4</v>
      </c>
    </row>
    <row r="113" spans="1:12" x14ac:dyDescent="0.25">
      <c r="A113" s="82">
        <v>41939</v>
      </c>
      <c r="B113" s="83">
        <v>79.260000000000005</v>
      </c>
      <c r="C113" s="83">
        <v>80.02</v>
      </c>
      <c r="D113" s="83">
        <v>79.16</v>
      </c>
      <c r="E113" s="83">
        <v>80.02</v>
      </c>
      <c r="F113" s="84">
        <v>3491200</v>
      </c>
      <c r="G113" s="83">
        <v>77.599999999999994</v>
      </c>
      <c r="H113" s="84">
        <f>EOD_T-A113</f>
        <v>155</v>
      </c>
      <c r="I113" s="83">
        <f t="shared" si="3"/>
        <v>1.2099999999999937</v>
      </c>
      <c r="J113" s="83">
        <f t="shared" si="4"/>
        <v>1.5839769603351144</v>
      </c>
      <c r="K113" s="83">
        <f>J113-CBA_90DSMR</f>
        <v>1.3932454305414825</v>
      </c>
      <c r="L113" s="83">
        <f t="shared" si="5"/>
        <v>1.941132829724721</v>
      </c>
    </row>
    <row r="114" spans="1:12" x14ac:dyDescent="0.25">
      <c r="A114" s="82">
        <v>41936</v>
      </c>
      <c r="B114" s="83">
        <v>78.5</v>
      </c>
      <c r="C114" s="83">
        <v>78.97</v>
      </c>
      <c r="D114" s="83">
        <v>78.3</v>
      </c>
      <c r="E114" s="83">
        <v>78.77</v>
      </c>
      <c r="F114" s="84">
        <v>2342200</v>
      </c>
      <c r="G114" s="83">
        <v>76.39</v>
      </c>
      <c r="H114" s="84">
        <f>EOD_T-A114</f>
        <v>158</v>
      </c>
      <c r="I114" s="83">
        <f t="shared" si="3"/>
        <v>0.59000000000000341</v>
      </c>
      <c r="J114" s="83">
        <f t="shared" si="4"/>
        <v>0.77836411609499134</v>
      </c>
      <c r="K114" s="83">
        <f>J114-CBA_90DSMR</f>
        <v>0.58763258630135939</v>
      </c>
      <c r="L114" s="83">
        <f t="shared" si="5"/>
        <v>0.34531205648322461</v>
      </c>
    </row>
    <row r="115" spans="1:12" x14ac:dyDescent="0.25">
      <c r="A115" s="82">
        <v>41935</v>
      </c>
      <c r="B115" s="83">
        <v>77.41</v>
      </c>
      <c r="C115" s="83">
        <v>78.180000000000007</v>
      </c>
      <c r="D115" s="83">
        <v>77.36</v>
      </c>
      <c r="E115" s="83">
        <v>78.17</v>
      </c>
      <c r="F115" s="84">
        <v>2259200</v>
      </c>
      <c r="G115" s="83">
        <v>75.8</v>
      </c>
      <c r="H115" s="84">
        <f>EOD_T-A115</f>
        <v>159</v>
      </c>
      <c r="I115" s="83">
        <f t="shared" si="3"/>
        <v>0.57999999999999829</v>
      </c>
      <c r="J115" s="83">
        <f t="shared" si="4"/>
        <v>0.77107152353097352</v>
      </c>
      <c r="K115" s="83">
        <f>J115-CBA_90DSMR</f>
        <v>0.58033999373734158</v>
      </c>
      <c r="L115" s="83">
        <f t="shared" si="5"/>
        <v>0.33679450833105767</v>
      </c>
    </row>
    <row r="116" spans="1:12" x14ac:dyDescent="0.25">
      <c r="A116" s="82">
        <v>41934</v>
      </c>
      <c r="B116" s="83">
        <v>77.989999999999995</v>
      </c>
      <c r="C116" s="83">
        <v>78.150000000000006</v>
      </c>
      <c r="D116" s="83">
        <v>77.14</v>
      </c>
      <c r="E116" s="83">
        <v>77.569999999999993</v>
      </c>
      <c r="F116" s="84">
        <v>2579800</v>
      </c>
      <c r="G116" s="83">
        <v>75.22</v>
      </c>
      <c r="H116" s="84">
        <f>EOD_T-A116</f>
        <v>160</v>
      </c>
      <c r="I116" s="83">
        <f t="shared" si="3"/>
        <v>0.37999999999999545</v>
      </c>
      <c r="J116" s="83">
        <f t="shared" si="4"/>
        <v>0.50774986638160802</v>
      </c>
      <c r="K116" s="83">
        <f>J116-CBA_90DSMR</f>
        <v>0.31701833658797607</v>
      </c>
      <c r="L116" s="83">
        <f t="shared" si="5"/>
        <v>0.10050062573300729</v>
      </c>
    </row>
    <row r="117" spans="1:12" x14ac:dyDescent="0.25">
      <c r="A117" s="82">
        <v>41933</v>
      </c>
      <c r="B117" s="83">
        <v>77.64</v>
      </c>
      <c r="C117" s="83">
        <v>77.64</v>
      </c>
      <c r="D117" s="83">
        <v>76.94</v>
      </c>
      <c r="E117" s="83">
        <v>77.180000000000007</v>
      </c>
      <c r="F117" s="84">
        <v>1827900</v>
      </c>
      <c r="G117" s="83">
        <v>74.84</v>
      </c>
      <c r="H117" s="84">
        <f>EOD_T-A117</f>
        <v>161</v>
      </c>
      <c r="I117" s="83">
        <f t="shared" si="3"/>
        <v>-7.9999999999998295E-2</v>
      </c>
      <c r="J117" s="83">
        <f t="shared" si="4"/>
        <v>-0.10678056593699718</v>
      </c>
      <c r="K117" s="83">
        <f>J117-CBA_90DSMR</f>
        <v>-0.29751209573062909</v>
      </c>
      <c r="L117" s="83">
        <f t="shared" si="5"/>
        <v>8.8513447106031012E-2</v>
      </c>
    </row>
    <row r="118" spans="1:12" x14ac:dyDescent="0.25">
      <c r="A118" s="82">
        <v>41932</v>
      </c>
      <c r="B118" s="83">
        <v>77.2</v>
      </c>
      <c r="C118" s="83">
        <v>77.5</v>
      </c>
      <c r="D118" s="83">
        <v>76.86</v>
      </c>
      <c r="E118" s="83">
        <v>77.260000000000005</v>
      </c>
      <c r="F118" s="84">
        <v>2454700</v>
      </c>
      <c r="G118" s="83">
        <v>74.92</v>
      </c>
      <c r="H118" s="84">
        <f>EOD_T-A118</f>
        <v>162</v>
      </c>
      <c r="I118" s="83">
        <f t="shared" si="3"/>
        <v>0.70000000000000284</v>
      </c>
      <c r="J118" s="83">
        <f t="shared" si="4"/>
        <v>0.94314201023983135</v>
      </c>
      <c r="K118" s="83">
        <f>J118-CBA_90DSMR</f>
        <v>0.7524104804461994</v>
      </c>
      <c r="L118" s="83">
        <f t="shared" si="5"/>
        <v>0.56612153108528063</v>
      </c>
    </row>
    <row r="119" spans="1:12" x14ac:dyDescent="0.25">
      <c r="A119" s="82">
        <v>41929</v>
      </c>
      <c r="B119" s="83">
        <v>76.209999999999994</v>
      </c>
      <c r="C119" s="83">
        <v>76.95</v>
      </c>
      <c r="D119" s="83">
        <v>76.209999999999994</v>
      </c>
      <c r="E119" s="83">
        <v>76.540000000000006</v>
      </c>
      <c r="F119" s="84">
        <v>3664500</v>
      </c>
      <c r="G119" s="83">
        <v>74.22</v>
      </c>
      <c r="H119" s="84">
        <f>EOD_T-A119</f>
        <v>165</v>
      </c>
      <c r="I119" s="83">
        <f t="shared" si="3"/>
        <v>0.59000000000000341</v>
      </c>
      <c r="J119" s="83">
        <f t="shared" si="4"/>
        <v>0.80130381637919801</v>
      </c>
      <c r="K119" s="83">
        <f>J119-CBA_90DSMR</f>
        <v>0.61057228658556606</v>
      </c>
      <c r="L119" s="83">
        <f t="shared" si="5"/>
        <v>0.37279851714632661</v>
      </c>
    </row>
    <row r="120" spans="1:12" x14ac:dyDescent="0.25">
      <c r="A120" s="82">
        <v>41928</v>
      </c>
      <c r="B120" s="83">
        <v>74.72</v>
      </c>
      <c r="C120" s="83">
        <v>76.150000000000006</v>
      </c>
      <c r="D120" s="83">
        <v>74.5</v>
      </c>
      <c r="E120" s="83">
        <v>75.930000000000007</v>
      </c>
      <c r="F120" s="84">
        <v>4730700</v>
      </c>
      <c r="G120" s="83">
        <v>73.63</v>
      </c>
      <c r="H120" s="84">
        <f>EOD_T-A120</f>
        <v>166</v>
      </c>
      <c r="I120" s="83">
        <f t="shared" si="3"/>
        <v>0.45999999999999375</v>
      </c>
      <c r="J120" s="83">
        <f t="shared" si="4"/>
        <v>0.628672953396192</v>
      </c>
      <c r="K120" s="83">
        <f>J120-CBA_90DSMR</f>
        <v>0.43794142360256005</v>
      </c>
      <c r="L120" s="83">
        <f t="shared" si="5"/>
        <v>0.19179269050703696</v>
      </c>
    </row>
    <row r="121" spans="1:12" x14ac:dyDescent="0.25">
      <c r="A121" s="82">
        <v>41927</v>
      </c>
      <c r="B121" s="83">
        <v>74.25</v>
      </c>
      <c r="C121" s="83">
        <v>75.52</v>
      </c>
      <c r="D121" s="83">
        <v>74.209999999999994</v>
      </c>
      <c r="E121" s="83">
        <v>75.45</v>
      </c>
      <c r="F121" s="84">
        <v>3370000</v>
      </c>
      <c r="G121" s="83">
        <v>73.17</v>
      </c>
      <c r="H121" s="84">
        <f>EOD_T-A121</f>
        <v>167</v>
      </c>
      <c r="I121" s="83">
        <f t="shared" si="3"/>
        <v>1.2900000000000063</v>
      </c>
      <c r="J121" s="83">
        <f t="shared" si="4"/>
        <v>1.7946577629382392</v>
      </c>
      <c r="K121" s="83">
        <f>J121-CBA_90DSMR</f>
        <v>1.6039262331446074</v>
      </c>
      <c r="L121" s="83">
        <f t="shared" si="5"/>
        <v>2.5725793613694492</v>
      </c>
    </row>
    <row r="122" spans="1:12" x14ac:dyDescent="0.25">
      <c r="A122" s="82">
        <v>41926</v>
      </c>
      <c r="B122" s="83">
        <v>73.709999999999994</v>
      </c>
      <c r="C122" s="83">
        <v>74.819999999999993</v>
      </c>
      <c r="D122" s="83">
        <v>73.569999999999993</v>
      </c>
      <c r="E122" s="83">
        <v>74.12</v>
      </c>
      <c r="F122" s="84">
        <v>3334000</v>
      </c>
      <c r="G122" s="83">
        <v>71.88</v>
      </c>
      <c r="H122" s="84">
        <f>EOD_T-A122</f>
        <v>168</v>
      </c>
      <c r="I122" s="83">
        <f t="shared" si="3"/>
        <v>-1.0000000000005116E-2</v>
      </c>
      <c r="J122" s="83">
        <f t="shared" si="4"/>
        <v>-1.3910140492426091E-2</v>
      </c>
      <c r="K122" s="83">
        <f>J122-CBA_90DSMR</f>
        <v>-0.20464167028605801</v>
      </c>
      <c r="L122" s="83">
        <f t="shared" si="5"/>
        <v>4.187821321746768E-2</v>
      </c>
    </row>
    <row r="123" spans="1:12" x14ac:dyDescent="0.25">
      <c r="A123" s="82">
        <v>41925</v>
      </c>
      <c r="B123" s="83">
        <v>74.03</v>
      </c>
      <c r="C123" s="83">
        <v>74.540000000000006</v>
      </c>
      <c r="D123" s="83">
        <v>73.900000000000006</v>
      </c>
      <c r="E123" s="83">
        <v>74.13</v>
      </c>
      <c r="F123" s="84">
        <v>2976200</v>
      </c>
      <c r="G123" s="83">
        <v>71.89</v>
      </c>
      <c r="H123" s="84">
        <f>EOD_T-A123</f>
        <v>169</v>
      </c>
      <c r="I123" s="83">
        <f t="shared" si="3"/>
        <v>-0.65000000000000568</v>
      </c>
      <c r="J123" s="83">
        <f t="shared" si="4"/>
        <v>-0.89605734767025869</v>
      </c>
      <c r="K123" s="83">
        <f>J123-CBA_90DSMR</f>
        <v>-1.0867888774638905</v>
      </c>
      <c r="L123" s="83">
        <f t="shared" si="5"/>
        <v>1.1811100641792232</v>
      </c>
    </row>
    <row r="124" spans="1:12" x14ac:dyDescent="0.25">
      <c r="A124" s="82">
        <v>41922</v>
      </c>
      <c r="B124" s="83">
        <v>74.75</v>
      </c>
      <c r="C124" s="83">
        <v>75.34</v>
      </c>
      <c r="D124" s="83">
        <v>74.72</v>
      </c>
      <c r="E124" s="83">
        <v>74.8</v>
      </c>
      <c r="F124" s="84">
        <v>3338100</v>
      </c>
      <c r="G124" s="83">
        <v>72.540000000000006</v>
      </c>
      <c r="H124" s="84">
        <f>EOD_T-A124</f>
        <v>172</v>
      </c>
      <c r="I124" s="83">
        <f t="shared" si="3"/>
        <v>-1.3799999999999955</v>
      </c>
      <c r="J124" s="83">
        <f t="shared" si="4"/>
        <v>-1.8668831168831106</v>
      </c>
      <c r="K124" s="83">
        <f>J124-CBA_90DSMR</f>
        <v>-2.0576146466767424</v>
      </c>
      <c r="L124" s="83">
        <f t="shared" si="5"/>
        <v>4.2337780342186555</v>
      </c>
    </row>
    <row r="125" spans="1:12" x14ac:dyDescent="0.25">
      <c r="A125" s="82">
        <v>41921</v>
      </c>
      <c r="B125" s="83">
        <v>75.760000000000005</v>
      </c>
      <c r="C125" s="83">
        <v>76.66</v>
      </c>
      <c r="D125" s="83">
        <v>75.430000000000007</v>
      </c>
      <c r="E125" s="83">
        <v>76.23</v>
      </c>
      <c r="F125" s="84">
        <v>3091300</v>
      </c>
      <c r="G125" s="83">
        <v>73.92</v>
      </c>
      <c r="H125" s="84">
        <f>EOD_T-A125</f>
        <v>173</v>
      </c>
      <c r="I125" s="83">
        <f t="shared" si="3"/>
        <v>1.1700000000000017</v>
      </c>
      <c r="J125" s="83">
        <f t="shared" si="4"/>
        <v>1.6082474226804149</v>
      </c>
      <c r="K125" s="83">
        <f>J125-CBA_90DSMR</f>
        <v>1.417515892886783</v>
      </c>
      <c r="L125" s="83">
        <f t="shared" si="5"/>
        <v>2.0093513065866135</v>
      </c>
    </row>
    <row r="126" spans="1:12" x14ac:dyDescent="0.25">
      <c r="A126" s="82">
        <v>41920</v>
      </c>
      <c r="B126" s="83">
        <v>74.83</v>
      </c>
      <c r="C126" s="83">
        <v>75.37</v>
      </c>
      <c r="D126" s="83">
        <v>74.680000000000007</v>
      </c>
      <c r="E126" s="83">
        <v>75.02</v>
      </c>
      <c r="F126" s="84">
        <v>2450200</v>
      </c>
      <c r="G126" s="83">
        <v>72.75</v>
      </c>
      <c r="H126" s="84">
        <f>EOD_T-A126</f>
        <v>174</v>
      </c>
      <c r="I126" s="83">
        <f t="shared" si="3"/>
        <v>-0.73000000000000398</v>
      </c>
      <c r="J126" s="83">
        <f t="shared" si="4"/>
        <v>-0.9934676102340827</v>
      </c>
      <c r="K126" s="83">
        <f>J126-CBA_90DSMR</f>
        <v>-1.1841991400277145</v>
      </c>
      <c r="L126" s="83">
        <f t="shared" si="5"/>
        <v>1.4023276032423786</v>
      </c>
    </row>
    <row r="127" spans="1:12" x14ac:dyDescent="0.25">
      <c r="A127" s="82">
        <v>41919</v>
      </c>
      <c r="B127" s="83">
        <v>76.44</v>
      </c>
      <c r="C127" s="83">
        <v>76.599999999999994</v>
      </c>
      <c r="D127" s="83">
        <v>74.48</v>
      </c>
      <c r="E127" s="83">
        <v>75.77</v>
      </c>
      <c r="F127" s="84">
        <v>3692200</v>
      </c>
      <c r="G127" s="83">
        <v>73.48</v>
      </c>
      <c r="H127" s="84">
        <f>EOD_T-A127</f>
        <v>175</v>
      </c>
      <c r="I127" s="83">
        <f t="shared" si="3"/>
        <v>-0.37999999999999545</v>
      </c>
      <c r="J127" s="83">
        <f t="shared" si="4"/>
        <v>-0.51448686704575608</v>
      </c>
      <c r="K127" s="83">
        <f>J127-CBA_90DSMR</f>
        <v>-0.70521839683938803</v>
      </c>
      <c r="L127" s="83">
        <f t="shared" si="5"/>
        <v>0.49733298724071656</v>
      </c>
    </row>
    <row r="128" spans="1:12" x14ac:dyDescent="0.25">
      <c r="A128" s="82">
        <v>41918</v>
      </c>
      <c r="B128" s="83">
        <v>76.88</v>
      </c>
      <c r="C128" s="83">
        <v>76.97</v>
      </c>
      <c r="D128" s="83">
        <v>75.930000000000007</v>
      </c>
      <c r="E128" s="83">
        <v>76.17</v>
      </c>
      <c r="F128" s="84">
        <v>1347700</v>
      </c>
      <c r="G128" s="83">
        <v>73.86</v>
      </c>
      <c r="H128" s="84">
        <f>EOD_T-A128</f>
        <v>176</v>
      </c>
      <c r="I128" s="83">
        <f t="shared" si="3"/>
        <v>-0.46999999999999886</v>
      </c>
      <c r="J128" s="83">
        <f t="shared" si="4"/>
        <v>-0.63231535046414478</v>
      </c>
      <c r="K128" s="83">
        <f>J128-CBA_90DSMR</f>
        <v>-0.82304688025777673</v>
      </c>
      <c r="L128" s="83">
        <f t="shared" si="5"/>
        <v>0.67740616710205903</v>
      </c>
    </row>
    <row r="129" spans="1:12" x14ac:dyDescent="0.25">
      <c r="A129" s="82">
        <v>41915</v>
      </c>
      <c r="B129" s="83">
        <v>75.34</v>
      </c>
      <c r="C129" s="83">
        <v>76.72</v>
      </c>
      <c r="D129" s="83">
        <v>75.34</v>
      </c>
      <c r="E129" s="83">
        <v>76.650000000000006</v>
      </c>
      <c r="F129" s="84">
        <v>2637600</v>
      </c>
      <c r="G129" s="83">
        <v>74.33</v>
      </c>
      <c r="H129" s="84">
        <f>EOD_T-A129</f>
        <v>179</v>
      </c>
      <c r="I129" s="83">
        <f t="shared" si="3"/>
        <v>0.81000000000000227</v>
      </c>
      <c r="J129" s="83">
        <f t="shared" si="4"/>
        <v>1.1017410228509281</v>
      </c>
      <c r="K129" s="83">
        <f>J129-CBA_90DSMR</f>
        <v>0.91100949305729617</v>
      </c>
      <c r="L129" s="83">
        <f t="shared" si="5"/>
        <v>0.82993829644051176</v>
      </c>
    </row>
    <row r="130" spans="1:12" x14ac:dyDescent="0.25">
      <c r="A130" s="82">
        <v>41914</v>
      </c>
      <c r="B130" s="83">
        <v>75.52</v>
      </c>
      <c r="C130" s="83">
        <v>76.34</v>
      </c>
      <c r="D130" s="83">
        <v>75.37</v>
      </c>
      <c r="E130" s="83">
        <v>75.81</v>
      </c>
      <c r="F130" s="84">
        <v>2579500</v>
      </c>
      <c r="G130" s="83">
        <v>73.52</v>
      </c>
      <c r="H130" s="84">
        <f>EOD_T-A130</f>
        <v>180</v>
      </c>
      <c r="I130" s="83">
        <f t="shared" si="3"/>
        <v>-0.37000000000000455</v>
      </c>
      <c r="J130" s="83">
        <f t="shared" si="4"/>
        <v>-0.50074434970903314</v>
      </c>
      <c r="K130" s="83">
        <f>J130-CBA_90DSMR</f>
        <v>-0.69147587950266509</v>
      </c>
      <c r="L130" s="83">
        <f t="shared" si="5"/>
        <v>0.47813889193398423</v>
      </c>
    </row>
    <row r="131" spans="1:12" x14ac:dyDescent="0.25">
      <c r="A131" s="82">
        <v>41913</v>
      </c>
      <c r="B131" s="83">
        <v>74.599999999999994</v>
      </c>
      <c r="C131" s="83">
        <v>76.41</v>
      </c>
      <c r="D131" s="83">
        <v>74.510000000000005</v>
      </c>
      <c r="E131" s="83">
        <v>76.2</v>
      </c>
      <c r="F131" s="84">
        <v>3711800</v>
      </c>
      <c r="G131" s="83">
        <v>73.89</v>
      </c>
      <c r="H131" s="84">
        <f>EOD_T-A131</f>
        <v>181</v>
      </c>
      <c r="I131" s="83">
        <f t="shared" ref="I131:I194" si="6">G131-G132</f>
        <v>0.87999999999999545</v>
      </c>
      <c r="J131" s="83">
        <f t="shared" ref="J131:J194" si="7">I131/G132*100</f>
        <v>1.2053143405012949</v>
      </c>
      <c r="K131" s="83">
        <f>J131-CBA_90DSMR</f>
        <v>1.0145828107076631</v>
      </c>
      <c r="L131" s="83">
        <f t="shared" ref="L131:L194" si="8">K131*K131</f>
        <v>1.0293782797834616</v>
      </c>
    </row>
    <row r="132" spans="1:12" x14ac:dyDescent="0.25">
      <c r="A132" s="82">
        <v>41912</v>
      </c>
      <c r="B132" s="83">
        <v>74.28</v>
      </c>
      <c r="C132" s="83">
        <v>75.290000000000006</v>
      </c>
      <c r="D132" s="83">
        <v>74.11</v>
      </c>
      <c r="E132" s="83">
        <v>75.290000000000006</v>
      </c>
      <c r="F132" s="84">
        <v>4035000</v>
      </c>
      <c r="G132" s="83">
        <v>73.010000000000005</v>
      </c>
      <c r="H132" s="84">
        <f>EOD_T-A132</f>
        <v>182</v>
      </c>
      <c r="I132" s="83">
        <f t="shared" si="6"/>
        <v>0.82999999999999829</v>
      </c>
      <c r="J132" s="83">
        <f t="shared" si="7"/>
        <v>1.1499030202272074</v>
      </c>
      <c r="K132" s="83">
        <f>J132-CBA_90DSMR</f>
        <v>0.95917149043357541</v>
      </c>
      <c r="L132" s="83">
        <f t="shared" si="8"/>
        <v>0.92000994806056646</v>
      </c>
    </row>
    <row r="133" spans="1:12" x14ac:dyDescent="0.25">
      <c r="A133" s="82">
        <v>41911</v>
      </c>
      <c r="B133" s="83">
        <v>75.180000000000007</v>
      </c>
      <c r="C133" s="83">
        <v>75.31</v>
      </c>
      <c r="D133" s="83">
        <v>74.37</v>
      </c>
      <c r="E133" s="83">
        <v>74.430000000000007</v>
      </c>
      <c r="F133" s="84">
        <v>2933400</v>
      </c>
      <c r="G133" s="83">
        <v>72.180000000000007</v>
      </c>
      <c r="H133" s="84">
        <f>EOD_T-A133</f>
        <v>183</v>
      </c>
      <c r="I133" s="83">
        <f t="shared" si="6"/>
        <v>-0.79999999999999716</v>
      </c>
      <c r="J133" s="83">
        <f t="shared" si="7"/>
        <v>-1.0961907371882669</v>
      </c>
      <c r="K133" s="83">
        <f>J133-CBA_90DSMR</f>
        <v>-1.2869222669818987</v>
      </c>
      <c r="L133" s="83">
        <f t="shared" si="8"/>
        <v>1.6561689212538293</v>
      </c>
    </row>
    <row r="134" spans="1:12" x14ac:dyDescent="0.25">
      <c r="A134" s="82">
        <v>41908</v>
      </c>
      <c r="B134" s="83">
        <v>75.900000000000006</v>
      </c>
      <c r="C134" s="83">
        <v>76.03</v>
      </c>
      <c r="D134" s="83">
        <v>75.22</v>
      </c>
      <c r="E134" s="83">
        <v>75.260000000000005</v>
      </c>
      <c r="F134" s="84">
        <v>8645100</v>
      </c>
      <c r="G134" s="83">
        <v>72.98</v>
      </c>
      <c r="H134" s="84">
        <f>EOD_T-A134</f>
        <v>186</v>
      </c>
      <c r="I134" s="83">
        <f t="shared" si="6"/>
        <v>-1.3499999999999943</v>
      </c>
      <c r="J134" s="83">
        <f t="shared" si="7"/>
        <v>-1.8162249428225405</v>
      </c>
      <c r="K134" s="83">
        <f>J134-CBA_90DSMR</f>
        <v>-2.0069564726161726</v>
      </c>
      <c r="L134" s="83">
        <f t="shared" si="8"/>
        <v>4.02787428297595</v>
      </c>
    </row>
    <row r="135" spans="1:12" x14ac:dyDescent="0.25">
      <c r="A135" s="82">
        <v>41907</v>
      </c>
      <c r="B135" s="83">
        <v>77.03</v>
      </c>
      <c r="C135" s="83">
        <v>77.150000000000006</v>
      </c>
      <c r="D135" s="83">
        <v>76.47</v>
      </c>
      <c r="E135" s="83">
        <v>76.650000000000006</v>
      </c>
      <c r="F135" s="84">
        <v>2659800</v>
      </c>
      <c r="G135" s="83">
        <v>74.33</v>
      </c>
      <c r="H135" s="84">
        <f>EOD_T-A135</f>
        <v>187</v>
      </c>
      <c r="I135" s="83">
        <f t="shared" si="6"/>
        <v>0.21999999999999886</v>
      </c>
      <c r="J135" s="83">
        <f t="shared" si="7"/>
        <v>0.29685602482795692</v>
      </c>
      <c r="K135" s="83">
        <f>J135-CBA_90DSMR</f>
        <v>0.106124495034325</v>
      </c>
      <c r="L135" s="83">
        <f t="shared" si="8"/>
        <v>1.1262408446290471E-2</v>
      </c>
    </row>
    <row r="136" spans="1:12" x14ac:dyDescent="0.25">
      <c r="A136" s="82">
        <v>41906</v>
      </c>
      <c r="B136" s="83">
        <v>76.709999999999994</v>
      </c>
      <c r="C136" s="83">
        <v>76.900000000000006</v>
      </c>
      <c r="D136" s="83">
        <v>76.03</v>
      </c>
      <c r="E136" s="83">
        <v>76.42</v>
      </c>
      <c r="F136" s="84">
        <v>3074100</v>
      </c>
      <c r="G136" s="83">
        <v>74.11</v>
      </c>
      <c r="H136" s="84">
        <f>EOD_T-A136</f>
        <v>188</v>
      </c>
      <c r="I136" s="83">
        <f t="shared" si="6"/>
        <v>-0.84999999999999432</v>
      </c>
      <c r="J136" s="83">
        <f t="shared" si="7"/>
        <v>-1.1339381003201632</v>
      </c>
      <c r="K136" s="83">
        <f>J136-CBA_90DSMR</f>
        <v>-1.324669630113795</v>
      </c>
      <c r="L136" s="83">
        <f t="shared" si="8"/>
        <v>1.7547496289458184</v>
      </c>
    </row>
    <row r="137" spans="1:12" x14ac:dyDescent="0.25">
      <c r="A137" s="82">
        <v>41905</v>
      </c>
      <c r="B137" s="83">
        <v>76.16</v>
      </c>
      <c r="C137" s="83">
        <v>77.63</v>
      </c>
      <c r="D137" s="83">
        <v>76.010000000000005</v>
      </c>
      <c r="E137" s="83">
        <v>77.3</v>
      </c>
      <c r="F137" s="84">
        <v>5214800</v>
      </c>
      <c r="G137" s="83">
        <v>74.959999999999994</v>
      </c>
      <c r="H137" s="84">
        <f>EOD_T-A137</f>
        <v>189</v>
      </c>
      <c r="I137" s="83">
        <f t="shared" si="6"/>
        <v>0.81999999999999318</v>
      </c>
      <c r="J137" s="83">
        <f t="shared" si="7"/>
        <v>1.1060156460749841</v>
      </c>
      <c r="K137" s="83">
        <f>J137-CBA_90DSMR</f>
        <v>0.9152841162813522</v>
      </c>
      <c r="L137" s="83">
        <f t="shared" si="8"/>
        <v>0.83774501351693587</v>
      </c>
    </row>
    <row r="138" spans="1:12" x14ac:dyDescent="0.25">
      <c r="A138" s="82">
        <v>41904</v>
      </c>
      <c r="B138" s="83">
        <v>78.010000000000005</v>
      </c>
      <c r="C138" s="83">
        <v>78.03</v>
      </c>
      <c r="D138" s="83">
        <v>76.12</v>
      </c>
      <c r="E138" s="83">
        <v>76.45</v>
      </c>
      <c r="F138" s="84">
        <v>3647200</v>
      </c>
      <c r="G138" s="83">
        <v>74.14</v>
      </c>
      <c r="H138" s="84">
        <f>EOD_T-A138</f>
        <v>190</v>
      </c>
      <c r="I138" s="83">
        <f t="shared" si="6"/>
        <v>-1.3199999999999932</v>
      </c>
      <c r="J138" s="83">
        <f t="shared" si="7"/>
        <v>-1.7492711370262302</v>
      </c>
      <c r="K138" s="83">
        <f>J138-CBA_90DSMR</f>
        <v>-1.940002666819862</v>
      </c>
      <c r="L138" s="83">
        <f t="shared" si="8"/>
        <v>3.7636103472681763</v>
      </c>
    </row>
    <row r="139" spans="1:12" x14ac:dyDescent="0.25">
      <c r="A139" s="82">
        <v>41901</v>
      </c>
      <c r="B139" s="83">
        <v>77.75</v>
      </c>
      <c r="C139" s="83">
        <v>78.150000000000006</v>
      </c>
      <c r="D139" s="83">
        <v>77.41</v>
      </c>
      <c r="E139" s="83">
        <v>77.81</v>
      </c>
      <c r="F139" s="84">
        <v>4576800</v>
      </c>
      <c r="G139" s="83">
        <v>75.459999999999994</v>
      </c>
      <c r="H139" s="84">
        <f>EOD_T-A139</f>
        <v>193</v>
      </c>
      <c r="I139" s="83">
        <f t="shared" si="6"/>
        <v>0.22999999999998977</v>
      </c>
      <c r="J139" s="83">
        <f t="shared" si="7"/>
        <v>0.30572909743452048</v>
      </c>
      <c r="K139" s="83">
        <f>J139-CBA_90DSMR</f>
        <v>0.11499756764088856</v>
      </c>
      <c r="L139" s="83">
        <f t="shared" si="8"/>
        <v>1.322444056332074E-2</v>
      </c>
    </row>
    <row r="140" spans="1:12" x14ac:dyDescent="0.25">
      <c r="A140" s="82">
        <v>41900</v>
      </c>
      <c r="B140" s="83">
        <v>77.5</v>
      </c>
      <c r="C140" s="83">
        <v>78.010000000000005</v>
      </c>
      <c r="D140" s="83">
        <v>76.72</v>
      </c>
      <c r="E140" s="83">
        <v>77.58</v>
      </c>
      <c r="F140" s="84">
        <v>5055700</v>
      </c>
      <c r="G140" s="83">
        <v>75.23</v>
      </c>
      <c r="H140" s="84">
        <f>EOD_T-A140</f>
        <v>194</v>
      </c>
      <c r="I140" s="83">
        <f t="shared" si="6"/>
        <v>0.21999999999999886</v>
      </c>
      <c r="J140" s="83">
        <f t="shared" si="7"/>
        <v>0.29329422743634026</v>
      </c>
      <c r="K140" s="83">
        <f>J140-CBA_90DSMR</f>
        <v>0.10256269764270834</v>
      </c>
      <c r="L140" s="83">
        <f t="shared" si="8"/>
        <v>1.051910694774961E-2</v>
      </c>
    </row>
    <row r="141" spans="1:12" x14ac:dyDescent="0.25">
      <c r="A141" s="82">
        <v>41899</v>
      </c>
      <c r="B141" s="83">
        <v>78.41</v>
      </c>
      <c r="C141" s="83">
        <v>78.459999999999994</v>
      </c>
      <c r="D141" s="83">
        <v>77.02</v>
      </c>
      <c r="E141" s="83">
        <v>77.349999999999994</v>
      </c>
      <c r="F141" s="84">
        <v>5419900</v>
      </c>
      <c r="G141" s="83">
        <v>75.010000000000005</v>
      </c>
      <c r="H141" s="84">
        <f>EOD_T-A141</f>
        <v>195</v>
      </c>
      <c r="I141" s="83">
        <f t="shared" si="6"/>
        <v>-0.80999999999998806</v>
      </c>
      <c r="J141" s="83">
        <f t="shared" si="7"/>
        <v>-1.0683197045634241</v>
      </c>
      <c r="K141" s="83">
        <f>J141-CBA_90DSMR</f>
        <v>-1.2590512343570559</v>
      </c>
      <c r="L141" s="83">
        <f t="shared" si="8"/>
        <v>1.5852100107360261</v>
      </c>
    </row>
    <row r="142" spans="1:12" x14ac:dyDescent="0.25">
      <c r="A142" s="82">
        <v>41898</v>
      </c>
      <c r="B142" s="83">
        <v>79.2</v>
      </c>
      <c r="C142" s="83">
        <v>79.34</v>
      </c>
      <c r="D142" s="83">
        <v>78.19</v>
      </c>
      <c r="E142" s="83">
        <v>78.19</v>
      </c>
      <c r="F142" s="84">
        <v>4849300</v>
      </c>
      <c r="G142" s="83">
        <v>75.819999999999993</v>
      </c>
      <c r="H142" s="84">
        <f>EOD_T-A142</f>
        <v>196</v>
      </c>
      <c r="I142" s="83">
        <f t="shared" si="6"/>
        <v>-0.71000000000000796</v>
      </c>
      <c r="J142" s="83">
        <f t="shared" si="7"/>
        <v>-0.92774075525938571</v>
      </c>
      <c r="K142" s="83">
        <f>J142-CBA_90DSMR</f>
        <v>-1.1184722850530175</v>
      </c>
      <c r="L142" s="83">
        <f t="shared" si="8"/>
        <v>1.2509802524317186</v>
      </c>
    </row>
    <row r="143" spans="1:12" x14ac:dyDescent="0.25">
      <c r="A143" s="82">
        <v>41897</v>
      </c>
      <c r="B143" s="83">
        <v>79.739999999999995</v>
      </c>
      <c r="C143" s="83">
        <v>79.89</v>
      </c>
      <c r="D143" s="83">
        <v>78.92</v>
      </c>
      <c r="E143" s="83">
        <v>78.92</v>
      </c>
      <c r="F143" s="84">
        <v>3809800</v>
      </c>
      <c r="G143" s="83">
        <v>76.53</v>
      </c>
      <c r="H143" s="84">
        <f>EOD_T-A143</f>
        <v>197</v>
      </c>
      <c r="I143" s="83">
        <f t="shared" si="6"/>
        <v>-1.269999999999996</v>
      </c>
      <c r="J143" s="83">
        <f t="shared" si="7"/>
        <v>-1.6323907455012803</v>
      </c>
      <c r="K143" s="83">
        <f>J143-CBA_90DSMR</f>
        <v>-1.8231222752949121</v>
      </c>
      <c r="L143" s="83">
        <f t="shared" si="8"/>
        <v>3.3237748306764971</v>
      </c>
    </row>
    <row r="144" spans="1:12" x14ac:dyDescent="0.25">
      <c r="A144" s="82">
        <v>41894</v>
      </c>
      <c r="B144" s="83">
        <v>80.5</v>
      </c>
      <c r="C144" s="83">
        <v>80.7</v>
      </c>
      <c r="D144" s="83">
        <v>79.77</v>
      </c>
      <c r="E144" s="83">
        <v>80.23</v>
      </c>
      <c r="F144" s="84">
        <v>2754000</v>
      </c>
      <c r="G144" s="83">
        <v>77.8</v>
      </c>
      <c r="H144" s="84">
        <f>EOD_T-A144</f>
        <v>200</v>
      </c>
      <c r="I144" s="83">
        <f t="shared" si="6"/>
        <v>-0.40000000000000568</v>
      </c>
      <c r="J144" s="83">
        <f t="shared" si="7"/>
        <v>-0.51150895140665686</v>
      </c>
      <c r="K144" s="83">
        <f>J144-CBA_90DSMR</f>
        <v>-0.70224048120028881</v>
      </c>
      <c r="L144" s="83">
        <f t="shared" si="8"/>
        <v>0.49314169343641318</v>
      </c>
    </row>
    <row r="145" spans="1:12" x14ac:dyDescent="0.25">
      <c r="A145" s="82">
        <v>41893</v>
      </c>
      <c r="B145" s="83">
        <v>81.67</v>
      </c>
      <c r="C145" s="83">
        <v>81.790000000000006</v>
      </c>
      <c r="D145" s="83">
        <v>80.540000000000006</v>
      </c>
      <c r="E145" s="83">
        <v>80.64</v>
      </c>
      <c r="F145" s="84">
        <v>3309100</v>
      </c>
      <c r="G145" s="83">
        <v>78.2</v>
      </c>
      <c r="H145" s="84">
        <f>EOD_T-A145</f>
        <v>201</v>
      </c>
      <c r="I145" s="83">
        <f t="shared" si="6"/>
        <v>-0.86999999999999034</v>
      </c>
      <c r="J145" s="83">
        <f t="shared" si="7"/>
        <v>-1.1002908814973951</v>
      </c>
      <c r="K145" s="83">
        <f>J145-CBA_90DSMR</f>
        <v>-1.2910224112910269</v>
      </c>
      <c r="L145" s="83">
        <f t="shared" si="8"/>
        <v>1.6667388664556975</v>
      </c>
    </row>
    <row r="146" spans="1:12" x14ac:dyDescent="0.25">
      <c r="A146" s="82">
        <v>41892</v>
      </c>
      <c r="B146" s="83">
        <v>81.03</v>
      </c>
      <c r="C146" s="83">
        <v>81.58</v>
      </c>
      <c r="D146" s="83">
        <v>81.03</v>
      </c>
      <c r="E146" s="83">
        <v>81.540000000000006</v>
      </c>
      <c r="F146" s="84">
        <v>2929700</v>
      </c>
      <c r="G146" s="83">
        <v>79.069999999999993</v>
      </c>
      <c r="H146" s="84">
        <f>EOD_T-A146</f>
        <v>202</v>
      </c>
      <c r="I146" s="83">
        <f t="shared" si="6"/>
        <v>0</v>
      </c>
      <c r="J146" s="83">
        <f t="shared" si="7"/>
        <v>0</v>
      </c>
      <c r="K146" s="83">
        <f>J146-CBA_90DSMR</f>
        <v>-0.19073152979363192</v>
      </c>
      <c r="L146" s="83">
        <f t="shared" si="8"/>
        <v>3.6378516457419102E-2</v>
      </c>
    </row>
    <row r="147" spans="1:12" x14ac:dyDescent="0.25">
      <c r="A147" s="82">
        <v>41891</v>
      </c>
      <c r="B147" s="83">
        <v>81.430000000000007</v>
      </c>
      <c r="C147" s="83">
        <v>81.59</v>
      </c>
      <c r="D147" s="83">
        <v>81.3</v>
      </c>
      <c r="E147" s="83">
        <v>81.540000000000006</v>
      </c>
      <c r="F147" s="84">
        <v>1742100</v>
      </c>
      <c r="G147" s="83">
        <v>79.069999999999993</v>
      </c>
      <c r="H147" s="84">
        <f>EOD_T-A147</f>
        <v>203</v>
      </c>
      <c r="I147" s="83">
        <f t="shared" si="6"/>
        <v>0.26999999999999602</v>
      </c>
      <c r="J147" s="83">
        <f t="shared" si="7"/>
        <v>0.34263959390862442</v>
      </c>
      <c r="K147" s="83">
        <f>J147-CBA_90DSMR</f>
        <v>0.1519080641149925</v>
      </c>
      <c r="L147" s="83">
        <f t="shared" si="8"/>
        <v>2.3076059943164671E-2</v>
      </c>
    </row>
    <row r="148" spans="1:12" x14ac:dyDescent="0.25">
      <c r="A148" s="82">
        <v>41890</v>
      </c>
      <c r="B148" s="83">
        <v>81.599999999999994</v>
      </c>
      <c r="C148" s="83">
        <v>81.61</v>
      </c>
      <c r="D148" s="83">
        <v>80.95</v>
      </c>
      <c r="E148" s="83">
        <v>81.260000000000005</v>
      </c>
      <c r="F148" s="84">
        <v>1595700</v>
      </c>
      <c r="G148" s="83">
        <v>78.8</v>
      </c>
      <c r="H148" s="84">
        <f>EOD_T-A148</f>
        <v>204</v>
      </c>
      <c r="I148" s="83">
        <f t="shared" si="6"/>
        <v>-4.0000000000006253E-2</v>
      </c>
      <c r="J148" s="83">
        <f t="shared" si="7"/>
        <v>-5.0735667174031274E-2</v>
      </c>
      <c r="K148" s="83">
        <f>J148-CBA_90DSMR</f>
        <v>-0.24146719696766319</v>
      </c>
      <c r="L148" s="83">
        <f t="shared" si="8"/>
        <v>5.8306407211420254E-2</v>
      </c>
    </row>
    <row r="149" spans="1:12" x14ac:dyDescent="0.25">
      <c r="A149" s="82">
        <v>41887</v>
      </c>
      <c r="B149" s="83">
        <v>81.47</v>
      </c>
      <c r="C149" s="83">
        <v>81.650000000000006</v>
      </c>
      <c r="D149" s="83">
        <v>81.150000000000006</v>
      </c>
      <c r="E149" s="83">
        <v>81.3</v>
      </c>
      <c r="F149" s="84">
        <v>1451500</v>
      </c>
      <c r="G149" s="83">
        <v>78.84</v>
      </c>
      <c r="H149" s="84">
        <f>EOD_T-A149</f>
        <v>207</v>
      </c>
      <c r="I149" s="83">
        <f t="shared" si="6"/>
        <v>-0.25999999999999091</v>
      </c>
      <c r="J149" s="83">
        <f t="shared" si="7"/>
        <v>-0.32869785082173314</v>
      </c>
      <c r="K149" s="83">
        <f>J149-CBA_90DSMR</f>
        <v>-0.51942938061536503</v>
      </c>
      <c r="L149" s="83">
        <f t="shared" si="8"/>
        <v>0.26980688144646175</v>
      </c>
    </row>
    <row r="150" spans="1:12" x14ac:dyDescent="0.25">
      <c r="A150" s="82">
        <v>41886</v>
      </c>
      <c r="B150" s="83">
        <v>81.599999999999994</v>
      </c>
      <c r="C150" s="83">
        <v>81.89</v>
      </c>
      <c r="D150" s="83">
        <v>81.239999999999995</v>
      </c>
      <c r="E150" s="83">
        <v>81.569999999999993</v>
      </c>
      <c r="F150" s="84">
        <v>1558800</v>
      </c>
      <c r="G150" s="83">
        <v>79.099999999999994</v>
      </c>
      <c r="H150" s="84">
        <f>EOD_T-A150</f>
        <v>208</v>
      </c>
      <c r="I150" s="83">
        <f t="shared" si="6"/>
        <v>-0.13000000000000966</v>
      </c>
      <c r="J150" s="83">
        <f t="shared" si="7"/>
        <v>-0.16407926290547731</v>
      </c>
      <c r="K150" s="83">
        <f>J150-CBA_90DSMR</f>
        <v>-0.3548107926991092</v>
      </c>
      <c r="L150" s="83">
        <f t="shared" si="8"/>
        <v>0.12589069861577024</v>
      </c>
    </row>
    <row r="151" spans="1:12" x14ac:dyDescent="0.25">
      <c r="A151" s="82">
        <v>41885</v>
      </c>
      <c r="B151" s="83">
        <v>81.400000000000006</v>
      </c>
      <c r="C151" s="83">
        <v>81.98</v>
      </c>
      <c r="D151" s="83">
        <v>81.36</v>
      </c>
      <c r="E151" s="83">
        <v>81.7</v>
      </c>
      <c r="F151" s="84">
        <v>1983200</v>
      </c>
      <c r="G151" s="83">
        <v>79.23</v>
      </c>
      <c r="H151" s="84">
        <f>EOD_T-A151</f>
        <v>209</v>
      </c>
      <c r="I151" s="83">
        <f t="shared" si="6"/>
        <v>0.20000000000000284</v>
      </c>
      <c r="J151" s="83">
        <f t="shared" si="7"/>
        <v>0.25306845501708575</v>
      </c>
      <c r="K151" s="83">
        <f>J151-CBA_90DSMR</f>
        <v>6.2336925223453826E-2</v>
      </c>
      <c r="L151" s="83">
        <f t="shared" si="8"/>
        <v>3.8858922463144738E-3</v>
      </c>
    </row>
    <row r="152" spans="1:12" x14ac:dyDescent="0.25">
      <c r="A152" s="82">
        <v>41884</v>
      </c>
      <c r="B152" s="83">
        <v>81.06</v>
      </c>
      <c r="C152" s="83">
        <v>81.5</v>
      </c>
      <c r="D152" s="83">
        <v>80.92</v>
      </c>
      <c r="E152" s="83">
        <v>81.5</v>
      </c>
      <c r="F152" s="84">
        <v>1753300</v>
      </c>
      <c r="G152" s="83">
        <v>79.03</v>
      </c>
      <c r="H152" s="84">
        <f>EOD_T-A152</f>
        <v>210</v>
      </c>
      <c r="I152" s="83">
        <f t="shared" si="6"/>
        <v>0.18999999999999773</v>
      </c>
      <c r="J152" s="83">
        <f t="shared" si="7"/>
        <v>0.24099441907660799</v>
      </c>
      <c r="K152" s="83">
        <f>J152-CBA_90DSMR</f>
        <v>5.0262889282976064E-2</v>
      </c>
      <c r="L152" s="83">
        <f t="shared" si="8"/>
        <v>2.5263580390727102E-3</v>
      </c>
    </row>
    <row r="153" spans="1:12" x14ac:dyDescent="0.25">
      <c r="A153" s="82">
        <v>41883</v>
      </c>
      <c r="B153" s="83">
        <v>81.400000000000006</v>
      </c>
      <c r="C153" s="83">
        <v>81.7</v>
      </c>
      <c r="D153" s="83">
        <v>81.13</v>
      </c>
      <c r="E153" s="83">
        <v>81.3</v>
      </c>
      <c r="F153" s="84">
        <v>1893500</v>
      </c>
      <c r="G153" s="83">
        <v>78.84</v>
      </c>
      <c r="H153" s="84">
        <f>EOD_T-A153</f>
        <v>211</v>
      </c>
      <c r="I153" s="83">
        <f t="shared" si="6"/>
        <v>-1.9999999999996021E-2</v>
      </c>
      <c r="J153" s="83">
        <f t="shared" si="7"/>
        <v>-2.5361399949272154E-2</v>
      </c>
      <c r="K153" s="83">
        <f>J153-CBA_90DSMR</f>
        <v>-0.21609292974290406</v>
      </c>
      <c r="L153" s="83">
        <f t="shared" si="8"/>
        <v>4.6696154284871672E-2</v>
      </c>
    </row>
    <row r="154" spans="1:12" x14ac:dyDescent="0.25">
      <c r="A154" s="82">
        <v>41880</v>
      </c>
      <c r="B154" s="83">
        <v>81.22</v>
      </c>
      <c r="C154" s="83">
        <v>81.38</v>
      </c>
      <c r="D154" s="83">
        <v>80.989999999999995</v>
      </c>
      <c r="E154" s="83">
        <v>81.319999999999993</v>
      </c>
      <c r="F154" s="84">
        <v>4951200</v>
      </c>
      <c r="G154" s="83">
        <v>78.86</v>
      </c>
      <c r="H154" s="84">
        <f>EOD_T-A154</f>
        <v>214</v>
      </c>
      <c r="I154" s="83">
        <f t="shared" si="6"/>
        <v>0.17999999999999261</v>
      </c>
      <c r="J154" s="83">
        <f t="shared" si="7"/>
        <v>0.22877478393491688</v>
      </c>
      <c r="K154" s="83">
        <f>J154-CBA_90DSMR</f>
        <v>3.8043254141284955E-2</v>
      </c>
      <c r="L154" s="83">
        <f t="shared" si="8"/>
        <v>1.4472891856583949E-3</v>
      </c>
    </row>
    <row r="155" spans="1:12" x14ac:dyDescent="0.25">
      <c r="A155" s="82">
        <v>41879</v>
      </c>
      <c r="B155" s="83">
        <v>81.02</v>
      </c>
      <c r="C155" s="83">
        <v>81.14</v>
      </c>
      <c r="D155" s="83">
        <v>80.819999999999993</v>
      </c>
      <c r="E155" s="83">
        <v>81.14</v>
      </c>
      <c r="F155" s="84">
        <v>2098900</v>
      </c>
      <c r="G155" s="83">
        <v>78.680000000000007</v>
      </c>
      <c r="H155" s="84">
        <f>EOD_T-A155</f>
        <v>215</v>
      </c>
      <c r="I155" s="83">
        <f t="shared" si="6"/>
        <v>1.0000000000005116E-2</v>
      </c>
      <c r="J155" s="83">
        <f t="shared" si="7"/>
        <v>1.2711325791286534E-2</v>
      </c>
      <c r="K155" s="83">
        <f>J155-CBA_90DSMR</f>
        <v>-0.17802020400234539</v>
      </c>
      <c r="L155" s="83">
        <f t="shared" si="8"/>
        <v>3.169119303303667E-2</v>
      </c>
    </row>
    <row r="156" spans="1:12" x14ac:dyDescent="0.25">
      <c r="A156" s="82">
        <v>41878</v>
      </c>
      <c r="B156" s="83">
        <v>81</v>
      </c>
      <c r="C156" s="83">
        <v>81.180000000000007</v>
      </c>
      <c r="D156" s="83">
        <v>80.91</v>
      </c>
      <c r="E156" s="83">
        <v>81.12</v>
      </c>
      <c r="F156" s="84">
        <v>2517200</v>
      </c>
      <c r="G156" s="83">
        <v>78.67</v>
      </c>
      <c r="H156" s="84">
        <f>EOD_T-A156</f>
        <v>216</v>
      </c>
      <c r="I156" s="83">
        <f t="shared" si="6"/>
        <v>0.37000000000000455</v>
      </c>
      <c r="J156" s="83">
        <f t="shared" si="7"/>
        <v>0.47254150702427145</v>
      </c>
      <c r="K156" s="83">
        <f>J156-CBA_90DSMR</f>
        <v>0.2818099772306395</v>
      </c>
      <c r="L156" s="83">
        <f t="shared" si="8"/>
        <v>7.9416863266733556E-2</v>
      </c>
    </row>
    <row r="157" spans="1:12" x14ac:dyDescent="0.25">
      <c r="A157" s="82">
        <v>41877</v>
      </c>
      <c r="B157" s="83">
        <v>80.8</v>
      </c>
      <c r="C157" s="83">
        <v>80.900000000000006</v>
      </c>
      <c r="D157" s="83">
        <v>80.540000000000006</v>
      </c>
      <c r="E157" s="83">
        <v>80.739999999999995</v>
      </c>
      <c r="F157" s="84">
        <v>2086200</v>
      </c>
      <c r="G157" s="83">
        <v>78.3</v>
      </c>
      <c r="H157" s="84">
        <f>EOD_T-A157</f>
        <v>217</v>
      </c>
      <c r="I157" s="83">
        <f t="shared" si="6"/>
        <v>0.23000000000000398</v>
      </c>
      <c r="J157" s="83">
        <f t="shared" si="7"/>
        <v>0.2946074036121481</v>
      </c>
      <c r="K157" s="83">
        <f>J157-CBA_90DSMR</f>
        <v>0.10387587381851618</v>
      </c>
      <c r="L157" s="83">
        <f t="shared" si="8"/>
        <v>1.0790197161560294E-2</v>
      </c>
    </row>
    <row r="158" spans="1:12" x14ac:dyDescent="0.25">
      <c r="A158" s="82">
        <v>41876</v>
      </c>
      <c r="B158" s="83">
        <v>80.8</v>
      </c>
      <c r="C158" s="83">
        <v>80.95</v>
      </c>
      <c r="D158" s="83">
        <v>80.28</v>
      </c>
      <c r="E158" s="83">
        <v>80.510000000000005</v>
      </c>
      <c r="F158" s="84">
        <v>2562900</v>
      </c>
      <c r="G158" s="83">
        <v>78.069999999999993</v>
      </c>
      <c r="H158" s="84">
        <f>EOD_T-A158</f>
        <v>218</v>
      </c>
      <c r="I158" s="83">
        <f t="shared" si="6"/>
        <v>-0.10000000000000853</v>
      </c>
      <c r="J158" s="83">
        <f t="shared" si="7"/>
        <v>-0.12792631444289182</v>
      </c>
      <c r="K158" s="83">
        <f>J158-CBA_90DSMR</f>
        <v>-0.31865784423652377</v>
      </c>
      <c r="L158" s="83">
        <f t="shared" si="8"/>
        <v>0.10154282169346865</v>
      </c>
    </row>
    <row r="159" spans="1:12" x14ac:dyDescent="0.25">
      <c r="A159" s="82">
        <v>41873</v>
      </c>
      <c r="B159" s="83">
        <v>80.69</v>
      </c>
      <c r="C159" s="83">
        <v>80.78</v>
      </c>
      <c r="D159" s="83">
        <v>80.540000000000006</v>
      </c>
      <c r="E159" s="83">
        <v>80.61</v>
      </c>
      <c r="F159" s="84">
        <v>1832100</v>
      </c>
      <c r="G159" s="83">
        <v>78.17</v>
      </c>
      <c r="H159" s="84">
        <f>EOD_T-A159</f>
        <v>221</v>
      </c>
      <c r="I159" s="83">
        <f t="shared" si="6"/>
        <v>0.32999999999999829</v>
      </c>
      <c r="J159" s="83">
        <f t="shared" si="7"/>
        <v>0.42394655704008</v>
      </c>
      <c r="K159" s="83">
        <f>J159-CBA_90DSMR</f>
        <v>0.23321502724644808</v>
      </c>
      <c r="L159" s="83">
        <f t="shared" si="8"/>
        <v>5.4389248933561521E-2</v>
      </c>
    </row>
    <row r="160" spans="1:12" x14ac:dyDescent="0.25">
      <c r="A160" s="82">
        <v>41872</v>
      </c>
      <c r="B160" s="83">
        <v>80.989999999999995</v>
      </c>
      <c r="C160" s="83">
        <v>81</v>
      </c>
      <c r="D160" s="83">
        <v>80.260000000000005</v>
      </c>
      <c r="E160" s="83">
        <v>80.27</v>
      </c>
      <c r="F160" s="84">
        <v>3196600</v>
      </c>
      <c r="G160" s="83">
        <v>77.84</v>
      </c>
      <c r="H160" s="84">
        <f>EOD_T-A160</f>
        <v>222</v>
      </c>
      <c r="I160" s="83">
        <f t="shared" si="6"/>
        <v>-3.0000000000001137E-2</v>
      </c>
      <c r="J160" s="83">
        <f t="shared" si="7"/>
        <v>-3.8525748041609263E-2</v>
      </c>
      <c r="K160" s="83">
        <f>J160-CBA_90DSMR</f>
        <v>-0.22925727783524119</v>
      </c>
      <c r="L160" s="83">
        <f t="shared" si="8"/>
        <v>5.2558899440424973E-2</v>
      </c>
    </row>
    <row r="161" spans="1:12" x14ac:dyDescent="0.25">
      <c r="A161" s="82">
        <v>41871</v>
      </c>
      <c r="B161" s="83">
        <v>80.37</v>
      </c>
      <c r="C161" s="83">
        <v>80.75</v>
      </c>
      <c r="D161" s="83">
        <v>80.040000000000006</v>
      </c>
      <c r="E161" s="83">
        <v>80.3</v>
      </c>
      <c r="F161" s="84">
        <v>3245500</v>
      </c>
      <c r="G161" s="83">
        <v>77.87</v>
      </c>
      <c r="H161" s="84">
        <f>EOD_T-A161</f>
        <v>223</v>
      </c>
      <c r="I161" s="83">
        <f t="shared" si="6"/>
        <v>0.30000000000001137</v>
      </c>
      <c r="J161" s="83">
        <f t="shared" si="7"/>
        <v>0.38674745391260978</v>
      </c>
      <c r="K161" s="83">
        <f>J161-CBA_90DSMR</f>
        <v>0.19601592411897786</v>
      </c>
      <c r="L161" s="83">
        <f t="shared" si="8"/>
        <v>3.8422242508216888E-2</v>
      </c>
    </row>
    <row r="162" spans="1:12" x14ac:dyDescent="0.25">
      <c r="A162" s="82">
        <v>41870</v>
      </c>
      <c r="B162" s="83">
        <v>79.400000000000006</v>
      </c>
      <c r="C162" s="83">
        <v>80.02</v>
      </c>
      <c r="D162" s="83">
        <v>79.37</v>
      </c>
      <c r="E162" s="83">
        <v>79.989999999999995</v>
      </c>
      <c r="F162" s="84">
        <v>7835300</v>
      </c>
      <c r="G162" s="83">
        <v>77.569999999999993</v>
      </c>
      <c r="H162" s="84">
        <f>EOD_T-A162</f>
        <v>224</v>
      </c>
      <c r="I162" s="83">
        <f t="shared" si="6"/>
        <v>1.6499999999999915</v>
      </c>
      <c r="J162" s="83">
        <f t="shared" si="7"/>
        <v>2.173340358271854</v>
      </c>
      <c r="K162" s="83">
        <f>J162-CBA_90DSMR</f>
        <v>1.9826088284782222</v>
      </c>
      <c r="L162" s="83">
        <f t="shared" si="8"/>
        <v>3.9307377667597887</v>
      </c>
    </row>
    <row r="163" spans="1:12" x14ac:dyDescent="0.25">
      <c r="A163" s="82">
        <v>41869</v>
      </c>
      <c r="B163" s="83">
        <v>81.59</v>
      </c>
      <c r="C163" s="83">
        <v>81.599999999999994</v>
      </c>
      <c r="D163" s="83">
        <v>81.2</v>
      </c>
      <c r="E163" s="83">
        <v>81.400000000000006</v>
      </c>
      <c r="F163" s="84">
        <v>2865000</v>
      </c>
      <c r="G163" s="83">
        <v>75.92</v>
      </c>
      <c r="H163" s="84">
        <f>EOD_T-A163</f>
        <v>225</v>
      </c>
      <c r="I163" s="83">
        <f t="shared" si="6"/>
        <v>0.18999999999999773</v>
      </c>
      <c r="J163" s="83">
        <f t="shared" si="7"/>
        <v>0.25089132444209389</v>
      </c>
      <c r="K163" s="83">
        <f>J163-CBA_90DSMR</f>
        <v>6.0159794648461967E-2</v>
      </c>
      <c r="L163" s="83">
        <f t="shared" si="8"/>
        <v>3.6192008921451134E-3</v>
      </c>
    </row>
    <row r="164" spans="1:12" x14ac:dyDescent="0.25">
      <c r="A164" s="82">
        <v>41866</v>
      </c>
      <c r="B164" s="83">
        <v>81.400000000000006</v>
      </c>
      <c r="C164" s="83">
        <v>81.52</v>
      </c>
      <c r="D164" s="83">
        <v>81.09</v>
      </c>
      <c r="E164" s="83">
        <v>81.2</v>
      </c>
      <c r="F164" s="84">
        <v>2878800</v>
      </c>
      <c r="G164" s="83">
        <v>75.73</v>
      </c>
      <c r="H164" s="84">
        <f>EOD_T-A164</f>
        <v>228</v>
      </c>
      <c r="I164" s="83">
        <f t="shared" si="6"/>
        <v>0.17000000000000171</v>
      </c>
      <c r="J164" s="83">
        <f t="shared" si="7"/>
        <v>0.22498676548438554</v>
      </c>
      <c r="K164" s="83">
        <f>J164-CBA_90DSMR</f>
        <v>3.4255235690753616E-2</v>
      </c>
      <c r="L164" s="83">
        <f t="shared" si="8"/>
        <v>1.1734211722290804E-3</v>
      </c>
    </row>
    <row r="165" spans="1:12" x14ac:dyDescent="0.25">
      <c r="A165" s="82">
        <v>41865</v>
      </c>
      <c r="B165" s="83">
        <v>81.06</v>
      </c>
      <c r="C165" s="83">
        <v>81.36</v>
      </c>
      <c r="D165" s="83">
        <v>80.88</v>
      </c>
      <c r="E165" s="83">
        <v>81.02</v>
      </c>
      <c r="F165" s="84">
        <v>3652200</v>
      </c>
      <c r="G165" s="83">
        <v>75.56</v>
      </c>
      <c r="H165" s="84">
        <f>EOD_T-A165</f>
        <v>229</v>
      </c>
      <c r="I165" s="83">
        <f t="shared" si="6"/>
        <v>4.9999999999997158E-2</v>
      </c>
      <c r="J165" s="83">
        <f t="shared" si="7"/>
        <v>6.6216395179442666E-2</v>
      </c>
      <c r="K165" s="83">
        <f>J165-CBA_90DSMR</f>
        <v>-0.12451513461418925</v>
      </c>
      <c r="L165" s="83">
        <f t="shared" si="8"/>
        <v>1.5504018747989672E-2</v>
      </c>
    </row>
    <row r="166" spans="1:12" x14ac:dyDescent="0.25">
      <c r="A166" s="82">
        <v>41864</v>
      </c>
      <c r="B166" s="83">
        <v>80.97</v>
      </c>
      <c r="C166" s="83">
        <v>81.61</v>
      </c>
      <c r="D166" s="83">
        <v>80.81</v>
      </c>
      <c r="E166" s="83">
        <v>80.959999999999994</v>
      </c>
      <c r="F166" s="84">
        <v>3564400</v>
      </c>
      <c r="G166" s="83">
        <v>75.510000000000005</v>
      </c>
      <c r="H166" s="84">
        <f>EOD_T-A166</f>
        <v>230</v>
      </c>
      <c r="I166" s="83">
        <f t="shared" si="6"/>
        <v>-0.67999999999999261</v>
      </c>
      <c r="J166" s="83">
        <f t="shared" si="7"/>
        <v>-0.89250557815985387</v>
      </c>
      <c r="K166" s="83">
        <f>J166-CBA_90DSMR</f>
        <v>-1.0832371079534857</v>
      </c>
      <c r="L166" s="83">
        <f t="shared" si="8"/>
        <v>1.1734026320474316</v>
      </c>
    </row>
    <row r="167" spans="1:12" x14ac:dyDescent="0.25">
      <c r="A167" s="82">
        <v>41863</v>
      </c>
      <c r="B167" s="83">
        <v>80.78</v>
      </c>
      <c r="C167" s="83">
        <v>81.69</v>
      </c>
      <c r="D167" s="83">
        <v>80.760000000000005</v>
      </c>
      <c r="E167" s="83">
        <v>81.69</v>
      </c>
      <c r="F167" s="84">
        <v>3644000</v>
      </c>
      <c r="G167" s="83">
        <v>76.19</v>
      </c>
      <c r="H167" s="84">
        <f>EOD_T-A167</f>
        <v>231</v>
      </c>
      <c r="I167" s="83">
        <f t="shared" si="6"/>
        <v>1.2000000000000028</v>
      </c>
      <c r="J167" s="83">
        <f t="shared" si="7"/>
        <v>1.6002133617815748</v>
      </c>
      <c r="K167" s="83">
        <f>J167-CBA_90DSMR</f>
        <v>1.409481831987943</v>
      </c>
      <c r="L167" s="83">
        <f t="shared" si="8"/>
        <v>1.9866390347040879</v>
      </c>
    </row>
    <row r="168" spans="1:12" x14ac:dyDescent="0.25">
      <c r="A168" s="82">
        <v>41862</v>
      </c>
      <c r="B168" s="83">
        <v>80.87</v>
      </c>
      <c r="C168" s="83">
        <v>81.069999999999993</v>
      </c>
      <c r="D168" s="83">
        <v>80.31</v>
      </c>
      <c r="E168" s="83">
        <v>80.41</v>
      </c>
      <c r="F168" s="84">
        <v>2243100</v>
      </c>
      <c r="G168" s="83">
        <v>74.989999999999995</v>
      </c>
      <c r="H168" s="84">
        <f>EOD_T-A168</f>
        <v>232</v>
      </c>
      <c r="I168" s="83">
        <f t="shared" si="6"/>
        <v>0.25999999999999091</v>
      </c>
      <c r="J168" s="83">
        <f t="shared" si="7"/>
        <v>0.34791917569917152</v>
      </c>
      <c r="K168" s="83">
        <f>J168-CBA_90DSMR</f>
        <v>0.1571876459055396</v>
      </c>
      <c r="L168" s="83">
        <f t="shared" si="8"/>
        <v>2.4707956025325301E-2</v>
      </c>
    </row>
    <row r="169" spans="1:12" x14ac:dyDescent="0.25">
      <c r="A169" s="82">
        <v>41859</v>
      </c>
      <c r="B169" s="83">
        <v>80.88</v>
      </c>
      <c r="C169" s="83">
        <v>81.069999999999993</v>
      </c>
      <c r="D169" s="83">
        <v>80</v>
      </c>
      <c r="E169" s="83">
        <v>80.13</v>
      </c>
      <c r="F169" s="84">
        <v>3688600</v>
      </c>
      <c r="G169" s="83">
        <v>74.73</v>
      </c>
      <c r="H169" s="84">
        <f>EOD_T-A169</f>
        <v>235</v>
      </c>
      <c r="I169" s="83">
        <f t="shared" si="6"/>
        <v>-1.1400000000000006</v>
      </c>
      <c r="J169" s="83">
        <f t="shared" si="7"/>
        <v>-1.5025701858442078</v>
      </c>
      <c r="K169" s="83">
        <f>J169-CBA_90DSMR</f>
        <v>-1.6933017156378396</v>
      </c>
      <c r="L169" s="83">
        <f t="shared" si="8"/>
        <v>2.867270700182051</v>
      </c>
    </row>
    <row r="170" spans="1:12" x14ac:dyDescent="0.25">
      <c r="A170" s="82">
        <v>41858</v>
      </c>
      <c r="B170" s="83">
        <v>81.739999999999995</v>
      </c>
      <c r="C170" s="83">
        <v>81.83</v>
      </c>
      <c r="D170" s="83">
        <v>81</v>
      </c>
      <c r="E170" s="83">
        <v>81.349999999999994</v>
      </c>
      <c r="F170" s="84">
        <v>2761200</v>
      </c>
      <c r="G170" s="83">
        <v>75.87</v>
      </c>
      <c r="H170" s="84">
        <f>EOD_T-A170</f>
        <v>236</v>
      </c>
      <c r="I170" s="83">
        <f t="shared" si="6"/>
        <v>-0.3399999999999892</v>
      </c>
      <c r="J170" s="83">
        <f t="shared" si="7"/>
        <v>-0.4461356777325669</v>
      </c>
      <c r="K170" s="83">
        <f>J170-CBA_90DSMR</f>
        <v>-0.63686720752619885</v>
      </c>
      <c r="L170" s="83">
        <f t="shared" si="8"/>
        <v>0.40559984002221844</v>
      </c>
    </row>
    <row r="171" spans="1:12" x14ac:dyDescent="0.25">
      <c r="A171" s="82">
        <v>41857</v>
      </c>
      <c r="B171" s="83">
        <v>81.99</v>
      </c>
      <c r="C171" s="83">
        <v>82.05</v>
      </c>
      <c r="D171" s="83">
        <v>81.510000000000005</v>
      </c>
      <c r="E171" s="83">
        <v>81.709999999999994</v>
      </c>
      <c r="F171" s="84">
        <v>2361100</v>
      </c>
      <c r="G171" s="83">
        <v>76.209999999999994</v>
      </c>
      <c r="H171" s="84">
        <f>EOD_T-A171</f>
        <v>237</v>
      </c>
      <c r="I171" s="83">
        <f t="shared" si="6"/>
        <v>-0.32000000000000739</v>
      </c>
      <c r="J171" s="83">
        <f t="shared" si="7"/>
        <v>-0.41813667842677044</v>
      </c>
      <c r="K171" s="83">
        <f>J171-CBA_90DSMR</f>
        <v>-0.60886820822040233</v>
      </c>
      <c r="L171" s="83">
        <f t="shared" si="8"/>
        <v>0.37072049498152321</v>
      </c>
    </row>
    <row r="172" spans="1:12" x14ac:dyDescent="0.25">
      <c r="A172" s="82">
        <v>41856</v>
      </c>
      <c r="B172" s="83">
        <v>82.7</v>
      </c>
      <c r="C172" s="83">
        <v>82.96</v>
      </c>
      <c r="D172" s="83">
        <v>81.87</v>
      </c>
      <c r="E172" s="83">
        <v>82.06</v>
      </c>
      <c r="F172" s="84">
        <v>2615700</v>
      </c>
      <c r="G172" s="83">
        <v>76.53</v>
      </c>
      <c r="H172" s="84">
        <f>EOD_T-A172</f>
        <v>238</v>
      </c>
      <c r="I172" s="83">
        <f t="shared" si="6"/>
        <v>-0.48999999999999488</v>
      </c>
      <c r="J172" s="83">
        <f t="shared" si="7"/>
        <v>-0.63619839002855738</v>
      </c>
      <c r="K172" s="83">
        <f>J172-CBA_90DSMR</f>
        <v>-0.82692991982218933</v>
      </c>
      <c r="L172" s="83">
        <f t="shared" si="8"/>
        <v>0.6838130922971325</v>
      </c>
    </row>
    <row r="173" spans="1:12" x14ac:dyDescent="0.25">
      <c r="A173" s="82">
        <v>41855</v>
      </c>
      <c r="B173" s="83">
        <v>82.5</v>
      </c>
      <c r="C173" s="83">
        <v>82.73</v>
      </c>
      <c r="D173" s="83">
        <v>82.3</v>
      </c>
      <c r="E173" s="83">
        <v>82.58</v>
      </c>
      <c r="F173" s="84">
        <v>1360200</v>
      </c>
      <c r="G173" s="83">
        <v>77.02</v>
      </c>
      <c r="H173" s="84">
        <f>EOD_T-A173</f>
        <v>239</v>
      </c>
      <c r="I173" s="83">
        <f t="shared" si="6"/>
        <v>-0.21999999999999886</v>
      </c>
      <c r="J173" s="83">
        <f t="shared" si="7"/>
        <v>-0.28482651475919063</v>
      </c>
      <c r="K173" s="83">
        <f>J173-CBA_90DSMR</f>
        <v>-0.47555804455282258</v>
      </c>
      <c r="L173" s="83">
        <f t="shared" si="8"/>
        <v>0.22615545373890439</v>
      </c>
    </row>
    <row r="174" spans="1:12" x14ac:dyDescent="0.25">
      <c r="A174" s="82">
        <v>41852</v>
      </c>
      <c r="B174" s="83">
        <v>83.01</v>
      </c>
      <c r="C174" s="83">
        <v>83.12</v>
      </c>
      <c r="D174" s="83">
        <v>82.55</v>
      </c>
      <c r="E174" s="83">
        <v>82.82</v>
      </c>
      <c r="F174" s="84">
        <v>2574600</v>
      </c>
      <c r="G174" s="83">
        <v>77.239999999999995</v>
      </c>
      <c r="H174" s="84">
        <f>EOD_T-A174</f>
        <v>242</v>
      </c>
      <c r="I174" s="83">
        <f t="shared" si="6"/>
        <v>-0.87000000000000455</v>
      </c>
      <c r="J174" s="83">
        <f t="shared" si="7"/>
        <v>-1.1138138522596397</v>
      </c>
      <c r="K174" s="83">
        <f>J174-CBA_90DSMR</f>
        <v>-1.3045453820532715</v>
      </c>
      <c r="L174" s="83">
        <f t="shared" si="8"/>
        <v>1.7018386538365162</v>
      </c>
    </row>
    <row r="175" spans="1:12" x14ac:dyDescent="0.25">
      <c r="A175" s="82">
        <v>41851</v>
      </c>
      <c r="B175" s="83">
        <v>83.33</v>
      </c>
      <c r="C175" s="83">
        <v>83.92</v>
      </c>
      <c r="D175" s="83">
        <v>83.3</v>
      </c>
      <c r="E175" s="83">
        <v>83.75</v>
      </c>
      <c r="F175" s="84">
        <v>2856400</v>
      </c>
      <c r="G175" s="83">
        <v>78.11</v>
      </c>
      <c r="H175" s="84">
        <f>EOD_T-A175</f>
        <v>243</v>
      </c>
      <c r="I175" s="83">
        <f t="shared" si="6"/>
        <v>0.57999999999999829</v>
      </c>
      <c r="J175" s="83">
        <f t="shared" si="7"/>
        <v>0.74809751064103991</v>
      </c>
      <c r="K175" s="83">
        <f>J175-CBA_90DSMR</f>
        <v>0.55736598084740796</v>
      </c>
      <c r="L175" s="83">
        <f t="shared" si="8"/>
        <v>0.31065683660599314</v>
      </c>
    </row>
    <row r="176" spans="1:12" x14ac:dyDescent="0.25">
      <c r="A176" s="82">
        <v>41850</v>
      </c>
      <c r="B176" s="83">
        <v>82.41</v>
      </c>
      <c r="C176" s="83">
        <v>83.29</v>
      </c>
      <c r="D176" s="83">
        <v>82.34</v>
      </c>
      <c r="E176" s="83">
        <v>83.13</v>
      </c>
      <c r="F176" s="84">
        <v>2153200</v>
      </c>
      <c r="G176" s="83">
        <v>77.53</v>
      </c>
      <c r="H176" s="84">
        <f>EOD_T-A176</f>
        <v>244</v>
      </c>
      <c r="I176" s="83">
        <f t="shared" si="6"/>
        <v>0.73000000000000398</v>
      </c>
      <c r="J176" s="83">
        <f t="shared" si="7"/>
        <v>0.95052083333333859</v>
      </c>
      <c r="K176" s="83">
        <f>J176-CBA_90DSMR</f>
        <v>0.75978930353970664</v>
      </c>
      <c r="L176" s="83">
        <f t="shared" si="8"/>
        <v>0.57727978577335248</v>
      </c>
    </row>
    <row r="177" spans="1:12" x14ac:dyDescent="0.25">
      <c r="A177" s="82">
        <v>41849</v>
      </c>
      <c r="B177" s="83">
        <v>82</v>
      </c>
      <c r="C177" s="83">
        <v>82.61</v>
      </c>
      <c r="D177" s="83">
        <v>81.92</v>
      </c>
      <c r="E177" s="83">
        <v>82.35</v>
      </c>
      <c r="F177" s="84">
        <v>1881600</v>
      </c>
      <c r="G177" s="83">
        <v>76.8</v>
      </c>
      <c r="H177" s="84">
        <f>EOD_T-A177</f>
        <v>245</v>
      </c>
      <c r="I177" s="83">
        <f t="shared" si="6"/>
        <v>0.31999999999999318</v>
      </c>
      <c r="J177" s="83">
        <f t="shared" si="7"/>
        <v>0.41841004184099523</v>
      </c>
      <c r="K177" s="83">
        <f>J177-CBA_90DSMR</f>
        <v>0.22767851204736331</v>
      </c>
      <c r="L177" s="83">
        <f t="shared" si="8"/>
        <v>5.183750484810136E-2</v>
      </c>
    </row>
    <row r="178" spans="1:12" x14ac:dyDescent="0.25">
      <c r="A178" s="82">
        <v>41848</v>
      </c>
      <c r="B178" s="83">
        <v>81.91</v>
      </c>
      <c r="C178" s="83">
        <v>82.24</v>
      </c>
      <c r="D178" s="83">
        <v>81.81</v>
      </c>
      <c r="E178" s="83">
        <v>82</v>
      </c>
      <c r="F178" s="84">
        <v>1427400</v>
      </c>
      <c r="G178" s="83">
        <v>76.48</v>
      </c>
      <c r="H178" s="84">
        <f>EOD_T-A178</f>
        <v>246</v>
      </c>
      <c r="I178" s="83">
        <f t="shared" si="6"/>
        <v>-0.25999999999999091</v>
      </c>
      <c r="J178" s="83">
        <f t="shared" si="7"/>
        <v>-0.33880635913472884</v>
      </c>
      <c r="K178" s="83">
        <f>J178-CBA_90DSMR</f>
        <v>-0.52953788892836073</v>
      </c>
      <c r="L178" s="83">
        <f t="shared" si="8"/>
        <v>0.28041037581070494</v>
      </c>
    </row>
    <row r="179" spans="1:12" x14ac:dyDescent="0.25">
      <c r="A179" s="82">
        <v>41845</v>
      </c>
      <c r="B179" s="83">
        <v>82.26</v>
      </c>
      <c r="C179" s="83">
        <v>82.28</v>
      </c>
      <c r="D179" s="83">
        <v>82.01</v>
      </c>
      <c r="E179" s="83">
        <v>82.28</v>
      </c>
      <c r="F179" s="84">
        <v>6483000</v>
      </c>
      <c r="G179" s="83">
        <v>76.739999999999995</v>
      </c>
      <c r="H179" s="84">
        <f>EOD_T-A179</f>
        <v>249</v>
      </c>
      <c r="I179" s="83">
        <f t="shared" si="6"/>
        <v>0.25</v>
      </c>
      <c r="J179" s="83">
        <f t="shared" si="7"/>
        <v>0.32684010981827694</v>
      </c>
      <c r="K179" s="83">
        <f>J179-CBA_90DSMR</f>
        <v>0.13610858002464502</v>
      </c>
      <c r="L179" s="83">
        <f t="shared" si="8"/>
        <v>1.8525545556325195E-2</v>
      </c>
    </row>
    <row r="180" spans="1:12" x14ac:dyDescent="0.25">
      <c r="A180" s="82">
        <v>41844</v>
      </c>
      <c r="B180" s="83">
        <v>81.63</v>
      </c>
      <c r="C180" s="83">
        <v>82.05</v>
      </c>
      <c r="D180" s="83">
        <v>81.569999999999993</v>
      </c>
      <c r="E180" s="83">
        <v>82.01</v>
      </c>
      <c r="F180" s="84">
        <v>2197400</v>
      </c>
      <c r="G180" s="83">
        <v>76.489999999999995</v>
      </c>
      <c r="H180" s="84">
        <f>EOD_T-A180</f>
        <v>250</v>
      </c>
      <c r="I180" s="83">
        <f t="shared" si="6"/>
        <v>0.42000000000000171</v>
      </c>
      <c r="J180" s="83">
        <f t="shared" si="7"/>
        <v>0.55212304456421946</v>
      </c>
      <c r="K180" s="83">
        <f>J180-CBA_90DSMR</f>
        <v>0.36139151477058751</v>
      </c>
      <c r="L180" s="83">
        <f t="shared" si="8"/>
        <v>0.13060382694817976</v>
      </c>
    </row>
    <row r="181" spans="1:12" x14ac:dyDescent="0.25">
      <c r="A181" s="82">
        <v>41843</v>
      </c>
      <c r="B181" s="83">
        <v>81.489999999999995</v>
      </c>
      <c r="C181" s="83">
        <v>81.99</v>
      </c>
      <c r="D181" s="83">
        <v>81.319999999999993</v>
      </c>
      <c r="E181" s="83">
        <v>81.56</v>
      </c>
      <c r="F181" s="84">
        <v>2536100</v>
      </c>
      <c r="G181" s="83">
        <v>76.069999999999993</v>
      </c>
      <c r="H181" s="84">
        <f>EOD_T-A181</f>
        <v>251</v>
      </c>
      <c r="I181" s="83">
        <f t="shared" si="6"/>
        <v>0.27999999999998693</v>
      </c>
      <c r="J181" s="83">
        <f t="shared" si="7"/>
        <v>0.36944187887582386</v>
      </c>
      <c r="K181" s="83">
        <f>J181-CBA_90DSMR</f>
        <v>0.17871034908219194</v>
      </c>
      <c r="L181" s="83">
        <f t="shared" si="8"/>
        <v>3.1937388869078903E-2</v>
      </c>
    </row>
    <row r="182" spans="1:12" x14ac:dyDescent="0.25">
      <c r="A182" s="82">
        <v>41842</v>
      </c>
      <c r="B182" s="83">
        <v>81.48</v>
      </c>
      <c r="C182" s="83">
        <v>81.48</v>
      </c>
      <c r="D182" s="83">
        <v>81.099999999999994</v>
      </c>
      <c r="E182" s="83">
        <v>81.260000000000005</v>
      </c>
      <c r="F182" s="84">
        <v>1855900</v>
      </c>
      <c r="G182" s="83">
        <v>75.790000000000006</v>
      </c>
      <c r="H182" s="84">
        <f>EOD_T-A182</f>
        <v>252</v>
      </c>
      <c r="I182" s="83">
        <f t="shared" si="6"/>
        <v>-8.99999999999892E-2</v>
      </c>
      <c r="J182" s="83">
        <f t="shared" si="7"/>
        <v>-0.11860832894041803</v>
      </c>
      <c r="K182" s="83">
        <f>J182-CBA_90DSMR</f>
        <v>-0.30933985873404996</v>
      </c>
      <c r="L182" s="83">
        <f t="shared" si="8"/>
        <v>9.5691148201601989E-2</v>
      </c>
    </row>
    <row r="183" spans="1:12" x14ac:dyDescent="0.25">
      <c r="A183" s="82">
        <v>41841</v>
      </c>
      <c r="B183" s="83">
        <v>81.400000000000006</v>
      </c>
      <c r="C183" s="83">
        <v>81.56</v>
      </c>
      <c r="D183" s="83">
        <v>81.28</v>
      </c>
      <c r="E183" s="83">
        <v>81.36</v>
      </c>
      <c r="F183" s="84">
        <v>1531400</v>
      </c>
      <c r="G183" s="83">
        <v>75.88</v>
      </c>
      <c r="H183" s="84">
        <f>EOD_T-A183</f>
        <v>253</v>
      </c>
      <c r="I183" s="83">
        <f t="shared" si="6"/>
        <v>7.9999999999998295E-2</v>
      </c>
      <c r="J183" s="83">
        <f t="shared" si="7"/>
        <v>0.1055408970976231</v>
      </c>
      <c r="K183" s="83">
        <f>J183-CBA_90DSMR</f>
        <v>-8.5190632696008822E-2</v>
      </c>
      <c r="L183" s="83">
        <f t="shared" si="8"/>
        <v>7.2574438991462875E-3</v>
      </c>
    </row>
    <row r="184" spans="1:12" x14ac:dyDescent="0.25">
      <c r="A184" s="82">
        <v>41838</v>
      </c>
      <c r="B184" s="83">
        <v>80.63</v>
      </c>
      <c r="C184" s="83">
        <v>81.27</v>
      </c>
      <c r="D184" s="83">
        <v>80.63</v>
      </c>
      <c r="E184" s="83">
        <v>81.27</v>
      </c>
      <c r="F184" s="84">
        <v>2004700</v>
      </c>
      <c r="G184" s="83">
        <v>75.8</v>
      </c>
      <c r="H184" s="84">
        <f>EOD_T-A184</f>
        <v>256</v>
      </c>
      <c r="I184" s="83">
        <f t="shared" si="6"/>
        <v>6.0000000000002274E-2</v>
      </c>
      <c r="J184" s="83">
        <f t="shared" si="7"/>
        <v>7.921837866385302E-2</v>
      </c>
      <c r="K184" s="83">
        <f>J184-CBA_90DSMR</f>
        <v>-0.1115131511297789</v>
      </c>
      <c r="L184" s="83">
        <f t="shared" si="8"/>
        <v>1.2435182874892909E-2</v>
      </c>
    </row>
    <row r="185" spans="1:12" x14ac:dyDescent="0.25">
      <c r="A185" s="82">
        <v>41837</v>
      </c>
      <c r="B185" s="83">
        <v>81.650000000000006</v>
      </c>
      <c r="C185" s="83">
        <v>81.69</v>
      </c>
      <c r="D185" s="83">
        <v>81.16</v>
      </c>
      <c r="E185" s="83">
        <v>81.209999999999994</v>
      </c>
      <c r="F185" s="84">
        <v>2875800</v>
      </c>
      <c r="G185" s="83">
        <v>75.739999999999995</v>
      </c>
      <c r="H185" s="84">
        <f>EOD_T-A185</f>
        <v>257</v>
      </c>
      <c r="I185" s="83">
        <f t="shared" si="6"/>
        <v>-0.13000000000000966</v>
      </c>
      <c r="J185" s="83">
        <f t="shared" si="7"/>
        <v>-0.17134572294715916</v>
      </c>
      <c r="K185" s="83">
        <f>J185-CBA_90DSMR</f>
        <v>-0.36207725274079106</v>
      </c>
      <c r="L185" s="83">
        <f t="shared" si="8"/>
        <v>0.1310999369523187</v>
      </c>
    </row>
    <row r="186" spans="1:12" x14ac:dyDescent="0.25">
      <c r="A186" s="82">
        <v>41836</v>
      </c>
      <c r="B186" s="83">
        <v>81.290000000000006</v>
      </c>
      <c r="C186" s="83">
        <v>81.5</v>
      </c>
      <c r="D186" s="83">
        <v>81.010000000000005</v>
      </c>
      <c r="E186" s="83">
        <v>81.349999999999994</v>
      </c>
      <c r="F186" s="84">
        <v>1642500</v>
      </c>
      <c r="G186" s="83">
        <v>75.87</v>
      </c>
      <c r="H186" s="84">
        <f>EOD_T-A186</f>
        <v>258</v>
      </c>
      <c r="I186" s="83">
        <f t="shared" si="6"/>
        <v>-0.14000000000000057</v>
      </c>
      <c r="J186" s="83">
        <f t="shared" si="7"/>
        <v>-0.18418629127746422</v>
      </c>
      <c r="K186" s="83">
        <f>J186-CBA_90DSMR</f>
        <v>-0.37491782107109617</v>
      </c>
      <c r="L186" s="83">
        <f t="shared" si="8"/>
        <v>0.14056337255669848</v>
      </c>
    </row>
    <row r="187" spans="1:12" x14ac:dyDescent="0.25">
      <c r="A187" s="82">
        <v>41835</v>
      </c>
      <c r="B187" s="83">
        <v>81.89</v>
      </c>
      <c r="C187" s="83">
        <v>81.900000000000006</v>
      </c>
      <c r="D187" s="83">
        <v>81.13</v>
      </c>
      <c r="E187" s="83">
        <v>81.5</v>
      </c>
      <c r="F187" s="84">
        <v>1902700</v>
      </c>
      <c r="G187" s="83">
        <v>76.010000000000005</v>
      </c>
      <c r="H187" s="84">
        <f>EOD_T-A187</f>
        <v>259</v>
      </c>
      <c r="I187" s="83">
        <f t="shared" si="6"/>
        <v>-0.19999999999998863</v>
      </c>
      <c r="J187" s="83">
        <f t="shared" si="7"/>
        <v>-0.26243275160738572</v>
      </c>
      <c r="K187" s="83">
        <f>J187-CBA_90DSMR</f>
        <v>-0.45316428140101761</v>
      </c>
      <c r="L187" s="83">
        <f t="shared" si="8"/>
        <v>0.20535786593770067</v>
      </c>
    </row>
    <row r="188" spans="1:12" x14ac:dyDescent="0.25">
      <c r="A188" s="82">
        <v>41834</v>
      </c>
      <c r="B188" s="83">
        <v>81.41</v>
      </c>
      <c r="C188" s="83">
        <v>81.819999999999993</v>
      </c>
      <c r="D188" s="83">
        <v>81.349999999999994</v>
      </c>
      <c r="E188" s="83">
        <v>81.709999999999994</v>
      </c>
      <c r="F188" s="84">
        <v>1304200</v>
      </c>
      <c r="G188" s="83">
        <v>76.209999999999994</v>
      </c>
      <c r="H188" s="84">
        <f>EOD_T-A188</f>
        <v>260</v>
      </c>
      <c r="I188" s="83">
        <f t="shared" si="6"/>
        <v>0.44999999999998863</v>
      </c>
      <c r="J188" s="83">
        <f t="shared" si="7"/>
        <v>0.59398099260822157</v>
      </c>
      <c r="K188" s="83">
        <f>J188-CBA_90DSMR</f>
        <v>0.40324946281458962</v>
      </c>
      <c r="L188" s="83">
        <f t="shared" si="8"/>
        <v>0.16261012926025509</v>
      </c>
    </row>
    <row r="189" spans="1:12" x14ac:dyDescent="0.25">
      <c r="A189" s="82">
        <v>41831</v>
      </c>
      <c r="B189" s="83">
        <v>80.510000000000005</v>
      </c>
      <c r="C189" s="83">
        <v>81.45</v>
      </c>
      <c r="D189" s="83">
        <v>80.400000000000006</v>
      </c>
      <c r="E189" s="83">
        <v>81.23</v>
      </c>
      <c r="F189" s="84">
        <v>2266800</v>
      </c>
      <c r="G189" s="83">
        <v>75.760000000000005</v>
      </c>
      <c r="H189" s="84">
        <f>EOD_T-A189</f>
        <v>263</v>
      </c>
      <c r="I189" s="83">
        <f t="shared" si="6"/>
        <v>0.35999999999999943</v>
      </c>
      <c r="J189" s="83">
        <f t="shared" si="7"/>
        <v>0.47745358090185597</v>
      </c>
      <c r="K189" s="83">
        <f>J189-CBA_90DSMR</f>
        <v>0.28672205110822402</v>
      </c>
      <c r="L189" s="83">
        <f t="shared" si="8"/>
        <v>8.2209534591707031E-2</v>
      </c>
    </row>
    <row r="190" spans="1:12" x14ac:dyDescent="0.25">
      <c r="A190" s="82">
        <v>41830</v>
      </c>
      <c r="B190" s="83">
        <v>81.08</v>
      </c>
      <c r="C190" s="83">
        <v>81.150000000000006</v>
      </c>
      <c r="D190" s="83">
        <v>80.400000000000006</v>
      </c>
      <c r="E190" s="83">
        <v>80.849999999999994</v>
      </c>
      <c r="F190" s="84">
        <v>1568300</v>
      </c>
      <c r="G190" s="83">
        <v>75.400000000000006</v>
      </c>
      <c r="H190" s="84">
        <f>EOD_T-A190</f>
        <v>264</v>
      </c>
      <c r="I190" s="83">
        <f t="shared" si="6"/>
        <v>5.0000000000011369E-2</v>
      </c>
      <c r="J190" s="83">
        <f t="shared" si="7"/>
        <v>6.6357000663585103E-2</v>
      </c>
      <c r="K190" s="83">
        <f>J190-CBA_90DSMR</f>
        <v>-0.12437452913004682</v>
      </c>
      <c r="L190" s="83">
        <f t="shared" si="8"/>
        <v>1.5469023496320865E-2</v>
      </c>
    </row>
    <row r="191" spans="1:12" x14ac:dyDescent="0.25">
      <c r="A191" s="82">
        <v>41829</v>
      </c>
      <c r="B191" s="83">
        <v>81.2</v>
      </c>
      <c r="C191" s="83">
        <v>81.23</v>
      </c>
      <c r="D191" s="83">
        <v>80.459999999999994</v>
      </c>
      <c r="E191" s="83">
        <v>80.790000000000006</v>
      </c>
      <c r="F191" s="84">
        <v>2674600</v>
      </c>
      <c r="G191" s="83">
        <v>75.349999999999994</v>
      </c>
      <c r="H191" s="84">
        <f>EOD_T-A191</f>
        <v>265</v>
      </c>
      <c r="I191" s="83">
        <f t="shared" si="6"/>
        <v>-0.49000000000000909</v>
      </c>
      <c r="J191" s="83">
        <f t="shared" si="7"/>
        <v>-0.64609704641351406</v>
      </c>
      <c r="K191" s="83">
        <f>J191-CBA_90DSMR</f>
        <v>-0.83682857620714601</v>
      </c>
      <c r="L191" s="83">
        <f t="shared" si="8"/>
        <v>0.70028206595687914</v>
      </c>
    </row>
    <row r="192" spans="1:12" x14ac:dyDescent="0.25">
      <c r="A192" s="82">
        <v>41828</v>
      </c>
      <c r="B192" s="83">
        <v>81.45</v>
      </c>
      <c r="C192" s="83">
        <v>81.64</v>
      </c>
      <c r="D192" s="83">
        <v>81.16</v>
      </c>
      <c r="E192" s="83">
        <v>81.319999999999993</v>
      </c>
      <c r="F192" s="84">
        <v>1709100</v>
      </c>
      <c r="G192" s="83">
        <v>75.84</v>
      </c>
      <c r="H192" s="84">
        <f>EOD_T-A192</f>
        <v>266</v>
      </c>
      <c r="I192" s="83">
        <f t="shared" si="6"/>
        <v>-3.9999999999992042E-2</v>
      </c>
      <c r="J192" s="83">
        <f t="shared" si="7"/>
        <v>-5.2714812862403856E-2</v>
      </c>
      <c r="K192" s="83">
        <f>J192-CBA_90DSMR</f>
        <v>-0.24344634265603576</v>
      </c>
      <c r="L192" s="83">
        <f t="shared" si="8"/>
        <v>5.926612175259998E-2</v>
      </c>
    </row>
    <row r="193" spans="1:12" x14ac:dyDescent="0.25">
      <c r="A193" s="82">
        <v>41827</v>
      </c>
      <c r="B193" s="83">
        <v>81.95</v>
      </c>
      <c r="C193" s="83">
        <v>82</v>
      </c>
      <c r="D193" s="83">
        <v>81.319999999999993</v>
      </c>
      <c r="E193" s="83">
        <v>81.36</v>
      </c>
      <c r="F193" s="84">
        <v>1603100</v>
      </c>
      <c r="G193" s="83">
        <v>75.88</v>
      </c>
      <c r="H193" s="84">
        <f>EOD_T-A193</f>
        <v>267</v>
      </c>
      <c r="I193" s="83">
        <f t="shared" si="6"/>
        <v>-0.55000000000001137</v>
      </c>
      <c r="J193" s="83">
        <f t="shared" si="7"/>
        <v>-0.71961271751931355</v>
      </c>
      <c r="K193" s="83">
        <f>J193-CBA_90DSMR</f>
        <v>-0.9103442473129455</v>
      </c>
      <c r="L193" s="83">
        <f t="shared" si="8"/>
        <v>0.82872664861577328</v>
      </c>
    </row>
    <row r="194" spans="1:12" x14ac:dyDescent="0.25">
      <c r="A194" s="82">
        <v>41824</v>
      </c>
      <c r="B194" s="83">
        <v>81.99</v>
      </c>
      <c r="C194" s="83">
        <v>82.03</v>
      </c>
      <c r="D194" s="83">
        <v>81.61</v>
      </c>
      <c r="E194" s="83">
        <v>81.95</v>
      </c>
      <c r="F194" s="84">
        <v>1352600</v>
      </c>
      <c r="G194" s="83">
        <v>76.430000000000007</v>
      </c>
      <c r="H194" s="84">
        <f>EOD_T-A194</f>
        <v>270</v>
      </c>
      <c r="I194" s="83">
        <f t="shared" si="6"/>
        <v>0.37000000000000455</v>
      </c>
      <c r="J194" s="83">
        <f t="shared" si="7"/>
        <v>0.48645805942677428</v>
      </c>
      <c r="K194" s="83">
        <f>J194-CBA_90DSMR</f>
        <v>0.29572652963314239</v>
      </c>
      <c r="L194" s="83">
        <f t="shared" si="8"/>
        <v>8.7454180328861847E-2</v>
      </c>
    </row>
    <row r="195" spans="1:12" x14ac:dyDescent="0.25">
      <c r="A195" s="82">
        <v>41823</v>
      </c>
      <c r="B195" s="83">
        <v>81</v>
      </c>
      <c r="C195" s="83">
        <v>81.64</v>
      </c>
      <c r="D195" s="83">
        <v>80.8</v>
      </c>
      <c r="E195" s="83">
        <v>81.55</v>
      </c>
      <c r="F195" s="84">
        <v>1677300</v>
      </c>
      <c r="G195" s="83">
        <v>76.06</v>
      </c>
      <c r="H195" s="84">
        <f>EOD_T-A195</f>
        <v>271</v>
      </c>
      <c r="I195" s="83">
        <f t="shared" ref="I195:I263" si="9">G195-G196</f>
        <v>0.59000000000000341</v>
      </c>
      <c r="J195" s="83">
        <f t="shared" ref="J195:J258" si="10">I195/G196*100</f>
        <v>0.78176758977077443</v>
      </c>
      <c r="K195" s="83">
        <f>J195-CBA_90DSMR</f>
        <v>0.59103605997714248</v>
      </c>
      <c r="L195" s="83">
        <f t="shared" ref="L195:L258" si="11">K195*K195</f>
        <v>0.34932362419330437</v>
      </c>
    </row>
    <row r="196" spans="1:12" x14ac:dyDescent="0.25">
      <c r="A196" s="82">
        <v>41822</v>
      </c>
      <c r="B196" s="83">
        <v>80.099999999999994</v>
      </c>
      <c r="C196" s="83">
        <v>80.94</v>
      </c>
      <c r="D196" s="83">
        <v>80.099999999999994</v>
      </c>
      <c r="E196" s="83">
        <v>80.92</v>
      </c>
      <c r="F196" s="84">
        <v>2397800</v>
      </c>
      <c r="G196" s="83">
        <v>75.47</v>
      </c>
      <c r="H196" s="84">
        <f>EOD_T-A196</f>
        <v>272</v>
      </c>
      <c r="I196" s="83">
        <f t="shared" si="9"/>
        <v>0.89000000000000057</v>
      </c>
      <c r="J196" s="83">
        <f t="shared" si="10"/>
        <v>1.1933494234379198</v>
      </c>
      <c r="K196" s="83">
        <f>J196-CBA_90DSMR</f>
        <v>1.002617893644288</v>
      </c>
      <c r="L196" s="83">
        <f t="shared" si="11"/>
        <v>1.0052426406557089</v>
      </c>
    </row>
    <row r="197" spans="1:12" x14ac:dyDescent="0.25">
      <c r="A197" s="82">
        <v>41821</v>
      </c>
      <c r="B197" s="83">
        <v>81</v>
      </c>
      <c r="C197" s="83">
        <v>81.2</v>
      </c>
      <c r="D197" s="83">
        <v>79.86</v>
      </c>
      <c r="E197" s="83">
        <v>79.97</v>
      </c>
      <c r="F197" s="84">
        <v>3774600</v>
      </c>
      <c r="G197" s="83">
        <v>74.58</v>
      </c>
      <c r="H197" s="84">
        <f>EOD_T-A197</f>
        <v>273</v>
      </c>
      <c r="I197" s="83">
        <f t="shared" si="9"/>
        <v>-0.85000000000000853</v>
      </c>
      <c r="J197" s="83">
        <f t="shared" si="10"/>
        <v>-1.1268725971099145</v>
      </c>
      <c r="K197" s="83">
        <f>J197-CBA_90DSMR</f>
        <v>-1.3176041269035463</v>
      </c>
      <c r="L197" s="83">
        <f t="shared" si="11"/>
        <v>1.7360806352332567</v>
      </c>
    </row>
    <row r="198" spans="1:12" x14ac:dyDescent="0.25">
      <c r="A198" s="82">
        <v>41820</v>
      </c>
      <c r="B198" s="83">
        <v>81.5</v>
      </c>
      <c r="C198" s="83">
        <v>81.52</v>
      </c>
      <c r="D198" s="83">
        <v>80.88</v>
      </c>
      <c r="E198" s="83">
        <v>80.88</v>
      </c>
      <c r="F198" s="84">
        <v>2657300</v>
      </c>
      <c r="G198" s="83">
        <v>75.430000000000007</v>
      </c>
      <c r="H198" s="84">
        <f>EOD_T-A198</f>
        <v>274</v>
      </c>
      <c r="I198" s="83">
        <f t="shared" si="9"/>
        <v>-0.54999999999999716</v>
      </c>
      <c r="J198" s="83">
        <f t="shared" si="10"/>
        <v>-0.72387470386943553</v>
      </c>
      <c r="K198" s="83">
        <f>J198-CBA_90DSMR</f>
        <v>-0.91460623366306748</v>
      </c>
      <c r="L198" s="83">
        <f t="shared" si="11"/>
        <v>0.83650456265534157</v>
      </c>
    </row>
    <row r="199" spans="1:12" x14ac:dyDescent="0.25">
      <c r="A199" s="82">
        <v>41817</v>
      </c>
      <c r="B199" s="83">
        <v>82</v>
      </c>
      <c r="C199" s="83">
        <v>82.29</v>
      </c>
      <c r="D199" s="83">
        <v>81.33</v>
      </c>
      <c r="E199" s="83">
        <v>81.47</v>
      </c>
      <c r="F199" s="84">
        <v>8800100</v>
      </c>
      <c r="G199" s="83">
        <v>75.98</v>
      </c>
      <c r="H199" s="84">
        <f>EOD_T-A199</f>
        <v>277</v>
      </c>
      <c r="I199" s="83">
        <f t="shared" si="9"/>
        <v>-0.54999999999999716</v>
      </c>
      <c r="J199" s="83">
        <f t="shared" si="10"/>
        <v>-0.7186724160459913</v>
      </c>
      <c r="K199" s="83">
        <f>J199-CBA_90DSMR</f>
        <v>-0.90940394583962325</v>
      </c>
      <c r="L199" s="83">
        <f t="shared" si="11"/>
        <v>0.82701553670867645</v>
      </c>
    </row>
    <row r="200" spans="1:12" x14ac:dyDescent="0.25">
      <c r="A200" s="82">
        <v>41816</v>
      </c>
      <c r="B200" s="83">
        <v>81.16</v>
      </c>
      <c r="C200" s="83">
        <v>82.06</v>
      </c>
      <c r="D200" s="83">
        <v>81.16</v>
      </c>
      <c r="E200" s="83">
        <v>82.06</v>
      </c>
      <c r="F200" s="84">
        <v>2323300</v>
      </c>
      <c r="G200" s="83">
        <v>76.53</v>
      </c>
      <c r="H200" s="84">
        <f>EOD_T-A200</f>
        <v>278</v>
      </c>
      <c r="I200" s="83">
        <f t="shared" si="9"/>
        <v>0.96999999999999886</v>
      </c>
      <c r="J200" s="83">
        <f t="shared" si="10"/>
        <v>1.2837480148226559</v>
      </c>
      <c r="K200" s="83">
        <f>J200-CBA_90DSMR</f>
        <v>1.093016485029024</v>
      </c>
      <c r="L200" s="83">
        <f t="shared" si="11"/>
        <v>1.1946850365452026</v>
      </c>
    </row>
    <row r="201" spans="1:12" x14ac:dyDescent="0.25">
      <c r="A201" s="82">
        <v>41815</v>
      </c>
      <c r="B201" s="83">
        <v>81.11</v>
      </c>
      <c r="C201" s="83">
        <v>81.33</v>
      </c>
      <c r="D201" s="83">
        <v>80.91</v>
      </c>
      <c r="E201" s="83">
        <v>81.02</v>
      </c>
      <c r="F201" s="84">
        <v>2857700</v>
      </c>
      <c r="G201" s="83">
        <v>75.56</v>
      </c>
      <c r="H201" s="84">
        <f>EOD_T-A201</f>
        <v>279</v>
      </c>
      <c r="I201" s="83">
        <f t="shared" si="9"/>
        <v>-0.51999999999999602</v>
      </c>
      <c r="J201" s="83">
        <f t="shared" si="10"/>
        <v>-0.68349106203995269</v>
      </c>
      <c r="K201" s="83">
        <f>J201-CBA_90DSMR</f>
        <v>-0.87422259183358464</v>
      </c>
      <c r="L201" s="83">
        <f t="shared" si="11"/>
        <v>0.76426514007223034</v>
      </c>
    </row>
    <row r="202" spans="1:12" x14ac:dyDescent="0.25">
      <c r="A202" s="82">
        <v>41814</v>
      </c>
      <c r="B202" s="83">
        <v>81.61</v>
      </c>
      <c r="C202" s="83">
        <v>81.72</v>
      </c>
      <c r="D202" s="83">
        <v>81.400000000000006</v>
      </c>
      <c r="E202" s="83">
        <v>81.58</v>
      </c>
      <c r="F202" s="84">
        <v>1834700</v>
      </c>
      <c r="G202" s="83">
        <v>76.08</v>
      </c>
      <c r="H202" s="84">
        <f>EOD_T-A202</f>
        <v>280</v>
      </c>
      <c r="I202" s="83">
        <f t="shared" si="9"/>
        <v>-0.20000000000000284</v>
      </c>
      <c r="J202" s="83">
        <f t="shared" si="10"/>
        <v>-0.26219192448872947</v>
      </c>
      <c r="K202" s="83">
        <f>J202-CBA_90DSMR</f>
        <v>-0.45292345428236136</v>
      </c>
      <c r="L202" s="83">
        <f t="shared" si="11"/>
        <v>0.20513965543906629</v>
      </c>
    </row>
    <row r="203" spans="1:12" x14ac:dyDescent="0.25">
      <c r="A203" s="82">
        <v>41813</v>
      </c>
      <c r="B203" s="83">
        <v>81.83</v>
      </c>
      <c r="C203" s="83">
        <v>82.06</v>
      </c>
      <c r="D203" s="83">
        <v>81.61</v>
      </c>
      <c r="E203" s="83">
        <v>81.790000000000006</v>
      </c>
      <c r="F203" s="84">
        <v>1959200</v>
      </c>
      <c r="G203" s="83">
        <v>76.28</v>
      </c>
      <c r="H203" s="84">
        <f>EOD_T-A203</f>
        <v>281</v>
      </c>
      <c r="I203" s="83">
        <f t="shared" si="9"/>
        <v>0.34000000000000341</v>
      </c>
      <c r="J203" s="83">
        <f t="shared" si="10"/>
        <v>0.44772188569924076</v>
      </c>
      <c r="K203" s="83">
        <f>J203-CBA_90DSMR</f>
        <v>0.25699035590560881</v>
      </c>
      <c r="L203" s="83">
        <f t="shared" si="11"/>
        <v>6.6044043028491484E-2</v>
      </c>
    </row>
    <row r="204" spans="1:12" x14ac:dyDescent="0.25">
      <c r="A204" s="82">
        <v>41810</v>
      </c>
      <c r="B204" s="83">
        <v>81.900000000000006</v>
      </c>
      <c r="C204" s="83">
        <v>82.1</v>
      </c>
      <c r="D204" s="83">
        <v>81.41</v>
      </c>
      <c r="E204" s="83">
        <v>81.42</v>
      </c>
      <c r="F204" s="84">
        <v>2638200</v>
      </c>
      <c r="G204" s="83">
        <v>75.94</v>
      </c>
      <c r="H204" s="84">
        <f>EOD_T-A204</f>
        <v>284</v>
      </c>
      <c r="I204" s="83">
        <f t="shared" si="9"/>
        <v>-0.82000000000000739</v>
      </c>
      <c r="J204" s="83">
        <f t="shared" si="10"/>
        <v>-1.0682647212089726</v>
      </c>
      <c r="K204" s="83">
        <f>J204-CBA_90DSMR</f>
        <v>-1.2589962510026045</v>
      </c>
      <c r="L204" s="83">
        <f t="shared" si="11"/>
        <v>1.5850715600386132</v>
      </c>
    </row>
    <row r="205" spans="1:12" x14ac:dyDescent="0.25">
      <c r="A205" s="82">
        <v>41809</v>
      </c>
      <c r="B205" s="83">
        <v>81.739999999999995</v>
      </c>
      <c r="C205" s="83">
        <v>82.3</v>
      </c>
      <c r="D205" s="83">
        <v>81.19</v>
      </c>
      <c r="E205" s="83">
        <v>82.3</v>
      </c>
      <c r="F205" s="84">
        <v>4451900</v>
      </c>
      <c r="G205" s="83">
        <v>76.760000000000005</v>
      </c>
      <c r="H205" s="84">
        <f>EOD_T-A205</f>
        <v>285</v>
      </c>
      <c r="I205" s="83">
        <f t="shared" si="9"/>
        <v>1.2199999999999989</v>
      </c>
      <c r="J205" s="83">
        <f t="shared" si="10"/>
        <v>1.6150383902568159</v>
      </c>
      <c r="K205" s="83">
        <f>J205-CBA_90DSMR</f>
        <v>1.4243068604631841</v>
      </c>
      <c r="L205" s="83">
        <f t="shared" si="11"/>
        <v>2.0286500327624921</v>
      </c>
    </row>
    <row r="206" spans="1:12" x14ac:dyDescent="0.25">
      <c r="A206" s="82">
        <v>41808</v>
      </c>
      <c r="B206" s="83">
        <v>81.17</v>
      </c>
      <c r="C206" s="83">
        <v>81.400000000000006</v>
      </c>
      <c r="D206" s="83">
        <v>81</v>
      </c>
      <c r="E206" s="83">
        <v>81</v>
      </c>
      <c r="F206" s="84">
        <v>2070400</v>
      </c>
      <c r="G206" s="83">
        <v>75.540000000000006</v>
      </c>
      <c r="H206" s="84">
        <f>EOD_T-A206</f>
        <v>286</v>
      </c>
      <c r="I206" s="83">
        <f t="shared" si="9"/>
        <v>-0.22999999999998977</v>
      </c>
      <c r="J206" s="83">
        <f t="shared" si="10"/>
        <v>-0.30355021776427316</v>
      </c>
      <c r="K206" s="83">
        <f>J206-CBA_90DSMR</f>
        <v>-0.4942817475579051</v>
      </c>
      <c r="L206" s="83">
        <f t="shared" si="11"/>
        <v>0.24431444596889662</v>
      </c>
    </row>
    <row r="207" spans="1:12" x14ac:dyDescent="0.25">
      <c r="A207" s="82">
        <v>41807</v>
      </c>
      <c r="B207" s="83">
        <v>81.56</v>
      </c>
      <c r="C207" s="83">
        <v>81.69</v>
      </c>
      <c r="D207" s="83">
        <v>81.03</v>
      </c>
      <c r="E207" s="83">
        <v>81.239999999999995</v>
      </c>
      <c r="F207" s="84">
        <v>2708900</v>
      </c>
      <c r="G207" s="83">
        <v>75.77</v>
      </c>
      <c r="H207" s="84">
        <f>EOD_T-A207</f>
        <v>287</v>
      </c>
      <c r="I207" s="83">
        <f t="shared" si="9"/>
        <v>-0.32999999999999829</v>
      </c>
      <c r="J207" s="83">
        <f t="shared" si="10"/>
        <v>-0.43363994743757994</v>
      </c>
      <c r="K207" s="83">
        <f>J207-CBA_90DSMR</f>
        <v>-0.62437147723121189</v>
      </c>
      <c r="L207" s="83">
        <f t="shared" si="11"/>
        <v>0.38983974157988577</v>
      </c>
    </row>
    <row r="208" spans="1:12" x14ac:dyDescent="0.25">
      <c r="A208" s="82">
        <v>41806</v>
      </c>
      <c r="B208" s="83">
        <v>81.73</v>
      </c>
      <c r="C208" s="83">
        <v>81.73</v>
      </c>
      <c r="D208" s="83">
        <v>81.25</v>
      </c>
      <c r="E208" s="83">
        <v>81.599999999999994</v>
      </c>
      <c r="F208" s="84">
        <v>3182100</v>
      </c>
      <c r="G208" s="83">
        <v>76.099999999999994</v>
      </c>
      <c r="H208" s="84">
        <f>EOD_T-A208</f>
        <v>288</v>
      </c>
      <c r="I208" s="83">
        <f t="shared" si="9"/>
        <v>-0.12000000000000455</v>
      </c>
      <c r="J208" s="83">
        <f t="shared" si="10"/>
        <v>-0.15743899239045467</v>
      </c>
      <c r="K208" s="83">
        <f>J208-CBA_90DSMR</f>
        <v>-0.34817052218408662</v>
      </c>
      <c r="L208" s="83">
        <f t="shared" si="11"/>
        <v>0.12122271251793955</v>
      </c>
    </row>
    <row r="209" spans="1:12" x14ac:dyDescent="0.25">
      <c r="A209" s="82">
        <v>41803</v>
      </c>
      <c r="B209" s="83">
        <v>81.55</v>
      </c>
      <c r="C209" s="83">
        <v>81.8</v>
      </c>
      <c r="D209" s="83">
        <v>81.13</v>
      </c>
      <c r="E209" s="83">
        <v>81.73</v>
      </c>
      <c r="F209" s="84">
        <v>2689500</v>
      </c>
      <c r="G209" s="83">
        <v>76.22</v>
      </c>
      <c r="H209" s="84">
        <f>EOD_T-A209</f>
        <v>291</v>
      </c>
      <c r="I209" s="83">
        <f t="shared" si="9"/>
        <v>-0.14000000000000057</v>
      </c>
      <c r="J209" s="83">
        <f t="shared" si="10"/>
        <v>-0.18334206390780589</v>
      </c>
      <c r="K209" s="83">
        <f>J209-CBA_90DSMR</f>
        <v>-0.37407359370143778</v>
      </c>
      <c r="L209" s="83">
        <f t="shared" si="11"/>
        <v>0.13993105350470836</v>
      </c>
    </row>
    <row r="210" spans="1:12" x14ac:dyDescent="0.25">
      <c r="A210" s="82">
        <v>41802</v>
      </c>
      <c r="B210" s="83">
        <v>81.760000000000005</v>
      </c>
      <c r="C210" s="83">
        <v>82.01</v>
      </c>
      <c r="D210" s="83">
        <v>81.540000000000006</v>
      </c>
      <c r="E210" s="83">
        <v>81.88</v>
      </c>
      <c r="F210" s="84">
        <v>2089200</v>
      </c>
      <c r="G210" s="83">
        <v>76.36</v>
      </c>
      <c r="H210" s="84">
        <f>EOD_T-A210</f>
        <v>292</v>
      </c>
      <c r="I210" s="83">
        <f t="shared" si="9"/>
        <v>-0.29999999999999716</v>
      </c>
      <c r="J210" s="83">
        <f t="shared" si="10"/>
        <v>-0.39133837725019194</v>
      </c>
      <c r="K210" s="83">
        <f>J210-CBA_90DSMR</f>
        <v>-0.58206990704382389</v>
      </c>
      <c r="L210" s="83">
        <f t="shared" si="11"/>
        <v>0.3388053766860058</v>
      </c>
    </row>
    <row r="211" spans="1:12" x14ac:dyDescent="0.25">
      <c r="A211" s="82">
        <v>41801</v>
      </c>
      <c r="B211" s="83">
        <v>82.3</v>
      </c>
      <c r="C211" s="83">
        <v>82.67</v>
      </c>
      <c r="D211" s="83">
        <v>82.03</v>
      </c>
      <c r="E211" s="83">
        <v>82.2</v>
      </c>
      <c r="F211" s="84">
        <v>1642100</v>
      </c>
      <c r="G211" s="83">
        <v>76.66</v>
      </c>
      <c r="H211" s="84">
        <f>EOD_T-A211</f>
        <v>293</v>
      </c>
      <c r="I211" s="83">
        <f t="shared" si="9"/>
        <v>-0.21000000000000796</v>
      </c>
      <c r="J211" s="83">
        <f t="shared" si="10"/>
        <v>-0.27318850006505518</v>
      </c>
      <c r="K211" s="83">
        <f>J211-CBA_90DSMR</f>
        <v>-0.46392002985868708</v>
      </c>
      <c r="L211" s="83">
        <f t="shared" si="11"/>
        <v>0.2152217941040851</v>
      </c>
    </row>
    <row r="212" spans="1:12" x14ac:dyDescent="0.25">
      <c r="A212" s="82">
        <v>41800</v>
      </c>
      <c r="B212" s="83">
        <v>82.4</v>
      </c>
      <c r="C212" s="83">
        <v>82.68</v>
      </c>
      <c r="D212" s="83">
        <v>82.19</v>
      </c>
      <c r="E212" s="83">
        <v>82.42</v>
      </c>
      <c r="F212" s="84">
        <v>2424600</v>
      </c>
      <c r="G212" s="83">
        <v>76.87</v>
      </c>
      <c r="H212" s="84">
        <f>EOD_T-A212</f>
        <v>294</v>
      </c>
      <c r="I212" s="83">
        <f t="shared" si="9"/>
        <v>0.60999999999999943</v>
      </c>
      <c r="J212" s="83">
        <f t="shared" si="10"/>
        <v>0.79989509572514994</v>
      </c>
      <c r="K212" s="83">
        <f>J212-CBA_90DSMR</f>
        <v>0.60916356593151799</v>
      </c>
      <c r="L212" s="83">
        <f t="shared" si="11"/>
        <v>0.37108025005840289</v>
      </c>
    </row>
    <row r="213" spans="1:12" x14ac:dyDescent="0.25">
      <c r="A213" s="82">
        <v>41799</v>
      </c>
      <c r="B213" s="83">
        <v>81.77</v>
      </c>
      <c r="C213" s="83">
        <v>81.77</v>
      </c>
      <c r="D213" s="83">
        <v>81.77</v>
      </c>
      <c r="E213" s="83">
        <v>81.77</v>
      </c>
      <c r="F213" s="84">
        <v>0</v>
      </c>
      <c r="G213" s="83">
        <v>76.260000000000005</v>
      </c>
      <c r="H213" s="84">
        <f>EOD_T-A213</f>
        <v>295</v>
      </c>
      <c r="I213" s="83">
        <f t="shared" si="9"/>
        <v>0</v>
      </c>
      <c r="J213" s="83">
        <f t="shared" si="10"/>
        <v>0</v>
      </c>
      <c r="K213" s="83">
        <f>J213-CBA_90DSMR</f>
        <v>-0.19073152979363192</v>
      </c>
      <c r="L213" s="83">
        <f t="shared" si="11"/>
        <v>3.6378516457419102E-2</v>
      </c>
    </row>
    <row r="214" spans="1:12" x14ac:dyDescent="0.25">
      <c r="A214" s="82">
        <v>41796</v>
      </c>
      <c r="B214" s="83">
        <v>80.959999999999994</v>
      </c>
      <c r="C214" s="83">
        <v>81.900000000000006</v>
      </c>
      <c r="D214" s="83">
        <v>80.959999999999994</v>
      </c>
      <c r="E214" s="83">
        <v>81.77</v>
      </c>
      <c r="F214" s="84">
        <v>2016800</v>
      </c>
      <c r="G214" s="83">
        <v>76.260000000000005</v>
      </c>
      <c r="H214" s="84">
        <f>EOD_T-A214</f>
        <v>298</v>
      </c>
      <c r="I214" s="83">
        <f t="shared" si="9"/>
        <v>0.76000000000000512</v>
      </c>
      <c r="J214" s="83">
        <f t="shared" si="10"/>
        <v>1.0066225165562981</v>
      </c>
      <c r="K214" s="83">
        <f>J214-CBA_90DSMR</f>
        <v>0.81589098676266614</v>
      </c>
      <c r="L214" s="83">
        <f t="shared" si="11"/>
        <v>0.66567810228055702</v>
      </c>
    </row>
    <row r="215" spans="1:12" x14ac:dyDescent="0.25">
      <c r="A215" s="82">
        <v>41795</v>
      </c>
      <c r="B215" s="83">
        <v>81.150000000000006</v>
      </c>
      <c r="C215" s="83">
        <v>81.41</v>
      </c>
      <c r="D215" s="83">
        <v>80.53</v>
      </c>
      <c r="E215" s="83">
        <v>80.95</v>
      </c>
      <c r="F215" s="84">
        <v>2034400</v>
      </c>
      <c r="G215" s="83">
        <v>75.5</v>
      </c>
      <c r="H215" s="84">
        <f>EOD_T-A215</f>
        <v>299</v>
      </c>
      <c r="I215" s="83">
        <f t="shared" si="9"/>
        <v>-0.18000000000000682</v>
      </c>
      <c r="J215" s="83">
        <f t="shared" si="10"/>
        <v>-0.23784355179704916</v>
      </c>
      <c r="K215" s="83">
        <f>J215-CBA_90DSMR</f>
        <v>-0.42857508159068108</v>
      </c>
      <c r="L215" s="83">
        <f t="shared" si="11"/>
        <v>0.18367660056045895</v>
      </c>
    </row>
    <row r="216" spans="1:12" x14ac:dyDescent="0.25">
      <c r="A216" s="82">
        <v>41794</v>
      </c>
      <c r="B216" s="83">
        <v>81.900000000000006</v>
      </c>
      <c r="C216" s="83">
        <v>81.900000000000006</v>
      </c>
      <c r="D216" s="83">
        <v>81.099999999999994</v>
      </c>
      <c r="E216" s="83">
        <v>81.150000000000006</v>
      </c>
      <c r="F216" s="84">
        <v>1926400</v>
      </c>
      <c r="G216" s="83">
        <v>75.680000000000007</v>
      </c>
      <c r="H216" s="84">
        <f>EOD_T-A216</f>
        <v>300</v>
      </c>
      <c r="I216" s="83">
        <f t="shared" si="9"/>
        <v>-0.69999999999998863</v>
      </c>
      <c r="J216" s="83">
        <f t="shared" si="10"/>
        <v>-0.91647028017804222</v>
      </c>
      <c r="K216" s="83">
        <f>J216-CBA_90DSMR</f>
        <v>-1.1072018099716741</v>
      </c>
      <c r="L216" s="83">
        <f t="shared" si="11"/>
        <v>1.225895848004551</v>
      </c>
    </row>
    <row r="217" spans="1:12" x14ac:dyDescent="0.25">
      <c r="A217" s="82">
        <v>41793</v>
      </c>
      <c r="B217" s="83">
        <v>82.2</v>
      </c>
      <c r="C217" s="83">
        <v>82.27</v>
      </c>
      <c r="D217" s="83">
        <v>81.7</v>
      </c>
      <c r="E217" s="83">
        <v>81.900000000000006</v>
      </c>
      <c r="F217" s="84">
        <v>2273100</v>
      </c>
      <c r="G217" s="83">
        <v>76.38</v>
      </c>
      <c r="H217" s="84">
        <f>EOD_T-A217</f>
        <v>301</v>
      </c>
      <c r="I217" s="83">
        <f t="shared" si="9"/>
        <v>-0.34000000000000341</v>
      </c>
      <c r="J217" s="83">
        <f t="shared" si="10"/>
        <v>-0.44316996871741848</v>
      </c>
      <c r="K217" s="83">
        <f>J217-CBA_90DSMR</f>
        <v>-0.63390149851105038</v>
      </c>
      <c r="L217" s="83">
        <f t="shared" si="11"/>
        <v>0.40183110981455522</v>
      </c>
    </row>
    <row r="218" spans="1:12" x14ac:dyDescent="0.25">
      <c r="A218" s="82">
        <v>41792</v>
      </c>
      <c r="B218" s="83">
        <v>81.61</v>
      </c>
      <c r="C218" s="83">
        <v>82.44</v>
      </c>
      <c r="D218" s="83">
        <v>81.61</v>
      </c>
      <c r="E218" s="83">
        <v>82.26</v>
      </c>
      <c r="F218" s="84">
        <v>1713000</v>
      </c>
      <c r="G218" s="83">
        <v>76.72</v>
      </c>
      <c r="H218" s="84">
        <f>EOD_T-A218</f>
        <v>302</v>
      </c>
      <c r="I218" s="83">
        <f t="shared" si="9"/>
        <v>0.62999999999999545</v>
      </c>
      <c r="J218" s="83">
        <f t="shared" si="10"/>
        <v>0.82796688132474106</v>
      </c>
      <c r="K218" s="83">
        <f>J218-CBA_90DSMR</f>
        <v>0.63723535153110911</v>
      </c>
      <c r="L218" s="83">
        <f t="shared" si="11"/>
        <v>0.40606889324097617</v>
      </c>
    </row>
    <row r="219" spans="1:12" x14ac:dyDescent="0.25">
      <c r="A219" s="82">
        <v>41789</v>
      </c>
      <c r="B219" s="83">
        <v>82.2</v>
      </c>
      <c r="C219" s="83">
        <v>82.2</v>
      </c>
      <c r="D219" s="83">
        <v>81.59</v>
      </c>
      <c r="E219" s="83">
        <v>81.59</v>
      </c>
      <c r="F219" s="84">
        <v>10017900</v>
      </c>
      <c r="G219" s="83">
        <v>76.09</v>
      </c>
      <c r="H219" s="84">
        <f>EOD_T-A219</f>
        <v>305</v>
      </c>
      <c r="I219" s="83">
        <f t="shared" si="9"/>
        <v>-0.42999999999999261</v>
      </c>
      <c r="J219" s="83">
        <f t="shared" si="10"/>
        <v>-0.56194458964975513</v>
      </c>
      <c r="K219" s="83">
        <f>J219-CBA_90DSMR</f>
        <v>-0.75267611944338708</v>
      </c>
      <c r="L219" s="83">
        <f t="shared" si="11"/>
        <v>0.56652134078035588</v>
      </c>
    </row>
    <row r="220" spans="1:12" x14ac:dyDescent="0.25">
      <c r="A220" s="82">
        <v>41788</v>
      </c>
      <c r="B220" s="83">
        <v>81.69</v>
      </c>
      <c r="C220" s="83">
        <v>82.18</v>
      </c>
      <c r="D220" s="83">
        <v>81.650000000000006</v>
      </c>
      <c r="E220" s="83">
        <v>82.05</v>
      </c>
      <c r="F220" s="84">
        <v>1309800</v>
      </c>
      <c r="G220" s="83">
        <v>76.52</v>
      </c>
      <c r="H220" s="84">
        <f>EOD_T-A220</f>
        <v>306</v>
      </c>
      <c r="I220" s="83">
        <f t="shared" si="9"/>
        <v>9.9999999999994316E-2</v>
      </c>
      <c r="J220" s="83">
        <f t="shared" si="10"/>
        <v>0.13085579691179575</v>
      </c>
      <c r="K220" s="83">
        <f>J220-CBA_90DSMR</f>
        <v>-5.9875732881836174E-2</v>
      </c>
      <c r="L220" s="83">
        <f t="shared" si="11"/>
        <v>3.5851033881369979E-3</v>
      </c>
    </row>
    <row r="221" spans="1:12" x14ac:dyDescent="0.25">
      <c r="A221" s="82">
        <v>41787</v>
      </c>
      <c r="B221" s="83">
        <v>81.94</v>
      </c>
      <c r="C221" s="83">
        <v>82.09</v>
      </c>
      <c r="D221" s="83">
        <v>81.709999999999994</v>
      </c>
      <c r="E221" s="83">
        <v>81.94</v>
      </c>
      <c r="F221" s="84">
        <v>1211700</v>
      </c>
      <c r="G221" s="83">
        <v>76.42</v>
      </c>
      <c r="H221" s="84">
        <f>EOD_T-A221</f>
        <v>307</v>
      </c>
      <c r="I221" s="83">
        <f t="shared" si="9"/>
        <v>0.23999999999999488</v>
      </c>
      <c r="J221" s="83">
        <f t="shared" si="10"/>
        <v>0.31504331845628103</v>
      </c>
      <c r="K221" s="83">
        <f>J221-CBA_90DSMR</f>
        <v>0.12431178866264911</v>
      </c>
      <c r="L221" s="83">
        <f t="shared" si="11"/>
        <v>1.5453420800507135E-2</v>
      </c>
    </row>
    <row r="222" spans="1:12" x14ac:dyDescent="0.25">
      <c r="A222" s="82">
        <v>41786</v>
      </c>
      <c r="B222" s="83">
        <v>81.8</v>
      </c>
      <c r="C222" s="83">
        <v>81.86</v>
      </c>
      <c r="D222" s="83">
        <v>81.430000000000007</v>
      </c>
      <c r="E222" s="83">
        <v>81.680000000000007</v>
      </c>
      <c r="F222" s="84">
        <v>1189500</v>
      </c>
      <c r="G222" s="83">
        <v>76.180000000000007</v>
      </c>
      <c r="H222" s="84">
        <f>EOD_T-A222</f>
        <v>308</v>
      </c>
      <c r="I222" s="83">
        <f t="shared" si="9"/>
        <v>0.11000000000001364</v>
      </c>
      <c r="J222" s="83">
        <f t="shared" si="10"/>
        <v>0.14460365452874149</v>
      </c>
      <c r="K222" s="83">
        <f>J222-CBA_90DSMR</f>
        <v>-4.6127875264890428E-2</v>
      </c>
      <c r="L222" s="83">
        <f t="shared" si="11"/>
        <v>2.1277808764532903E-3</v>
      </c>
    </row>
    <row r="223" spans="1:12" x14ac:dyDescent="0.25">
      <c r="A223" s="82">
        <v>41785</v>
      </c>
      <c r="B223" s="83">
        <v>81.459999999999994</v>
      </c>
      <c r="C223" s="83">
        <v>81.599999999999994</v>
      </c>
      <c r="D223" s="83">
        <v>81.260000000000005</v>
      </c>
      <c r="E223" s="83">
        <v>81.56</v>
      </c>
      <c r="F223" s="84">
        <v>1249900</v>
      </c>
      <c r="G223" s="83">
        <v>76.069999999999993</v>
      </c>
      <c r="H223" s="84">
        <f>EOD_T-A223</f>
        <v>309</v>
      </c>
      <c r="I223" s="83">
        <f t="shared" si="9"/>
        <v>0.23999999999999488</v>
      </c>
      <c r="J223" s="83">
        <f t="shared" si="10"/>
        <v>0.31649742845838702</v>
      </c>
      <c r="K223" s="83">
        <f>J223-CBA_90DSMR</f>
        <v>0.1257658986647551</v>
      </c>
      <c r="L223" s="83">
        <f t="shared" si="11"/>
        <v>1.5817061266953449E-2</v>
      </c>
    </row>
    <row r="224" spans="1:12" x14ac:dyDescent="0.25">
      <c r="A224" s="82">
        <v>41782</v>
      </c>
      <c r="B224" s="83">
        <v>80.680000000000007</v>
      </c>
      <c r="C224" s="83">
        <v>81.37</v>
      </c>
      <c r="D224" s="83">
        <v>80.650000000000006</v>
      </c>
      <c r="E224" s="83">
        <v>81.31</v>
      </c>
      <c r="F224" s="84">
        <v>2067300</v>
      </c>
      <c r="G224" s="83">
        <v>75.83</v>
      </c>
      <c r="H224" s="84">
        <f>EOD_T-A224</f>
        <v>312</v>
      </c>
      <c r="I224" s="83">
        <f t="shared" si="9"/>
        <v>0.60999999999999943</v>
      </c>
      <c r="J224" s="83">
        <f t="shared" si="10"/>
        <v>0.8109545333687842</v>
      </c>
      <c r="K224" s="83">
        <f>J224-CBA_90DSMR</f>
        <v>0.62022300357515225</v>
      </c>
      <c r="L224" s="83">
        <f t="shared" si="11"/>
        <v>0.38467657416378331</v>
      </c>
    </row>
    <row r="225" spans="1:12" x14ac:dyDescent="0.25">
      <c r="A225" s="82">
        <v>41781</v>
      </c>
      <c r="B225" s="83">
        <v>80.28</v>
      </c>
      <c r="C225" s="83">
        <v>80.81</v>
      </c>
      <c r="D225" s="83">
        <v>80.25</v>
      </c>
      <c r="E225" s="83">
        <v>80.650000000000006</v>
      </c>
      <c r="F225" s="84">
        <v>2189900</v>
      </c>
      <c r="G225" s="83">
        <v>75.22</v>
      </c>
      <c r="H225" s="84">
        <f>EOD_T-A225</f>
        <v>313</v>
      </c>
      <c r="I225" s="83">
        <f t="shared" si="9"/>
        <v>0.42999999999999261</v>
      </c>
      <c r="J225" s="83">
        <f t="shared" si="10"/>
        <v>0.57494317422114261</v>
      </c>
      <c r="K225" s="83">
        <f>J225-CBA_90DSMR</f>
        <v>0.38421164442751066</v>
      </c>
      <c r="L225" s="83">
        <f t="shared" si="11"/>
        <v>0.14761858771369188</v>
      </c>
    </row>
    <row r="226" spans="1:12" x14ac:dyDescent="0.25">
      <c r="A226" s="82">
        <v>41780</v>
      </c>
      <c r="B226" s="83">
        <v>79.31</v>
      </c>
      <c r="C226" s="83">
        <v>80.209999999999994</v>
      </c>
      <c r="D226" s="83">
        <v>79.2</v>
      </c>
      <c r="E226" s="83">
        <v>80.19</v>
      </c>
      <c r="F226" s="84">
        <v>2437200</v>
      </c>
      <c r="G226" s="83">
        <v>74.790000000000006</v>
      </c>
      <c r="H226" s="84">
        <f>EOD_T-A226</f>
        <v>314</v>
      </c>
      <c r="I226" s="83">
        <f t="shared" si="9"/>
        <v>0.34000000000000341</v>
      </c>
      <c r="J226" s="83">
        <f t="shared" si="10"/>
        <v>0.45668233713902401</v>
      </c>
      <c r="K226" s="83">
        <f>J226-CBA_90DSMR</f>
        <v>0.26595080734539212</v>
      </c>
      <c r="L226" s="83">
        <f t="shared" si="11"/>
        <v>7.0729831927665868E-2</v>
      </c>
    </row>
    <row r="227" spans="1:12" x14ac:dyDescent="0.25">
      <c r="A227" s="82">
        <v>41779</v>
      </c>
      <c r="B227" s="83">
        <v>79.959999999999994</v>
      </c>
      <c r="C227" s="83">
        <v>80.06</v>
      </c>
      <c r="D227" s="83">
        <v>79.180000000000007</v>
      </c>
      <c r="E227" s="83">
        <v>79.83</v>
      </c>
      <c r="F227" s="84">
        <v>2075700</v>
      </c>
      <c r="G227" s="83">
        <v>74.45</v>
      </c>
      <c r="H227" s="84">
        <f>EOD_T-A227</f>
        <v>315</v>
      </c>
      <c r="I227" s="83">
        <f t="shared" si="9"/>
        <v>0.25</v>
      </c>
      <c r="J227" s="83">
        <f t="shared" si="10"/>
        <v>0.33692722371967654</v>
      </c>
      <c r="K227" s="83">
        <f>J227-CBA_90DSMR</f>
        <v>0.14619569392604462</v>
      </c>
      <c r="L227" s="83">
        <f t="shared" si="11"/>
        <v>2.1373180922517721E-2</v>
      </c>
    </row>
    <row r="228" spans="1:12" x14ac:dyDescent="0.25">
      <c r="A228" s="82">
        <v>41778</v>
      </c>
      <c r="B228" s="83">
        <v>80.2</v>
      </c>
      <c r="C228" s="83">
        <v>80.25</v>
      </c>
      <c r="D228" s="83">
        <v>79.45</v>
      </c>
      <c r="E228" s="83">
        <v>79.56</v>
      </c>
      <c r="F228" s="84">
        <v>2076900</v>
      </c>
      <c r="G228" s="83">
        <v>74.2</v>
      </c>
      <c r="H228" s="84">
        <f>EOD_T-A228</f>
        <v>316</v>
      </c>
      <c r="I228" s="83">
        <f t="shared" si="9"/>
        <v>-0.78000000000000114</v>
      </c>
      <c r="J228" s="83">
        <f t="shared" si="10"/>
        <v>-1.0402774073086172</v>
      </c>
      <c r="K228" s="83">
        <f>J228-CBA_90DSMR</f>
        <v>-1.231008937102249</v>
      </c>
      <c r="L228" s="83">
        <f t="shared" si="11"/>
        <v>1.5153830032256088</v>
      </c>
    </row>
    <row r="229" spans="1:12" x14ac:dyDescent="0.25">
      <c r="A229" s="82">
        <v>41775</v>
      </c>
      <c r="B229" s="83">
        <v>80.75</v>
      </c>
      <c r="C229" s="83">
        <v>80.849999999999994</v>
      </c>
      <c r="D229" s="83">
        <v>80.19</v>
      </c>
      <c r="E229" s="83">
        <v>80.400000000000006</v>
      </c>
      <c r="F229" s="84">
        <v>2241800</v>
      </c>
      <c r="G229" s="83">
        <v>74.98</v>
      </c>
      <c r="H229" s="84">
        <f>EOD_T-A229</f>
        <v>319</v>
      </c>
      <c r="I229" s="83">
        <f t="shared" si="9"/>
        <v>-0.75</v>
      </c>
      <c r="J229" s="83">
        <f t="shared" si="10"/>
        <v>-0.99036049121880365</v>
      </c>
      <c r="K229" s="83">
        <f>J229-CBA_90DSMR</f>
        <v>-1.1810920210124356</v>
      </c>
      <c r="L229" s="83">
        <f t="shared" si="11"/>
        <v>1.3949783620992395</v>
      </c>
    </row>
    <row r="230" spans="1:12" x14ac:dyDescent="0.25">
      <c r="A230" s="82">
        <v>41774</v>
      </c>
      <c r="B230" s="83">
        <v>80.959999999999994</v>
      </c>
      <c r="C230" s="83">
        <v>81.290000000000006</v>
      </c>
      <c r="D230" s="83">
        <v>80.5</v>
      </c>
      <c r="E230" s="83">
        <v>81.2</v>
      </c>
      <c r="F230" s="84">
        <v>3501600</v>
      </c>
      <c r="G230" s="83">
        <v>75.73</v>
      </c>
      <c r="H230" s="84">
        <f>EOD_T-A230</f>
        <v>320</v>
      </c>
      <c r="I230" s="83">
        <f t="shared" si="9"/>
        <v>0.29000000000000625</v>
      </c>
      <c r="J230" s="83">
        <f t="shared" si="10"/>
        <v>0.38441145281018857</v>
      </c>
      <c r="K230" s="83">
        <f>J230-CBA_90DSMR</f>
        <v>0.19367992301655665</v>
      </c>
      <c r="L230" s="83">
        <f t="shared" si="11"/>
        <v>3.7511912579699311E-2</v>
      </c>
    </row>
    <row r="231" spans="1:12" x14ac:dyDescent="0.25">
      <c r="A231" s="82">
        <v>41773</v>
      </c>
      <c r="B231" s="83">
        <v>80.08</v>
      </c>
      <c r="C231" s="83">
        <v>80.989999999999995</v>
      </c>
      <c r="D231" s="83">
        <v>79.55</v>
      </c>
      <c r="E231" s="83">
        <v>80.89</v>
      </c>
      <c r="F231" s="84">
        <v>2646400</v>
      </c>
      <c r="G231" s="83">
        <v>75.44</v>
      </c>
      <c r="H231" s="84">
        <f>EOD_T-A231</f>
        <v>321</v>
      </c>
      <c r="I231" s="83">
        <f t="shared" si="9"/>
        <v>0.92000000000000171</v>
      </c>
      <c r="J231" s="83">
        <f t="shared" si="10"/>
        <v>1.2345679012345703</v>
      </c>
      <c r="K231" s="83">
        <f>J231-CBA_90DSMR</f>
        <v>1.0438363714409384</v>
      </c>
      <c r="L231" s="83">
        <f t="shared" si="11"/>
        <v>1.0895943703429849</v>
      </c>
    </row>
    <row r="232" spans="1:12" x14ac:dyDescent="0.25">
      <c r="A232" s="82">
        <v>41772</v>
      </c>
      <c r="B232" s="83">
        <v>79.930000000000007</v>
      </c>
      <c r="C232" s="83">
        <v>80</v>
      </c>
      <c r="D232" s="83">
        <v>79.540000000000006</v>
      </c>
      <c r="E232" s="83">
        <v>79.900000000000006</v>
      </c>
      <c r="F232" s="84">
        <v>2200300</v>
      </c>
      <c r="G232" s="83">
        <v>74.52</v>
      </c>
      <c r="H232" s="84">
        <f>EOD_T-A232</f>
        <v>322</v>
      </c>
      <c r="I232" s="83">
        <f t="shared" si="9"/>
        <v>0.48999999999999488</v>
      </c>
      <c r="J232" s="83">
        <f t="shared" si="10"/>
        <v>0.66189382682695508</v>
      </c>
      <c r="K232" s="83">
        <f>J232-CBA_90DSMR</f>
        <v>0.47116229703332313</v>
      </c>
      <c r="L232" s="83">
        <f t="shared" si="11"/>
        <v>0.22199391014571743</v>
      </c>
    </row>
    <row r="233" spans="1:12" x14ac:dyDescent="0.25">
      <c r="A233" s="82">
        <v>41771</v>
      </c>
      <c r="B233" s="83">
        <v>79.400000000000006</v>
      </c>
      <c r="C233" s="83">
        <v>79.900000000000006</v>
      </c>
      <c r="D233" s="83">
        <v>79.08</v>
      </c>
      <c r="E233" s="83">
        <v>79.38</v>
      </c>
      <c r="F233" s="84">
        <v>1196300</v>
      </c>
      <c r="G233" s="83">
        <v>74.03</v>
      </c>
      <c r="H233" s="84">
        <f>EOD_T-A233</f>
        <v>323</v>
      </c>
      <c r="I233" s="83">
        <f t="shared" si="9"/>
        <v>-0.10999999999999943</v>
      </c>
      <c r="J233" s="83">
        <f t="shared" si="10"/>
        <v>-0.14836795252225443</v>
      </c>
      <c r="K233" s="83">
        <f>J233-CBA_90DSMR</f>
        <v>-0.33909948231588638</v>
      </c>
      <c r="L233" s="83">
        <f t="shared" si="11"/>
        <v>0.11498845890690214</v>
      </c>
    </row>
    <row r="234" spans="1:12" x14ac:dyDescent="0.25">
      <c r="A234" s="82">
        <v>41768</v>
      </c>
      <c r="B234" s="83">
        <v>79.11</v>
      </c>
      <c r="C234" s="83">
        <v>79.59</v>
      </c>
      <c r="D234" s="83">
        <v>78.45</v>
      </c>
      <c r="E234" s="83">
        <v>79.5</v>
      </c>
      <c r="F234" s="84">
        <v>1615300</v>
      </c>
      <c r="G234" s="83">
        <v>74.14</v>
      </c>
      <c r="H234" s="84">
        <f>EOD_T-A234</f>
        <v>326</v>
      </c>
      <c r="I234" s="83">
        <f t="shared" si="9"/>
        <v>0.37999999999999545</v>
      </c>
      <c r="J234" s="83">
        <f t="shared" si="10"/>
        <v>0.51518438177873571</v>
      </c>
      <c r="K234" s="83">
        <f>J234-CBA_90DSMR</f>
        <v>0.32445285198510376</v>
      </c>
      <c r="L234" s="83">
        <f t="shared" si="11"/>
        <v>0.10526965316126766</v>
      </c>
    </row>
    <row r="235" spans="1:12" x14ac:dyDescent="0.25">
      <c r="A235" s="82">
        <v>41767</v>
      </c>
      <c r="B235" s="83">
        <v>79.11</v>
      </c>
      <c r="C235" s="83">
        <v>79.260000000000005</v>
      </c>
      <c r="D235" s="83">
        <v>78.790000000000006</v>
      </c>
      <c r="E235" s="83">
        <v>79.09</v>
      </c>
      <c r="F235" s="84">
        <v>1989100</v>
      </c>
      <c r="G235" s="83">
        <v>73.760000000000005</v>
      </c>
      <c r="H235" s="84">
        <f>EOD_T-A235</f>
        <v>327</v>
      </c>
      <c r="I235" s="83">
        <f t="shared" si="9"/>
        <v>0.5</v>
      </c>
      <c r="J235" s="83">
        <f t="shared" si="10"/>
        <v>0.68250068250068252</v>
      </c>
      <c r="K235" s="83">
        <f>J235-CBA_90DSMR</f>
        <v>0.49176915270705057</v>
      </c>
      <c r="L235" s="83">
        <f t="shared" si="11"/>
        <v>0.24183689955421042</v>
      </c>
    </row>
    <row r="236" spans="1:12" x14ac:dyDescent="0.25">
      <c r="A236" s="82">
        <v>41766</v>
      </c>
      <c r="B236" s="83">
        <v>78.709999999999994</v>
      </c>
      <c r="C236" s="83">
        <v>78.98</v>
      </c>
      <c r="D236" s="83">
        <v>78.33</v>
      </c>
      <c r="E236" s="83">
        <v>78.55</v>
      </c>
      <c r="F236" s="84">
        <v>2230700</v>
      </c>
      <c r="G236" s="83">
        <v>73.260000000000005</v>
      </c>
      <c r="H236" s="84">
        <f>EOD_T-A236</f>
        <v>328</v>
      </c>
      <c r="I236" s="83">
        <f t="shared" si="9"/>
        <v>-0.68999999999999773</v>
      </c>
      <c r="J236" s="83">
        <f t="shared" si="10"/>
        <v>-0.93306288032454043</v>
      </c>
      <c r="K236" s="83">
        <f>J236-CBA_90DSMR</f>
        <v>-1.1237944101181723</v>
      </c>
      <c r="L236" s="83">
        <f t="shared" si="11"/>
        <v>1.2629138762128507</v>
      </c>
    </row>
    <row r="237" spans="1:12" x14ac:dyDescent="0.25">
      <c r="A237" s="82">
        <v>41765</v>
      </c>
      <c r="B237" s="83">
        <v>79.34</v>
      </c>
      <c r="C237" s="83">
        <v>79.430000000000007</v>
      </c>
      <c r="D237" s="83">
        <v>78.86</v>
      </c>
      <c r="E237" s="83">
        <v>79.290000000000006</v>
      </c>
      <c r="F237" s="84">
        <v>1467000</v>
      </c>
      <c r="G237" s="83">
        <v>73.95</v>
      </c>
      <c r="H237" s="84">
        <f>EOD_T-A237</f>
        <v>329</v>
      </c>
      <c r="I237" s="83">
        <f t="shared" si="9"/>
        <v>0.32999999999999829</v>
      </c>
      <c r="J237" s="83">
        <f t="shared" si="10"/>
        <v>0.44824775876120382</v>
      </c>
      <c r="K237" s="83">
        <f>J237-CBA_90DSMR</f>
        <v>0.25751622896757187</v>
      </c>
      <c r="L237" s="83">
        <f t="shared" si="11"/>
        <v>6.6314608181678905E-2</v>
      </c>
    </row>
    <row r="238" spans="1:12" x14ac:dyDescent="0.25">
      <c r="A238" s="82">
        <v>41764</v>
      </c>
      <c r="B238" s="83">
        <v>79.45</v>
      </c>
      <c r="C238" s="83">
        <v>79.48</v>
      </c>
      <c r="D238" s="83">
        <v>78.25</v>
      </c>
      <c r="E238" s="83">
        <v>78.94</v>
      </c>
      <c r="F238" s="84">
        <v>2220500</v>
      </c>
      <c r="G238" s="83">
        <v>73.62</v>
      </c>
      <c r="H238" s="84">
        <f>EOD_T-A238</f>
        <v>330</v>
      </c>
      <c r="I238" s="83">
        <f t="shared" si="9"/>
        <v>-0.18999999999999773</v>
      </c>
      <c r="J238" s="83">
        <f t="shared" si="10"/>
        <v>-0.25741769407938997</v>
      </c>
      <c r="K238" s="83">
        <f>J238-CBA_90DSMR</f>
        <v>-0.44814922387302192</v>
      </c>
      <c r="L238" s="83">
        <f t="shared" si="11"/>
        <v>0.20083772685799192</v>
      </c>
    </row>
    <row r="239" spans="1:12" x14ac:dyDescent="0.25">
      <c r="A239" s="82">
        <v>41761</v>
      </c>
      <c r="B239" s="83">
        <v>78.75</v>
      </c>
      <c r="C239" s="83">
        <v>79.150000000000006</v>
      </c>
      <c r="D239" s="83">
        <v>78.459999999999994</v>
      </c>
      <c r="E239" s="83">
        <v>79.14</v>
      </c>
      <c r="F239" s="84">
        <v>1950200</v>
      </c>
      <c r="G239" s="83">
        <v>73.81</v>
      </c>
      <c r="H239" s="84">
        <f>EOD_T-A239</f>
        <v>333</v>
      </c>
      <c r="I239" s="83">
        <f t="shared" si="9"/>
        <v>0.46999999999999886</v>
      </c>
      <c r="J239" s="83">
        <f t="shared" si="10"/>
        <v>0.6408508317425673</v>
      </c>
      <c r="K239" s="83">
        <f>J239-CBA_90DSMR</f>
        <v>0.45011930194893535</v>
      </c>
      <c r="L239" s="83">
        <f t="shared" si="11"/>
        <v>0.20260738598699682</v>
      </c>
    </row>
    <row r="240" spans="1:12" x14ac:dyDescent="0.25">
      <c r="A240" s="82">
        <v>41760</v>
      </c>
      <c r="B240" s="83">
        <v>79.239999999999995</v>
      </c>
      <c r="C240" s="83">
        <v>79.290000000000006</v>
      </c>
      <c r="D240" s="83">
        <v>78.39</v>
      </c>
      <c r="E240" s="83">
        <v>78.64</v>
      </c>
      <c r="F240" s="84">
        <v>2310600</v>
      </c>
      <c r="G240" s="83">
        <v>73.34</v>
      </c>
      <c r="H240" s="84">
        <f>EOD_T-A240</f>
        <v>334</v>
      </c>
      <c r="I240" s="83">
        <f t="shared" si="9"/>
        <v>-0.25</v>
      </c>
      <c r="J240" s="83">
        <f t="shared" si="10"/>
        <v>-0.33972007066177468</v>
      </c>
      <c r="K240" s="83">
        <f>J240-CBA_90DSMR</f>
        <v>-0.53045160045540662</v>
      </c>
      <c r="L240" s="83">
        <f t="shared" si="11"/>
        <v>0.28137890042570235</v>
      </c>
    </row>
    <row r="241" spans="1:12" x14ac:dyDescent="0.25">
      <c r="A241" s="82">
        <v>41759</v>
      </c>
      <c r="B241" s="83">
        <v>79.41</v>
      </c>
      <c r="C241" s="83">
        <v>79.45</v>
      </c>
      <c r="D241" s="83">
        <v>78.66</v>
      </c>
      <c r="E241" s="83">
        <v>78.900000000000006</v>
      </c>
      <c r="F241" s="84">
        <v>2050300</v>
      </c>
      <c r="G241" s="83">
        <v>73.59</v>
      </c>
      <c r="H241" s="84">
        <f>EOD_T-A241</f>
        <v>335</v>
      </c>
      <c r="I241" s="83">
        <f t="shared" si="9"/>
        <v>-3.0000000000001137E-2</v>
      </c>
      <c r="J241" s="83">
        <f t="shared" si="10"/>
        <v>-4.0749796251020286E-2</v>
      </c>
      <c r="K241" s="83">
        <f>J241-CBA_90DSMR</f>
        <v>-0.23148132604465221</v>
      </c>
      <c r="L241" s="83">
        <f t="shared" si="11"/>
        <v>5.3583604307390585E-2</v>
      </c>
    </row>
    <row r="242" spans="1:12" x14ac:dyDescent="0.25">
      <c r="A242" s="82">
        <v>41758</v>
      </c>
      <c r="B242" s="83">
        <v>79.95</v>
      </c>
      <c r="C242" s="83">
        <v>79.95</v>
      </c>
      <c r="D242" s="83">
        <v>78.540000000000006</v>
      </c>
      <c r="E242" s="83">
        <v>78.94</v>
      </c>
      <c r="F242" s="84">
        <v>2491100</v>
      </c>
      <c r="G242" s="83">
        <v>73.62</v>
      </c>
      <c r="H242" s="84">
        <f>EOD_T-A242</f>
        <v>336</v>
      </c>
      <c r="I242" s="83">
        <f t="shared" si="9"/>
        <v>-0.47999999999998977</v>
      </c>
      <c r="J242" s="83">
        <f t="shared" si="10"/>
        <v>-0.64777327935221296</v>
      </c>
      <c r="K242" s="83">
        <f>J242-CBA_90DSMR</f>
        <v>-0.83850480914584491</v>
      </c>
      <c r="L242" s="83">
        <f t="shared" si="11"/>
        <v>0.70309031496070984</v>
      </c>
    </row>
    <row r="243" spans="1:12" x14ac:dyDescent="0.25">
      <c r="A243" s="82">
        <v>41757</v>
      </c>
      <c r="B243" s="83">
        <v>78.94</v>
      </c>
      <c r="C243" s="83">
        <v>79.569999999999993</v>
      </c>
      <c r="D243" s="83">
        <v>78.900000000000006</v>
      </c>
      <c r="E243" s="83">
        <v>79.45</v>
      </c>
      <c r="F243" s="84">
        <v>2055100</v>
      </c>
      <c r="G243" s="83">
        <v>74.099999999999994</v>
      </c>
      <c r="H243" s="84">
        <f>EOD_T-A243</f>
        <v>337</v>
      </c>
      <c r="I243" s="83">
        <f t="shared" si="9"/>
        <v>0.51999999999999602</v>
      </c>
      <c r="J243" s="83">
        <f t="shared" si="10"/>
        <v>0.7067137809187225</v>
      </c>
      <c r="K243" s="83">
        <f>J243-CBA_90DSMR</f>
        <v>0.51598225112509055</v>
      </c>
      <c r="L243" s="83">
        <f t="shared" si="11"/>
        <v>0.26623768347611598</v>
      </c>
    </row>
    <row r="244" spans="1:12" x14ac:dyDescent="0.25">
      <c r="A244" s="82">
        <v>41754</v>
      </c>
      <c r="B244" s="83">
        <v>78.89</v>
      </c>
      <c r="C244" s="83">
        <v>78.89</v>
      </c>
      <c r="D244" s="83">
        <v>78.89</v>
      </c>
      <c r="E244" s="83">
        <v>78.89</v>
      </c>
      <c r="F244" s="84">
        <v>0</v>
      </c>
      <c r="G244" s="83">
        <v>73.58</v>
      </c>
      <c r="H244" s="84">
        <f>EOD_T-A244</f>
        <v>340</v>
      </c>
      <c r="I244" s="83">
        <f t="shared" si="9"/>
        <v>0</v>
      </c>
      <c r="J244" s="83">
        <f t="shared" si="10"/>
        <v>0</v>
      </c>
      <c r="K244" s="83">
        <f>J244-CBA_90DSMR</f>
        <v>-0.19073152979363192</v>
      </c>
      <c r="L244" s="83">
        <f t="shared" si="11"/>
        <v>3.6378516457419102E-2</v>
      </c>
    </row>
    <row r="245" spans="1:12" x14ac:dyDescent="0.25">
      <c r="A245" s="82">
        <v>41753</v>
      </c>
      <c r="B245" s="83">
        <v>79.34</v>
      </c>
      <c r="C245" s="83">
        <v>79.34</v>
      </c>
      <c r="D245" s="83">
        <v>78.319999999999993</v>
      </c>
      <c r="E245" s="83">
        <v>78.89</v>
      </c>
      <c r="F245" s="84">
        <v>7775100</v>
      </c>
      <c r="G245" s="83">
        <v>73.58</v>
      </c>
      <c r="H245" s="84">
        <f>EOD_T-A245</f>
        <v>341</v>
      </c>
      <c r="I245" s="83">
        <f t="shared" si="9"/>
        <v>-0.10999999999999943</v>
      </c>
      <c r="J245" s="83">
        <f t="shared" si="10"/>
        <v>-0.14927398561541516</v>
      </c>
      <c r="K245" s="83">
        <f>J245-CBA_90DSMR</f>
        <v>-0.34000551540904711</v>
      </c>
      <c r="L245" s="83">
        <f t="shared" si="11"/>
        <v>0.11560375050857177</v>
      </c>
    </row>
    <row r="246" spans="1:12" x14ac:dyDescent="0.25">
      <c r="A246" s="82">
        <v>41752</v>
      </c>
      <c r="B246" s="83">
        <v>78.489999999999995</v>
      </c>
      <c r="C246" s="83">
        <v>79.010000000000005</v>
      </c>
      <c r="D246" s="83">
        <v>78.400000000000006</v>
      </c>
      <c r="E246" s="83">
        <v>79.010000000000005</v>
      </c>
      <c r="F246" s="84">
        <v>2921100</v>
      </c>
      <c r="G246" s="83">
        <v>73.69</v>
      </c>
      <c r="H246" s="84">
        <f>EOD_T-A246</f>
        <v>342</v>
      </c>
      <c r="I246" s="83">
        <f t="shared" si="9"/>
        <v>0.92000000000000171</v>
      </c>
      <c r="J246" s="83">
        <f t="shared" si="10"/>
        <v>1.2642572488662935</v>
      </c>
      <c r="K246" s="83">
        <f>J246-CBA_90DSMR</f>
        <v>1.0735257190726617</v>
      </c>
      <c r="L246" s="83">
        <f t="shared" si="11"/>
        <v>1.1524574695104755</v>
      </c>
    </row>
    <row r="247" spans="1:12" x14ac:dyDescent="0.25">
      <c r="A247" s="82">
        <v>41751</v>
      </c>
      <c r="B247" s="83">
        <v>77.75</v>
      </c>
      <c r="C247" s="83">
        <v>78.03</v>
      </c>
      <c r="D247" s="83">
        <v>77.599999999999994</v>
      </c>
      <c r="E247" s="83">
        <v>78.03</v>
      </c>
      <c r="F247" s="84">
        <v>1697200</v>
      </c>
      <c r="G247" s="83">
        <v>72.77</v>
      </c>
      <c r="H247" s="84">
        <f>EOD_T-A247</f>
        <v>343</v>
      </c>
      <c r="I247" s="83">
        <f t="shared" si="9"/>
        <v>0.42999999999999261</v>
      </c>
      <c r="J247" s="83">
        <f t="shared" si="10"/>
        <v>0.59441526126623245</v>
      </c>
      <c r="K247" s="83">
        <f>J247-CBA_90DSMR</f>
        <v>0.4036837314726005</v>
      </c>
      <c r="L247" s="83">
        <f t="shared" si="11"/>
        <v>0.16296055505564264</v>
      </c>
    </row>
    <row r="248" spans="1:12" x14ac:dyDescent="0.25">
      <c r="A248" s="82">
        <v>41750</v>
      </c>
      <c r="B248" s="83">
        <v>77.569999999999993</v>
      </c>
      <c r="C248" s="83">
        <v>77.569999999999993</v>
      </c>
      <c r="D248" s="83">
        <v>77.569999999999993</v>
      </c>
      <c r="E248" s="83">
        <v>77.569999999999993</v>
      </c>
      <c r="F248" s="84">
        <v>0</v>
      </c>
      <c r="G248" s="83">
        <v>72.34</v>
      </c>
      <c r="H248" s="84">
        <f>EOD_T-A248</f>
        <v>344</v>
      </c>
      <c r="I248" s="83">
        <f t="shared" si="9"/>
        <v>0</v>
      </c>
      <c r="J248" s="83">
        <f t="shared" si="10"/>
        <v>0</v>
      </c>
      <c r="K248" s="83">
        <f>J248-CBA_90DSMR</f>
        <v>-0.19073152979363192</v>
      </c>
      <c r="L248" s="83">
        <f t="shared" si="11"/>
        <v>3.6378516457419102E-2</v>
      </c>
    </row>
    <row r="249" spans="1:12" x14ac:dyDescent="0.25">
      <c r="A249" s="82">
        <v>41747</v>
      </c>
      <c r="B249" s="83">
        <v>77.569999999999993</v>
      </c>
      <c r="C249" s="83">
        <v>77.569999999999993</v>
      </c>
      <c r="D249" s="83">
        <v>77.569999999999993</v>
      </c>
      <c r="E249" s="83">
        <v>77.569999999999993</v>
      </c>
      <c r="F249" s="84">
        <v>0</v>
      </c>
      <c r="G249" s="83">
        <v>72.34</v>
      </c>
      <c r="H249" s="84">
        <f>EOD_T-A249</f>
        <v>347</v>
      </c>
      <c r="I249" s="83">
        <f t="shared" si="9"/>
        <v>0</v>
      </c>
      <c r="J249" s="83">
        <f t="shared" si="10"/>
        <v>0</v>
      </c>
      <c r="K249" s="83">
        <f>J249-CBA_90DSMR</f>
        <v>-0.19073152979363192</v>
      </c>
      <c r="L249" s="83">
        <f t="shared" si="11"/>
        <v>3.6378516457419102E-2</v>
      </c>
    </row>
    <row r="250" spans="1:12" x14ac:dyDescent="0.25">
      <c r="A250" s="82">
        <v>41746</v>
      </c>
      <c r="B250" s="83">
        <v>77.459999999999994</v>
      </c>
      <c r="C250" s="83">
        <v>77.8</v>
      </c>
      <c r="D250" s="83">
        <v>77.099999999999994</v>
      </c>
      <c r="E250" s="83">
        <v>77.569999999999993</v>
      </c>
      <c r="F250" s="84">
        <v>1937500</v>
      </c>
      <c r="G250" s="83">
        <v>72.34</v>
      </c>
      <c r="H250" s="84">
        <f>EOD_T-A250</f>
        <v>348</v>
      </c>
      <c r="I250" s="83">
        <f t="shared" si="9"/>
        <v>0.39000000000000057</v>
      </c>
      <c r="J250" s="83">
        <f t="shared" si="10"/>
        <v>0.54204308547602575</v>
      </c>
      <c r="K250" s="83">
        <f>J250-CBA_90DSMR</f>
        <v>0.35131155568239381</v>
      </c>
      <c r="L250" s="83">
        <f t="shared" si="11"/>
        <v>0.12341980915598369</v>
      </c>
    </row>
    <row r="251" spans="1:12" x14ac:dyDescent="0.25">
      <c r="A251" s="82">
        <v>41745</v>
      </c>
      <c r="B251" s="83">
        <v>76.95</v>
      </c>
      <c r="C251" s="83">
        <v>77.2</v>
      </c>
      <c r="D251" s="83">
        <v>76.77</v>
      </c>
      <c r="E251" s="83">
        <v>77.150000000000006</v>
      </c>
      <c r="F251" s="84">
        <v>1490800</v>
      </c>
      <c r="G251" s="83">
        <v>71.95</v>
      </c>
      <c r="H251" s="84">
        <f>EOD_T-A251</f>
        <v>349</v>
      </c>
      <c r="I251" s="83">
        <f t="shared" si="9"/>
        <v>0.23000000000000398</v>
      </c>
      <c r="J251" s="83">
        <f t="shared" si="10"/>
        <v>0.3206915783602956</v>
      </c>
      <c r="K251" s="83">
        <f>J251-CBA_90DSMR</f>
        <v>0.12996004856666368</v>
      </c>
      <c r="L251" s="83">
        <f t="shared" si="11"/>
        <v>1.6889614223449582E-2</v>
      </c>
    </row>
    <row r="252" spans="1:12" x14ac:dyDescent="0.25">
      <c r="A252" s="82">
        <v>41744</v>
      </c>
      <c r="B252" s="83">
        <v>76.849999999999994</v>
      </c>
      <c r="C252" s="83">
        <v>77.14</v>
      </c>
      <c r="D252" s="83">
        <v>76.599999999999994</v>
      </c>
      <c r="E252" s="83">
        <v>76.900000000000006</v>
      </c>
      <c r="F252" s="84">
        <v>1532900</v>
      </c>
      <c r="G252" s="83">
        <v>71.72</v>
      </c>
      <c r="H252" s="84">
        <f>EOD_T-A252</f>
        <v>350</v>
      </c>
      <c r="I252" s="83">
        <f t="shared" si="9"/>
        <v>0.35999999999999943</v>
      </c>
      <c r="J252" s="83">
        <f t="shared" si="10"/>
        <v>0.50448430493273466</v>
      </c>
      <c r="K252" s="83">
        <f>J252-CBA_90DSMR</f>
        <v>0.31375277513910271</v>
      </c>
      <c r="L252" s="83">
        <f t="shared" si="11"/>
        <v>9.8440803907488356E-2</v>
      </c>
    </row>
    <row r="253" spans="1:12" x14ac:dyDescent="0.25">
      <c r="A253" s="82">
        <v>41743</v>
      </c>
      <c r="B253" s="83">
        <v>77.010000000000005</v>
      </c>
      <c r="C253" s="83">
        <v>77.38</v>
      </c>
      <c r="D253" s="83">
        <v>76.510000000000005</v>
      </c>
      <c r="E253" s="83">
        <v>76.510000000000005</v>
      </c>
      <c r="F253" s="84">
        <v>2415300</v>
      </c>
      <c r="G253" s="83">
        <v>71.36</v>
      </c>
      <c r="H253" s="84">
        <f>EOD_T-A253</f>
        <v>351</v>
      </c>
      <c r="I253" s="83">
        <f t="shared" si="9"/>
        <v>-0.79000000000000625</v>
      </c>
      <c r="J253" s="83">
        <f t="shared" si="10"/>
        <v>-1.0949410949411036</v>
      </c>
      <c r="K253" s="83">
        <f>J253-CBA_90DSMR</f>
        <v>-1.2856726247347354</v>
      </c>
      <c r="L253" s="83">
        <f t="shared" si="11"/>
        <v>1.6529540979923039</v>
      </c>
    </row>
    <row r="254" spans="1:12" x14ac:dyDescent="0.25">
      <c r="A254" s="82">
        <v>41740</v>
      </c>
      <c r="B254" s="83">
        <v>77.25</v>
      </c>
      <c r="C254" s="83">
        <v>77.48</v>
      </c>
      <c r="D254" s="83">
        <v>77.12</v>
      </c>
      <c r="E254" s="83">
        <v>77.36</v>
      </c>
      <c r="F254" s="84">
        <v>1929400</v>
      </c>
      <c r="G254" s="83">
        <v>72.150000000000006</v>
      </c>
      <c r="H254" s="84">
        <f>EOD_T-A254</f>
        <v>354</v>
      </c>
      <c r="I254" s="83">
        <f t="shared" si="9"/>
        <v>-0.48999999999999488</v>
      </c>
      <c r="J254" s="83">
        <f t="shared" si="10"/>
        <v>-0.67455947136563166</v>
      </c>
      <c r="K254" s="83">
        <f>J254-CBA_90DSMR</f>
        <v>-0.86529100115926361</v>
      </c>
      <c r="L254" s="83">
        <f t="shared" si="11"/>
        <v>0.74872851668720075</v>
      </c>
    </row>
    <row r="255" spans="1:12" x14ac:dyDescent="0.25">
      <c r="A255" s="82">
        <v>41739</v>
      </c>
      <c r="B255" s="83">
        <v>77.66</v>
      </c>
      <c r="C255" s="83">
        <v>77.89</v>
      </c>
      <c r="D255" s="83">
        <v>77.569999999999993</v>
      </c>
      <c r="E255" s="83">
        <v>77.89</v>
      </c>
      <c r="F255" s="84">
        <v>1837200</v>
      </c>
      <c r="G255" s="83">
        <v>72.64</v>
      </c>
      <c r="H255" s="84">
        <f>EOD_T-A255</f>
        <v>355</v>
      </c>
      <c r="I255" s="83">
        <f t="shared" si="9"/>
        <v>0.37000000000000455</v>
      </c>
      <c r="J255" s="83">
        <f t="shared" si="10"/>
        <v>0.51196900511969634</v>
      </c>
      <c r="K255" s="83">
        <f>J255-CBA_90DSMR</f>
        <v>0.32123747532606439</v>
      </c>
      <c r="L255" s="83">
        <f t="shared" si="11"/>
        <v>0.10319351555386383</v>
      </c>
    </row>
    <row r="256" spans="1:12" x14ac:dyDescent="0.25">
      <c r="A256" s="82">
        <v>41738</v>
      </c>
      <c r="B256" s="83">
        <v>77.02</v>
      </c>
      <c r="C256" s="83">
        <v>77.5</v>
      </c>
      <c r="D256" s="83">
        <v>77.02</v>
      </c>
      <c r="E256" s="83">
        <v>77.489999999999995</v>
      </c>
      <c r="F256" s="84">
        <v>2538400</v>
      </c>
      <c r="G256" s="83">
        <v>72.27</v>
      </c>
      <c r="H256" s="84">
        <f>EOD_T-A256</f>
        <v>356</v>
      </c>
      <c r="I256" s="83">
        <f t="shared" si="9"/>
        <v>0.67999999999999261</v>
      </c>
      <c r="J256" s="83">
        <f t="shared" si="10"/>
        <v>0.94985333147086548</v>
      </c>
      <c r="K256" s="83">
        <f>J256-CBA_90DSMR</f>
        <v>0.75912180167723353</v>
      </c>
      <c r="L256" s="83">
        <f t="shared" si="11"/>
        <v>0.57626590978168912</v>
      </c>
    </row>
    <row r="257" spans="1:12" x14ac:dyDescent="0.25">
      <c r="A257" s="82">
        <v>41737</v>
      </c>
      <c r="B257" s="83">
        <v>76.83</v>
      </c>
      <c r="C257" s="83">
        <v>76.94</v>
      </c>
      <c r="D257" s="83">
        <v>76.62</v>
      </c>
      <c r="E257" s="83">
        <v>76.760000000000005</v>
      </c>
      <c r="F257" s="84">
        <v>1475500</v>
      </c>
      <c r="G257" s="83">
        <v>71.59</v>
      </c>
      <c r="H257" s="84">
        <f>EOD_T-A257</f>
        <v>357</v>
      </c>
      <c r="I257" s="83">
        <f t="shared" si="9"/>
        <v>-9.0000000000003411E-2</v>
      </c>
      <c r="J257" s="83">
        <f t="shared" si="10"/>
        <v>-0.12555803571429044</v>
      </c>
      <c r="K257" s="83">
        <f>J257-CBA_90DSMR</f>
        <v>-0.31628956550792237</v>
      </c>
      <c r="L257" s="83">
        <f t="shared" si="11"/>
        <v>0.10003908924919032</v>
      </c>
    </row>
    <row r="258" spans="1:12" x14ac:dyDescent="0.25">
      <c r="A258" s="82">
        <v>41736</v>
      </c>
      <c r="B258" s="83">
        <v>76.55</v>
      </c>
      <c r="C258" s="83">
        <v>76.959999999999994</v>
      </c>
      <c r="D258" s="83">
        <v>76.5</v>
      </c>
      <c r="E258" s="83">
        <v>76.86</v>
      </c>
      <c r="F258" s="84">
        <v>1270200</v>
      </c>
      <c r="G258" s="83">
        <v>71.680000000000007</v>
      </c>
      <c r="H258" s="84">
        <f>EOD_T-A258</f>
        <v>358</v>
      </c>
      <c r="I258" s="83">
        <f t="shared" si="9"/>
        <v>-0.10999999999999943</v>
      </c>
      <c r="J258" s="83">
        <f t="shared" si="10"/>
        <v>-0.15322468310349549</v>
      </c>
      <c r="K258" s="83">
        <f>J258-CBA_90DSMR</f>
        <v>-0.34395621289712741</v>
      </c>
      <c r="L258" s="83">
        <f t="shared" si="11"/>
        <v>0.11830587639053404</v>
      </c>
    </row>
    <row r="259" spans="1:12" x14ac:dyDescent="0.25">
      <c r="A259" s="82">
        <v>41733</v>
      </c>
      <c r="B259" s="83">
        <v>76.72</v>
      </c>
      <c r="C259" s="83">
        <v>77.09</v>
      </c>
      <c r="D259" s="83">
        <v>76.59</v>
      </c>
      <c r="E259" s="83">
        <v>76.98</v>
      </c>
      <c r="F259" s="84">
        <v>1892900</v>
      </c>
      <c r="G259" s="83">
        <v>71.790000000000006</v>
      </c>
      <c r="H259" s="84">
        <f>EOD_T-A259</f>
        <v>361</v>
      </c>
      <c r="I259" s="83">
        <f t="shared" si="9"/>
        <v>-4.9999999999997158E-2</v>
      </c>
      <c r="J259" s="83">
        <f t="shared" ref="J259:J322" si="12">I259/G260*100</f>
        <v>-6.9599109131399162E-2</v>
      </c>
      <c r="K259" s="83">
        <f>J259-CBA_90DSMR</f>
        <v>-0.26033063892503105</v>
      </c>
      <c r="L259" s="83">
        <f t="shared" ref="L259:L322" si="13">K259*K259</f>
        <v>6.7772041563114893E-2</v>
      </c>
    </row>
    <row r="260" spans="1:12" x14ac:dyDescent="0.25">
      <c r="A260" s="82">
        <v>41732</v>
      </c>
      <c r="B260" s="83">
        <v>76.98</v>
      </c>
      <c r="C260" s="83">
        <v>77.12</v>
      </c>
      <c r="D260" s="83">
        <v>76.739999999999995</v>
      </c>
      <c r="E260" s="83">
        <v>77.03</v>
      </c>
      <c r="F260" s="84">
        <v>1642300</v>
      </c>
      <c r="G260" s="83">
        <v>71.84</v>
      </c>
      <c r="H260" s="84">
        <f>EOD_T-A260</f>
        <v>362</v>
      </c>
      <c r="I260" s="83">
        <f t="shared" si="9"/>
        <v>7.000000000000739E-2</v>
      </c>
      <c r="J260" s="83">
        <f t="shared" si="12"/>
        <v>9.753378849102326E-2</v>
      </c>
      <c r="K260" s="83">
        <f>J260-CBA_90DSMR</f>
        <v>-9.3197741302608661E-2</v>
      </c>
      <c r="L260" s="83">
        <f t="shared" si="13"/>
        <v>8.6858189839079687E-3</v>
      </c>
    </row>
    <row r="261" spans="1:12" x14ac:dyDescent="0.25">
      <c r="A261" s="82">
        <v>41731</v>
      </c>
      <c r="B261" s="83">
        <v>77.33</v>
      </c>
      <c r="C261" s="83">
        <v>77.5</v>
      </c>
      <c r="D261" s="83">
        <v>76.73</v>
      </c>
      <c r="E261" s="83">
        <v>76.95</v>
      </c>
      <c r="F261" s="84">
        <v>2001500</v>
      </c>
      <c r="G261" s="83">
        <v>71.77</v>
      </c>
      <c r="H261" s="84">
        <f>EOD_T-A261</f>
        <v>363</v>
      </c>
      <c r="I261" s="83">
        <f t="shared" si="9"/>
        <v>-0.1600000000000108</v>
      </c>
      <c r="J261" s="83">
        <f t="shared" si="12"/>
        <v>-0.22243848185737633</v>
      </c>
      <c r="K261" s="83">
        <f>J261-CBA_90DSMR</f>
        <v>-0.41317001165100825</v>
      </c>
      <c r="L261" s="83">
        <f t="shared" si="13"/>
        <v>0.17070945852769429</v>
      </c>
    </row>
    <row r="262" spans="1:12" x14ac:dyDescent="0.25">
      <c r="A262" s="82">
        <v>41730</v>
      </c>
      <c r="B262" s="83">
        <v>77.59</v>
      </c>
      <c r="C262" s="83">
        <v>77.650000000000006</v>
      </c>
      <c r="D262" s="83">
        <v>76.72</v>
      </c>
      <c r="E262" s="83">
        <v>77.13</v>
      </c>
      <c r="F262" s="84">
        <v>2151000</v>
      </c>
      <c r="G262" s="83">
        <v>71.930000000000007</v>
      </c>
      <c r="H262" s="84">
        <f>EOD_T-A262</f>
        <v>364</v>
      </c>
      <c r="I262" s="83">
        <f t="shared" si="9"/>
        <v>-0.28999999999999204</v>
      </c>
      <c r="J262" s="83">
        <f t="shared" si="12"/>
        <v>-0.40155081694820277</v>
      </c>
      <c r="K262" s="83">
        <f>J262-CBA_90DSMR</f>
        <v>-0.59228234674183466</v>
      </c>
      <c r="L262" s="83">
        <f t="shared" si="13"/>
        <v>0.35079837826201488</v>
      </c>
    </row>
    <row r="263" spans="1:12" x14ac:dyDescent="0.25">
      <c r="A263" s="82">
        <v>41729</v>
      </c>
      <c r="B263" s="83">
        <v>77.5</v>
      </c>
      <c r="C263" s="83">
        <v>77.760000000000005</v>
      </c>
      <c r="D263" s="83">
        <v>77.27</v>
      </c>
      <c r="E263" s="83">
        <v>77.44</v>
      </c>
      <c r="F263" s="84">
        <v>2838300</v>
      </c>
      <c r="G263" s="83">
        <v>72.22</v>
      </c>
      <c r="H263" s="84">
        <f>EOD_T-A263</f>
        <v>365</v>
      </c>
      <c r="I263" s="83">
        <f t="shared" si="9"/>
        <v>72.22</v>
      </c>
      <c r="J263" s="83" t="e">
        <f t="shared" si="12"/>
        <v>#DIV/0!</v>
      </c>
      <c r="K263" s="83" t="e">
        <f>J263-CBA_90DSMR</f>
        <v>#DIV/0!</v>
      </c>
      <c r="L263" s="83" t="e">
        <f t="shared" si="13"/>
        <v>#DIV/0!</v>
      </c>
    </row>
  </sheetData>
  <sortState ref="A4:G263">
    <sortCondition descending="1" ref="A2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63"/>
  <sheetViews>
    <sheetView zoomScale="80" zoomScaleNormal="80" workbookViewId="0"/>
  </sheetViews>
  <sheetFormatPr defaultRowHeight="15" x14ac:dyDescent="0.25"/>
  <cols>
    <col min="1" max="7" width="10.7109375" customWidth="1"/>
  </cols>
  <sheetData>
    <row r="1" spans="1:12" x14ac:dyDescent="0.25">
      <c r="A1" t="s">
        <v>880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42094</v>
      </c>
      <c r="B3" s="83">
        <v>1.5</v>
      </c>
      <c r="C3" s="83">
        <v>1.57</v>
      </c>
      <c r="D3" s="83">
        <v>1.5</v>
      </c>
      <c r="E3" s="83">
        <v>1.55</v>
      </c>
      <c r="F3" s="84">
        <v>11183900</v>
      </c>
      <c r="G3" s="83">
        <v>1.55</v>
      </c>
      <c r="H3" s="84">
        <f>EOD_T-A3</f>
        <v>0</v>
      </c>
      <c r="I3" s="83">
        <f t="shared" ref="I3:I66" si="0">G3-G4</f>
        <v>4.0000000000000036E-2</v>
      </c>
      <c r="J3" s="83">
        <f t="shared" ref="J3:J66" si="1">I3/G4*100</f>
        <v>2.6490066225165587</v>
      </c>
      <c r="K3" s="83">
        <f>J3-MTS_90DSMR</f>
        <v>2.8648370522135087</v>
      </c>
      <c r="L3" s="83">
        <f t="shared" ref="L3:L66" si="2">K3*K3</f>
        <v>8.2072913357353858</v>
      </c>
    </row>
    <row r="4" spans="1:12" x14ac:dyDescent="0.25">
      <c r="A4" s="82">
        <v>42093</v>
      </c>
      <c r="B4" s="83">
        <v>1.45</v>
      </c>
      <c r="C4" s="83">
        <v>1.54</v>
      </c>
      <c r="D4" s="83">
        <v>1.45</v>
      </c>
      <c r="E4" s="83">
        <v>1.51</v>
      </c>
      <c r="F4" s="84">
        <v>11017600</v>
      </c>
      <c r="G4" s="83">
        <v>1.51</v>
      </c>
      <c r="H4" s="84">
        <f>EOD_T-A4</f>
        <v>1</v>
      </c>
      <c r="I4" s="83">
        <f t="shared" si="0"/>
        <v>4.0000000000000036E-2</v>
      </c>
      <c r="J4" s="83">
        <f t="shared" si="1"/>
        <v>2.7210884353741518</v>
      </c>
      <c r="K4" s="83">
        <f>J4-MTS_90DSMR</f>
        <v>2.9369188650711018</v>
      </c>
      <c r="L4" s="83">
        <f t="shared" si="2"/>
        <v>8.625492420010529</v>
      </c>
    </row>
    <row r="5" spans="1:12" x14ac:dyDescent="0.25">
      <c r="A5" s="82">
        <v>42090</v>
      </c>
      <c r="B5" s="83">
        <v>1.48</v>
      </c>
      <c r="C5" s="83">
        <v>1.48</v>
      </c>
      <c r="D5" s="83">
        <v>1.45</v>
      </c>
      <c r="E5" s="83">
        <v>1.47</v>
      </c>
      <c r="F5" s="84">
        <v>7137700</v>
      </c>
      <c r="G5" s="83">
        <v>1.47</v>
      </c>
      <c r="H5" s="84">
        <f>EOD_T-A5</f>
        <v>4</v>
      </c>
      <c r="I5" s="83">
        <f t="shared" si="0"/>
        <v>-1.0000000000000009E-2</v>
      </c>
      <c r="J5" s="83">
        <f t="shared" si="1"/>
        <v>-0.67567567567567632</v>
      </c>
      <c r="K5" s="83">
        <f>J5-MTS_90DSMR</f>
        <v>-0.45984524597872622</v>
      </c>
      <c r="L5" s="83">
        <f t="shared" si="2"/>
        <v>0.21145765024923524</v>
      </c>
    </row>
    <row r="6" spans="1:12" x14ac:dyDescent="0.25">
      <c r="A6" s="82">
        <v>42089</v>
      </c>
      <c r="B6" s="83">
        <v>1.49</v>
      </c>
      <c r="C6" s="83">
        <v>1.5</v>
      </c>
      <c r="D6" s="83">
        <v>1.46</v>
      </c>
      <c r="E6" s="83">
        <v>1.48</v>
      </c>
      <c r="F6" s="84">
        <v>9449000</v>
      </c>
      <c r="G6" s="83">
        <v>1.48</v>
      </c>
      <c r="H6" s="84">
        <f>EOD_T-A6</f>
        <v>5</v>
      </c>
      <c r="I6" s="83">
        <f t="shared" si="0"/>
        <v>-2.0000000000000018E-2</v>
      </c>
      <c r="J6" s="83">
        <f t="shared" si="1"/>
        <v>-1.3333333333333344</v>
      </c>
      <c r="K6" s="83">
        <f>J6-MTS_90DSMR</f>
        <v>-1.1175029036363844</v>
      </c>
      <c r="L6" s="83">
        <f t="shared" si="2"/>
        <v>1.2488127396357502</v>
      </c>
    </row>
    <row r="7" spans="1:12" x14ac:dyDescent="0.25">
      <c r="A7" s="82">
        <v>42088</v>
      </c>
      <c r="B7" s="83">
        <v>1.51</v>
      </c>
      <c r="C7" s="83">
        <v>1.52</v>
      </c>
      <c r="D7" s="83">
        <v>1.49</v>
      </c>
      <c r="E7" s="83">
        <v>1.5</v>
      </c>
      <c r="F7" s="84">
        <v>8838800</v>
      </c>
      <c r="G7" s="83">
        <v>1.5</v>
      </c>
      <c r="H7" s="84">
        <f>EOD_T-A7</f>
        <v>6</v>
      </c>
      <c r="I7" s="83">
        <f t="shared" si="0"/>
        <v>-1.0000000000000009E-2</v>
      </c>
      <c r="J7" s="83">
        <f t="shared" si="1"/>
        <v>-0.66225165562913968</v>
      </c>
      <c r="K7" s="83">
        <f>J7-MTS_90DSMR</f>
        <v>-0.44642122593218958</v>
      </c>
      <c r="L7" s="83">
        <f t="shared" si="2"/>
        <v>0.19929191096279905</v>
      </c>
    </row>
    <row r="8" spans="1:12" x14ac:dyDescent="0.25">
      <c r="A8" s="82">
        <v>42087</v>
      </c>
      <c r="B8" s="83">
        <v>1.49</v>
      </c>
      <c r="C8" s="83">
        <v>1.52</v>
      </c>
      <c r="D8" s="83">
        <v>1.48</v>
      </c>
      <c r="E8" s="83">
        <v>1.51</v>
      </c>
      <c r="F8" s="84">
        <v>8391800</v>
      </c>
      <c r="G8" s="83">
        <v>1.51</v>
      </c>
      <c r="H8" s="84">
        <f>EOD_T-A8</f>
        <v>7</v>
      </c>
      <c r="I8" s="83">
        <f t="shared" si="0"/>
        <v>1.0000000000000009E-2</v>
      </c>
      <c r="J8" s="83">
        <f t="shared" si="1"/>
        <v>0.66666666666666718</v>
      </c>
      <c r="K8" s="83">
        <f>J8-MTS_90DSMR</f>
        <v>0.88249709636361728</v>
      </c>
      <c r="L8" s="83">
        <f t="shared" si="2"/>
        <v>0.7788011250902156</v>
      </c>
    </row>
    <row r="9" spans="1:12" x14ac:dyDescent="0.25">
      <c r="A9" s="82">
        <v>42086</v>
      </c>
      <c r="B9" s="83">
        <v>1.48</v>
      </c>
      <c r="C9" s="83">
        <v>1.52</v>
      </c>
      <c r="D9" s="83">
        <v>1.48</v>
      </c>
      <c r="E9" s="83">
        <v>1.5</v>
      </c>
      <c r="F9" s="84">
        <v>5760300</v>
      </c>
      <c r="G9" s="83">
        <v>1.5</v>
      </c>
      <c r="H9" s="84">
        <f>EOD_T-A9</f>
        <v>8</v>
      </c>
      <c r="I9" s="83">
        <f t="shared" si="0"/>
        <v>-1.0000000000000009E-2</v>
      </c>
      <c r="J9" s="83">
        <f t="shared" si="1"/>
        <v>-0.66225165562913968</v>
      </c>
      <c r="K9" s="83">
        <f>J9-MTS_90DSMR</f>
        <v>-0.44642122593218958</v>
      </c>
      <c r="L9" s="83">
        <f t="shared" si="2"/>
        <v>0.19929191096279905</v>
      </c>
    </row>
    <row r="10" spans="1:12" x14ac:dyDescent="0.25">
      <c r="A10" s="82">
        <v>42083</v>
      </c>
      <c r="B10" s="83">
        <v>1.5</v>
      </c>
      <c r="C10" s="83">
        <v>1.51</v>
      </c>
      <c r="D10" s="83">
        <v>1.47</v>
      </c>
      <c r="E10" s="83">
        <v>1.51</v>
      </c>
      <c r="F10" s="84">
        <v>44508700</v>
      </c>
      <c r="G10" s="83">
        <v>1.51</v>
      </c>
      <c r="H10" s="84">
        <f>EOD_T-A10</f>
        <v>11</v>
      </c>
      <c r="I10" s="83">
        <f t="shared" si="0"/>
        <v>3.0000000000000027E-2</v>
      </c>
      <c r="J10" s="83">
        <f t="shared" si="1"/>
        <v>2.027027027027029</v>
      </c>
      <c r="K10" s="83">
        <f>J10-MTS_90DSMR</f>
        <v>2.242857456723979</v>
      </c>
      <c r="L10" s="83">
        <f t="shared" si="2"/>
        <v>5.0304095711823553</v>
      </c>
    </row>
    <row r="11" spans="1:12" x14ac:dyDescent="0.25">
      <c r="A11" s="82">
        <v>42082</v>
      </c>
      <c r="B11" s="83">
        <v>1.47</v>
      </c>
      <c r="C11" s="83">
        <v>1.5</v>
      </c>
      <c r="D11" s="83">
        <v>1.47</v>
      </c>
      <c r="E11" s="83">
        <v>1.48</v>
      </c>
      <c r="F11" s="84">
        <v>10831500</v>
      </c>
      <c r="G11" s="83">
        <v>1.48</v>
      </c>
      <c r="H11" s="84">
        <f>EOD_T-A11</f>
        <v>12</v>
      </c>
      <c r="I11" s="83">
        <f t="shared" si="0"/>
        <v>-2.0000000000000018E-2</v>
      </c>
      <c r="J11" s="83">
        <f t="shared" si="1"/>
        <v>-1.3333333333333344</v>
      </c>
      <c r="K11" s="83">
        <f>J11-MTS_90DSMR</f>
        <v>-1.1175029036363844</v>
      </c>
      <c r="L11" s="83">
        <f t="shared" si="2"/>
        <v>1.2488127396357502</v>
      </c>
    </row>
    <row r="12" spans="1:12" x14ac:dyDescent="0.25">
      <c r="A12" s="82">
        <v>42080</v>
      </c>
      <c r="B12" s="83">
        <v>1.45</v>
      </c>
      <c r="C12" s="83">
        <v>1.51</v>
      </c>
      <c r="D12" s="83">
        <v>1.44</v>
      </c>
      <c r="E12" s="83">
        <v>1.5</v>
      </c>
      <c r="F12" s="84">
        <v>10468200</v>
      </c>
      <c r="G12" s="83">
        <v>1.5</v>
      </c>
      <c r="H12" s="84">
        <f>EOD_T-A12</f>
        <v>14</v>
      </c>
      <c r="I12" s="83">
        <f t="shared" si="0"/>
        <v>7.0000000000000062E-2</v>
      </c>
      <c r="J12" s="83">
        <f t="shared" si="1"/>
        <v>4.8951048951048994</v>
      </c>
      <c r="K12" s="83">
        <f>J12-MTS_90DSMR</f>
        <v>5.1109353248018499</v>
      </c>
      <c r="L12" s="83">
        <f t="shared" si="2"/>
        <v>26.121659894307392</v>
      </c>
    </row>
    <row r="13" spans="1:12" x14ac:dyDescent="0.25">
      <c r="A13" s="82">
        <v>42079</v>
      </c>
      <c r="B13" s="83">
        <v>1.43</v>
      </c>
      <c r="C13" s="83">
        <v>1.46</v>
      </c>
      <c r="D13" s="83">
        <v>1.42</v>
      </c>
      <c r="E13" s="83">
        <v>1.43</v>
      </c>
      <c r="F13" s="84">
        <v>12638100</v>
      </c>
      <c r="G13" s="83">
        <v>1.43</v>
      </c>
      <c r="H13" s="84">
        <f>EOD_T-A13</f>
        <v>15</v>
      </c>
      <c r="I13" s="83">
        <f t="shared" si="0"/>
        <v>3.0000000000000027E-2</v>
      </c>
      <c r="J13" s="83">
        <f t="shared" si="1"/>
        <v>2.142857142857145</v>
      </c>
      <c r="K13" s="83">
        <f>J13-MTS_90DSMR</f>
        <v>2.358687572554095</v>
      </c>
      <c r="L13" s="83">
        <f t="shared" si="2"/>
        <v>5.5634070649211296</v>
      </c>
    </row>
    <row r="14" spans="1:12" x14ac:dyDescent="0.25">
      <c r="A14" s="82">
        <v>42076</v>
      </c>
      <c r="B14" s="83">
        <v>1.45</v>
      </c>
      <c r="C14" s="83">
        <v>1.45</v>
      </c>
      <c r="D14" s="83">
        <v>1.38</v>
      </c>
      <c r="E14" s="83">
        <v>1.4</v>
      </c>
      <c r="F14" s="84">
        <v>9129200</v>
      </c>
      <c r="G14" s="83">
        <v>1.4</v>
      </c>
      <c r="H14" s="84">
        <f>EOD_T-A14</f>
        <v>18</v>
      </c>
      <c r="I14" s="83">
        <f t="shared" si="0"/>
        <v>-1.0000000000000009E-2</v>
      </c>
      <c r="J14" s="83">
        <f t="shared" si="1"/>
        <v>-0.70921985815602906</v>
      </c>
      <c r="K14" s="83">
        <f>J14-MTS_90DSMR</f>
        <v>-0.49338942845907896</v>
      </c>
      <c r="L14" s="83">
        <f t="shared" si="2"/>
        <v>0.24343312811517659</v>
      </c>
    </row>
    <row r="15" spans="1:12" x14ac:dyDescent="0.25">
      <c r="A15" s="82">
        <v>42075</v>
      </c>
      <c r="B15" s="83">
        <v>1.36</v>
      </c>
      <c r="C15" s="83">
        <v>1.45</v>
      </c>
      <c r="D15" s="83">
        <v>1.36</v>
      </c>
      <c r="E15" s="83">
        <v>1.41</v>
      </c>
      <c r="F15" s="84">
        <v>14234700</v>
      </c>
      <c r="G15" s="83">
        <v>1.41</v>
      </c>
      <c r="H15" s="84">
        <f>EOD_T-A15</f>
        <v>19</v>
      </c>
      <c r="I15" s="83">
        <f t="shared" si="0"/>
        <v>5.9999999999999831E-2</v>
      </c>
      <c r="J15" s="83">
        <f t="shared" si="1"/>
        <v>4.4444444444444313</v>
      </c>
      <c r="K15" s="83">
        <f>J15-MTS_90DSMR</f>
        <v>4.6602748741413818</v>
      </c>
      <c r="L15" s="83">
        <f t="shared" si="2"/>
        <v>21.718161902553472</v>
      </c>
    </row>
    <row r="16" spans="1:12" x14ac:dyDescent="0.25">
      <c r="A16" s="82">
        <v>42074</v>
      </c>
      <c r="B16" s="83">
        <v>1.34</v>
      </c>
      <c r="C16" s="83">
        <v>1.36</v>
      </c>
      <c r="D16" s="83">
        <v>1.29</v>
      </c>
      <c r="E16" s="83">
        <v>1.35</v>
      </c>
      <c r="F16" s="84">
        <v>11239500</v>
      </c>
      <c r="G16" s="83">
        <v>1.35</v>
      </c>
      <c r="H16" s="84">
        <f>EOD_T-A16</f>
        <v>20</v>
      </c>
      <c r="I16" s="83">
        <f t="shared" si="0"/>
        <v>-2.0000000000000018E-2</v>
      </c>
      <c r="J16" s="83">
        <f t="shared" si="1"/>
        <v>-1.4598540145985412</v>
      </c>
      <c r="K16" s="83">
        <f>J16-MTS_90DSMR</f>
        <v>-1.244023584901591</v>
      </c>
      <c r="L16" s="83">
        <f t="shared" si="2"/>
        <v>1.5475946797914062</v>
      </c>
    </row>
    <row r="17" spans="1:12" x14ac:dyDescent="0.25">
      <c r="A17" s="82">
        <v>42073</v>
      </c>
      <c r="B17" s="83">
        <v>1.41</v>
      </c>
      <c r="C17" s="83">
        <v>1.41</v>
      </c>
      <c r="D17" s="83">
        <v>1.37</v>
      </c>
      <c r="E17" s="83">
        <v>1.37</v>
      </c>
      <c r="F17" s="84">
        <v>14578500</v>
      </c>
      <c r="G17" s="83">
        <v>1.37</v>
      </c>
      <c r="H17" s="84">
        <f>EOD_T-A17</f>
        <v>21</v>
      </c>
      <c r="I17" s="83">
        <f t="shared" si="0"/>
        <v>-4.9999999999999822E-2</v>
      </c>
      <c r="J17" s="83">
        <f t="shared" si="1"/>
        <v>-3.521126760563368</v>
      </c>
      <c r="K17" s="83">
        <f>J17-MTS_90DSMR</f>
        <v>-3.3052963308664181</v>
      </c>
      <c r="L17" s="83">
        <f t="shared" si="2"/>
        <v>10.924983834839006</v>
      </c>
    </row>
    <row r="18" spans="1:12" x14ac:dyDescent="0.25">
      <c r="A18" s="82">
        <v>42072</v>
      </c>
      <c r="B18" s="83">
        <v>1.47</v>
      </c>
      <c r="C18" s="83">
        <v>1.48</v>
      </c>
      <c r="D18" s="83">
        <v>1.4</v>
      </c>
      <c r="E18" s="83">
        <v>1.42</v>
      </c>
      <c r="F18" s="84">
        <v>7767300</v>
      </c>
      <c r="G18" s="83">
        <v>1.42</v>
      </c>
      <c r="H18" s="84">
        <f>EOD_T-A18</f>
        <v>22</v>
      </c>
      <c r="I18" s="83">
        <f t="shared" si="0"/>
        <v>-6.0000000000000053E-2</v>
      </c>
      <c r="J18" s="83">
        <f t="shared" si="1"/>
        <v>-4.0540540540540579</v>
      </c>
      <c r="K18" s="83">
        <f>J18-MTS_90DSMR</f>
        <v>-3.838223624357108</v>
      </c>
      <c r="L18" s="83">
        <f t="shared" si="2"/>
        <v>14.731960590573014</v>
      </c>
    </row>
    <row r="19" spans="1:12" x14ac:dyDescent="0.25">
      <c r="A19" s="82">
        <v>42069</v>
      </c>
      <c r="B19" s="83">
        <v>1.47</v>
      </c>
      <c r="C19" s="83">
        <v>1.49</v>
      </c>
      <c r="D19" s="83">
        <v>1.45</v>
      </c>
      <c r="E19" s="83">
        <v>1.48</v>
      </c>
      <c r="F19" s="84">
        <v>5479400</v>
      </c>
      <c r="G19" s="83">
        <v>1.48</v>
      </c>
      <c r="H19" s="84">
        <f>EOD_T-A19</f>
        <v>25</v>
      </c>
      <c r="I19" s="83">
        <f t="shared" si="0"/>
        <v>0</v>
      </c>
      <c r="J19" s="83">
        <f t="shared" si="1"/>
        <v>0</v>
      </c>
      <c r="K19" s="83">
        <f>J19-MTS_90DSMR</f>
        <v>0.2158304296969501</v>
      </c>
      <c r="L19" s="83">
        <f t="shared" si="2"/>
        <v>4.6582774383170121E-2</v>
      </c>
    </row>
    <row r="20" spans="1:12" x14ac:dyDescent="0.25">
      <c r="A20" s="82">
        <v>42068</v>
      </c>
      <c r="B20" s="83">
        <v>1.45</v>
      </c>
      <c r="C20" s="83">
        <v>1.48</v>
      </c>
      <c r="D20" s="83">
        <v>1.43</v>
      </c>
      <c r="E20" s="83">
        <v>1.48</v>
      </c>
      <c r="F20" s="84">
        <v>6596900</v>
      </c>
      <c r="G20" s="83">
        <v>1.48</v>
      </c>
      <c r="H20" s="84">
        <f>EOD_T-A20</f>
        <v>26</v>
      </c>
      <c r="I20" s="83">
        <f t="shared" si="0"/>
        <v>1.0000000000000009E-2</v>
      </c>
      <c r="J20" s="83">
        <f t="shared" si="1"/>
        <v>0.68027210884353795</v>
      </c>
      <c r="K20" s="83">
        <f>J20-MTS_90DSMR</f>
        <v>0.89610253854048805</v>
      </c>
      <c r="L20" s="83">
        <f t="shared" si="2"/>
        <v>0.80299975957870684</v>
      </c>
    </row>
    <row r="21" spans="1:12" x14ac:dyDescent="0.25">
      <c r="A21" s="82">
        <v>42067</v>
      </c>
      <c r="B21" s="83">
        <v>1.5</v>
      </c>
      <c r="C21" s="83">
        <v>1.51</v>
      </c>
      <c r="D21" s="83">
        <v>1.46</v>
      </c>
      <c r="E21" s="83">
        <v>1.47</v>
      </c>
      <c r="F21" s="84">
        <v>8582600</v>
      </c>
      <c r="G21" s="83">
        <v>1.47</v>
      </c>
      <c r="H21" s="84">
        <f>EOD_T-A21</f>
        <v>27</v>
      </c>
      <c r="I21" s="83">
        <f t="shared" si="0"/>
        <v>-2.0000000000000018E-2</v>
      </c>
      <c r="J21" s="83">
        <f t="shared" si="1"/>
        <v>-1.342281879194632</v>
      </c>
      <c r="K21" s="83">
        <f>J21-MTS_90DSMR</f>
        <v>-1.1264514494976821</v>
      </c>
      <c r="L21" s="83">
        <f t="shared" si="2"/>
        <v>1.268892868075429</v>
      </c>
    </row>
    <row r="22" spans="1:12" x14ac:dyDescent="0.25">
      <c r="A22" s="82">
        <v>42066</v>
      </c>
      <c r="B22" s="83">
        <v>1.5</v>
      </c>
      <c r="C22" s="83">
        <v>1.52</v>
      </c>
      <c r="D22" s="83">
        <v>1.46</v>
      </c>
      <c r="E22" s="83">
        <v>1.49</v>
      </c>
      <c r="F22" s="84">
        <v>12954500</v>
      </c>
      <c r="G22" s="83">
        <v>1.49</v>
      </c>
      <c r="H22" s="84">
        <f>EOD_T-A22</f>
        <v>28</v>
      </c>
      <c r="I22" s="83">
        <f t="shared" si="0"/>
        <v>3.0000000000000027E-2</v>
      </c>
      <c r="J22" s="83">
        <f t="shared" si="1"/>
        <v>2.0547945205479472</v>
      </c>
      <c r="K22" s="83">
        <f>J22-MTS_90DSMR</f>
        <v>2.2706249502448972</v>
      </c>
      <c r="L22" s="83">
        <f t="shared" si="2"/>
        <v>5.1557376646746418</v>
      </c>
    </row>
    <row r="23" spans="1:12" x14ac:dyDescent="0.25">
      <c r="A23" s="82">
        <v>42065</v>
      </c>
      <c r="B23" s="83">
        <v>1.57</v>
      </c>
      <c r="C23" s="83">
        <v>1.57</v>
      </c>
      <c r="D23" s="83">
        <v>1.46</v>
      </c>
      <c r="E23" s="83">
        <v>1.46</v>
      </c>
      <c r="F23" s="84">
        <v>15987300</v>
      </c>
      <c r="G23" s="83">
        <v>1.46</v>
      </c>
      <c r="H23" s="84">
        <f>EOD_T-A23</f>
        <v>29</v>
      </c>
      <c r="I23" s="83">
        <f t="shared" si="0"/>
        <v>-0.1100000000000001</v>
      </c>
      <c r="J23" s="83">
        <f t="shared" si="1"/>
        <v>-7.0063694267515979</v>
      </c>
      <c r="K23" s="83">
        <f>J23-MTS_90DSMR</f>
        <v>-6.7905389970546475</v>
      </c>
      <c r="L23" s="83">
        <f t="shared" si="2"/>
        <v>46.111419870519939</v>
      </c>
    </row>
    <row r="24" spans="1:12" x14ac:dyDescent="0.25">
      <c r="A24" s="82">
        <v>42062</v>
      </c>
      <c r="B24" s="83">
        <v>1.56</v>
      </c>
      <c r="C24" s="83">
        <v>1.59</v>
      </c>
      <c r="D24" s="83">
        <v>1.51</v>
      </c>
      <c r="E24" s="83">
        <v>1.57</v>
      </c>
      <c r="F24" s="84">
        <v>97328900</v>
      </c>
      <c r="G24" s="83">
        <v>1.57</v>
      </c>
      <c r="H24" s="84">
        <f>EOD_T-A24</f>
        <v>32</v>
      </c>
      <c r="I24" s="83">
        <f t="shared" si="0"/>
        <v>0</v>
      </c>
      <c r="J24" s="83">
        <f t="shared" si="1"/>
        <v>0</v>
      </c>
      <c r="K24" s="83">
        <f>J24-MTS_90DSMR</f>
        <v>0.2158304296969501</v>
      </c>
      <c r="L24" s="83">
        <f t="shared" si="2"/>
        <v>4.6582774383170121E-2</v>
      </c>
    </row>
    <row r="25" spans="1:12" x14ac:dyDescent="0.25">
      <c r="A25" s="82">
        <v>42061</v>
      </c>
      <c r="B25" s="83">
        <v>1.65</v>
      </c>
      <c r="C25" s="83">
        <v>1.66</v>
      </c>
      <c r="D25" s="83">
        <v>1.57</v>
      </c>
      <c r="E25" s="83">
        <v>1.57</v>
      </c>
      <c r="F25" s="84">
        <v>14424300</v>
      </c>
      <c r="G25" s="83">
        <v>1.57</v>
      </c>
      <c r="H25" s="84">
        <f>EOD_T-A25</f>
        <v>33</v>
      </c>
      <c r="I25" s="83">
        <f t="shared" si="0"/>
        <v>-9.9999999999999867E-2</v>
      </c>
      <c r="J25" s="83">
        <f t="shared" si="1"/>
        <v>-5.9880239520958005</v>
      </c>
      <c r="K25" s="83">
        <f>J25-MTS_90DSMR</f>
        <v>-5.7721935223988501</v>
      </c>
      <c r="L25" s="83">
        <f t="shared" si="2"/>
        <v>33.318218060023241</v>
      </c>
    </row>
    <row r="26" spans="1:12" x14ac:dyDescent="0.25">
      <c r="A26" s="82">
        <v>42060</v>
      </c>
      <c r="B26" s="83">
        <v>1.59</v>
      </c>
      <c r="C26" s="83">
        <v>1.67</v>
      </c>
      <c r="D26" s="83">
        <v>1.58</v>
      </c>
      <c r="E26" s="83">
        <v>1.67</v>
      </c>
      <c r="F26" s="84">
        <v>8774700</v>
      </c>
      <c r="G26" s="83">
        <v>1.67</v>
      </c>
      <c r="H26" s="84">
        <f>EOD_T-A26</f>
        <v>34</v>
      </c>
      <c r="I26" s="83">
        <f t="shared" si="0"/>
        <v>9.9999999999999867E-2</v>
      </c>
      <c r="J26" s="83">
        <f t="shared" si="1"/>
        <v>6.3694267515923482</v>
      </c>
      <c r="K26" s="83">
        <f>J26-MTS_90DSMR</f>
        <v>6.5852571812892986</v>
      </c>
      <c r="L26" s="83">
        <f t="shared" si="2"/>
        <v>43.365612143722281</v>
      </c>
    </row>
    <row r="27" spans="1:12" x14ac:dyDescent="0.25">
      <c r="A27" s="82">
        <v>42059</v>
      </c>
      <c r="B27" s="83">
        <v>1.6</v>
      </c>
      <c r="C27" s="83">
        <v>1.61</v>
      </c>
      <c r="D27" s="83">
        <v>1.55</v>
      </c>
      <c r="E27" s="83">
        <v>1.57</v>
      </c>
      <c r="F27" s="84">
        <v>10839400</v>
      </c>
      <c r="G27" s="83">
        <v>1.57</v>
      </c>
      <c r="H27" s="84">
        <f>EOD_T-A27</f>
        <v>35</v>
      </c>
      <c r="I27" s="83">
        <f t="shared" si="0"/>
        <v>-5.0000000000000044E-2</v>
      </c>
      <c r="J27" s="83">
        <f t="shared" si="1"/>
        <v>-3.0864197530864224</v>
      </c>
      <c r="K27" s="83">
        <f>J27-MTS_90DSMR</f>
        <v>-2.8705893233894724</v>
      </c>
      <c r="L27" s="83">
        <f t="shared" si="2"/>
        <v>8.2402830635576283</v>
      </c>
    </row>
    <row r="28" spans="1:12" x14ac:dyDescent="0.25">
      <c r="A28" s="82">
        <v>42058</v>
      </c>
      <c r="B28" s="83">
        <v>1.67</v>
      </c>
      <c r="C28" s="83">
        <v>1.69</v>
      </c>
      <c r="D28" s="83">
        <v>1.6</v>
      </c>
      <c r="E28" s="83">
        <v>1.62</v>
      </c>
      <c r="F28" s="84">
        <v>7565400</v>
      </c>
      <c r="G28" s="83">
        <v>1.62</v>
      </c>
      <c r="H28" s="84">
        <f>EOD_T-A28</f>
        <v>36</v>
      </c>
      <c r="I28" s="83">
        <f t="shared" si="0"/>
        <v>-3.9999999999999813E-2</v>
      </c>
      <c r="J28" s="83">
        <f t="shared" si="1"/>
        <v>-2.4096385542168566</v>
      </c>
      <c r="K28" s="83">
        <f>J28-MTS_90DSMR</f>
        <v>-2.1938081245199066</v>
      </c>
      <c r="L28" s="83">
        <f t="shared" si="2"/>
        <v>4.81279408720955</v>
      </c>
    </row>
    <row r="29" spans="1:12" x14ac:dyDescent="0.25">
      <c r="A29" s="82">
        <v>42055</v>
      </c>
      <c r="B29" s="83">
        <v>1.6</v>
      </c>
      <c r="C29" s="83">
        <v>1.67</v>
      </c>
      <c r="D29" s="83">
        <v>1.58</v>
      </c>
      <c r="E29" s="83">
        <v>1.66</v>
      </c>
      <c r="F29" s="84">
        <v>8350600</v>
      </c>
      <c r="G29" s="83">
        <v>1.66</v>
      </c>
      <c r="H29" s="84">
        <f>EOD_T-A29</f>
        <v>39</v>
      </c>
      <c r="I29" s="83">
        <f t="shared" si="0"/>
        <v>7.9999999999999849E-2</v>
      </c>
      <c r="J29" s="83">
        <f t="shared" si="1"/>
        <v>5.0632911392404969</v>
      </c>
      <c r="K29" s="83">
        <f>J29-MTS_90DSMR</f>
        <v>5.2791215689374473</v>
      </c>
      <c r="L29" s="83">
        <f t="shared" si="2"/>
        <v>27.869124539620575</v>
      </c>
    </row>
    <row r="30" spans="1:12" x14ac:dyDescent="0.25">
      <c r="A30" s="82">
        <v>42054</v>
      </c>
      <c r="B30" s="83">
        <v>1.58</v>
      </c>
      <c r="C30" s="83">
        <v>1.6</v>
      </c>
      <c r="D30" s="83">
        <v>1.55</v>
      </c>
      <c r="E30" s="83">
        <v>1.58</v>
      </c>
      <c r="F30" s="84">
        <v>6554500</v>
      </c>
      <c r="G30" s="83">
        <v>1.58</v>
      </c>
      <c r="H30" s="84">
        <f>EOD_T-A30</f>
        <v>40</v>
      </c>
      <c r="I30" s="83">
        <f t="shared" si="0"/>
        <v>4.0000000000000036E-2</v>
      </c>
      <c r="J30" s="83">
        <f t="shared" si="1"/>
        <v>2.5974025974025996</v>
      </c>
      <c r="K30" s="83">
        <f>J30-MTS_90DSMR</f>
        <v>2.8132330270995496</v>
      </c>
      <c r="L30" s="83">
        <f t="shared" si="2"/>
        <v>7.9142800647636955</v>
      </c>
    </row>
    <row r="31" spans="1:12" x14ac:dyDescent="0.25">
      <c r="A31" s="82">
        <v>42053</v>
      </c>
      <c r="B31" s="83">
        <v>1.65</v>
      </c>
      <c r="C31" s="83">
        <v>1.69</v>
      </c>
      <c r="D31" s="83">
        <v>1.52</v>
      </c>
      <c r="E31" s="83">
        <v>1.54</v>
      </c>
      <c r="F31" s="84">
        <v>16875900</v>
      </c>
      <c r="G31" s="83">
        <v>1.54</v>
      </c>
      <c r="H31" s="84">
        <f>EOD_T-A31</f>
        <v>41</v>
      </c>
      <c r="I31" s="83">
        <f t="shared" si="0"/>
        <v>-8.0000000000000071E-2</v>
      </c>
      <c r="J31" s="83">
        <f t="shared" si="1"/>
        <v>-4.9382716049382758</v>
      </c>
      <c r="K31" s="83">
        <f>J31-MTS_90DSMR</f>
        <v>-4.7224411752413253</v>
      </c>
      <c r="L31" s="83">
        <f t="shared" si="2"/>
        <v>22.301450653614669</v>
      </c>
    </row>
    <row r="32" spans="1:12" x14ac:dyDescent="0.25">
      <c r="A32" s="82">
        <v>42052</v>
      </c>
      <c r="B32" s="83">
        <v>1.52</v>
      </c>
      <c r="C32" s="83">
        <v>1.63</v>
      </c>
      <c r="D32" s="83">
        <v>1.52</v>
      </c>
      <c r="E32" s="83">
        <v>1.62</v>
      </c>
      <c r="F32" s="84">
        <v>11733000</v>
      </c>
      <c r="G32" s="83">
        <v>1.62</v>
      </c>
      <c r="H32" s="84">
        <f>EOD_T-A32</f>
        <v>42</v>
      </c>
      <c r="I32" s="83">
        <f t="shared" si="0"/>
        <v>0.1100000000000001</v>
      </c>
      <c r="J32" s="83">
        <f t="shared" si="1"/>
        <v>7.2847682119205368</v>
      </c>
      <c r="K32" s="83">
        <f>J32-MTS_90DSMR</f>
        <v>7.5005986416174872</v>
      </c>
      <c r="L32" s="83">
        <f t="shared" si="2"/>
        <v>56.258979982634095</v>
      </c>
    </row>
    <row r="33" spans="1:12" x14ac:dyDescent="0.25">
      <c r="A33" s="82">
        <v>42051</v>
      </c>
      <c r="B33" s="83">
        <v>1.48</v>
      </c>
      <c r="C33" s="83">
        <v>1.52</v>
      </c>
      <c r="D33" s="83">
        <v>1.46</v>
      </c>
      <c r="E33" s="83">
        <v>1.51</v>
      </c>
      <c r="F33" s="84">
        <v>6720300</v>
      </c>
      <c r="G33" s="83">
        <v>1.51</v>
      </c>
      <c r="H33" s="84">
        <f>EOD_T-A33</f>
        <v>43</v>
      </c>
      <c r="I33" s="83">
        <f t="shared" si="0"/>
        <v>4.0000000000000036E-2</v>
      </c>
      <c r="J33" s="83">
        <f t="shared" si="1"/>
        <v>2.7210884353741518</v>
      </c>
      <c r="K33" s="83">
        <f>J33-MTS_90DSMR</f>
        <v>2.9369188650711018</v>
      </c>
      <c r="L33" s="83">
        <f t="shared" si="2"/>
        <v>8.625492420010529</v>
      </c>
    </row>
    <row r="34" spans="1:12" x14ac:dyDescent="0.25">
      <c r="A34" s="82">
        <v>42048</v>
      </c>
      <c r="B34" s="83">
        <v>1.48</v>
      </c>
      <c r="C34" s="83">
        <v>1.5</v>
      </c>
      <c r="D34" s="83">
        <v>1.46</v>
      </c>
      <c r="E34" s="83">
        <v>1.47</v>
      </c>
      <c r="F34" s="84">
        <v>9305700</v>
      </c>
      <c r="G34" s="83">
        <v>1.47</v>
      </c>
      <c r="H34" s="84">
        <f>EOD_T-A34</f>
        <v>46</v>
      </c>
      <c r="I34" s="83">
        <f t="shared" si="0"/>
        <v>0</v>
      </c>
      <c r="J34" s="83">
        <f t="shared" si="1"/>
        <v>0</v>
      </c>
      <c r="K34" s="83">
        <f>J34-MTS_90DSMR</f>
        <v>0.2158304296969501</v>
      </c>
      <c r="L34" s="83">
        <f t="shared" si="2"/>
        <v>4.6582774383170121E-2</v>
      </c>
    </row>
    <row r="35" spans="1:12" x14ac:dyDescent="0.25">
      <c r="A35" s="82">
        <v>42047</v>
      </c>
      <c r="B35" s="83">
        <v>1.47</v>
      </c>
      <c r="C35" s="83">
        <v>1.49</v>
      </c>
      <c r="D35" s="83">
        <v>1.45</v>
      </c>
      <c r="E35" s="83">
        <v>1.47</v>
      </c>
      <c r="F35" s="84">
        <v>13535000</v>
      </c>
      <c r="G35" s="83">
        <v>1.47</v>
      </c>
      <c r="H35" s="84">
        <f>EOD_T-A35</f>
        <v>47</v>
      </c>
      <c r="I35" s="83">
        <f t="shared" si="0"/>
        <v>-1.0000000000000009E-2</v>
      </c>
      <c r="J35" s="83">
        <f t="shared" si="1"/>
        <v>-0.67567567567567632</v>
      </c>
      <c r="K35" s="83">
        <f>J35-MTS_90DSMR</f>
        <v>-0.45984524597872622</v>
      </c>
      <c r="L35" s="83">
        <f t="shared" si="2"/>
        <v>0.21145765024923524</v>
      </c>
    </row>
    <row r="36" spans="1:12" x14ac:dyDescent="0.25">
      <c r="A36" s="82">
        <v>42046</v>
      </c>
      <c r="B36" s="83">
        <v>1.5</v>
      </c>
      <c r="C36" s="83">
        <v>1.51</v>
      </c>
      <c r="D36" s="83">
        <v>1.47</v>
      </c>
      <c r="E36" s="83">
        <v>1.48</v>
      </c>
      <c r="F36" s="84">
        <v>7171200</v>
      </c>
      <c r="G36" s="83">
        <v>1.48</v>
      </c>
      <c r="H36" s="84">
        <f>EOD_T-A36</f>
        <v>48</v>
      </c>
      <c r="I36" s="83">
        <f t="shared" si="0"/>
        <v>-2.0000000000000018E-2</v>
      </c>
      <c r="J36" s="83">
        <f t="shared" si="1"/>
        <v>-1.3333333333333344</v>
      </c>
      <c r="K36" s="83">
        <f>J36-MTS_90DSMR</f>
        <v>-1.1175029036363844</v>
      </c>
      <c r="L36" s="83">
        <f t="shared" si="2"/>
        <v>1.2488127396357502</v>
      </c>
    </row>
    <row r="37" spans="1:12" x14ac:dyDescent="0.25">
      <c r="A37" s="82">
        <v>42045</v>
      </c>
      <c r="B37" s="83">
        <v>1.53</v>
      </c>
      <c r="C37" s="83">
        <v>1.54</v>
      </c>
      <c r="D37" s="83">
        <v>1.49</v>
      </c>
      <c r="E37" s="83">
        <v>1.5</v>
      </c>
      <c r="F37" s="84">
        <v>6627300</v>
      </c>
      <c r="G37" s="83">
        <v>1.5</v>
      </c>
      <c r="H37" s="84">
        <f>EOD_T-A37</f>
        <v>49</v>
      </c>
      <c r="I37" s="83">
        <f t="shared" si="0"/>
        <v>-2.0000000000000018E-2</v>
      </c>
      <c r="J37" s="83">
        <f t="shared" si="1"/>
        <v>-1.3157894736842117</v>
      </c>
      <c r="K37" s="83">
        <f>J37-MTS_90DSMR</f>
        <v>-1.0999590439872615</v>
      </c>
      <c r="L37" s="83">
        <f t="shared" si="2"/>
        <v>1.2099098984493704</v>
      </c>
    </row>
    <row r="38" spans="1:12" x14ac:dyDescent="0.25">
      <c r="A38" s="82">
        <v>42044</v>
      </c>
      <c r="B38" s="83">
        <v>1.5</v>
      </c>
      <c r="C38" s="83">
        <v>1.53</v>
      </c>
      <c r="D38" s="83">
        <v>1.5</v>
      </c>
      <c r="E38" s="83">
        <v>1.52</v>
      </c>
      <c r="F38" s="84">
        <v>4687500</v>
      </c>
      <c r="G38" s="83">
        <v>1.52</v>
      </c>
      <c r="H38" s="84">
        <f>EOD_T-A38</f>
        <v>50</v>
      </c>
      <c r="I38" s="83">
        <f t="shared" si="0"/>
        <v>2.0000000000000018E-2</v>
      </c>
      <c r="J38" s="83">
        <f t="shared" si="1"/>
        <v>1.3333333333333344</v>
      </c>
      <c r="K38" s="83">
        <f>J38-MTS_90DSMR</f>
        <v>1.5491637630302844</v>
      </c>
      <c r="L38" s="83">
        <f t="shared" si="2"/>
        <v>2.399908364686151</v>
      </c>
    </row>
    <row r="39" spans="1:12" x14ac:dyDescent="0.25">
      <c r="A39" s="82">
        <v>42041</v>
      </c>
      <c r="B39" s="83">
        <v>1.55</v>
      </c>
      <c r="C39" s="83">
        <v>1.58</v>
      </c>
      <c r="D39" s="83">
        <v>1.49</v>
      </c>
      <c r="E39" s="83">
        <v>1.5</v>
      </c>
      <c r="F39" s="84">
        <v>10881000</v>
      </c>
      <c r="G39" s="83">
        <v>1.5</v>
      </c>
      <c r="H39" s="84">
        <f>EOD_T-A39</f>
        <v>53</v>
      </c>
      <c r="I39" s="83">
        <f t="shared" si="0"/>
        <v>-4.0000000000000036E-2</v>
      </c>
      <c r="J39" s="83">
        <f t="shared" si="1"/>
        <v>-2.5974025974025996</v>
      </c>
      <c r="K39" s="83">
        <f>J39-MTS_90DSMR</f>
        <v>-2.3815721677056496</v>
      </c>
      <c r="L39" s="83">
        <f t="shared" si="2"/>
        <v>5.6718859899901872</v>
      </c>
    </row>
    <row r="40" spans="1:12" x14ac:dyDescent="0.25">
      <c r="A40" s="82">
        <v>42040</v>
      </c>
      <c r="B40" s="83">
        <v>1.51</v>
      </c>
      <c r="C40" s="83">
        <v>1.55</v>
      </c>
      <c r="D40" s="83">
        <v>1.5</v>
      </c>
      <c r="E40" s="83">
        <v>1.54</v>
      </c>
      <c r="F40" s="84">
        <v>8307000</v>
      </c>
      <c r="G40" s="83">
        <v>1.54</v>
      </c>
      <c r="H40" s="84">
        <f>EOD_T-A40</f>
        <v>54</v>
      </c>
      <c r="I40" s="83">
        <f t="shared" si="0"/>
        <v>4.0000000000000036E-2</v>
      </c>
      <c r="J40" s="83">
        <f t="shared" si="1"/>
        <v>2.6666666666666687</v>
      </c>
      <c r="K40" s="83">
        <f>J40-MTS_90DSMR</f>
        <v>2.8824970963636187</v>
      </c>
      <c r="L40" s="83">
        <f t="shared" si="2"/>
        <v>8.3087895105446936</v>
      </c>
    </row>
    <row r="41" spans="1:12" x14ac:dyDescent="0.25">
      <c r="A41" s="82">
        <v>42039</v>
      </c>
      <c r="B41" s="83">
        <v>1.48</v>
      </c>
      <c r="C41" s="83">
        <v>1.52</v>
      </c>
      <c r="D41" s="83">
        <v>1.46</v>
      </c>
      <c r="E41" s="83">
        <v>1.5</v>
      </c>
      <c r="F41" s="84">
        <v>10400300</v>
      </c>
      <c r="G41" s="83">
        <v>1.5</v>
      </c>
      <c r="H41" s="84">
        <f>EOD_T-A41</f>
        <v>55</v>
      </c>
      <c r="I41" s="83">
        <f t="shared" si="0"/>
        <v>4.0000000000000036E-2</v>
      </c>
      <c r="J41" s="83">
        <f t="shared" si="1"/>
        <v>2.7397260273972628</v>
      </c>
      <c r="K41" s="83">
        <f>J41-MTS_90DSMR</f>
        <v>2.9555564570942128</v>
      </c>
      <c r="L41" s="83">
        <f t="shared" si="2"/>
        <v>8.7353139710712959</v>
      </c>
    </row>
    <row r="42" spans="1:12" x14ac:dyDescent="0.25">
      <c r="A42" s="82">
        <v>42038</v>
      </c>
      <c r="B42" s="83">
        <v>1.43</v>
      </c>
      <c r="C42" s="83">
        <v>1.47</v>
      </c>
      <c r="D42" s="83">
        <v>1.42</v>
      </c>
      <c r="E42" s="83">
        <v>1.46</v>
      </c>
      <c r="F42" s="84">
        <v>11036400</v>
      </c>
      <c r="G42" s="83">
        <v>1.46</v>
      </c>
      <c r="H42" s="84">
        <f>EOD_T-A42</f>
        <v>56</v>
      </c>
      <c r="I42" s="83">
        <f t="shared" si="0"/>
        <v>4.0000000000000036E-2</v>
      </c>
      <c r="J42" s="83">
        <f t="shared" si="1"/>
        <v>2.8169014084507067</v>
      </c>
      <c r="K42" s="83">
        <f>J42-MTS_90DSMR</f>
        <v>3.0327318381476567</v>
      </c>
      <c r="L42" s="83">
        <f t="shared" si="2"/>
        <v>9.1974624021144642</v>
      </c>
    </row>
    <row r="43" spans="1:12" x14ac:dyDescent="0.25">
      <c r="A43" s="82">
        <v>42037</v>
      </c>
      <c r="B43" s="83">
        <v>1.47</v>
      </c>
      <c r="C43" s="83">
        <v>1.47</v>
      </c>
      <c r="D43" s="83">
        <v>1.41</v>
      </c>
      <c r="E43" s="83">
        <v>1.42</v>
      </c>
      <c r="F43" s="84">
        <v>8292900</v>
      </c>
      <c r="G43" s="83">
        <v>1.42</v>
      </c>
      <c r="H43" s="84">
        <f>EOD_T-A43</f>
        <v>57</v>
      </c>
      <c r="I43" s="83">
        <f t="shared" si="0"/>
        <v>-4.0000000000000036E-2</v>
      </c>
      <c r="J43" s="83">
        <f t="shared" si="1"/>
        <v>-2.7397260273972628</v>
      </c>
      <c r="K43" s="83">
        <f>J43-MTS_90DSMR</f>
        <v>-2.5238955977003128</v>
      </c>
      <c r="L43" s="83">
        <f t="shared" si="2"/>
        <v>6.3700489880910194</v>
      </c>
    </row>
    <row r="44" spans="1:12" x14ac:dyDescent="0.25">
      <c r="A44" s="82">
        <v>42034</v>
      </c>
      <c r="B44" s="83">
        <v>1.49</v>
      </c>
      <c r="C44" s="83">
        <v>1.5</v>
      </c>
      <c r="D44" s="83">
        <v>1.45</v>
      </c>
      <c r="E44" s="83">
        <v>1.46</v>
      </c>
      <c r="F44" s="84">
        <v>14518800</v>
      </c>
      <c r="G44" s="83">
        <v>1.46</v>
      </c>
      <c r="H44" s="84">
        <f>EOD_T-A44</f>
        <v>60</v>
      </c>
      <c r="I44" s="83">
        <f t="shared" si="0"/>
        <v>-2.0000000000000018E-2</v>
      </c>
      <c r="J44" s="83">
        <f t="shared" si="1"/>
        <v>-1.3513513513513526</v>
      </c>
      <c r="K44" s="83">
        <f>J44-MTS_90DSMR</f>
        <v>-1.1355209216544027</v>
      </c>
      <c r="L44" s="83">
        <f t="shared" si="2"/>
        <v>1.289407763514864</v>
      </c>
    </row>
    <row r="45" spans="1:12" x14ac:dyDescent="0.25">
      <c r="A45" s="82">
        <v>42033</v>
      </c>
      <c r="B45" s="83">
        <v>1.52</v>
      </c>
      <c r="C45" s="83">
        <v>1.52</v>
      </c>
      <c r="D45" s="83">
        <v>1.47</v>
      </c>
      <c r="E45" s="83">
        <v>1.48</v>
      </c>
      <c r="F45" s="84">
        <v>8037300</v>
      </c>
      <c r="G45" s="83">
        <v>1.48</v>
      </c>
      <c r="H45" s="84">
        <f>EOD_T-A45</f>
        <v>61</v>
      </c>
      <c r="I45" s="83">
        <f t="shared" si="0"/>
        <v>-4.0000000000000036E-2</v>
      </c>
      <c r="J45" s="83">
        <f t="shared" si="1"/>
        <v>-2.6315789473684235</v>
      </c>
      <c r="K45" s="83">
        <f>J45-MTS_90DSMR</f>
        <v>-2.4157485176714735</v>
      </c>
      <c r="L45" s="83">
        <f t="shared" si="2"/>
        <v>5.8358409006319212</v>
      </c>
    </row>
    <row r="46" spans="1:12" x14ac:dyDescent="0.25">
      <c r="A46" s="82">
        <v>42032</v>
      </c>
      <c r="B46" s="83">
        <v>1.51</v>
      </c>
      <c r="C46" s="83">
        <v>1.53</v>
      </c>
      <c r="D46" s="83">
        <v>1.5</v>
      </c>
      <c r="E46" s="83">
        <v>1.52</v>
      </c>
      <c r="F46" s="84">
        <v>5984300</v>
      </c>
      <c r="G46" s="83">
        <v>1.52</v>
      </c>
      <c r="H46" s="84">
        <f>EOD_T-A46</f>
        <v>62</v>
      </c>
      <c r="I46" s="83">
        <f t="shared" si="0"/>
        <v>0</v>
      </c>
      <c r="J46" s="83">
        <f t="shared" si="1"/>
        <v>0</v>
      </c>
      <c r="K46" s="83">
        <f>J46-MTS_90DSMR</f>
        <v>0.2158304296969501</v>
      </c>
      <c r="L46" s="83">
        <f t="shared" si="2"/>
        <v>4.6582774383170121E-2</v>
      </c>
    </row>
    <row r="47" spans="1:12" x14ac:dyDescent="0.25">
      <c r="A47" s="82">
        <v>42031</v>
      </c>
      <c r="B47" s="83">
        <v>1.51</v>
      </c>
      <c r="C47" s="83">
        <v>1.54</v>
      </c>
      <c r="D47" s="83">
        <v>1.48</v>
      </c>
      <c r="E47" s="83">
        <v>1.52</v>
      </c>
      <c r="F47" s="84">
        <v>11010800</v>
      </c>
      <c r="G47" s="83">
        <v>1.52</v>
      </c>
      <c r="H47" s="84">
        <f>EOD_T-A47</f>
        <v>63</v>
      </c>
      <c r="I47" s="83">
        <f t="shared" si="0"/>
        <v>3.0000000000000027E-2</v>
      </c>
      <c r="J47" s="83">
        <f t="shared" si="1"/>
        <v>2.0134228187919483</v>
      </c>
      <c r="K47" s="83">
        <f>J47-MTS_90DSMR</f>
        <v>2.2292532484888983</v>
      </c>
      <c r="L47" s="83">
        <f t="shared" si="2"/>
        <v>4.9695700458983056</v>
      </c>
    </row>
    <row r="48" spans="1:12" x14ac:dyDescent="0.25">
      <c r="A48" s="82">
        <v>42030</v>
      </c>
      <c r="B48" s="83">
        <v>1.49</v>
      </c>
      <c r="C48" s="83">
        <v>1.49</v>
      </c>
      <c r="D48" s="83">
        <v>1.49</v>
      </c>
      <c r="E48" s="83">
        <v>1.49</v>
      </c>
      <c r="F48" s="84">
        <v>0</v>
      </c>
      <c r="G48" s="83">
        <v>1.49</v>
      </c>
      <c r="H48" s="84">
        <f>EOD_T-A48</f>
        <v>64</v>
      </c>
      <c r="I48" s="83">
        <f t="shared" si="0"/>
        <v>0</v>
      </c>
      <c r="J48" s="83">
        <f t="shared" si="1"/>
        <v>0</v>
      </c>
      <c r="K48" s="83">
        <f>J48-MTS_90DSMR</f>
        <v>0.2158304296969501</v>
      </c>
      <c r="L48" s="83">
        <f t="shared" si="2"/>
        <v>4.6582774383170121E-2</v>
      </c>
    </row>
    <row r="49" spans="1:12" x14ac:dyDescent="0.25">
      <c r="A49" s="82">
        <v>42027</v>
      </c>
      <c r="B49" s="83">
        <v>1.5</v>
      </c>
      <c r="C49" s="83">
        <v>1.5</v>
      </c>
      <c r="D49" s="83">
        <v>1.46</v>
      </c>
      <c r="E49" s="83">
        <v>1.49</v>
      </c>
      <c r="F49" s="84">
        <v>6209800</v>
      </c>
      <c r="G49" s="83">
        <v>1.49</v>
      </c>
      <c r="H49" s="84">
        <f>EOD_T-A49</f>
        <v>67</v>
      </c>
      <c r="I49" s="83">
        <f t="shared" si="0"/>
        <v>3.0000000000000027E-2</v>
      </c>
      <c r="J49" s="83">
        <f t="shared" si="1"/>
        <v>2.0547945205479472</v>
      </c>
      <c r="K49" s="83">
        <f>J49-MTS_90DSMR</f>
        <v>2.2706249502448972</v>
      </c>
      <c r="L49" s="83">
        <f t="shared" si="2"/>
        <v>5.1557376646746418</v>
      </c>
    </row>
    <row r="50" spans="1:12" x14ac:dyDescent="0.25">
      <c r="A50" s="82">
        <v>42026</v>
      </c>
      <c r="B50" s="83">
        <v>1.5</v>
      </c>
      <c r="C50" s="83">
        <v>1.5</v>
      </c>
      <c r="D50" s="83">
        <v>1.45</v>
      </c>
      <c r="E50" s="83">
        <v>1.46</v>
      </c>
      <c r="F50" s="84">
        <v>8715600</v>
      </c>
      <c r="G50" s="83">
        <v>1.46</v>
      </c>
      <c r="H50" s="84">
        <f>EOD_T-A50</f>
        <v>68</v>
      </c>
      <c r="I50" s="83">
        <f t="shared" si="0"/>
        <v>-2.0000000000000018E-2</v>
      </c>
      <c r="J50" s="83">
        <f t="shared" si="1"/>
        <v>-1.3513513513513526</v>
      </c>
      <c r="K50" s="83">
        <f>J50-MTS_90DSMR</f>
        <v>-1.1355209216544027</v>
      </c>
      <c r="L50" s="83">
        <f t="shared" si="2"/>
        <v>1.289407763514864</v>
      </c>
    </row>
    <row r="51" spans="1:12" x14ac:dyDescent="0.25">
      <c r="A51" s="82">
        <v>42025</v>
      </c>
      <c r="B51" s="83">
        <v>1.51</v>
      </c>
      <c r="C51" s="83">
        <v>1.51</v>
      </c>
      <c r="D51" s="83">
        <v>1.46</v>
      </c>
      <c r="E51" s="83">
        <v>1.48</v>
      </c>
      <c r="F51" s="84">
        <v>14855200</v>
      </c>
      <c r="G51" s="83">
        <v>1.48</v>
      </c>
      <c r="H51" s="84">
        <f>EOD_T-A51</f>
        <v>69</v>
      </c>
      <c r="I51" s="83">
        <f t="shared" si="0"/>
        <v>-3.0000000000000027E-2</v>
      </c>
      <c r="J51" s="83">
        <f t="shared" si="1"/>
        <v>-1.9867549668874189</v>
      </c>
      <c r="K51" s="83">
        <f>J51-MTS_90DSMR</f>
        <v>-1.7709245371904689</v>
      </c>
      <c r="L51" s="83">
        <f t="shared" si="2"/>
        <v>3.1361737164232766</v>
      </c>
    </row>
    <row r="52" spans="1:12" x14ac:dyDescent="0.25">
      <c r="A52" s="82">
        <v>42024</v>
      </c>
      <c r="B52" s="83">
        <v>1.52</v>
      </c>
      <c r="C52" s="83">
        <v>1.53</v>
      </c>
      <c r="D52" s="83">
        <v>1.48</v>
      </c>
      <c r="E52" s="83">
        <v>1.51</v>
      </c>
      <c r="F52" s="84">
        <v>9995700</v>
      </c>
      <c r="G52" s="83">
        <v>1.51</v>
      </c>
      <c r="H52" s="84">
        <f>EOD_T-A52</f>
        <v>70</v>
      </c>
      <c r="I52" s="83">
        <f t="shared" si="0"/>
        <v>-1.0000000000000009E-2</v>
      </c>
      <c r="J52" s="83">
        <f t="shared" si="1"/>
        <v>-0.65789473684210587</v>
      </c>
      <c r="K52" s="83">
        <f>J52-MTS_90DSMR</f>
        <v>-0.44206430714515577</v>
      </c>
      <c r="L52" s="83">
        <f t="shared" si="2"/>
        <v>0.19542085165172662</v>
      </c>
    </row>
    <row r="53" spans="1:12" x14ac:dyDescent="0.25">
      <c r="A53" s="82">
        <v>42023</v>
      </c>
      <c r="B53" s="83">
        <v>1.55</v>
      </c>
      <c r="C53" s="83">
        <v>1.56</v>
      </c>
      <c r="D53" s="83">
        <v>1.51</v>
      </c>
      <c r="E53" s="83">
        <v>1.52</v>
      </c>
      <c r="F53" s="84">
        <v>9888000</v>
      </c>
      <c r="G53" s="83">
        <v>1.52</v>
      </c>
      <c r="H53" s="84">
        <f>EOD_T-A53</f>
        <v>71</v>
      </c>
      <c r="I53" s="83">
        <f t="shared" si="0"/>
        <v>-2.0000000000000018E-2</v>
      </c>
      <c r="J53" s="83">
        <f t="shared" si="1"/>
        <v>-1.2987012987012998</v>
      </c>
      <c r="K53" s="83">
        <f>J53-MTS_90DSMR</f>
        <v>-1.0828708690043496</v>
      </c>
      <c r="L53" s="83">
        <f t="shared" si="2"/>
        <v>1.1726093189382352</v>
      </c>
    </row>
    <row r="54" spans="1:12" x14ac:dyDescent="0.25">
      <c r="A54" s="82">
        <v>42020</v>
      </c>
      <c r="B54" s="83">
        <v>1.55</v>
      </c>
      <c r="C54" s="83">
        <v>1.56</v>
      </c>
      <c r="D54" s="83">
        <v>1.51</v>
      </c>
      <c r="E54" s="83">
        <v>1.54</v>
      </c>
      <c r="F54" s="84">
        <v>10673300</v>
      </c>
      <c r="G54" s="83">
        <v>1.54</v>
      </c>
      <c r="H54" s="84">
        <f>EOD_T-A54</f>
        <v>74</v>
      </c>
      <c r="I54" s="83">
        <f t="shared" si="0"/>
        <v>-3.0000000000000027E-2</v>
      </c>
      <c r="J54" s="83">
        <f t="shared" si="1"/>
        <v>-1.9108280254777086</v>
      </c>
      <c r="K54" s="83">
        <f>J54-MTS_90DSMR</f>
        <v>-1.6949975957807584</v>
      </c>
      <c r="L54" s="83">
        <f t="shared" si="2"/>
        <v>2.8730168497025512</v>
      </c>
    </row>
    <row r="55" spans="1:12" x14ac:dyDescent="0.25">
      <c r="A55" s="82">
        <v>42019</v>
      </c>
      <c r="B55" s="83">
        <v>1.57</v>
      </c>
      <c r="C55" s="83">
        <v>1.58</v>
      </c>
      <c r="D55" s="83">
        <v>1.55</v>
      </c>
      <c r="E55" s="83">
        <v>1.57</v>
      </c>
      <c r="F55" s="84">
        <v>11224600</v>
      </c>
      <c r="G55" s="83">
        <v>1.57</v>
      </c>
      <c r="H55" s="84">
        <f>EOD_T-A55</f>
        <v>75</v>
      </c>
      <c r="I55" s="83">
        <f t="shared" si="0"/>
        <v>-2.0000000000000018E-2</v>
      </c>
      <c r="J55" s="83">
        <f t="shared" si="1"/>
        <v>-1.2578616352201268</v>
      </c>
      <c r="K55" s="83">
        <f>J55-MTS_90DSMR</f>
        <v>-1.0420312055231769</v>
      </c>
      <c r="L55" s="83">
        <f t="shared" si="2"/>
        <v>1.0858290332840852</v>
      </c>
    </row>
    <row r="56" spans="1:12" x14ac:dyDescent="0.25">
      <c r="A56" s="82">
        <v>42018</v>
      </c>
      <c r="B56" s="83">
        <v>1.6</v>
      </c>
      <c r="C56" s="83">
        <v>1.62</v>
      </c>
      <c r="D56" s="83">
        <v>1.59</v>
      </c>
      <c r="E56" s="83">
        <v>1.59</v>
      </c>
      <c r="F56" s="84">
        <v>3578100</v>
      </c>
      <c r="G56" s="83">
        <v>1.59</v>
      </c>
      <c r="H56" s="84">
        <f>EOD_T-A56</f>
        <v>76</v>
      </c>
      <c r="I56" s="83">
        <f t="shared" si="0"/>
        <v>-1.0000000000000009E-2</v>
      </c>
      <c r="J56" s="83">
        <f t="shared" si="1"/>
        <v>-0.62500000000000056</v>
      </c>
      <c r="K56" s="83">
        <f>J56-MTS_90DSMR</f>
        <v>-0.40916957030305046</v>
      </c>
      <c r="L56" s="83">
        <f t="shared" si="2"/>
        <v>0.16741973726198295</v>
      </c>
    </row>
    <row r="57" spans="1:12" x14ac:dyDescent="0.25">
      <c r="A57" s="82">
        <v>42017</v>
      </c>
      <c r="B57" s="83">
        <v>1.63</v>
      </c>
      <c r="C57" s="83">
        <v>1.63</v>
      </c>
      <c r="D57" s="83">
        <v>1.59</v>
      </c>
      <c r="E57" s="83">
        <v>1.6</v>
      </c>
      <c r="F57" s="84">
        <v>3132600</v>
      </c>
      <c r="G57" s="83">
        <v>1.6</v>
      </c>
      <c r="H57" s="84">
        <f>EOD_T-A57</f>
        <v>77</v>
      </c>
      <c r="I57" s="83">
        <f t="shared" si="0"/>
        <v>-2.0000000000000018E-2</v>
      </c>
      <c r="J57" s="83">
        <f t="shared" si="1"/>
        <v>-1.2345679012345689</v>
      </c>
      <c r="K57" s="83">
        <f>J57-MTS_90DSMR</f>
        <v>-1.018737471537619</v>
      </c>
      <c r="L57" s="83">
        <f t="shared" si="2"/>
        <v>1.037826035914861</v>
      </c>
    </row>
    <row r="58" spans="1:12" x14ac:dyDescent="0.25">
      <c r="A58" s="82">
        <v>42016</v>
      </c>
      <c r="B58" s="83">
        <v>1.62</v>
      </c>
      <c r="C58" s="83">
        <v>1.64</v>
      </c>
      <c r="D58" s="83">
        <v>1.6</v>
      </c>
      <c r="E58" s="83">
        <v>1.62</v>
      </c>
      <c r="F58" s="84">
        <v>3349400</v>
      </c>
      <c r="G58" s="83">
        <v>1.62</v>
      </c>
      <c r="H58" s="84">
        <f>EOD_T-A58</f>
        <v>78</v>
      </c>
      <c r="I58" s="83">
        <f t="shared" si="0"/>
        <v>0</v>
      </c>
      <c r="J58" s="83">
        <f t="shared" si="1"/>
        <v>0</v>
      </c>
      <c r="K58" s="83">
        <f>J58-MTS_90DSMR</f>
        <v>0.2158304296969501</v>
      </c>
      <c r="L58" s="83">
        <f t="shared" si="2"/>
        <v>4.6582774383170121E-2</v>
      </c>
    </row>
    <row r="59" spans="1:12" x14ac:dyDescent="0.25">
      <c r="A59" s="82">
        <v>42013</v>
      </c>
      <c r="B59" s="83">
        <v>1.61</v>
      </c>
      <c r="C59" s="83">
        <v>1.64</v>
      </c>
      <c r="D59" s="83">
        <v>1.6</v>
      </c>
      <c r="E59" s="83">
        <v>1.62</v>
      </c>
      <c r="F59" s="84">
        <v>7136300</v>
      </c>
      <c r="G59" s="83">
        <v>1.62</v>
      </c>
      <c r="H59" s="84">
        <f>EOD_T-A59</f>
        <v>81</v>
      </c>
      <c r="I59" s="83">
        <f t="shared" si="0"/>
        <v>5.0000000000000044E-2</v>
      </c>
      <c r="J59" s="83">
        <f t="shared" si="1"/>
        <v>3.1847133757961812</v>
      </c>
      <c r="K59" s="83">
        <f>J59-MTS_90DSMR</f>
        <v>3.4005438054931312</v>
      </c>
      <c r="L59" s="83">
        <f t="shared" si="2"/>
        <v>11.563698173077706</v>
      </c>
    </row>
    <row r="60" spans="1:12" x14ac:dyDescent="0.25">
      <c r="A60" s="82">
        <v>42012</v>
      </c>
      <c r="B60" s="83">
        <v>1.63</v>
      </c>
      <c r="C60" s="83">
        <v>1.63</v>
      </c>
      <c r="D60" s="83">
        <v>1.56</v>
      </c>
      <c r="E60" s="83">
        <v>1.57</v>
      </c>
      <c r="F60" s="84">
        <v>11601500</v>
      </c>
      <c r="G60" s="83">
        <v>1.57</v>
      </c>
      <c r="H60" s="84">
        <f>EOD_T-A60</f>
        <v>82</v>
      </c>
      <c r="I60" s="83">
        <f t="shared" si="0"/>
        <v>-5.9999999999999831E-2</v>
      </c>
      <c r="J60" s="83">
        <f t="shared" si="1"/>
        <v>-3.6809815950920144</v>
      </c>
      <c r="K60" s="83">
        <f>J60-MTS_90DSMR</f>
        <v>-3.4651511653950644</v>
      </c>
      <c r="L60" s="83">
        <f t="shared" si="2"/>
        <v>12.007272599038773</v>
      </c>
    </row>
    <row r="61" spans="1:12" x14ac:dyDescent="0.25">
      <c r="A61" s="82">
        <v>42011</v>
      </c>
      <c r="B61" s="83">
        <v>1.64</v>
      </c>
      <c r="C61" s="83">
        <v>1.64</v>
      </c>
      <c r="D61" s="83">
        <v>1.62</v>
      </c>
      <c r="E61" s="83">
        <v>1.63</v>
      </c>
      <c r="F61" s="84">
        <v>19905000</v>
      </c>
      <c r="G61" s="83">
        <v>1.63</v>
      </c>
      <c r="H61" s="84">
        <f>EOD_T-A61</f>
        <v>83</v>
      </c>
      <c r="I61" s="83">
        <f t="shared" si="0"/>
        <v>0</v>
      </c>
      <c r="J61" s="83">
        <f t="shared" si="1"/>
        <v>0</v>
      </c>
      <c r="K61" s="83">
        <f>J61-MTS_90DSMR</f>
        <v>0.2158304296969501</v>
      </c>
      <c r="L61" s="83">
        <f t="shared" si="2"/>
        <v>4.6582774383170121E-2</v>
      </c>
    </row>
    <row r="62" spans="1:12" x14ac:dyDescent="0.25">
      <c r="A62" s="82">
        <v>42010</v>
      </c>
      <c r="B62" s="83">
        <v>1.73</v>
      </c>
      <c r="C62" s="83">
        <v>1.73</v>
      </c>
      <c r="D62" s="83">
        <v>1.62</v>
      </c>
      <c r="E62" s="83">
        <v>1.63</v>
      </c>
      <c r="F62" s="84">
        <v>14941200</v>
      </c>
      <c r="G62" s="83">
        <v>1.63</v>
      </c>
      <c r="H62" s="84">
        <f>EOD_T-A62</f>
        <v>84</v>
      </c>
      <c r="I62" s="83">
        <f t="shared" si="0"/>
        <v>-0.15000000000000013</v>
      </c>
      <c r="J62" s="83">
        <f t="shared" si="1"/>
        <v>-8.4269662921348374</v>
      </c>
      <c r="K62" s="83">
        <f>J62-MTS_90DSMR</f>
        <v>-8.211135862437887</v>
      </c>
      <c r="L62" s="83">
        <f t="shared" si="2"/>
        <v>67.422752151413576</v>
      </c>
    </row>
    <row r="63" spans="1:12" x14ac:dyDescent="0.25">
      <c r="A63" s="82">
        <v>42009</v>
      </c>
      <c r="B63" s="83">
        <v>1.83</v>
      </c>
      <c r="C63" s="83">
        <v>1.86</v>
      </c>
      <c r="D63" s="83">
        <v>1.76</v>
      </c>
      <c r="E63" s="83">
        <v>1.78</v>
      </c>
      <c r="F63" s="84">
        <v>5453700</v>
      </c>
      <c r="G63" s="83">
        <v>1.78</v>
      </c>
      <c r="H63" s="84">
        <f>EOD_T-A63</f>
        <v>85</v>
      </c>
      <c r="I63" s="83">
        <f t="shared" si="0"/>
        <v>-7.0000000000000062E-2</v>
      </c>
      <c r="J63" s="83">
        <f t="shared" si="1"/>
        <v>-3.7837837837837869</v>
      </c>
      <c r="K63" s="83">
        <f>J63-MTS_90DSMR</f>
        <v>-3.5679533540868369</v>
      </c>
      <c r="L63" s="83">
        <f t="shared" si="2"/>
        <v>12.73029113693951</v>
      </c>
    </row>
    <row r="64" spans="1:12" x14ac:dyDescent="0.25">
      <c r="A64" s="82">
        <v>42006</v>
      </c>
      <c r="B64" s="83">
        <v>1.85</v>
      </c>
      <c r="C64" s="83">
        <v>1.86</v>
      </c>
      <c r="D64" s="83">
        <v>1.83</v>
      </c>
      <c r="E64" s="83">
        <v>1.85</v>
      </c>
      <c r="F64" s="84">
        <v>1940500</v>
      </c>
      <c r="G64" s="83">
        <v>1.85</v>
      </c>
      <c r="H64" s="84">
        <f>EOD_T-A64</f>
        <v>88</v>
      </c>
      <c r="I64" s="83">
        <f t="shared" si="0"/>
        <v>-1.0000000000000009E-2</v>
      </c>
      <c r="J64" s="83">
        <f t="shared" si="1"/>
        <v>-0.53763440860215106</v>
      </c>
      <c r="K64" s="83">
        <f>J64-MTS_90DSMR</f>
        <v>-0.32180397890520096</v>
      </c>
      <c r="L64" s="83">
        <f t="shared" si="2"/>
        <v>0.10355780083921902</v>
      </c>
    </row>
    <row r="65" spans="1:12" x14ac:dyDescent="0.25">
      <c r="A65" s="82">
        <v>42005</v>
      </c>
      <c r="B65" s="83">
        <v>1.86</v>
      </c>
      <c r="C65" s="83">
        <v>1.86</v>
      </c>
      <c r="D65" s="83">
        <v>1.86</v>
      </c>
      <c r="E65" s="83">
        <v>1.86</v>
      </c>
      <c r="F65" s="84">
        <v>0</v>
      </c>
      <c r="G65" s="83">
        <v>1.86</v>
      </c>
      <c r="H65" s="84">
        <f>EOD_T-A65</f>
        <v>89</v>
      </c>
      <c r="I65" s="83">
        <f t="shared" si="0"/>
        <v>0</v>
      </c>
      <c r="J65" s="83">
        <f t="shared" si="1"/>
        <v>0</v>
      </c>
      <c r="K65" s="83">
        <f>J65-MTS_90DSMR</f>
        <v>0.2158304296969501</v>
      </c>
      <c r="L65" s="83">
        <f t="shared" si="2"/>
        <v>4.6582774383170121E-2</v>
      </c>
    </row>
    <row r="66" spans="1:12" x14ac:dyDescent="0.25">
      <c r="A66" s="82">
        <v>42004</v>
      </c>
      <c r="B66" s="83">
        <v>1.84</v>
      </c>
      <c r="C66" s="83">
        <v>1.88</v>
      </c>
      <c r="D66" s="83">
        <v>1.83</v>
      </c>
      <c r="E66" s="83">
        <v>1.86</v>
      </c>
      <c r="F66" s="84">
        <v>1433500</v>
      </c>
      <c r="G66" s="83">
        <v>1.86</v>
      </c>
      <c r="H66" s="84">
        <f>EOD_T-A66</f>
        <v>90</v>
      </c>
      <c r="I66" s="83">
        <f t="shared" si="0"/>
        <v>3.0000000000000027E-2</v>
      </c>
      <c r="J66" s="83">
        <f t="shared" si="1"/>
        <v>1.6393442622950833</v>
      </c>
      <c r="K66" s="83">
        <f>J66-MTS_90DSMR</f>
        <v>1.8551746919920333</v>
      </c>
      <c r="L66" s="83">
        <f t="shared" si="2"/>
        <v>3.4416731378077356</v>
      </c>
    </row>
    <row r="67" spans="1:12" x14ac:dyDescent="0.25">
      <c r="A67" s="82">
        <v>42003</v>
      </c>
      <c r="B67" s="83">
        <v>1.89</v>
      </c>
      <c r="C67" s="83">
        <v>1.89</v>
      </c>
      <c r="D67" s="83">
        <v>1.82</v>
      </c>
      <c r="E67" s="83">
        <v>1.83</v>
      </c>
      <c r="F67" s="84">
        <v>4113300</v>
      </c>
      <c r="G67" s="83">
        <v>1.83</v>
      </c>
      <c r="H67" s="84">
        <f>EOD_T-A67</f>
        <v>91</v>
      </c>
      <c r="I67" s="83">
        <f t="shared" ref="I67:I130" si="3">G67-G68</f>
        <v>-4.0000000000000036E-2</v>
      </c>
      <c r="J67" s="83">
        <f t="shared" ref="J67:J130" si="4">I67/G68*100</f>
        <v>-2.1390374331550817</v>
      </c>
      <c r="K67" s="83">
        <f>J67-MTS_90DSMR</f>
        <v>-1.9232070034581317</v>
      </c>
      <c r="L67" s="83">
        <f t="shared" ref="L67:L130" si="5">K67*K67</f>
        <v>3.698725178150406</v>
      </c>
    </row>
    <row r="68" spans="1:12" x14ac:dyDescent="0.25">
      <c r="A68" s="82">
        <v>42002</v>
      </c>
      <c r="B68" s="83">
        <v>1.82</v>
      </c>
      <c r="C68" s="83">
        <v>1.88</v>
      </c>
      <c r="D68" s="83">
        <v>1.81</v>
      </c>
      <c r="E68" s="83">
        <v>1.87</v>
      </c>
      <c r="F68" s="84">
        <v>1979400</v>
      </c>
      <c r="G68" s="83">
        <v>1.87</v>
      </c>
      <c r="H68" s="84">
        <f>EOD_T-A68</f>
        <v>92</v>
      </c>
      <c r="I68" s="83">
        <f t="shared" si="3"/>
        <v>6.0000000000000053E-2</v>
      </c>
      <c r="J68" s="83">
        <f t="shared" si="4"/>
        <v>3.3149171270718258</v>
      </c>
      <c r="K68" s="83">
        <f>J68-MTS_90DSMR</f>
        <v>3.5307475567687758</v>
      </c>
      <c r="L68" s="83">
        <f t="shared" si="5"/>
        <v>12.466178309628679</v>
      </c>
    </row>
    <row r="69" spans="1:12" x14ac:dyDescent="0.25">
      <c r="A69" s="82">
        <v>41999</v>
      </c>
      <c r="B69" s="83">
        <v>1.81</v>
      </c>
      <c r="C69" s="83">
        <v>1.81</v>
      </c>
      <c r="D69" s="83">
        <v>1.81</v>
      </c>
      <c r="E69" s="83">
        <v>1.81</v>
      </c>
      <c r="F69" s="84">
        <v>0</v>
      </c>
      <c r="G69" s="83">
        <v>1.81</v>
      </c>
      <c r="H69" s="84">
        <f>EOD_T-A69</f>
        <v>95</v>
      </c>
      <c r="I69" s="83">
        <f t="shared" si="3"/>
        <v>0</v>
      </c>
      <c r="J69" s="83">
        <f t="shared" si="4"/>
        <v>0</v>
      </c>
      <c r="K69" s="83">
        <f>J69-MTS_90DSMR</f>
        <v>0.2158304296969501</v>
      </c>
      <c r="L69" s="83">
        <f t="shared" si="5"/>
        <v>4.6582774383170121E-2</v>
      </c>
    </row>
    <row r="70" spans="1:12" x14ac:dyDescent="0.25">
      <c r="A70" s="82">
        <v>41998</v>
      </c>
      <c r="B70" s="83">
        <v>1.81</v>
      </c>
      <c r="C70" s="83">
        <v>1.81</v>
      </c>
      <c r="D70" s="83">
        <v>1.81</v>
      </c>
      <c r="E70" s="83">
        <v>1.81</v>
      </c>
      <c r="F70" s="84">
        <v>0</v>
      </c>
      <c r="G70" s="83">
        <v>1.81</v>
      </c>
      <c r="H70" s="84">
        <f>EOD_T-A70</f>
        <v>96</v>
      </c>
      <c r="I70" s="83">
        <f t="shared" si="3"/>
        <v>0</v>
      </c>
      <c r="J70" s="83">
        <f t="shared" si="4"/>
        <v>0</v>
      </c>
      <c r="K70" s="83">
        <f>J70-MTS_90DSMR</f>
        <v>0.2158304296969501</v>
      </c>
      <c r="L70" s="83">
        <f t="shared" si="5"/>
        <v>4.6582774383170121E-2</v>
      </c>
    </row>
    <row r="71" spans="1:12" x14ac:dyDescent="0.25">
      <c r="A71" s="82">
        <v>41997</v>
      </c>
      <c r="B71" s="83">
        <v>1.84</v>
      </c>
      <c r="C71" s="83">
        <v>1.84</v>
      </c>
      <c r="D71" s="83">
        <v>1.79</v>
      </c>
      <c r="E71" s="83">
        <v>1.81</v>
      </c>
      <c r="F71" s="84">
        <v>2128400</v>
      </c>
      <c r="G71" s="83">
        <v>1.81</v>
      </c>
      <c r="H71" s="84">
        <f>EOD_T-A71</f>
        <v>97</v>
      </c>
      <c r="I71" s="83">
        <f t="shared" si="3"/>
        <v>1.0000000000000009E-2</v>
      </c>
      <c r="J71" s="83">
        <f t="shared" si="4"/>
        <v>0.55555555555555602</v>
      </c>
      <c r="K71" s="83">
        <f>J71-MTS_90DSMR</f>
        <v>0.77138598525250612</v>
      </c>
      <c r="L71" s="83">
        <f t="shared" si="5"/>
        <v>0.59503633824397961</v>
      </c>
    </row>
    <row r="72" spans="1:12" x14ac:dyDescent="0.25">
      <c r="A72" s="82">
        <v>41996</v>
      </c>
      <c r="B72" s="83">
        <v>1.9</v>
      </c>
      <c r="C72" s="83">
        <v>1.92</v>
      </c>
      <c r="D72" s="83">
        <v>1.8</v>
      </c>
      <c r="E72" s="83">
        <v>1.8</v>
      </c>
      <c r="F72" s="84">
        <v>3693800</v>
      </c>
      <c r="G72" s="83">
        <v>1.8</v>
      </c>
      <c r="H72" s="84">
        <f>EOD_T-A72</f>
        <v>98</v>
      </c>
      <c r="I72" s="83">
        <f t="shared" si="3"/>
        <v>-7.0000000000000062E-2</v>
      </c>
      <c r="J72" s="83">
        <f t="shared" si="4"/>
        <v>-3.7433155080213933</v>
      </c>
      <c r="K72" s="83">
        <f>J72-MTS_90DSMR</f>
        <v>-3.5274850783244434</v>
      </c>
      <c r="L72" s="83">
        <f t="shared" si="5"/>
        <v>12.443150977801604</v>
      </c>
    </row>
    <row r="73" spans="1:12" x14ac:dyDescent="0.25">
      <c r="A73" s="82">
        <v>41995</v>
      </c>
      <c r="B73" s="83">
        <v>1.8</v>
      </c>
      <c r="C73" s="83">
        <v>1.88</v>
      </c>
      <c r="D73" s="83">
        <v>1.8</v>
      </c>
      <c r="E73" s="83">
        <v>1.87</v>
      </c>
      <c r="F73" s="84">
        <v>6995200</v>
      </c>
      <c r="G73" s="83">
        <v>1.87</v>
      </c>
      <c r="H73" s="84">
        <f>EOD_T-A73</f>
        <v>99</v>
      </c>
      <c r="I73" s="83">
        <f t="shared" si="3"/>
        <v>8.0000000000000071E-2</v>
      </c>
      <c r="J73" s="83">
        <f t="shared" si="4"/>
        <v>4.4692737430167631</v>
      </c>
      <c r="K73" s="83">
        <f>J73-MTS_90DSMR</f>
        <v>4.6851041727137135</v>
      </c>
      <c r="L73" s="83">
        <f t="shared" si="5"/>
        <v>21.950201109179449</v>
      </c>
    </row>
    <row r="74" spans="1:12" x14ac:dyDescent="0.25">
      <c r="A74" s="82">
        <v>41992</v>
      </c>
      <c r="B74" s="83">
        <v>1.74</v>
      </c>
      <c r="C74" s="83">
        <v>1.8</v>
      </c>
      <c r="D74" s="83">
        <v>1.71</v>
      </c>
      <c r="E74" s="83">
        <v>1.79</v>
      </c>
      <c r="F74" s="84">
        <v>11876900</v>
      </c>
      <c r="G74" s="83">
        <v>1.79</v>
      </c>
      <c r="H74" s="84">
        <f>EOD_T-A74</f>
        <v>102</v>
      </c>
      <c r="I74" s="83">
        <f t="shared" si="3"/>
        <v>7.0000000000000062E-2</v>
      </c>
      <c r="J74" s="83">
        <f t="shared" si="4"/>
        <v>4.0697674418604688</v>
      </c>
      <c r="K74" s="83">
        <f>J74-MTS_90DSMR</f>
        <v>4.2855978715574192</v>
      </c>
      <c r="L74" s="83">
        <f t="shared" si="5"/>
        <v>18.366349116697481</v>
      </c>
    </row>
    <row r="75" spans="1:12" x14ac:dyDescent="0.25">
      <c r="A75" s="82">
        <v>41991</v>
      </c>
      <c r="B75" s="83">
        <v>1.71</v>
      </c>
      <c r="C75" s="83">
        <v>1.79</v>
      </c>
      <c r="D75" s="83">
        <v>1.71</v>
      </c>
      <c r="E75" s="83">
        <v>1.72</v>
      </c>
      <c r="F75" s="84">
        <v>4946000</v>
      </c>
      <c r="G75" s="83">
        <v>1.72</v>
      </c>
      <c r="H75" s="84">
        <f>EOD_T-A75</f>
        <v>103</v>
      </c>
      <c r="I75" s="83">
        <f t="shared" si="3"/>
        <v>0</v>
      </c>
      <c r="J75" s="83">
        <f t="shared" si="4"/>
        <v>0</v>
      </c>
      <c r="K75" s="83">
        <f>J75-MTS_90DSMR</f>
        <v>0.2158304296969501</v>
      </c>
      <c r="L75" s="83">
        <f t="shared" si="5"/>
        <v>4.6582774383170121E-2</v>
      </c>
    </row>
    <row r="76" spans="1:12" x14ac:dyDescent="0.25">
      <c r="A76" s="82">
        <v>41990</v>
      </c>
      <c r="B76" s="83">
        <v>1.7</v>
      </c>
      <c r="C76" s="83">
        <v>1.74</v>
      </c>
      <c r="D76" s="83">
        <v>1.7</v>
      </c>
      <c r="E76" s="83">
        <v>1.72</v>
      </c>
      <c r="F76" s="84">
        <v>4082500</v>
      </c>
      <c r="G76" s="83">
        <v>1.72</v>
      </c>
      <c r="H76" s="84">
        <f>EOD_T-A76</f>
        <v>104</v>
      </c>
      <c r="I76" s="83">
        <f t="shared" si="3"/>
        <v>0</v>
      </c>
      <c r="J76" s="83">
        <f t="shared" si="4"/>
        <v>0</v>
      </c>
      <c r="K76" s="83">
        <f>J76-MTS_90DSMR</f>
        <v>0.2158304296969501</v>
      </c>
      <c r="L76" s="83">
        <f t="shared" si="5"/>
        <v>4.6582774383170121E-2</v>
      </c>
    </row>
    <row r="77" spans="1:12" x14ac:dyDescent="0.25">
      <c r="A77" s="82">
        <v>41989</v>
      </c>
      <c r="B77" s="83">
        <v>1.73</v>
      </c>
      <c r="C77" s="83">
        <v>1.74</v>
      </c>
      <c r="D77" s="83">
        <v>1.7</v>
      </c>
      <c r="E77" s="83">
        <v>1.72</v>
      </c>
      <c r="F77" s="84">
        <v>5448000</v>
      </c>
      <c r="G77" s="83">
        <v>1.72</v>
      </c>
      <c r="H77" s="84">
        <f>EOD_T-A77</f>
        <v>105</v>
      </c>
      <c r="I77" s="83">
        <f t="shared" si="3"/>
        <v>-4.0000000000000036E-2</v>
      </c>
      <c r="J77" s="83">
        <f t="shared" si="4"/>
        <v>-2.2727272727272747</v>
      </c>
      <c r="K77" s="83">
        <f>J77-MTS_90DSMR</f>
        <v>-2.0568968430303247</v>
      </c>
      <c r="L77" s="83">
        <f t="shared" si="5"/>
        <v>4.2308246228681163</v>
      </c>
    </row>
    <row r="78" spans="1:12" x14ac:dyDescent="0.25">
      <c r="A78" s="82">
        <v>41988</v>
      </c>
      <c r="B78" s="83">
        <v>1.72</v>
      </c>
      <c r="C78" s="83">
        <v>1.76</v>
      </c>
      <c r="D78" s="83">
        <v>1.68</v>
      </c>
      <c r="E78" s="83">
        <v>1.76</v>
      </c>
      <c r="F78" s="84">
        <v>6155100</v>
      </c>
      <c r="G78" s="83">
        <v>1.76</v>
      </c>
      <c r="H78" s="84">
        <f>EOD_T-A78</f>
        <v>106</v>
      </c>
      <c r="I78" s="83">
        <f t="shared" si="3"/>
        <v>0</v>
      </c>
      <c r="J78" s="83">
        <f t="shared" si="4"/>
        <v>0</v>
      </c>
      <c r="K78" s="83">
        <f>J78-MTS_90DSMR</f>
        <v>0.2158304296969501</v>
      </c>
      <c r="L78" s="83">
        <f t="shared" si="5"/>
        <v>4.6582774383170121E-2</v>
      </c>
    </row>
    <row r="79" spans="1:12" x14ac:dyDescent="0.25">
      <c r="A79" s="82">
        <v>41985</v>
      </c>
      <c r="B79" s="83">
        <v>1.8</v>
      </c>
      <c r="C79" s="83">
        <v>1.8</v>
      </c>
      <c r="D79" s="83">
        <v>1.73</v>
      </c>
      <c r="E79" s="83">
        <v>1.76</v>
      </c>
      <c r="F79" s="84">
        <v>7911100</v>
      </c>
      <c r="G79" s="83">
        <v>1.76</v>
      </c>
      <c r="H79" s="84">
        <f>EOD_T-A79</f>
        <v>109</v>
      </c>
      <c r="I79" s="83">
        <f t="shared" si="3"/>
        <v>-2.0000000000000018E-2</v>
      </c>
      <c r="J79" s="83">
        <f t="shared" si="4"/>
        <v>-1.1235955056179785</v>
      </c>
      <c r="K79" s="83">
        <f>J79-MTS_90DSMR</f>
        <v>-0.9077650759210284</v>
      </c>
      <c r="L79" s="83">
        <f t="shared" si="5"/>
        <v>0.82403743306191046</v>
      </c>
    </row>
    <row r="80" spans="1:12" x14ac:dyDescent="0.25">
      <c r="A80" s="82">
        <v>41984</v>
      </c>
      <c r="B80" s="83">
        <v>1.75</v>
      </c>
      <c r="C80" s="83">
        <v>1.79</v>
      </c>
      <c r="D80" s="83">
        <v>1.71</v>
      </c>
      <c r="E80" s="83">
        <v>1.78</v>
      </c>
      <c r="F80" s="84">
        <v>7753100</v>
      </c>
      <c r="G80" s="83">
        <v>1.78</v>
      </c>
      <c r="H80" s="84">
        <f>EOD_T-A80</f>
        <v>110</v>
      </c>
      <c r="I80" s="83">
        <f t="shared" si="3"/>
        <v>2.0000000000000018E-2</v>
      </c>
      <c r="J80" s="83">
        <f t="shared" si="4"/>
        <v>1.1363636363636374</v>
      </c>
      <c r="K80" s="83">
        <f>J80-MTS_90DSMR</f>
        <v>1.3521940660605876</v>
      </c>
      <c r="L80" s="83">
        <f t="shared" si="5"/>
        <v>1.8284287922894646</v>
      </c>
    </row>
    <row r="81" spans="1:12" x14ac:dyDescent="0.25">
      <c r="A81" s="82">
        <v>41983</v>
      </c>
      <c r="B81" s="83">
        <v>1.8</v>
      </c>
      <c r="C81" s="83">
        <v>1.8</v>
      </c>
      <c r="D81" s="83">
        <v>1.7</v>
      </c>
      <c r="E81" s="83">
        <v>1.76</v>
      </c>
      <c r="F81" s="84">
        <v>12220900</v>
      </c>
      <c r="G81" s="83">
        <v>1.76</v>
      </c>
      <c r="H81" s="84">
        <f>EOD_T-A81</f>
        <v>111</v>
      </c>
      <c r="I81" s="83">
        <f t="shared" si="3"/>
        <v>-4.0000000000000036E-2</v>
      </c>
      <c r="J81" s="83">
        <f t="shared" si="4"/>
        <v>-2.2222222222222241</v>
      </c>
      <c r="K81" s="83">
        <f>J81-MTS_90DSMR</f>
        <v>-2.0063917925252741</v>
      </c>
      <c r="L81" s="83">
        <f t="shared" si="5"/>
        <v>4.0256080251127822</v>
      </c>
    </row>
    <row r="82" spans="1:12" x14ac:dyDescent="0.25">
      <c r="A82" s="82">
        <v>41982</v>
      </c>
      <c r="B82" s="83">
        <v>1.81</v>
      </c>
      <c r="C82" s="83">
        <v>1.83</v>
      </c>
      <c r="D82" s="83">
        <v>1.79</v>
      </c>
      <c r="E82" s="83">
        <v>1.8</v>
      </c>
      <c r="F82" s="84">
        <v>7661100</v>
      </c>
      <c r="G82" s="83">
        <v>1.8</v>
      </c>
      <c r="H82" s="84">
        <f>EOD_T-A82</f>
        <v>112</v>
      </c>
      <c r="I82" s="83">
        <f t="shared" si="3"/>
        <v>-3.0000000000000027E-2</v>
      </c>
      <c r="J82" s="83">
        <f t="shared" si="4"/>
        <v>-1.6393442622950833</v>
      </c>
      <c r="K82" s="83">
        <f>J82-MTS_90DSMR</f>
        <v>-1.4235138325981334</v>
      </c>
      <c r="L82" s="83">
        <f t="shared" si="5"/>
        <v>2.0263916315982264</v>
      </c>
    </row>
    <row r="83" spans="1:12" x14ac:dyDescent="0.25">
      <c r="A83" s="82">
        <v>41981</v>
      </c>
      <c r="B83" s="83">
        <v>1.86</v>
      </c>
      <c r="C83" s="83">
        <v>1.88</v>
      </c>
      <c r="D83" s="83">
        <v>1.82</v>
      </c>
      <c r="E83" s="83">
        <v>1.83</v>
      </c>
      <c r="F83" s="84">
        <v>8071400</v>
      </c>
      <c r="G83" s="83">
        <v>1.83</v>
      </c>
      <c r="H83" s="84">
        <f>EOD_T-A83</f>
        <v>113</v>
      </c>
      <c r="I83" s="83">
        <f t="shared" si="3"/>
        <v>-3.0000000000000027E-2</v>
      </c>
      <c r="J83" s="83">
        <f t="shared" si="4"/>
        <v>-1.6129032258064528</v>
      </c>
      <c r="K83" s="83">
        <f>J83-MTS_90DSMR</f>
        <v>-1.3970727961095029</v>
      </c>
      <c r="L83" s="83">
        <f t="shared" si="5"/>
        <v>1.9518123976292245</v>
      </c>
    </row>
    <row r="84" spans="1:12" x14ac:dyDescent="0.25">
      <c r="A84" s="82">
        <v>41978</v>
      </c>
      <c r="B84" s="83">
        <v>1.92</v>
      </c>
      <c r="C84" s="83">
        <v>1.95</v>
      </c>
      <c r="D84" s="83">
        <v>1.85</v>
      </c>
      <c r="E84" s="83">
        <v>1.86</v>
      </c>
      <c r="F84" s="84">
        <v>9494500</v>
      </c>
      <c r="G84" s="83">
        <v>1.86</v>
      </c>
      <c r="H84" s="84">
        <f>EOD_T-A84</f>
        <v>116</v>
      </c>
      <c r="I84" s="83">
        <f t="shared" si="3"/>
        <v>-6.999999999999984E-2</v>
      </c>
      <c r="J84" s="83">
        <f t="shared" si="4"/>
        <v>-3.6269430051813392</v>
      </c>
      <c r="K84" s="83">
        <f>J84-MTS_90DSMR</f>
        <v>-3.4111125754843892</v>
      </c>
      <c r="L84" s="83">
        <f t="shared" si="5"/>
        <v>11.635689002627743</v>
      </c>
    </row>
    <row r="85" spans="1:12" x14ac:dyDescent="0.25">
      <c r="A85" s="82">
        <v>41977</v>
      </c>
      <c r="B85" s="83">
        <v>1.98</v>
      </c>
      <c r="C85" s="83">
        <v>1.98</v>
      </c>
      <c r="D85" s="83">
        <v>1.9</v>
      </c>
      <c r="E85" s="83">
        <v>1.93</v>
      </c>
      <c r="F85" s="84">
        <v>10827200</v>
      </c>
      <c r="G85" s="83">
        <v>1.93</v>
      </c>
      <c r="H85" s="84">
        <f>EOD_T-A85</f>
        <v>117</v>
      </c>
      <c r="I85" s="83">
        <f t="shared" si="3"/>
        <v>2.0000000000000018E-2</v>
      </c>
      <c r="J85" s="83">
        <f t="shared" si="4"/>
        <v>1.0471204188481684</v>
      </c>
      <c r="K85" s="83">
        <f>J85-MTS_90DSMR</f>
        <v>1.2629508485451186</v>
      </c>
      <c r="L85" s="83">
        <f t="shared" si="5"/>
        <v>1.5950448458408353</v>
      </c>
    </row>
    <row r="86" spans="1:12" x14ac:dyDescent="0.25">
      <c r="A86" s="82">
        <v>41976</v>
      </c>
      <c r="B86" s="83">
        <v>1.93</v>
      </c>
      <c r="C86" s="83">
        <v>2.06</v>
      </c>
      <c r="D86" s="83">
        <v>1.91</v>
      </c>
      <c r="E86" s="83">
        <v>2</v>
      </c>
      <c r="F86" s="84">
        <v>17663900</v>
      </c>
      <c r="G86" s="83">
        <v>1.91</v>
      </c>
      <c r="H86" s="84">
        <f>EOD_T-A86</f>
        <v>118</v>
      </c>
      <c r="I86" s="83">
        <f t="shared" si="3"/>
        <v>9.9999999999999867E-2</v>
      </c>
      <c r="J86" s="83">
        <f t="shared" si="4"/>
        <v>5.5248618784530308</v>
      </c>
      <c r="K86" s="83">
        <f>J86-MTS_90DSMR</f>
        <v>5.7406923081499812</v>
      </c>
      <c r="L86" s="83">
        <f t="shared" si="5"/>
        <v>32.955548176852361</v>
      </c>
    </row>
    <row r="87" spans="1:12" x14ac:dyDescent="0.25">
      <c r="A87" s="82">
        <v>41975</v>
      </c>
      <c r="B87" s="83">
        <v>2.14</v>
      </c>
      <c r="C87" s="83">
        <v>2.14</v>
      </c>
      <c r="D87" s="83">
        <v>1.89</v>
      </c>
      <c r="E87" s="83">
        <v>1.9</v>
      </c>
      <c r="F87" s="84">
        <v>29083000</v>
      </c>
      <c r="G87" s="83">
        <v>1.81</v>
      </c>
      <c r="H87" s="84">
        <f>EOD_T-A87</f>
        <v>119</v>
      </c>
      <c r="I87" s="83">
        <f t="shared" si="3"/>
        <v>-0.27</v>
      </c>
      <c r="J87" s="83">
        <f t="shared" si="4"/>
        <v>-12.980769230769232</v>
      </c>
      <c r="K87" s="83">
        <f>J87-MTS_90DSMR</f>
        <v>-12.764938801072281</v>
      </c>
      <c r="L87" s="83">
        <f t="shared" si="5"/>
        <v>162.94366259512066</v>
      </c>
    </row>
    <row r="88" spans="1:12" x14ac:dyDescent="0.25">
      <c r="A88" s="82">
        <v>41974</v>
      </c>
      <c r="B88" s="83">
        <v>2.39</v>
      </c>
      <c r="C88" s="83">
        <v>2.44</v>
      </c>
      <c r="D88" s="83">
        <v>2.1800000000000002</v>
      </c>
      <c r="E88" s="83">
        <v>2.1800000000000002</v>
      </c>
      <c r="F88" s="84">
        <v>12240200</v>
      </c>
      <c r="G88" s="83">
        <v>2.08</v>
      </c>
      <c r="H88" s="84">
        <f>EOD_T-A88</f>
        <v>120</v>
      </c>
      <c r="I88" s="83">
        <f t="shared" si="3"/>
        <v>-0.41000000000000014</v>
      </c>
      <c r="J88" s="83">
        <f t="shared" si="4"/>
        <v>-16.465863453815267</v>
      </c>
      <c r="K88" s="83">
        <f>J88-MTS_90DSMR</f>
        <v>-16.250033024118316</v>
      </c>
      <c r="L88" s="83">
        <f t="shared" si="5"/>
        <v>264.0635732849359</v>
      </c>
    </row>
    <row r="89" spans="1:12" x14ac:dyDescent="0.25">
      <c r="A89" s="82">
        <v>41971</v>
      </c>
      <c r="B89" s="83">
        <v>2.62</v>
      </c>
      <c r="C89" s="83">
        <v>2.64</v>
      </c>
      <c r="D89" s="83">
        <v>2.59</v>
      </c>
      <c r="E89" s="83">
        <v>2.61</v>
      </c>
      <c r="F89" s="84">
        <v>4198200</v>
      </c>
      <c r="G89" s="83">
        <v>2.4900000000000002</v>
      </c>
      <c r="H89" s="84">
        <f>EOD_T-A89</f>
        <v>123</v>
      </c>
      <c r="I89" s="83">
        <f t="shared" si="3"/>
        <v>-9.9999999999997868E-3</v>
      </c>
      <c r="J89" s="83">
        <f t="shared" si="4"/>
        <v>-0.39999999999999153</v>
      </c>
      <c r="K89" s="83">
        <f>J89-MTS_90DSMR</f>
        <v>-0.18416957030304143</v>
      </c>
      <c r="L89" s="83">
        <f t="shared" si="5"/>
        <v>3.391843062560692E-2</v>
      </c>
    </row>
    <row r="90" spans="1:12" x14ac:dyDescent="0.25">
      <c r="A90" s="82">
        <v>41970</v>
      </c>
      <c r="B90" s="83">
        <v>2.67</v>
      </c>
      <c r="C90" s="83">
        <v>2.67</v>
      </c>
      <c r="D90" s="83">
        <v>2.62</v>
      </c>
      <c r="E90" s="83">
        <v>2.62</v>
      </c>
      <c r="F90" s="84">
        <v>5457400</v>
      </c>
      <c r="G90" s="83">
        <v>2.5</v>
      </c>
      <c r="H90" s="84">
        <f>EOD_T-A90</f>
        <v>124</v>
      </c>
      <c r="I90" s="83">
        <f t="shared" si="3"/>
        <v>-4.9999999999999822E-2</v>
      </c>
      <c r="J90" s="83">
        <f t="shared" si="4"/>
        <v>-1.9607843137254832</v>
      </c>
      <c r="K90" s="83">
        <f>J90-MTS_90DSMR</f>
        <v>-1.7449538840285332</v>
      </c>
      <c r="L90" s="83">
        <f t="shared" si="5"/>
        <v>3.0448640573862638</v>
      </c>
    </row>
    <row r="91" spans="1:12" x14ac:dyDescent="0.25">
      <c r="A91" s="82">
        <v>41969</v>
      </c>
      <c r="B91" s="83">
        <v>2.64</v>
      </c>
      <c r="C91" s="83">
        <v>2.68</v>
      </c>
      <c r="D91" s="83">
        <v>2.62</v>
      </c>
      <c r="E91" s="83">
        <v>2.67</v>
      </c>
      <c r="F91" s="84">
        <v>3335700</v>
      </c>
      <c r="G91" s="83">
        <v>2.5499999999999998</v>
      </c>
      <c r="H91" s="84">
        <f>EOD_T-A91</f>
        <v>125</v>
      </c>
      <c r="I91" s="83">
        <f t="shared" si="3"/>
        <v>2.9999999999999805E-2</v>
      </c>
      <c r="J91" s="83">
        <f t="shared" si="4"/>
        <v>1.1904761904761827</v>
      </c>
      <c r="K91" s="83">
        <f>J91-MTS_90DSMR</f>
        <v>1.4063066201731327</v>
      </c>
      <c r="L91" s="83">
        <f t="shared" si="5"/>
        <v>1.9776983099427796</v>
      </c>
    </row>
    <row r="92" spans="1:12" x14ac:dyDescent="0.25">
      <c r="A92" s="82">
        <v>41968</v>
      </c>
      <c r="B92" s="83">
        <v>2.69</v>
      </c>
      <c r="C92" s="83">
        <v>2.7</v>
      </c>
      <c r="D92" s="83">
        <v>2.64</v>
      </c>
      <c r="E92" s="83">
        <v>2.64</v>
      </c>
      <c r="F92" s="84">
        <v>7136900</v>
      </c>
      <c r="G92" s="83">
        <v>2.52</v>
      </c>
      <c r="H92" s="84">
        <f>EOD_T-A92</f>
        <v>126</v>
      </c>
      <c r="I92" s="83">
        <f t="shared" si="3"/>
        <v>-8.0000000000000071E-2</v>
      </c>
      <c r="J92" s="83">
        <f t="shared" si="4"/>
        <v>-3.0769230769230793</v>
      </c>
      <c r="K92" s="83">
        <f>J92-MTS_90DSMR</f>
        <v>-2.8610926472261293</v>
      </c>
      <c r="L92" s="83">
        <f t="shared" si="5"/>
        <v>8.1858511360114203</v>
      </c>
    </row>
    <row r="93" spans="1:12" x14ac:dyDescent="0.25">
      <c r="A93" s="82">
        <v>41967</v>
      </c>
      <c r="B93" s="83">
        <v>2.71</v>
      </c>
      <c r="C93" s="83">
        <v>2.75</v>
      </c>
      <c r="D93" s="83">
        <v>2.69</v>
      </c>
      <c r="E93" s="83">
        <v>2.73</v>
      </c>
      <c r="F93" s="84">
        <v>2988800</v>
      </c>
      <c r="G93" s="83">
        <v>2.6</v>
      </c>
      <c r="H93" s="84">
        <f>EOD_T-A93</f>
        <v>127</v>
      </c>
      <c r="I93" s="83">
        <f t="shared" si="3"/>
        <v>3.0000000000000249E-2</v>
      </c>
      <c r="J93" s="83">
        <f t="shared" si="4"/>
        <v>1.1673151750972859</v>
      </c>
      <c r="K93" s="83">
        <f>J93-MTS_90DSMR</f>
        <v>1.3831456047942359</v>
      </c>
      <c r="L93" s="83">
        <f t="shared" si="5"/>
        <v>1.9130917640616125</v>
      </c>
    </row>
    <row r="94" spans="1:12" x14ac:dyDescent="0.25">
      <c r="A94" s="82">
        <v>41964</v>
      </c>
      <c r="B94" s="83">
        <v>2.79</v>
      </c>
      <c r="C94" s="83">
        <v>2.8</v>
      </c>
      <c r="D94" s="83">
        <v>2.69</v>
      </c>
      <c r="E94" s="83">
        <v>2.7</v>
      </c>
      <c r="F94" s="84">
        <v>6646000</v>
      </c>
      <c r="G94" s="83">
        <v>2.57</v>
      </c>
      <c r="H94" s="84">
        <f>EOD_T-A94</f>
        <v>130</v>
      </c>
      <c r="I94" s="83">
        <f t="shared" si="3"/>
        <v>-0.12000000000000011</v>
      </c>
      <c r="J94" s="83">
        <f t="shared" si="4"/>
        <v>-4.4609665427509331</v>
      </c>
      <c r="K94" s="83">
        <f>J94-MTS_90DSMR</f>
        <v>-4.2451361130539826</v>
      </c>
      <c r="L94" s="83">
        <f t="shared" si="5"/>
        <v>18.021180618355075</v>
      </c>
    </row>
    <row r="95" spans="1:12" x14ac:dyDescent="0.25">
      <c r="A95" s="82">
        <v>41963</v>
      </c>
      <c r="B95" s="83">
        <v>2.84</v>
      </c>
      <c r="C95" s="83">
        <v>2.9</v>
      </c>
      <c r="D95" s="83">
        <v>2.81</v>
      </c>
      <c r="E95" s="83">
        <v>2.82</v>
      </c>
      <c r="F95" s="84">
        <v>6154300</v>
      </c>
      <c r="G95" s="83">
        <v>2.69</v>
      </c>
      <c r="H95" s="84">
        <f>EOD_T-A95</f>
        <v>131</v>
      </c>
      <c r="I95" s="83">
        <f t="shared" si="3"/>
        <v>-4.0000000000000036E-2</v>
      </c>
      <c r="J95" s="83">
        <f t="shared" si="4"/>
        <v>-1.4652014652014667</v>
      </c>
      <c r="K95" s="83">
        <f>J95-MTS_90DSMR</f>
        <v>-1.2493710355045167</v>
      </c>
      <c r="L95" s="83">
        <f t="shared" si="5"/>
        <v>1.5609279843576283</v>
      </c>
    </row>
    <row r="96" spans="1:12" x14ac:dyDescent="0.25">
      <c r="A96" s="82">
        <v>41962</v>
      </c>
      <c r="B96" s="83">
        <v>2.82</v>
      </c>
      <c r="C96" s="83">
        <v>2.86</v>
      </c>
      <c r="D96" s="83">
        <v>2.78</v>
      </c>
      <c r="E96" s="83">
        <v>2.86</v>
      </c>
      <c r="F96" s="84">
        <v>5872300</v>
      </c>
      <c r="G96" s="83">
        <v>2.73</v>
      </c>
      <c r="H96" s="84">
        <f>EOD_T-A96</f>
        <v>132</v>
      </c>
      <c r="I96" s="83">
        <f t="shared" si="3"/>
        <v>4.9999999999999822E-2</v>
      </c>
      <c r="J96" s="83">
        <f t="shared" si="4"/>
        <v>1.8656716417910379</v>
      </c>
      <c r="K96" s="83">
        <f>J96-MTS_90DSMR</f>
        <v>2.0815020714879879</v>
      </c>
      <c r="L96" s="83">
        <f t="shared" si="5"/>
        <v>4.3326508736087845</v>
      </c>
    </row>
    <row r="97" spans="1:12" x14ac:dyDescent="0.25">
      <c r="A97" s="82">
        <v>41961</v>
      </c>
      <c r="B97" s="83">
        <v>2.87</v>
      </c>
      <c r="C97" s="83">
        <v>2.89</v>
      </c>
      <c r="D97" s="83">
        <v>2.81</v>
      </c>
      <c r="E97" s="83">
        <v>2.81</v>
      </c>
      <c r="F97" s="84">
        <v>5494400</v>
      </c>
      <c r="G97" s="83">
        <v>2.68</v>
      </c>
      <c r="H97" s="84">
        <f>EOD_T-A97</f>
        <v>133</v>
      </c>
      <c r="I97" s="83">
        <f t="shared" si="3"/>
        <v>-6.0000000000000053E-2</v>
      </c>
      <c r="J97" s="83">
        <f t="shared" si="4"/>
        <v>-2.189781021897812</v>
      </c>
      <c r="K97" s="83">
        <f>J97-MTS_90DSMR</f>
        <v>-1.973950592200862</v>
      </c>
      <c r="L97" s="83">
        <f t="shared" si="5"/>
        <v>3.8964809404501337</v>
      </c>
    </row>
    <row r="98" spans="1:12" x14ac:dyDescent="0.25">
      <c r="A98" s="82">
        <v>41960</v>
      </c>
      <c r="B98" s="83">
        <v>2.88</v>
      </c>
      <c r="C98" s="83">
        <v>2.9</v>
      </c>
      <c r="D98" s="83">
        <v>2.87</v>
      </c>
      <c r="E98" s="83">
        <v>2.87</v>
      </c>
      <c r="F98" s="84">
        <v>3523000</v>
      </c>
      <c r="G98" s="83">
        <v>2.74</v>
      </c>
      <c r="H98" s="84">
        <f>EOD_T-A98</f>
        <v>134</v>
      </c>
      <c r="I98" s="83">
        <f t="shared" si="3"/>
        <v>-2.9999999999999805E-2</v>
      </c>
      <c r="J98" s="83">
        <f t="shared" si="4"/>
        <v>-1.0830324909747222</v>
      </c>
      <c r="K98" s="83">
        <f>J98-MTS_90DSMR</f>
        <v>-0.86720206127777211</v>
      </c>
      <c r="L98" s="83">
        <f t="shared" si="5"/>
        <v>0.75203941508441685</v>
      </c>
    </row>
    <row r="99" spans="1:12" x14ac:dyDescent="0.25">
      <c r="A99" s="82">
        <v>41957</v>
      </c>
      <c r="B99" s="83">
        <v>2.88</v>
      </c>
      <c r="C99" s="83">
        <v>2.9</v>
      </c>
      <c r="D99" s="83">
        <v>2.87</v>
      </c>
      <c r="E99" s="83">
        <v>2.9</v>
      </c>
      <c r="F99" s="84">
        <v>4742000</v>
      </c>
      <c r="G99" s="83">
        <v>2.77</v>
      </c>
      <c r="H99" s="84">
        <f>EOD_T-A99</f>
        <v>137</v>
      </c>
      <c r="I99" s="83">
        <f t="shared" si="3"/>
        <v>2.9999999999999805E-2</v>
      </c>
      <c r="J99" s="83">
        <f t="shared" si="4"/>
        <v>1.0948905109488978</v>
      </c>
      <c r="K99" s="83">
        <f>J99-MTS_90DSMR</f>
        <v>1.3107209406458478</v>
      </c>
      <c r="L99" s="83">
        <f t="shared" si="5"/>
        <v>1.717989384247536</v>
      </c>
    </row>
    <row r="100" spans="1:12" x14ac:dyDescent="0.25">
      <c r="A100" s="82">
        <v>41956</v>
      </c>
      <c r="B100" s="83">
        <v>2.87</v>
      </c>
      <c r="C100" s="83">
        <v>2.9</v>
      </c>
      <c r="D100" s="83">
        <v>2.86</v>
      </c>
      <c r="E100" s="83">
        <v>2.87</v>
      </c>
      <c r="F100" s="84">
        <v>3243500</v>
      </c>
      <c r="G100" s="83">
        <v>2.74</v>
      </c>
      <c r="H100" s="84">
        <f>EOD_T-A100</f>
        <v>138</v>
      </c>
      <c r="I100" s="83">
        <f t="shared" si="3"/>
        <v>-9.9999999999997868E-3</v>
      </c>
      <c r="J100" s="83">
        <f t="shared" si="4"/>
        <v>-0.36363636363635587</v>
      </c>
      <c r="K100" s="83">
        <f>J100-MTS_90DSMR</f>
        <v>-0.14780593393940578</v>
      </c>
      <c r="L100" s="83">
        <f t="shared" si="5"/>
        <v>2.1846594107699985E-2</v>
      </c>
    </row>
    <row r="101" spans="1:12" x14ac:dyDescent="0.25">
      <c r="A101" s="82">
        <v>41955</v>
      </c>
      <c r="B101" s="83">
        <v>2.89</v>
      </c>
      <c r="C101" s="83">
        <v>2.9</v>
      </c>
      <c r="D101" s="83">
        <v>2.86</v>
      </c>
      <c r="E101" s="83">
        <v>2.88</v>
      </c>
      <c r="F101" s="84">
        <v>2949600</v>
      </c>
      <c r="G101" s="83">
        <v>2.75</v>
      </c>
      <c r="H101" s="84">
        <f>EOD_T-A101</f>
        <v>139</v>
      </c>
      <c r="I101" s="83">
        <f t="shared" si="3"/>
        <v>-2.0000000000000018E-2</v>
      </c>
      <c r="J101" s="83">
        <f t="shared" si="4"/>
        <v>-0.7220216606498201</v>
      </c>
      <c r="K101" s="83">
        <f>J101-MTS_90DSMR</f>
        <v>-0.50619123095287</v>
      </c>
      <c r="L101" s="83">
        <f t="shared" si="5"/>
        <v>0.25622956229358179</v>
      </c>
    </row>
    <row r="102" spans="1:12" x14ac:dyDescent="0.25">
      <c r="A102" s="82">
        <v>41954</v>
      </c>
      <c r="B102" s="83">
        <v>2.89</v>
      </c>
      <c r="C102" s="83">
        <v>2.94</v>
      </c>
      <c r="D102" s="83">
        <v>2.87</v>
      </c>
      <c r="E102" s="83">
        <v>2.91</v>
      </c>
      <c r="F102" s="84">
        <v>4376300</v>
      </c>
      <c r="G102" s="83">
        <v>2.77</v>
      </c>
      <c r="H102" s="84">
        <f>EOD_T-A102</f>
        <v>140</v>
      </c>
      <c r="I102" s="83">
        <f t="shared" si="3"/>
        <v>0</v>
      </c>
      <c r="J102" s="83">
        <f t="shared" si="4"/>
        <v>0</v>
      </c>
      <c r="K102" s="83">
        <f>J102-MTS_90DSMR</f>
        <v>0.2158304296969501</v>
      </c>
      <c r="L102" s="83">
        <f t="shared" si="5"/>
        <v>4.6582774383170121E-2</v>
      </c>
    </row>
    <row r="103" spans="1:12" x14ac:dyDescent="0.25">
      <c r="A103" s="82">
        <v>41953</v>
      </c>
      <c r="B103" s="83">
        <v>2.85</v>
      </c>
      <c r="C103" s="83">
        <v>2.9</v>
      </c>
      <c r="D103" s="83">
        <v>2.85</v>
      </c>
      <c r="E103" s="83">
        <v>2.9</v>
      </c>
      <c r="F103" s="84">
        <v>3490800</v>
      </c>
      <c r="G103" s="83">
        <v>2.77</v>
      </c>
      <c r="H103" s="84">
        <f>EOD_T-A103</f>
        <v>141</v>
      </c>
      <c r="I103" s="83">
        <f t="shared" si="3"/>
        <v>4.9999999999999822E-2</v>
      </c>
      <c r="J103" s="83">
        <f t="shared" si="4"/>
        <v>1.8382352941176405</v>
      </c>
      <c r="K103" s="83">
        <f>J103-MTS_90DSMR</f>
        <v>2.0540657238145905</v>
      </c>
      <c r="L103" s="83">
        <f t="shared" si="5"/>
        <v>4.2191859977499577</v>
      </c>
    </row>
    <row r="104" spans="1:12" x14ac:dyDescent="0.25">
      <c r="A104" s="82">
        <v>41950</v>
      </c>
      <c r="B104" s="83">
        <v>2.8</v>
      </c>
      <c r="C104" s="83">
        <v>2.85</v>
      </c>
      <c r="D104" s="83">
        <v>2.8</v>
      </c>
      <c r="E104" s="83">
        <v>2.85</v>
      </c>
      <c r="F104" s="84">
        <v>2905900</v>
      </c>
      <c r="G104" s="83">
        <v>2.72</v>
      </c>
      <c r="H104" s="84">
        <f>EOD_T-A104</f>
        <v>144</v>
      </c>
      <c r="I104" s="83">
        <f t="shared" si="3"/>
        <v>5.0000000000000266E-2</v>
      </c>
      <c r="J104" s="83">
        <f t="shared" si="4"/>
        <v>1.8726591760299727</v>
      </c>
      <c r="K104" s="83">
        <f>J104-MTS_90DSMR</f>
        <v>2.0884896057269229</v>
      </c>
      <c r="L104" s="83">
        <f t="shared" si="5"/>
        <v>4.3617888332293981</v>
      </c>
    </row>
    <row r="105" spans="1:12" x14ac:dyDescent="0.25">
      <c r="A105" s="82">
        <v>41949</v>
      </c>
      <c r="B105" s="83">
        <v>2.83</v>
      </c>
      <c r="C105" s="83">
        <v>2.84</v>
      </c>
      <c r="D105" s="83">
        <v>2.79</v>
      </c>
      <c r="E105" s="83">
        <v>2.8</v>
      </c>
      <c r="F105" s="84">
        <v>2853400</v>
      </c>
      <c r="G105" s="83">
        <v>2.67</v>
      </c>
      <c r="H105" s="84">
        <f>EOD_T-A105</f>
        <v>145</v>
      </c>
      <c r="I105" s="83">
        <f t="shared" si="3"/>
        <v>-1.0000000000000231E-2</v>
      </c>
      <c r="J105" s="83">
        <f t="shared" si="4"/>
        <v>-0.37313432835821753</v>
      </c>
      <c r="K105" s="83">
        <f>J105-MTS_90DSMR</f>
        <v>-0.15730389866126743</v>
      </c>
      <c r="L105" s="83">
        <f t="shared" si="5"/>
        <v>2.4744516534034294E-2</v>
      </c>
    </row>
    <row r="106" spans="1:12" x14ac:dyDescent="0.25">
      <c r="A106" s="82">
        <v>41948</v>
      </c>
      <c r="B106" s="83">
        <v>2.83</v>
      </c>
      <c r="C106" s="83">
        <v>2.84</v>
      </c>
      <c r="D106" s="83">
        <v>2.79</v>
      </c>
      <c r="E106" s="83">
        <v>2.81</v>
      </c>
      <c r="F106" s="84">
        <v>5461200</v>
      </c>
      <c r="G106" s="83">
        <v>2.68</v>
      </c>
      <c r="H106" s="84">
        <f>EOD_T-A106</f>
        <v>146</v>
      </c>
      <c r="I106" s="83">
        <f t="shared" si="3"/>
        <v>-2.9999999999999805E-2</v>
      </c>
      <c r="J106" s="83">
        <f t="shared" si="4"/>
        <v>-1.1070110701106939</v>
      </c>
      <c r="K106" s="83">
        <f>J106-MTS_90DSMR</f>
        <v>-0.89118064041374379</v>
      </c>
      <c r="L106" s="83">
        <f t="shared" si="5"/>
        <v>0.79420293384825047</v>
      </c>
    </row>
    <row r="107" spans="1:12" x14ac:dyDescent="0.25">
      <c r="A107" s="82">
        <v>41947</v>
      </c>
      <c r="B107" s="83">
        <v>2.8</v>
      </c>
      <c r="C107" s="83">
        <v>2.84</v>
      </c>
      <c r="D107" s="83">
        <v>2.79</v>
      </c>
      <c r="E107" s="83">
        <v>2.84</v>
      </c>
      <c r="F107" s="84">
        <v>3748000</v>
      </c>
      <c r="G107" s="83">
        <v>2.71</v>
      </c>
      <c r="H107" s="84">
        <f>EOD_T-A107</f>
        <v>147</v>
      </c>
      <c r="I107" s="83">
        <f t="shared" si="3"/>
        <v>4.9999999999999822E-2</v>
      </c>
      <c r="J107" s="83">
        <f t="shared" si="4"/>
        <v>1.8796992481202941</v>
      </c>
      <c r="K107" s="83">
        <f>J107-MTS_90DSMR</f>
        <v>2.0955296778172441</v>
      </c>
      <c r="L107" s="83">
        <f t="shared" si="5"/>
        <v>4.3912446306128432</v>
      </c>
    </row>
    <row r="108" spans="1:12" x14ac:dyDescent="0.25">
      <c r="A108" s="82">
        <v>41946</v>
      </c>
      <c r="B108" s="83">
        <v>2.84</v>
      </c>
      <c r="C108" s="83">
        <v>2.85</v>
      </c>
      <c r="D108" s="83">
        <v>2.79</v>
      </c>
      <c r="E108" s="83">
        <v>2.79</v>
      </c>
      <c r="F108" s="84">
        <v>2478800</v>
      </c>
      <c r="G108" s="83">
        <v>2.66</v>
      </c>
      <c r="H108" s="84">
        <f>EOD_T-A108</f>
        <v>148</v>
      </c>
      <c r="I108" s="83">
        <f t="shared" si="3"/>
        <v>-4.0000000000000036E-2</v>
      </c>
      <c r="J108" s="83">
        <f t="shared" si="4"/>
        <v>-1.4814814814814827</v>
      </c>
      <c r="K108" s="83">
        <f>J108-MTS_90DSMR</f>
        <v>-1.2656510517845327</v>
      </c>
      <c r="L108" s="83">
        <f t="shared" si="5"/>
        <v>1.601872584883294</v>
      </c>
    </row>
    <row r="109" spans="1:12" x14ac:dyDescent="0.25">
      <c r="A109" s="82">
        <v>41943</v>
      </c>
      <c r="B109" s="83">
        <v>2.81</v>
      </c>
      <c r="C109" s="83">
        <v>2.85</v>
      </c>
      <c r="D109" s="83">
        <v>2.8</v>
      </c>
      <c r="E109" s="83">
        <v>2.83</v>
      </c>
      <c r="F109" s="84">
        <v>4602500</v>
      </c>
      <c r="G109" s="83">
        <v>2.7</v>
      </c>
      <c r="H109" s="84">
        <f>EOD_T-A109</f>
        <v>151</v>
      </c>
      <c r="I109" s="83">
        <f t="shared" si="3"/>
        <v>3.0000000000000249E-2</v>
      </c>
      <c r="J109" s="83">
        <f t="shared" si="4"/>
        <v>1.1235955056179869</v>
      </c>
      <c r="K109" s="83">
        <f>J109-MTS_90DSMR</f>
        <v>1.3394259353149369</v>
      </c>
      <c r="L109" s="83">
        <f t="shared" si="5"/>
        <v>1.7940618361942935</v>
      </c>
    </row>
    <row r="110" spans="1:12" x14ac:dyDescent="0.25">
      <c r="A110" s="82">
        <v>41942</v>
      </c>
      <c r="B110" s="83">
        <v>2.72</v>
      </c>
      <c r="C110" s="83">
        <v>2.8</v>
      </c>
      <c r="D110" s="83">
        <v>2.72</v>
      </c>
      <c r="E110" s="83">
        <v>2.8</v>
      </c>
      <c r="F110" s="84">
        <v>4007900</v>
      </c>
      <c r="G110" s="83">
        <v>2.67</v>
      </c>
      <c r="H110" s="84">
        <f>EOD_T-A110</f>
        <v>152</v>
      </c>
      <c r="I110" s="83">
        <f t="shared" si="3"/>
        <v>4.0000000000000036E-2</v>
      </c>
      <c r="J110" s="83">
        <f t="shared" si="4"/>
        <v>1.5209125475285186</v>
      </c>
      <c r="K110" s="83">
        <f>J110-MTS_90DSMR</f>
        <v>1.7367429772254686</v>
      </c>
      <c r="L110" s="83">
        <f t="shared" si="5"/>
        <v>3.0162761689419844</v>
      </c>
    </row>
    <row r="111" spans="1:12" x14ac:dyDescent="0.25">
      <c r="A111" s="82">
        <v>41941</v>
      </c>
      <c r="B111" s="83">
        <v>2.72</v>
      </c>
      <c r="C111" s="83">
        <v>2.78</v>
      </c>
      <c r="D111" s="83">
        <v>2.71</v>
      </c>
      <c r="E111" s="83">
        <v>2.76</v>
      </c>
      <c r="F111" s="84">
        <v>4251100</v>
      </c>
      <c r="G111" s="83">
        <v>2.63</v>
      </c>
      <c r="H111" s="84">
        <f>EOD_T-A111</f>
        <v>153</v>
      </c>
      <c r="I111" s="83">
        <f t="shared" si="3"/>
        <v>4.9999999999999822E-2</v>
      </c>
      <c r="J111" s="83">
        <f t="shared" si="4"/>
        <v>1.937984496124024</v>
      </c>
      <c r="K111" s="83">
        <f>J111-MTS_90DSMR</f>
        <v>2.1538149258209742</v>
      </c>
      <c r="L111" s="83">
        <f t="shared" si="5"/>
        <v>4.6389187346892085</v>
      </c>
    </row>
    <row r="112" spans="1:12" x14ac:dyDescent="0.25">
      <c r="A112" s="82">
        <v>41940</v>
      </c>
      <c r="B112" s="83">
        <v>2.73</v>
      </c>
      <c r="C112" s="83">
        <v>2.73</v>
      </c>
      <c r="D112" s="83">
        <v>2.7</v>
      </c>
      <c r="E112" s="83">
        <v>2.71</v>
      </c>
      <c r="F112" s="84">
        <v>4640300</v>
      </c>
      <c r="G112" s="83">
        <v>2.58</v>
      </c>
      <c r="H112" s="84">
        <f>EOD_T-A112</f>
        <v>154</v>
      </c>
      <c r="I112" s="83">
        <f t="shared" si="3"/>
        <v>-2.9999999999999805E-2</v>
      </c>
      <c r="J112" s="83">
        <f t="shared" si="4"/>
        <v>-1.1494252873563144</v>
      </c>
      <c r="K112" s="83">
        <f>J112-MTS_90DSMR</f>
        <v>-0.93359485765936434</v>
      </c>
      <c r="L112" s="83">
        <f t="shared" si="5"/>
        <v>0.87159935824800872</v>
      </c>
    </row>
    <row r="113" spans="1:12" x14ac:dyDescent="0.25">
      <c r="A113" s="82">
        <v>41939</v>
      </c>
      <c r="B113" s="83">
        <v>2.79</v>
      </c>
      <c r="C113" s="83">
        <v>2.8</v>
      </c>
      <c r="D113" s="83">
        <v>2.72</v>
      </c>
      <c r="E113" s="83">
        <v>2.74</v>
      </c>
      <c r="F113" s="84">
        <v>5630600</v>
      </c>
      <c r="G113" s="83">
        <v>2.61</v>
      </c>
      <c r="H113" s="84">
        <f>EOD_T-A113</f>
        <v>155</v>
      </c>
      <c r="I113" s="83">
        <f t="shared" si="3"/>
        <v>-4.0000000000000036E-2</v>
      </c>
      <c r="J113" s="83">
        <f t="shared" si="4"/>
        <v>-1.5094339622641524</v>
      </c>
      <c r="K113" s="83">
        <f>J113-MTS_90DSMR</f>
        <v>-1.2936035325672024</v>
      </c>
      <c r="L113" s="83">
        <f t="shared" si="5"/>
        <v>1.6734100994703451</v>
      </c>
    </row>
    <row r="114" spans="1:12" x14ac:dyDescent="0.25">
      <c r="A114" s="82">
        <v>41936</v>
      </c>
      <c r="B114" s="83">
        <v>2.74</v>
      </c>
      <c r="C114" s="83">
        <v>2.79</v>
      </c>
      <c r="D114" s="83">
        <v>2.73</v>
      </c>
      <c r="E114" s="83">
        <v>2.78</v>
      </c>
      <c r="F114" s="84">
        <v>2908500</v>
      </c>
      <c r="G114" s="83">
        <v>2.65</v>
      </c>
      <c r="H114" s="84">
        <f>EOD_T-A114</f>
        <v>158</v>
      </c>
      <c r="I114" s="83">
        <f t="shared" si="3"/>
        <v>4.0000000000000036E-2</v>
      </c>
      <c r="J114" s="83">
        <f t="shared" si="4"/>
        <v>1.5325670498084305</v>
      </c>
      <c r="K114" s="83">
        <f>J114-MTS_90DSMR</f>
        <v>1.7483974795053805</v>
      </c>
      <c r="L114" s="83">
        <f t="shared" si="5"/>
        <v>3.0568937463407675</v>
      </c>
    </row>
    <row r="115" spans="1:12" x14ac:dyDescent="0.25">
      <c r="A115" s="82">
        <v>41935</v>
      </c>
      <c r="B115" s="83">
        <v>2.73</v>
      </c>
      <c r="C115" s="83">
        <v>2.76</v>
      </c>
      <c r="D115" s="83">
        <v>2.7</v>
      </c>
      <c r="E115" s="83">
        <v>2.74</v>
      </c>
      <c r="F115" s="84">
        <v>3334100</v>
      </c>
      <c r="G115" s="83">
        <v>2.61</v>
      </c>
      <c r="H115" s="84">
        <f>EOD_T-A115</f>
        <v>159</v>
      </c>
      <c r="I115" s="83">
        <f t="shared" si="3"/>
        <v>9.9999999999997868E-3</v>
      </c>
      <c r="J115" s="83">
        <f t="shared" si="4"/>
        <v>0.38461538461537642</v>
      </c>
      <c r="K115" s="83">
        <f>J115-MTS_90DSMR</f>
        <v>0.60044581431232658</v>
      </c>
      <c r="L115" s="83">
        <f t="shared" si="5"/>
        <v>0.36053517592519296</v>
      </c>
    </row>
    <row r="116" spans="1:12" x14ac:dyDescent="0.25">
      <c r="A116" s="82">
        <v>41934</v>
      </c>
      <c r="B116" s="83">
        <v>2.68</v>
      </c>
      <c r="C116" s="83">
        <v>2.73</v>
      </c>
      <c r="D116" s="83">
        <v>2.68</v>
      </c>
      <c r="E116" s="83">
        <v>2.73</v>
      </c>
      <c r="F116" s="84">
        <v>3985000</v>
      </c>
      <c r="G116" s="83">
        <v>2.6</v>
      </c>
      <c r="H116" s="84">
        <f>EOD_T-A116</f>
        <v>160</v>
      </c>
      <c r="I116" s="83">
        <f t="shared" si="3"/>
        <v>5.0000000000000266E-2</v>
      </c>
      <c r="J116" s="83">
        <f t="shared" si="4"/>
        <v>1.960784313725501</v>
      </c>
      <c r="K116" s="83">
        <f>J116-MTS_90DSMR</f>
        <v>2.176614743422451</v>
      </c>
      <c r="L116" s="83">
        <f t="shared" si="5"/>
        <v>4.7376517412839823</v>
      </c>
    </row>
    <row r="117" spans="1:12" x14ac:dyDescent="0.25">
      <c r="A117" s="82">
        <v>41933</v>
      </c>
      <c r="B117" s="83">
        <v>2.64</v>
      </c>
      <c r="C117" s="83">
        <v>2.67</v>
      </c>
      <c r="D117" s="83">
        <v>2.62</v>
      </c>
      <c r="E117" s="83">
        <v>2.67</v>
      </c>
      <c r="F117" s="84">
        <v>3246200</v>
      </c>
      <c r="G117" s="83">
        <v>2.5499999999999998</v>
      </c>
      <c r="H117" s="84">
        <f>EOD_T-A117</f>
        <v>161</v>
      </c>
      <c r="I117" s="83">
        <f t="shared" si="3"/>
        <v>4.0000000000000036E-2</v>
      </c>
      <c r="J117" s="83">
        <f t="shared" si="4"/>
        <v>1.5936254980079698</v>
      </c>
      <c r="K117" s="83">
        <f>J117-MTS_90DSMR</f>
        <v>1.8094559277049198</v>
      </c>
      <c r="L117" s="83">
        <f t="shared" si="5"/>
        <v>3.2741307543064719</v>
      </c>
    </row>
    <row r="118" spans="1:12" x14ac:dyDescent="0.25">
      <c r="A118" s="82">
        <v>41932</v>
      </c>
      <c r="B118" s="83">
        <v>2.65</v>
      </c>
      <c r="C118" s="83">
        <v>2.67</v>
      </c>
      <c r="D118" s="83">
        <v>2.63</v>
      </c>
      <c r="E118" s="83">
        <v>2.63</v>
      </c>
      <c r="F118" s="84">
        <v>2746200</v>
      </c>
      <c r="G118" s="83">
        <v>2.5099999999999998</v>
      </c>
      <c r="H118" s="84">
        <f>EOD_T-A118</f>
        <v>162</v>
      </c>
      <c r="I118" s="83">
        <f t="shared" si="3"/>
        <v>-1.0000000000000231E-2</v>
      </c>
      <c r="J118" s="83">
        <f t="shared" si="4"/>
        <v>-0.39682539682540602</v>
      </c>
      <c r="K118" s="83">
        <f>J118-MTS_90DSMR</f>
        <v>-0.18099496712845592</v>
      </c>
      <c r="L118" s="83">
        <f t="shared" si="5"/>
        <v>3.2759178125830839E-2</v>
      </c>
    </row>
    <row r="119" spans="1:12" x14ac:dyDescent="0.25">
      <c r="A119" s="82">
        <v>41929</v>
      </c>
      <c r="B119" s="83">
        <v>2.63</v>
      </c>
      <c r="C119" s="83">
        <v>2.65</v>
      </c>
      <c r="D119" s="83">
        <v>2.62</v>
      </c>
      <c r="E119" s="83">
        <v>2.64</v>
      </c>
      <c r="F119" s="84">
        <v>5939500</v>
      </c>
      <c r="G119" s="83">
        <v>2.52</v>
      </c>
      <c r="H119" s="84">
        <f>EOD_T-A119</f>
        <v>165</v>
      </c>
      <c r="I119" s="83">
        <f t="shared" si="3"/>
        <v>0</v>
      </c>
      <c r="J119" s="83">
        <f t="shared" si="4"/>
        <v>0</v>
      </c>
      <c r="K119" s="83">
        <f>J119-MTS_90DSMR</f>
        <v>0.2158304296969501</v>
      </c>
      <c r="L119" s="83">
        <f t="shared" si="5"/>
        <v>4.6582774383170121E-2</v>
      </c>
    </row>
    <row r="120" spans="1:12" x14ac:dyDescent="0.25">
      <c r="A120" s="82">
        <v>41928</v>
      </c>
      <c r="B120" s="83">
        <v>2.64</v>
      </c>
      <c r="C120" s="83">
        <v>2.64</v>
      </c>
      <c r="D120" s="83">
        <v>2.57</v>
      </c>
      <c r="E120" s="83">
        <v>2.64</v>
      </c>
      <c r="F120" s="84">
        <v>5098300</v>
      </c>
      <c r="G120" s="83">
        <v>2.52</v>
      </c>
      <c r="H120" s="84">
        <f>EOD_T-A120</f>
        <v>166</v>
      </c>
      <c r="I120" s="83">
        <f t="shared" si="3"/>
        <v>0</v>
      </c>
      <c r="J120" s="83">
        <f t="shared" si="4"/>
        <v>0</v>
      </c>
      <c r="K120" s="83">
        <f>J120-MTS_90DSMR</f>
        <v>0.2158304296969501</v>
      </c>
      <c r="L120" s="83">
        <f t="shared" si="5"/>
        <v>4.6582774383170121E-2</v>
      </c>
    </row>
    <row r="121" spans="1:12" x14ac:dyDescent="0.25">
      <c r="A121" s="82">
        <v>41927</v>
      </c>
      <c r="B121" s="83">
        <v>2.59</v>
      </c>
      <c r="C121" s="83">
        <v>2.65</v>
      </c>
      <c r="D121" s="83">
        <v>2.58</v>
      </c>
      <c r="E121" s="83">
        <v>2.64</v>
      </c>
      <c r="F121" s="84">
        <v>3489800</v>
      </c>
      <c r="G121" s="83">
        <v>2.52</v>
      </c>
      <c r="H121" s="84">
        <f>EOD_T-A121</f>
        <v>167</v>
      </c>
      <c r="I121" s="83">
        <f t="shared" si="3"/>
        <v>4.9999999999999822E-2</v>
      </c>
      <c r="J121" s="83">
        <f t="shared" si="4"/>
        <v>2.0242914979757014</v>
      </c>
      <c r="K121" s="83">
        <f>J121-MTS_90DSMR</f>
        <v>2.2401219276726514</v>
      </c>
      <c r="L121" s="83">
        <f t="shared" si="5"/>
        <v>5.0181462508398358</v>
      </c>
    </row>
    <row r="122" spans="1:12" x14ac:dyDescent="0.25">
      <c r="A122" s="82">
        <v>41926</v>
      </c>
      <c r="B122" s="83">
        <v>2.5299999999999998</v>
      </c>
      <c r="C122" s="83">
        <v>2.62</v>
      </c>
      <c r="D122" s="83">
        <v>2.5299999999999998</v>
      </c>
      <c r="E122" s="83">
        <v>2.59</v>
      </c>
      <c r="F122" s="84">
        <v>3008400</v>
      </c>
      <c r="G122" s="83">
        <v>2.4700000000000002</v>
      </c>
      <c r="H122" s="84">
        <f>EOD_T-A122</f>
        <v>168</v>
      </c>
      <c r="I122" s="83">
        <f t="shared" si="3"/>
        <v>2.0000000000000018E-2</v>
      </c>
      <c r="J122" s="83">
        <f t="shared" si="4"/>
        <v>0.81632653061224547</v>
      </c>
      <c r="K122" s="83">
        <f>J122-MTS_90DSMR</f>
        <v>1.0321569603091956</v>
      </c>
      <c r="L122" s="83">
        <f t="shared" si="5"/>
        <v>1.0653479907147183</v>
      </c>
    </row>
    <row r="123" spans="1:12" x14ac:dyDescent="0.25">
      <c r="A123" s="82">
        <v>41925</v>
      </c>
      <c r="B123" s="83">
        <v>2.54</v>
      </c>
      <c r="C123" s="83">
        <v>2.58</v>
      </c>
      <c r="D123" s="83">
        <v>2.5099999999999998</v>
      </c>
      <c r="E123" s="83">
        <v>2.57</v>
      </c>
      <c r="F123" s="84">
        <v>4067200</v>
      </c>
      <c r="G123" s="83">
        <v>2.4500000000000002</v>
      </c>
      <c r="H123" s="84">
        <f>EOD_T-A123</f>
        <v>169</v>
      </c>
      <c r="I123" s="83">
        <f t="shared" si="3"/>
        <v>1.0000000000000231E-2</v>
      </c>
      <c r="J123" s="83">
        <f t="shared" si="4"/>
        <v>0.40983606557377994</v>
      </c>
      <c r="K123" s="83">
        <f>J123-MTS_90DSMR</f>
        <v>0.62566649527073004</v>
      </c>
      <c r="L123" s="83">
        <f t="shared" si="5"/>
        <v>0.39145856330435846</v>
      </c>
    </row>
    <row r="124" spans="1:12" x14ac:dyDescent="0.25">
      <c r="A124" s="82">
        <v>41922</v>
      </c>
      <c r="B124" s="83">
        <v>2.6</v>
      </c>
      <c r="C124" s="83">
        <v>2.61</v>
      </c>
      <c r="D124" s="83">
        <v>2.56</v>
      </c>
      <c r="E124" s="83">
        <v>2.56</v>
      </c>
      <c r="F124" s="84">
        <v>4163600</v>
      </c>
      <c r="G124" s="83">
        <v>2.44</v>
      </c>
      <c r="H124" s="84">
        <f>EOD_T-A124</f>
        <v>172</v>
      </c>
      <c r="I124" s="83">
        <f t="shared" si="3"/>
        <v>-8.9999999999999858E-2</v>
      </c>
      <c r="J124" s="83">
        <f t="shared" si="4"/>
        <v>-3.5573122529644214</v>
      </c>
      <c r="K124" s="83">
        <f>J124-MTS_90DSMR</f>
        <v>-3.3414818232674715</v>
      </c>
      <c r="L124" s="83">
        <f t="shared" si="5"/>
        <v>11.165500775226905</v>
      </c>
    </row>
    <row r="125" spans="1:12" x14ac:dyDescent="0.25">
      <c r="A125" s="82">
        <v>41921</v>
      </c>
      <c r="B125" s="83">
        <v>2.65</v>
      </c>
      <c r="C125" s="83">
        <v>2.68</v>
      </c>
      <c r="D125" s="83">
        <v>2.63</v>
      </c>
      <c r="E125" s="83">
        <v>2.65</v>
      </c>
      <c r="F125" s="84">
        <v>5211900</v>
      </c>
      <c r="G125" s="83">
        <v>2.5299999999999998</v>
      </c>
      <c r="H125" s="84">
        <f>EOD_T-A125</f>
        <v>173</v>
      </c>
      <c r="I125" s="83">
        <f t="shared" si="3"/>
        <v>3.9999999999999591E-2</v>
      </c>
      <c r="J125" s="83">
        <f t="shared" si="4"/>
        <v>1.6064257028112285</v>
      </c>
      <c r="K125" s="83">
        <f>J125-MTS_90DSMR</f>
        <v>1.8222561325081785</v>
      </c>
      <c r="L125" s="83">
        <f t="shared" si="5"/>
        <v>3.3206174124636645</v>
      </c>
    </row>
    <row r="126" spans="1:12" x14ac:dyDescent="0.25">
      <c r="A126" s="82">
        <v>41920</v>
      </c>
      <c r="B126" s="83">
        <v>2.6</v>
      </c>
      <c r="C126" s="83">
        <v>2.63</v>
      </c>
      <c r="D126" s="83">
        <v>2.59</v>
      </c>
      <c r="E126" s="83">
        <v>2.61</v>
      </c>
      <c r="F126" s="84">
        <v>3845400</v>
      </c>
      <c r="G126" s="83">
        <v>2.4900000000000002</v>
      </c>
      <c r="H126" s="84">
        <f>EOD_T-A126</f>
        <v>174</v>
      </c>
      <c r="I126" s="83">
        <f t="shared" si="3"/>
        <v>-3.9999999999999591E-2</v>
      </c>
      <c r="J126" s="83">
        <f t="shared" si="4"/>
        <v>-1.5810276679841737</v>
      </c>
      <c r="K126" s="83">
        <f>J126-MTS_90DSMR</f>
        <v>-1.3651972382872235</v>
      </c>
      <c r="L126" s="83">
        <f t="shared" si="5"/>
        <v>1.8637634994270622</v>
      </c>
    </row>
    <row r="127" spans="1:12" x14ac:dyDescent="0.25">
      <c r="A127" s="82">
        <v>41919</v>
      </c>
      <c r="B127" s="83">
        <v>2.63</v>
      </c>
      <c r="C127" s="83">
        <v>2.66</v>
      </c>
      <c r="D127" s="83">
        <v>2.6</v>
      </c>
      <c r="E127" s="83">
        <v>2.65</v>
      </c>
      <c r="F127" s="84">
        <v>4981300</v>
      </c>
      <c r="G127" s="83">
        <v>2.5299999999999998</v>
      </c>
      <c r="H127" s="84">
        <f>EOD_T-A127</f>
        <v>175</v>
      </c>
      <c r="I127" s="83">
        <f t="shared" si="3"/>
        <v>2.9999999999999805E-2</v>
      </c>
      <c r="J127" s="83">
        <f t="shared" si="4"/>
        <v>1.1999999999999922</v>
      </c>
      <c r="K127" s="83">
        <f>J127-MTS_90DSMR</f>
        <v>1.4158304296969422</v>
      </c>
      <c r="L127" s="83">
        <f t="shared" si="5"/>
        <v>2.0045758056558278</v>
      </c>
    </row>
    <row r="128" spans="1:12" x14ac:dyDescent="0.25">
      <c r="A128" s="82">
        <v>41918</v>
      </c>
      <c r="B128" s="83">
        <v>2.6</v>
      </c>
      <c r="C128" s="83">
        <v>2.64</v>
      </c>
      <c r="D128" s="83">
        <v>2.59</v>
      </c>
      <c r="E128" s="83">
        <v>2.62</v>
      </c>
      <c r="F128" s="84">
        <v>1711200</v>
      </c>
      <c r="G128" s="83">
        <v>2.5</v>
      </c>
      <c r="H128" s="84">
        <f>EOD_T-A128</f>
        <v>176</v>
      </c>
      <c r="I128" s="83">
        <f t="shared" si="3"/>
        <v>2.9999999999999805E-2</v>
      </c>
      <c r="J128" s="83">
        <f t="shared" si="4"/>
        <v>1.214574898785417</v>
      </c>
      <c r="K128" s="83">
        <f>J128-MTS_90DSMR</f>
        <v>1.430405328482367</v>
      </c>
      <c r="L128" s="83">
        <f t="shared" si="5"/>
        <v>2.0460594037507485</v>
      </c>
    </row>
    <row r="129" spans="1:12" x14ac:dyDescent="0.25">
      <c r="A129" s="82">
        <v>41915</v>
      </c>
      <c r="B129" s="83">
        <v>2.63</v>
      </c>
      <c r="C129" s="83">
        <v>2.65</v>
      </c>
      <c r="D129" s="83">
        <v>2.59</v>
      </c>
      <c r="E129" s="83">
        <v>2.59</v>
      </c>
      <c r="F129" s="84">
        <v>4747300</v>
      </c>
      <c r="G129" s="83">
        <v>2.4700000000000002</v>
      </c>
      <c r="H129" s="84">
        <f>EOD_T-A129</f>
        <v>179</v>
      </c>
      <c r="I129" s="83">
        <f t="shared" si="3"/>
        <v>-5.9999999999999609E-2</v>
      </c>
      <c r="J129" s="83">
        <f t="shared" si="4"/>
        <v>-2.3715415019762691</v>
      </c>
      <c r="K129" s="83">
        <f>J129-MTS_90DSMR</f>
        <v>-2.1557110722793191</v>
      </c>
      <c r="L129" s="83">
        <f t="shared" si="5"/>
        <v>4.6470902271476522</v>
      </c>
    </row>
    <row r="130" spans="1:12" x14ac:dyDescent="0.25">
      <c r="A130" s="82">
        <v>41914</v>
      </c>
      <c r="B130" s="83">
        <v>2.68</v>
      </c>
      <c r="C130" s="83">
        <v>2.69</v>
      </c>
      <c r="D130" s="83">
        <v>2.62</v>
      </c>
      <c r="E130" s="83">
        <v>2.65</v>
      </c>
      <c r="F130" s="84">
        <v>5195400</v>
      </c>
      <c r="G130" s="83">
        <v>2.5299999999999998</v>
      </c>
      <c r="H130" s="84">
        <f>EOD_T-A130</f>
        <v>180</v>
      </c>
      <c r="I130" s="83">
        <f t="shared" si="3"/>
        <v>-4.0000000000000036E-2</v>
      </c>
      <c r="J130" s="83">
        <f t="shared" si="4"/>
        <v>-1.5564202334630364</v>
      </c>
      <c r="K130" s="83">
        <f>J130-MTS_90DSMR</f>
        <v>-1.3405898037660862</v>
      </c>
      <c r="L130" s="83">
        <f t="shared" si="5"/>
        <v>1.7971810219615934</v>
      </c>
    </row>
    <row r="131" spans="1:12" x14ac:dyDescent="0.25">
      <c r="A131" s="82">
        <v>41913</v>
      </c>
      <c r="B131" s="83">
        <v>2.62</v>
      </c>
      <c r="C131" s="83">
        <v>2.71</v>
      </c>
      <c r="D131" s="83">
        <v>2.61</v>
      </c>
      <c r="E131" s="83">
        <v>2.7</v>
      </c>
      <c r="F131" s="84">
        <v>5472800</v>
      </c>
      <c r="G131" s="83">
        <v>2.57</v>
      </c>
      <c r="H131" s="84">
        <f>EOD_T-A131</f>
        <v>181</v>
      </c>
      <c r="I131" s="83">
        <f t="shared" ref="I131:I194" si="6">G131-G132</f>
        <v>6.0000000000000053E-2</v>
      </c>
      <c r="J131" s="83">
        <f t="shared" ref="J131:J194" si="7">I131/G132*100</f>
        <v>2.3904382470119545</v>
      </c>
      <c r="K131" s="83">
        <f>J131-MTS_90DSMR</f>
        <v>2.6062686767089045</v>
      </c>
      <c r="L131" s="83">
        <f t="shared" ref="L131:L194" si="8">K131*K131</f>
        <v>6.792636415193984</v>
      </c>
    </row>
    <row r="132" spans="1:12" x14ac:dyDescent="0.25">
      <c r="A132" s="82">
        <v>41912</v>
      </c>
      <c r="B132" s="83">
        <v>2.61</v>
      </c>
      <c r="C132" s="83">
        <v>2.63</v>
      </c>
      <c r="D132" s="83">
        <v>2.58</v>
      </c>
      <c r="E132" s="83">
        <v>2.63</v>
      </c>
      <c r="F132" s="84">
        <v>4349600</v>
      </c>
      <c r="G132" s="83">
        <v>2.5099999999999998</v>
      </c>
      <c r="H132" s="84">
        <f>EOD_T-A132</f>
        <v>182</v>
      </c>
      <c r="I132" s="83">
        <f t="shared" si="6"/>
        <v>9.9999999999997868E-3</v>
      </c>
      <c r="J132" s="83">
        <f t="shared" si="7"/>
        <v>0.39999999999999153</v>
      </c>
      <c r="K132" s="83">
        <f>J132-MTS_90DSMR</f>
        <v>0.61583042969694168</v>
      </c>
      <c r="L132" s="83">
        <f t="shared" si="8"/>
        <v>0.37924711814071982</v>
      </c>
    </row>
    <row r="133" spans="1:12" x14ac:dyDescent="0.25">
      <c r="A133" s="82">
        <v>41911</v>
      </c>
      <c r="B133" s="83">
        <v>2.59</v>
      </c>
      <c r="C133" s="83">
        <v>2.63</v>
      </c>
      <c r="D133" s="83">
        <v>2.56</v>
      </c>
      <c r="E133" s="83">
        <v>2.62</v>
      </c>
      <c r="F133" s="84">
        <v>4607200</v>
      </c>
      <c r="G133" s="83">
        <v>2.5</v>
      </c>
      <c r="H133" s="84">
        <f>EOD_T-A133</f>
        <v>183</v>
      </c>
      <c r="I133" s="83">
        <f t="shared" si="6"/>
        <v>2.9999999999999805E-2</v>
      </c>
      <c r="J133" s="83">
        <f t="shared" si="7"/>
        <v>1.214574898785417</v>
      </c>
      <c r="K133" s="83">
        <f>J133-MTS_90DSMR</f>
        <v>1.430405328482367</v>
      </c>
      <c r="L133" s="83">
        <f t="shared" si="8"/>
        <v>2.0460594037507485</v>
      </c>
    </row>
    <row r="134" spans="1:12" x14ac:dyDescent="0.25">
      <c r="A134" s="82">
        <v>41908</v>
      </c>
      <c r="B134" s="83">
        <v>2.65</v>
      </c>
      <c r="C134" s="83">
        <v>2.65</v>
      </c>
      <c r="D134" s="83">
        <v>2.59</v>
      </c>
      <c r="E134" s="83">
        <v>2.59</v>
      </c>
      <c r="F134" s="84">
        <v>4629400</v>
      </c>
      <c r="G134" s="83">
        <v>2.4700000000000002</v>
      </c>
      <c r="H134" s="84">
        <f>EOD_T-A134</f>
        <v>186</v>
      </c>
      <c r="I134" s="83">
        <f t="shared" si="6"/>
        <v>-7.9999999999999627E-2</v>
      </c>
      <c r="J134" s="83">
        <f t="shared" si="7"/>
        <v>-3.1372549019607696</v>
      </c>
      <c r="K134" s="83">
        <f>J134-MTS_90DSMR</f>
        <v>-2.9214244722638196</v>
      </c>
      <c r="L134" s="83">
        <f t="shared" si="8"/>
        <v>8.5347209471419365</v>
      </c>
    </row>
    <row r="135" spans="1:12" x14ac:dyDescent="0.25">
      <c r="A135" s="82">
        <v>41907</v>
      </c>
      <c r="B135" s="83">
        <v>2.71</v>
      </c>
      <c r="C135" s="83">
        <v>2.72</v>
      </c>
      <c r="D135" s="83">
        <v>2.67</v>
      </c>
      <c r="E135" s="83">
        <v>2.67</v>
      </c>
      <c r="F135" s="84">
        <v>3699900</v>
      </c>
      <c r="G135" s="83">
        <v>2.5499999999999998</v>
      </c>
      <c r="H135" s="84">
        <f>EOD_T-A135</f>
        <v>187</v>
      </c>
      <c r="I135" s="83">
        <f t="shared" si="6"/>
        <v>-2.0000000000000018E-2</v>
      </c>
      <c r="J135" s="83">
        <f t="shared" si="7"/>
        <v>-0.77821011673151819</v>
      </c>
      <c r="K135" s="83">
        <f>J135-MTS_90DSMR</f>
        <v>-0.56237968703456809</v>
      </c>
      <c r="L135" s="83">
        <f t="shared" si="8"/>
        <v>0.31627091238909877</v>
      </c>
    </row>
    <row r="136" spans="1:12" x14ac:dyDescent="0.25">
      <c r="A136" s="82">
        <v>41906</v>
      </c>
      <c r="B136" s="83">
        <v>2.75</v>
      </c>
      <c r="C136" s="83">
        <v>2.77</v>
      </c>
      <c r="D136" s="83">
        <v>2.69</v>
      </c>
      <c r="E136" s="83">
        <v>2.7</v>
      </c>
      <c r="F136" s="84">
        <v>4610500</v>
      </c>
      <c r="G136" s="83">
        <v>2.57</v>
      </c>
      <c r="H136" s="84">
        <f>EOD_T-A136</f>
        <v>188</v>
      </c>
      <c r="I136" s="83">
        <f t="shared" si="6"/>
        <v>-0.10000000000000009</v>
      </c>
      <c r="J136" s="83">
        <f t="shared" si="7"/>
        <v>-3.7453183520599289</v>
      </c>
      <c r="K136" s="83">
        <f>J136-MTS_90DSMR</f>
        <v>-3.5294879223629789</v>
      </c>
      <c r="L136" s="83">
        <f t="shared" si="8"/>
        <v>12.457284994106137</v>
      </c>
    </row>
    <row r="137" spans="1:12" x14ac:dyDescent="0.25">
      <c r="A137" s="82">
        <v>41905</v>
      </c>
      <c r="B137" s="83">
        <v>2.75</v>
      </c>
      <c r="C137" s="83">
        <v>2.8</v>
      </c>
      <c r="D137" s="83">
        <v>2.72</v>
      </c>
      <c r="E137" s="83">
        <v>2.8</v>
      </c>
      <c r="F137" s="84">
        <v>5744900</v>
      </c>
      <c r="G137" s="83">
        <v>2.67</v>
      </c>
      <c r="H137" s="84">
        <f>EOD_T-A137</f>
        <v>189</v>
      </c>
      <c r="I137" s="83">
        <f t="shared" si="6"/>
        <v>8.9999999999999858E-2</v>
      </c>
      <c r="J137" s="83">
        <f t="shared" si="7"/>
        <v>3.48837209302325</v>
      </c>
      <c r="K137" s="83">
        <f>J137-MTS_90DSMR</f>
        <v>3.7042025227202</v>
      </c>
      <c r="L137" s="83">
        <f t="shared" si="8"/>
        <v>13.721116329326694</v>
      </c>
    </row>
    <row r="138" spans="1:12" x14ac:dyDescent="0.25">
      <c r="A138" s="82">
        <v>41904</v>
      </c>
      <c r="B138" s="83">
        <v>2.7</v>
      </c>
      <c r="C138" s="83">
        <v>2.75</v>
      </c>
      <c r="D138" s="83">
        <v>2.69</v>
      </c>
      <c r="E138" s="83">
        <v>2.71</v>
      </c>
      <c r="F138" s="84">
        <v>4419300</v>
      </c>
      <c r="G138" s="83">
        <v>2.58</v>
      </c>
      <c r="H138" s="84">
        <f>EOD_T-A138</f>
        <v>190</v>
      </c>
      <c r="I138" s="83">
        <f t="shared" si="6"/>
        <v>3.0000000000000249E-2</v>
      </c>
      <c r="J138" s="83">
        <f t="shared" si="7"/>
        <v>1.1764705882353039</v>
      </c>
      <c r="K138" s="83">
        <f>J138-MTS_90DSMR</f>
        <v>1.3923010179322541</v>
      </c>
      <c r="L138" s="83">
        <f t="shared" si="8"/>
        <v>1.938502124535191</v>
      </c>
    </row>
    <row r="139" spans="1:12" x14ac:dyDescent="0.25">
      <c r="A139" s="82">
        <v>41901</v>
      </c>
      <c r="B139" s="83">
        <v>2.74</v>
      </c>
      <c r="C139" s="83">
        <v>2.74</v>
      </c>
      <c r="D139" s="83">
        <v>2.66</v>
      </c>
      <c r="E139" s="83">
        <v>2.67</v>
      </c>
      <c r="F139" s="84">
        <v>5491800</v>
      </c>
      <c r="G139" s="83">
        <v>2.5499999999999998</v>
      </c>
      <c r="H139" s="84">
        <f>EOD_T-A139</f>
        <v>193</v>
      </c>
      <c r="I139" s="83">
        <f t="shared" si="6"/>
        <v>-6.0000000000000053E-2</v>
      </c>
      <c r="J139" s="83">
        <f t="shared" si="7"/>
        <v>-2.2988505747126458</v>
      </c>
      <c r="K139" s="83">
        <f>J139-MTS_90DSMR</f>
        <v>-2.0830201450156958</v>
      </c>
      <c r="L139" s="83">
        <f t="shared" si="8"/>
        <v>4.3389729245412099</v>
      </c>
    </row>
    <row r="140" spans="1:12" x14ac:dyDescent="0.25">
      <c r="A140" s="82">
        <v>41900</v>
      </c>
      <c r="B140" s="83">
        <v>2.73</v>
      </c>
      <c r="C140" s="83">
        <v>2.75</v>
      </c>
      <c r="D140" s="83">
        <v>2.63</v>
      </c>
      <c r="E140" s="83">
        <v>2.74</v>
      </c>
      <c r="F140" s="84">
        <v>4743700</v>
      </c>
      <c r="G140" s="83">
        <v>2.61</v>
      </c>
      <c r="H140" s="84">
        <f>EOD_T-A140</f>
        <v>194</v>
      </c>
      <c r="I140" s="83">
        <f t="shared" si="6"/>
        <v>2.9999999999999805E-2</v>
      </c>
      <c r="J140" s="83">
        <f t="shared" si="7"/>
        <v>1.1627906976744109</v>
      </c>
      <c r="K140" s="83">
        <f>J140-MTS_90DSMR</f>
        <v>1.3786211273713609</v>
      </c>
      <c r="L140" s="83">
        <f t="shared" si="8"/>
        <v>1.9005962128346821</v>
      </c>
    </row>
    <row r="141" spans="1:12" x14ac:dyDescent="0.25">
      <c r="A141" s="82">
        <v>41899</v>
      </c>
      <c r="B141" s="83">
        <v>2.74</v>
      </c>
      <c r="C141" s="83">
        <v>2.75</v>
      </c>
      <c r="D141" s="83">
        <v>2.67</v>
      </c>
      <c r="E141" s="83">
        <v>2.71</v>
      </c>
      <c r="F141" s="84">
        <v>5388200</v>
      </c>
      <c r="G141" s="83">
        <v>2.58</v>
      </c>
      <c r="H141" s="84">
        <f>EOD_T-A141</f>
        <v>195</v>
      </c>
      <c r="I141" s="83">
        <f t="shared" si="6"/>
        <v>-2.9999999999999805E-2</v>
      </c>
      <c r="J141" s="83">
        <f t="shared" si="7"/>
        <v>-1.1494252873563144</v>
      </c>
      <c r="K141" s="83">
        <f>J141-MTS_90DSMR</f>
        <v>-0.93359485765936434</v>
      </c>
      <c r="L141" s="83">
        <f t="shared" si="8"/>
        <v>0.87159935824800872</v>
      </c>
    </row>
    <row r="142" spans="1:12" x14ac:dyDescent="0.25">
      <c r="A142" s="82">
        <v>41898</v>
      </c>
      <c r="B142" s="83">
        <v>2.72</v>
      </c>
      <c r="C142" s="83">
        <v>2.75</v>
      </c>
      <c r="D142" s="83">
        <v>2.7</v>
      </c>
      <c r="E142" s="83">
        <v>2.74</v>
      </c>
      <c r="F142" s="84">
        <v>3444200</v>
      </c>
      <c r="G142" s="83">
        <v>2.61</v>
      </c>
      <c r="H142" s="84">
        <f>EOD_T-A142</f>
        <v>196</v>
      </c>
      <c r="I142" s="83">
        <f t="shared" si="6"/>
        <v>9.9999999999997868E-3</v>
      </c>
      <c r="J142" s="83">
        <f t="shared" si="7"/>
        <v>0.38461538461537642</v>
      </c>
      <c r="K142" s="83">
        <f>J142-MTS_90DSMR</f>
        <v>0.60044581431232658</v>
      </c>
      <c r="L142" s="83">
        <f t="shared" si="8"/>
        <v>0.36053517592519296</v>
      </c>
    </row>
    <row r="143" spans="1:12" x14ac:dyDescent="0.25">
      <c r="A143" s="82">
        <v>41897</v>
      </c>
      <c r="B143" s="83">
        <v>2.77</v>
      </c>
      <c r="C143" s="83">
        <v>2.78</v>
      </c>
      <c r="D143" s="83">
        <v>2.72</v>
      </c>
      <c r="E143" s="83">
        <v>2.73</v>
      </c>
      <c r="F143" s="84">
        <v>3089700</v>
      </c>
      <c r="G143" s="83">
        <v>2.6</v>
      </c>
      <c r="H143" s="84">
        <f>EOD_T-A143</f>
        <v>197</v>
      </c>
      <c r="I143" s="83">
        <f t="shared" si="6"/>
        <v>-6.0000000000000053E-2</v>
      </c>
      <c r="J143" s="83">
        <f t="shared" si="7"/>
        <v>-2.2556390977443628</v>
      </c>
      <c r="K143" s="83">
        <f>J143-MTS_90DSMR</f>
        <v>-2.0398086680474128</v>
      </c>
      <c r="L143" s="83">
        <f t="shared" si="8"/>
        <v>4.1608194022413603</v>
      </c>
    </row>
    <row r="144" spans="1:12" x14ac:dyDescent="0.25">
      <c r="A144" s="82">
        <v>41894</v>
      </c>
      <c r="B144" s="83">
        <v>2.81</v>
      </c>
      <c r="C144" s="83">
        <v>2.82</v>
      </c>
      <c r="D144" s="83">
        <v>2.77</v>
      </c>
      <c r="E144" s="83">
        <v>2.79</v>
      </c>
      <c r="F144" s="84">
        <v>2712400</v>
      </c>
      <c r="G144" s="83">
        <v>2.66</v>
      </c>
      <c r="H144" s="84">
        <f>EOD_T-A144</f>
        <v>200</v>
      </c>
      <c r="I144" s="83">
        <f t="shared" si="6"/>
        <v>-4.0000000000000036E-2</v>
      </c>
      <c r="J144" s="83">
        <f t="shared" si="7"/>
        <v>-1.4814814814814827</v>
      </c>
      <c r="K144" s="83">
        <f>J144-MTS_90DSMR</f>
        <v>-1.2656510517845327</v>
      </c>
      <c r="L144" s="83">
        <f t="shared" si="8"/>
        <v>1.601872584883294</v>
      </c>
    </row>
    <row r="145" spans="1:12" x14ac:dyDescent="0.25">
      <c r="A145" s="82">
        <v>41893</v>
      </c>
      <c r="B145" s="83">
        <v>2.83</v>
      </c>
      <c r="C145" s="83">
        <v>2.84</v>
      </c>
      <c r="D145" s="83">
        <v>2.8</v>
      </c>
      <c r="E145" s="83">
        <v>2.83</v>
      </c>
      <c r="F145" s="84">
        <v>2150400</v>
      </c>
      <c r="G145" s="83">
        <v>2.7</v>
      </c>
      <c r="H145" s="84">
        <f>EOD_T-A145</f>
        <v>201</v>
      </c>
      <c r="I145" s="83">
        <f t="shared" si="6"/>
        <v>1.0000000000000231E-2</v>
      </c>
      <c r="J145" s="83">
        <f t="shared" si="7"/>
        <v>0.37174721189591942</v>
      </c>
      <c r="K145" s="83">
        <f>J145-MTS_90DSMR</f>
        <v>0.58757764159286952</v>
      </c>
      <c r="L145" s="83">
        <f t="shared" si="8"/>
        <v>0.34524748489983864</v>
      </c>
    </row>
    <row r="146" spans="1:12" x14ac:dyDescent="0.25">
      <c r="A146" s="82">
        <v>41892</v>
      </c>
      <c r="B146" s="83">
        <v>2.78</v>
      </c>
      <c r="C146" s="83">
        <v>2.82</v>
      </c>
      <c r="D146" s="83">
        <v>2.78</v>
      </c>
      <c r="E146" s="83">
        <v>2.82</v>
      </c>
      <c r="F146" s="84">
        <v>2164700</v>
      </c>
      <c r="G146" s="83">
        <v>2.69</v>
      </c>
      <c r="H146" s="84">
        <f>EOD_T-A146</f>
        <v>202</v>
      </c>
      <c r="I146" s="83">
        <f t="shared" si="6"/>
        <v>2.0000000000000018E-2</v>
      </c>
      <c r="J146" s="83">
        <f t="shared" si="7"/>
        <v>0.74906367041198574</v>
      </c>
      <c r="K146" s="83">
        <f>J146-MTS_90DSMR</f>
        <v>0.96489410010893584</v>
      </c>
      <c r="L146" s="83">
        <f t="shared" si="8"/>
        <v>0.93102062442503308</v>
      </c>
    </row>
    <row r="147" spans="1:12" x14ac:dyDescent="0.25">
      <c r="A147" s="82">
        <v>41891</v>
      </c>
      <c r="B147" s="83">
        <v>2.78</v>
      </c>
      <c r="C147" s="83">
        <v>2.8</v>
      </c>
      <c r="D147" s="83">
        <v>2.77</v>
      </c>
      <c r="E147" s="83">
        <v>2.8</v>
      </c>
      <c r="F147" s="84">
        <v>2391100</v>
      </c>
      <c r="G147" s="83">
        <v>2.67</v>
      </c>
      <c r="H147" s="84">
        <f>EOD_T-A147</f>
        <v>203</v>
      </c>
      <c r="I147" s="83">
        <f t="shared" si="6"/>
        <v>0</v>
      </c>
      <c r="J147" s="83">
        <f t="shared" si="7"/>
        <v>0</v>
      </c>
      <c r="K147" s="83">
        <f>J147-MTS_90DSMR</f>
        <v>0.2158304296969501</v>
      </c>
      <c r="L147" s="83">
        <f t="shared" si="8"/>
        <v>4.6582774383170121E-2</v>
      </c>
    </row>
    <row r="148" spans="1:12" x14ac:dyDescent="0.25">
      <c r="A148" s="82">
        <v>41890</v>
      </c>
      <c r="B148" s="83">
        <v>2.81</v>
      </c>
      <c r="C148" s="83">
        <v>2.83</v>
      </c>
      <c r="D148" s="83">
        <v>2.78</v>
      </c>
      <c r="E148" s="83">
        <v>2.8</v>
      </c>
      <c r="F148" s="84">
        <v>1832600</v>
      </c>
      <c r="G148" s="83">
        <v>2.67</v>
      </c>
      <c r="H148" s="84">
        <f>EOD_T-A148</f>
        <v>204</v>
      </c>
      <c r="I148" s="83">
        <f t="shared" si="6"/>
        <v>-4.0000000000000036E-2</v>
      </c>
      <c r="J148" s="83">
        <f t="shared" si="7"/>
        <v>-1.4760147601476028</v>
      </c>
      <c r="K148" s="83">
        <f>J148-MTS_90DSMR</f>
        <v>-1.2601843304506528</v>
      </c>
      <c r="L148" s="83">
        <f t="shared" si="8"/>
        <v>1.5880645467133601</v>
      </c>
    </row>
    <row r="149" spans="1:12" x14ac:dyDescent="0.25">
      <c r="A149" s="82">
        <v>41887</v>
      </c>
      <c r="B149" s="83">
        <v>2.84</v>
      </c>
      <c r="C149" s="83">
        <v>2.86</v>
      </c>
      <c r="D149" s="83">
        <v>2.81</v>
      </c>
      <c r="E149" s="83">
        <v>2.84</v>
      </c>
      <c r="F149" s="84">
        <v>2853000</v>
      </c>
      <c r="G149" s="83">
        <v>2.71</v>
      </c>
      <c r="H149" s="84">
        <f>EOD_T-A149</f>
        <v>207</v>
      </c>
      <c r="I149" s="83">
        <f t="shared" si="6"/>
        <v>-2.0000000000000018E-2</v>
      </c>
      <c r="J149" s="83">
        <f t="shared" si="7"/>
        <v>-0.73260073260073333</v>
      </c>
      <c r="K149" s="83">
        <f>J149-MTS_90DSMR</f>
        <v>-0.51677030290378323</v>
      </c>
      <c r="L149" s="83">
        <f t="shared" si="8"/>
        <v>0.26705154596326786</v>
      </c>
    </row>
    <row r="150" spans="1:12" x14ac:dyDescent="0.25">
      <c r="A150" s="82">
        <v>41886</v>
      </c>
      <c r="B150" s="83">
        <v>2.82</v>
      </c>
      <c r="C150" s="83">
        <v>2.86</v>
      </c>
      <c r="D150" s="83">
        <v>2.82</v>
      </c>
      <c r="E150" s="83">
        <v>2.86</v>
      </c>
      <c r="F150" s="84">
        <v>1915500</v>
      </c>
      <c r="G150" s="83">
        <v>2.73</v>
      </c>
      <c r="H150" s="84">
        <f>EOD_T-A150</f>
        <v>208</v>
      </c>
      <c r="I150" s="83">
        <f t="shared" si="6"/>
        <v>9.9999999999997868E-3</v>
      </c>
      <c r="J150" s="83">
        <f t="shared" si="7"/>
        <v>0.36764705882352156</v>
      </c>
      <c r="K150" s="83">
        <f>J150-MTS_90DSMR</f>
        <v>0.58347748852047165</v>
      </c>
      <c r="L150" s="83">
        <f t="shared" si="8"/>
        <v>0.34044597961015716</v>
      </c>
    </row>
    <row r="151" spans="1:12" x14ac:dyDescent="0.25">
      <c r="A151" s="82">
        <v>41885</v>
      </c>
      <c r="B151" s="83">
        <v>2.83</v>
      </c>
      <c r="C151" s="83">
        <v>2.85</v>
      </c>
      <c r="D151" s="83">
        <v>2.83</v>
      </c>
      <c r="E151" s="83">
        <v>2.85</v>
      </c>
      <c r="F151" s="84">
        <v>1723800</v>
      </c>
      <c r="G151" s="83">
        <v>2.72</v>
      </c>
      <c r="H151" s="84">
        <f>EOD_T-A151</f>
        <v>209</v>
      </c>
      <c r="I151" s="83">
        <f t="shared" si="6"/>
        <v>0</v>
      </c>
      <c r="J151" s="83">
        <f t="shared" si="7"/>
        <v>0</v>
      </c>
      <c r="K151" s="83">
        <f>J151-MTS_90DSMR</f>
        <v>0.2158304296969501</v>
      </c>
      <c r="L151" s="83">
        <f t="shared" si="8"/>
        <v>4.6582774383170121E-2</v>
      </c>
    </row>
    <row r="152" spans="1:12" x14ac:dyDescent="0.25">
      <c r="A152" s="82">
        <v>41884</v>
      </c>
      <c r="B152" s="83">
        <v>2.81</v>
      </c>
      <c r="C152" s="83">
        <v>2.85</v>
      </c>
      <c r="D152" s="83">
        <v>2.78</v>
      </c>
      <c r="E152" s="83">
        <v>2.85</v>
      </c>
      <c r="F152" s="84">
        <v>3587600</v>
      </c>
      <c r="G152" s="83">
        <v>2.72</v>
      </c>
      <c r="H152" s="84">
        <f>EOD_T-A152</f>
        <v>210</v>
      </c>
      <c r="I152" s="83">
        <f t="shared" si="6"/>
        <v>4.0000000000000036E-2</v>
      </c>
      <c r="J152" s="83">
        <f t="shared" si="7"/>
        <v>1.492537313432837</v>
      </c>
      <c r="K152" s="83">
        <f>J152-MTS_90DSMR</f>
        <v>1.708367743129787</v>
      </c>
      <c r="L152" s="83">
        <f t="shared" si="8"/>
        <v>2.9185203457663618</v>
      </c>
    </row>
    <row r="153" spans="1:12" x14ac:dyDescent="0.25">
      <c r="A153" s="82">
        <v>41883</v>
      </c>
      <c r="B153" s="83">
        <v>2.81</v>
      </c>
      <c r="C153" s="83">
        <v>2.84</v>
      </c>
      <c r="D153" s="83">
        <v>2.79</v>
      </c>
      <c r="E153" s="83">
        <v>2.81</v>
      </c>
      <c r="F153" s="84">
        <v>1690500</v>
      </c>
      <c r="G153" s="83">
        <v>2.68</v>
      </c>
      <c r="H153" s="84">
        <f>EOD_T-A153</f>
        <v>211</v>
      </c>
      <c r="I153" s="83">
        <f t="shared" si="6"/>
        <v>0</v>
      </c>
      <c r="J153" s="83">
        <f t="shared" si="7"/>
        <v>0</v>
      </c>
      <c r="K153" s="83">
        <f>J153-MTS_90DSMR</f>
        <v>0.2158304296969501</v>
      </c>
      <c r="L153" s="83">
        <f t="shared" si="8"/>
        <v>4.6582774383170121E-2</v>
      </c>
    </row>
    <row r="154" spans="1:12" x14ac:dyDescent="0.25">
      <c r="A154" s="82">
        <v>41880</v>
      </c>
      <c r="B154" s="83">
        <v>2.79</v>
      </c>
      <c r="C154" s="83">
        <v>2.81</v>
      </c>
      <c r="D154" s="83">
        <v>2.75</v>
      </c>
      <c r="E154" s="83">
        <v>2.81</v>
      </c>
      <c r="F154" s="84">
        <v>8256800</v>
      </c>
      <c r="G154" s="83">
        <v>2.68</v>
      </c>
      <c r="H154" s="84">
        <f>EOD_T-A154</f>
        <v>214</v>
      </c>
      <c r="I154" s="83">
        <f t="shared" si="6"/>
        <v>1.0000000000000231E-2</v>
      </c>
      <c r="J154" s="83">
        <f t="shared" si="7"/>
        <v>0.3745318352060012</v>
      </c>
      <c r="K154" s="83">
        <f>J154-MTS_90DSMR</f>
        <v>0.59036226490295129</v>
      </c>
      <c r="L154" s="83">
        <f t="shared" si="8"/>
        <v>0.34852760382134246</v>
      </c>
    </row>
    <row r="155" spans="1:12" x14ac:dyDescent="0.25">
      <c r="A155" s="82">
        <v>41879</v>
      </c>
      <c r="B155" s="83">
        <v>2.82</v>
      </c>
      <c r="C155" s="83">
        <v>2.86</v>
      </c>
      <c r="D155" s="83">
        <v>2.79</v>
      </c>
      <c r="E155" s="83">
        <v>2.8</v>
      </c>
      <c r="F155" s="84">
        <v>4572600</v>
      </c>
      <c r="G155" s="83">
        <v>2.67</v>
      </c>
      <c r="H155" s="84">
        <f>EOD_T-A155</f>
        <v>215</v>
      </c>
      <c r="I155" s="83">
        <f t="shared" si="6"/>
        <v>-7.0000000000000284E-2</v>
      </c>
      <c r="J155" s="83">
        <f t="shared" si="7"/>
        <v>-2.5547445255474552</v>
      </c>
      <c r="K155" s="83">
        <f>J155-MTS_90DSMR</f>
        <v>-2.3389140958505052</v>
      </c>
      <c r="L155" s="83">
        <f t="shared" si="8"/>
        <v>5.4705191477681865</v>
      </c>
    </row>
    <row r="156" spans="1:12" x14ac:dyDescent="0.25">
      <c r="A156" s="82">
        <v>41878</v>
      </c>
      <c r="B156" s="83">
        <v>2.84</v>
      </c>
      <c r="C156" s="83">
        <v>2.87</v>
      </c>
      <c r="D156" s="83">
        <v>2.83</v>
      </c>
      <c r="E156" s="83">
        <v>2.87</v>
      </c>
      <c r="F156" s="84">
        <v>3191600</v>
      </c>
      <c r="G156" s="83">
        <v>2.74</v>
      </c>
      <c r="H156" s="84">
        <f>EOD_T-A156</f>
        <v>216</v>
      </c>
      <c r="I156" s="83">
        <f t="shared" si="6"/>
        <v>2.0000000000000018E-2</v>
      </c>
      <c r="J156" s="83">
        <f t="shared" si="7"/>
        <v>0.73529411764705943</v>
      </c>
      <c r="K156" s="83">
        <f>J156-MTS_90DSMR</f>
        <v>0.95112454734400953</v>
      </c>
      <c r="L156" s="83">
        <f t="shared" si="8"/>
        <v>0.90463790456034698</v>
      </c>
    </row>
    <row r="157" spans="1:12" x14ac:dyDescent="0.25">
      <c r="A157" s="82">
        <v>41877</v>
      </c>
      <c r="B157" s="83">
        <v>2.85</v>
      </c>
      <c r="C157" s="83">
        <v>2.86</v>
      </c>
      <c r="D157" s="83">
        <v>2.82</v>
      </c>
      <c r="E157" s="83">
        <v>2.85</v>
      </c>
      <c r="F157" s="84">
        <v>2392500</v>
      </c>
      <c r="G157" s="83">
        <v>2.72</v>
      </c>
      <c r="H157" s="84">
        <f>EOD_T-A157</f>
        <v>217</v>
      </c>
      <c r="I157" s="83">
        <f t="shared" si="6"/>
        <v>-2.0000000000000018E-2</v>
      </c>
      <c r="J157" s="83">
        <f t="shared" si="7"/>
        <v>-0.72992700729927062</v>
      </c>
      <c r="K157" s="83">
        <f>J157-MTS_90DSMR</f>
        <v>-0.51409657760232053</v>
      </c>
      <c r="L157" s="83">
        <f t="shared" si="8"/>
        <v>0.26429529110241878</v>
      </c>
    </row>
    <row r="158" spans="1:12" x14ac:dyDescent="0.25">
      <c r="A158" s="82">
        <v>41876</v>
      </c>
      <c r="B158" s="83">
        <v>2.81</v>
      </c>
      <c r="C158" s="83">
        <v>2.88</v>
      </c>
      <c r="D158" s="83">
        <v>2.81</v>
      </c>
      <c r="E158" s="83">
        <v>2.87</v>
      </c>
      <c r="F158" s="84">
        <v>4972400</v>
      </c>
      <c r="G158" s="83">
        <v>2.74</v>
      </c>
      <c r="H158" s="84">
        <f>EOD_T-A158</f>
        <v>218</v>
      </c>
      <c r="I158" s="83">
        <f t="shared" si="6"/>
        <v>4.0000000000000036E-2</v>
      </c>
      <c r="J158" s="83">
        <f t="shared" si="7"/>
        <v>1.4814814814814827</v>
      </c>
      <c r="K158" s="83">
        <f>J158-MTS_90DSMR</f>
        <v>1.6973119111784327</v>
      </c>
      <c r="L158" s="83">
        <f t="shared" si="8"/>
        <v>2.8808677238281839</v>
      </c>
    </row>
    <row r="159" spans="1:12" x14ac:dyDescent="0.25">
      <c r="A159" s="82">
        <v>41873</v>
      </c>
      <c r="B159" s="83">
        <v>2.91</v>
      </c>
      <c r="C159" s="83">
        <v>2.92</v>
      </c>
      <c r="D159" s="83">
        <v>2.83</v>
      </c>
      <c r="E159" s="83">
        <v>2.83</v>
      </c>
      <c r="F159" s="84">
        <v>6445800</v>
      </c>
      <c r="G159" s="83">
        <v>2.7</v>
      </c>
      <c r="H159" s="84">
        <f>EOD_T-A159</f>
        <v>221</v>
      </c>
      <c r="I159" s="83">
        <f t="shared" si="6"/>
        <v>-7.9999999999999627E-2</v>
      </c>
      <c r="J159" s="83">
        <f t="shared" si="7"/>
        <v>-2.8776978417266053</v>
      </c>
      <c r="K159" s="83">
        <f>J159-MTS_90DSMR</f>
        <v>-2.6618674120296553</v>
      </c>
      <c r="L159" s="83">
        <f t="shared" si="8"/>
        <v>7.085538119225455</v>
      </c>
    </row>
    <row r="160" spans="1:12" x14ac:dyDescent="0.25">
      <c r="A160" s="82">
        <v>41872</v>
      </c>
      <c r="B160" s="83">
        <v>2.91</v>
      </c>
      <c r="C160" s="83">
        <v>2.94</v>
      </c>
      <c r="D160" s="83">
        <v>2.9</v>
      </c>
      <c r="E160" s="83">
        <v>2.92</v>
      </c>
      <c r="F160" s="84">
        <v>3969300</v>
      </c>
      <c r="G160" s="83">
        <v>2.78</v>
      </c>
      <c r="H160" s="84">
        <f>EOD_T-A160</f>
        <v>222</v>
      </c>
      <c r="I160" s="83">
        <f t="shared" si="6"/>
        <v>2.0000000000000018E-2</v>
      </c>
      <c r="J160" s="83">
        <f t="shared" si="7"/>
        <v>0.72463768115942095</v>
      </c>
      <c r="K160" s="83">
        <f>J160-MTS_90DSMR</f>
        <v>0.94046811085637105</v>
      </c>
      <c r="L160" s="83">
        <f t="shared" si="8"/>
        <v>0.88448026753775144</v>
      </c>
    </row>
    <row r="161" spans="1:12" x14ac:dyDescent="0.25">
      <c r="A161" s="82">
        <v>41871</v>
      </c>
      <c r="B161" s="83">
        <v>2.89</v>
      </c>
      <c r="C161" s="83">
        <v>2.9</v>
      </c>
      <c r="D161" s="83">
        <v>2.87</v>
      </c>
      <c r="E161" s="83">
        <v>2.89</v>
      </c>
      <c r="F161" s="84">
        <v>3550200</v>
      </c>
      <c r="G161" s="83">
        <v>2.76</v>
      </c>
      <c r="H161" s="84">
        <f>EOD_T-A161</f>
        <v>223</v>
      </c>
      <c r="I161" s="83">
        <f t="shared" si="6"/>
        <v>0</v>
      </c>
      <c r="J161" s="83">
        <f t="shared" si="7"/>
        <v>0</v>
      </c>
      <c r="K161" s="83">
        <f>J161-MTS_90DSMR</f>
        <v>0.2158304296969501</v>
      </c>
      <c r="L161" s="83">
        <f t="shared" si="8"/>
        <v>4.6582774383170121E-2</v>
      </c>
    </row>
    <row r="162" spans="1:12" x14ac:dyDescent="0.25">
      <c r="A162" s="82">
        <v>41870</v>
      </c>
      <c r="B162" s="83">
        <v>2.89</v>
      </c>
      <c r="C162" s="83">
        <v>2.9</v>
      </c>
      <c r="D162" s="83">
        <v>2.88</v>
      </c>
      <c r="E162" s="83">
        <v>2.89</v>
      </c>
      <c r="F162" s="84">
        <v>2905300</v>
      </c>
      <c r="G162" s="83">
        <v>2.76</v>
      </c>
      <c r="H162" s="84">
        <f>EOD_T-A162</f>
        <v>224</v>
      </c>
      <c r="I162" s="83">
        <f t="shared" si="6"/>
        <v>9.9999999999997868E-3</v>
      </c>
      <c r="J162" s="83">
        <f t="shared" si="7"/>
        <v>0.36363636363635587</v>
      </c>
      <c r="K162" s="83">
        <f>J162-MTS_90DSMR</f>
        <v>0.57946679333330597</v>
      </c>
      <c r="L162" s="83">
        <f t="shared" si="8"/>
        <v>0.33578176457598435</v>
      </c>
    </row>
    <row r="163" spans="1:12" x14ac:dyDescent="0.25">
      <c r="A163" s="82">
        <v>41869</v>
      </c>
      <c r="B163" s="83">
        <v>2.87</v>
      </c>
      <c r="C163" s="83">
        <v>2.88</v>
      </c>
      <c r="D163" s="83">
        <v>2.84</v>
      </c>
      <c r="E163" s="83">
        <v>2.88</v>
      </c>
      <c r="F163" s="84">
        <v>1777100</v>
      </c>
      <c r="G163" s="83">
        <v>2.75</v>
      </c>
      <c r="H163" s="84">
        <f>EOD_T-A163</f>
        <v>225</v>
      </c>
      <c r="I163" s="83">
        <f t="shared" si="6"/>
        <v>9.9999999999997868E-3</v>
      </c>
      <c r="J163" s="83">
        <f t="shared" si="7"/>
        <v>0.36496350364962721</v>
      </c>
      <c r="K163" s="83">
        <f>J163-MTS_90DSMR</f>
        <v>0.58079393334657725</v>
      </c>
      <c r="L163" s="83">
        <f t="shared" si="8"/>
        <v>0.33732159301218839</v>
      </c>
    </row>
    <row r="164" spans="1:12" x14ac:dyDescent="0.25">
      <c r="A164" s="82">
        <v>41866</v>
      </c>
      <c r="B164" s="83">
        <v>2.87</v>
      </c>
      <c r="C164" s="83">
        <v>2.88</v>
      </c>
      <c r="D164" s="83">
        <v>2.85</v>
      </c>
      <c r="E164" s="83">
        <v>2.87</v>
      </c>
      <c r="F164" s="84">
        <v>1915700</v>
      </c>
      <c r="G164" s="83">
        <v>2.74</v>
      </c>
      <c r="H164" s="84">
        <f>EOD_T-A164</f>
        <v>228</v>
      </c>
      <c r="I164" s="83">
        <f t="shared" si="6"/>
        <v>0</v>
      </c>
      <c r="J164" s="83">
        <f t="shared" si="7"/>
        <v>0</v>
      </c>
      <c r="K164" s="83">
        <f>J164-MTS_90DSMR</f>
        <v>0.2158304296969501</v>
      </c>
      <c r="L164" s="83">
        <f t="shared" si="8"/>
        <v>4.6582774383170121E-2</v>
      </c>
    </row>
    <row r="165" spans="1:12" x14ac:dyDescent="0.25">
      <c r="A165" s="82">
        <v>41865</v>
      </c>
      <c r="B165" s="83">
        <v>2.86</v>
      </c>
      <c r="C165" s="83">
        <v>2.89</v>
      </c>
      <c r="D165" s="83">
        <v>2.85</v>
      </c>
      <c r="E165" s="83">
        <v>2.87</v>
      </c>
      <c r="F165" s="84">
        <v>6901100</v>
      </c>
      <c r="G165" s="83">
        <v>2.74</v>
      </c>
      <c r="H165" s="84">
        <f>EOD_T-A165</f>
        <v>229</v>
      </c>
      <c r="I165" s="83">
        <f t="shared" si="6"/>
        <v>1.0000000000000231E-2</v>
      </c>
      <c r="J165" s="83">
        <f t="shared" si="7"/>
        <v>0.36630036630037477</v>
      </c>
      <c r="K165" s="83">
        <f>J165-MTS_90DSMR</f>
        <v>0.58213079599732487</v>
      </c>
      <c r="L165" s="83">
        <f t="shared" si="8"/>
        <v>0.33887626364847906</v>
      </c>
    </row>
    <row r="166" spans="1:12" x14ac:dyDescent="0.25">
      <c r="A166" s="82">
        <v>41864</v>
      </c>
      <c r="B166" s="83">
        <v>2.83</v>
      </c>
      <c r="C166" s="83">
        <v>2.87</v>
      </c>
      <c r="D166" s="83">
        <v>2.83</v>
      </c>
      <c r="E166" s="83">
        <v>2.86</v>
      </c>
      <c r="F166" s="84">
        <v>3337300</v>
      </c>
      <c r="G166" s="83">
        <v>2.73</v>
      </c>
      <c r="H166" s="84">
        <f>EOD_T-A166</f>
        <v>230</v>
      </c>
      <c r="I166" s="83">
        <f t="shared" si="6"/>
        <v>9.9999999999997868E-3</v>
      </c>
      <c r="J166" s="83">
        <f t="shared" si="7"/>
        <v>0.36764705882352156</v>
      </c>
      <c r="K166" s="83">
        <f>J166-MTS_90DSMR</f>
        <v>0.58347748852047165</v>
      </c>
      <c r="L166" s="83">
        <f t="shared" si="8"/>
        <v>0.34044597961015716</v>
      </c>
    </row>
    <row r="167" spans="1:12" x14ac:dyDescent="0.25">
      <c r="A167" s="82">
        <v>41863</v>
      </c>
      <c r="B167" s="83">
        <v>2.84</v>
      </c>
      <c r="C167" s="83">
        <v>2.87</v>
      </c>
      <c r="D167" s="83">
        <v>2.82</v>
      </c>
      <c r="E167" s="83">
        <v>2.85</v>
      </c>
      <c r="F167" s="84">
        <v>4281300</v>
      </c>
      <c r="G167" s="83">
        <v>2.72</v>
      </c>
      <c r="H167" s="84">
        <f>EOD_T-A167</f>
        <v>231</v>
      </c>
      <c r="I167" s="83">
        <f t="shared" si="6"/>
        <v>1.0000000000000231E-2</v>
      </c>
      <c r="J167" s="83">
        <f t="shared" si="7"/>
        <v>0.36900369003690892</v>
      </c>
      <c r="K167" s="83">
        <f>J167-MTS_90DSMR</f>
        <v>0.58483411973385901</v>
      </c>
      <c r="L167" s="83">
        <f t="shared" si="8"/>
        <v>0.34203094760487773</v>
      </c>
    </row>
    <row r="168" spans="1:12" x14ac:dyDescent="0.25">
      <c r="A168" s="82">
        <v>41862</v>
      </c>
      <c r="B168" s="83">
        <v>2.86</v>
      </c>
      <c r="C168" s="83">
        <v>2.87</v>
      </c>
      <c r="D168" s="83">
        <v>2.82</v>
      </c>
      <c r="E168" s="83">
        <v>2.84</v>
      </c>
      <c r="F168" s="84">
        <v>2382500</v>
      </c>
      <c r="G168" s="83">
        <v>2.71</v>
      </c>
      <c r="H168" s="84">
        <f>EOD_T-A168</f>
        <v>232</v>
      </c>
      <c r="I168" s="83">
        <f t="shared" si="6"/>
        <v>-2.0000000000000018E-2</v>
      </c>
      <c r="J168" s="83">
        <f t="shared" si="7"/>
        <v>-0.73260073260073333</v>
      </c>
      <c r="K168" s="83">
        <f>J168-MTS_90DSMR</f>
        <v>-0.51677030290378323</v>
      </c>
      <c r="L168" s="83">
        <f t="shared" si="8"/>
        <v>0.26705154596326786</v>
      </c>
    </row>
    <row r="169" spans="1:12" x14ac:dyDescent="0.25">
      <c r="A169" s="82">
        <v>41859</v>
      </c>
      <c r="B169" s="83">
        <v>2.86</v>
      </c>
      <c r="C169" s="83">
        <v>2.9</v>
      </c>
      <c r="D169" s="83">
        <v>2.82</v>
      </c>
      <c r="E169" s="83">
        <v>2.86</v>
      </c>
      <c r="F169" s="84">
        <v>9418300</v>
      </c>
      <c r="G169" s="83">
        <v>2.73</v>
      </c>
      <c r="H169" s="84">
        <f>EOD_T-A169</f>
        <v>235</v>
      </c>
      <c r="I169" s="83">
        <f t="shared" si="6"/>
        <v>-1.0000000000000231E-2</v>
      </c>
      <c r="J169" s="83">
        <f t="shared" si="7"/>
        <v>-0.36496350364964342</v>
      </c>
      <c r="K169" s="83">
        <f>J169-MTS_90DSMR</f>
        <v>-0.14913307395269332</v>
      </c>
      <c r="L169" s="83">
        <f t="shared" si="8"/>
        <v>2.2240673746579495E-2</v>
      </c>
    </row>
    <row r="170" spans="1:12" x14ac:dyDescent="0.25">
      <c r="A170" s="82">
        <v>41858</v>
      </c>
      <c r="B170" s="83">
        <v>2.89</v>
      </c>
      <c r="C170" s="83">
        <v>2.9</v>
      </c>
      <c r="D170" s="83">
        <v>2.87</v>
      </c>
      <c r="E170" s="83">
        <v>2.87</v>
      </c>
      <c r="F170" s="84">
        <v>4846400</v>
      </c>
      <c r="G170" s="83">
        <v>2.74</v>
      </c>
      <c r="H170" s="84">
        <f>EOD_T-A170</f>
        <v>236</v>
      </c>
      <c r="I170" s="83">
        <f t="shared" si="6"/>
        <v>-2.9999999999999805E-2</v>
      </c>
      <c r="J170" s="83">
        <f t="shared" si="7"/>
        <v>-1.0830324909747222</v>
      </c>
      <c r="K170" s="83">
        <f>J170-MTS_90DSMR</f>
        <v>-0.86720206127777211</v>
      </c>
      <c r="L170" s="83">
        <f t="shared" si="8"/>
        <v>0.75203941508441685</v>
      </c>
    </row>
    <row r="171" spans="1:12" x14ac:dyDescent="0.25">
      <c r="A171" s="82">
        <v>41857</v>
      </c>
      <c r="B171" s="83">
        <v>2.89</v>
      </c>
      <c r="C171" s="83">
        <v>2.91</v>
      </c>
      <c r="D171" s="83">
        <v>2.87</v>
      </c>
      <c r="E171" s="83">
        <v>2.9</v>
      </c>
      <c r="F171" s="84">
        <v>5011900</v>
      </c>
      <c r="G171" s="83">
        <v>2.77</v>
      </c>
      <c r="H171" s="84">
        <f>EOD_T-A171</f>
        <v>237</v>
      </c>
      <c r="I171" s="83">
        <f t="shared" si="6"/>
        <v>-9.9999999999997868E-3</v>
      </c>
      <c r="J171" s="83">
        <f t="shared" si="7"/>
        <v>-0.35971223021581966</v>
      </c>
      <c r="K171" s="83">
        <f>J171-MTS_90DSMR</f>
        <v>-0.14388180051886956</v>
      </c>
      <c r="L171" s="83">
        <f t="shared" si="8"/>
        <v>2.0701972520551774E-2</v>
      </c>
    </row>
    <row r="172" spans="1:12" x14ac:dyDescent="0.25">
      <c r="A172" s="82">
        <v>41856</v>
      </c>
      <c r="B172" s="83">
        <v>2.89</v>
      </c>
      <c r="C172" s="83">
        <v>2.92</v>
      </c>
      <c r="D172" s="83">
        <v>2.88</v>
      </c>
      <c r="E172" s="83">
        <v>2.92</v>
      </c>
      <c r="F172" s="84">
        <v>3924200</v>
      </c>
      <c r="G172" s="83">
        <v>2.78</v>
      </c>
      <c r="H172" s="84">
        <f>EOD_T-A172</f>
        <v>238</v>
      </c>
      <c r="I172" s="83">
        <f t="shared" si="6"/>
        <v>9.9999999999997868E-3</v>
      </c>
      <c r="J172" s="83">
        <f t="shared" si="7"/>
        <v>0.36101083032490205</v>
      </c>
      <c r="K172" s="83">
        <f>J172-MTS_90DSMR</f>
        <v>0.57684126002185221</v>
      </c>
      <c r="L172" s="83">
        <f t="shared" si="8"/>
        <v>0.33274583926359813</v>
      </c>
    </row>
    <row r="173" spans="1:12" x14ac:dyDescent="0.25">
      <c r="A173" s="82">
        <v>41855</v>
      </c>
      <c r="B173" s="83">
        <v>2.85</v>
      </c>
      <c r="C173" s="83">
        <v>2.92</v>
      </c>
      <c r="D173" s="83">
        <v>2.85</v>
      </c>
      <c r="E173" s="83">
        <v>2.9</v>
      </c>
      <c r="F173" s="84">
        <v>3653700</v>
      </c>
      <c r="G173" s="83">
        <v>2.77</v>
      </c>
      <c r="H173" s="84">
        <f>EOD_T-A173</f>
        <v>239</v>
      </c>
      <c r="I173" s="83">
        <f t="shared" si="6"/>
        <v>0</v>
      </c>
      <c r="J173" s="83">
        <f t="shared" si="7"/>
        <v>0</v>
      </c>
      <c r="K173" s="83">
        <f>J173-MTS_90DSMR</f>
        <v>0.2158304296969501</v>
      </c>
      <c r="L173" s="83">
        <f t="shared" si="8"/>
        <v>4.6582774383170121E-2</v>
      </c>
    </row>
    <row r="174" spans="1:12" x14ac:dyDescent="0.25">
      <c r="A174" s="82">
        <v>41852</v>
      </c>
      <c r="B174" s="83">
        <v>2.86</v>
      </c>
      <c r="C174" s="83">
        <v>2.9</v>
      </c>
      <c r="D174" s="83">
        <v>2.86</v>
      </c>
      <c r="E174" s="83">
        <v>2.9</v>
      </c>
      <c r="F174" s="84">
        <v>3539800</v>
      </c>
      <c r="G174" s="83">
        <v>2.77</v>
      </c>
      <c r="H174" s="84">
        <f>EOD_T-A174</f>
        <v>242</v>
      </c>
      <c r="I174" s="83">
        <f t="shared" si="6"/>
        <v>0</v>
      </c>
      <c r="J174" s="83">
        <f t="shared" si="7"/>
        <v>0</v>
      </c>
      <c r="K174" s="83">
        <f>J174-MTS_90DSMR</f>
        <v>0.2158304296969501</v>
      </c>
      <c r="L174" s="83">
        <f t="shared" si="8"/>
        <v>4.6582774383170121E-2</v>
      </c>
    </row>
    <row r="175" spans="1:12" x14ac:dyDescent="0.25">
      <c r="A175" s="82">
        <v>41851</v>
      </c>
      <c r="B175" s="83">
        <v>2.87</v>
      </c>
      <c r="C175" s="83">
        <v>2.92</v>
      </c>
      <c r="D175" s="83">
        <v>2.86</v>
      </c>
      <c r="E175" s="83">
        <v>2.91</v>
      </c>
      <c r="F175" s="84">
        <v>4543500</v>
      </c>
      <c r="G175" s="83">
        <v>2.77</v>
      </c>
      <c r="H175" s="84">
        <f>EOD_T-A175</f>
        <v>243</v>
      </c>
      <c r="I175" s="83">
        <f t="shared" si="6"/>
        <v>4.0000000000000036E-2</v>
      </c>
      <c r="J175" s="83">
        <f t="shared" si="7"/>
        <v>1.4652014652014667</v>
      </c>
      <c r="K175" s="83">
        <f>J175-MTS_90DSMR</f>
        <v>1.6810318948984166</v>
      </c>
      <c r="L175" s="83">
        <f t="shared" si="8"/>
        <v>2.8258682316657615</v>
      </c>
    </row>
    <row r="176" spans="1:12" x14ac:dyDescent="0.25">
      <c r="A176" s="82">
        <v>41850</v>
      </c>
      <c r="B176" s="83">
        <v>2.88</v>
      </c>
      <c r="C176" s="83">
        <v>2.89</v>
      </c>
      <c r="D176" s="83">
        <v>2.84</v>
      </c>
      <c r="E176" s="83">
        <v>2.86</v>
      </c>
      <c r="F176" s="84">
        <v>4441700</v>
      </c>
      <c r="G176" s="83">
        <v>2.73</v>
      </c>
      <c r="H176" s="84">
        <f>EOD_T-A176</f>
        <v>244</v>
      </c>
      <c r="I176" s="83">
        <f t="shared" si="6"/>
        <v>-2.9999999999999805E-2</v>
      </c>
      <c r="J176" s="83">
        <f t="shared" si="7"/>
        <v>-1.0869565217391235</v>
      </c>
      <c r="K176" s="83">
        <f>J176-MTS_90DSMR</f>
        <v>-0.87112609204217339</v>
      </c>
      <c r="L176" s="83">
        <f t="shared" si="8"/>
        <v>0.7588606682366692</v>
      </c>
    </row>
    <row r="177" spans="1:12" x14ac:dyDescent="0.25">
      <c r="A177" s="82">
        <v>41849</v>
      </c>
      <c r="B177" s="83">
        <v>2.85</v>
      </c>
      <c r="C177" s="83">
        <v>2.89</v>
      </c>
      <c r="D177" s="83">
        <v>2.83</v>
      </c>
      <c r="E177" s="83">
        <v>2.89</v>
      </c>
      <c r="F177" s="84">
        <v>4937000</v>
      </c>
      <c r="G177" s="83">
        <v>2.76</v>
      </c>
      <c r="H177" s="84">
        <f>EOD_T-A177</f>
        <v>245</v>
      </c>
      <c r="I177" s="83">
        <f t="shared" si="6"/>
        <v>5.9999999999999609E-2</v>
      </c>
      <c r="J177" s="83">
        <f t="shared" si="7"/>
        <v>2.2222222222222077</v>
      </c>
      <c r="K177" s="83">
        <f>J177-MTS_90DSMR</f>
        <v>2.4380526519191577</v>
      </c>
      <c r="L177" s="83">
        <f t="shared" si="8"/>
        <v>5.9441007335300373</v>
      </c>
    </row>
    <row r="178" spans="1:12" x14ac:dyDescent="0.25">
      <c r="A178" s="82">
        <v>41848</v>
      </c>
      <c r="B178" s="83">
        <v>2.78</v>
      </c>
      <c r="C178" s="83">
        <v>2.85</v>
      </c>
      <c r="D178" s="83">
        <v>2.77</v>
      </c>
      <c r="E178" s="83">
        <v>2.83</v>
      </c>
      <c r="F178" s="84">
        <v>5568800</v>
      </c>
      <c r="G178" s="83">
        <v>2.7</v>
      </c>
      <c r="H178" s="84">
        <f>EOD_T-A178</f>
        <v>246</v>
      </c>
      <c r="I178" s="83">
        <f t="shared" si="6"/>
        <v>4.0000000000000036E-2</v>
      </c>
      <c r="J178" s="83">
        <f t="shared" si="7"/>
        <v>1.5037593984962419</v>
      </c>
      <c r="K178" s="83">
        <f>J178-MTS_90DSMR</f>
        <v>1.7195898281931918</v>
      </c>
      <c r="L178" s="83">
        <f t="shared" si="8"/>
        <v>2.9569891772254908</v>
      </c>
    </row>
    <row r="179" spans="1:12" x14ac:dyDescent="0.25">
      <c r="A179" s="82">
        <v>41845</v>
      </c>
      <c r="B179" s="83">
        <v>2.78</v>
      </c>
      <c r="C179" s="83">
        <v>2.79</v>
      </c>
      <c r="D179" s="83">
        <v>2.77</v>
      </c>
      <c r="E179" s="83">
        <v>2.79</v>
      </c>
      <c r="F179" s="84">
        <v>4773600</v>
      </c>
      <c r="G179" s="83">
        <v>2.66</v>
      </c>
      <c r="H179" s="84">
        <f>EOD_T-A179</f>
        <v>249</v>
      </c>
      <c r="I179" s="83">
        <f t="shared" si="6"/>
        <v>-9.9999999999997868E-3</v>
      </c>
      <c r="J179" s="83">
        <f t="shared" si="7"/>
        <v>-0.37453183520598454</v>
      </c>
      <c r="K179" s="83">
        <f>J179-MTS_90DSMR</f>
        <v>-0.15870140550903444</v>
      </c>
      <c r="L179" s="83">
        <f t="shared" si="8"/>
        <v>2.5186136110542989E-2</v>
      </c>
    </row>
    <row r="180" spans="1:12" x14ac:dyDescent="0.25">
      <c r="A180" s="82">
        <v>41844</v>
      </c>
      <c r="B180" s="83">
        <v>2.77</v>
      </c>
      <c r="C180" s="83">
        <v>2.82</v>
      </c>
      <c r="D180" s="83">
        <v>2.76</v>
      </c>
      <c r="E180" s="83">
        <v>2.8</v>
      </c>
      <c r="F180" s="84">
        <v>4564400</v>
      </c>
      <c r="G180" s="83">
        <v>2.67</v>
      </c>
      <c r="H180" s="84">
        <f>EOD_T-A180</f>
        <v>250</v>
      </c>
      <c r="I180" s="83">
        <f t="shared" si="6"/>
        <v>4.0000000000000036E-2</v>
      </c>
      <c r="J180" s="83">
        <f t="shared" si="7"/>
        <v>1.5209125475285186</v>
      </c>
      <c r="K180" s="83">
        <f>J180-MTS_90DSMR</f>
        <v>1.7367429772254686</v>
      </c>
      <c r="L180" s="83">
        <f t="shared" si="8"/>
        <v>3.0162761689419844</v>
      </c>
    </row>
    <row r="181" spans="1:12" x14ac:dyDescent="0.25">
      <c r="A181" s="82">
        <v>41843</v>
      </c>
      <c r="B181" s="83">
        <v>2.73</v>
      </c>
      <c r="C181" s="83">
        <v>2.78</v>
      </c>
      <c r="D181" s="83">
        <v>2.72</v>
      </c>
      <c r="E181" s="83">
        <v>2.76</v>
      </c>
      <c r="F181" s="84">
        <v>3680400</v>
      </c>
      <c r="G181" s="83">
        <v>2.63</v>
      </c>
      <c r="H181" s="84">
        <f>EOD_T-A181</f>
        <v>251</v>
      </c>
      <c r="I181" s="83">
        <f t="shared" si="6"/>
        <v>4.0000000000000036E-2</v>
      </c>
      <c r="J181" s="83">
        <f t="shared" si="7"/>
        <v>1.5444015444015458</v>
      </c>
      <c r="K181" s="83">
        <f>J181-MTS_90DSMR</f>
        <v>1.7602319740984957</v>
      </c>
      <c r="L181" s="83">
        <f t="shared" si="8"/>
        <v>3.0984166026386872</v>
      </c>
    </row>
    <row r="182" spans="1:12" x14ac:dyDescent="0.25">
      <c r="A182" s="82">
        <v>41842</v>
      </c>
      <c r="B182" s="83">
        <v>2.7</v>
      </c>
      <c r="C182" s="83">
        <v>2.74</v>
      </c>
      <c r="D182" s="83">
        <v>2.69</v>
      </c>
      <c r="E182" s="83">
        <v>2.72</v>
      </c>
      <c r="F182" s="84">
        <v>3298000</v>
      </c>
      <c r="G182" s="83">
        <v>2.59</v>
      </c>
      <c r="H182" s="84">
        <f>EOD_T-A182</f>
        <v>252</v>
      </c>
      <c r="I182" s="83">
        <f t="shared" si="6"/>
        <v>9.9999999999997868E-3</v>
      </c>
      <c r="J182" s="83">
        <f t="shared" si="7"/>
        <v>0.3875968992247979</v>
      </c>
      <c r="K182" s="83">
        <f>J182-MTS_90DSMR</f>
        <v>0.603427328921748</v>
      </c>
      <c r="L182" s="83">
        <f t="shared" si="8"/>
        <v>0.36412454128963545</v>
      </c>
    </row>
    <row r="183" spans="1:12" x14ac:dyDescent="0.25">
      <c r="A183" s="82">
        <v>41841</v>
      </c>
      <c r="B183" s="83">
        <v>2.73</v>
      </c>
      <c r="C183" s="83">
        <v>2.74</v>
      </c>
      <c r="D183" s="83">
        <v>2.71</v>
      </c>
      <c r="E183" s="83">
        <v>2.71</v>
      </c>
      <c r="F183" s="84">
        <v>2531900</v>
      </c>
      <c r="G183" s="83">
        <v>2.58</v>
      </c>
      <c r="H183" s="84">
        <f>EOD_T-A183</f>
        <v>253</v>
      </c>
      <c r="I183" s="83">
        <f t="shared" si="6"/>
        <v>-2.9999999999999805E-2</v>
      </c>
      <c r="J183" s="83">
        <f t="shared" si="7"/>
        <v>-1.1494252873563144</v>
      </c>
      <c r="K183" s="83">
        <f>J183-MTS_90DSMR</f>
        <v>-0.93359485765936434</v>
      </c>
      <c r="L183" s="83">
        <f t="shared" si="8"/>
        <v>0.87159935824800872</v>
      </c>
    </row>
    <row r="184" spans="1:12" x14ac:dyDescent="0.25">
      <c r="A184" s="82">
        <v>41838</v>
      </c>
      <c r="B184" s="83">
        <v>2.68</v>
      </c>
      <c r="C184" s="83">
        <v>2.74</v>
      </c>
      <c r="D184" s="83">
        <v>2.68</v>
      </c>
      <c r="E184" s="83">
        <v>2.74</v>
      </c>
      <c r="F184" s="84">
        <v>4845900</v>
      </c>
      <c r="G184" s="83">
        <v>2.61</v>
      </c>
      <c r="H184" s="84">
        <f>EOD_T-A184</f>
        <v>256</v>
      </c>
      <c r="I184" s="83">
        <f t="shared" si="6"/>
        <v>2.9999999999999805E-2</v>
      </c>
      <c r="J184" s="83">
        <f t="shared" si="7"/>
        <v>1.1627906976744109</v>
      </c>
      <c r="K184" s="83">
        <f>J184-MTS_90DSMR</f>
        <v>1.3786211273713609</v>
      </c>
      <c r="L184" s="83">
        <f t="shared" si="8"/>
        <v>1.9005962128346821</v>
      </c>
    </row>
    <row r="185" spans="1:12" x14ac:dyDescent="0.25">
      <c r="A185" s="82">
        <v>41837</v>
      </c>
      <c r="B185" s="83">
        <v>2.73</v>
      </c>
      <c r="C185" s="83">
        <v>2.74</v>
      </c>
      <c r="D185" s="83">
        <v>2.71</v>
      </c>
      <c r="E185" s="83">
        <v>2.71</v>
      </c>
      <c r="F185" s="84">
        <v>3902800</v>
      </c>
      <c r="G185" s="83">
        <v>2.58</v>
      </c>
      <c r="H185" s="84">
        <f>EOD_T-A185</f>
        <v>257</v>
      </c>
      <c r="I185" s="83">
        <f t="shared" si="6"/>
        <v>-9.9999999999997868E-3</v>
      </c>
      <c r="J185" s="83">
        <f t="shared" si="7"/>
        <v>-0.38610038610037789</v>
      </c>
      <c r="K185" s="83">
        <f>J185-MTS_90DSMR</f>
        <v>-0.17026995640342779</v>
      </c>
      <c r="L185" s="83">
        <f t="shared" si="8"/>
        <v>2.89918580536252E-2</v>
      </c>
    </row>
    <row r="186" spans="1:12" x14ac:dyDescent="0.25">
      <c r="A186" s="82">
        <v>41836</v>
      </c>
      <c r="B186" s="83">
        <v>2.69</v>
      </c>
      <c r="C186" s="83">
        <v>2.72</v>
      </c>
      <c r="D186" s="83">
        <v>2.66</v>
      </c>
      <c r="E186" s="83">
        <v>2.72</v>
      </c>
      <c r="F186" s="84">
        <v>4004900</v>
      </c>
      <c r="G186" s="83">
        <v>2.59</v>
      </c>
      <c r="H186" s="84">
        <f>EOD_T-A186</f>
        <v>258</v>
      </c>
      <c r="I186" s="83">
        <f t="shared" si="6"/>
        <v>2.0000000000000018E-2</v>
      </c>
      <c r="J186" s="83">
        <f t="shared" si="7"/>
        <v>0.77821011673151819</v>
      </c>
      <c r="K186" s="83">
        <f>J186-MTS_90DSMR</f>
        <v>0.99404054642846829</v>
      </c>
      <c r="L186" s="83">
        <f t="shared" si="8"/>
        <v>0.98811660794380785</v>
      </c>
    </row>
    <row r="187" spans="1:12" x14ac:dyDescent="0.25">
      <c r="A187" s="82">
        <v>41835</v>
      </c>
      <c r="B187" s="83">
        <v>2.68</v>
      </c>
      <c r="C187" s="83">
        <v>2.7</v>
      </c>
      <c r="D187" s="83">
        <v>2.67</v>
      </c>
      <c r="E187" s="83">
        <v>2.7</v>
      </c>
      <c r="F187" s="84">
        <v>2416600</v>
      </c>
      <c r="G187" s="83">
        <v>2.57</v>
      </c>
      <c r="H187" s="84">
        <f>EOD_T-A187</f>
        <v>259</v>
      </c>
      <c r="I187" s="83">
        <f t="shared" si="6"/>
        <v>9.9999999999997868E-3</v>
      </c>
      <c r="J187" s="83">
        <f t="shared" si="7"/>
        <v>0.39062499999999167</v>
      </c>
      <c r="K187" s="83">
        <f>J187-MTS_90DSMR</f>
        <v>0.60645542969694177</v>
      </c>
      <c r="L187" s="83">
        <f t="shared" si="8"/>
        <v>0.3677881882089023</v>
      </c>
    </row>
    <row r="188" spans="1:12" x14ac:dyDescent="0.25">
      <c r="A188" s="82">
        <v>41834</v>
      </c>
      <c r="B188" s="83">
        <v>2.66</v>
      </c>
      <c r="C188" s="83">
        <v>2.7</v>
      </c>
      <c r="D188" s="83">
        <v>2.65</v>
      </c>
      <c r="E188" s="83">
        <v>2.68</v>
      </c>
      <c r="F188" s="84">
        <v>3607800</v>
      </c>
      <c r="G188" s="83">
        <v>2.56</v>
      </c>
      <c r="H188" s="84">
        <f>EOD_T-A188</f>
        <v>260</v>
      </c>
      <c r="I188" s="83">
        <f t="shared" si="6"/>
        <v>3.0000000000000249E-2</v>
      </c>
      <c r="J188" s="83">
        <f t="shared" si="7"/>
        <v>1.1857707509881523</v>
      </c>
      <c r="K188" s="83">
        <f>J188-MTS_90DSMR</f>
        <v>1.4016011806851023</v>
      </c>
      <c r="L188" s="83">
        <f t="shared" si="8"/>
        <v>1.9644858696978729</v>
      </c>
    </row>
    <row r="189" spans="1:12" x14ac:dyDescent="0.25">
      <c r="A189" s="82">
        <v>41831</v>
      </c>
      <c r="B189" s="83">
        <v>2.65</v>
      </c>
      <c r="C189" s="83">
        <v>2.69</v>
      </c>
      <c r="D189" s="83">
        <v>2.64</v>
      </c>
      <c r="E189" s="83">
        <v>2.65</v>
      </c>
      <c r="F189" s="84">
        <v>2783800</v>
      </c>
      <c r="G189" s="83">
        <v>2.5299999999999998</v>
      </c>
      <c r="H189" s="84">
        <f>EOD_T-A189</f>
        <v>263</v>
      </c>
      <c r="I189" s="83">
        <f t="shared" si="6"/>
        <v>-1.0000000000000231E-2</v>
      </c>
      <c r="J189" s="83">
        <f t="shared" si="7"/>
        <v>-0.39370078740158393</v>
      </c>
      <c r="K189" s="83">
        <f>J189-MTS_90DSMR</f>
        <v>-0.17787035770463383</v>
      </c>
      <c r="L189" s="83">
        <f t="shared" si="8"/>
        <v>3.1637864149974389E-2</v>
      </c>
    </row>
    <row r="190" spans="1:12" x14ac:dyDescent="0.25">
      <c r="A190" s="82">
        <v>41830</v>
      </c>
      <c r="B190" s="83">
        <v>2.68</v>
      </c>
      <c r="C190" s="83">
        <v>2.7</v>
      </c>
      <c r="D190" s="83">
        <v>2.65</v>
      </c>
      <c r="E190" s="83">
        <v>2.66</v>
      </c>
      <c r="F190" s="84">
        <v>5190900</v>
      </c>
      <c r="G190" s="83">
        <v>2.54</v>
      </c>
      <c r="H190" s="84">
        <f>EOD_T-A190</f>
        <v>264</v>
      </c>
      <c r="I190" s="83">
        <f t="shared" si="6"/>
        <v>0</v>
      </c>
      <c r="J190" s="83">
        <f t="shared" si="7"/>
        <v>0</v>
      </c>
      <c r="K190" s="83">
        <f>J190-MTS_90DSMR</f>
        <v>0.2158304296969501</v>
      </c>
      <c r="L190" s="83">
        <f t="shared" si="8"/>
        <v>4.6582774383170121E-2</v>
      </c>
    </row>
    <row r="191" spans="1:12" x14ac:dyDescent="0.25">
      <c r="A191" s="82">
        <v>41829</v>
      </c>
      <c r="B191" s="83">
        <v>2.67</v>
      </c>
      <c r="C191" s="83">
        <v>2.69</v>
      </c>
      <c r="D191" s="83">
        <v>2.65</v>
      </c>
      <c r="E191" s="83">
        <v>2.66</v>
      </c>
      <c r="F191" s="84">
        <v>4535000</v>
      </c>
      <c r="G191" s="83">
        <v>2.54</v>
      </c>
      <c r="H191" s="84">
        <f>EOD_T-A191</f>
        <v>265</v>
      </c>
      <c r="I191" s="83">
        <f t="shared" si="6"/>
        <v>-4.0000000000000036E-2</v>
      </c>
      <c r="J191" s="83">
        <f t="shared" si="7"/>
        <v>-1.5503875968992262</v>
      </c>
      <c r="K191" s="83">
        <f>J191-MTS_90DSMR</f>
        <v>-1.3345571672022762</v>
      </c>
      <c r="L191" s="83">
        <f t="shared" si="8"/>
        <v>1.7810428325309644</v>
      </c>
    </row>
    <row r="192" spans="1:12" x14ac:dyDescent="0.25">
      <c r="A192" s="82">
        <v>41828</v>
      </c>
      <c r="B192" s="83">
        <v>2.67</v>
      </c>
      <c r="C192" s="83">
        <v>2.71</v>
      </c>
      <c r="D192" s="83">
        <v>2.65</v>
      </c>
      <c r="E192" s="83">
        <v>2.71</v>
      </c>
      <c r="F192" s="84">
        <v>4872400</v>
      </c>
      <c r="G192" s="83">
        <v>2.58</v>
      </c>
      <c r="H192" s="84">
        <f>EOD_T-A192</f>
        <v>266</v>
      </c>
      <c r="I192" s="83">
        <f t="shared" si="6"/>
        <v>2.0000000000000018E-2</v>
      </c>
      <c r="J192" s="83">
        <f t="shared" si="7"/>
        <v>0.78125000000000067</v>
      </c>
      <c r="K192" s="83">
        <f>J192-MTS_90DSMR</f>
        <v>0.99708042969695077</v>
      </c>
      <c r="L192" s="83">
        <f t="shared" si="8"/>
        <v>0.99416938328465598</v>
      </c>
    </row>
    <row r="193" spans="1:12" x14ac:dyDescent="0.25">
      <c r="A193" s="82">
        <v>41827</v>
      </c>
      <c r="B193" s="83">
        <v>2.72</v>
      </c>
      <c r="C193" s="83">
        <v>2.73</v>
      </c>
      <c r="D193" s="83">
        <v>2.68</v>
      </c>
      <c r="E193" s="83">
        <v>2.68</v>
      </c>
      <c r="F193" s="84">
        <v>2985700</v>
      </c>
      <c r="G193" s="83">
        <v>2.56</v>
      </c>
      <c r="H193" s="84">
        <f>EOD_T-A193</f>
        <v>267</v>
      </c>
      <c r="I193" s="83">
        <f t="shared" si="6"/>
        <v>-2.0000000000000018E-2</v>
      </c>
      <c r="J193" s="83">
        <f t="shared" si="7"/>
        <v>-0.77519379844961311</v>
      </c>
      <c r="K193" s="83">
        <f>J193-MTS_90DSMR</f>
        <v>-0.55936336875266301</v>
      </c>
      <c r="L193" s="83">
        <f t="shared" si="8"/>
        <v>0.31288737830232766</v>
      </c>
    </row>
    <row r="194" spans="1:12" x14ac:dyDescent="0.25">
      <c r="A194" s="82">
        <v>41824</v>
      </c>
      <c r="B194" s="83">
        <v>2.7</v>
      </c>
      <c r="C194" s="83">
        <v>2.72</v>
      </c>
      <c r="D194" s="83">
        <v>2.69</v>
      </c>
      <c r="E194" s="83">
        <v>2.71</v>
      </c>
      <c r="F194" s="84">
        <v>2599300</v>
      </c>
      <c r="G194" s="83">
        <v>2.58</v>
      </c>
      <c r="H194" s="84">
        <f>EOD_T-A194</f>
        <v>270</v>
      </c>
      <c r="I194" s="83">
        <f t="shared" si="6"/>
        <v>1.0000000000000231E-2</v>
      </c>
      <c r="J194" s="83">
        <f t="shared" si="7"/>
        <v>0.38910505836576781</v>
      </c>
      <c r="K194" s="83">
        <f>J194-MTS_90DSMR</f>
        <v>0.60493548806271791</v>
      </c>
      <c r="L194" s="83">
        <f t="shared" si="8"/>
        <v>0.36594694471767875</v>
      </c>
    </row>
    <row r="195" spans="1:12" x14ac:dyDescent="0.25">
      <c r="A195" s="82">
        <v>41823</v>
      </c>
      <c r="B195" s="83">
        <v>2.7</v>
      </c>
      <c r="C195" s="83">
        <v>2.72</v>
      </c>
      <c r="D195" s="83">
        <v>2.66</v>
      </c>
      <c r="E195" s="83">
        <v>2.69</v>
      </c>
      <c r="F195" s="84">
        <v>3175000</v>
      </c>
      <c r="G195" s="83">
        <v>2.57</v>
      </c>
      <c r="H195" s="84">
        <f>EOD_T-A195</f>
        <v>271</v>
      </c>
      <c r="I195" s="83">
        <f t="shared" ref="I195:I263" si="9">G195-G196</f>
        <v>0</v>
      </c>
      <c r="J195" s="83">
        <f t="shared" ref="J195:J258" si="10">I195/G196*100</f>
        <v>0</v>
      </c>
      <c r="K195" s="83">
        <f>J195-MTS_90DSMR</f>
        <v>0.2158304296969501</v>
      </c>
      <c r="L195" s="83">
        <f t="shared" ref="L195:L258" si="11">K195*K195</f>
        <v>4.6582774383170121E-2</v>
      </c>
    </row>
    <row r="196" spans="1:12" x14ac:dyDescent="0.25">
      <c r="A196" s="82">
        <v>41822</v>
      </c>
      <c r="B196" s="83">
        <v>2.73</v>
      </c>
      <c r="C196" s="83">
        <v>2.73</v>
      </c>
      <c r="D196" s="83">
        <v>2.68</v>
      </c>
      <c r="E196" s="83">
        <v>2.7</v>
      </c>
      <c r="F196" s="84">
        <v>4082000</v>
      </c>
      <c r="G196" s="83">
        <v>2.57</v>
      </c>
      <c r="H196" s="84">
        <f>EOD_T-A196</f>
        <v>272</v>
      </c>
      <c r="I196" s="83">
        <f t="shared" si="9"/>
        <v>4.0000000000000036E-2</v>
      </c>
      <c r="J196" s="83">
        <f t="shared" si="10"/>
        <v>1.5810276679841913</v>
      </c>
      <c r="K196" s="83">
        <f>J196-MTS_90DSMR</f>
        <v>1.7968580976811412</v>
      </c>
      <c r="L196" s="83">
        <f t="shared" si="11"/>
        <v>3.2286990232022896</v>
      </c>
    </row>
    <row r="197" spans="1:12" x14ac:dyDescent="0.25">
      <c r="A197" s="82">
        <v>41821</v>
      </c>
      <c r="B197" s="83">
        <v>2.65</v>
      </c>
      <c r="C197" s="83">
        <v>2.68</v>
      </c>
      <c r="D197" s="83">
        <v>2.62</v>
      </c>
      <c r="E197" s="83">
        <v>2.65</v>
      </c>
      <c r="F197" s="84">
        <v>4306800</v>
      </c>
      <c r="G197" s="83">
        <v>2.5299999999999998</v>
      </c>
      <c r="H197" s="84">
        <f>EOD_T-A197</f>
        <v>273</v>
      </c>
      <c r="I197" s="83">
        <f t="shared" si="9"/>
        <v>9.9999999999997868E-3</v>
      </c>
      <c r="J197" s="83">
        <f t="shared" si="10"/>
        <v>0.39682539682538837</v>
      </c>
      <c r="K197" s="83">
        <f>J197-MTS_90DSMR</f>
        <v>0.61265582652233852</v>
      </c>
      <c r="L197" s="83">
        <f t="shared" si="11"/>
        <v>0.37534716177176974</v>
      </c>
    </row>
    <row r="198" spans="1:12" x14ac:dyDescent="0.25">
      <c r="A198" s="82">
        <v>41820</v>
      </c>
      <c r="B198" s="83">
        <v>2.69</v>
      </c>
      <c r="C198" s="83">
        <v>2.69</v>
      </c>
      <c r="D198" s="83">
        <v>2.64</v>
      </c>
      <c r="E198" s="83">
        <v>2.64</v>
      </c>
      <c r="F198" s="84">
        <v>4453100</v>
      </c>
      <c r="G198" s="83">
        <v>2.52</v>
      </c>
      <c r="H198" s="84">
        <f>EOD_T-A198</f>
        <v>274</v>
      </c>
      <c r="I198" s="83">
        <f t="shared" si="9"/>
        <v>-4.9999999999999822E-2</v>
      </c>
      <c r="J198" s="83">
        <f t="shared" si="10"/>
        <v>-1.9455252918287869</v>
      </c>
      <c r="K198" s="83">
        <f>J198-MTS_90DSMR</f>
        <v>-1.7296948621318369</v>
      </c>
      <c r="L198" s="83">
        <f t="shared" si="11"/>
        <v>2.9918443160852743</v>
      </c>
    </row>
    <row r="199" spans="1:12" x14ac:dyDescent="0.25">
      <c r="A199" s="82">
        <v>41817</v>
      </c>
      <c r="B199" s="83">
        <v>2.72</v>
      </c>
      <c r="C199" s="83">
        <v>2.75</v>
      </c>
      <c r="D199" s="83">
        <v>2.68</v>
      </c>
      <c r="E199" s="83">
        <v>2.69</v>
      </c>
      <c r="F199" s="84">
        <v>7173200</v>
      </c>
      <c r="G199" s="83">
        <v>2.57</v>
      </c>
      <c r="H199" s="84">
        <f>EOD_T-A199</f>
        <v>277</v>
      </c>
      <c r="I199" s="83">
        <f t="shared" si="9"/>
        <v>-3.0000000000000249E-2</v>
      </c>
      <c r="J199" s="83">
        <f t="shared" si="10"/>
        <v>-1.1538461538461635</v>
      </c>
      <c r="K199" s="83">
        <f>J199-MTS_90DSMR</f>
        <v>-0.93801572414921341</v>
      </c>
      <c r="L199" s="83">
        <f t="shared" si="11"/>
        <v>0.87987349875117327</v>
      </c>
    </row>
    <row r="200" spans="1:12" x14ac:dyDescent="0.25">
      <c r="A200" s="82">
        <v>41816</v>
      </c>
      <c r="B200" s="83">
        <v>2.8</v>
      </c>
      <c r="C200" s="83">
        <v>2.85</v>
      </c>
      <c r="D200" s="83">
        <v>2.78</v>
      </c>
      <c r="E200" s="83">
        <v>2.85</v>
      </c>
      <c r="F200" s="84">
        <v>7966600</v>
      </c>
      <c r="G200" s="83">
        <v>2.6</v>
      </c>
      <c r="H200" s="84">
        <f>EOD_T-A200</f>
        <v>278</v>
      </c>
      <c r="I200" s="83">
        <f t="shared" si="9"/>
        <v>6.0000000000000053E-2</v>
      </c>
      <c r="J200" s="83">
        <f t="shared" si="10"/>
        <v>2.3622047244094508</v>
      </c>
      <c r="K200" s="83">
        <f>J200-MTS_90DSMR</f>
        <v>2.5780351541064008</v>
      </c>
      <c r="L200" s="83">
        <f t="shared" si="11"/>
        <v>6.6462652558084141</v>
      </c>
    </row>
    <row r="201" spans="1:12" x14ac:dyDescent="0.25">
      <c r="A201" s="82">
        <v>41815</v>
      </c>
      <c r="B201" s="83">
        <v>2.74</v>
      </c>
      <c r="C201" s="83">
        <v>2.8</v>
      </c>
      <c r="D201" s="83">
        <v>2.72</v>
      </c>
      <c r="E201" s="83">
        <v>2.79</v>
      </c>
      <c r="F201" s="84">
        <v>5664100</v>
      </c>
      <c r="G201" s="83">
        <v>2.54</v>
      </c>
      <c r="H201" s="84">
        <f>EOD_T-A201</f>
        <v>279</v>
      </c>
      <c r="I201" s="83">
        <f t="shared" si="9"/>
        <v>4.0000000000000036E-2</v>
      </c>
      <c r="J201" s="83">
        <f t="shared" si="10"/>
        <v>1.6000000000000014</v>
      </c>
      <c r="K201" s="83">
        <f>J201-MTS_90DSMR</f>
        <v>1.8158304296969514</v>
      </c>
      <c r="L201" s="83">
        <f t="shared" si="11"/>
        <v>3.2972401494134154</v>
      </c>
    </row>
    <row r="202" spans="1:12" x14ac:dyDescent="0.25">
      <c r="A202" s="82">
        <v>41814</v>
      </c>
      <c r="B202" s="83">
        <v>2.82</v>
      </c>
      <c r="C202" s="83">
        <v>2.83</v>
      </c>
      <c r="D202" s="83">
        <v>2.75</v>
      </c>
      <c r="E202" s="83">
        <v>2.75</v>
      </c>
      <c r="F202" s="84">
        <v>5104000</v>
      </c>
      <c r="G202" s="83">
        <v>2.5</v>
      </c>
      <c r="H202" s="84">
        <f>EOD_T-A202</f>
        <v>280</v>
      </c>
      <c r="I202" s="83">
        <f t="shared" si="9"/>
        <v>-0.10000000000000009</v>
      </c>
      <c r="J202" s="83">
        <f t="shared" si="10"/>
        <v>-3.8461538461538494</v>
      </c>
      <c r="K202" s="83">
        <f>J202-MTS_90DSMR</f>
        <v>-3.6303234164568994</v>
      </c>
      <c r="L202" s="83">
        <f t="shared" si="11"/>
        <v>13.179248108075294</v>
      </c>
    </row>
    <row r="203" spans="1:12" x14ac:dyDescent="0.25">
      <c r="A203" s="82">
        <v>41813</v>
      </c>
      <c r="B203" s="83">
        <v>2.8</v>
      </c>
      <c r="C203" s="83">
        <v>2.87</v>
      </c>
      <c r="D203" s="83">
        <v>2.8</v>
      </c>
      <c r="E203" s="83">
        <v>2.85</v>
      </c>
      <c r="F203" s="84">
        <v>3552600</v>
      </c>
      <c r="G203" s="83">
        <v>2.6</v>
      </c>
      <c r="H203" s="84">
        <f>EOD_T-A203</f>
        <v>281</v>
      </c>
      <c r="I203" s="83">
        <f t="shared" si="9"/>
        <v>8.0000000000000071E-2</v>
      </c>
      <c r="J203" s="83">
        <f t="shared" si="10"/>
        <v>3.1746031746031771</v>
      </c>
      <c r="K203" s="83">
        <f>J203-MTS_90DSMR</f>
        <v>3.3904336043001271</v>
      </c>
      <c r="L203" s="83">
        <f t="shared" si="11"/>
        <v>11.495040025167551</v>
      </c>
    </row>
    <row r="204" spans="1:12" x14ac:dyDescent="0.25">
      <c r="A204" s="82">
        <v>41810</v>
      </c>
      <c r="B204" s="83">
        <v>2.84</v>
      </c>
      <c r="C204" s="83">
        <v>2.84</v>
      </c>
      <c r="D204" s="83">
        <v>2.77</v>
      </c>
      <c r="E204" s="83">
        <v>2.77</v>
      </c>
      <c r="F204" s="84">
        <v>5969900</v>
      </c>
      <c r="G204" s="83">
        <v>2.52</v>
      </c>
      <c r="H204" s="84">
        <f>EOD_T-A204</f>
        <v>284</v>
      </c>
      <c r="I204" s="83">
        <f t="shared" si="9"/>
        <v>-6.999999999999984E-2</v>
      </c>
      <c r="J204" s="83">
        <f t="shared" si="10"/>
        <v>-2.7027027027026964</v>
      </c>
      <c r="K204" s="83">
        <f>J204-MTS_90DSMR</f>
        <v>-2.4868722730057464</v>
      </c>
      <c r="L204" s="83">
        <f t="shared" si="11"/>
        <v>6.1845337022447682</v>
      </c>
    </row>
    <row r="205" spans="1:12" x14ac:dyDescent="0.25">
      <c r="A205" s="82">
        <v>41809</v>
      </c>
      <c r="B205" s="83">
        <v>2.77</v>
      </c>
      <c r="C205" s="83">
        <v>2.84</v>
      </c>
      <c r="D205" s="83">
        <v>2.75</v>
      </c>
      <c r="E205" s="83">
        <v>2.84</v>
      </c>
      <c r="F205" s="84">
        <v>6659000</v>
      </c>
      <c r="G205" s="83">
        <v>2.59</v>
      </c>
      <c r="H205" s="84">
        <f>EOD_T-A205</f>
        <v>285</v>
      </c>
      <c r="I205" s="83">
        <f t="shared" si="9"/>
        <v>6.0000000000000053E-2</v>
      </c>
      <c r="J205" s="83">
        <f t="shared" si="10"/>
        <v>2.3715415019762869</v>
      </c>
      <c r="K205" s="83">
        <f>J205-MTS_90DSMR</f>
        <v>2.5873719316732369</v>
      </c>
      <c r="L205" s="83">
        <f t="shared" si="11"/>
        <v>6.6944935128104968</v>
      </c>
    </row>
    <row r="206" spans="1:12" x14ac:dyDescent="0.25">
      <c r="A206" s="82">
        <v>41808</v>
      </c>
      <c r="B206" s="83">
        <v>2.8</v>
      </c>
      <c r="C206" s="83">
        <v>2.82</v>
      </c>
      <c r="D206" s="83">
        <v>2.77</v>
      </c>
      <c r="E206" s="83">
        <v>2.78</v>
      </c>
      <c r="F206" s="84">
        <v>2784400</v>
      </c>
      <c r="G206" s="83">
        <v>2.5299999999999998</v>
      </c>
      <c r="H206" s="84">
        <f>EOD_T-A206</f>
        <v>286</v>
      </c>
      <c r="I206" s="83">
        <f t="shared" si="9"/>
        <v>-3.0000000000000249E-2</v>
      </c>
      <c r="J206" s="83">
        <f t="shared" si="10"/>
        <v>-1.1718750000000098</v>
      </c>
      <c r="K206" s="83">
        <f>J206-MTS_90DSMR</f>
        <v>-0.95604457030305967</v>
      </c>
      <c r="L206" s="83">
        <f t="shared" si="11"/>
        <v>0.91402122040596201</v>
      </c>
    </row>
    <row r="207" spans="1:12" x14ac:dyDescent="0.25">
      <c r="A207" s="82">
        <v>41807</v>
      </c>
      <c r="B207" s="83">
        <v>2.82</v>
      </c>
      <c r="C207" s="83">
        <v>2.84</v>
      </c>
      <c r="D207" s="83">
        <v>2.8</v>
      </c>
      <c r="E207" s="83">
        <v>2.81</v>
      </c>
      <c r="F207" s="84">
        <v>2030800</v>
      </c>
      <c r="G207" s="83">
        <v>2.56</v>
      </c>
      <c r="H207" s="84">
        <f>EOD_T-A207</f>
        <v>287</v>
      </c>
      <c r="I207" s="83">
        <f t="shared" si="9"/>
        <v>-2.9999999999999805E-2</v>
      </c>
      <c r="J207" s="83">
        <f t="shared" si="10"/>
        <v>-1.1583011583011509</v>
      </c>
      <c r="K207" s="83">
        <f>J207-MTS_90DSMR</f>
        <v>-0.94247072860420078</v>
      </c>
      <c r="L207" s="83">
        <f t="shared" si="11"/>
        <v>0.88825107427573313</v>
      </c>
    </row>
    <row r="208" spans="1:12" x14ac:dyDescent="0.25">
      <c r="A208" s="82">
        <v>41806</v>
      </c>
      <c r="B208" s="83">
        <v>2.85</v>
      </c>
      <c r="C208" s="83">
        <v>2.86</v>
      </c>
      <c r="D208" s="83">
        <v>2.83</v>
      </c>
      <c r="E208" s="83">
        <v>2.84</v>
      </c>
      <c r="F208" s="84">
        <v>3654900</v>
      </c>
      <c r="G208" s="83">
        <v>2.59</v>
      </c>
      <c r="H208" s="84">
        <f>EOD_T-A208</f>
        <v>288</v>
      </c>
      <c r="I208" s="83">
        <f t="shared" si="9"/>
        <v>-1.0000000000000231E-2</v>
      </c>
      <c r="J208" s="83">
        <f t="shared" si="10"/>
        <v>-0.38461538461539346</v>
      </c>
      <c r="K208" s="83">
        <f>J208-MTS_90DSMR</f>
        <v>-0.16878495491844336</v>
      </c>
      <c r="L208" s="83">
        <f t="shared" si="11"/>
        <v>2.8488361006820957E-2</v>
      </c>
    </row>
    <row r="209" spans="1:12" x14ac:dyDescent="0.25">
      <c r="A209" s="82">
        <v>41803</v>
      </c>
      <c r="B209" s="83">
        <v>2.93</v>
      </c>
      <c r="C209" s="83">
        <v>2.95</v>
      </c>
      <c r="D209" s="83">
        <v>2.85</v>
      </c>
      <c r="E209" s="83">
        <v>2.85</v>
      </c>
      <c r="F209" s="84">
        <v>5036300</v>
      </c>
      <c r="G209" s="83">
        <v>2.6</v>
      </c>
      <c r="H209" s="84">
        <f>EOD_T-A209</f>
        <v>291</v>
      </c>
      <c r="I209" s="83">
        <f t="shared" si="9"/>
        <v>-0.10999999999999988</v>
      </c>
      <c r="J209" s="83">
        <f t="shared" si="10"/>
        <v>-4.0590405904058997</v>
      </c>
      <c r="K209" s="83">
        <f>J209-MTS_90DSMR</f>
        <v>-3.8432101607089497</v>
      </c>
      <c r="L209" s="83">
        <f t="shared" si="11"/>
        <v>14.770264339376512</v>
      </c>
    </row>
    <row r="210" spans="1:12" x14ac:dyDescent="0.25">
      <c r="A210" s="82">
        <v>41802</v>
      </c>
      <c r="B210" s="83">
        <v>2.92</v>
      </c>
      <c r="C210" s="83">
        <v>2.98</v>
      </c>
      <c r="D210" s="83">
        <v>2.91</v>
      </c>
      <c r="E210" s="83">
        <v>2.98</v>
      </c>
      <c r="F210" s="84">
        <v>3098000</v>
      </c>
      <c r="G210" s="83">
        <v>2.71</v>
      </c>
      <c r="H210" s="84">
        <f>EOD_T-A210</f>
        <v>292</v>
      </c>
      <c r="I210" s="83">
        <f t="shared" si="9"/>
        <v>9.9999999999997868E-3</v>
      </c>
      <c r="J210" s="83">
        <f t="shared" si="10"/>
        <v>0.37037037037036247</v>
      </c>
      <c r="K210" s="83">
        <f>J210-MTS_90DSMR</f>
        <v>0.58620080006731257</v>
      </c>
      <c r="L210" s="83">
        <f t="shared" si="11"/>
        <v>0.34363137799955734</v>
      </c>
    </row>
    <row r="211" spans="1:12" x14ac:dyDescent="0.25">
      <c r="A211" s="82">
        <v>41801</v>
      </c>
      <c r="B211" s="83">
        <v>2.91</v>
      </c>
      <c r="C211" s="83">
        <v>2.96</v>
      </c>
      <c r="D211" s="83">
        <v>2.9</v>
      </c>
      <c r="E211" s="83">
        <v>2.96</v>
      </c>
      <c r="F211" s="84">
        <v>3909200</v>
      </c>
      <c r="G211" s="83">
        <v>2.7</v>
      </c>
      <c r="H211" s="84">
        <f>EOD_T-A211</f>
        <v>293</v>
      </c>
      <c r="I211" s="83">
        <f t="shared" si="9"/>
        <v>3.0000000000000249E-2</v>
      </c>
      <c r="J211" s="83">
        <f t="shared" si="10"/>
        <v>1.1235955056179869</v>
      </c>
      <c r="K211" s="83">
        <f>J211-MTS_90DSMR</f>
        <v>1.3394259353149369</v>
      </c>
      <c r="L211" s="83">
        <f t="shared" si="11"/>
        <v>1.7940618361942935</v>
      </c>
    </row>
    <row r="212" spans="1:12" x14ac:dyDescent="0.25">
      <c r="A212" s="82">
        <v>41800</v>
      </c>
      <c r="B212" s="83">
        <v>2.93</v>
      </c>
      <c r="C212" s="83">
        <v>2.94</v>
      </c>
      <c r="D212" s="83">
        <v>2.92</v>
      </c>
      <c r="E212" s="83">
        <v>2.93</v>
      </c>
      <c r="F212" s="84">
        <v>2860400</v>
      </c>
      <c r="G212" s="83">
        <v>2.67</v>
      </c>
      <c r="H212" s="84">
        <f>EOD_T-A212</f>
        <v>294</v>
      </c>
      <c r="I212" s="83">
        <f t="shared" si="9"/>
        <v>0</v>
      </c>
      <c r="J212" s="83">
        <f t="shared" si="10"/>
        <v>0</v>
      </c>
      <c r="K212" s="83">
        <f>J212-MTS_90DSMR</f>
        <v>0.2158304296969501</v>
      </c>
      <c r="L212" s="83">
        <f t="shared" si="11"/>
        <v>4.6582774383170121E-2</v>
      </c>
    </row>
    <row r="213" spans="1:12" x14ac:dyDescent="0.25">
      <c r="A213" s="82">
        <v>41799</v>
      </c>
      <c r="B213" s="83">
        <v>2.93</v>
      </c>
      <c r="C213" s="83">
        <v>2.93</v>
      </c>
      <c r="D213" s="83">
        <v>2.93</v>
      </c>
      <c r="E213" s="83">
        <v>2.93</v>
      </c>
      <c r="F213" s="84">
        <v>0</v>
      </c>
      <c r="G213" s="83">
        <v>2.67</v>
      </c>
      <c r="H213" s="84">
        <f>EOD_T-A213</f>
        <v>295</v>
      </c>
      <c r="I213" s="83">
        <f t="shared" si="9"/>
        <v>0</v>
      </c>
      <c r="J213" s="83">
        <f t="shared" si="10"/>
        <v>0</v>
      </c>
      <c r="K213" s="83">
        <f>J213-MTS_90DSMR</f>
        <v>0.2158304296969501</v>
      </c>
      <c r="L213" s="83">
        <f t="shared" si="11"/>
        <v>4.6582774383170121E-2</v>
      </c>
    </row>
    <row r="214" spans="1:12" x14ac:dyDescent="0.25">
      <c r="A214" s="82">
        <v>41796</v>
      </c>
      <c r="B214" s="83">
        <v>2.94</v>
      </c>
      <c r="C214" s="83">
        <v>2.94</v>
      </c>
      <c r="D214" s="83">
        <v>2.9</v>
      </c>
      <c r="E214" s="83">
        <v>2.93</v>
      </c>
      <c r="F214" s="84">
        <v>3230200</v>
      </c>
      <c r="G214" s="83">
        <v>2.67</v>
      </c>
      <c r="H214" s="84">
        <f>EOD_T-A214</f>
        <v>298</v>
      </c>
      <c r="I214" s="83">
        <f t="shared" si="9"/>
        <v>-1.0000000000000231E-2</v>
      </c>
      <c r="J214" s="83">
        <f t="shared" si="10"/>
        <v>-0.37313432835821753</v>
      </c>
      <c r="K214" s="83">
        <f>J214-MTS_90DSMR</f>
        <v>-0.15730389866126743</v>
      </c>
      <c r="L214" s="83">
        <f t="shared" si="11"/>
        <v>2.4744516534034294E-2</v>
      </c>
    </row>
    <row r="215" spans="1:12" x14ac:dyDescent="0.25">
      <c r="A215" s="82">
        <v>41795</v>
      </c>
      <c r="B215" s="83">
        <v>2.88</v>
      </c>
      <c r="C215" s="83">
        <v>2.94</v>
      </c>
      <c r="D215" s="83">
        <v>2.87</v>
      </c>
      <c r="E215" s="83">
        <v>2.94</v>
      </c>
      <c r="F215" s="84">
        <v>5605500</v>
      </c>
      <c r="G215" s="83">
        <v>2.68</v>
      </c>
      <c r="H215" s="84">
        <f>EOD_T-A215</f>
        <v>299</v>
      </c>
      <c r="I215" s="83">
        <f t="shared" si="9"/>
        <v>6.0000000000000053E-2</v>
      </c>
      <c r="J215" s="83">
        <f t="shared" si="10"/>
        <v>2.2900763358778646</v>
      </c>
      <c r="K215" s="83">
        <f>J215-MTS_90DSMR</f>
        <v>2.5059067655748146</v>
      </c>
      <c r="L215" s="83">
        <f t="shared" si="11"/>
        <v>6.2795687177536292</v>
      </c>
    </row>
    <row r="216" spans="1:12" x14ac:dyDescent="0.25">
      <c r="A216" s="82">
        <v>41794</v>
      </c>
      <c r="B216" s="83">
        <v>2.84</v>
      </c>
      <c r="C216" s="83">
        <v>2.88</v>
      </c>
      <c r="D216" s="83">
        <v>2.83</v>
      </c>
      <c r="E216" s="83">
        <v>2.88</v>
      </c>
      <c r="F216" s="84">
        <v>4433100</v>
      </c>
      <c r="G216" s="83">
        <v>2.62</v>
      </c>
      <c r="H216" s="84">
        <f>EOD_T-A216</f>
        <v>300</v>
      </c>
      <c r="I216" s="83">
        <f t="shared" si="9"/>
        <v>4.0000000000000036E-2</v>
      </c>
      <c r="J216" s="83">
        <f t="shared" si="10"/>
        <v>1.5503875968992262</v>
      </c>
      <c r="K216" s="83">
        <f>J216-MTS_90DSMR</f>
        <v>1.7662180265961762</v>
      </c>
      <c r="L216" s="83">
        <f t="shared" si="11"/>
        <v>3.1195261174732911</v>
      </c>
    </row>
    <row r="217" spans="1:12" x14ac:dyDescent="0.25">
      <c r="A217" s="82">
        <v>41793</v>
      </c>
      <c r="B217" s="83">
        <v>2.88</v>
      </c>
      <c r="C217" s="83">
        <v>2.88</v>
      </c>
      <c r="D217" s="83">
        <v>2.83</v>
      </c>
      <c r="E217" s="83">
        <v>2.83</v>
      </c>
      <c r="F217" s="84">
        <v>2556400</v>
      </c>
      <c r="G217" s="83">
        <v>2.58</v>
      </c>
      <c r="H217" s="84">
        <f>EOD_T-A217</f>
        <v>301</v>
      </c>
      <c r="I217" s="83">
        <f t="shared" si="9"/>
        <v>-4.0000000000000036E-2</v>
      </c>
      <c r="J217" s="83">
        <f t="shared" si="10"/>
        <v>-1.5267175572519098</v>
      </c>
      <c r="K217" s="83">
        <f>J217-MTS_90DSMR</f>
        <v>-1.3108871275549596</v>
      </c>
      <c r="L217" s="83">
        <f t="shared" si="11"/>
        <v>1.7184250611892931</v>
      </c>
    </row>
    <row r="218" spans="1:12" x14ac:dyDescent="0.25">
      <c r="A218" s="82">
        <v>41792</v>
      </c>
      <c r="B218" s="83">
        <v>2.85</v>
      </c>
      <c r="C218" s="83">
        <v>2.9</v>
      </c>
      <c r="D218" s="83">
        <v>2.83</v>
      </c>
      <c r="E218" s="83">
        <v>2.88</v>
      </c>
      <c r="F218" s="84">
        <v>4544400</v>
      </c>
      <c r="G218" s="83">
        <v>2.62</v>
      </c>
      <c r="H218" s="84">
        <f>EOD_T-A218</f>
        <v>302</v>
      </c>
      <c r="I218" s="83">
        <f t="shared" si="9"/>
        <v>2.0000000000000018E-2</v>
      </c>
      <c r="J218" s="83">
        <f t="shared" si="10"/>
        <v>0.76923076923076983</v>
      </c>
      <c r="K218" s="83">
        <f>J218-MTS_90DSMR</f>
        <v>0.98506119892771993</v>
      </c>
      <c r="L218" s="83">
        <f t="shared" si="11"/>
        <v>0.97034556563291696</v>
      </c>
    </row>
    <row r="219" spans="1:12" x14ac:dyDescent="0.25">
      <c r="A219" s="82">
        <v>41789</v>
      </c>
      <c r="B219" s="83">
        <v>2.88</v>
      </c>
      <c r="C219" s="83">
        <v>2.9</v>
      </c>
      <c r="D219" s="83">
        <v>2.85</v>
      </c>
      <c r="E219" s="83">
        <v>2.85</v>
      </c>
      <c r="F219" s="84">
        <v>5222500</v>
      </c>
      <c r="G219" s="83">
        <v>2.6</v>
      </c>
      <c r="H219" s="84">
        <f>EOD_T-A219</f>
        <v>305</v>
      </c>
      <c r="I219" s="83">
        <f t="shared" si="9"/>
        <v>0</v>
      </c>
      <c r="J219" s="83">
        <f t="shared" si="10"/>
        <v>0</v>
      </c>
      <c r="K219" s="83">
        <f>J219-MTS_90DSMR</f>
        <v>0.2158304296969501</v>
      </c>
      <c r="L219" s="83">
        <f t="shared" si="11"/>
        <v>4.6582774383170121E-2</v>
      </c>
    </row>
    <row r="220" spans="1:12" x14ac:dyDescent="0.25">
      <c r="A220" s="82">
        <v>41788</v>
      </c>
      <c r="B220" s="83">
        <v>2.87</v>
      </c>
      <c r="C220" s="83">
        <v>2.88</v>
      </c>
      <c r="D220" s="83">
        <v>2.85</v>
      </c>
      <c r="E220" s="83">
        <v>2.86</v>
      </c>
      <c r="F220" s="84">
        <v>3480400</v>
      </c>
      <c r="G220" s="83">
        <v>2.6</v>
      </c>
      <c r="H220" s="84">
        <f>EOD_T-A220</f>
        <v>306</v>
      </c>
      <c r="I220" s="83">
        <f t="shared" si="9"/>
        <v>-2.9999999999999805E-2</v>
      </c>
      <c r="J220" s="83">
        <f t="shared" si="10"/>
        <v>-1.1406844106463805</v>
      </c>
      <c r="K220" s="83">
        <f>J220-MTS_90DSMR</f>
        <v>-0.92485398094943039</v>
      </c>
      <c r="L220" s="83">
        <f t="shared" si="11"/>
        <v>0.85535488607800936</v>
      </c>
    </row>
    <row r="221" spans="1:12" x14ac:dyDescent="0.25">
      <c r="A221" s="82">
        <v>41787</v>
      </c>
      <c r="B221" s="83">
        <v>2.89</v>
      </c>
      <c r="C221" s="83">
        <v>2.91</v>
      </c>
      <c r="D221" s="83">
        <v>2.87</v>
      </c>
      <c r="E221" s="83">
        <v>2.89</v>
      </c>
      <c r="F221" s="84">
        <v>2944400</v>
      </c>
      <c r="G221" s="83">
        <v>2.63</v>
      </c>
      <c r="H221" s="84">
        <f>EOD_T-A221</f>
        <v>307</v>
      </c>
      <c r="I221" s="83">
        <f t="shared" si="9"/>
        <v>9.9999999999997868E-3</v>
      </c>
      <c r="J221" s="83">
        <f t="shared" si="10"/>
        <v>0.38167938931296891</v>
      </c>
      <c r="K221" s="83">
        <f>J221-MTS_90DSMR</f>
        <v>0.59750981900991906</v>
      </c>
      <c r="L221" s="83">
        <f t="shared" si="11"/>
        <v>0.35701798381326622</v>
      </c>
    </row>
    <row r="222" spans="1:12" x14ac:dyDescent="0.25">
      <c r="A222" s="82">
        <v>41786</v>
      </c>
      <c r="B222" s="83">
        <v>2.84</v>
      </c>
      <c r="C222" s="83">
        <v>2.9</v>
      </c>
      <c r="D222" s="83">
        <v>2.83</v>
      </c>
      <c r="E222" s="83">
        <v>2.88</v>
      </c>
      <c r="F222" s="84">
        <v>3240600</v>
      </c>
      <c r="G222" s="83">
        <v>2.62</v>
      </c>
      <c r="H222" s="84">
        <f>EOD_T-A222</f>
        <v>308</v>
      </c>
      <c r="I222" s="83">
        <f t="shared" si="9"/>
        <v>3.0000000000000249E-2</v>
      </c>
      <c r="J222" s="83">
        <f t="shared" si="10"/>
        <v>1.158301158301168</v>
      </c>
      <c r="K222" s="83">
        <f>J222-MTS_90DSMR</f>
        <v>1.374131587998118</v>
      </c>
      <c r="L222" s="83">
        <f t="shared" si="11"/>
        <v>1.8882376211342293</v>
      </c>
    </row>
    <row r="223" spans="1:12" x14ac:dyDescent="0.25">
      <c r="A223" s="82">
        <v>41785</v>
      </c>
      <c r="B223" s="83">
        <v>2.77</v>
      </c>
      <c r="C223" s="83">
        <v>2.84</v>
      </c>
      <c r="D223" s="83">
        <v>2.77</v>
      </c>
      <c r="E223" s="83">
        <v>2.84</v>
      </c>
      <c r="F223" s="84">
        <v>3173900</v>
      </c>
      <c r="G223" s="83">
        <v>2.59</v>
      </c>
      <c r="H223" s="84">
        <f>EOD_T-A223</f>
        <v>309</v>
      </c>
      <c r="I223" s="83">
        <f t="shared" si="9"/>
        <v>8.9999999999999858E-2</v>
      </c>
      <c r="J223" s="83">
        <f t="shared" si="10"/>
        <v>3.5999999999999943</v>
      </c>
      <c r="K223" s="83">
        <f>J223-MTS_90DSMR</f>
        <v>3.8158304296969443</v>
      </c>
      <c r="L223" s="83">
        <f t="shared" si="11"/>
        <v>14.560561868201166</v>
      </c>
    </row>
    <row r="224" spans="1:12" x14ac:dyDescent="0.25">
      <c r="A224" s="82">
        <v>41782</v>
      </c>
      <c r="B224" s="83">
        <v>2.82</v>
      </c>
      <c r="C224" s="83">
        <v>2.83</v>
      </c>
      <c r="D224" s="83">
        <v>2.74</v>
      </c>
      <c r="E224" s="83">
        <v>2.75</v>
      </c>
      <c r="F224" s="84">
        <v>4472800</v>
      </c>
      <c r="G224" s="83">
        <v>2.5</v>
      </c>
      <c r="H224" s="84">
        <f>EOD_T-A224</f>
        <v>312</v>
      </c>
      <c r="I224" s="83">
        <f t="shared" si="9"/>
        <v>-6.0000000000000053E-2</v>
      </c>
      <c r="J224" s="83">
        <f t="shared" si="10"/>
        <v>-2.3437500000000022</v>
      </c>
      <c r="K224" s="83">
        <f>J224-MTS_90DSMR</f>
        <v>-2.1279195703030522</v>
      </c>
      <c r="L224" s="83">
        <f t="shared" si="11"/>
        <v>4.5280416976787263</v>
      </c>
    </row>
    <row r="225" spans="1:12" x14ac:dyDescent="0.25">
      <c r="A225" s="82">
        <v>41781</v>
      </c>
      <c r="B225" s="83">
        <v>2.8</v>
      </c>
      <c r="C225" s="83">
        <v>2.86</v>
      </c>
      <c r="D225" s="83">
        <v>2.79</v>
      </c>
      <c r="E225" s="83">
        <v>2.81</v>
      </c>
      <c r="F225" s="84">
        <v>4473200</v>
      </c>
      <c r="G225" s="83">
        <v>2.56</v>
      </c>
      <c r="H225" s="84">
        <f>EOD_T-A225</f>
        <v>313</v>
      </c>
      <c r="I225" s="83">
        <f t="shared" si="9"/>
        <v>0</v>
      </c>
      <c r="J225" s="83">
        <f t="shared" si="10"/>
        <v>0</v>
      </c>
      <c r="K225" s="83">
        <f>J225-MTS_90DSMR</f>
        <v>0.2158304296969501</v>
      </c>
      <c r="L225" s="83">
        <f t="shared" si="11"/>
        <v>4.6582774383170121E-2</v>
      </c>
    </row>
    <row r="226" spans="1:12" x14ac:dyDescent="0.25">
      <c r="A226" s="82">
        <v>41780</v>
      </c>
      <c r="B226" s="83">
        <v>2.79</v>
      </c>
      <c r="C226" s="83">
        <v>2.85</v>
      </c>
      <c r="D226" s="83">
        <v>2.77</v>
      </c>
      <c r="E226" s="83">
        <v>2.81</v>
      </c>
      <c r="F226" s="84">
        <v>6203300</v>
      </c>
      <c r="G226" s="83">
        <v>2.56</v>
      </c>
      <c r="H226" s="84">
        <f>EOD_T-A226</f>
        <v>314</v>
      </c>
      <c r="I226" s="83">
        <f t="shared" si="9"/>
        <v>0</v>
      </c>
      <c r="J226" s="83">
        <f t="shared" si="10"/>
        <v>0</v>
      </c>
      <c r="K226" s="83">
        <f>J226-MTS_90DSMR</f>
        <v>0.2158304296969501</v>
      </c>
      <c r="L226" s="83">
        <f t="shared" si="11"/>
        <v>4.6582774383170121E-2</v>
      </c>
    </row>
    <row r="227" spans="1:12" x14ac:dyDescent="0.25">
      <c r="A227" s="82">
        <v>41779</v>
      </c>
      <c r="B227" s="83">
        <v>2.8</v>
      </c>
      <c r="C227" s="83">
        <v>2.85</v>
      </c>
      <c r="D227" s="83">
        <v>2.78</v>
      </c>
      <c r="E227" s="83">
        <v>2.81</v>
      </c>
      <c r="F227" s="84">
        <v>3314600</v>
      </c>
      <c r="G227" s="83">
        <v>2.56</v>
      </c>
      <c r="H227" s="84">
        <f>EOD_T-A227</f>
        <v>315</v>
      </c>
      <c r="I227" s="83">
        <f t="shared" si="9"/>
        <v>3.0000000000000249E-2</v>
      </c>
      <c r="J227" s="83">
        <f t="shared" si="10"/>
        <v>1.1857707509881523</v>
      </c>
      <c r="K227" s="83">
        <f>J227-MTS_90DSMR</f>
        <v>1.4016011806851023</v>
      </c>
      <c r="L227" s="83">
        <f t="shared" si="11"/>
        <v>1.9644858696978729</v>
      </c>
    </row>
    <row r="228" spans="1:12" x14ac:dyDescent="0.25">
      <c r="A228" s="82">
        <v>41778</v>
      </c>
      <c r="B228" s="83">
        <v>2.86</v>
      </c>
      <c r="C228" s="83">
        <v>2.86</v>
      </c>
      <c r="D228" s="83">
        <v>2.78</v>
      </c>
      <c r="E228" s="83">
        <v>2.78</v>
      </c>
      <c r="F228" s="84">
        <v>5151600</v>
      </c>
      <c r="G228" s="83">
        <v>2.5299999999999998</v>
      </c>
      <c r="H228" s="84">
        <f>EOD_T-A228</f>
        <v>316</v>
      </c>
      <c r="I228" s="83">
        <f t="shared" si="9"/>
        <v>-7.0000000000000284E-2</v>
      </c>
      <c r="J228" s="83">
        <f t="shared" si="10"/>
        <v>-2.6923076923077032</v>
      </c>
      <c r="K228" s="83">
        <f>J228-MTS_90DSMR</f>
        <v>-2.4764772626107532</v>
      </c>
      <c r="L228" s="83">
        <f t="shared" si="11"/>
        <v>6.1329396322280489</v>
      </c>
    </row>
    <row r="229" spans="1:12" x14ac:dyDescent="0.25">
      <c r="A229" s="82">
        <v>41775</v>
      </c>
      <c r="B229" s="83">
        <v>2.81</v>
      </c>
      <c r="C229" s="83">
        <v>2.86</v>
      </c>
      <c r="D229" s="83">
        <v>2.8</v>
      </c>
      <c r="E229" s="83">
        <v>2.86</v>
      </c>
      <c r="F229" s="84">
        <v>3927800</v>
      </c>
      <c r="G229" s="83">
        <v>2.6</v>
      </c>
      <c r="H229" s="84">
        <f>EOD_T-A229</f>
        <v>319</v>
      </c>
      <c r="I229" s="83">
        <f t="shared" si="9"/>
        <v>3.0000000000000249E-2</v>
      </c>
      <c r="J229" s="83">
        <f t="shared" si="10"/>
        <v>1.1673151750972859</v>
      </c>
      <c r="K229" s="83">
        <f>J229-MTS_90DSMR</f>
        <v>1.3831456047942359</v>
      </c>
      <c r="L229" s="83">
        <f t="shared" si="11"/>
        <v>1.9130917640616125</v>
      </c>
    </row>
    <row r="230" spans="1:12" x14ac:dyDescent="0.25">
      <c r="A230" s="82">
        <v>41774</v>
      </c>
      <c r="B230" s="83">
        <v>2.8</v>
      </c>
      <c r="C230" s="83">
        <v>2.82</v>
      </c>
      <c r="D230" s="83">
        <v>2.78</v>
      </c>
      <c r="E230" s="83">
        <v>2.82</v>
      </c>
      <c r="F230" s="84">
        <v>4022900</v>
      </c>
      <c r="G230" s="83">
        <v>2.57</v>
      </c>
      <c r="H230" s="84">
        <f>EOD_T-A230</f>
        <v>320</v>
      </c>
      <c r="I230" s="83">
        <f t="shared" si="9"/>
        <v>0</v>
      </c>
      <c r="J230" s="83">
        <f t="shared" si="10"/>
        <v>0</v>
      </c>
      <c r="K230" s="83">
        <f>J230-MTS_90DSMR</f>
        <v>0.2158304296969501</v>
      </c>
      <c r="L230" s="83">
        <f t="shared" si="11"/>
        <v>4.6582774383170121E-2</v>
      </c>
    </row>
    <row r="231" spans="1:12" x14ac:dyDescent="0.25">
      <c r="A231" s="82">
        <v>41773</v>
      </c>
      <c r="B231" s="83">
        <v>2.76</v>
      </c>
      <c r="C231" s="83">
        <v>2.82</v>
      </c>
      <c r="D231" s="83">
        <v>2.76</v>
      </c>
      <c r="E231" s="83">
        <v>2.82</v>
      </c>
      <c r="F231" s="84">
        <v>2083500</v>
      </c>
      <c r="G231" s="83">
        <v>2.57</v>
      </c>
      <c r="H231" s="84">
        <f>EOD_T-A231</f>
        <v>321</v>
      </c>
      <c r="I231" s="83">
        <f t="shared" si="9"/>
        <v>4.9999999999999822E-2</v>
      </c>
      <c r="J231" s="83">
        <f t="shared" si="10"/>
        <v>1.9841269841269771</v>
      </c>
      <c r="K231" s="83">
        <f>J231-MTS_90DSMR</f>
        <v>2.1999574138239271</v>
      </c>
      <c r="L231" s="83">
        <f t="shared" si="11"/>
        <v>4.8398126226388616</v>
      </c>
    </row>
    <row r="232" spans="1:12" x14ac:dyDescent="0.25">
      <c r="A232" s="82">
        <v>41772</v>
      </c>
      <c r="B232" s="83">
        <v>2.78</v>
      </c>
      <c r="C232" s="83">
        <v>2.82</v>
      </c>
      <c r="D232" s="83">
        <v>2.75</v>
      </c>
      <c r="E232" s="83">
        <v>2.77</v>
      </c>
      <c r="F232" s="84">
        <v>4448100</v>
      </c>
      <c r="G232" s="83">
        <v>2.52</v>
      </c>
      <c r="H232" s="84">
        <f>EOD_T-A232</f>
        <v>322</v>
      </c>
      <c r="I232" s="83">
        <f t="shared" si="9"/>
        <v>1.0000000000000231E-2</v>
      </c>
      <c r="J232" s="83">
        <f t="shared" si="10"/>
        <v>0.39840637450200128</v>
      </c>
      <c r="K232" s="83">
        <f>J232-MTS_90DSMR</f>
        <v>0.61423680419895144</v>
      </c>
      <c r="L232" s="83">
        <f t="shared" si="11"/>
        <v>0.377286851632541</v>
      </c>
    </row>
    <row r="233" spans="1:12" x14ac:dyDescent="0.25">
      <c r="A233" s="82">
        <v>41771</v>
      </c>
      <c r="B233" s="83">
        <v>2.77</v>
      </c>
      <c r="C233" s="83">
        <v>2.8</v>
      </c>
      <c r="D233" s="83">
        <v>2.76</v>
      </c>
      <c r="E233" s="83">
        <v>2.76</v>
      </c>
      <c r="F233" s="84">
        <v>3914400</v>
      </c>
      <c r="G233" s="83">
        <v>2.5099999999999998</v>
      </c>
      <c r="H233" s="84">
        <f>EOD_T-A233</f>
        <v>323</v>
      </c>
      <c r="I233" s="83">
        <f t="shared" si="9"/>
        <v>-2.0000000000000018E-2</v>
      </c>
      <c r="J233" s="83">
        <f t="shared" si="10"/>
        <v>-0.79051383399209563</v>
      </c>
      <c r="K233" s="83">
        <f>J233-MTS_90DSMR</f>
        <v>-0.57468340429514553</v>
      </c>
      <c r="L233" s="83">
        <f t="shared" si="11"/>
        <v>0.3302610151722577</v>
      </c>
    </row>
    <row r="234" spans="1:12" x14ac:dyDescent="0.25">
      <c r="A234" s="82">
        <v>41768</v>
      </c>
      <c r="B234" s="83">
        <v>2.77</v>
      </c>
      <c r="C234" s="83">
        <v>2.79</v>
      </c>
      <c r="D234" s="83">
        <v>2.75</v>
      </c>
      <c r="E234" s="83">
        <v>2.78</v>
      </c>
      <c r="F234" s="84">
        <v>1721400</v>
      </c>
      <c r="G234" s="83">
        <v>2.5299999999999998</v>
      </c>
      <c r="H234" s="84">
        <f>EOD_T-A234</f>
        <v>326</v>
      </c>
      <c r="I234" s="83">
        <f t="shared" si="9"/>
        <v>-1.0000000000000231E-2</v>
      </c>
      <c r="J234" s="83">
        <f t="shared" si="10"/>
        <v>-0.39370078740158393</v>
      </c>
      <c r="K234" s="83">
        <f>J234-MTS_90DSMR</f>
        <v>-0.17787035770463383</v>
      </c>
      <c r="L234" s="83">
        <f t="shared" si="11"/>
        <v>3.1637864149974389E-2</v>
      </c>
    </row>
    <row r="235" spans="1:12" x14ac:dyDescent="0.25">
      <c r="A235" s="82">
        <v>41767</v>
      </c>
      <c r="B235" s="83">
        <v>2.76</v>
      </c>
      <c r="C235" s="83">
        <v>2.8</v>
      </c>
      <c r="D235" s="83">
        <v>2.75</v>
      </c>
      <c r="E235" s="83">
        <v>2.79</v>
      </c>
      <c r="F235" s="84">
        <v>2809900</v>
      </c>
      <c r="G235" s="83">
        <v>2.54</v>
      </c>
      <c r="H235" s="84">
        <f>EOD_T-A235</f>
        <v>327</v>
      </c>
      <c r="I235" s="83">
        <f t="shared" si="9"/>
        <v>4.0000000000000036E-2</v>
      </c>
      <c r="J235" s="83">
        <f t="shared" si="10"/>
        <v>1.6000000000000014</v>
      </c>
      <c r="K235" s="83">
        <f>J235-MTS_90DSMR</f>
        <v>1.8158304296969514</v>
      </c>
      <c r="L235" s="83">
        <f t="shared" si="11"/>
        <v>3.2972401494134154</v>
      </c>
    </row>
    <row r="236" spans="1:12" x14ac:dyDescent="0.25">
      <c r="A236" s="82">
        <v>41766</v>
      </c>
      <c r="B236" s="83">
        <v>2.78</v>
      </c>
      <c r="C236" s="83">
        <v>2.8</v>
      </c>
      <c r="D236" s="83">
        <v>2.75</v>
      </c>
      <c r="E236" s="83">
        <v>2.75</v>
      </c>
      <c r="F236" s="84">
        <v>3163000</v>
      </c>
      <c r="G236" s="83">
        <v>2.5</v>
      </c>
      <c r="H236" s="84">
        <f>EOD_T-A236</f>
        <v>328</v>
      </c>
      <c r="I236" s="83">
        <f t="shared" si="9"/>
        <v>-2.9999999999999805E-2</v>
      </c>
      <c r="J236" s="83">
        <f t="shared" si="10"/>
        <v>-1.1857707509881346</v>
      </c>
      <c r="K236" s="83">
        <f>J236-MTS_90DSMR</f>
        <v>-0.96994032129118446</v>
      </c>
      <c r="L236" s="83">
        <f t="shared" si="11"/>
        <v>0.94078422686644614</v>
      </c>
    </row>
    <row r="237" spans="1:12" x14ac:dyDescent="0.25">
      <c r="A237" s="82">
        <v>41765</v>
      </c>
      <c r="B237" s="83">
        <v>2.78</v>
      </c>
      <c r="C237" s="83">
        <v>2.82</v>
      </c>
      <c r="D237" s="83">
        <v>2.76</v>
      </c>
      <c r="E237" s="83">
        <v>2.78</v>
      </c>
      <c r="F237" s="84">
        <v>2969900</v>
      </c>
      <c r="G237" s="83">
        <v>2.5299999999999998</v>
      </c>
      <c r="H237" s="84">
        <f>EOD_T-A237</f>
        <v>329</v>
      </c>
      <c r="I237" s="83">
        <f t="shared" si="9"/>
        <v>2.0000000000000018E-2</v>
      </c>
      <c r="J237" s="83">
        <f t="shared" si="10"/>
        <v>0.79681274900398491</v>
      </c>
      <c r="K237" s="83">
        <f>J237-MTS_90DSMR</f>
        <v>1.0126431787009351</v>
      </c>
      <c r="L237" s="83">
        <f t="shared" si="11"/>
        <v>1.0254462073695341</v>
      </c>
    </row>
    <row r="238" spans="1:12" x14ac:dyDescent="0.25">
      <c r="A238" s="82">
        <v>41764</v>
      </c>
      <c r="B238" s="83">
        <v>2.75</v>
      </c>
      <c r="C238" s="83">
        <v>2.8</v>
      </c>
      <c r="D238" s="83">
        <v>2.75</v>
      </c>
      <c r="E238" s="83">
        <v>2.76</v>
      </c>
      <c r="F238" s="84">
        <v>3465800</v>
      </c>
      <c r="G238" s="83">
        <v>2.5099999999999998</v>
      </c>
      <c r="H238" s="84">
        <f>EOD_T-A238</f>
        <v>330</v>
      </c>
      <c r="I238" s="83">
        <f t="shared" si="9"/>
        <v>1.9999999999999574E-2</v>
      </c>
      <c r="J238" s="83">
        <f t="shared" si="10"/>
        <v>0.80321285140560528</v>
      </c>
      <c r="K238" s="83">
        <f>J238-MTS_90DSMR</f>
        <v>1.0190432811025554</v>
      </c>
      <c r="L238" s="83">
        <f t="shared" si="11"/>
        <v>1.0384492087602617</v>
      </c>
    </row>
    <row r="239" spans="1:12" x14ac:dyDescent="0.25">
      <c r="A239" s="82">
        <v>41761</v>
      </c>
      <c r="B239" s="83">
        <v>2.75</v>
      </c>
      <c r="C239" s="83">
        <v>2.76</v>
      </c>
      <c r="D239" s="83">
        <v>2.72</v>
      </c>
      <c r="E239" s="83">
        <v>2.74</v>
      </c>
      <c r="F239" s="84">
        <v>4367800</v>
      </c>
      <c r="G239" s="83">
        <v>2.4900000000000002</v>
      </c>
      <c r="H239" s="84">
        <f>EOD_T-A239</f>
        <v>333</v>
      </c>
      <c r="I239" s="83">
        <f t="shared" si="9"/>
        <v>-9.9999999999997868E-3</v>
      </c>
      <c r="J239" s="83">
        <f t="shared" si="10"/>
        <v>-0.39999999999999153</v>
      </c>
      <c r="K239" s="83">
        <f>J239-MTS_90DSMR</f>
        <v>-0.18416957030304143</v>
      </c>
      <c r="L239" s="83">
        <f t="shared" si="11"/>
        <v>3.391843062560692E-2</v>
      </c>
    </row>
    <row r="240" spans="1:12" x14ac:dyDescent="0.25">
      <c r="A240" s="82">
        <v>41760</v>
      </c>
      <c r="B240" s="83">
        <v>2.77</v>
      </c>
      <c r="C240" s="83">
        <v>2.78</v>
      </c>
      <c r="D240" s="83">
        <v>2.73</v>
      </c>
      <c r="E240" s="83">
        <v>2.75</v>
      </c>
      <c r="F240" s="84">
        <v>4014400</v>
      </c>
      <c r="G240" s="83">
        <v>2.5</v>
      </c>
      <c r="H240" s="84">
        <f>EOD_T-A240</f>
        <v>334</v>
      </c>
      <c r="I240" s="83">
        <f t="shared" si="9"/>
        <v>-2.9999999999999805E-2</v>
      </c>
      <c r="J240" s="83">
        <f t="shared" si="10"/>
        <v>-1.1857707509881346</v>
      </c>
      <c r="K240" s="83">
        <f>J240-MTS_90DSMR</f>
        <v>-0.96994032129118446</v>
      </c>
      <c r="L240" s="83">
        <f t="shared" si="11"/>
        <v>0.94078422686644614</v>
      </c>
    </row>
    <row r="241" spans="1:12" x14ac:dyDescent="0.25">
      <c r="A241" s="82">
        <v>41759</v>
      </c>
      <c r="B241" s="83">
        <v>2.76</v>
      </c>
      <c r="C241" s="83">
        <v>2.78</v>
      </c>
      <c r="D241" s="83">
        <v>2.71</v>
      </c>
      <c r="E241" s="83">
        <v>2.78</v>
      </c>
      <c r="F241" s="84">
        <v>5435000</v>
      </c>
      <c r="G241" s="83">
        <v>2.5299999999999998</v>
      </c>
      <c r="H241" s="84">
        <f>EOD_T-A241</f>
        <v>335</v>
      </c>
      <c r="I241" s="83">
        <f t="shared" si="9"/>
        <v>2.0000000000000018E-2</v>
      </c>
      <c r="J241" s="83">
        <f t="shared" si="10"/>
        <v>0.79681274900398491</v>
      </c>
      <c r="K241" s="83">
        <f>J241-MTS_90DSMR</f>
        <v>1.0126431787009351</v>
      </c>
      <c r="L241" s="83">
        <f t="shared" si="11"/>
        <v>1.0254462073695341</v>
      </c>
    </row>
    <row r="242" spans="1:12" x14ac:dyDescent="0.25">
      <c r="A242" s="82">
        <v>41758</v>
      </c>
      <c r="B242" s="83">
        <v>2.78</v>
      </c>
      <c r="C242" s="83">
        <v>2.81</v>
      </c>
      <c r="D242" s="83">
        <v>2.75</v>
      </c>
      <c r="E242" s="83">
        <v>2.76</v>
      </c>
      <c r="F242" s="84">
        <v>5718600</v>
      </c>
      <c r="G242" s="83">
        <v>2.5099999999999998</v>
      </c>
      <c r="H242" s="84">
        <f>EOD_T-A242</f>
        <v>336</v>
      </c>
      <c r="I242" s="83">
        <f t="shared" si="9"/>
        <v>-2.0000000000000018E-2</v>
      </c>
      <c r="J242" s="83">
        <f t="shared" si="10"/>
        <v>-0.79051383399209563</v>
      </c>
      <c r="K242" s="83">
        <f>J242-MTS_90DSMR</f>
        <v>-0.57468340429514553</v>
      </c>
      <c r="L242" s="83">
        <f t="shared" si="11"/>
        <v>0.3302610151722577</v>
      </c>
    </row>
    <row r="243" spans="1:12" x14ac:dyDescent="0.25">
      <c r="A243" s="82">
        <v>41757</v>
      </c>
      <c r="B243" s="83">
        <v>2.78</v>
      </c>
      <c r="C243" s="83">
        <v>2.78</v>
      </c>
      <c r="D243" s="83">
        <v>2.76</v>
      </c>
      <c r="E243" s="83">
        <v>2.78</v>
      </c>
      <c r="F243" s="84">
        <v>2367500</v>
      </c>
      <c r="G243" s="83">
        <v>2.5299999999999998</v>
      </c>
      <c r="H243" s="84">
        <f>EOD_T-A243</f>
        <v>337</v>
      </c>
      <c r="I243" s="83">
        <f t="shared" si="9"/>
        <v>9.9999999999997868E-3</v>
      </c>
      <c r="J243" s="83">
        <f t="shared" si="10"/>
        <v>0.39682539682538837</v>
      </c>
      <c r="K243" s="83">
        <f>J243-MTS_90DSMR</f>
        <v>0.61265582652233852</v>
      </c>
      <c r="L243" s="83">
        <f t="shared" si="11"/>
        <v>0.37534716177176974</v>
      </c>
    </row>
    <row r="244" spans="1:12" x14ac:dyDescent="0.25">
      <c r="A244" s="82">
        <v>41754</v>
      </c>
      <c r="B244" s="83">
        <v>2.77</v>
      </c>
      <c r="C244" s="83">
        <v>2.77</v>
      </c>
      <c r="D244" s="83">
        <v>2.77</v>
      </c>
      <c r="E244" s="83">
        <v>2.77</v>
      </c>
      <c r="F244" s="84">
        <v>0</v>
      </c>
      <c r="G244" s="83">
        <v>2.52</v>
      </c>
      <c r="H244" s="84">
        <f>EOD_T-A244</f>
        <v>340</v>
      </c>
      <c r="I244" s="83">
        <f t="shared" si="9"/>
        <v>0</v>
      </c>
      <c r="J244" s="83">
        <f t="shared" si="10"/>
        <v>0</v>
      </c>
      <c r="K244" s="83">
        <f>J244-MTS_90DSMR</f>
        <v>0.2158304296969501</v>
      </c>
      <c r="L244" s="83">
        <f t="shared" si="11"/>
        <v>4.6582774383170121E-2</v>
      </c>
    </row>
    <row r="245" spans="1:12" x14ac:dyDescent="0.25">
      <c r="A245" s="82">
        <v>41753</v>
      </c>
      <c r="B245" s="83">
        <v>2.73</v>
      </c>
      <c r="C245" s="83">
        <v>2.77</v>
      </c>
      <c r="D245" s="83">
        <v>2.72</v>
      </c>
      <c r="E245" s="83">
        <v>2.77</v>
      </c>
      <c r="F245" s="84">
        <v>10896900</v>
      </c>
      <c r="G245" s="83">
        <v>2.52</v>
      </c>
      <c r="H245" s="84">
        <f>EOD_T-A245</f>
        <v>341</v>
      </c>
      <c r="I245" s="83">
        <f t="shared" si="9"/>
        <v>2.0000000000000018E-2</v>
      </c>
      <c r="J245" s="83">
        <f t="shared" si="10"/>
        <v>0.80000000000000071</v>
      </c>
      <c r="K245" s="83">
        <f>J245-MTS_90DSMR</f>
        <v>1.0158304296969507</v>
      </c>
      <c r="L245" s="83">
        <f t="shared" si="11"/>
        <v>1.0319114618982914</v>
      </c>
    </row>
    <row r="246" spans="1:12" x14ac:dyDescent="0.25">
      <c r="A246" s="82">
        <v>41752</v>
      </c>
      <c r="B246" s="83">
        <v>2.73</v>
      </c>
      <c r="C246" s="83">
        <v>2.75</v>
      </c>
      <c r="D246" s="83">
        <v>2.71</v>
      </c>
      <c r="E246" s="83">
        <v>2.75</v>
      </c>
      <c r="F246" s="84">
        <v>3659200</v>
      </c>
      <c r="G246" s="83">
        <v>2.5</v>
      </c>
      <c r="H246" s="84">
        <f>EOD_T-A246</f>
        <v>342</v>
      </c>
      <c r="I246" s="83">
        <f t="shared" si="9"/>
        <v>9.9999999999997868E-3</v>
      </c>
      <c r="J246" s="83">
        <f t="shared" si="10"/>
        <v>0.40160642570280264</v>
      </c>
      <c r="K246" s="83">
        <f>J246-MTS_90DSMR</f>
        <v>0.61743685539975268</v>
      </c>
      <c r="L246" s="83">
        <f t="shared" si="11"/>
        <v>0.3812282704059351</v>
      </c>
    </row>
    <row r="247" spans="1:12" x14ac:dyDescent="0.25">
      <c r="A247" s="82">
        <v>41751</v>
      </c>
      <c r="B247" s="83">
        <v>2.76</v>
      </c>
      <c r="C247" s="83">
        <v>2.77</v>
      </c>
      <c r="D247" s="83">
        <v>2.72</v>
      </c>
      <c r="E247" s="83">
        <v>2.74</v>
      </c>
      <c r="F247" s="84">
        <v>3375900</v>
      </c>
      <c r="G247" s="83">
        <v>2.4900000000000002</v>
      </c>
      <c r="H247" s="84">
        <f>EOD_T-A247</f>
        <v>343</v>
      </c>
      <c r="I247" s="83">
        <f t="shared" si="9"/>
        <v>-9.9999999999997868E-3</v>
      </c>
      <c r="J247" s="83">
        <f t="shared" si="10"/>
        <v>-0.39999999999999153</v>
      </c>
      <c r="K247" s="83">
        <f>J247-MTS_90DSMR</f>
        <v>-0.18416957030304143</v>
      </c>
      <c r="L247" s="83">
        <f t="shared" si="11"/>
        <v>3.391843062560692E-2</v>
      </c>
    </row>
    <row r="248" spans="1:12" x14ac:dyDescent="0.25">
      <c r="A248" s="82">
        <v>41750</v>
      </c>
      <c r="B248" s="83">
        <v>2.75</v>
      </c>
      <c r="C248" s="83">
        <v>2.75</v>
      </c>
      <c r="D248" s="83">
        <v>2.75</v>
      </c>
      <c r="E248" s="83">
        <v>2.75</v>
      </c>
      <c r="F248" s="84">
        <v>0</v>
      </c>
      <c r="G248" s="83">
        <v>2.5</v>
      </c>
      <c r="H248" s="84">
        <f>EOD_T-A248</f>
        <v>344</v>
      </c>
      <c r="I248" s="83">
        <f t="shared" si="9"/>
        <v>0</v>
      </c>
      <c r="J248" s="83">
        <f t="shared" si="10"/>
        <v>0</v>
      </c>
      <c r="K248" s="83">
        <f>J248-MTS_90DSMR</f>
        <v>0.2158304296969501</v>
      </c>
      <c r="L248" s="83">
        <f t="shared" si="11"/>
        <v>4.6582774383170121E-2</v>
      </c>
    </row>
    <row r="249" spans="1:12" x14ac:dyDescent="0.25">
      <c r="A249" s="82">
        <v>41747</v>
      </c>
      <c r="B249" s="83">
        <v>2.75</v>
      </c>
      <c r="C249" s="83">
        <v>2.75</v>
      </c>
      <c r="D249" s="83">
        <v>2.75</v>
      </c>
      <c r="E249" s="83">
        <v>2.75</v>
      </c>
      <c r="F249" s="84">
        <v>0</v>
      </c>
      <c r="G249" s="83">
        <v>2.5</v>
      </c>
      <c r="H249" s="84">
        <f>EOD_T-A249</f>
        <v>347</v>
      </c>
      <c r="I249" s="83">
        <f t="shared" si="9"/>
        <v>0</v>
      </c>
      <c r="J249" s="83">
        <f t="shared" si="10"/>
        <v>0</v>
      </c>
      <c r="K249" s="83">
        <f>J249-MTS_90DSMR</f>
        <v>0.2158304296969501</v>
      </c>
      <c r="L249" s="83">
        <f t="shared" si="11"/>
        <v>4.6582774383170121E-2</v>
      </c>
    </row>
    <row r="250" spans="1:12" x14ac:dyDescent="0.25">
      <c r="A250" s="82">
        <v>41746</v>
      </c>
      <c r="B250" s="83">
        <v>2.73</v>
      </c>
      <c r="C250" s="83">
        <v>2.76</v>
      </c>
      <c r="D250" s="83">
        <v>2.72</v>
      </c>
      <c r="E250" s="83">
        <v>2.75</v>
      </c>
      <c r="F250" s="84">
        <v>4128600</v>
      </c>
      <c r="G250" s="83">
        <v>2.5</v>
      </c>
      <c r="H250" s="84">
        <f>EOD_T-A250</f>
        <v>348</v>
      </c>
      <c r="I250" s="83">
        <f t="shared" si="9"/>
        <v>2.0000000000000018E-2</v>
      </c>
      <c r="J250" s="83">
        <f t="shared" si="10"/>
        <v>0.80645161290322642</v>
      </c>
      <c r="K250" s="83">
        <f>J250-MTS_90DSMR</f>
        <v>1.0222820426001764</v>
      </c>
      <c r="L250" s="83">
        <f t="shared" si="11"/>
        <v>1.045060574622789</v>
      </c>
    </row>
    <row r="251" spans="1:12" x14ac:dyDescent="0.25">
      <c r="A251" s="82">
        <v>41745</v>
      </c>
      <c r="B251" s="83">
        <v>2.71</v>
      </c>
      <c r="C251" s="83">
        <v>2.72</v>
      </c>
      <c r="D251" s="83">
        <v>2.69</v>
      </c>
      <c r="E251" s="83">
        <v>2.72</v>
      </c>
      <c r="F251" s="84">
        <v>2171000</v>
      </c>
      <c r="G251" s="83">
        <v>2.48</v>
      </c>
      <c r="H251" s="84">
        <f>EOD_T-A251</f>
        <v>349</v>
      </c>
      <c r="I251" s="83">
        <f t="shared" si="9"/>
        <v>2.0000000000000018E-2</v>
      </c>
      <c r="J251" s="83">
        <f t="shared" si="10"/>
        <v>0.81300813008130157</v>
      </c>
      <c r="K251" s="83">
        <f>J251-MTS_90DSMR</f>
        <v>1.0288385597782517</v>
      </c>
      <c r="L251" s="83">
        <f t="shared" si="11"/>
        <v>1.0585087820865871</v>
      </c>
    </row>
    <row r="252" spans="1:12" x14ac:dyDescent="0.25">
      <c r="A252" s="82">
        <v>41744</v>
      </c>
      <c r="B252" s="83">
        <v>2.65</v>
      </c>
      <c r="C252" s="83">
        <v>2.7</v>
      </c>
      <c r="D252" s="83">
        <v>2.65</v>
      </c>
      <c r="E252" s="83">
        <v>2.7</v>
      </c>
      <c r="F252" s="84">
        <v>3511300</v>
      </c>
      <c r="G252" s="83">
        <v>2.46</v>
      </c>
      <c r="H252" s="84">
        <f>EOD_T-A252</f>
        <v>350</v>
      </c>
      <c r="I252" s="83">
        <f t="shared" si="9"/>
        <v>4.0000000000000036E-2</v>
      </c>
      <c r="J252" s="83">
        <f t="shared" si="10"/>
        <v>1.6528925619834725</v>
      </c>
      <c r="K252" s="83">
        <f>J252-MTS_90DSMR</f>
        <v>1.8687229916804227</v>
      </c>
      <c r="L252" s="83">
        <f t="shared" si="11"/>
        <v>3.4921256196350292</v>
      </c>
    </row>
    <row r="253" spans="1:12" x14ac:dyDescent="0.25">
      <c r="A253" s="82">
        <v>41743</v>
      </c>
      <c r="B253" s="83">
        <v>2.65</v>
      </c>
      <c r="C253" s="83">
        <v>2.71</v>
      </c>
      <c r="D253" s="83">
        <v>2.63</v>
      </c>
      <c r="E253" s="83">
        <v>2.66</v>
      </c>
      <c r="F253" s="84">
        <v>3008000</v>
      </c>
      <c r="G253" s="83">
        <v>2.42</v>
      </c>
      <c r="H253" s="84">
        <f>EOD_T-A253</f>
        <v>351</v>
      </c>
      <c r="I253" s="83">
        <f t="shared" si="9"/>
        <v>0</v>
      </c>
      <c r="J253" s="83">
        <f t="shared" si="10"/>
        <v>0</v>
      </c>
      <c r="K253" s="83">
        <f>J253-MTS_90DSMR</f>
        <v>0.2158304296969501</v>
      </c>
      <c r="L253" s="83">
        <f t="shared" si="11"/>
        <v>4.6582774383170121E-2</v>
      </c>
    </row>
    <row r="254" spans="1:12" x14ac:dyDescent="0.25">
      <c r="A254" s="82">
        <v>41740</v>
      </c>
      <c r="B254" s="83">
        <v>2.7</v>
      </c>
      <c r="C254" s="83">
        <v>2.71</v>
      </c>
      <c r="D254" s="83">
        <v>2.65</v>
      </c>
      <c r="E254" s="83">
        <v>2.66</v>
      </c>
      <c r="F254" s="84">
        <v>4324200</v>
      </c>
      <c r="G254" s="83">
        <v>2.42</v>
      </c>
      <c r="H254" s="84">
        <f>EOD_T-A254</f>
        <v>354</v>
      </c>
      <c r="I254" s="83">
        <f t="shared" si="9"/>
        <v>-4.0000000000000036E-2</v>
      </c>
      <c r="J254" s="83">
        <f t="shared" si="10"/>
        <v>-1.6260162601626031</v>
      </c>
      <c r="K254" s="83">
        <f>J254-MTS_90DSMR</f>
        <v>-1.4101858304656529</v>
      </c>
      <c r="L254" s="83">
        <f t="shared" si="11"/>
        <v>1.9886240764461032</v>
      </c>
    </row>
    <row r="255" spans="1:12" x14ac:dyDescent="0.25">
      <c r="A255" s="82">
        <v>41739</v>
      </c>
      <c r="B255" s="83">
        <v>2.71</v>
      </c>
      <c r="C255" s="83">
        <v>2.74</v>
      </c>
      <c r="D255" s="83">
        <v>2.68</v>
      </c>
      <c r="E255" s="83">
        <v>2.7</v>
      </c>
      <c r="F255" s="84">
        <v>6674200</v>
      </c>
      <c r="G255" s="83">
        <v>2.46</v>
      </c>
      <c r="H255" s="84">
        <f>EOD_T-A255</f>
        <v>355</v>
      </c>
      <c r="I255" s="83">
        <f t="shared" si="9"/>
        <v>0</v>
      </c>
      <c r="J255" s="83">
        <f t="shared" si="10"/>
        <v>0</v>
      </c>
      <c r="K255" s="83">
        <f>J255-MTS_90DSMR</f>
        <v>0.2158304296969501</v>
      </c>
      <c r="L255" s="83">
        <f t="shared" si="11"/>
        <v>4.6582774383170121E-2</v>
      </c>
    </row>
    <row r="256" spans="1:12" x14ac:dyDescent="0.25">
      <c r="A256" s="82">
        <v>41738</v>
      </c>
      <c r="B256" s="83">
        <v>2.65</v>
      </c>
      <c r="C256" s="83">
        <v>2.71</v>
      </c>
      <c r="D256" s="83">
        <v>2.64</v>
      </c>
      <c r="E256" s="83">
        <v>2.7</v>
      </c>
      <c r="F256" s="84">
        <v>9984600</v>
      </c>
      <c r="G256" s="83">
        <v>2.46</v>
      </c>
      <c r="H256" s="84">
        <f>EOD_T-A256</f>
        <v>356</v>
      </c>
      <c r="I256" s="83">
        <f t="shared" si="9"/>
        <v>6.999999999999984E-2</v>
      </c>
      <c r="J256" s="83">
        <f t="shared" si="10"/>
        <v>2.9288702928870225</v>
      </c>
      <c r="K256" s="83">
        <f>J256-MTS_90DSMR</f>
        <v>3.1447007225839725</v>
      </c>
      <c r="L256" s="83">
        <f t="shared" si="11"/>
        <v>9.8891426346201587</v>
      </c>
    </row>
    <row r="257" spans="1:12" x14ac:dyDescent="0.25">
      <c r="A257" s="82">
        <v>41737</v>
      </c>
      <c r="B257" s="83">
        <v>2.59</v>
      </c>
      <c r="C257" s="83">
        <v>2.64</v>
      </c>
      <c r="D257" s="83">
        <v>2.59</v>
      </c>
      <c r="E257" s="83">
        <v>2.62</v>
      </c>
      <c r="F257" s="84">
        <v>5911100</v>
      </c>
      <c r="G257" s="83">
        <v>2.39</v>
      </c>
      <c r="H257" s="84">
        <f>EOD_T-A257</f>
        <v>357</v>
      </c>
      <c r="I257" s="83">
        <f t="shared" si="9"/>
        <v>2.0000000000000018E-2</v>
      </c>
      <c r="J257" s="83">
        <f t="shared" si="10"/>
        <v>0.84388185654008518</v>
      </c>
      <c r="K257" s="83">
        <f>J257-MTS_90DSMR</f>
        <v>1.0597122862370352</v>
      </c>
      <c r="L257" s="83">
        <f t="shared" si="11"/>
        <v>1.122990129601724</v>
      </c>
    </row>
    <row r="258" spans="1:12" x14ac:dyDescent="0.25">
      <c r="A258" s="82">
        <v>41736</v>
      </c>
      <c r="B258" s="83">
        <v>2.6</v>
      </c>
      <c r="C258" s="83">
        <v>2.61</v>
      </c>
      <c r="D258" s="83">
        <v>2.57</v>
      </c>
      <c r="E258" s="83">
        <v>2.6</v>
      </c>
      <c r="F258" s="84">
        <v>6085600</v>
      </c>
      <c r="G258" s="83">
        <v>2.37</v>
      </c>
      <c r="H258" s="84">
        <f>EOD_T-A258</f>
        <v>358</v>
      </c>
      <c r="I258" s="83">
        <f t="shared" si="9"/>
        <v>-9.9999999999997868E-3</v>
      </c>
      <c r="J258" s="83">
        <f t="shared" si="10"/>
        <v>-0.42016806722688183</v>
      </c>
      <c r="K258" s="83">
        <f>J258-MTS_90DSMR</f>
        <v>-0.20433763752993173</v>
      </c>
      <c r="L258" s="83">
        <f t="shared" si="11"/>
        <v>4.1753870111313762E-2</v>
      </c>
    </row>
    <row r="259" spans="1:12" x14ac:dyDescent="0.25">
      <c r="A259" s="82">
        <v>41733</v>
      </c>
      <c r="B259" s="83">
        <v>2.57</v>
      </c>
      <c r="C259" s="83">
        <v>2.62</v>
      </c>
      <c r="D259" s="83">
        <v>2.5499999999999998</v>
      </c>
      <c r="E259" s="83">
        <v>2.61</v>
      </c>
      <c r="F259" s="84">
        <v>8511400</v>
      </c>
      <c r="G259" s="83">
        <v>2.38</v>
      </c>
      <c r="H259" s="84">
        <f>EOD_T-A259</f>
        <v>361</v>
      </c>
      <c r="I259" s="83">
        <f t="shared" si="9"/>
        <v>2.9999999999999805E-2</v>
      </c>
      <c r="J259" s="83">
        <f t="shared" ref="J259:J322" si="12">I259/G260*100</f>
        <v>1.2765957446808427</v>
      </c>
      <c r="K259" s="83">
        <f>J259-MTS_90DSMR</f>
        <v>1.4924261743777927</v>
      </c>
      <c r="L259" s="83">
        <f t="shared" ref="L259:L322" si="13">K259*K259</f>
        <v>2.2273358859679337</v>
      </c>
    </row>
    <row r="260" spans="1:12" x14ac:dyDescent="0.25">
      <c r="A260" s="82">
        <v>41732</v>
      </c>
      <c r="B260" s="83">
        <v>2.58</v>
      </c>
      <c r="C260" s="83">
        <v>2.61</v>
      </c>
      <c r="D260" s="83">
        <v>2.57</v>
      </c>
      <c r="E260" s="83">
        <v>2.58</v>
      </c>
      <c r="F260" s="84">
        <v>7328100</v>
      </c>
      <c r="G260" s="83">
        <v>2.35</v>
      </c>
      <c r="H260" s="84">
        <f>EOD_T-A260</f>
        <v>362</v>
      </c>
      <c r="I260" s="83">
        <f t="shared" si="9"/>
        <v>1.0000000000000231E-2</v>
      </c>
      <c r="J260" s="83">
        <f t="shared" si="12"/>
        <v>0.42735042735043727</v>
      </c>
      <c r="K260" s="83">
        <f>J260-MTS_90DSMR</f>
        <v>0.64318085704738737</v>
      </c>
      <c r="L260" s="83">
        <f t="shared" si="13"/>
        <v>0.41368161487221172</v>
      </c>
    </row>
    <row r="261" spans="1:12" x14ac:dyDescent="0.25">
      <c r="A261" s="82">
        <v>41731</v>
      </c>
      <c r="B261" s="83">
        <v>2.5499999999999998</v>
      </c>
      <c r="C261" s="83">
        <v>2.59</v>
      </c>
      <c r="D261" s="83">
        <v>2.54</v>
      </c>
      <c r="E261" s="83">
        <v>2.57</v>
      </c>
      <c r="F261" s="84">
        <v>7147400</v>
      </c>
      <c r="G261" s="83">
        <v>2.34</v>
      </c>
      <c r="H261" s="84">
        <f>EOD_T-A261</f>
        <v>363</v>
      </c>
      <c r="I261" s="83">
        <f t="shared" si="9"/>
        <v>9.9999999999997868E-3</v>
      </c>
      <c r="J261" s="83">
        <f t="shared" si="12"/>
        <v>0.42918454935621397</v>
      </c>
      <c r="K261" s="83">
        <f>J261-MTS_90DSMR</f>
        <v>0.64501497905316407</v>
      </c>
      <c r="L261" s="83">
        <f t="shared" si="13"/>
        <v>0.4160443232029537</v>
      </c>
    </row>
    <row r="262" spans="1:12" x14ac:dyDescent="0.25">
      <c r="A262" s="82">
        <v>41730</v>
      </c>
      <c r="B262" s="83">
        <v>2.61</v>
      </c>
      <c r="C262" s="83">
        <v>2.61</v>
      </c>
      <c r="D262" s="83">
        <v>2.5499999999999998</v>
      </c>
      <c r="E262" s="83">
        <v>2.56</v>
      </c>
      <c r="F262" s="84">
        <v>8280200</v>
      </c>
      <c r="G262" s="83">
        <v>2.33</v>
      </c>
      <c r="H262" s="84">
        <f>EOD_T-A262</f>
        <v>364</v>
      </c>
      <c r="I262" s="83">
        <f t="shared" si="9"/>
        <v>-6.0000000000000053E-2</v>
      </c>
      <c r="J262" s="83">
        <f t="shared" si="12"/>
        <v>-2.5104602510460272</v>
      </c>
      <c r="K262" s="83">
        <f>J262-MTS_90DSMR</f>
        <v>-2.2946298213490772</v>
      </c>
      <c r="L262" s="83">
        <f t="shared" si="13"/>
        <v>5.2653260170244982</v>
      </c>
    </row>
    <row r="263" spans="1:12" x14ac:dyDescent="0.25">
      <c r="A263" s="82">
        <v>41729</v>
      </c>
      <c r="B263" s="83">
        <v>2.65</v>
      </c>
      <c r="C263" s="83">
        <v>2.68</v>
      </c>
      <c r="D263" s="83">
        <v>2.61</v>
      </c>
      <c r="E263" s="83">
        <v>2.62</v>
      </c>
      <c r="F263" s="84">
        <v>7770500</v>
      </c>
      <c r="G263" s="83">
        <v>2.39</v>
      </c>
      <c r="H263" s="84">
        <f>EOD_T-A263</f>
        <v>365</v>
      </c>
      <c r="I263" s="83">
        <f t="shared" si="9"/>
        <v>2.39</v>
      </c>
      <c r="J263" s="83" t="e">
        <f t="shared" si="12"/>
        <v>#DIV/0!</v>
      </c>
      <c r="K263" s="83" t="e">
        <f>J263-MTS_90DSMR</f>
        <v>#DIV/0!</v>
      </c>
      <c r="L263" s="83" t="e">
        <f t="shared" si="13"/>
        <v>#DIV/0!</v>
      </c>
    </row>
  </sheetData>
  <sortState ref="A4:G263">
    <sortCondition descending="1" ref="A2"/>
  </sortState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263"/>
  <sheetViews>
    <sheetView topLeftCell="A6" zoomScale="80" zoomScaleNormal="80" workbookViewId="0">
      <selection activeCell="A2" sqref="A2"/>
    </sheetView>
  </sheetViews>
  <sheetFormatPr defaultRowHeight="15" x14ac:dyDescent="0.25"/>
  <cols>
    <col min="1" max="1" width="47.42578125" bestFit="1" customWidth="1"/>
    <col min="2" max="2" width="10.28515625" bestFit="1" customWidth="1"/>
    <col min="3" max="3" width="13.7109375" bestFit="1" customWidth="1"/>
    <col min="4" max="4" width="10.140625" bestFit="1" customWidth="1"/>
    <col min="5" max="5" width="13.85546875" style="2" bestFit="1" customWidth="1"/>
    <col min="6" max="6" width="9.42578125" bestFit="1" customWidth="1"/>
    <col min="7" max="7" width="15.5703125" bestFit="1" customWidth="1"/>
  </cols>
  <sheetData>
    <row r="1" spans="1:5" x14ac:dyDescent="0.25">
      <c r="A1" t="s">
        <v>1200</v>
      </c>
      <c r="E1"/>
    </row>
    <row r="2" spans="1:5" x14ac:dyDescent="0.25">
      <c r="A2" t="s">
        <v>1312</v>
      </c>
      <c r="E2"/>
    </row>
    <row r="3" spans="1:5" x14ac:dyDescent="0.25">
      <c r="A3" t="s">
        <v>1313</v>
      </c>
      <c r="E3"/>
    </row>
    <row r="4" spans="1:5" x14ac:dyDescent="0.25">
      <c r="A4" t="s">
        <v>1314</v>
      </c>
      <c r="E4"/>
    </row>
    <row r="5" spans="1:5" x14ac:dyDescent="0.25">
      <c r="A5" t="s">
        <v>1315</v>
      </c>
      <c r="E5"/>
    </row>
    <row r="6" spans="1:5" x14ac:dyDescent="0.25">
      <c r="A6" t="s">
        <v>1316</v>
      </c>
      <c r="E6"/>
    </row>
    <row r="7" spans="1:5" x14ac:dyDescent="0.25">
      <c r="A7" t="s">
        <v>1317</v>
      </c>
      <c r="E7"/>
    </row>
    <row r="8" spans="1:5" x14ac:dyDescent="0.25">
      <c r="A8" t="s">
        <v>1318</v>
      </c>
      <c r="E8"/>
    </row>
    <row r="9" spans="1:5" x14ac:dyDescent="0.25">
      <c r="A9" t="s">
        <v>1319</v>
      </c>
      <c r="E9"/>
    </row>
    <row r="10" spans="1:5" x14ac:dyDescent="0.25">
      <c r="A10" t="s">
        <v>1320</v>
      </c>
      <c r="E10"/>
    </row>
    <row r="11" spans="1:5" x14ac:dyDescent="0.25">
      <c r="A11" t="s">
        <v>1321</v>
      </c>
      <c r="E11"/>
    </row>
    <row r="12" spans="1:5" x14ac:dyDescent="0.25">
      <c r="A12" t="s">
        <v>1322</v>
      </c>
      <c r="E12"/>
    </row>
    <row r="13" spans="1:5" x14ac:dyDescent="0.25">
      <c r="A13" t="s">
        <v>1323</v>
      </c>
      <c r="E13"/>
    </row>
    <row r="14" spans="1:5" x14ac:dyDescent="0.25">
      <c r="A14" t="s">
        <v>1324</v>
      </c>
      <c r="E14"/>
    </row>
    <row r="15" spans="1:5" x14ac:dyDescent="0.25">
      <c r="A15" t="s">
        <v>1325</v>
      </c>
      <c r="E15"/>
    </row>
    <row r="16" spans="1:5" x14ac:dyDescent="0.25">
      <c r="A16" t="s">
        <v>1326</v>
      </c>
      <c r="E16"/>
    </row>
    <row r="17" spans="1:5" x14ac:dyDescent="0.25">
      <c r="A17" t="s">
        <v>1327</v>
      </c>
      <c r="E17"/>
    </row>
    <row r="18" spans="1:5" x14ac:dyDescent="0.25">
      <c r="A18" t="s">
        <v>1328</v>
      </c>
      <c r="E18"/>
    </row>
    <row r="19" spans="1:5" x14ac:dyDescent="0.25">
      <c r="A19" t="s">
        <v>1329</v>
      </c>
      <c r="E19"/>
    </row>
    <row r="20" spans="1:5" x14ac:dyDescent="0.25">
      <c r="A20" t="s">
        <v>1330</v>
      </c>
      <c r="E20"/>
    </row>
    <row r="21" spans="1:5" x14ac:dyDescent="0.25">
      <c r="A21" t="s">
        <v>1331</v>
      </c>
      <c r="E21"/>
    </row>
    <row r="22" spans="1:5" x14ac:dyDescent="0.25">
      <c r="A22" t="s">
        <v>1332</v>
      </c>
      <c r="E22"/>
    </row>
    <row r="23" spans="1:5" x14ac:dyDescent="0.25">
      <c r="A23" t="s">
        <v>1333</v>
      </c>
      <c r="E23"/>
    </row>
    <row r="24" spans="1:5" x14ac:dyDescent="0.25">
      <c r="A24" t="s">
        <v>1334</v>
      </c>
      <c r="E24"/>
    </row>
    <row r="25" spans="1:5" x14ac:dyDescent="0.25">
      <c r="A25" t="s">
        <v>1335</v>
      </c>
      <c r="E25"/>
    </row>
    <row r="26" spans="1:5" x14ac:dyDescent="0.25">
      <c r="A26" t="s">
        <v>1336</v>
      </c>
      <c r="E26"/>
    </row>
    <row r="27" spans="1:5" x14ac:dyDescent="0.25">
      <c r="A27" t="s">
        <v>1337</v>
      </c>
      <c r="E27"/>
    </row>
    <row r="28" spans="1:5" x14ac:dyDescent="0.25">
      <c r="A28" t="s">
        <v>1338</v>
      </c>
      <c r="E28"/>
    </row>
    <row r="29" spans="1:5" x14ac:dyDescent="0.25">
      <c r="A29" t="s">
        <v>1339</v>
      </c>
      <c r="E29"/>
    </row>
    <row r="30" spans="1:5" x14ac:dyDescent="0.25">
      <c r="A30" t="s">
        <v>1340</v>
      </c>
      <c r="E30"/>
    </row>
    <row r="31" spans="1:5" x14ac:dyDescent="0.25">
      <c r="A31" t="s">
        <v>1341</v>
      </c>
      <c r="E31"/>
    </row>
    <row r="32" spans="1:5" x14ac:dyDescent="0.25">
      <c r="A32" t="s">
        <v>1342</v>
      </c>
      <c r="E32"/>
    </row>
    <row r="33" spans="1:5" x14ac:dyDescent="0.25">
      <c r="A33" t="s">
        <v>1343</v>
      </c>
      <c r="E33"/>
    </row>
    <row r="34" spans="1:5" x14ac:dyDescent="0.25">
      <c r="A34" t="s">
        <v>1344</v>
      </c>
      <c r="E34"/>
    </row>
    <row r="35" spans="1:5" x14ac:dyDescent="0.25">
      <c r="A35" t="s">
        <v>1345</v>
      </c>
      <c r="E35"/>
    </row>
    <row r="36" spans="1:5" x14ac:dyDescent="0.25">
      <c r="A36" t="s">
        <v>1346</v>
      </c>
      <c r="E36"/>
    </row>
    <row r="37" spans="1:5" x14ac:dyDescent="0.25">
      <c r="A37" t="s">
        <v>1347</v>
      </c>
      <c r="E37"/>
    </row>
    <row r="38" spans="1:5" x14ac:dyDescent="0.25">
      <c r="A38" t="s">
        <v>1348</v>
      </c>
      <c r="E38"/>
    </row>
    <row r="39" spans="1:5" x14ac:dyDescent="0.25">
      <c r="A39" t="s">
        <v>1349</v>
      </c>
      <c r="E39"/>
    </row>
    <row r="40" spans="1:5" x14ac:dyDescent="0.25">
      <c r="A40" t="s">
        <v>1350</v>
      </c>
      <c r="E40"/>
    </row>
    <row r="41" spans="1:5" x14ac:dyDescent="0.25">
      <c r="A41" t="s">
        <v>1351</v>
      </c>
      <c r="E41"/>
    </row>
    <row r="42" spans="1:5" x14ac:dyDescent="0.25">
      <c r="A42" t="s">
        <v>1352</v>
      </c>
      <c r="E42"/>
    </row>
    <row r="43" spans="1:5" x14ac:dyDescent="0.25">
      <c r="A43" t="s">
        <v>1353</v>
      </c>
      <c r="E43"/>
    </row>
    <row r="44" spans="1:5" x14ac:dyDescent="0.25">
      <c r="A44" t="s">
        <v>1354</v>
      </c>
      <c r="E44"/>
    </row>
    <row r="45" spans="1:5" x14ac:dyDescent="0.25">
      <c r="A45" t="s">
        <v>1355</v>
      </c>
      <c r="E45"/>
    </row>
    <row r="46" spans="1:5" x14ac:dyDescent="0.25">
      <c r="A46" t="s">
        <v>1356</v>
      </c>
      <c r="E46"/>
    </row>
    <row r="47" spans="1:5" x14ac:dyDescent="0.25">
      <c r="A47" t="s">
        <v>1357</v>
      </c>
      <c r="E47"/>
    </row>
    <row r="48" spans="1:5" x14ac:dyDescent="0.25">
      <c r="A48" t="s">
        <v>1358</v>
      </c>
      <c r="E48"/>
    </row>
    <row r="49" spans="1:5" x14ac:dyDescent="0.25">
      <c r="A49" t="s">
        <v>1359</v>
      </c>
      <c r="E49"/>
    </row>
    <row r="50" spans="1:5" x14ac:dyDescent="0.25">
      <c r="A50" t="s">
        <v>1360</v>
      </c>
      <c r="E50"/>
    </row>
    <row r="51" spans="1:5" x14ac:dyDescent="0.25">
      <c r="A51" t="s">
        <v>1361</v>
      </c>
      <c r="E51"/>
    </row>
    <row r="52" spans="1:5" x14ac:dyDescent="0.25">
      <c r="A52" t="s">
        <v>1362</v>
      </c>
      <c r="E52"/>
    </row>
    <row r="53" spans="1:5" x14ac:dyDescent="0.25">
      <c r="A53" t="s">
        <v>1363</v>
      </c>
      <c r="E53"/>
    </row>
    <row r="54" spans="1:5" x14ac:dyDescent="0.25">
      <c r="A54" t="s">
        <v>1364</v>
      </c>
      <c r="E54"/>
    </row>
    <row r="55" spans="1:5" x14ac:dyDescent="0.25">
      <c r="A55" t="s">
        <v>1365</v>
      </c>
      <c r="E55"/>
    </row>
    <row r="56" spans="1:5" x14ac:dyDescent="0.25">
      <c r="A56" t="s">
        <v>1366</v>
      </c>
      <c r="E56"/>
    </row>
    <row r="57" spans="1:5" x14ac:dyDescent="0.25">
      <c r="A57" t="s">
        <v>1367</v>
      </c>
      <c r="E57"/>
    </row>
    <row r="58" spans="1:5" x14ac:dyDescent="0.25">
      <c r="A58" t="s">
        <v>1368</v>
      </c>
      <c r="E58"/>
    </row>
    <row r="59" spans="1:5" x14ac:dyDescent="0.25">
      <c r="A59" t="s">
        <v>1369</v>
      </c>
      <c r="E59"/>
    </row>
    <row r="60" spans="1:5" x14ac:dyDescent="0.25">
      <c r="A60" t="s">
        <v>1370</v>
      </c>
      <c r="E60"/>
    </row>
    <row r="61" spans="1:5" x14ac:dyDescent="0.25">
      <c r="A61" t="s">
        <v>1371</v>
      </c>
      <c r="E61"/>
    </row>
    <row r="62" spans="1:5" x14ac:dyDescent="0.25">
      <c r="A62" t="s">
        <v>1372</v>
      </c>
      <c r="E62"/>
    </row>
    <row r="63" spans="1:5" x14ac:dyDescent="0.25">
      <c r="A63" t="s">
        <v>1373</v>
      </c>
      <c r="E63"/>
    </row>
    <row r="64" spans="1:5" x14ac:dyDescent="0.25">
      <c r="A64" t="s">
        <v>1374</v>
      </c>
      <c r="E64"/>
    </row>
    <row r="65" spans="1:5" x14ac:dyDescent="0.25">
      <c r="A65" t="s">
        <v>1375</v>
      </c>
      <c r="E65"/>
    </row>
    <row r="66" spans="1:5" x14ac:dyDescent="0.25">
      <c r="A66" t="s">
        <v>1376</v>
      </c>
      <c r="E66"/>
    </row>
    <row r="67" spans="1:5" x14ac:dyDescent="0.25">
      <c r="A67" t="s">
        <v>1377</v>
      </c>
      <c r="E67"/>
    </row>
    <row r="68" spans="1:5" x14ac:dyDescent="0.25">
      <c r="A68" t="s">
        <v>1378</v>
      </c>
      <c r="E68"/>
    </row>
    <row r="69" spans="1:5" x14ac:dyDescent="0.25">
      <c r="A69" t="s">
        <v>1379</v>
      </c>
      <c r="E69"/>
    </row>
    <row r="70" spans="1:5" x14ac:dyDescent="0.25">
      <c r="A70" t="s">
        <v>1380</v>
      </c>
      <c r="E70"/>
    </row>
    <row r="71" spans="1:5" x14ac:dyDescent="0.25">
      <c r="A71" t="s">
        <v>1381</v>
      </c>
      <c r="E71"/>
    </row>
    <row r="72" spans="1:5" x14ac:dyDescent="0.25">
      <c r="A72" t="s">
        <v>1382</v>
      </c>
      <c r="E72"/>
    </row>
    <row r="73" spans="1:5" x14ac:dyDescent="0.25">
      <c r="A73" t="s">
        <v>1383</v>
      </c>
      <c r="E73"/>
    </row>
    <row r="74" spans="1:5" x14ac:dyDescent="0.25">
      <c r="A74" t="s">
        <v>1384</v>
      </c>
      <c r="E74"/>
    </row>
    <row r="75" spans="1:5" x14ac:dyDescent="0.25">
      <c r="A75" t="s">
        <v>1385</v>
      </c>
      <c r="E75"/>
    </row>
    <row r="76" spans="1:5" x14ac:dyDescent="0.25">
      <c r="A76" t="s">
        <v>1386</v>
      </c>
      <c r="E76"/>
    </row>
    <row r="77" spans="1:5" x14ac:dyDescent="0.25">
      <c r="A77" t="s">
        <v>1387</v>
      </c>
      <c r="E77"/>
    </row>
    <row r="78" spans="1:5" x14ac:dyDescent="0.25">
      <c r="A78" t="s">
        <v>1388</v>
      </c>
      <c r="E78"/>
    </row>
    <row r="79" spans="1:5" x14ac:dyDescent="0.25">
      <c r="A79" t="s">
        <v>1389</v>
      </c>
      <c r="E79"/>
    </row>
    <row r="80" spans="1:5" x14ac:dyDescent="0.25">
      <c r="A80" t="s">
        <v>1390</v>
      </c>
      <c r="E80"/>
    </row>
    <row r="81" spans="1:5" x14ac:dyDescent="0.25">
      <c r="A81" t="s">
        <v>1391</v>
      </c>
      <c r="E81"/>
    </row>
    <row r="82" spans="1:5" x14ac:dyDescent="0.25">
      <c r="A82" t="s">
        <v>1392</v>
      </c>
      <c r="E82"/>
    </row>
    <row r="83" spans="1:5" x14ac:dyDescent="0.25">
      <c r="A83" t="s">
        <v>1393</v>
      </c>
      <c r="E83"/>
    </row>
    <row r="84" spans="1:5" x14ac:dyDescent="0.25">
      <c r="A84" t="s">
        <v>1394</v>
      </c>
      <c r="E84"/>
    </row>
    <row r="85" spans="1:5" x14ac:dyDescent="0.25">
      <c r="A85" t="s">
        <v>1395</v>
      </c>
      <c r="E85"/>
    </row>
    <row r="86" spans="1:5" x14ac:dyDescent="0.25">
      <c r="A86" t="s">
        <v>1396</v>
      </c>
      <c r="E86"/>
    </row>
    <row r="87" spans="1:5" x14ac:dyDescent="0.25">
      <c r="A87" t="s">
        <v>1397</v>
      </c>
      <c r="E87"/>
    </row>
    <row r="88" spans="1:5" x14ac:dyDescent="0.25">
      <c r="A88" t="s">
        <v>1398</v>
      </c>
      <c r="E88"/>
    </row>
    <row r="89" spans="1:5" x14ac:dyDescent="0.25">
      <c r="A89" t="s">
        <v>1399</v>
      </c>
      <c r="E89"/>
    </row>
    <row r="90" spans="1:5" x14ac:dyDescent="0.25">
      <c r="A90" t="s">
        <v>1400</v>
      </c>
      <c r="E90"/>
    </row>
    <row r="91" spans="1:5" x14ac:dyDescent="0.25">
      <c r="A91" t="s">
        <v>1401</v>
      </c>
      <c r="E91"/>
    </row>
    <row r="92" spans="1:5" x14ac:dyDescent="0.25">
      <c r="A92" t="s">
        <v>1402</v>
      </c>
      <c r="E92"/>
    </row>
    <row r="93" spans="1:5" x14ac:dyDescent="0.25">
      <c r="A93" t="s">
        <v>1403</v>
      </c>
      <c r="E93"/>
    </row>
    <row r="94" spans="1:5" x14ac:dyDescent="0.25">
      <c r="A94" t="s">
        <v>1404</v>
      </c>
      <c r="E94"/>
    </row>
    <row r="95" spans="1:5" x14ac:dyDescent="0.25">
      <c r="A95" t="s">
        <v>1405</v>
      </c>
      <c r="E95"/>
    </row>
    <row r="96" spans="1:5" x14ac:dyDescent="0.25">
      <c r="A96" t="s">
        <v>1406</v>
      </c>
      <c r="E96"/>
    </row>
    <row r="97" spans="1:5" x14ac:dyDescent="0.25">
      <c r="A97" t="s">
        <v>1407</v>
      </c>
      <c r="E97"/>
    </row>
    <row r="98" spans="1:5" x14ac:dyDescent="0.25">
      <c r="A98" t="s">
        <v>1408</v>
      </c>
      <c r="E98"/>
    </row>
    <row r="99" spans="1:5" x14ac:dyDescent="0.25">
      <c r="A99" t="s">
        <v>1409</v>
      </c>
      <c r="E99"/>
    </row>
    <row r="100" spans="1:5" x14ac:dyDescent="0.25">
      <c r="A100" t="s">
        <v>1410</v>
      </c>
      <c r="E100"/>
    </row>
    <row r="101" spans="1:5" x14ac:dyDescent="0.25">
      <c r="A101" t="s">
        <v>1411</v>
      </c>
      <c r="E101"/>
    </row>
    <row r="102" spans="1:5" x14ac:dyDescent="0.25">
      <c r="A102" t="s">
        <v>1412</v>
      </c>
      <c r="E102"/>
    </row>
    <row r="103" spans="1:5" x14ac:dyDescent="0.25">
      <c r="A103" t="s">
        <v>1413</v>
      </c>
      <c r="E103"/>
    </row>
    <row r="104" spans="1:5" x14ac:dyDescent="0.25">
      <c r="A104" t="s">
        <v>1414</v>
      </c>
      <c r="E104"/>
    </row>
    <row r="105" spans="1:5" x14ac:dyDescent="0.25">
      <c r="A105" t="s">
        <v>1415</v>
      </c>
      <c r="E105"/>
    </row>
    <row r="106" spans="1:5" x14ac:dyDescent="0.25">
      <c r="A106" t="s">
        <v>1416</v>
      </c>
      <c r="E106"/>
    </row>
    <row r="107" spans="1:5" x14ac:dyDescent="0.25">
      <c r="A107" t="s">
        <v>1417</v>
      </c>
      <c r="E107"/>
    </row>
    <row r="108" spans="1:5" x14ac:dyDescent="0.25">
      <c r="A108" t="s">
        <v>1418</v>
      </c>
      <c r="E108"/>
    </row>
    <row r="109" spans="1:5" x14ac:dyDescent="0.25">
      <c r="A109" t="s">
        <v>1419</v>
      </c>
      <c r="E109"/>
    </row>
    <row r="110" spans="1:5" x14ac:dyDescent="0.25">
      <c r="A110" t="s">
        <v>1420</v>
      </c>
      <c r="E110"/>
    </row>
    <row r="111" spans="1:5" x14ac:dyDescent="0.25">
      <c r="A111" t="s">
        <v>1421</v>
      </c>
      <c r="E111"/>
    </row>
    <row r="112" spans="1:5" x14ac:dyDescent="0.25">
      <c r="A112" t="s">
        <v>1422</v>
      </c>
      <c r="E112"/>
    </row>
    <row r="113" spans="1:5" x14ac:dyDescent="0.25">
      <c r="A113" t="s">
        <v>1423</v>
      </c>
      <c r="E113"/>
    </row>
    <row r="114" spans="1:5" x14ac:dyDescent="0.25">
      <c r="A114" t="s">
        <v>1424</v>
      </c>
      <c r="E114"/>
    </row>
    <row r="115" spans="1:5" x14ac:dyDescent="0.25">
      <c r="A115" t="s">
        <v>1425</v>
      </c>
      <c r="E115"/>
    </row>
    <row r="116" spans="1:5" x14ac:dyDescent="0.25">
      <c r="A116" t="s">
        <v>1426</v>
      </c>
      <c r="E116"/>
    </row>
    <row r="117" spans="1:5" x14ac:dyDescent="0.25">
      <c r="A117" t="s">
        <v>1427</v>
      </c>
      <c r="E117"/>
    </row>
    <row r="118" spans="1:5" x14ac:dyDescent="0.25">
      <c r="A118" t="s">
        <v>1428</v>
      </c>
      <c r="E118"/>
    </row>
    <row r="119" spans="1:5" x14ac:dyDescent="0.25">
      <c r="A119" t="s">
        <v>1429</v>
      </c>
      <c r="E119"/>
    </row>
    <row r="120" spans="1:5" x14ac:dyDescent="0.25">
      <c r="A120" t="s">
        <v>1430</v>
      </c>
      <c r="E120"/>
    </row>
    <row r="121" spans="1:5" x14ac:dyDescent="0.25">
      <c r="A121" t="s">
        <v>1431</v>
      </c>
      <c r="E121"/>
    </row>
    <row r="122" spans="1:5" x14ac:dyDescent="0.25">
      <c r="A122" t="s">
        <v>1432</v>
      </c>
      <c r="E122"/>
    </row>
    <row r="123" spans="1:5" x14ac:dyDescent="0.25">
      <c r="A123" t="s">
        <v>1433</v>
      </c>
      <c r="E123"/>
    </row>
    <row r="124" spans="1:5" x14ac:dyDescent="0.25">
      <c r="A124" t="s">
        <v>1434</v>
      </c>
      <c r="E124"/>
    </row>
    <row r="125" spans="1:5" x14ac:dyDescent="0.25">
      <c r="A125" t="s">
        <v>1435</v>
      </c>
      <c r="E125"/>
    </row>
    <row r="126" spans="1:5" x14ac:dyDescent="0.25">
      <c r="A126" t="s">
        <v>1436</v>
      </c>
      <c r="E126"/>
    </row>
    <row r="127" spans="1:5" x14ac:dyDescent="0.25">
      <c r="A127" t="s">
        <v>1437</v>
      </c>
      <c r="E127"/>
    </row>
    <row r="128" spans="1:5" x14ac:dyDescent="0.25">
      <c r="A128" t="s">
        <v>1438</v>
      </c>
      <c r="E128"/>
    </row>
    <row r="129" spans="1:5" x14ac:dyDescent="0.25">
      <c r="A129" t="s">
        <v>1439</v>
      </c>
      <c r="E129"/>
    </row>
    <row r="130" spans="1:5" x14ac:dyDescent="0.25">
      <c r="A130" t="s">
        <v>1440</v>
      </c>
      <c r="E130"/>
    </row>
    <row r="131" spans="1:5" x14ac:dyDescent="0.25">
      <c r="A131" t="s">
        <v>1441</v>
      </c>
      <c r="E131"/>
    </row>
    <row r="132" spans="1:5" x14ac:dyDescent="0.25">
      <c r="A132" t="s">
        <v>1442</v>
      </c>
      <c r="E132"/>
    </row>
    <row r="133" spans="1:5" x14ac:dyDescent="0.25">
      <c r="A133" t="s">
        <v>1443</v>
      </c>
      <c r="E133"/>
    </row>
    <row r="134" spans="1:5" x14ac:dyDescent="0.25">
      <c r="A134" t="s">
        <v>1444</v>
      </c>
      <c r="E134"/>
    </row>
    <row r="135" spans="1:5" x14ac:dyDescent="0.25">
      <c r="A135" t="s">
        <v>1445</v>
      </c>
      <c r="E135"/>
    </row>
    <row r="136" spans="1:5" x14ac:dyDescent="0.25">
      <c r="A136" t="s">
        <v>1446</v>
      </c>
      <c r="E136"/>
    </row>
    <row r="137" spans="1:5" x14ac:dyDescent="0.25">
      <c r="A137" t="s">
        <v>1447</v>
      </c>
      <c r="E137"/>
    </row>
    <row r="138" spans="1:5" x14ac:dyDescent="0.25">
      <c r="A138" t="s">
        <v>1448</v>
      </c>
      <c r="E138"/>
    </row>
    <row r="139" spans="1:5" x14ac:dyDescent="0.25">
      <c r="A139" t="s">
        <v>1449</v>
      </c>
      <c r="E139"/>
    </row>
    <row r="140" spans="1:5" x14ac:dyDescent="0.25">
      <c r="A140" t="s">
        <v>1450</v>
      </c>
      <c r="E140"/>
    </row>
    <row r="141" spans="1:5" x14ac:dyDescent="0.25">
      <c r="A141" t="s">
        <v>1451</v>
      </c>
      <c r="E141"/>
    </row>
    <row r="142" spans="1:5" x14ac:dyDescent="0.25">
      <c r="A142" t="s">
        <v>1452</v>
      </c>
      <c r="E142"/>
    </row>
    <row r="143" spans="1:5" x14ac:dyDescent="0.25">
      <c r="A143" t="s">
        <v>1453</v>
      </c>
      <c r="E143"/>
    </row>
    <row r="144" spans="1:5" x14ac:dyDescent="0.25">
      <c r="A144" t="s">
        <v>1454</v>
      </c>
      <c r="E144"/>
    </row>
    <row r="145" spans="1:5" x14ac:dyDescent="0.25">
      <c r="A145" t="s">
        <v>1455</v>
      </c>
      <c r="E145"/>
    </row>
    <row r="146" spans="1:5" x14ac:dyDescent="0.25">
      <c r="A146" t="s">
        <v>1456</v>
      </c>
      <c r="E146"/>
    </row>
    <row r="147" spans="1:5" x14ac:dyDescent="0.25">
      <c r="A147" t="s">
        <v>1457</v>
      </c>
      <c r="E147"/>
    </row>
    <row r="148" spans="1:5" x14ac:dyDescent="0.25">
      <c r="A148" t="s">
        <v>1458</v>
      </c>
      <c r="E148"/>
    </row>
    <row r="149" spans="1:5" x14ac:dyDescent="0.25">
      <c r="A149" t="s">
        <v>1459</v>
      </c>
      <c r="E149"/>
    </row>
    <row r="150" spans="1:5" x14ac:dyDescent="0.25">
      <c r="A150" t="s">
        <v>1460</v>
      </c>
      <c r="E150"/>
    </row>
    <row r="151" spans="1:5" x14ac:dyDescent="0.25">
      <c r="A151" t="s">
        <v>1461</v>
      </c>
      <c r="E151"/>
    </row>
    <row r="152" spans="1:5" x14ac:dyDescent="0.25">
      <c r="A152" t="s">
        <v>1462</v>
      </c>
      <c r="E152"/>
    </row>
    <row r="153" spans="1:5" x14ac:dyDescent="0.25">
      <c r="A153" t="s">
        <v>1463</v>
      </c>
      <c r="E153"/>
    </row>
    <row r="154" spans="1:5" x14ac:dyDescent="0.25">
      <c r="A154" t="s">
        <v>1464</v>
      </c>
      <c r="E154"/>
    </row>
    <row r="155" spans="1:5" x14ac:dyDescent="0.25">
      <c r="A155" t="s">
        <v>1465</v>
      </c>
      <c r="E155"/>
    </row>
    <row r="156" spans="1:5" x14ac:dyDescent="0.25">
      <c r="A156" t="s">
        <v>1466</v>
      </c>
      <c r="E156"/>
    </row>
    <row r="157" spans="1:5" x14ac:dyDescent="0.25">
      <c r="A157" t="s">
        <v>1467</v>
      </c>
      <c r="E157"/>
    </row>
    <row r="158" spans="1:5" x14ac:dyDescent="0.25">
      <c r="A158" t="s">
        <v>1468</v>
      </c>
      <c r="E158"/>
    </row>
    <row r="159" spans="1:5" x14ac:dyDescent="0.25">
      <c r="A159" t="s">
        <v>1469</v>
      </c>
      <c r="E159"/>
    </row>
    <row r="160" spans="1:5" x14ac:dyDescent="0.25">
      <c r="A160" t="s">
        <v>1470</v>
      </c>
      <c r="E160"/>
    </row>
    <row r="161" spans="1:5" x14ac:dyDescent="0.25">
      <c r="A161" t="s">
        <v>1471</v>
      </c>
      <c r="E161"/>
    </row>
    <row r="162" spans="1:5" x14ac:dyDescent="0.25">
      <c r="A162" t="s">
        <v>1472</v>
      </c>
      <c r="E162"/>
    </row>
    <row r="163" spans="1:5" x14ac:dyDescent="0.25">
      <c r="A163" t="s">
        <v>1473</v>
      </c>
      <c r="E163"/>
    </row>
    <row r="164" spans="1:5" x14ac:dyDescent="0.25">
      <c r="A164" t="s">
        <v>1474</v>
      </c>
      <c r="E164"/>
    </row>
    <row r="165" spans="1:5" x14ac:dyDescent="0.25">
      <c r="A165" t="s">
        <v>1475</v>
      </c>
      <c r="E165"/>
    </row>
    <row r="166" spans="1:5" x14ac:dyDescent="0.25">
      <c r="A166" t="s">
        <v>1476</v>
      </c>
      <c r="E166"/>
    </row>
    <row r="167" spans="1:5" x14ac:dyDescent="0.25">
      <c r="A167" t="s">
        <v>1477</v>
      </c>
      <c r="E167"/>
    </row>
    <row r="168" spans="1:5" x14ac:dyDescent="0.25">
      <c r="A168" t="s">
        <v>1478</v>
      </c>
      <c r="E168"/>
    </row>
    <row r="169" spans="1:5" x14ac:dyDescent="0.25">
      <c r="A169" t="s">
        <v>1479</v>
      </c>
      <c r="E169"/>
    </row>
    <row r="170" spans="1:5" x14ac:dyDescent="0.25">
      <c r="A170" t="s">
        <v>1480</v>
      </c>
      <c r="E170"/>
    </row>
    <row r="171" spans="1:5" x14ac:dyDescent="0.25">
      <c r="A171" t="s">
        <v>1481</v>
      </c>
      <c r="E171"/>
    </row>
    <row r="172" spans="1:5" x14ac:dyDescent="0.25">
      <c r="A172" t="s">
        <v>1482</v>
      </c>
      <c r="E172"/>
    </row>
    <row r="173" spans="1:5" x14ac:dyDescent="0.25">
      <c r="A173" t="s">
        <v>1483</v>
      </c>
      <c r="E173"/>
    </row>
    <row r="174" spans="1:5" x14ac:dyDescent="0.25">
      <c r="A174" t="s">
        <v>1484</v>
      </c>
      <c r="E174"/>
    </row>
    <row r="175" spans="1:5" x14ac:dyDescent="0.25">
      <c r="A175" t="s">
        <v>1485</v>
      </c>
      <c r="E175"/>
    </row>
    <row r="176" spans="1:5" x14ac:dyDescent="0.25">
      <c r="A176" t="s">
        <v>1486</v>
      </c>
      <c r="E176"/>
    </row>
    <row r="177" spans="1:5" x14ac:dyDescent="0.25">
      <c r="A177" t="s">
        <v>1487</v>
      </c>
      <c r="E177"/>
    </row>
    <row r="178" spans="1:5" x14ac:dyDescent="0.25">
      <c r="A178" t="s">
        <v>1488</v>
      </c>
      <c r="E178"/>
    </row>
    <row r="179" spans="1:5" x14ac:dyDescent="0.25">
      <c r="A179" t="s">
        <v>1489</v>
      </c>
      <c r="E179"/>
    </row>
    <row r="180" spans="1:5" x14ac:dyDescent="0.25">
      <c r="A180" t="s">
        <v>1490</v>
      </c>
      <c r="E180"/>
    </row>
    <row r="181" spans="1:5" x14ac:dyDescent="0.25">
      <c r="A181" t="s">
        <v>1491</v>
      </c>
      <c r="E181"/>
    </row>
    <row r="182" spans="1:5" x14ac:dyDescent="0.25">
      <c r="A182" t="s">
        <v>1492</v>
      </c>
      <c r="E182"/>
    </row>
    <row r="183" spans="1:5" x14ac:dyDescent="0.25">
      <c r="A183" t="s">
        <v>1493</v>
      </c>
      <c r="E183"/>
    </row>
    <row r="184" spans="1:5" x14ac:dyDescent="0.25">
      <c r="A184" t="s">
        <v>1494</v>
      </c>
      <c r="E184"/>
    </row>
    <row r="185" spans="1:5" x14ac:dyDescent="0.25">
      <c r="A185" t="s">
        <v>1495</v>
      </c>
      <c r="E185"/>
    </row>
    <row r="186" spans="1:5" x14ac:dyDescent="0.25">
      <c r="A186" t="s">
        <v>1496</v>
      </c>
      <c r="E186"/>
    </row>
    <row r="187" spans="1:5" x14ac:dyDescent="0.25">
      <c r="A187" t="s">
        <v>1497</v>
      </c>
      <c r="E187"/>
    </row>
    <row r="188" spans="1:5" x14ac:dyDescent="0.25">
      <c r="A188" t="s">
        <v>1498</v>
      </c>
      <c r="E188"/>
    </row>
    <row r="189" spans="1:5" x14ac:dyDescent="0.25">
      <c r="A189" t="s">
        <v>1499</v>
      </c>
      <c r="E189"/>
    </row>
    <row r="190" spans="1:5" x14ac:dyDescent="0.25">
      <c r="A190" t="s">
        <v>1500</v>
      </c>
      <c r="E190"/>
    </row>
    <row r="191" spans="1:5" x14ac:dyDescent="0.25">
      <c r="A191" t="s">
        <v>1501</v>
      </c>
      <c r="E191"/>
    </row>
    <row r="192" spans="1:5" x14ac:dyDescent="0.25">
      <c r="A192" t="s">
        <v>1502</v>
      </c>
      <c r="E192"/>
    </row>
    <row r="193" spans="1:5" x14ac:dyDescent="0.25">
      <c r="A193" t="s">
        <v>1503</v>
      </c>
      <c r="E193"/>
    </row>
    <row r="194" spans="1:5" x14ac:dyDescent="0.25">
      <c r="A194" t="s">
        <v>1504</v>
      </c>
      <c r="E194"/>
    </row>
    <row r="195" spans="1:5" x14ac:dyDescent="0.25">
      <c r="A195" t="s">
        <v>1505</v>
      </c>
      <c r="E195"/>
    </row>
    <row r="196" spans="1:5" x14ac:dyDescent="0.25">
      <c r="A196" t="s">
        <v>1506</v>
      </c>
      <c r="E196"/>
    </row>
    <row r="197" spans="1:5" x14ac:dyDescent="0.25">
      <c r="A197" t="s">
        <v>1507</v>
      </c>
      <c r="E197"/>
    </row>
    <row r="198" spans="1:5" x14ac:dyDescent="0.25">
      <c r="A198" t="s">
        <v>1508</v>
      </c>
      <c r="E198"/>
    </row>
    <row r="199" spans="1:5" x14ac:dyDescent="0.25">
      <c r="A199" t="s">
        <v>1509</v>
      </c>
      <c r="E199"/>
    </row>
    <row r="200" spans="1:5" x14ac:dyDescent="0.25">
      <c r="A200" t="s">
        <v>1510</v>
      </c>
      <c r="E200"/>
    </row>
    <row r="201" spans="1:5" x14ac:dyDescent="0.25">
      <c r="A201" t="s">
        <v>1511</v>
      </c>
      <c r="E201"/>
    </row>
    <row r="202" spans="1:5" x14ac:dyDescent="0.25">
      <c r="A202" t="s">
        <v>1512</v>
      </c>
      <c r="E202"/>
    </row>
    <row r="203" spans="1:5" x14ac:dyDescent="0.25">
      <c r="A203" t="s">
        <v>1513</v>
      </c>
      <c r="E203"/>
    </row>
    <row r="204" spans="1:5" x14ac:dyDescent="0.25">
      <c r="A204" t="s">
        <v>1514</v>
      </c>
      <c r="E204"/>
    </row>
    <row r="205" spans="1:5" x14ac:dyDescent="0.25">
      <c r="A205" t="s">
        <v>1515</v>
      </c>
      <c r="E205"/>
    </row>
    <row r="206" spans="1:5" x14ac:dyDescent="0.25">
      <c r="A206" t="s">
        <v>1516</v>
      </c>
      <c r="E206"/>
    </row>
    <row r="207" spans="1:5" x14ac:dyDescent="0.25">
      <c r="A207" t="s">
        <v>1517</v>
      </c>
      <c r="E207"/>
    </row>
    <row r="208" spans="1:5" x14ac:dyDescent="0.25">
      <c r="A208" t="s">
        <v>1518</v>
      </c>
      <c r="E208"/>
    </row>
    <row r="209" spans="1:5" x14ac:dyDescent="0.25">
      <c r="A209" t="s">
        <v>1519</v>
      </c>
      <c r="E209"/>
    </row>
    <row r="210" spans="1:5" x14ac:dyDescent="0.25">
      <c r="A210" t="s">
        <v>1520</v>
      </c>
      <c r="E210"/>
    </row>
    <row r="211" spans="1:5" x14ac:dyDescent="0.25">
      <c r="A211" t="s">
        <v>1521</v>
      </c>
      <c r="E211"/>
    </row>
    <row r="212" spans="1:5" x14ac:dyDescent="0.25">
      <c r="A212" t="s">
        <v>1522</v>
      </c>
      <c r="E212"/>
    </row>
    <row r="213" spans="1:5" x14ac:dyDescent="0.25">
      <c r="A213" t="s">
        <v>1523</v>
      </c>
      <c r="E213"/>
    </row>
    <row r="214" spans="1:5" x14ac:dyDescent="0.25">
      <c r="A214" t="s">
        <v>1524</v>
      </c>
      <c r="E214"/>
    </row>
    <row r="215" spans="1:5" x14ac:dyDescent="0.25">
      <c r="A215" t="s">
        <v>1525</v>
      </c>
      <c r="E215"/>
    </row>
    <row r="216" spans="1:5" x14ac:dyDescent="0.25">
      <c r="A216" t="s">
        <v>1526</v>
      </c>
      <c r="E216"/>
    </row>
    <row r="217" spans="1:5" x14ac:dyDescent="0.25">
      <c r="A217" t="s">
        <v>1527</v>
      </c>
      <c r="E217"/>
    </row>
    <row r="218" spans="1:5" x14ac:dyDescent="0.25">
      <c r="A218" t="s">
        <v>1528</v>
      </c>
      <c r="E218"/>
    </row>
    <row r="219" spans="1:5" x14ac:dyDescent="0.25">
      <c r="A219" t="s">
        <v>1529</v>
      </c>
      <c r="E219"/>
    </row>
    <row r="220" spans="1:5" x14ac:dyDescent="0.25">
      <c r="A220" t="s">
        <v>1530</v>
      </c>
      <c r="E220"/>
    </row>
    <row r="221" spans="1:5" x14ac:dyDescent="0.25">
      <c r="A221" t="s">
        <v>1531</v>
      </c>
      <c r="E221"/>
    </row>
    <row r="222" spans="1:5" x14ac:dyDescent="0.25">
      <c r="A222" t="s">
        <v>1532</v>
      </c>
      <c r="E222"/>
    </row>
    <row r="223" spans="1:5" x14ac:dyDescent="0.25">
      <c r="A223" t="s">
        <v>1533</v>
      </c>
      <c r="E223"/>
    </row>
    <row r="224" spans="1:5" x14ac:dyDescent="0.25">
      <c r="A224" t="s">
        <v>1534</v>
      </c>
      <c r="E224"/>
    </row>
    <row r="225" spans="1:5" x14ac:dyDescent="0.25">
      <c r="A225" t="s">
        <v>1535</v>
      </c>
      <c r="E225"/>
    </row>
    <row r="226" spans="1:5" x14ac:dyDescent="0.25">
      <c r="A226" t="s">
        <v>1536</v>
      </c>
      <c r="E226"/>
    </row>
    <row r="227" spans="1:5" x14ac:dyDescent="0.25">
      <c r="A227" t="s">
        <v>1537</v>
      </c>
      <c r="E227"/>
    </row>
    <row r="228" spans="1:5" x14ac:dyDescent="0.25">
      <c r="A228" t="s">
        <v>1538</v>
      </c>
      <c r="E228"/>
    </row>
    <row r="229" spans="1:5" x14ac:dyDescent="0.25">
      <c r="A229" t="s">
        <v>1539</v>
      </c>
      <c r="E229"/>
    </row>
    <row r="230" spans="1:5" x14ac:dyDescent="0.25">
      <c r="A230" t="s">
        <v>1540</v>
      </c>
      <c r="E230"/>
    </row>
    <row r="231" spans="1:5" x14ac:dyDescent="0.25">
      <c r="A231" t="s">
        <v>1541</v>
      </c>
      <c r="E231"/>
    </row>
    <row r="232" spans="1:5" x14ac:dyDescent="0.25">
      <c r="A232" t="s">
        <v>1542</v>
      </c>
      <c r="E232"/>
    </row>
    <row r="233" spans="1:5" x14ac:dyDescent="0.25">
      <c r="A233" t="s">
        <v>1543</v>
      </c>
      <c r="E233"/>
    </row>
    <row r="234" spans="1:5" x14ac:dyDescent="0.25">
      <c r="A234" t="s">
        <v>1544</v>
      </c>
      <c r="E234"/>
    </row>
    <row r="235" spans="1:5" x14ac:dyDescent="0.25">
      <c r="A235" t="s">
        <v>1545</v>
      </c>
      <c r="E235"/>
    </row>
    <row r="236" spans="1:5" x14ac:dyDescent="0.25">
      <c r="A236" t="s">
        <v>1546</v>
      </c>
      <c r="E236"/>
    </row>
    <row r="237" spans="1:5" x14ac:dyDescent="0.25">
      <c r="A237" t="s">
        <v>1547</v>
      </c>
      <c r="E237"/>
    </row>
    <row r="238" spans="1:5" x14ac:dyDescent="0.25">
      <c r="A238" t="s">
        <v>1548</v>
      </c>
      <c r="E238"/>
    </row>
    <row r="239" spans="1:5" x14ac:dyDescent="0.25">
      <c r="A239" t="s">
        <v>1549</v>
      </c>
      <c r="E239"/>
    </row>
    <row r="240" spans="1:5" x14ac:dyDescent="0.25">
      <c r="A240" t="s">
        <v>1550</v>
      </c>
      <c r="E240"/>
    </row>
    <row r="241" spans="1:5" x14ac:dyDescent="0.25">
      <c r="A241" t="s">
        <v>1551</v>
      </c>
      <c r="E241"/>
    </row>
    <row r="242" spans="1:5" x14ac:dyDescent="0.25">
      <c r="A242" t="s">
        <v>1552</v>
      </c>
      <c r="E242"/>
    </row>
    <row r="243" spans="1:5" x14ac:dyDescent="0.25">
      <c r="A243" t="s">
        <v>1553</v>
      </c>
      <c r="E243"/>
    </row>
    <row r="244" spans="1:5" x14ac:dyDescent="0.25">
      <c r="A244" t="s">
        <v>1554</v>
      </c>
      <c r="E244"/>
    </row>
    <row r="245" spans="1:5" x14ac:dyDescent="0.25">
      <c r="A245" t="s">
        <v>1555</v>
      </c>
      <c r="E245"/>
    </row>
    <row r="246" spans="1:5" x14ac:dyDescent="0.25">
      <c r="A246" t="s">
        <v>1556</v>
      </c>
      <c r="E246"/>
    </row>
    <row r="247" spans="1:5" x14ac:dyDescent="0.25">
      <c r="A247" t="s">
        <v>1557</v>
      </c>
      <c r="E247"/>
    </row>
    <row r="248" spans="1:5" x14ac:dyDescent="0.25">
      <c r="A248" t="s">
        <v>1558</v>
      </c>
      <c r="E248"/>
    </row>
    <row r="249" spans="1:5" x14ac:dyDescent="0.25">
      <c r="A249" t="s">
        <v>1559</v>
      </c>
      <c r="E249"/>
    </row>
    <row r="250" spans="1:5" x14ac:dyDescent="0.25">
      <c r="A250" t="s">
        <v>1560</v>
      </c>
      <c r="E250"/>
    </row>
    <row r="251" spans="1:5" x14ac:dyDescent="0.25">
      <c r="A251" t="s">
        <v>1561</v>
      </c>
      <c r="E251"/>
    </row>
    <row r="252" spans="1:5" x14ac:dyDescent="0.25">
      <c r="A252" t="s">
        <v>1562</v>
      </c>
      <c r="E252"/>
    </row>
    <row r="253" spans="1:5" x14ac:dyDescent="0.25">
      <c r="A253" t="s">
        <v>1563</v>
      </c>
      <c r="E253"/>
    </row>
    <row r="254" spans="1:5" x14ac:dyDescent="0.25">
      <c r="A254" t="s">
        <v>1564</v>
      </c>
      <c r="E254"/>
    </row>
    <row r="255" spans="1:5" x14ac:dyDescent="0.25">
      <c r="A255" t="s">
        <v>1565</v>
      </c>
      <c r="E255"/>
    </row>
    <row r="256" spans="1:5" x14ac:dyDescent="0.25">
      <c r="A256" t="s">
        <v>1566</v>
      </c>
      <c r="E256"/>
    </row>
    <row r="257" spans="1:5" x14ac:dyDescent="0.25">
      <c r="A257" t="s">
        <v>1567</v>
      </c>
      <c r="E257"/>
    </row>
    <row r="258" spans="1:5" x14ac:dyDescent="0.25">
      <c r="A258" t="s">
        <v>1568</v>
      </c>
      <c r="E258"/>
    </row>
    <row r="259" spans="1:5" x14ac:dyDescent="0.25">
      <c r="A259" t="s">
        <v>1569</v>
      </c>
      <c r="E259"/>
    </row>
    <row r="260" spans="1:5" x14ac:dyDescent="0.25">
      <c r="A260" t="s">
        <v>1570</v>
      </c>
      <c r="E260"/>
    </row>
    <row r="261" spans="1:5" x14ac:dyDescent="0.25">
      <c r="A261" t="s">
        <v>1571</v>
      </c>
      <c r="E261"/>
    </row>
    <row r="262" spans="1:5" x14ac:dyDescent="0.25">
      <c r="A262" t="s">
        <v>1572</v>
      </c>
      <c r="E262"/>
    </row>
    <row r="263" spans="1:5" x14ac:dyDescent="0.25">
      <c r="A263" t="s">
        <v>861</v>
      </c>
      <c r="E26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16"/>
  <sheetViews>
    <sheetView zoomScale="85" zoomScaleNormal="85" workbookViewId="0">
      <selection activeCell="F7" sqref="F7"/>
    </sheetView>
  </sheetViews>
  <sheetFormatPr defaultRowHeight="15" x14ac:dyDescent="0.25"/>
  <cols>
    <col min="1" max="1" width="41" bestFit="1" customWidth="1"/>
    <col min="2" max="2" width="19.28515625" bestFit="1" customWidth="1"/>
    <col min="3" max="3" width="6.85546875" bestFit="1" customWidth="1"/>
    <col min="4" max="4" width="7.28515625" bestFit="1" customWidth="1"/>
    <col min="5" max="5" width="7" bestFit="1" customWidth="1"/>
    <col min="6" max="6" width="16" bestFit="1" customWidth="1"/>
  </cols>
  <sheetData>
    <row r="1" spans="1:6" x14ac:dyDescent="0.25">
      <c r="C1" s="162">
        <v>41913</v>
      </c>
      <c r="D1" s="162">
        <v>41944</v>
      </c>
      <c r="E1" s="162">
        <v>41974</v>
      </c>
      <c r="F1" t="s">
        <v>915</v>
      </c>
    </row>
    <row r="2" spans="1:6" x14ac:dyDescent="0.25">
      <c r="C2" t="s">
        <v>916</v>
      </c>
      <c r="D2" t="s">
        <v>916</v>
      </c>
      <c r="E2" t="s">
        <v>916</v>
      </c>
      <c r="F2" t="s">
        <v>917</v>
      </c>
    </row>
    <row r="5" spans="1:6" x14ac:dyDescent="0.25">
      <c r="A5" t="s">
        <v>918</v>
      </c>
    </row>
    <row r="6" spans="1:6" x14ac:dyDescent="0.25">
      <c r="B6" t="s">
        <v>919</v>
      </c>
      <c r="C6" t="s">
        <v>920</v>
      </c>
      <c r="D6">
        <v>-959</v>
      </c>
      <c r="E6">
        <v>-830</v>
      </c>
      <c r="F6">
        <v>13</v>
      </c>
    </row>
    <row r="7" spans="1:6" x14ac:dyDescent="0.25">
      <c r="B7" t="s">
        <v>921</v>
      </c>
      <c r="C7" t="s">
        <v>922</v>
      </c>
      <c r="D7" t="s">
        <v>923</v>
      </c>
      <c r="E7">
        <v>-436</v>
      </c>
      <c r="F7">
        <v>57</v>
      </c>
    </row>
    <row r="8" spans="1:6" x14ac:dyDescent="0.25">
      <c r="A8" t="s">
        <v>924</v>
      </c>
    </row>
    <row r="9" spans="1:6" x14ac:dyDescent="0.25">
      <c r="B9" t="s">
        <v>919</v>
      </c>
      <c r="C9" t="s">
        <v>925</v>
      </c>
      <c r="D9" t="s">
        <v>926</v>
      </c>
      <c r="E9" t="s">
        <v>927</v>
      </c>
      <c r="F9" t="s">
        <v>928</v>
      </c>
    </row>
    <row r="10" spans="1:6" x14ac:dyDescent="0.25">
      <c r="B10" t="s">
        <v>921</v>
      </c>
      <c r="C10" t="s">
        <v>929</v>
      </c>
      <c r="D10" t="s">
        <v>930</v>
      </c>
      <c r="E10" t="s">
        <v>931</v>
      </c>
      <c r="F10">
        <v>1</v>
      </c>
    </row>
    <row r="11" spans="1:6" x14ac:dyDescent="0.25">
      <c r="A11" t="s">
        <v>932</v>
      </c>
    </row>
    <row r="12" spans="1:6" x14ac:dyDescent="0.25">
      <c r="B12" t="s">
        <v>919</v>
      </c>
      <c r="C12" t="s">
        <v>933</v>
      </c>
      <c r="D12" t="s">
        <v>934</v>
      </c>
      <c r="E12" t="s">
        <v>935</v>
      </c>
      <c r="F12" t="s">
        <v>928</v>
      </c>
    </row>
    <row r="13" spans="1:6" x14ac:dyDescent="0.25">
      <c r="B13" t="s">
        <v>921</v>
      </c>
      <c r="C13" t="s">
        <v>936</v>
      </c>
      <c r="D13" t="s">
        <v>934</v>
      </c>
      <c r="E13" t="s">
        <v>937</v>
      </c>
      <c r="F13">
        <v>-1</v>
      </c>
    </row>
    <row r="16" spans="1:6" x14ac:dyDescent="0.25">
      <c r="A16" t="s">
        <v>938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C2009"/>
  <sheetViews>
    <sheetView zoomScale="80" zoomScaleNormal="80" workbookViewId="0">
      <selection activeCell="AC291" sqref="AC291"/>
    </sheetView>
  </sheetViews>
  <sheetFormatPr defaultRowHeight="15" x14ac:dyDescent="0.25"/>
  <cols>
    <col min="1" max="2" width="10.7109375" customWidth="1"/>
    <col min="3" max="24" width="10.7109375" hidden="1" customWidth="1"/>
    <col min="25" max="25" width="8.85546875" bestFit="1" customWidth="1"/>
    <col min="26" max="26" width="9.7109375" customWidth="1"/>
    <col min="27" max="27" width="9.5703125" customWidth="1"/>
    <col min="28" max="28" width="19.85546875" bestFit="1" customWidth="1"/>
    <col min="29" max="29" width="8.7109375" customWidth="1"/>
    <col min="30" max="30" width="10.7109375" customWidth="1"/>
  </cols>
  <sheetData>
    <row r="1" spans="1:29" x14ac:dyDescent="0.25">
      <c r="A1" t="s">
        <v>940</v>
      </c>
      <c r="Y1" s="84"/>
      <c r="Z1" s="83"/>
      <c r="AA1" s="83"/>
      <c r="AB1" s="83"/>
      <c r="AC1" s="83"/>
    </row>
    <row r="2" spans="1:29" x14ac:dyDescent="0.25">
      <c r="A2" s="163" t="s">
        <v>941</v>
      </c>
      <c r="B2" t="s">
        <v>942</v>
      </c>
      <c r="C2" t="s">
        <v>943</v>
      </c>
      <c r="D2" t="s">
        <v>944</v>
      </c>
      <c r="E2" t="s">
        <v>945</v>
      </c>
      <c r="F2" t="s">
        <v>946</v>
      </c>
      <c r="G2" t="s">
        <v>947</v>
      </c>
      <c r="H2" t="s">
        <v>948</v>
      </c>
      <c r="I2" t="s">
        <v>949</v>
      </c>
      <c r="J2" t="s">
        <v>950</v>
      </c>
      <c r="K2" t="s">
        <v>951</v>
      </c>
      <c r="L2" t="s">
        <v>952</v>
      </c>
      <c r="M2" t="s">
        <v>953</v>
      </c>
      <c r="N2" t="s">
        <v>954</v>
      </c>
      <c r="O2" t="s">
        <v>955</v>
      </c>
      <c r="P2" t="s">
        <v>956</v>
      </c>
      <c r="Q2" t="s">
        <v>957</v>
      </c>
      <c r="R2" t="s">
        <v>958</v>
      </c>
      <c r="S2" t="s">
        <v>959</v>
      </c>
      <c r="T2" t="s">
        <v>960</v>
      </c>
      <c r="U2" t="s">
        <v>961</v>
      </c>
      <c r="V2" t="s">
        <v>962</v>
      </c>
      <c r="W2" t="s">
        <v>963</v>
      </c>
      <c r="X2" t="s">
        <v>964</v>
      </c>
      <c r="Y2" s="84"/>
      <c r="Z2" s="83"/>
      <c r="AA2" s="83"/>
      <c r="AB2" s="83"/>
      <c r="AC2" s="83"/>
    </row>
    <row r="3" spans="1:29" x14ac:dyDescent="0.25">
      <c r="A3" s="163" t="s">
        <v>965</v>
      </c>
      <c r="B3" t="s">
        <v>966</v>
      </c>
      <c r="C3" t="s">
        <v>967</v>
      </c>
      <c r="D3" t="s">
        <v>968</v>
      </c>
      <c r="E3" t="s">
        <v>969</v>
      </c>
      <c r="F3" t="s">
        <v>970</v>
      </c>
      <c r="G3" t="s">
        <v>971</v>
      </c>
      <c r="H3" t="s">
        <v>972</v>
      </c>
      <c r="I3" t="s">
        <v>973</v>
      </c>
      <c r="J3" t="s">
        <v>974</v>
      </c>
      <c r="K3" t="s">
        <v>975</v>
      </c>
      <c r="L3" t="s">
        <v>976</v>
      </c>
      <c r="M3" t="s">
        <v>977</v>
      </c>
      <c r="N3" t="s">
        <v>978</v>
      </c>
      <c r="O3" t="s">
        <v>979</v>
      </c>
      <c r="P3" t="s">
        <v>980</v>
      </c>
      <c r="Q3" t="s">
        <v>981</v>
      </c>
      <c r="R3" t="s">
        <v>982</v>
      </c>
      <c r="S3" t="s">
        <v>983</v>
      </c>
      <c r="T3" t="s">
        <v>984</v>
      </c>
      <c r="U3" t="s">
        <v>985</v>
      </c>
      <c r="V3" t="s">
        <v>986</v>
      </c>
      <c r="W3" t="s">
        <v>987</v>
      </c>
      <c r="X3" t="s">
        <v>988</v>
      </c>
      <c r="Y3" s="84"/>
      <c r="Z3" s="83"/>
      <c r="AA3" s="83"/>
      <c r="AB3" s="83"/>
      <c r="AC3" s="83"/>
    </row>
    <row r="4" spans="1:29" x14ac:dyDescent="0.25">
      <c r="A4" s="163" t="s">
        <v>989</v>
      </c>
      <c r="B4" t="s">
        <v>686</v>
      </c>
      <c r="C4" t="s">
        <v>686</v>
      </c>
      <c r="D4" t="s">
        <v>686</v>
      </c>
      <c r="E4" t="s">
        <v>686</v>
      </c>
      <c r="F4" t="s">
        <v>686</v>
      </c>
      <c r="G4" t="s">
        <v>686</v>
      </c>
      <c r="H4" t="s">
        <v>686</v>
      </c>
      <c r="I4" t="s">
        <v>686</v>
      </c>
      <c r="J4" t="s">
        <v>686</v>
      </c>
      <c r="K4" t="s">
        <v>686</v>
      </c>
      <c r="L4" t="s">
        <v>686</v>
      </c>
      <c r="M4" t="s">
        <v>686</v>
      </c>
      <c r="N4" t="s">
        <v>686</v>
      </c>
      <c r="O4" t="s">
        <v>686</v>
      </c>
      <c r="P4" t="s">
        <v>686</v>
      </c>
      <c r="Q4" t="s">
        <v>686</v>
      </c>
      <c r="R4" t="s">
        <v>686</v>
      </c>
      <c r="S4" t="s">
        <v>686</v>
      </c>
      <c r="T4" t="s">
        <v>686</v>
      </c>
      <c r="U4" t="s">
        <v>686</v>
      </c>
      <c r="V4" t="s">
        <v>686</v>
      </c>
      <c r="W4" t="s">
        <v>686</v>
      </c>
      <c r="X4" t="s">
        <v>686</v>
      </c>
      <c r="Y4" s="84"/>
      <c r="Z4" s="83"/>
      <c r="AA4" s="83"/>
      <c r="AB4" s="83"/>
      <c r="AC4" s="83"/>
    </row>
    <row r="5" spans="1:29" x14ac:dyDescent="0.25">
      <c r="A5" s="163" t="s">
        <v>990</v>
      </c>
      <c r="B5" t="s">
        <v>991</v>
      </c>
      <c r="C5" t="s">
        <v>991</v>
      </c>
      <c r="D5" t="s">
        <v>991</v>
      </c>
      <c r="E5" t="s">
        <v>991</v>
      </c>
      <c r="F5" t="s">
        <v>991</v>
      </c>
      <c r="G5" t="s">
        <v>991</v>
      </c>
      <c r="H5" t="s">
        <v>991</v>
      </c>
      <c r="I5" t="s">
        <v>991</v>
      </c>
      <c r="J5" t="s">
        <v>991</v>
      </c>
      <c r="K5" t="s">
        <v>991</v>
      </c>
      <c r="L5" t="s">
        <v>991</v>
      </c>
      <c r="M5" t="s">
        <v>991</v>
      </c>
      <c r="N5" t="s">
        <v>991</v>
      </c>
      <c r="O5" t="s">
        <v>991</v>
      </c>
      <c r="P5" t="s">
        <v>991</v>
      </c>
      <c r="Q5" t="s">
        <v>991</v>
      </c>
      <c r="R5" t="s">
        <v>991</v>
      </c>
      <c r="S5" t="s">
        <v>991</v>
      </c>
      <c r="T5" t="s">
        <v>991</v>
      </c>
      <c r="U5" t="s">
        <v>991</v>
      </c>
      <c r="V5" t="s">
        <v>991</v>
      </c>
      <c r="W5" t="s">
        <v>991</v>
      </c>
      <c r="X5" t="s">
        <v>991</v>
      </c>
      <c r="Y5" s="84"/>
      <c r="Z5" s="83"/>
      <c r="AA5" s="83"/>
      <c r="AB5" s="83"/>
      <c r="AC5" s="83"/>
    </row>
    <row r="6" spans="1:29" x14ac:dyDescent="0.25">
      <c r="A6" t="s">
        <v>914</v>
      </c>
      <c r="B6" t="s">
        <v>992</v>
      </c>
      <c r="C6" t="s">
        <v>993</v>
      </c>
      <c r="D6" t="s">
        <v>994</v>
      </c>
      <c r="E6" t="s">
        <v>995</v>
      </c>
      <c r="F6" t="s">
        <v>996</v>
      </c>
      <c r="G6" t="s">
        <v>997</v>
      </c>
      <c r="H6" t="s">
        <v>998</v>
      </c>
      <c r="I6" t="s">
        <v>999</v>
      </c>
      <c r="J6" t="s">
        <v>1000</v>
      </c>
      <c r="K6" t="s">
        <v>1001</v>
      </c>
      <c r="L6" t="s">
        <v>1002</v>
      </c>
      <c r="M6" t="s">
        <v>1003</v>
      </c>
      <c r="N6" t="s">
        <v>50</v>
      </c>
      <c r="O6" t="s">
        <v>582</v>
      </c>
      <c r="P6" t="s">
        <v>1004</v>
      </c>
      <c r="Q6" t="s">
        <v>1005</v>
      </c>
      <c r="R6" t="s">
        <v>1006</v>
      </c>
      <c r="S6" t="s">
        <v>1007</v>
      </c>
      <c r="T6" t="s">
        <v>1008</v>
      </c>
      <c r="U6" t="s">
        <v>1009</v>
      </c>
      <c r="V6" t="s">
        <v>1010</v>
      </c>
      <c r="W6" t="s">
        <v>1011</v>
      </c>
      <c r="X6" t="s">
        <v>1012</v>
      </c>
      <c r="Y6" s="84"/>
      <c r="Z6" s="83"/>
      <c r="AA6" s="83"/>
      <c r="AB6" s="83"/>
      <c r="AC6" s="83"/>
    </row>
    <row r="7" spans="1:29" x14ac:dyDescent="0.25">
      <c r="A7" s="163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84"/>
      <c r="Z7" s="83"/>
      <c r="AA7" s="83"/>
      <c r="AB7" s="83"/>
      <c r="AC7" s="83"/>
    </row>
    <row r="8" spans="1:29" x14ac:dyDescent="0.25">
      <c r="Y8" s="84"/>
      <c r="Z8" s="83"/>
      <c r="AA8" s="83"/>
      <c r="AB8" s="83"/>
      <c r="AC8" s="83"/>
    </row>
    <row r="9" spans="1:29" x14ac:dyDescent="0.25">
      <c r="A9" s="163" t="s">
        <v>1013</v>
      </c>
      <c r="B9" t="s">
        <v>1014</v>
      </c>
      <c r="C9" t="s">
        <v>1015</v>
      </c>
      <c r="D9" t="s">
        <v>1015</v>
      </c>
      <c r="E9" t="s">
        <v>1015</v>
      </c>
      <c r="F9" t="s">
        <v>1015</v>
      </c>
      <c r="G9" t="s">
        <v>1015</v>
      </c>
      <c r="H9" t="s">
        <v>1015</v>
      </c>
      <c r="I9" t="s">
        <v>1015</v>
      </c>
      <c r="J9" t="s">
        <v>1015</v>
      </c>
      <c r="K9" t="s">
        <v>1015</v>
      </c>
      <c r="L9" t="s">
        <v>1015</v>
      </c>
      <c r="M9" t="s">
        <v>1015</v>
      </c>
      <c r="N9" t="s">
        <v>1015</v>
      </c>
      <c r="O9" t="s">
        <v>1015</v>
      </c>
      <c r="P9" t="s">
        <v>1015</v>
      </c>
      <c r="Q9" t="s">
        <v>1015</v>
      </c>
      <c r="R9" t="s">
        <v>1015</v>
      </c>
      <c r="S9" t="s">
        <v>1015</v>
      </c>
      <c r="T9" t="s">
        <v>1015</v>
      </c>
      <c r="U9" t="s">
        <v>1015</v>
      </c>
      <c r="V9" t="s">
        <v>1015</v>
      </c>
      <c r="W9" t="s">
        <v>1015</v>
      </c>
      <c r="X9" t="s">
        <v>580</v>
      </c>
      <c r="Y9" s="84"/>
      <c r="Z9" s="83"/>
      <c r="AA9" s="83"/>
      <c r="AB9" s="83"/>
      <c r="AC9" s="83"/>
    </row>
    <row r="10" spans="1:29" x14ac:dyDescent="0.25">
      <c r="A10" s="163" t="s">
        <v>1016</v>
      </c>
      <c r="B10" s="92">
        <v>42094</v>
      </c>
      <c r="C10" s="92">
        <v>42094</v>
      </c>
      <c r="D10" s="92">
        <v>42094</v>
      </c>
      <c r="E10" s="92">
        <v>42094</v>
      </c>
      <c r="F10" s="92">
        <v>42094</v>
      </c>
      <c r="G10" s="92">
        <v>42094</v>
      </c>
      <c r="H10" s="92">
        <v>42094</v>
      </c>
      <c r="I10" s="92">
        <v>42094</v>
      </c>
      <c r="J10" s="92">
        <v>42094</v>
      </c>
      <c r="K10" s="92">
        <v>42094</v>
      </c>
      <c r="L10" s="92">
        <v>42094</v>
      </c>
      <c r="M10" s="92">
        <v>42094</v>
      </c>
      <c r="N10" s="92">
        <v>42094</v>
      </c>
      <c r="O10" s="92">
        <v>42094</v>
      </c>
      <c r="P10" s="92">
        <v>42094</v>
      </c>
      <c r="Q10" s="92">
        <v>42094</v>
      </c>
      <c r="R10" s="92">
        <v>42094</v>
      </c>
      <c r="S10" s="92">
        <v>42094</v>
      </c>
      <c r="T10" s="92">
        <v>42094</v>
      </c>
      <c r="U10" s="92">
        <v>41971</v>
      </c>
      <c r="V10" s="92">
        <v>42094</v>
      </c>
      <c r="W10" s="92">
        <v>42094</v>
      </c>
      <c r="X10" s="92">
        <v>42094</v>
      </c>
      <c r="Y10" s="84"/>
      <c r="Z10" s="83"/>
      <c r="AA10" s="83"/>
      <c r="AB10" s="83"/>
      <c r="AC10" s="83"/>
    </row>
    <row r="11" spans="1:29" x14ac:dyDescent="0.25">
      <c r="A11" t="s">
        <v>1017</v>
      </c>
      <c r="B11" t="s">
        <v>1018</v>
      </c>
      <c r="C11" t="s">
        <v>1019</v>
      </c>
      <c r="D11" t="s">
        <v>1020</v>
      </c>
      <c r="E11" t="s">
        <v>1021</v>
      </c>
      <c r="F11" t="s">
        <v>1022</v>
      </c>
      <c r="G11" t="s">
        <v>1023</v>
      </c>
      <c r="H11" t="s">
        <v>1024</v>
      </c>
      <c r="I11" t="s">
        <v>1025</v>
      </c>
      <c r="J11" t="s">
        <v>1026</v>
      </c>
      <c r="K11" t="s">
        <v>1027</v>
      </c>
      <c r="L11" t="s">
        <v>1028</v>
      </c>
      <c r="M11" t="s">
        <v>1029</v>
      </c>
      <c r="N11" t="s">
        <v>1030</v>
      </c>
      <c r="O11" t="s">
        <v>1031</v>
      </c>
      <c r="P11" t="s">
        <v>1032</v>
      </c>
      <c r="Q11" t="s">
        <v>1033</v>
      </c>
      <c r="R11" t="s">
        <v>1034</v>
      </c>
      <c r="S11" t="s">
        <v>1035</v>
      </c>
      <c r="T11" t="s">
        <v>1036</v>
      </c>
      <c r="U11" t="s">
        <v>1037</v>
      </c>
      <c r="V11" t="s">
        <v>1038</v>
      </c>
      <c r="W11" t="s">
        <v>1039</v>
      </c>
      <c r="X11" t="s">
        <v>1040</v>
      </c>
      <c r="Y11" s="84" t="s">
        <v>701</v>
      </c>
      <c r="Z11" s="83" t="s">
        <v>704</v>
      </c>
      <c r="AA11" s="83" t="s">
        <v>715</v>
      </c>
      <c r="AB11" s="83" t="s">
        <v>1042</v>
      </c>
      <c r="AC11" s="83" t="s">
        <v>708</v>
      </c>
    </row>
    <row r="12" spans="1:29" x14ac:dyDescent="0.25">
      <c r="A12" s="92">
        <v>42094</v>
      </c>
      <c r="B12">
        <v>0.76339999999999997</v>
      </c>
      <c r="C12">
        <v>63.3</v>
      </c>
      <c r="D12">
        <v>4.7346000000000004</v>
      </c>
      <c r="E12">
        <v>91.72</v>
      </c>
      <c r="F12">
        <v>0.70699999999999996</v>
      </c>
      <c r="G12">
        <v>847.83</v>
      </c>
      <c r="H12">
        <v>0.51639999999999997</v>
      </c>
      <c r="I12">
        <v>1.0501</v>
      </c>
      <c r="J12">
        <v>47.83</v>
      </c>
      <c r="K12">
        <v>24.83</v>
      </c>
      <c r="L12">
        <v>1.0195000000000001</v>
      </c>
      <c r="M12">
        <v>23.9</v>
      </c>
      <c r="N12">
        <v>2.8344999999999998</v>
      </c>
      <c r="O12">
        <v>9993</v>
      </c>
      <c r="P12">
        <v>16444</v>
      </c>
      <c r="Q12">
        <v>2.8035999999999999</v>
      </c>
      <c r="R12">
        <v>2.0438999999999998</v>
      </c>
      <c r="S12">
        <v>5.9198000000000004</v>
      </c>
      <c r="T12">
        <v>0.96940000000000004</v>
      </c>
      <c r="V12">
        <v>0.74</v>
      </c>
      <c r="W12">
        <v>34.14</v>
      </c>
      <c r="X12">
        <v>0.55179999999999996</v>
      </c>
      <c r="Y12" s="84">
        <f>EOD_T-A12</f>
        <v>0</v>
      </c>
      <c r="Z12" s="83">
        <f t="shared" ref="Z12:Z75" si="0">B12-B14</f>
        <v>-1.7000000000000015E-2</v>
      </c>
      <c r="AA12" s="83">
        <f t="shared" ref="AA12:AA75" si="1">Z12/B13*100</f>
        <v>-2.2032141005702459</v>
      </c>
      <c r="AB12" s="83">
        <f>AA12-XJO_90DSMR</f>
        <v>-2.3340761132152803</v>
      </c>
      <c r="AC12" s="83">
        <f t="shared" ref="AC12:AC75" si="2">AB12*AB12</f>
        <v>5.4479113022821499</v>
      </c>
    </row>
    <row r="13" spans="1:29" x14ac:dyDescent="0.25">
      <c r="A13" s="92">
        <v>42093</v>
      </c>
      <c r="B13">
        <v>0.77159999999999995</v>
      </c>
      <c r="C13">
        <v>63.8</v>
      </c>
      <c r="D13">
        <v>4.7935999999999996</v>
      </c>
      <c r="E13">
        <v>92.01</v>
      </c>
      <c r="F13">
        <v>0.71050000000000002</v>
      </c>
      <c r="G13">
        <v>853.23</v>
      </c>
      <c r="H13">
        <v>0.51959999999999995</v>
      </c>
      <c r="I13">
        <v>1.0609</v>
      </c>
      <c r="J13">
        <v>48.3</v>
      </c>
      <c r="K13">
        <v>25.15</v>
      </c>
      <c r="L13">
        <v>1.0239</v>
      </c>
      <c r="M13">
        <v>24.13</v>
      </c>
      <c r="N13">
        <v>2.8645999999999998</v>
      </c>
      <c r="O13">
        <v>10077</v>
      </c>
      <c r="P13">
        <v>16623</v>
      </c>
      <c r="Q13">
        <v>2.8336999999999999</v>
      </c>
      <c r="R13">
        <v>2.0659000000000001</v>
      </c>
      <c r="S13">
        <v>5.9831000000000003</v>
      </c>
      <c r="T13">
        <v>0.97409999999999997</v>
      </c>
      <c r="V13">
        <v>0.74280000000000002</v>
      </c>
      <c r="W13">
        <v>34.57</v>
      </c>
      <c r="X13">
        <v>0.55659999999999998</v>
      </c>
      <c r="Y13" s="84">
        <f>EOD_T-A13</f>
        <v>1</v>
      </c>
      <c r="Z13" s="83">
        <f t="shared" si="0"/>
        <v>-1.0099999999999998E-2</v>
      </c>
      <c r="AA13" s="83">
        <f t="shared" si="1"/>
        <v>-1.2942080984110709</v>
      </c>
      <c r="AB13" s="83">
        <f>AA13-XJO_90DSMR</f>
        <v>-1.4250701110561053</v>
      </c>
      <c r="AC13" s="83">
        <f t="shared" si="2"/>
        <v>2.0308248214254601</v>
      </c>
    </row>
    <row r="14" spans="1:29" x14ac:dyDescent="0.25">
      <c r="A14" s="92">
        <v>42090</v>
      </c>
      <c r="B14">
        <v>0.78039999999999998</v>
      </c>
      <c r="C14">
        <v>64.5</v>
      </c>
      <c r="D14">
        <v>4.8521000000000001</v>
      </c>
      <c r="E14">
        <v>92.99</v>
      </c>
      <c r="F14">
        <v>0.7167</v>
      </c>
      <c r="G14">
        <v>861.02</v>
      </c>
      <c r="H14">
        <v>0.5252</v>
      </c>
      <c r="I14">
        <v>1.0681</v>
      </c>
      <c r="J14">
        <v>48.88</v>
      </c>
      <c r="K14">
        <v>25.43</v>
      </c>
      <c r="L14">
        <v>1.0296000000000001</v>
      </c>
      <c r="M14">
        <v>24.37</v>
      </c>
      <c r="N14">
        <v>2.8613</v>
      </c>
      <c r="O14">
        <v>10184</v>
      </c>
      <c r="P14">
        <v>16794</v>
      </c>
      <c r="Q14">
        <v>2.8660000000000001</v>
      </c>
      <c r="R14">
        <v>2.0838000000000001</v>
      </c>
      <c r="S14">
        <v>6.0507</v>
      </c>
      <c r="T14">
        <v>0.97570000000000001</v>
      </c>
      <c r="V14">
        <v>0.75229999999999997</v>
      </c>
      <c r="W14">
        <v>34.97</v>
      </c>
      <c r="X14">
        <v>0.56030000000000002</v>
      </c>
      <c r="Y14" s="84">
        <f>EOD_T-A14</f>
        <v>4</v>
      </c>
      <c r="Z14" s="83">
        <f t="shared" si="0"/>
        <v>-6.9000000000000172E-3</v>
      </c>
      <c r="AA14" s="83">
        <f t="shared" si="1"/>
        <v>-0.88269156965588047</v>
      </c>
      <c r="AB14" s="83">
        <f>AA14-XJO_90DSMR</f>
        <v>-1.0135535823009147</v>
      </c>
      <c r="AC14" s="83">
        <f t="shared" si="2"/>
        <v>1.0272908641950171</v>
      </c>
    </row>
    <row r="15" spans="1:29" x14ac:dyDescent="0.25">
      <c r="A15" s="92">
        <v>42089</v>
      </c>
      <c r="B15">
        <v>0.78169999999999995</v>
      </c>
      <c r="C15">
        <v>64.5</v>
      </c>
      <c r="D15">
        <v>4.8585000000000003</v>
      </c>
      <c r="E15">
        <v>93.03</v>
      </c>
      <c r="F15">
        <v>0.71130000000000004</v>
      </c>
      <c r="G15">
        <v>863.9</v>
      </c>
      <c r="H15">
        <v>0.52490000000000003</v>
      </c>
      <c r="I15">
        <v>1.0705</v>
      </c>
      <c r="J15">
        <v>48.97</v>
      </c>
      <c r="K15">
        <v>25.47</v>
      </c>
      <c r="L15">
        <v>1.03</v>
      </c>
      <c r="M15">
        <v>24.47</v>
      </c>
      <c r="N15">
        <v>2.8738999999999999</v>
      </c>
      <c r="O15">
        <v>10174</v>
      </c>
      <c r="P15">
        <v>16799</v>
      </c>
      <c r="Q15">
        <v>2.8708</v>
      </c>
      <c r="R15">
        <v>2.0872999999999999</v>
      </c>
      <c r="S15">
        <v>6.0616000000000003</v>
      </c>
      <c r="T15">
        <v>0.97560000000000002</v>
      </c>
      <c r="V15">
        <v>0.74970000000000003</v>
      </c>
      <c r="W15">
        <v>35.04</v>
      </c>
      <c r="X15">
        <v>0.56169999999999998</v>
      </c>
      <c r="Y15" s="84">
        <f>EOD_T-A15</f>
        <v>5</v>
      </c>
      <c r="Z15" s="83">
        <f t="shared" si="0"/>
        <v>-4.4000000000000705E-3</v>
      </c>
      <c r="AA15" s="83">
        <f t="shared" si="1"/>
        <v>-0.55887209450019948</v>
      </c>
      <c r="AB15" s="83">
        <f>AA15-XJO_90DSMR</f>
        <v>-0.68973410714523387</v>
      </c>
      <c r="AC15" s="83">
        <f t="shared" si="2"/>
        <v>0.47573313855943294</v>
      </c>
    </row>
    <row r="16" spans="1:29" x14ac:dyDescent="0.25">
      <c r="A16" s="92">
        <v>42088</v>
      </c>
      <c r="B16">
        <v>0.7873</v>
      </c>
      <c r="C16">
        <v>65</v>
      </c>
      <c r="D16">
        <v>4.8901000000000003</v>
      </c>
      <c r="E16">
        <v>94.19</v>
      </c>
      <c r="F16">
        <v>0.7208</v>
      </c>
      <c r="G16">
        <v>866.86</v>
      </c>
      <c r="H16">
        <v>0.52990000000000004</v>
      </c>
      <c r="I16">
        <v>1.0765</v>
      </c>
      <c r="J16">
        <v>49.04</v>
      </c>
      <c r="K16">
        <v>25.62</v>
      </c>
      <c r="L16">
        <v>1.0309999999999999</v>
      </c>
      <c r="M16">
        <v>24.61</v>
      </c>
      <c r="N16">
        <v>2.8822999999999999</v>
      </c>
      <c r="O16">
        <v>10188</v>
      </c>
      <c r="P16">
        <v>16939</v>
      </c>
      <c r="Q16">
        <v>2.8914</v>
      </c>
      <c r="R16">
        <v>2.0911</v>
      </c>
      <c r="S16">
        <v>6.1054000000000004</v>
      </c>
      <c r="T16">
        <v>0.98470000000000002</v>
      </c>
      <c r="V16">
        <v>0.75549999999999995</v>
      </c>
      <c r="W16">
        <v>35.26</v>
      </c>
      <c r="X16">
        <v>0.56579999999999997</v>
      </c>
      <c r="Y16" s="84">
        <f>EOD_T-A16</f>
        <v>6</v>
      </c>
      <c r="Z16" s="83">
        <f t="shared" si="0"/>
        <v>5.0999999999999934E-3</v>
      </c>
      <c r="AA16" s="83">
        <f t="shared" si="1"/>
        <v>0.64877242081160069</v>
      </c>
      <c r="AB16" s="83">
        <f>AA16-XJO_90DSMR</f>
        <v>0.51791040816656642</v>
      </c>
      <c r="AC16" s="83">
        <f t="shared" si="2"/>
        <v>0.26823119088725944</v>
      </c>
    </row>
    <row r="17" spans="1:29" x14ac:dyDescent="0.25">
      <c r="A17" s="92">
        <v>42087</v>
      </c>
      <c r="B17">
        <v>0.78610000000000002</v>
      </c>
      <c r="C17">
        <v>64.900000000000006</v>
      </c>
      <c r="D17">
        <v>4.8825000000000003</v>
      </c>
      <c r="E17">
        <v>94.1</v>
      </c>
      <c r="F17">
        <v>0.71989999999999998</v>
      </c>
      <c r="G17">
        <v>869.78</v>
      </c>
      <c r="H17">
        <v>0.52610000000000001</v>
      </c>
      <c r="I17">
        <v>1.0755999999999999</v>
      </c>
      <c r="J17">
        <v>48.9</v>
      </c>
      <c r="K17">
        <v>25.6</v>
      </c>
      <c r="L17">
        <v>1.0268999999999999</v>
      </c>
      <c r="M17">
        <v>24.65</v>
      </c>
      <c r="N17">
        <v>2.8837999999999999</v>
      </c>
      <c r="O17">
        <v>10188</v>
      </c>
      <c r="P17">
        <v>16933</v>
      </c>
      <c r="Q17">
        <v>2.887</v>
      </c>
      <c r="R17">
        <v>2.0878999999999999</v>
      </c>
      <c r="S17">
        <v>6.0959000000000003</v>
      </c>
      <c r="T17">
        <v>0.98470000000000002</v>
      </c>
      <c r="V17">
        <v>0.76090000000000002</v>
      </c>
      <c r="W17">
        <v>35.159999999999997</v>
      </c>
      <c r="X17">
        <v>0.56659999999999999</v>
      </c>
      <c r="Y17" s="84">
        <f>EOD_T-A17</f>
        <v>7</v>
      </c>
      <c r="Z17" s="83">
        <f t="shared" si="0"/>
        <v>1.8299999999999983E-2</v>
      </c>
      <c r="AA17" s="83">
        <f t="shared" si="1"/>
        <v>2.3395551009971856</v>
      </c>
      <c r="AB17" s="83">
        <f>AA17-XJO_90DSMR</f>
        <v>2.2086930883521512</v>
      </c>
      <c r="AC17" s="83">
        <f t="shared" si="2"/>
        <v>4.8783251585345635</v>
      </c>
    </row>
    <row r="18" spans="1:29" x14ac:dyDescent="0.25">
      <c r="A18" s="92">
        <v>42086</v>
      </c>
      <c r="B18">
        <v>0.78220000000000001</v>
      </c>
      <c r="C18">
        <v>64.7</v>
      </c>
      <c r="D18">
        <v>4.8539000000000003</v>
      </c>
      <c r="E18">
        <v>93.78</v>
      </c>
      <c r="F18">
        <v>0.72309999999999997</v>
      </c>
      <c r="G18">
        <v>872.47</v>
      </c>
      <c r="H18">
        <v>0.52349999999999997</v>
      </c>
      <c r="I18">
        <v>1.0767</v>
      </c>
      <c r="J18">
        <v>48.73</v>
      </c>
      <c r="K18">
        <v>25.45</v>
      </c>
      <c r="L18">
        <v>1.0242</v>
      </c>
      <c r="M18">
        <v>24.55</v>
      </c>
      <c r="N18">
        <v>2.8824000000000001</v>
      </c>
      <c r="O18">
        <v>10196</v>
      </c>
      <c r="P18">
        <v>16809</v>
      </c>
      <c r="Q18">
        <v>2.8725999999999998</v>
      </c>
      <c r="R18">
        <v>2.0775999999999999</v>
      </c>
      <c r="S18">
        <v>6.0667</v>
      </c>
      <c r="T18">
        <v>0.98260000000000003</v>
      </c>
      <c r="V18">
        <v>0.76490000000000002</v>
      </c>
      <c r="W18">
        <v>35.07</v>
      </c>
      <c r="X18">
        <v>0.56799999999999995</v>
      </c>
      <c r="Y18" s="84">
        <f>EOD_T-A18</f>
        <v>8</v>
      </c>
      <c r="Z18" s="83">
        <f t="shared" si="0"/>
        <v>9.000000000000008E-3</v>
      </c>
      <c r="AA18" s="83">
        <f t="shared" si="1"/>
        <v>1.1721802552748122</v>
      </c>
      <c r="AB18" s="83">
        <f>AA18-XJO_90DSMR</f>
        <v>1.0413182426297778</v>
      </c>
      <c r="AC18" s="83">
        <f t="shared" si="2"/>
        <v>1.0843436824335688</v>
      </c>
    </row>
    <row r="19" spans="1:29" x14ac:dyDescent="0.25">
      <c r="A19" s="92">
        <v>42083</v>
      </c>
      <c r="B19">
        <v>0.76780000000000004</v>
      </c>
      <c r="C19">
        <v>63.8</v>
      </c>
      <c r="D19">
        <v>4.7518000000000002</v>
      </c>
      <c r="E19">
        <v>92.67</v>
      </c>
      <c r="F19">
        <v>0.71889999999999998</v>
      </c>
      <c r="G19">
        <v>861.05</v>
      </c>
      <c r="H19">
        <v>0.52010000000000001</v>
      </c>
      <c r="I19">
        <v>1.0656000000000001</v>
      </c>
      <c r="J19">
        <v>48.02</v>
      </c>
      <c r="K19">
        <v>25.1</v>
      </c>
      <c r="L19">
        <v>1.0327</v>
      </c>
      <c r="M19">
        <v>24.15</v>
      </c>
      <c r="N19">
        <v>2.8597000000000001</v>
      </c>
      <c r="O19">
        <v>10054</v>
      </c>
      <c r="P19">
        <v>16496</v>
      </c>
      <c r="Q19">
        <v>2.8197000000000001</v>
      </c>
      <c r="R19">
        <v>2.0392999999999999</v>
      </c>
      <c r="S19">
        <v>5.9565000000000001</v>
      </c>
      <c r="T19">
        <v>0.97399999999999998</v>
      </c>
      <c r="V19">
        <v>0.75970000000000004</v>
      </c>
      <c r="W19">
        <v>34.43</v>
      </c>
      <c r="X19">
        <v>0.55710000000000004</v>
      </c>
      <c r="Y19" s="84">
        <f>EOD_T-A19</f>
        <v>11</v>
      </c>
      <c r="Z19" s="83">
        <f t="shared" si="0"/>
        <v>5.7000000000000384E-3</v>
      </c>
      <c r="AA19" s="83">
        <f t="shared" si="1"/>
        <v>0.73719606828764073</v>
      </c>
      <c r="AB19" s="83">
        <f>AA19-XJO_90DSMR</f>
        <v>0.60633405564260645</v>
      </c>
      <c r="AC19" s="83">
        <f t="shared" si="2"/>
        <v>0.36764098703201137</v>
      </c>
    </row>
    <row r="20" spans="1:29" x14ac:dyDescent="0.25">
      <c r="A20" s="92">
        <v>42082</v>
      </c>
      <c r="B20">
        <v>0.7732</v>
      </c>
      <c r="C20">
        <v>64.099999999999994</v>
      </c>
      <c r="D20">
        <v>4.7906000000000004</v>
      </c>
      <c r="E20">
        <v>93.2</v>
      </c>
      <c r="F20">
        <v>0.71830000000000005</v>
      </c>
      <c r="G20">
        <v>863.78</v>
      </c>
      <c r="H20">
        <v>0.51949999999999996</v>
      </c>
      <c r="I20">
        <v>1.0681</v>
      </c>
      <c r="J20">
        <v>48.27</v>
      </c>
      <c r="K20">
        <v>25.31</v>
      </c>
      <c r="L20">
        <v>1.0359</v>
      </c>
      <c r="M20">
        <v>24.31</v>
      </c>
      <c r="N20">
        <v>2.8445999999999998</v>
      </c>
      <c r="O20">
        <v>10067</v>
      </c>
      <c r="P20">
        <v>16601</v>
      </c>
      <c r="Q20">
        <v>2.8395999999999999</v>
      </c>
      <c r="R20">
        <v>2.0537000000000001</v>
      </c>
      <c r="S20">
        <v>5.9978999999999996</v>
      </c>
      <c r="T20">
        <v>0.97540000000000004</v>
      </c>
      <c r="V20">
        <v>0.76729999999999998</v>
      </c>
      <c r="W20">
        <v>34.56</v>
      </c>
      <c r="X20">
        <v>0.56410000000000005</v>
      </c>
      <c r="Y20" s="84">
        <f>EOD_T-A20</f>
        <v>12</v>
      </c>
      <c r="Z20" s="83">
        <f t="shared" si="0"/>
        <v>9.7000000000000419E-3</v>
      </c>
      <c r="AA20" s="83">
        <f t="shared" si="1"/>
        <v>1.2727988452958983</v>
      </c>
      <c r="AB20" s="83">
        <f>AA20-XJO_90DSMR</f>
        <v>1.1419368326508639</v>
      </c>
      <c r="AC20" s="83">
        <f t="shared" si="2"/>
        <v>1.3040197297646872</v>
      </c>
    </row>
    <row r="21" spans="1:29" x14ac:dyDescent="0.25">
      <c r="A21" s="92">
        <v>42081</v>
      </c>
      <c r="B21">
        <v>0.7621</v>
      </c>
      <c r="C21">
        <v>63.6</v>
      </c>
      <c r="D21">
        <v>4.7541000000000002</v>
      </c>
      <c r="E21">
        <v>92.47</v>
      </c>
      <c r="F21">
        <v>0.71889999999999998</v>
      </c>
      <c r="G21">
        <v>857.67</v>
      </c>
      <c r="H21">
        <v>0.51629999999999998</v>
      </c>
      <c r="I21">
        <v>1.0584</v>
      </c>
      <c r="J21">
        <v>47.77</v>
      </c>
      <c r="K21">
        <v>25.07</v>
      </c>
      <c r="L21">
        <v>1.0427</v>
      </c>
      <c r="M21">
        <v>24.04</v>
      </c>
      <c r="N21">
        <v>2.8216999999999999</v>
      </c>
      <c r="O21">
        <v>10033</v>
      </c>
      <c r="P21">
        <v>16362</v>
      </c>
      <c r="Q21">
        <v>2.7988</v>
      </c>
      <c r="R21">
        <v>2.0242</v>
      </c>
      <c r="S21">
        <v>5.9120999999999997</v>
      </c>
      <c r="T21">
        <v>0.97460000000000002</v>
      </c>
      <c r="V21">
        <v>0.76639999999999997</v>
      </c>
      <c r="W21">
        <v>34.08</v>
      </c>
      <c r="X21">
        <v>0.55530000000000002</v>
      </c>
      <c r="Y21" s="84">
        <f>EOD_T-A21</f>
        <v>13</v>
      </c>
      <c r="Z21" s="83">
        <f t="shared" si="0"/>
        <v>-2.0999999999999908E-3</v>
      </c>
      <c r="AA21" s="83">
        <f t="shared" si="1"/>
        <v>-0.2750491159135548</v>
      </c>
      <c r="AB21" s="83">
        <f>AA21-XJO_90DSMR</f>
        <v>-0.40591112855858913</v>
      </c>
      <c r="AC21" s="83">
        <f t="shared" si="2"/>
        <v>0.16476384428770746</v>
      </c>
    </row>
    <row r="22" spans="1:29" x14ac:dyDescent="0.25">
      <c r="A22" s="92">
        <v>42080</v>
      </c>
      <c r="B22">
        <v>0.76349999999999996</v>
      </c>
      <c r="C22">
        <v>63.8</v>
      </c>
      <c r="D22">
        <v>4.7755000000000001</v>
      </c>
      <c r="E22">
        <v>92.67</v>
      </c>
      <c r="F22">
        <v>0.72250000000000003</v>
      </c>
      <c r="G22">
        <v>861.65</v>
      </c>
      <c r="H22">
        <v>0.51490000000000002</v>
      </c>
      <c r="I22">
        <v>1.0604</v>
      </c>
      <c r="J22">
        <v>47.86</v>
      </c>
      <c r="K22">
        <v>25.13</v>
      </c>
      <c r="L22">
        <v>1.0346</v>
      </c>
      <c r="M22">
        <v>24.13</v>
      </c>
      <c r="N22">
        <v>2.8222999999999998</v>
      </c>
      <c r="O22">
        <v>10082</v>
      </c>
      <c r="P22">
        <v>16377</v>
      </c>
      <c r="Q22">
        <v>2.8039999999999998</v>
      </c>
      <c r="R22">
        <v>2.0225</v>
      </c>
      <c r="S22">
        <v>5.9272999999999998</v>
      </c>
      <c r="T22">
        <v>0.97609999999999997</v>
      </c>
      <c r="V22">
        <v>0.76970000000000005</v>
      </c>
      <c r="W22">
        <v>33.909999999999997</v>
      </c>
      <c r="X22">
        <v>0.55769999999999997</v>
      </c>
      <c r="Y22" s="84">
        <f>EOD_T-A22</f>
        <v>14</v>
      </c>
      <c r="Z22" s="83">
        <f t="shared" si="0"/>
        <v>-3.6000000000000476E-3</v>
      </c>
      <c r="AA22" s="83">
        <f t="shared" si="1"/>
        <v>-0.47108086888249773</v>
      </c>
      <c r="AB22" s="83">
        <f>AA22-XJO_90DSMR</f>
        <v>-0.60194288152753206</v>
      </c>
      <c r="AC22" s="83">
        <f t="shared" si="2"/>
        <v>0.3623352326216685</v>
      </c>
    </row>
    <row r="23" spans="1:29" x14ac:dyDescent="0.25">
      <c r="A23" s="92">
        <v>42079</v>
      </c>
      <c r="B23">
        <v>0.76419999999999999</v>
      </c>
      <c r="C23">
        <v>64</v>
      </c>
      <c r="D23">
        <v>4.7850000000000001</v>
      </c>
      <c r="E23">
        <v>92.7</v>
      </c>
      <c r="F23">
        <v>0.72719999999999996</v>
      </c>
      <c r="G23">
        <v>866.56</v>
      </c>
      <c r="H23">
        <v>0.51800000000000002</v>
      </c>
      <c r="I23">
        <v>1.0644</v>
      </c>
      <c r="J23">
        <v>48.08</v>
      </c>
      <c r="K23">
        <v>25.13</v>
      </c>
      <c r="L23">
        <v>1.0385</v>
      </c>
      <c r="M23">
        <v>24.19</v>
      </c>
      <c r="N23">
        <v>2.8340000000000001</v>
      </c>
      <c r="O23">
        <v>10116</v>
      </c>
      <c r="P23">
        <v>16369</v>
      </c>
      <c r="Q23">
        <v>2.8065000000000002</v>
      </c>
      <c r="R23">
        <v>2.0244</v>
      </c>
      <c r="S23">
        <v>5.9340000000000002</v>
      </c>
      <c r="T23">
        <v>0.97860000000000003</v>
      </c>
      <c r="V23">
        <v>0.76939999999999997</v>
      </c>
      <c r="W23">
        <v>33.94</v>
      </c>
      <c r="X23">
        <v>0.55740000000000001</v>
      </c>
      <c r="Y23" s="84">
        <f>EOD_T-A23</f>
        <v>15</v>
      </c>
      <c r="Z23" s="83">
        <f t="shared" si="0"/>
        <v>3.8000000000000256E-3</v>
      </c>
      <c r="AA23" s="83">
        <f t="shared" si="1"/>
        <v>0.49537218094121044</v>
      </c>
      <c r="AB23" s="83">
        <f>AA23-XJO_90DSMR</f>
        <v>0.36451016829617611</v>
      </c>
      <c r="AC23" s="83">
        <f t="shared" si="2"/>
        <v>0.13286766279130663</v>
      </c>
    </row>
    <row r="24" spans="1:29" x14ac:dyDescent="0.25">
      <c r="A24" s="92">
        <v>42076</v>
      </c>
      <c r="B24">
        <v>0.7671</v>
      </c>
      <c r="C24">
        <v>64.099999999999994</v>
      </c>
      <c r="D24">
        <v>4.8014999999999999</v>
      </c>
      <c r="E24">
        <v>93.19</v>
      </c>
      <c r="F24">
        <v>0.72330000000000005</v>
      </c>
      <c r="G24">
        <v>865.25</v>
      </c>
      <c r="H24">
        <v>0.5161</v>
      </c>
      <c r="I24">
        <v>1.0634999999999999</v>
      </c>
      <c r="J24">
        <v>48.03</v>
      </c>
      <c r="K24">
        <v>25.2</v>
      </c>
      <c r="L24">
        <v>1.0410999999999999</v>
      </c>
      <c r="M24">
        <v>24.24</v>
      </c>
      <c r="N24">
        <v>2.8355999999999999</v>
      </c>
      <c r="O24">
        <v>10122</v>
      </c>
      <c r="P24">
        <v>16389</v>
      </c>
      <c r="Q24">
        <v>2.8172000000000001</v>
      </c>
      <c r="R24">
        <v>2.0320999999999998</v>
      </c>
      <c r="S24">
        <v>5.9560000000000004</v>
      </c>
      <c r="T24">
        <v>0.97609999999999997</v>
      </c>
      <c r="V24">
        <v>0.7712</v>
      </c>
      <c r="W24">
        <v>33.97</v>
      </c>
      <c r="X24">
        <v>0.55740000000000001</v>
      </c>
      <c r="Y24" s="84">
        <f>EOD_T-A24</f>
        <v>18</v>
      </c>
      <c r="Z24" s="83">
        <f t="shared" si="0"/>
        <v>6.7000000000000393E-3</v>
      </c>
      <c r="AA24" s="83">
        <f t="shared" si="1"/>
        <v>0.88111520252499209</v>
      </c>
      <c r="AB24" s="83">
        <f>AA24-XJO_90DSMR</f>
        <v>0.75025318987995782</v>
      </c>
      <c r="AC24" s="83">
        <f t="shared" si="2"/>
        <v>0.56287984892505205</v>
      </c>
    </row>
    <row r="25" spans="1:29" x14ac:dyDescent="0.25">
      <c r="A25" s="92">
        <v>42075</v>
      </c>
      <c r="B25">
        <v>0.76039999999999996</v>
      </c>
      <c r="C25">
        <v>63.6</v>
      </c>
      <c r="D25">
        <v>4.7626999999999997</v>
      </c>
      <c r="E25">
        <v>92.38</v>
      </c>
      <c r="F25">
        <v>0.72330000000000005</v>
      </c>
      <c r="G25">
        <v>857.66</v>
      </c>
      <c r="H25">
        <v>0.50919999999999999</v>
      </c>
      <c r="I25">
        <v>1.0536000000000001</v>
      </c>
      <c r="J25">
        <v>47.6</v>
      </c>
      <c r="K25">
        <v>24.99</v>
      </c>
      <c r="L25">
        <v>1.0394000000000001</v>
      </c>
      <c r="M25">
        <v>24.08</v>
      </c>
      <c r="N25">
        <v>2.8062999999999998</v>
      </c>
      <c r="O25">
        <v>10041</v>
      </c>
      <c r="P25">
        <v>16246</v>
      </c>
      <c r="Q25">
        <v>2.7926000000000002</v>
      </c>
      <c r="R25">
        <v>2.0143</v>
      </c>
      <c r="S25">
        <v>5.9046000000000003</v>
      </c>
      <c r="T25">
        <v>0.96940000000000004</v>
      </c>
      <c r="V25">
        <v>0.76919999999999999</v>
      </c>
      <c r="W25">
        <v>33.69</v>
      </c>
      <c r="X25">
        <v>0.55300000000000005</v>
      </c>
      <c r="Y25" s="84">
        <f>EOD_T-A25</f>
        <v>19</v>
      </c>
      <c r="Z25" s="83">
        <f t="shared" si="0"/>
        <v>-4.1999999999999815E-3</v>
      </c>
      <c r="AA25" s="83">
        <f t="shared" si="1"/>
        <v>-0.55234087322461622</v>
      </c>
      <c r="AB25" s="83">
        <f>AA25-XJO_90DSMR</f>
        <v>-0.68320288586965061</v>
      </c>
      <c r="AC25" s="83">
        <f t="shared" si="2"/>
        <v>0.46676618326061886</v>
      </c>
    </row>
    <row r="26" spans="1:29" x14ac:dyDescent="0.25">
      <c r="A26" s="92">
        <v>42074</v>
      </c>
      <c r="B26">
        <v>0.76039999999999996</v>
      </c>
      <c r="C26">
        <v>63.5</v>
      </c>
      <c r="D26">
        <v>4.7615999999999996</v>
      </c>
      <c r="E26">
        <v>92.34</v>
      </c>
      <c r="F26">
        <v>0.71209999999999996</v>
      </c>
      <c r="G26">
        <v>857.24</v>
      </c>
      <c r="H26">
        <v>0.50449999999999995</v>
      </c>
      <c r="I26">
        <v>1.0550999999999999</v>
      </c>
      <c r="J26">
        <v>47.76</v>
      </c>
      <c r="K26">
        <v>24.87</v>
      </c>
      <c r="L26">
        <v>1.0494000000000001</v>
      </c>
      <c r="M26">
        <v>24.07</v>
      </c>
      <c r="N26">
        <v>2.8226</v>
      </c>
      <c r="O26">
        <v>10064</v>
      </c>
      <c r="P26">
        <v>16242</v>
      </c>
      <c r="Q26">
        <v>2.7926000000000002</v>
      </c>
      <c r="R26">
        <v>2.0143</v>
      </c>
      <c r="S26">
        <v>5.9012000000000002</v>
      </c>
      <c r="T26">
        <v>0.96530000000000005</v>
      </c>
      <c r="V26">
        <v>0.75970000000000004</v>
      </c>
      <c r="W26">
        <v>33.72</v>
      </c>
      <c r="X26">
        <v>0.55079999999999996</v>
      </c>
      <c r="Y26" s="84">
        <f>EOD_T-A26</f>
        <v>20</v>
      </c>
      <c r="Z26" s="83">
        <f t="shared" si="0"/>
        <v>-9.000000000000008E-3</v>
      </c>
      <c r="AA26" s="83">
        <f t="shared" si="1"/>
        <v>-1.1770860580695799</v>
      </c>
      <c r="AB26" s="83">
        <f>AA26-XJO_90DSMR</f>
        <v>-1.3079480707146143</v>
      </c>
      <c r="AC26" s="83">
        <f t="shared" si="2"/>
        <v>1.7107281556860816</v>
      </c>
    </row>
    <row r="27" spans="1:29" x14ac:dyDescent="0.25">
      <c r="A27" s="92">
        <v>42073</v>
      </c>
      <c r="B27">
        <v>0.76459999999999995</v>
      </c>
      <c r="C27">
        <v>63.7</v>
      </c>
      <c r="D27">
        <v>4.7885999999999997</v>
      </c>
      <c r="E27">
        <v>93.04</v>
      </c>
      <c r="F27">
        <v>0.70820000000000005</v>
      </c>
      <c r="G27">
        <v>856.96</v>
      </c>
      <c r="H27">
        <v>0.50700000000000001</v>
      </c>
      <c r="I27">
        <v>1.0593999999999999</v>
      </c>
      <c r="J27">
        <v>48</v>
      </c>
      <c r="K27">
        <v>24.96</v>
      </c>
      <c r="L27">
        <v>1.0470999999999999</v>
      </c>
      <c r="M27">
        <v>24.13</v>
      </c>
      <c r="N27">
        <v>2.8248000000000002</v>
      </c>
      <c r="O27">
        <v>9992</v>
      </c>
      <c r="P27">
        <v>16332</v>
      </c>
      <c r="Q27">
        <v>2.8079999999999998</v>
      </c>
      <c r="R27">
        <v>2.0253999999999999</v>
      </c>
      <c r="S27">
        <v>5.9324000000000003</v>
      </c>
      <c r="T27">
        <v>0.96640000000000004</v>
      </c>
      <c r="V27">
        <v>0.75729999999999997</v>
      </c>
      <c r="W27">
        <v>33.86</v>
      </c>
      <c r="X27">
        <v>0.55130000000000001</v>
      </c>
      <c r="Y27" s="84">
        <f>EOD_T-A27</f>
        <v>21</v>
      </c>
      <c r="Z27" s="83">
        <f t="shared" si="0"/>
        <v>-1.5900000000000025E-2</v>
      </c>
      <c r="AA27" s="83">
        <f t="shared" si="1"/>
        <v>-2.0665453600207986</v>
      </c>
      <c r="AB27" s="83">
        <f>AA27-XJO_90DSMR</f>
        <v>-2.197407372665833</v>
      </c>
      <c r="AC27" s="83">
        <f t="shared" si="2"/>
        <v>4.8285991614461592</v>
      </c>
    </row>
    <row r="28" spans="1:29" x14ac:dyDescent="0.25">
      <c r="A28" s="92">
        <v>42072</v>
      </c>
      <c r="B28">
        <v>0.76939999999999997</v>
      </c>
      <c r="C28">
        <v>64</v>
      </c>
      <c r="D28">
        <v>4.8204000000000002</v>
      </c>
      <c r="E28">
        <v>93.07</v>
      </c>
      <c r="F28">
        <v>0.7097</v>
      </c>
      <c r="G28">
        <v>854.11</v>
      </c>
      <c r="H28">
        <v>0.51070000000000004</v>
      </c>
      <c r="I28">
        <v>1.0628</v>
      </c>
      <c r="J28">
        <v>48.22</v>
      </c>
      <c r="K28">
        <v>25.05</v>
      </c>
      <c r="L28">
        <v>1.0491999999999999</v>
      </c>
      <c r="M28">
        <v>24.28</v>
      </c>
      <c r="N28">
        <v>2.8359999999999999</v>
      </c>
      <c r="O28">
        <v>10048</v>
      </c>
      <c r="P28">
        <v>16434</v>
      </c>
      <c r="Q28">
        <v>2.8256000000000001</v>
      </c>
      <c r="R28">
        <v>2.0381</v>
      </c>
      <c r="S28">
        <v>5.9703999999999997</v>
      </c>
      <c r="T28">
        <v>0.97030000000000005</v>
      </c>
      <c r="V28">
        <v>0.75860000000000005</v>
      </c>
      <c r="W28">
        <v>34.06</v>
      </c>
      <c r="X28">
        <v>0.55269999999999997</v>
      </c>
      <c r="Y28" s="84">
        <f>EOD_T-A28</f>
        <v>22</v>
      </c>
      <c r="Z28" s="83">
        <f t="shared" si="0"/>
        <v>-1.2600000000000056E-2</v>
      </c>
      <c r="AA28" s="83">
        <f t="shared" si="1"/>
        <v>-1.6143497757847605</v>
      </c>
      <c r="AB28" s="83">
        <f>AA28-XJO_90DSMR</f>
        <v>-1.7452117884297949</v>
      </c>
      <c r="AC28" s="83">
        <f t="shared" si="2"/>
        <v>3.0457641864743232</v>
      </c>
    </row>
    <row r="29" spans="1:29" x14ac:dyDescent="0.25">
      <c r="A29" s="92">
        <v>42069</v>
      </c>
      <c r="B29">
        <v>0.78049999999999997</v>
      </c>
      <c r="C29">
        <v>64.5</v>
      </c>
      <c r="D29">
        <v>4.8895999999999997</v>
      </c>
      <c r="E29">
        <v>93.66</v>
      </c>
      <c r="F29">
        <v>0.70789999999999997</v>
      </c>
      <c r="G29">
        <v>857.11</v>
      </c>
      <c r="H29">
        <v>0.51180000000000003</v>
      </c>
      <c r="I29">
        <v>1.0683</v>
      </c>
      <c r="J29">
        <v>48.52</v>
      </c>
      <c r="K29">
        <v>25.3</v>
      </c>
      <c r="L29">
        <v>1.0416000000000001</v>
      </c>
      <c r="M29">
        <v>24.52</v>
      </c>
      <c r="N29">
        <v>2.8483999999999998</v>
      </c>
      <c r="O29">
        <v>10127</v>
      </c>
      <c r="P29">
        <v>16679</v>
      </c>
      <c r="Q29">
        <v>2.8664000000000001</v>
      </c>
      <c r="R29">
        <v>2.0674999999999999</v>
      </c>
      <c r="S29">
        <v>6.0536000000000003</v>
      </c>
      <c r="T29">
        <v>0.9738</v>
      </c>
      <c r="V29">
        <v>0.75939999999999996</v>
      </c>
      <c r="W29">
        <v>34.44</v>
      </c>
      <c r="X29">
        <v>0.55859999999999999</v>
      </c>
      <c r="Y29" s="84">
        <f>EOD_T-A29</f>
        <v>25</v>
      </c>
      <c r="Z29" s="83">
        <f t="shared" si="0"/>
        <v>-7.0000000000003393E-4</v>
      </c>
      <c r="AA29" s="83">
        <f t="shared" si="1"/>
        <v>-8.9514066496168027E-2</v>
      </c>
      <c r="AB29" s="83">
        <f>AA29-XJO_90DSMR</f>
        <v>-0.22037607914120236</v>
      </c>
      <c r="AC29" s="83">
        <f t="shared" si="2"/>
        <v>4.8565616257649484E-2</v>
      </c>
    </row>
    <row r="30" spans="1:29" x14ac:dyDescent="0.25">
      <c r="A30" s="92">
        <v>42068</v>
      </c>
      <c r="B30">
        <v>0.78200000000000003</v>
      </c>
      <c r="C30">
        <v>64.599999999999994</v>
      </c>
      <c r="D30">
        <v>4.9008000000000003</v>
      </c>
      <c r="E30">
        <v>93.75</v>
      </c>
      <c r="F30">
        <v>0.70709999999999995</v>
      </c>
      <c r="G30">
        <v>860.55</v>
      </c>
      <c r="H30">
        <v>0.51290000000000002</v>
      </c>
      <c r="I30">
        <v>1.0705</v>
      </c>
      <c r="J30">
        <v>48.67</v>
      </c>
      <c r="K30">
        <v>25.35</v>
      </c>
      <c r="L30">
        <v>1.0354000000000001</v>
      </c>
      <c r="M30">
        <v>24.59</v>
      </c>
      <c r="N30">
        <v>2.859</v>
      </c>
      <c r="O30">
        <v>10184</v>
      </c>
      <c r="P30">
        <v>16702</v>
      </c>
      <c r="Q30">
        <v>2.8719000000000001</v>
      </c>
      <c r="R30">
        <v>2.0661</v>
      </c>
      <c r="S30">
        <v>6.0651000000000002</v>
      </c>
      <c r="T30">
        <v>0.97299999999999998</v>
      </c>
      <c r="V30">
        <v>0.75460000000000005</v>
      </c>
      <c r="W30">
        <v>34.53</v>
      </c>
      <c r="X30">
        <v>0.55769999999999997</v>
      </c>
      <c r="Y30" s="84">
        <f>EOD_T-A30</f>
        <v>26</v>
      </c>
      <c r="Z30" s="83">
        <f t="shared" si="0"/>
        <v>-5.9999999999993392E-4</v>
      </c>
      <c r="AA30" s="83">
        <f t="shared" si="1"/>
        <v>-7.6804915514584474E-2</v>
      </c>
      <c r="AB30" s="83">
        <f>AA30-XJO_90DSMR</f>
        <v>-0.20766692815961879</v>
      </c>
      <c r="AC30" s="83">
        <f t="shared" si="2"/>
        <v>4.312555305125227E-2</v>
      </c>
    </row>
    <row r="31" spans="1:29" x14ac:dyDescent="0.25">
      <c r="A31" s="92">
        <v>42067</v>
      </c>
      <c r="B31">
        <v>0.78120000000000001</v>
      </c>
      <c r="C31">
        <v>64.400000000000006</v>
      </c>
      <c r="D31">
        <v>4.8993000000000002</v>
      </c>
      <c r="E31">
        <v>93.56</v>
      </c>
      <c r="F31">
        <v>0.69940000000000002</v>
      </c>
      <c r="G31">
        <v>857.45</v>
      </c>
      <c r="H31">
        <v>0.50890000000000002</v>
      </c>
      <c r="I31">
        <v>1.0654999999999999</v>
      </c>
      <c r="J31">
        <v>48.3</v>
      </c>
      <c r="K31">
        <v>25.28</v>
      </c>
      <c r="L31">
        <v>1.0346</v>
      </c>
      <c r="M31">
        <v>24.51</v>
      </c>
      <c r="N31">
        <v>2.8408000000000002</v>
      </c>
      <c r="O31">
        <v>10131</v>
      </c>
      <c r="P31">
        <v>16685</v>
      </c>
      <c r="Q31">
        <v>2.8690000000000002</v>
      </c>
      <c r="R31">
        <v>2.0638999999999998</v>
      </c>
      <c r="S31">
        <v>6.0585000000000004</v>
      </c>
      <c r="T31">
        <v>0.97699999999999998</v>
      </c>
      <c r="V31">
        <v>0.75170000000000003</v>
      </c>
      <c r="W31">
        <v>34.43</v>
      </c>
      <c r="X31">
        <v>0.55659999999999998</v>
      </c>
      <c r="Y31" s="84">
        <f>EOD_T-A31</f>
        <v>27</v>
      </c>
      <c r="Z31" s="83">
        <f t="shared" si="0"/>
        <v>4.3999999999999595E-3</v>
      </c>
      <c r="AA31" s="83">
        <f t="shared" si="1"/>
        <v>0.56222846920520819</v>
      </c>
      <c r="AB31" s="83">
        <f>AA31-XJO_90DSMR</f>
        <v>0.43136645656017386</v>
      </c>
      <c r="AC31" s="83">
        <f t="shared" si="2"/>
        <v>0.18607701984528036</v>
      </c>
    </row>
    <row r="32" spans="1:29" x14ac:dyDescent="0.25">
      <c r="A32" s="92">
        <v>42066</v>
      </c>
      <c r="B32">
        <v>0.78259999999999996</v>
      </c>
      <c r="C32">
        <v>64.5</v>
      </c>
      <c r="D32">
        <v>4.9096000000000002</v>
      </c>
      <c r="E32">
        <v>93.67</v>
      </c>
      <c r="F32">
        <v>0.69889999999999997</v>
      </c>
      <c r="G32">
        <v>858.47</v>
      </c>
      <c r="H32">
        <v>0.50880000000000003</v>
      </c>
      <c r="I32">
        <v>1.0668</v>
      </c>
      <c r="J32">
        <v>48.46</v>
      </c>
      <c r="K32">
        <v>25.32</v>
      </c>
      <c r="L32">
        <v>1.0374000000000001</v>
      </c>
      <c r="M32">
        <v>24.55</v>
      </c>
      <c r="N32">
        <v>2.8346</v>
      </c>
      <c r="O32">
        <v>10135</v>
      </c>
      <c r="P32">
        <v>16712</v>
      </c>
      <c r="Q32">
        <v>2.8740999999999999</v>
      </c>
      <c r="R32">
        <v>2.0676000000000001</v>
      </c>
      <c r="S32">
        <v>6.0690999999999997</v>
      </c>
      <c r="T32">
        <v>0.97919999999999996</v>
      </c>
      <c r="V32">
        <v>0.74819999999999998</v>
      </c>
      <c r="W32">
        <v>34.5</v>
      </c>
      <c r="X32">
        <v>0.55630000000000002</v>
      </c>
      <c r="Y32" s="84">
        <f>EOD_T-A32</f>
        <v>28</v>
      </c>
      <c r="Z32" s="83">
        <f t="shared" si="0"/>
        <v>3.3999999999999586E-3</v>
      </c>
      <c r="AA32" s="83">
        <f t="shared" si="1"/>
        <v>0.43769309989700805</v>
      </c>
      <c r="AB32" s="83">
        <f>AA32-XJO_90DSMR</f>
        <v>0.30683108725197372</v>
      </c>
      <c r="AC32" s="83">
        <f t="shared" si="2"/>
        <v>9.4145316104228313E-2</v>
      </c>
    </row>
    <row r="33" spans="1:29" x14ac:dyDescent="0.25">
      <c r="A33" s="92">
        <v>42065</v>
      </c>
      <c r="B33">
        <v>0.77680000000000005</v>
      </c>
      <c r="C33">
        <v>64</v>
      </c>
      <c r="D33">
        <v>4.8728999999999996</v>
      </c>
      <c r="E33">
        <v>93.12</v>
      </c>
      <c r="F33">
        <v>0.69489999999999996</v>
      </c>
      <c r="G33">
        <v>855.37</v>
      </c>
      <c r="H33">
        <v>0.50439999999999996</v>
      </c>
      <c r="I33">
        <v>1.0597000000000001</v>
      </c>
      <c r="J33">
        <v>48.02</v>
      </c>
      <c r="K33">
        <v>25.15</v>
      </c>
      <c r="L33">
        <v>1.0322</v>
      </c>
      <c r="M33">
        <v>24.41</v>
      </c>
      <c r="N33">
        <v>2.819</v>
      </c>
      <c r="O33">
        <v>10083</v>
      </c>
      <c r="P33">
        <v>16587</v>
      </c>
      <c r="Q33">
        <v>2.8527999999999998</v>
      </c>
      <c r="R33">
        <v>2.0522999999999998</v>
      </c>
      <c r="S33">
        <v>6.0246000000000004</v>
      </c>
      <c r="T33">
        <v>0.97150000000000003</v>
      </c>
      <c r="V33">
        <v>0.7419</v>
      </c>
      <c r="W33">
        <v>34.29</v>
      </c>
      <c r="X33">
        <v>0.55189999999999995</v>
      </c>
      <c r="Y33" s="84">
        <f>EOD_T-A33</f>
        <v>29</v>
      </c>
      <c r="Z33" s="83">
        <f t="shared" si="0"/>
        <v>-8.899999999999908E-3</v>
      </c>
      <c r="AA33" s="83">
        <f t="shared" si="1"/>
        <v>-1.1421971252566616</v>
      </c>
      <c r="AB33" s="83">
        <f>AA33-XJO_90DSMR</f>
        <v>-1.273059137901696</v>
      </c>
      <c r="AC33" s="83">
        <f t="shared" si="2"/>
        <v>1.6206795685950095</v>
      </c>
    </row>
    <row r="34" spans="1:29" x14ac:dyDescent="0.25">
      <c r="A34" s="92">
        <v>42062</v>
      </c>
      <c r="B34">
        <v>0.7792</v>
      </c>
      <c r="C34">
        <v>64.099999999999994</v>
      </c>
      <c r="D34">
        <v>4.8852000000000002</v>
      </c>
      <c r="E34">
        <v>92.83</v>
      </c>
      <c r="F34">
        <v>0.69499999999999995</v>
      </c>
      <c r="G34">
        <v>856.38</v>
      </c>
      <c r="H34">
        <v>0.50470000000000004</v>
      </c>
      <c r="I34">
        <v>1.0573999999999999</v>
      </c>
      <c r="J34">
        <v>48.17</v>
      </c>
      <c r="K34">
        <v>25.22</v>
      </c>
      <c r="L34">
        <v>1.0329999999999999</v>
      </c>
      <c r="M34">
        <v>24.51</v>
      </c>
      <c r="N34">
        <v>2.8149000000000002</v>
      </c>
      <c r="O34">
        <v>10027</v>
      </c>
      <c r="P34">
        <v>16640</v>
      </c>
      <c r="Q34">
        <v>2.8616000000000001</v>
      </c>
      <c r="R34">
        <v>2.0587</v>
      </c>
      <c r="S34">
        <v>6.0431999999999997</v>
      </c>
      <c r="T34">
        <v>0.97319999999999995</v>
      </c>
      <c r="V34">
        <v>0.74160000000000004</v>
      </c>
      <c r="W34">
        <v>34.35</v>
      </c>
      <c r="X34">
        <v>0.55100000000000005</v>
      </c>
      <c r="Y34" s="84">
        <f>EOD_T-A34</f>
        <v>32</v>
      </c>
      <c r="Z34" s="83">
        <f t="shared" si="0"/>
        <v>-9.3999999999999639E-3</v>
      </c>
      <c r="AA34" s="83">
        <f t="shared" si="1"/>
        <v>-1.1963853888252469</v>
      </c>
      <c r="AB34" s="83">
        <f>AA34-XJO_90DSMR</f>
        <v>-1.3272474014702813</v>
      </c>
      <c r="AC34" s="83">
        <f t="shared" si="2"/>
        <v>1.7615856647096142</v>
      </c>
    </row>
    <row r="35" spans="1:29" x14ac:dyDescent="0.25">
      <c r="A35" s="92">
        <v>42061</v>
      </c>
      <c r="B35">
        <v>0.78569999999999995</v>
      </c>
      <c r="C35">
        <v>64.5</v>
      </c>
      <c r="D35">
        <v>4.9181999999999997</v>
      </c>
      <c r="E35">
        <v>93.45</v>
      </c>
      <c r="F35">
        <v>0.69089999999999996</v>
      </c>
      <c r="G35">
        <v>862.86</v>
      </c>
      <c r="H35">
        <v>0.50529999999999997</v>
      </c>
      <c r="I35">
        <v>1.0636000000000001</v>
      </c>
      <c r="J35">
        <v>48.69</v>
      </c>
      <c r="K35">
        <v>25.48</v>
      </c>
      <c r="L35">
        <v>1.0375000000000001</v>
      </c>
      <c r="M35">
        <v>24.71</v>
      </c>
      <c r="N35">
        <v>2.8269000000000002</v>
      </c>
      <c r="O35">
        <v>10110</v>
      </c>
      <c r="P35">
        <v>16790</v>
      </c>
      <c r="Q35">
        <v>2.8855</v>
      </c>
      <c r="R35">
        <v>2.0758000000000001</v>
      </c>
      <c r="S35">
        <v>6.0932000000000004</v>
      </c>
      <c r="T35">
        <v>0.97650000000000003</v>
      </c>
      <c r="V35">
        <v>0.74590000000000001</v>
      </c>
      <c r="W35">
        <v>34.65</v>
      </c>
      <c r="X35">
        <v>0.55579999999999996</v>
      </c>
      <c r="Y35" s="84">
        <f>EOD_T-A35</f>
        <v>33</v>
      </c>
      <c r="Z35" s="83">
        <f t="shared" si="0"/>
        <v>8.3999999999999631E-3</v>
      </c>
      <c r="AA35" s="83">
        <f t="shared" si="1"/>
        <v>1.0651787978696377</v>
      </c>
      <c r="AB35" s="83">
        <f>AA35-XJO_90DSMR</f>
        <v>0.93431678522460326</v>
      </c>
      <c r="AC35" s="83">
        <f t="shared" si="2"/>
        <v>0.87294785515243745</v>
      </c>
    </row>
    <row r="36" spans="1:29" x14ac:dyDescent="0.25">
      <c r="A36" s="92">
        <v>42060</v>
      </c>
      <c r="B36">
        <v>0.78859999999999997</v>
      </c>
      <c r="C36">
        <v>64.8</v>
      </c>
      <c r="D36">
        <v>4.9358000000000004</v>
      </c>
      <c r="E36">
        <v>93.61</v>
      </c>
      <c r="F36">
        <v>0.69489999999999996</v>
      </c>
      <c r="G36">
        <v>866.91</v>
      </c>
      <c r="H36">
        <v>0.50960000000000005</v>
      </c>
      <c r="I36">
        <v>1.0701000000000001</v>
      </c>
      <c r="J36">
        <v>48.94</v>
      </c>
      <c r="K36">
        <v>25.67</v>
      </c>
      <c r="L36">
        <v>1.0452999999999999</v>
      </c>
      <c r="M36">
        <v>24.83</v>
      </c>
      <c r="N36">
        <v>2.8578999999999999</v>
      </c>
      <c r="O36">
        <v>10164</v>
      </c>
      <c r="P36">
        <v>16848</v>
      </c>
      <c r="Q36">
        <v>2.8961000000000001</v>
      </c>
      <c r="R36">
        <v>2.0834999999999999</v>
      </c>
      <c r="S36">
        <v>6.1155999999999997</v>
      </c>
      <c r="T36">
        <v>0.98240000000000005</v>
      </c>
      <c r="V36">
        <v>0.74970000000000003</v>
      </c>
      <c r="W36">
        <v>34.83</v>
      </c>
      <c r="X36">
        <v>0.55859999999999999</v>
      </c>
      <c r="Y36" s="84">
        <f>EOD_T-A36</f>
        <v>34</v>
      </c>
      <c r="Z36" s="83">
        <f t="shared" si="0"/>
        <v>5.1999999999999824E-3</v>
      </c>
      <c r="AA36" s="83">
        <f t="shared" si="1"/>
        <v>0.66898237488742851</v>
      </c>
      <c r="AB36" s="83">
        <f>AA36-XJO_90DSMR</f>
        <v>0.53812036224239423</v>
      </c>
      <c r="AC36" s="83">
        <f t="shared" si="2"/>
        <v>0.28957352425988558</v>
      </c>
    </row>
    <row r="37" spans="1:29" x14ac:dyDescent="0.25">
      <c r="A37" s="92">
        <v>42059</v>
      </c>
      <c r="B37">
        <v>0.77729999999999999</v>
      </c>
      <c r="C37">
        <v>63.9</v>
      </c>
      <c r="D37">
        <v>4.8619000000000003</v>
      </c>
      <c r="E37">
        <v>92.56</v>
      </c>
      <c r="F37">
        <v>0.6855</v>
      </c>
      <c r="G37">
        <v>861.87</v>
      </c>
      <c r="H37">
        <v>0.50329999999999997</v>
      </c>
      <c r="I37">
        <v>1.0573999999999999</v>
      </c>
      <c r="J37">
        <v>48.4</v>
      </c>
      <c r="K37">
        <v>25.32</v>
      </c>
      <c r="L37">
        <v>1.0399</v>
      </c>
      <c r="M37">
        <v>24.55</v>
      </c>
      <c r="N37">
        <v>2.8197000000000001</v>
      </c>
      <c r="O37">
        <v>10004</v>
      </c>
      <c r="P37">
        <v>16603</v>
      </c>
      <c r="Q37">
        <v>2.8546</v>
      </c>
      <c r="R37">
        <v>2.0535999999999999</v>
      </c>
      <c r="S37">
        <v>6.0292000000000003</v>
      </c>
      <c r="T37">
        <v>0.97889999999999999</v>
      </c>
      <c r="V37">
        <v>0.73829999999999996</v>
      </c>
      <c r="W37">
        <v>34.450000000000003</v>
      </c>
      <c r="X37">
        <v>0.55100000000000005</v>
      </c>
      <c r="Y37" s="84">
        <f>EOD_T-A37</f>
        <v>35</v>
      </c>
      <c r="Z37" s="83">
        <f t="shared" si="0"/>
        <v>-3.7000000000000366E-3</v>
      </c>
      <c r="AA37" s="83">
        <f t="shared" si="1"/>
        <v>-0.47230022976768404</v>
      </c>
      <c r="AB37" s="83">
        <f>AA37-XJO_90DSMR</f>
        <v>-0.60316224241271832</v>
      </c>
      <c r="AC37" s="83">
        <f t="shared" si="2"/>
        <v>0.36380469067233878</v>
      </c>
    </row>
    <row r="38" spans="1:29" x14ac:dyDescent="0.25">
      <c r="A38" s="92">
        <v>42058</v>
      </c>
      <c r="B38">
        <v>0.78339999999999999</v>
      </c>
      <c r="C38">
        <v>64.400000000000006</v>
      </c>
      <c r="D38">
        <v>4.9000000000000004</v>
      </c>
      <c r="E38">
        <v>93.14</v>
      </c>
      <c r="F38">
        <v>0.68820000000000003</v>
      </c>
      <c r="G38">
        <v>869.5</v>
      </c>
      <c r="H38">
        <v>0.50929999999999997</v>
      </c>
      <c r="I38">
        <v>1.0653999999999999</v>
      </c>
      <c r="J38">
        <v>48.73</v>
      </c>
      <c r="K38">
        <v>25.52</v>
      </c>
      <c r="L38">
        <v>1.0415000000000001</v>
      </c>
      <c r="M38">
        <v>24.76</v>
      </c>
      <c r="N38">
        <v>2.85</v>
      </c>
      <c r="O38">
        <v>10038</v>
      </c>
      <c r="P38">
        <v>16710</v>
      </c>
      <c r="Q38">
        <v>2.8769999999999998</v>
      </c>
      <c r="R38">
        <v>2.0697000000000001</v>
      </c>
      <c r="S38">
        <v>6.0766999999999998</v>
      </c>
      <c r="T38">
        <v>0.98370000000000002</v>
      </c>
      <c r="V38">
        <v>0.73899999999999999</v>
      </c>
      <c r="W38">
        <v>34.67</v>
      </c>
      <c r="X38">
        <v>0.55500000000000005</v>
      </c>
      <c r="Y38" s="84">
        <f>EOD_T-A38</f>
        <v>36</v>
      </c>
      <c r="Z38" s="83">
        <f t="shared" si="0"/>
        <v>4.0000000000000036E-3</v>
      </c>
      <c r="AA38" s="83">
        <f t="shared" si="1"/>
        <v>0.51216389244558302</v>
      </c>
      <c r="AB38" s="83">
        <f>AA38-XJO_90DSMR</f>
        <v>0.38130187980054869</v>
      </c>
      <c r="AC38" s="83">
        <f t="shared" si="2"/>
        <v>0.14539112353943209</v>
      </c>
    </row>
    <row r="39" spans="1:29" x14ac:dyDescent="0.25">
      <c r="A39" s="92">
        <v>42055</v>
      </c>
      <c r="B39">
        <v>0.78100000000000003</v>
      </c>
      <c r="C39">
        <v>64.2</v>
      </c>
      <c r="D39">
        <v>4.8849999999999998</v>
      </c>
      <c r="E39">
        <v>92.89</v>
      </c>
      <c r="F39">
        <v>0.68730000000000002</v>
      </c>
      <c r="G39">
        <v>860.8</v>
      </c>
      <c r="H39">
        <v>0.50619999999999998</v>
      </c>
      <c r="I39">
        <v>1.0617000000000001</v>
      </c>
      <c r="J39">
        <v>48.61</v>
      </c>
      <c r="K39">
        <v>25.43</v>
      </c>
      <c r="L39">
        <v>1.0366</v>
      </c>
      <c r="M39">
        <v>24.68</v>
      </c>
      <c r="N39">
        <v>2.8271999999999999</v>
      </c>
      <c r="O39">
        <v>10037</v>
      </c>
      <c r="P39">
        <v>16659</v>
      </c>
      <c r="Q39">
        <v>2.8681999999999999</v>
      </c>
      <c r="R39">
        <v>2.0634000000000001</v>
      </c>
      <c r="S39">
        <v>6.0580999999999996</v>
      </c>
      <c r="T39">
        <v>0.97499999999999998</v>
      </c>
      <c r="V39">
        <v>0.74160000000000004</v>
      </c>
      <c r="W39">
        <v>34.53</v>
      </c>
      <c r="X39">
        <v>0.55189999999999995</v>
      </c>
      <c r="Y39" s="84">
        <f>EOD_T-A39</f>
        <v>39</v>
      </c>
      <c r="Z39" s="83">
        <f t="shared" si="0"/>
        <v>-1.6999999999999238E-3</v>
      </c>
      <c r="AA39" s="83">
        <f t="shared" si="1"/>
        <v>-0.21811649987168641</v>
      </c>
      <c r="AB39" s="83">
        <f>AA39-XJO_90DSMR</f>
        <v>-0.34897851251672074</v>
      </c>
      <c r="AC39" s="83">
        <f t="shared" si="2"/>
        <v>0.12178600219838301</v>
      </c>
    </row>
    <row r="40" spans="1:29" x14ac:dyDescent="0.25">
      <c r="A40" s="92">
        <v>42054</v>
      </c>
      <c r="B40">
        <v>0.77939999999999998</v>
      </c>
      <c r="C40">
        <v>64</v>
      </c>
      <c r="D40">
        <v>4.875</v>
      </c>
      <c r="E40">
        <v>92.48</v>
      </c>
      <c r="F40">
        <v>0.68279999999999996</v>
      </c>
      <c r="G40">
        <v>859.04</v>
      </c>
      <c r="H40">
        <v>0.50460000000000005</v>
      </c>
      <c r="I40">
        <v>1.0585</v>
      </c>
      <c r="J40">
        <v>48.59</v>
      </c>
      <c r="K40">
        <v>25.38</v>
      </c>
      <c r="L40">
        <v>1.0314000000000001</v>
      </c>
      <c r="M40">
        <v>24.63</v>
      </c>
      <c r="N40">
        <v>2.8214000000000001</v>
      </c>
      <c r="O40">
        <v>10010</v>
      </c>
      <c r="P40">
        <v>16625</v>
      </c>
      <c r="Q40">
        <v>2.8622999999999998</v>
      </c>
      <c r="R40">
        <v>2.0592000000000001</v>
      </c>
      <c r="S40">
        <v>6.0468999999999999</v>
      </c>
      <c r="T40">
        <v>0.97040000000000004</v>
      </c>
      <c r="V40">
        <v>0.73380000000000001</v>
      </c>
      <c r="W40">
        <v>34.39</v>
      </c>
      <c r="X40">
        <v>0.55130000000000001</v>
      </c>
      <c r="Y40" s="84">
        <f>EOD_T-A40</f>
        <v>40</v>
      </c>
      <c r="Z40" s="83">
        <f t="shared" si="0"/>
        <v>-5.0000000000005596E-4</v>
      </c>
      <c r="AA40" s="83">
        <f t="shared" si="1"/>
        <v>-6.3881436054689655E-2</v>
      </c>
      <c r="AB40" s="83">
        <f>AA40-XJO_90DSMR</f>
        <v>-0.19474344869972399</v>
      </c>
      <c r="AC40" s="83">
        <f t="shared" si="2"/>
        <v>3.7925010811462032E-2</v>
      </c>
    </row>
    <row r="41" spans="1:29" x14ac:dyDescent="0.25">
      <c r="A41" s="92">
        <v>42053</v>
      </c>
      <c r="B41">
        <v>0.78269999999999995</v>
      </c>
      <c r="C41">
        <v>64.3</v>
      </c>
      <c r="D41">
        <v>4.8956</v>
      </c>
      <c r="E41">
        <v>93.15</v>
      </c>
      <c r="F41">
        <v>0.68630000000000002</v>
      </c>
      <c r="G41">
        <v>862.68</v>
      </c>
      <c r="H41">
        <v>0.50970000000000004</v>
      </c>
      <c r="I41">
        <v>1.0630999999999999</v>
      </c>
      <c r="J41">
        <v>48.72</v>
      </c>
      <c r="K41">
        <v>25.48</v>
      </c>
      <c r="L41">
        <v>1.0375000000000001</v>
      </c>
      <c r="M41">
        <v>24.73</v>
      </c>
      <c r="N41">
        <v>2.8117999999999999</v>
      </c>
      <c r="O41">
        <v>10025</v>
      </c>
      <c r="P41">
        <v>16695</v>
      </c>
      <c r="Q41">
        <v>2.8744999999999998</v>
      </c>
      <c r="R41">
        <v>2.0678999999999998</v>
      </c>
      <c r="S41">
        <v>6.0716999999999999</v>
      </c>
      <c r="T41">
        <v>0.97070000000000001</v>
      </c>
      <c r="V41">
        <v>0.73229999999999995</v>
      </c>
      <c r="W41">
        <v>34.619999999999997</v>
      </c>
      <c r="X41">
        <v>0.55249999999999999</v>
      </c>
      <c r="Y41" s="84">
        <f>EOD_T-A41</f>
        <v>41</v>
      </c>
      <c r="Z41" s="83">
        <f t="shared" si="0"/>
        <v>3.5999999999999366E-3</v>
      </c>
      <c r="AA41" s="83">
        <f t="shared" si="1"/>
        <v>0.46159764072316145</v>
      </c>
      <c r="AB41" s="83">
        <f>AA41-XJO_90DSMR</f>
        <v>0.33073562807812712</v>
      </c>
      <c r="AC41" s="83">
        <f t="shared" si="2"/>
        <v>0.10938605568023323</v>
      </c>
    </row>
    <row r="42" spans="1:29" x14ac:dyDescent="0.25">
      <c r="A42" s="92">
        <v>42052</v>
      </c>
      <c r="B42">
        <v>0.77990000000000004</v>
      </c>
      <c r="C42">
        <v>64</v>
      </c>
      <c r="D42">
        <v>4.8775000000000004</v>
      </c>
      <c r="E42">
        <v>92.44</v>
      </c>
      <c r="F42">
        <v>0.68659999999999999</v>
      </c>
      <c r="G42">
        <v>858.94</v>
      </c>
      <c r="H42">
        <v>0.50719999999999998</v>
      </c>
      <c r="I42">
        <v>1.0570999999999999</v>
      </c>
      <c r="J42">
        <v>48.48</v>
      </c>
      <c r="K42">
        <v>25.41</v>
      </c>
      <c r="L42">
        <v>1.0367999999999999</v>
      </c>
      <c r="M42">
        <v>24.57</v>
      </c>
      <c r="N42">
        <v>2.8018000000000001</v>
      </c>
      <c r="O42">
        <v>9949</v>
      </c>
      <c r="P42">
        <v>16635</v>
      </c>
      <c r="Q42">
        <v>2.8641999999999999</v>
      </c>
      <c r="R42">
        <v>2.0550999999999999</v>
      </c>
      <c r="S42">
        <v>6.05</v>
      </c>
      <c r="T42">
        <v>0.9708</v>
      </c>
      <c r="V42">
        <v>0.72699999999999998</v>
      </c>
      <c r="W42">
        <v>34.53</v>
      </c>
      <c r="X42">
        <v>0.55100000000000005</v>
      </c>
      <c r="Y42" s="84">
        <f>EOD_T-A42</f>
        <v>42</v>
      </c>
      <c r="Z42" s="83">
        <f t="shared" si="0"/>
        <v>1.6000000000000458E-3</v>
      </c>
      <c r="AA42" s="83">
        <f t="shared" si="1"/>
        <v>0.20536516493390397</v>
      </c>
      <c r="AB42" s="83">
        <f>AA42-XJO_90DSMR</f>
        <v>7.450315228886964E-2</v>
      </c>
      <c r="AC42" s="83">
        <f t="shared" si="2"/>
        <v>5.5507197009785018E-3</v>
      </c>
    </row>
    <row r="43" spans="1:29" x14ac:dyDescent="0.25">
      <c r="A43" s="92">
        <v>42051</v>
      </c>
      <c r="B43">
        <v>0.77910000000000001</v>
      </c>
      <c r="C43">
        <v>63.8</v>
      </c>
      <c r="D43">
        <v>4.8662999999999998</v>
      </c>
      <c r="E43">
        <v>92.28</v>
      </c>
      <c r="F43">
        <v>0.6825</v>
      </c>
      <c r="G43">
        <v>858.14</v>
      </c>
      <c r="H43">
        <v>0.50480000000000003</v>
      </c>
      <c r="I43">
        <v>1.0550999999999999</v>
      </c>
      <c r="J43">
        <v>48.41</v>
      </c>
      <c r="K43">
        <v>25.4</v>
      </c>
      <c r="L43">
        <v>1.0374000000000001</v>
      </c>
      <c r="M43">
        <v>24.46</v>
      </c>
      <c r="N43">
        <v>2.7845</v>
      </c>
      <c r="O43">
        <v>9926</v>
      </c>
      <c r="P43">
        <v>16618</v>
      </c>
      <c r="Q43">
        <v>2.8612000000000002</v>
      </c>
      <c r="R43">
        <v>2.0529999999999999</v>
      </c>
      <c r="S43">
        <v>6.0426000000000002</v>
      </c>
      <c r="T43">
        <v>0.96830000000000005</v>
      </c>
      <c r="V43">
        <v>0.72409999999999997</v>
      </c>
      <c r="W43">
        <v>34.479999999999997</v>
      </c>
      <c r="X43">
        <v>0.5504</v>
      </c>
      <c r="Y43" s="84">
        <f>EOD_T-A43</f>
        <v>43</v>
      </c>
      <c r="Z43" s="83">
        <f t="shared" si="0"/>
        <v>1.4299999999999979E-2</v>
      </c>
      <c r="AA43" s="83">
        <f t="shared" si="1"/>
        <v>1.8373377874855428</v>
      </c>
      <c r="AB43" s="83">
        <f>AA43-XJO_90DSMR</f>
        <v>1.7064757748405084</v>
      </c>
      <c r="AC43" s="83">
        <f t="shared" si="2"/>
        <v>2.9120595701175134</v>
      </c>
    </row>
    <row r="44" spans="1:29" x14ac:dyDescent="0.25">
      <c r="A44" s="92">
        <v>42048</v>
      </c>
      <c r="B44">
        <v>0.77829999999999999</v>
      </c>
      <c r="C44">
        <v>63.8</v>
      </c>
      <c r="D44">
        <v>4.8577000000000004</v>
      </c>
      <c r="E44">
        <v>92.27</v>
      </c>
      <c r="F44">
        <v>0.68089999999999995</v>
      </c>
      <c r="G44">
        <v>853.16</v>
      </c>
      <c r="H44">
        <v>0.50490000000000002</v>
      </c>
      <c r="I44">
        <v>1.0543</v>
      </c>
      <c r="J44">
        <v>48.38</v>
      </c>
      <c r="K44">
        <v>25.37</v>
      </c>
      <c r="L44">
        <v>1.044</v>
      </c>
      <c r="M44">
        <v>24.39</v>
      </c>
      <c r="N44">
        <v>2.7835999999999999</v>
      </c>
      <c r="O44">
        <v>9933</v>
      </c>
      <c r="P44">
        <v>16601</v>
      </c>
      <c r="Q44">
        <v>2.8582999999999998</v>
      </c>
      <c r="R44">
        <v>2.0508999999999999</v>
      </c>
      <c r="S44">
        <v>6.0353000000000003</v>
      </c>
      <c r="T44">
        <v>0.97219999999999995</v>
      </c>
      <c r="V44">
        <v>0.72230000000000005</v>
      </c>
      <c r="W44">
        <v>34.44</v>
      </c>
      <c r="X44">
        <v>0.55159999999999998</v>
      </c>
      <c r="Y44" s="84">
        <f>EOD_T-A44</f>
        <v>46</v>
      </c>
      <c r="Z44" s="83">
        <f t="shared" si="0"/>
        <v>1.3999999999999568E-3</v>
      </c>
      <c r="AA44" s="83">
        <f t="shared" si="1"/>
        <v>0.18305439330543366</v>
      </c>
      <c r="AB44" s="83">
        <f>AA44-XJO_90DSMR</f>
        <v>5.2192380660399329E-2</v>
      </c>
      <c r="AC44" s="83">
        <f t="shared" si="2"/>
        <v>2.7240445990000259E-3</v>
      </c>
    </row>
    <row r="45" spans="1:29" x14ac:dyDescent="0.25">
      <c r="A45" s="92">
        <v>42047</v>
      </c>
      <c r="B45">
        <v>0.76480000000000004</v>
      </c>
      <c r="C45">
        <v>63.1</v>
      </c>
      <c r="D45">
        <v>4.7775999999999996</v>
      </c>
      <c r="E45">
        <v>92</v>
      </c>
      <c r="F45">
        <v>0.67610000000000003</v>
      </c>
      <c r="G45">
        <v>848.78</v>
      </c>
      <c r="H45">
        <v>0.50239999999999996</v>
      </c>
      <c r="I45">
        <v>1.0421</v>
      </c>
      <c r="J45">
        <v>47.72</v>
      </c>
      <c r="K45">
        <v>25.02</v>
      </c>
      <c r="L45">
        <v>1.0429999999999999</v>
      </c>
      <c r="M45">
        <v>24.16</v>
      </c>
      <c r="N45">
        <v>2.7743000000000002</v>
      </c>
      <c r="O45">
        <v>9809</v>
      </c>
      <c r="P45">
        <v>16321</v>
      </c>
      <c r="Q45">
        <v>2.8087</v>
      </c>
      <c r="R45">
        <v>2.0152999999999999</v>
      </c>
      <c r="S45">
        <v>5.9306000000000001</v>
      </c>
      <c r="T45">
        <v>0.96699999999999997</v>
      </c>
      <c r="V45">
        <v>0.71089999999999998</v>
      </c>
      <c r="W45">
        <v>33.97</v>
      </c>
      <c r="X45">
        <v>0.54290000000000005</v>
      </c>
      <c r="Y45" s="84">
        <f>EOD_T-A45</f>
        <v>47</v>
      </c>
      <c r="Z45" s="83">
        <f t="shared" si="0"/>
        <v>-1.7799999999999927E-2</v>
      </c>
      <c r="AA45" s="83">
        <f t="shared" si="1"/>
        <v>-2.2911571630840424</v>
      </c>
      <c r="AB45" s="83">
        <f>AA45-XJO_90DSMR</f>
        <v>-2.4220191757290768</v>
      </c>
      <c r="AC45" s="83">
        <f t="shared" si="2"/>
        <v>5.8661768875993561</v>
      </c>
    </row>
    <row r="46" spans="1:29" x14ac:dyDescent="0.25">
      <c r="A46" s="92">
        <v>42046</v>
      </c>
      <c r="B46">
        <v>0.77690000000000003</v>
      </c>
      <c r="C46">
        <v>63.9</v>
      </c>
      <c r="D46">
        <v>4.8499999999999996</v>
      </c>
      <c r="E46">
        <v>92.93</v>
      </c>
      <c r="F46">
        <v>0.68640000000000001</v>
      </c>
      <c r="G46">
        <v>851.65</v>
      </c>
      <c r="H46">
        <v>0.50960000000000005</v>
      </c>
      <c r="I46">
        <v>1.054</v>
      </c>
      <c r="J46">
        <v>48.3</v>
      </c>
      <c r="K46">
        <v>25.36</v>
      </c>
      <c r="L46">
        <v>1.0475000000000001</v>
      </c>
      <c r="M46">
        <v>24.5</v>
      </c>
      <c r="N46">
        <v>2.7953000000000001</v>
      </c>
      <c r="O46">
        <v>9869</v>
      </c>
      <c r="P46">
        <v>16575</v>
      </c>
      <c r="Q46">
        <v>2.8532000000000002</v>
      </c>
      <c r="R46">
        <v>2.0417999999999998</v>
      </c>
      <c r="S46">
        <v>6.0240999999999998</v>
      </c>
      <c r="T46">
        <v>0.97750000000000004</v>
      </c>
      <c r="V46">
        <v>0.72050000000000003</v>
      </c>
      <c r="W46">
        <v>34.46</v>
      </c>
      <c r="X46">
        <v>0.55189999999999995</v>
      </c>
      <c r="Y46" s="84">
        <f>EOD_T-A46</f>
        <v>48</v>
      </c>
      <c r="Z46" s="83">
        <f t="shared" si="0"/>
        <v>8.0000000000002292E-4</v>
      </c>
      <c r="AA46" s="83">
        <f t="shared" si="1"/>
        <v>0.10222335803731444</v>
      </c>
      <c r="AB46" s="83">
        <f>AA46-XJO_90DSMR</f>
        <v>-2.8638654607719888E-2</v>
      </c>
      <c r="AC46" s="83">
        <f t="shared" si="2"/>
        <v>8.2017253774027557E-4</v>
      </c>
    </row>
    <row r="47" spans="1:29" x14ac:dyDescent="0.25">
      <c r="A47" s="92">
        <v>42045</v>
      </c>
      <c r="B47">
        <v>0.78259999999999996</v>
      </c>
      <c r="C47">
        <v>64.2</v>
      </c>
      <c r="D47">
        <v>4.8867000000000003</v>
      </c>
      <c r="E47">
        <v>92.74</v>
      </c>
      <c r="F47">
        <v>0.69059999999999999</v>
      </c>
      <c r="G47">
        <v>853.58</v>
      </c>
      <c r="H47">
        <v>0.51359999999999995</v>
      </c>
      <c r="I47">
        <v>1.0589</v>
      </c>
      <c r="J47">
        <v>48.51</v>
      </c>
      <c r="K47">
        <v>25.51</v>
      </c>
      <c r="L47">
        <v>1.0532999999999999</v>
      </c>
      <c r="M47">
        <v>24.63</v>
      </c>
      <c r="N47">
        <v>2.8016999999999999</v>
      </c>
      <c r="O47">
        <v>9896</v>
      </c>
      <c r="P47">
        <v>16685</v>
      </c>
      <c r="Q47">
        <v>2.8740999999999999</v>
      </c>
      <c r="R47">
        <v>2.0568</v>
      </c>
      <c r="S47">
        <v>6.0678999999999998</v>
      </c>
      <c r="T47">
        <v>0.97499999999999998</v>
      </c>
      <c r="V47">
        <v>0.72240000000000004</v>
      </c>
      <c r="W47">
        <v>34.71</v>
      </c>
      <c r="X47">
        <v>0.55530000000000002</v>
      </c>
      <c r="Y47" s="84">
        <f>EOD_T-A47</f>
        <v>49</v>
      </c>
      <c r="Z47" s="83">
        <f t="shared" si="0"/>
        <v>-4.0000000000006697E-4</v>
      </c>
      <c r="AA47" s="83">
        <f t="shared" si="1"/>
        <v>-5.1539750032220964E-2</v>
      </c>
      <c r="AB47" s="83">
        <f>AA47-XJO_90DSMR</f>
        <v>-0.1824017626772553</v>
      </c>
      <c r="AC47" s="83">
        <f t="shared" si="2"/>
        <v>3.3270403027769763E-2</v>
      </c>
    </row>
    <row r="48" spans="1:29" x14ac:dyDescent="0.25">
      <c r="A48" s="92">
        <v>42044</v>
      </c>
      <c r="B48">
        <v>0.77610000000000001</v>
      </c>
      <c r="C48">
        <v>63.7</v>
      </c>
      <c r="D48">
        <v>4.8505000000000003</v>
      </c>
      <c r="E48">
        <v>92.22</v>
      </c>
      <c r="F48">
        <v>0.68469999999999998</v>
      </c>
      <c r="G48">
        <v>851.34</v>
      </c>
      <c r="H48">
        <v>0.50870000000000004</v>
      </c>
      <c r="I48">
        <v>1.0499000000000001</v>
      </c>
      <c r="J48">
        <v>48.19</v>
      </c>
      <c r="K48">
        <v>25.32</v>
      </c>
      <c r="L48">
        <v>1.0532999999999999</v>
      </c>
      <c r="M48">
        <v>24.51</v>
      </c>
      <c r="N48">
        <v>2.7629000000000001</v>
      </c>
      <c r="O48">
        <v>9816</v>
      </c>
      <c r="P48">
        <v>16560</v>
      </c>
      <c r="Q48">
        <v>2.8502000000000001</v>
      </c>
      <c r="R48">
        <v>2.0396999999999998</v>
      </c>
      <c r="S48">
        <v>6.0172999999999996</v>
      </c>
      <c r="T48">
        <v>0.97099999999999997</v>
      </c>
      <c r="V48">
        <v>0.7177</v>
      </c>
      <c r="W48">
        <v>34.369999999999997</v>
      </c>
      <c r="X48">
        <v>0.54759999999999998</v>
      </c>
      <c r="Y48" s="84">
        <f>EOD_T-A48</f>
        <v>50</v>
      </c>
      <c r="Z48" s="83">
        <f t="shared" si="0"/>
        <v>-8.0000000000002292E-4</v>
      </c>
      <c r="AA48" s="83">
        <f t="shared" si="1"/>
        <v>-0.1021711366538982</v>
      </c>
      <c r="AB48" s="83">
        <f>AA48-XJO_90DSMR</f>
        <v>-0.23303314929893254</v>
      </c>
      <c r="AC48" s="83">
        <f t="shared" si="2"/>
        <v>5.4304448672178582E-2</v>
      </c>
    </row>
    <row r="49" spans="1:29" x14ac:dyDescent="0.25">
      <c r="A49" s="92">
        <v>42041</v>
      </c>
      <c r="B49">
        <v>0.78300000000000003</v>
      </c>
      <c r="C49">
        <v>64</v>
      </c>
      <c r="D49">
        <v>4.8864999999999998</v>
      </c>
      <c r="E49">
        <v>91.92</v>
      </c>
      <c r="F49">
        <v>0.68269999999999997</v>
      </c>
      <c r="G49">
        <v>853.04</v>
      </c>
      <c r="H49">
        <v>0.51070000000000004</v>
      </c>
      <c r="I49">
        <v>1.0528999999999999</v>
      </c>
      <c r="J49">
        <v>48.37</v>
      </c>
      <c r="K49">
        <v>25.5</v>
      </c>
      <c r="L49">
        <v>1.0541</v>
      </c>
      <c r="M49">
        <v>24.6</v>
      </c>
      <c r="N49">
        <v>2.78</v>
      </c>
      <c r="O49">
        <v>9881</v>
      </c>
      <c r="P49">
        <v>16694</v>
      </c>
      <c r="Q49">
        <v>2.8755999999999999</v>
      </c>
      <c r="R49">
        <v>2.0577999999999999</v>
      </c>
      <c r="S49">
        <v>6.0701000000000001</v>
      </c>
      <c r="T49">
        <v>0.97389999999999999</v>
      </c>
      <c r="V49">
        <v>0.7228</v>
      </c>
      <c r="W49">
        <v>34.590000000000003</v>
      </c>
      <c r="X49">
        <v>0.55310000000000004</v>
      </c>
      <c r="Y49" s="84">
        <f>EOD_T-A49</f>
        <v>53</v>
      </c>
      <c r="Z49" s="83">
        <f t="shared" si="0"/>
        <v>1.0000000000000009E-3</v>
      </c>
      <c r="AA49" s="83">
        <f t="shared" si="1"/>
        <v>0.12871669455528392</v>
      </c>
      <c r="AB49" s="83">
        <f>AA49-XJO_90DSMR</f>
        <v>-2.1453180897504087E-3</v>
      </c>
      <c r="AC49" s="83">
        <f t="shared" si="2"/>
        <v>4.6023897062103427E-6</v>
      </c>
    </row>
    <row r="50" spans="1:29" x14ac:dyDescent="0.25">
      <c r="A50" s="92">
        <v>42040</v>
      </c>
      <c r="B50">
        <v>0.77690000000000003</v>
      </c>
      <c r="C50">
        <v>63.6</v>
      </c>
      <c r="D50">
        <v>4.8583999999999996</v>
      </c>
      <c r="E50">
        <v>91.13</v>
      </c>
      <c r="F50">
        <v>0.68420000000000003</v>
      </c>
      <c r="G50">
        <v>846.9</v>
      </c>
      <c r="H50">
        <v>0.51100000000000001</v>
      </c>
      <c r="I50">
        <v>1.0472999999999999</v>
      </c>
      <c r="J50">
        <v>48.06</v>
      </c>
      <c r="K50">
        <v>25.33</v>
      </c>
      <c r="L50">
        <v>1.0529999999999999</v>
      </c>
      <c r="M50">
        <v>24.43</v>
      </c>
      <c r="N50">
        <v>2.7728000000000002</v>
      </c>
      <c r="O50">
        <v>9824</v>
      </c>
      <c r="P50">
        <v>16593</v>
      </c>
      <c r="Q50">
        <v>2.8532000000000002</v>
      </c>
      <c r="R50">
        <v>2.0364</v>
      </c>
      <c r="S50">
        <v>6.0235000000000003</v>
      </c>
      <c r="T50">
        <v>0.97519999999999996</v>
      </c>
      <c r="V50">
        <v>0.71719999999999995</v>
      </c>
      <c r="W50">
        <v>34.28</v>
      </c>
      <c r="X50">
        <v>0.54849999999999999</v>
      </c>
      <c r="Y50" s="84">
        <f>EOD_T-A50</f>
        <v>54</v>
      </c>
      <c r="Z50" s="83">
        <f t="shared" si="0"/>
        <v>1.100000000000001E-2</v>
      </c>
      <c r="AA50" s="83">
        <f t="shared" si="1"/>
        <v>1.4066496163682876</v>
      </c>
      <c r="AB50" s="83">
        <f>AA50-XJO_90DSMR</f>
        <v>1.2757876037232532</v>
      </c>
      <c r="AC50" s="83">
        <f t="shared" si="2"/>
        <v>1.6276340098139204</v>
      </c>
    </row>
    <row r="51" spans="1:29" x14ac:dyDescent="0.25">
      <c r="A51" s="92">
        <v>42039</v>
      </c>
      <c r="B51">
        <v>0.78200000000000003</v>
      </c>
      <c r="C51">
        <v>63.9</v>
      </c>
      <c r="D51">
        <v>4.8860999999999999</v>
      </c>
      <c r="E51">
        <v>92.07</v>
      </c>
      <c r="F51">
        <v>0.68159999999999998</v>
      </c>
      <c r="G51">
        <v>849.56</v>
      </c>
      <c r="H51">
        <v>0.51559999999999995</v>
      </c>
      <c r="I51">
        <v>1.0508</v>
      </c>
      <c r="J51">
        <v>48.19</v>
      </c>
      <c r="K51">
        <v>25.47</v>
      </c>
      <c r="L51">
        <v>1.0539000000000001</v>
      </c>
      <c r="M51">
        <v>24.55</v>
      </c>
      <c r="N51">
        <v>2.7768999999999999</v>
      </c>
      <c r="O51">
        <v>9853</v>
      </c>
      <c r="P51">
        <v>16676</v>
      </c>
      <c r="Q51">
        <v>2.8719000000000001</v>
      </c>
      <c r="R51">
        <v>2.0497999999999998</v>
      </c>
      <c r="S51">
        <v>6.0637999999999996</v>
      </c>
      <c r="T51">
        <v>0.97009999999999996</v>
      </c>
      <c r="V51">
        <v>0.72370000000000001</v>
      </c>
      <c r="W51">
        <v>34.44</v>
      </c>
      <c r="X51">
        <v>0.55469999999999997</v>
      </c>
      <c r="Y51" s="84">
        <f>EOD_T-A51</f>
        <v>55</v>
      </c>
      <c r="Z51" s="83">
        <f t="shared" si="0"/>
        <v>5.0999999999999934E-3</v>
      </c>
      <c r="AA51" s="83">
        <f t="shared" si="1"/>
        <v>0.66588327457892582</v>
      </c>
      <c r="AB51" s="83">
        <f>AA51-XJO_90DSMR</f>
        <v>0.53502126193389143</v>
      </c>
      <c r="AC51" s="83">
        <f t="shared" si="2"/>
        <v>0.28624775072133368</v>
      </c>
    </row>
    <row r="52" spans="1:29" x14ac:dyDescent="0.25">
      <c r="A52" s="92">
        <v>42038</v>
      </c>
      <c r="B52">
        <v>0.76590000000000003</v>
      </c>
      <c r="C52">
        <v>62.9</v>
      </c>
      <c r="D52">
        <v>4.7922000000000002</v>
      </c>
      <c r="E52">
        <v>89.65</v>
      </c>
      <c r="F52">
        <v>0.67579999999999996</v>
      </c>
      <c r="G52">
        <v>842.68</v>
      </c>
      <c r="H52">
        <v>0.51</v>
      </c>
      <c r="I52">
        <v>1.0357000000000001</v>
      </c>
      <c r="J52">
        <v>47.28</v>
      </c>
      <c r="K52">
        <v>24.91</v>
      </c>
      <c r="L52">
        <v>1.0627</v>
      </c>
      <c r="M52">
        <v>24.19</v>
      </c>
      <c r="N52">
        <v>2.7795000000000001</v>
      </c>
      <c r="O52">
        <v>9673</v>
      </c>
      <c r="P52">
        <v>16344</v>
      </c>
      <c r="Q52">
        <v>2.8128000000000002</v>
      </c>
      <c r="R52">
        <v>2.0076000000000001</v>
      </c>
      <c r="S52">
        <v>5.9391999999999996</v>
      </c>
      <c r="T52">
        <v>0.96699999999999997</v>
      </c>
      <c r="V52">
        <v>0.70950000000000002</v>
      </c>
      <c r="W52">
        <v>33.76</v>
      </c>
      <c r="X52">
        <v>0.54359999999999997</v>
      </c>
      <c r="Y52" s="84">
        <f>EOD_T-A52</f>
        <v>56</v>
      </c>
      <c r="Z52" s="83">
        <f t="shared" si="0"/>
        <v>-1.2199999999999989E-2</v>
      </c>
      <c r="AA52" s="83">
        <f t="shared" si="1"/>
        <v>-1.5703436735744611</v>
      </c>
      <c r="AB52" s="83">
        <f>AA52-XJO_90DSMR</f>
        <v>-1.7012056862194955</v>
      </c>
      <c r="AC52" s="83">
        <f t="shared" si="2"/>
        <v>2.8941007868255446</v>
      </c>
    </row>
    <row r="53" spans="1:29" x14ac:dyDescent="0.25">
      <c r="A53" s="92">
        <v>42037</v>
      </c>
      <c r="B53">
        <v>0.77690000000000003</v>
      </c>
      <c r="C53">
        <v>63.9</v>
      </c>
      <c r="D53">
        <v>4.8628999999999998</v>
      </c>
      <c r="E53">
        <v>91.45</v>
      </c>
      <c r="F53">
        <v>0.68689999999999996</v>
      </c>
      <c r="G53">
        <v>855.06</v>
      </c>
      <c r="H53">
        <v>0.51500000000000001</v>
      </c>
      <c r="I53">
        <v>1.0521</v>
      </c>
      <c r="J53">
        <v>48.04</v>
      </c>
      <c r="K53">
        <v>25.36</v>
      </c>
      <c r="L53">
        <v>1.0697000000000001</v>
      </c>
      <c r="M53">
        <v>24.62</v>
      </c>
      <c r="N53">
        <v>2.8193999999999999</v>
      </c>
      <c r="O53">
        <v>9869</v>
      </c>
      <c r="P53">
        <v>16583</v>
      </c>
      <c r="Q53">
        <v>2.8532000000000002</v>
      </c>
      <c r="R53">
        <v>2.0364</v>
      </c>
      <c r="S53">
        <v>6.0240999999999998</v>
      </c>
      <c r="T53">
        <v>0.98919999999999997</v>
      </c>
      <c r="V53">
        <v>0.71879999999999999</v>
      </c>
      <c r="W53">
        <v>34.35</v>
      </c>
      <c r="X53">
        <v>0.55110000000000003</v>
      </c>
      <c r="Y53" s="84">
        <f>EOD_T-A53</f>
        <v>57</v>
      </c>
      <c r="Z53" s="83">
        <f t="shared" si="0"/>
        <v>-1.0000000000000009E-2</v>
      </c>
      <c r="AA53" s="83">
        <f t="shared" si="1"/>
        <v>-1.2851818532322334</v>
      </c>
      <c r="AB53" s="83">
        <f>AA53-XJO_90DSMR</f>
        <v>-1.4160438658772678</v>
      </c>
      <c r="AC53" s="83">
        <f t="shared" si="2"/>
        <v>2.0051802300886377</v>
      </c>
    </row>
    <row r="54" spans="1:29" x14ac:dyDescent="0.25">
      <c r="A54" s="92">
        <v>42034</v>
      </c>
      <c r="B54">
        <v>0.77810000000000001</v>
      </c>
      <c r="C54">
        <v>63.9</v>
      </c>
      <c r="D54">
        <v>4.8638000000000003</v>
      </c>
      <c r="E54">
        <v>91.83</v>
      </c>
      <c r="F54">
        <v>0.68689999999999996</v>
      </c>
      <c r="G54">
        <v>852.88</v>
      </c>
      <c r="H54">
        <v>0.51619999999999999</v>
      </c>
      <c r="I54">
        <v>1.0513999999999999</v>
      </c>
      <c r="J54">
        <v>48.09</v>
      </c>
      <c r="K54">
        <v>25.46</v>
      </c>
      <c r="L54">
        <v>1.0687</v>
      </c>
      <c r="M54">
        <v>24.53</v>
      </c>
      <c r="N54">
        <v>2.8193999999999999</v>
      </c>
      <c r="O54">
        <v>9812</v>
      </c>
      <c r="P54">
        <v>16597</v>
      </c>
      <c r="Q54">
        <v>2.8576000000000001</v>
      </c>
      <c r="R54">
        <v>2.0396000000000001</v>
      </c>
      <c r="S54">
        <v>6.0317999999999996</v>
      </c>
      <c r="T54">
        <v>0.98240000000000005</v>
      </c>
      <c r="V54">
        <v>0.71719999999999995</v>
      </c>
      <c r="W54">
        <v>34.299999999999997</v>
      </c>
      <c r="X54">
        <v>0.55230000000000001</v>
      </c>
      <c r="Y54" s="84">
        <f>EOD_T-A54</f>
        <v>60</v>
      </c>
      <c r="Z54" s="83">
        <f t="shared" si="0"/>
        <v>-2.1000000000000019E-2</v>
      </c>
      <c r="AA54" s="83">
        <f t="shared" si="1"/>
        <v>-2.668699961875717</v>
      </c>
      <c r="AB54" s="83">
        <f>AA54-XJO_90DSMR</f>
        <v>-2.7995619745207514</v>
      </c>
      <c r="AC54" s="83">
        <f t="shared" si="2"/>
        <v>7.8375472491825287</v>
      </c>
    </row>
    <row r="55" spans="1:29" x14ac:dyDescent="0.25">
      <c r="A55" s="92">
        <v>42033</v>
      </c>
      <c r="B55">
        <v>0.78690000000000004</v>
      </c>
      <c r="C55">
        <v>64.599999999999994</v>
      </c>
      <c r="D55">
        <v>4.9177</v>
      </c>
      <c r="E55">
        <v>92.77</v>
      </c>
      <c r="F55">
        <v>0.69820000000000004</v>
      </c>
      <c r="G55">
        <v>860.51</v>
      </c>
      <c r="H55">
        <v>0.51980000000000004</v>
      </c>
      <c r="I55">
        <v>1.0654999999999999</v>
      </c>
      <c r="J55">
        <v>48.39</v>
      </c>
      <c r="K55">
        <v>25.66</v>
      </c>
      <c r="L55">
        <v>1.0743</v>
      </c>
      <c r="M55">
        <v>24.76</v>
      </c>
      <c r="N55">
        <v>2.8603999999999998</v>
      </c>
      <c r="O55">
        <v>9856</v>
      </c>
      <c r="P55">
        <v>16800</v>
      </c>
      <c r="Q55">
        <v>2.8898999999999999</v>
      </c>
      <c r="R55">
        <v>2.0626000000000002</v>
      </c>
      <c r="S55">
        <v>6.0998000000000001</v>
      </c>
      <c r="T55">
        <v>0.98580000000000001</v>
      </c>
      <c r="V55">
        <v>0.71699999999999997</v>
      </c>
      <c r="W55">
        <v>34.75</v>
      </c>
      <c r="X55">
        <v>0.55740000000000001</v>
      </c>
      <c r="Y55" s="84">
        <f>EOD_T-A55</f>
        <v>61</v>
      </c>
      <c r="Z55" s="83">
        <f t="shared" si="0"/>
        <v>-7.1999999999999842E-3</v>
      </c>
      <c r="AA55" s="83">
        <f t="shared" si="1"/>
        <v>-0.90101364034538656</v>
      </c>
      <c r="AB55" s="83">
        <f>AA55-XJO_90DSMR</f>
        <v>-1.0318756529904209</v>
      </c>
      <c r="AC55" s="83">
        <f t="shared" si="2"/>
        <v>1.0647673632344077</v>
      </c>
    </row>
    <row r="56" spans="1:29" x14ac:dyDescent="0.25">
      <c r="A56" s="92">
        <v>42032</v>
      </c>
      <c r="B56">
        <v>0.79910000000000003</v>
      </c>
      <c r="C56">
        <v>65.5</v>
      </c>
      <c r="D56">
        <v>4.9919000000000002</v>
      </c>
      <c r="E56">
        <v>94.37</v>
      </c>
      <c r="F56">
        <v>0.70479999999999998</v>
      </c>
      <c r="G56">
        <v>866.98</v>
      </c>
      <c r="H56">
        <v>0.52690000000000003</v>
      </c>
      <c r="I56">
        <v>1.0809</v>
      </c>
      <c r="J56">
        <v>49.11</v>
      </c>
      <c r="K56">
        <v>26.08</v>
      </c>
      <c r="L56">
        <v>1.073</v>
      </c>
      <c r="M56">
        <v>24.96</v>
      </c>
      <c r="N56">
        <v>2.8942999999999999</v>
      </c>
      <c r="O56">
        <v>9995</v>
      </c>
      <c r="P56">
        <v>17065</v>
      </c>
      <c r="Q56">
        <v>2.9346999999999999</v>
      </c>
      <c r="R56">
        <v>2.0891999999999999</v>
      </c>
      <c r="S56">
        <v>6.1948999999999996</v>
      </c>
      <c r="T56">
        <v>0.99380000000000002</v>
      </c>
      <c r="V56">
        <v>0.72270000000000001</v>
      </c>
      <c r="W56">
        <v>35.299999999999997</v>
      </c>
      <c r="X56">
        <v>0.56799999999999995</v>
      </c>
      <c r="Y56" s="84">
        <f>EOD_T-A56</f>
        <v>62</v>
      </c>
      <c r="Z56" s="83">
        <f t="shared" si="0"/>
        <v>4.0000000000006697E-4</v>
      </c>
      <c r="AA56" s="83">
        <f t="shared" si="1"/>
        <v>5.0371489736817397E-2</v>
      </c>
      <c r="AB56" s="83">
        <f>AA56-XJO_90DSMR</f>
        <v>-8.0490522908216927E-2</v>
      </c>
      <c r="AC56" s="83">
        <f t="shared" si="2"/>
        <v>6.478724278038194E-3</v>
      </c>
    </row>
    <row r="57" spans="1:29" x14ac:dyDescent="0.25">
      <c r="A57" s="92">
        <v>42031</v>
      </c>
      <c r="B57">
        <v>0.79410000000000003</v>
      </c>
      <c r="C57">
        <v>65.099999999999994</v>
      </c>
      <c r="D57">
        <v>4.9645999999999999</v>
      </c>
      <c r="E57">
        <v>93.95</v>
      </c>
      <c r="F57">
        <v>0.70609999999999995</v>
      </c>
      <c r="G57">
        <v>858.74</v>
      </c>
      <c r="H57">
        <v>0.52600000000000002</v>
      </c>
      <c r="I57">
        <v>1.0671999999999999</v>
      </c>
      <c r="J57">
        <v>48.76</v>
      </c>
      <c r="K57">
        <v>25.86</v>
      </c>
      <c r="L57">
        <v>1.0686</v>
      </c>
      <c r="M57">
        <v>24.83</v>
      </c>
      <c r="N57">
        <v>2.8647</v>
      </c>
      <c r="O57">
        <v>9910</v>
      </c>
      <c r="P57">
        <v>16950</v>
      </c>
      <c r="Q57">
        <v>2.9163000000000001</v>
      </c>
      <c r="R57">
        <v>2.0760999999999998</v>
      </c>
      <c r="S57">
        <v>6.1562000000000001</v>
      </c>
      <c r="T57">
        <v>0.99129999999999996</v>
      </c>
      <c r="V57">
        <v>0.71640000000000004</v>
      </c>
      <c r="W57">
        <v>35.06</v>
      </c>
      <c r="X57">
        <v>0.56559999999999999</v>
      </c>
      <c r="Y57" s="84">
        <f>EOD_T-A57</f>
        <v>63</v>
      </c>
      <c r="Z57" s="83">
        <f t="shared" si="0"/>
        <v>-1.3000000000000012E-2</v>
      </c>
      <c r="AA57" s="83">
        <f t="shared" si="1"/>
        <v>-1.6276449229998762</v>
      </c>
      <c r="AB57" s="83">
        <f>AA57-XJO_90DSMR</f>
        <v>-1.7585069356449106</v>
      </c>
      <c r="AC57" s="83">
        <f t="shared" si="2"/>
        <v>3.0923466427112536</v>
      </c>
    </row>
    <row r="58" spans="1:29" x14ac:dyDescent="0.25">
      <c r="A58" s="92">
        <v>42027</v>
      </c>
      <c r="B58">
        <v>0.79869999999999997</v>
      </c>
      <c r="C58">
        <v>65.3</v>
      </c>
      <c r="D58">
        <v>4.9722999999999997</v>
      </c>
      <c r="E58">
        <v>94.73</v>
      </c>
      <c r="F58">
        <v>0.70409999999999995</v>
      </c>
      <c r="G58">
        <v>866.15</v>
      </c>
      <c r="H58">
        <v>0.53280000000000005</v>
      </c>
      <c r="I58">
        <v>1.0692999999999999</v>
      </c>
      <c r="J58">
        <v>49.07</v>
      </c>
      <c r="K58">
        <v>26.04</v>
      </c>
      <c r="L58">
        <v>1.0659000000000001</v>
      </c>
      <c r="M58">
        <v>25.01</v>
      </c>
      <c r="N58">
        <v>2.8753000000000002</v>
      </c>
      <c r="O58">
        <v>9957</v>
      </c>
      <c r="P58">
        <v>17052</v>
      </c>
      <c r="Q58">
        <v>2.9331999999999998</v>
      </c>
      <c r="R58">
        <v>2.0827</v>
      </c>
      <c r="S58">
        <v>6.1917999999999997</v>
      </c>
      <c r="T58">
        <v>0.99009999999999998</v>
      </c>
      <c r="V58">
        <v>0.69650000000000001</v>
      </c>
      <c r="W58">
        <v>35.25</v>
      </c>
      <c r="X58">
        <v>0.56120000000000003</v>
      </c>
      <c r="Y58" s="84">
        <f>EOD_T-A58</f>
        <v>67</v>
      </c>
      <c r="Z58" s="83">
        <f t="shared" si="0"/>
        <v>-2.2500000000000075E-2</v>
      </c>
      <c r="AA58" s="83">
        <f t="shared" si="1"/>
        <v>-2.7877586420517995</v>
      </c>
      <c r="AB58" s="83">
        <f>AA58-XJO_90DSMR</f>
        <v>-2.9186206546968338</v>
      </c>
      <c r="AC58" s="83">
        <f t="shared" si="2"/>
        <v>8.5183465260229756</v>
      </c>
    </row>
    <row r="59" spans="1:29" x14ac:dyDescent="0.25">
      <c r="A59" s="92">
        <v>42026</v>
      </c>
      <c r="B59">
        <v>0.80710000000000004</v>
      </c>
      <c r="C59">
        <v>65.8</v>
      </c>
      <c r="D59">
        <v>5.0130999999999997</v>
      </c>
      <c r="E59">
        <v>95.33</v>
      </c>
      <c r="F59">
        <v>0.69579999999999997</v>
      </c>
      <c r="G59">
        <v>876.35</v>
      </c>
      <c r="H59">
        <v>0.5333</v>
      </c>
      <c r="I59">
        <v>1.0768</v>
      </c>
      <c r="J59">
        <v>49.71</v>
      </c>
      <c r="K59">
        <v>26.34</v>
      </c>
      <c r="L59">
        <v>1.071</v>
      </c>
      <c r="M59">
        <v>25.38</v>
      </c>
      <c r="N59">
        <v>2.9119999999999999</v>
      </c>
      <c r="O59">
        <v>10065</v>
      </c>
      <c r="P59">
        <v>17248</v>
      </c>
      <c r="Q59">
        <v>2.9641000000000002</v>
      </c>
      <c r="R59">
        <v>2.1046</v>
      </c>
      <c r="S59">
        <v>6.2573999999999996</v>
      </c>
      <c r="T59">
        <v>0.998</v>
      </c>
      <c r="V59">
        <v>0.69589999999999996</v>
      </c>
      <c r="W59">
        <v>35.840000000000003</v>
      </c>
      <c r="X59">
        <v>0.56820000000000004</v>
      </c>
      <c r="Y59" s="84">
        <f>EOD_T-A59</f>
        <v>68</v>
      </c>
      <c r="Z59" s="83">
        <f t="shared" si="0"/>
        <v>-1.0399999999999965E-2</v>
      </c>
      <c r="AA59" s="83">
        <f t="shared" si="1"/>
        <v>-1.266439357038476</v>
      </c>
      <c r="AB59" s="83">
        <f>AA59-XJO_90DSMR</f>
        <v>-1.3973013696835104</v>
      </c>
      <c r="AC59" s="83">
        <f t="shared" si="2"/>
        <v>1.9524511177194142</v>
      </c>
    </row>
    <row r="60" spans="1:29" x14ac:dyDescent="0.25">
      <c r="A60" s="92">
        <v>42025</v>
      </c>
      <c r="B60">
        <v>0.82120000000000004</v>
      </c>
      <c r="C60">
        <v>66.900000000000006</v>
      </c>
      <c r="D60">
        <v>5.1044999999999998</v>
      </c>
      <c r="E60">
        <v>96.77</v>
      </c>
      <c r="F60">
        <v>0.71</v>
      </c>
      <c r="G60">
        <v>889.69</v>
      </c>
      <c r="H60">
        <v>0.54179999999999995</v>
      </c>
      <c r="I60">
        <v>1.0978000000000001</v>
      </c>
      <c r="J60">
        <v>50.61</v>
      </c>
      <c r="K60">
        <v>26.84</v>
      </c>
      <c r="L60">
        <v>1.0719000000000001</v>
      </c>
      <c r="M60">
        <v>25.91</v>
      </c>
      <c r="N60">
        <v>2.9740000000000002</v>
      </c>
      <c r="O60">
        <v>10294</v>
      </c>
      <c r="P60">
        <v>17541</v>
      </c>
      <c r="Q60">
        <v>3.0158999999999998</v>
      </c>
      <c r="R60">
        <v>2.1413000000000002</v>
      </c>
      <c r="S60">
        <v>6.3667999999999996</v>
      </c>
      <c r="T60">
        <v>0.99260000000000004</v>
      </c>
      <c r="V60">
        <v>0.71689999999999998</v>
      </c>
      <c r="W60">
        <v>36.590000000000003</v>
      </c>
      <c r="X60">
        <v>0.57830000000000004</v>
      </c>
      <c r="Y60" s="84">
        <f>EOD_T-A60</f>
        <v>69</v>
      </c>
      <c r="Z60" s="83">
        <f t="shared" si="0"/>
        <v>-5.9999999999993392E-4</v>
      </c>
      <c r="AA60" s="83">
        <f t="shared" si="1"/>
        <v>-7.339449541283595E-2</v>
      </c>
      <c r="AB60" s="83">
        <f>AA60-XJO_90DSMR</f>
        <v>-0.20425650805787027</v>
      </c>
      <c r="AC60" s="83">
        <f t="shared" si="2"/>
        <v>4.172072108399482E-2</v>
      </c>
    </row>
    <row r="61" spans="1:29" x14ac:dyDescent="0.25">
      <c r="A61" s="92">
        <v>42024</v>
      </c>
      <c r="B61">
        <v>0.8175</v>
      </c>
      <c r="C61">
        <v>66.599999999999994</v>
      </c>
      <c r="D61">
        <v>5.0827999999999998</v>
      </c>
      <c r="E61">
        <v>96.66</v>
      </c>
      <c r="F61">
        <v>0.70609999999999995</v>
      </c>
      <c r="G61">
        <v>888.1</v>
      </c>
      <c r="H61">
        <v>0.54249999999999998</v>
      </c>
      <c r="I61">
        <v>1.0941000000000001</v>
      </c>
      <c r="J61">
        <v>50.53</v>
      </c>
      <c r="K61">
        <v>26.75</v>
      </c>
      <c r="L61">
        <v>1.0583</v>
      </c>
      <c r="M61">
        <v>25.83</v>
      </c>
      <c r="N61">
        <v>2.9384999999999999</v>
      </c>
      <c r="O61">
        <v>10325</v>
      </c>
      <c r="P61">
        <v>17458</v>
      </c>
      <c r="Q61">
        <v>3.0023</v>
      </c>
      <c r="R61">
        <v>2.1316999999999999</v>
      </c>
      <c r="S61">
        <v>6.3377999999999997</v>
      </c>
      <c r="T61">
        <v>0.97889999999999999</v>
      </c>
      <c r="V61">
        <v>0.71909999999999996</v>
      </c>
      <c r="W61">
        <v>36.520000000000003</v>
      </c>
      <c r="X61">
        <v>0.57469999999999999</v>
      </c>
      <c r="Y61" s="84">
        <f>EOD_T-A61</f>
        <v>70</v>
      </c>
      <c r="Z61" s="83">
        <f t="shared" si="0"/>
        <v>-6.2999999999999723E-3</v>
      </c>
      <c r="AA61" s="83">
        <f t="shared" si="1"/>
        <v>-0.76660988074957082</v>
      </c>
      <c r="AB61" s="83">
        <f>AA61-XJO_90DSMR</f>
        <v>-0.89747189339460509</v>
      </c>
      <c r="AC61" s="83">
        <f t="shared" si="2"/>
        <v>0.80545579943329737</v>
      </c>
    </row>
    <row r="62" spans="1:29" x14ac:dyDescent="0.25">
      <c r="A62" s="92">
        <v>42023</v>
      </c>
      <c r="B62">
        <v>0.82179999999999997</v>
      </c>
      <c r="C62">
        <v>66.8</v>
      </c>
      <c r="D62">
        <v>5.1078999999999999</v>
      </c>
      <c r="E62">
        <v>96.24</v>
      </c>
      <c r="F62">
        <v>0.71109999999999995</v>
      </c>
      <c r="G62">
        <v>885.49</v>
      </c>
      <c r="H62">
        <v>0.54279999999999995</v>
      </c>
      <c r="I62">
        <v>1.0907</v>
      </c>
      <c r="J62">
        <v>50.7</v>
      </c>
      <c r="K62">
        <v>26.77</v>
      </c>
      <c r="L62">
        <v>1.0545</v>
      </c>
      <c r="M62">
        <v>25.89</v>
      </c>
      <c r="N62">
        <v>2.9281000000000001</v>
      </c>
      <c r="O62">
        <v>10356</v>
      </c>
      <c r="P62">
        <v>17545</v>
      </c>
      <c r="Q62">
        <v>3.0181</v>
      </c>
      <c r="R62">
        <v>2.1429</v>
      </c>
      <c r="S62">
        <v>6.3707000000000003</v>
      </c>
      <c r="T62">
        <v>0.98340000000000005</v>
      </c>
      <c r="V62">
        <v>0.71360000000000001</v>
      </c>
      <c r="W62">
        <v>36.71</v>
      </c>
      <c r="X62">
        <v>0.57769999999999999</v>
      </c>
      <c r="Y62" s="84">
        <f>EOD_T-A62</f>
        <v>71</v>
      </c>
      <c r="Z62" s="83">
        <f t="shared" si="0"/>
        <v>1.3999999999999568E-3</v>
      </c>
      <c r="AA62" s="83">
        <f t="shared" si="1"/>
        <v>0.16994416120417055</v>
      </c>
      <c r="AB62" s="83">
        <f>AA62-XJO_90DSMR</f>
        <v>3.9082148559136221E-2</v>
      </c>
      <c r="AC62" s="83">
        <f t="shared" si="2"/>
        <v>1.5274143359983933E-3</v>
      </c>
    </row>
    <row r="63" spans="1:29" x14ac:dyDescent="0.25">
      <c r="A63" s="92">
        <v>42020</v>
      </c>
      <c r="B63">
        <v>0.82379999999999998</v>
      </c>
      <c r="C63">
        <v>66.8</v>
      </c>
      <c r="D63">
        <v>5.1135999999999999</v>
      </c>
      <c r="E63">
        <v>95.91</v>
      </c>
      <c r="F63">
        <v>0.70820000000000005</v>
      </c>
      <c r="G63">
        <v>887.73</v>
      </c>
      <c r="H63">
        <v>0.54269999999999996</v>
      </c>
      <c r="I63">
        <v>1.0905</v>
      </c>
      <c r="J63">
        <v>51.05</v>
      </c>
      <c r="K63">
        <v>26.91</v>
      </c>
      <c r="L63">
        <v>1.0512999999999999</v>
      </c>
      <c r="M63">
        <v>26</v>
      </c>
      <c r="N63">
        <v>2.9373</v>
      </c>
      <c r="O63">
        <v>10366</v>
      </c>
      <c r="P63">
        <v>17584</v>
      </c>
      <c r="Q63">
        <v>3.0253999999999999</v>
      </c>
      <c r="R63">
        <v>2.1425000000000001</v>
      </c>
      <c r="S63">
        <v>6.3859000000000004</v>
      </c>
      <c r="T63">
        <v>0.98609999999999998</v>
      </c>
      <c r="V63">
        <v>0.71760000000000002</v>
      </c>
      <c r="W63">
        <v>36.799999999999997</v>
      </c>
      <c r="X63">
        <v>0.57709999999999995</v>
      </c>
      <c r="Y63" s="84">
        <f>EOD_T-A63</f>
        <v>74</v>
      </c>
      <c r="Z63" s="83">
        <f t="shared" si="0"/>
        <v>1.3900000000000023E-2</v>
      </c>
      <c r="AA63" s="83">
        <f t="shared" si="1"/>
        <v>1.6942954656265263</v>
      </c>
      <c r="AB63" s="83">
        <f>AA63-XJO_90DSMR</f>
        <v>1.5634334529814919</v>
      </c>
      <c r="AC63" s="83">
        <f t="shared" si="2"/>
        <v>2.4443241619016312</v>
      </c>
    </row>
    <row r="64" spans="1:29" x14ac:dyDescent="0.25">
      <c r="A64" s="92">
        <v>42019</v>
      </c>
      <c r="B64">
        <v>0.82040000000000002</v>
      </c>
      <c r="C64">
        <v>66.7</v>
      </c>
      <c r="D64">
        <v>5.0838999999999999</v>
      </c>
      <c r="E64">
        <v>96.56</v>
      </c>
      <c r="F64">
        <v>0.69679999999999997</v>
      </c>
      <c r="G64">
        <v>888.21</v>
      </c>
      <c r="H64">
        <v>0.53849999999999998</v>
      </c>
      <c r="I64">
        <v>1.0945</v>
      </c>
      <c r="J64">
        <v>50.75</v>
      </c>
      <c r="K64">
        <v>26.86</v>
      </c>
      <c r="L64">
        <v>1.0616000000000001</v>
      </c>
      <c r="M64">
        <v>26.05</v>
      </c>
      <c r="N64">
        <v>2.9329000000000001</v>
      </c>
      <c r="O64">
        <v>10352</v>
      </c>
      <c r="P64">
        <v>17511</v>
      </c>
      <c r="Q64">
        <v>3.0129000000000001</v>
      </c>
      <c r="R64">
        <v>2.1337000000000002</v>
      </c>
      <c r="S64">
        <v>6.3616999999999999</v>
      </c>
      <c r="T64">
        <v>0.98180000000000001</v>
      </c>
      <c r="V64">
        <v>0.83679999999999999</v>
      </c>
      <c r="W64">
        <v>36.65</v>
      </c>
      <c r="X64">
        <v>0.57399999999999995</v>
      </c>
      <c r="Y64" s="84">
        <f>EOD_T-A64</f>
        <v>75</v>
      </c>
      <c r="Z64" s="83">
        <f t="shared" si="0"/>
        <v>3.1999999999999806E-3</v>
      </c>
      <c r="AA64" s="83">
        <f t="shared" si="1"/>
        <v>0.39511050747005566</v>
      </c>
      <c r="AB64" s="83">
        <f>AA64-XJO_90DSMR</f>
        <v>0.26424849482502133</v>
      </c>
      <c r="AC64" s="83">
        <f t="shared" si="2"/>
        <v>6.9827267017289321E-2</v>
      </c>
    </row>
    <row r="65" spans="1:29" x14ac:dyDescent="0.25">
      <c r="A65" s="92">
        <v>42018</v>
      </c>
      <c r="B65">
        <v>0.80989999999999995</v>
      </c>
      <c r="C65">
        <v>65.900000000000006</v>
      </c>
      <c r="D65">
        <v>5.0176999999999996</v>
      </c>
      <c r="E65">
        <v>94.98</v>
      </c>
      <c r="F65">
        <v>0.68720000000000003</v>
      </c>
      <c r="G65">
        <v>875.18</v>
      </c>
      <c r="H65">
        <v>0.53400000000000003</v>
      </c>
      <c r="I65">
        <v>1.0818000000000001</v>
      </c>
      <c r="J65">
        <v>50.32</v>
      </c>
      <c r="K65">
        <v>26.55</v>
      </c>
      <c r="L65">
        <v>1.0495000000000001</v>
      </c>
      <c r="M65">
        <v>25.75</v>
      </c>
      <c r="N65">
        <v>2.9116</v>
      </c>
      <c r="O65">
        <v>10202</v>
      </c>
      <c r="P65">
        <v>17287</v>
      </c>
      <c r="Q65">
        <v>2.9744000000000002</v>
      </c>
      <c r="R65">
        <v>2.1063999999999998</v>
      </c>
      <c r="S65">
        <v>6.2798999999999996</v>
      </c>
      <c r="T65">
        <v>0.97050000000000003</v>
      </c>
      <c r="V65">
        <v>0.82520000000000004</v>
      </c>
      <c r="W65">
        <v>36.18</v>
      </c>
      <c r="X65">
        <v>0.56679999999999997</v>
      </c>
      <c r="Y65" s="84">
        <f>EOD_T-A65</f>
        <v>76</v>
      </c>
      <c r="Z65" s="83">
        <f t="shared" si="0"/>
        <v>-1.4500000000000068E-2</v>
      </c>
      <c r="AA65" s="83">
        <f t="shared" si="1"/>
        <v>-1.7743514439549763</v>
      </c>
      <c r="AB65" s="83">
        <f>AA65-XJO_90DSMR</f>
        <v>-1.9052134566000107</v>
      </c>
      <c r="AC65" s="83">
        <f t="shared" si="2"/>
        <v>3.6298383152097609</v>
      </c>
    </row>
    <row r="66" spans="1:29" x14ac:dyDescent="0.25">
      <c r="A66" s="92">
        <v>42017</v>
      </c>
      <c r="B66">
        <v>0.81720000000000004</v>
      </c>
      <c r="C66">
        <v>66.5</v>
      </c>
      <c r="D66">
        <v>5.0698999999999996</v>
      </c>
      <c r="E66">
        <v>96.73</v>
      </c>
      <c r="F66">
        <v>0.69040000000000001</v>
      </c>
      <c r="G66">
        <v>882.7</v>
      </c>
      <c r="H66">
        <v>0.53890000000000005</v>
      </c>
      <c r="I66">
        <v>1.0911999999999999</v>
      </c>
      <c r="J66">
        <v>50.76</v>
      </c>
      <c r="K66">
        <v>26.85</v>
      </c>
      <c r="L66">
        <v>1.0507</v>
      </c>
      <c r="M66">
        <v>26</v>
      </c>
      <c r="N66">
        <v>2.9264000000000001</v>
      </c>
      <c r="O66">
        <v>10297</v>
      </c>
      <c r="P66">
        <v>17439</v>
      </c>
      <c r="Q66">
        <v>3.0011999999999999</v>
      </c>
      <c r="R66">
        <v>2.1254</v>
      </c>
      <c r="S66">
        <v>6.3362999999999996</v>
      </c>
      <c r="T66">
        <v>0.97750000000000004</v>
      </c>
      <c r="V66">
        <v>0.82930000000000004</v>
      </c>
      <c r="W66">
        <v>36.630000000000003</v>
      </c>
      <c r="X66">
        <v>0.57199999999999995</v>
      </c>
      <c r="Y66" s="84">
        <f>EOD_T-A66</f>
        <v>77</v>
      </c>
      <c r="Z66" s="83">
        <f t="shared" si="0"/>
        <v>3.4000000000000696E-3</v>
      </c>
      <c r="AA66" s="83">
        <f t="shared" si="1"/>
        <v>0.41242115477924179</v>
      </c>
      <c r="AB66" s="83">
        <f>AA66-XJO_90DSMR</f>
        <v>0.28155914213420746</v>
      </c>
      <c r="AC66" s="83">
        <f t="shared" si="2"/>
        <v>7.927555051935084E-2</v>
      </c>
    </row>
    <row r="67" spans="1:29" x14ac:dyDescent="0.25">
      <c r="A67" s="92">
        <v>42016</v>
      </c>
      <c r="B67">
        <v>0.82440000000000002</v>
      </c>
      <c r="C67">
        <v>67</v>
      </c>
      <c r="D67">
        <v>5.1112000000000002</v>
      </c>
      <c r="E67">
        <v>97.5</v>
      </c>
      <c r="F67">
        <v>0.69550000000000001</v>
      </c>
      <c r="G67">
        <v>892.17</v>
      </c>
      <c r="H67">
        <v>0.54369999999999996</v>
      </c>
      <c r="I67">
        <v>1.0976999999999999</v>
      </c>
      <c r="J67">
        <v>51.24</v>
      </c>
      <c r="K67">
        <v>27.07</v>
      </c>
      <c r="L67">
        <v>1.0501</v>
      </c>
      <c r="M67">
        <v>26.26</v>
      </c>
      <c r="N67">
        <v>2.9298999999999999</v>
      </c>
      <c r="O67">
        <v>10363</v>
      </c>
      <c r="P67">
        <v>17609</v>
      </c>
      <c r="Q67">
        <v>3.0276000000000001</v>
      </c>
      <c r="R67">
        <v>2.1440999999999999</v>
      </c>
      <c r="S67">
        <v>6.3922999999999996</v>
      </c>
      <c r="T67">
        <v>0.97660000000000002</v>
      </c>
      <c r="V67">
        <v>0.83540000000000003</v>
      </c>
      <c r="W67">
        <v>36.979999999999997</v>
      </c>
      <c r="X67">
        <v>0.57679999999999998</v>
      </c>
      <c r="Y67" s="84">
        <f>EOD_T-A67</f>
        <v>78</v>
      </c>
      <c r="Z67" s="83">
        <f t="shared" si="0"/>
        <v>1.3600000000000056E-2</v>
      </c>
      <c r="AA67" s="83">
        <f t="shared" si="1"/>
        <v>1.6711722782010392</v>
      </c>
      <c r="AB67" s="83">
        <f>AA67-XJO_90DSMR</f>
        <v>1.5403102655560048</v>
      </c>
      <c r="AC67" s="83">
        <f t="shared" si="2"/>
        <v>2.37255571417721</v>
      </c>
    </row>
    <row r="68" spans="1:29" x14ac:dyDescent="0.25">
      <c r="A68" s="92">
        <v>42013</v>
      </c>
      <c r="B68">
        <v>0.81379999999999997</v>
      </c>
      <c r="C68">
        <v>66.400000000000006</v>
      </c>
      <c r="D68">
        <v>5.0544000000000002</v>
      </c>
      <c r="E68">
        <v>97.13</v>
      </c>
      <c r="F68">
        <v>0.68940000000000001</v>
      </c>
      <c r="G68">
        <v>886.88</v>
      </c>
      <c r="H68">
        <v>0.53920000000000001</v>
      </c>
      <c r="I68">
        <v>1.0872999999999999</v>
      </c>
      <c r="J68">
        <v>50.76</v>
      </c>
      <c r="K68">
        <v>26.73</v>
      </c>
      <c r="L68">
        <v>1.0385</v>
      </c>
      <c r="M68">
        <v>26</v>
      </c>
      <c r="N68">
        <v>2.8917999999999999</v>
      </c>
      <c r="O68">
        <v>10282</v>
      </c>
      <c r="P68">
        <v>17399</v>
      </c>
      <c r="Q68">
        <v>2.9887000000000001</v>
      </c>
      <c r="R68">
        <v>2.1164999999999998</v>
      </c>
      <c r="S68">
        <v>6.3106</v>
      </c>
      <c r="T68">
        <v>0.96189999999999998</v>
      </c>
      <c r="V68">
        <v>0.82789999999999997</v>
      </c>
      <c r="W68">
        <v>36.58</v>
      </c>
      <c r="X68">
        <v>0.5706</v>
      </c>
      <c r="Y68" s="84">
        <f>EOD_T-A68</f>
        <v>81</v>
      </c>
      <c r="Z68" s="83">
        <f t="shared" si="0"/>
        <v>6.3999999999999613E-3</v>
      </c>
      <c r="AA68" s="83">
        <f t="shared" si="1"/>
        <v>0.7893438579181008</v>
      </c>
      <c r="AB68" s="83">
        <f>AA68-XJO_90DSMR</f>
        <v>0.65848184527306652</v>
      </c>
      <c r="AC68" s="83">
        <f t="shared" si="2"/>
        <v>0.43359834055422275</v>
      </c>
    </row>
    <row r="69" spans="1:29" x14ac:dyDescent="0.25">
      <c r="A69" s="92">
        <v>42012</v>
      </c>
      <c r="B69">
        <v>0.81079999999999997</v>
      </c>
      <c r="C69">
        <v>66.3</v>
      </c>
      <c r="D69">
        <v>5.0449999999999999</v>
      </c>
      <c r="E69">
        <v>97.08</v>
      </c>
      <c r="F69">
        <v>0.68579999999999997</v>
      </c>
      <c r="G69">
        <v>890.5</v>
      </c>
      <c r="H69">
        <v>0.53749999999999998</v>
      </c>
      <c r="I69">
        <v>1.0849</v>
      </c>
      <c r="J69">
        <v>51.17</v>
      </c>
      <c r="K69">
        <v>26.67</v>
      </c>
      <c r="L69">
        <v>1.0407</v>
      </c>
      <c r="M69">
        <v>25.94</v>
      </c>
      <c r="N69">
        <v>2.8942000000000001</v>
      </c>
      <c r="O69">
        <v>10316</v>
      </c>
      <c r="P69">
        <v>17384</v>
      </c>
      <c r="Q69">
        <v>2.9777</v>
      </c>
      <c r="R69">
        <v>2.1086999999999998</v>
      </c>
      <c r="S69">
        <v>6.2878999999999996</v>
      </c>
      <c r="T69">
        <v>0.95909999999999995</v>
      </c>
      <c r="V69">
        <v>0.82379999999999998</v>
      </c>
      <c r="W69">
        <v>36.53</v>
      </c>
      <c r="X69">
        <v>0.56720000000000004</v>
      </c>
      <c r="Y69" s="84">
        <f>EOD_T-A69</f>
        <v>82</v>
      </c>
      <c r="Z69" s="83">
        <f t="shared" si="0"/>
        <v>-1.8000000000000238E-3</v>
      </c>
      <c r="AA69" s="83">
        <f t="shared" si="1"/>
        <v>-0.22293782511766455</v>
      </c>
      <c r="AB69" s="83">
        <f>AA69-XJO_90DSMR</f>
        <v>-0.35379983776269885</v>
      </c>
      <c r="AC69" s="83">
        <f t="shared" si="2"/>
        <v>0.12517432520091204</v>
      </c>
    </row>
    <row r="70" spans="1:29" x14ac:dyDescent="0.25">
      <c r="A70" s="92">
        <v>42011</v>
      </c>
      <c r="B70">
        <v>0.80740000000000001</v>
      </c>
      <c r="C70">
        <v>65.900000000000006</v>
      </c>
      <c r="D70">
        <v>5.0143000000000004</v>
      </c>
      <c r="E70">
        <v>96.12</v>
      </c>
      <c r="F70">
        <v>0.67989999999999995</v>
      </c>
      <c r="G70">
        <v>887.86</v>
      </c>
      <c r="H70">
        <v>0.5333</v>
      </c>
      <c r="I70">
        <v>1.0773999999999999</v>
      </c>
      <c r="J70">
        <v>51.2</v>
      </c>
      <c r="K70">
        <v>26.55</v>
      </c>
      <c r="L70">
        <v>1.0415000000000001</v>
      </c>
      <c r="M70">
        <v>25.81</v>
      </c>
      <c r="N70">
        <v>2.8734999999999999</v>
      </c>
      <c r="O70">
        <v>10278</v>
      </c>
      <c r="P70">
        <v>17319</v>
      </c>
      <c r="Q70">
        <v>2.9651999999999998</v>
      </c>
      <c r="R70">
        <v>2.0998999999999999</v>
      </c>
      <c r="S70">
        <v>6.2613000000000003</v>
      </c>
      <c r="T70">
        <v>0.95520000000000005</v>
      </c>
      <c r="V70">
        <v>0.81659999999999999</v>
      </c>
      <c r="W70">
        <v>36.36</v>
      </c>
      <c r="X70">
        <v>0.56340000000000001</v>
      </c>
      <c r="Y70" s="84">
        <f>EOD_T-A70</f>
        <v>83</v>
      </c>
      <c r="Z70" s="83">
        <f t="shared" si="0"/>
        <v>1.2999999999999678E-3</v>
      </c>
      <c r="AA70" s="83">
        <f t="shared" si="1"/>
        <v>0.1599803101156741</v>
      </c>
      <c r="AB70" s="83">
        <f>AA70-XJO_90DSMR</f>
        <v>2.9118297470639765E-2</v>
      </c>
      <c r="AC70" s="83">
        <f t="shared" si="2"/>
        <v>8.4787524758866614E-4</v>
      </c>
    </row>
    <row r="71" spans="1:29" x14ac:dyDescent="0.25">
      <c r="A71" s="92">
        <v>42010</v>
      </c>
      <c r="B71">
        <v>0.81259999999999999</v>
      </c>
      <c r="C71">
        <v>66.3</v>
      </c>
      <c r="D71">
        <v>5.0518999999999998</v>
      </c>
      <c r="E71">
        <v>96.89</v>
      </c>
      <c r="F71">
        <v>0.68010000000000004</v>
      </c>
      <c r="G71">
        <v>895.69</v>
      </c>
      <c r="H71">
        <v>0.53249999999999997</v>
      </c>
      <c r="I71">
        <v>1.0844</v>
      </c>
      <c r="J71">
        <v>51.51</v>
      </c>
      <c r="K71">
        <v>26.75</v>
      </c>
      <c r="L71">
        <v>1.0518000000000001</v>
      </c>
      <c r="M71">
        <v>25.99</v>
      </c>
      <c r="N71">
        <v>2.8879999999999999</v>
      </c>
      <c r="O71">
        <v>10283</v>
      </c>
      <c r="P71">
        <v>17406</v>
      </c>
      <c r="Q71">
        <v>2.9843000000000002</v>
      </c>
      <c r="R71">
        <v>2.1133999999999999</v>
      </c>
      <c r="S71">
        <v>6.3015999999999996</v>
      </c>
      <c r="T71">
        <v>0.95440000000000003</v>
      </c>
      <c r="V71">
        <v>0.81720000000000004</v>
      </c>
      <c r="W71">
        <v>36.58</v>
      </c>
      <c r="X71">
        <v>0.56689999999999996</v>
      </c>
      <c r="Y71" s="84">
        <f>EOD_T-A71</f>
        <v>84</v>
      </c>
      <c r="Z71" s="83">
        <f t="shared" si="0"/>
        <v>-9.9999999999988987E-5</v>
      </c>
      <c r="AA71" s="83">
        <f t="shared" si="1"/>
        <v>-1.2405408758217216E-2</v>
      </c>
      <c r="AB71" s="83">
        <f>AA71-XJO_90DSMR</f>
        <v>-0.14326742140325155</v>
      </c>
      <c r="AC71" s="83">
        <f t="shared" si="2"/>
        <v>2.052555403553686E-2</v>
      </c>
    </row>
    <row r="72" spans="1:29" x14ac:dyDescent="0.25">
      <c r="A72" s="92">
        <v>42009</v>
      </c>
      <c r="B72">
        <v>0.80610000000000004</v>
      </c>
      <c r="C72">
        <v>65.900000000000006</v>
      </c>
      <c r="D72">
        <v>5.0147000000000004</v>
      </c>
      <c r="E72">
        <v>97.18</v>
      </c>
      <c r="F72">
        <v>0.67500000000000004</v>
      </c>
      <c r="G72">
        <v>894.49</v>
      </c>
      <c r="H72">
        <v>0.52729999999999999</v>
      </c>
      <c r="I72">
        <v>1.0771999999999999</v>
      </c>
      <c r="J72">
        <v>51.07</v>
      </c>
      <c r="K72">
        <v>26.63</v>
      </c>
      <c r="L72">
        <v>1.0558000000000001</v>
      </c>
      <c r="M72">
        <v>25.8</v>
      </c>
      <c r="N72">
        <v>2.8540000000000001</v>
      </c>
      <c r="O72">
        <v>10213</v>
      </c>
      <c r="P72">
        <v>17255</v>
      </c>
      <c r="Q72">
        <v>2.9603999999999999</v>
      </c>
      <c r="R72">
        <v>2.0911</v>
      </c>
      <c r="S72">
        <v>6.2526000000000002</v>
      </c>
      <c r="T72">
        <v>0.95199999999999996</v>
      </c>
      <c r="V72">
        <v>0.81130000000000002</v>
      </c>
      <c r="W72">
        <v>36.26</v>
      </c>
      <c r="X72">
        <v>0.55640000000000001</v>
      </c>
      <c r="Y72" s="84">
        <f>EOD_T-A72</f>
        <v>85</v>
      </c>
      <c r="Z72" s="83">
        <f t="shared" si="0"/>
        <v>-1.4100000000000001E-2</v>
      </c>
      <c r="AA72" s="83">
        <f t="shared" si="1"/>
        <v>-1.7349575489110376</v>
      </c>
      <c r="AB72" s="83">
        <f>AA72-XJO_90DSMR</f>
        <v>-1.865819561556072</v>
      </c>
      <c r="AC72" s="83">
        <f t="shared" si="2"/>
        <v>3.4812826362852927</v>
      </c>
    </row>
    <row r="73" spans="1:29" x14ac:dyDescent="0.25">
      <c r="A73" s="92">
        <v>42006</v>
      </c>
      <c r="B73">
        <v>0.81269999999999998</v>
      </c>
      <c r="C73">
        <v>66.099999999999994</v>
      </c>
      <c r="D73">
        <v>5.0449999999999999</v>
      </c>
      <c r="E73">
        <v>97.88</v>
      </c>
      <c r="F73">
        <v>0.67430000000000001</v>
      </c>
      <c r="G73">
        <v>896.04</v>
      </c>
      <c r="H73">
        <v>0.52270000000000005</v>
      </c>
      <c r="I73">
        <v>1.079</v>
      </c>
      <c r="J73">
        <v>51.48</v>
      </c>
      <c r="K73">
        <v>26.8</v>
      </c>
      <c r="L73">
        <v>1.0488999999999999</v>
      </c>
      <c r="M73">
        <v>25.75</v>
      </c>
      <c r="N73">
        <v>2.8538000000000001</v>
      </c>
      <c r="O73">
        <v>10163</v>
      </c>
      <c r="P73">
        <v>17382</v>
      </c>
      <c r="Q73">
        <v>2.9845999999999999</v>
      </c>
      <c r="R73">
        <v>2.1082000000000001</v>
      </c>
      <c r="S73">
        <v>6.3029000000000002</v>
      </c>
      <c r="T73">
        <v>0.94699999999999995</v>
      </c>
      <c r="V73">
        <v>0.81069999999999998</v>
      </c>
      <c r="W73">
        <v>36.369999999999997</v>
      </c>
      <c r="X73">
        <v>0.56089999999999995</v>
      </c>
      <c r="Y73" s="84">
        <f>EOD_T-A73</f>
        <v>88</v>
      </c>
      <c r="Z73" s="83">
        <f t="shared" si="0"/>
        <v>-2.9999999999996696E-4</v>
      </c>
      <c r="AA73" s="83">
        <f t="shared" si="1"/>
        <v>-3.6576444769564363E-2</v>
      </c>
      <c r="AB73" s="83">
        <f>AA73-XJO_90DSMR</f>
        <v>-0.1674384574145987</v>
      </c>
      <c r="AC73" s="83">
        <f t="shared" si="2"/>
        <v>2.8035637021380382E-2</v>
      </c>
    </row>
    <row r="74" spans="1:29" x14ac:dyDescent="0.25">
      <c r="A74" s="92">
        <v>42004</v>
      </c>
      <c r="B74">
        <v>0.82020000000000004</v>
      </c>
      <c r="C74">
        <v>66.5</v>
      </c>
      <c r="D74">
        <v>5.0858999999999996</v>
      </c>
      <c r="E74">
        <v>98.04</v>
      </c>
      <c r="F74">
        <v>0.67459999999999998</v>
      </c>
      <c r="G74">
        <v>895.49</v>
      </c>
      <c r="H74">
        <v>0.52710000000000001</v>
      </c>
      <c r="I74">
        <v>1.0835999999999999</v>
      </c>
      <c r="J74">
        <v>51.96</v>
      </c>
      <c r="K74">
        <v>26.97</v>
      </c>
      <c r="L74">
        <v>1.0462</v>
      </c>
      <c r="M74">
        <v>25.91</v>
      </c>
      <c r="N74">
        <v>2.8666</v>
      </c>
      <c r="O74">
        <v>10202</v>
      </c>
      <c r="P74">
        <v>17548</v>
      </c>
      <c r="Q74">
        <v>3.0122</v>
      </c>
      <c r="R74">
        <v>2.1276000000000002</v>
      </c>
      <c r="S74">
        <v>6.3620000000000001</v>
      </c>
      <c r="T74">
        <v>0.95179999999999998</v>
      </c>
      <c r="V74">
        <v>0.81120000000000003</v>
      </c>
      <c r="W74">
        <v>36.700000000000003</v>
      </c>
      <c r="X74">
        <v>0.56630000000000003</v>
      </c>
      <c r="Y74" s="84">
        <f>EOD_T-A74</f>
        <v>90</v>
      </c>
      <c r="Z74" s="83">
        <f t="shared" si="0"/>
        <v>6.5000000000000613E-3</v>
      </c>
      <c r="AA74" s="83">
        <f t="shared" si="1"/>
        <v>0.7995079950799584</v>
      </c>
      <c r="AB74" s="83">
        <f>AA74-XJO_90DSMR</f>
        <v>0.66864598243492401</v>
      </c>
      <c r="AC74" s="83">
        <f t="shared" si="2"/>
        <v>0.44708744982636472</v>
      </c>
    </row>
    <row r="75" spans="1:29" x14ac:dyDescent="0.25">
      <c r="A75" s="92">
        <v>42003</v>
      </c>
      <c r="B75">
        <v>0.81299999999999994</v>
      </c>
      <c r="C75">
        <v>66.099999999999994</v>
      </c>
      <c r="D75">
        <v>5.0617000000000001</v>
      </c>
      <c r="E75">
        <v>97.93</v>
      </c>
      <c r="F75">
        <v>0.66959999999999997</v>
      </c>
      <c r="G75">
        <v>893.65</v>
      </c>
      <c r="H75">
        <v>0.52390000000000003</v>
      </c>
      <c r="I75">
        <v>1.0767</v>
      </c>
      <c r="J75">
        <v>51.82</v>
      </c>
      <c r="K75">
        <v>26.8</v>
      </c>
      <c r="L75">
        <v>1.0448999999999999</v>
      </c>
      <c r="M75">
        <v>25.8</v>
      </c>
      <c r="N75">
        <v>2.8466999999999998</v>
      </c>
      <c r="O75">
        <v>10134</v>
      </c>
      <c r="P75">
        <v>17390</v>
      </c>
      <c r="Q75">
        <v>2.9857</v>
      </c>
      <c r="R75">
        <v>2.1008</v>
      </c>
      <c r="S75">
        <v>6.3071000000000002</v>
      </c>
      <c r="T75">
        <v>0.94669999999999999</v>
      </c>
      <c r="V75">
        <v>0.80559999999999998</v>
      </c>
      <c r="W75">
        <v>36.36</v>
      </c>
      <c r="X75">
        <v>0.56120000000000003</v>
      </c>
      <c r="Y75" s="84">
        <f>EOD_T-A75</f>
        <v>91</v>
      </c>
      <c r="Z75" s="83">
        <f t="shared" si="0"/>
        <v>1.7999999999999128E-3</v>
      </c>
      <c r="AA75" s="83">
        <f t="shared" si="1"/>
        <v>0.22121174880175898</v>
      </c>
      <c r="AB75" s="83">
        <f>AA75-XJO_90DSMR</f>
        <v>9.0349736156724647E-2</v>
      </c>
      <c r="AC75" s="83">
        <f t="shared" si="2"/>
        <v>8.1630748235897565E-3</v>
      </c>
    </row>
    <row r="76" spans="1:29" x14ac:dyDescent="0.25">
      <c r="A76" s="92">
        <v>42002</v>
      </c>
      <c r="B76">
        <v>0.81369999999999998</v>
      </c>
      <c r="C76">
        <v>66.099999999999994</v>
      </c>
      <c r="D76">
        <v>5.0628000000000002</v>
      </c>
      <c r="E76">
        <v>97.85</v>
      </c>
      <c r="F76">
        <v>0.66710000000000003</v>
      </c>
      <c r="G76">
        <v>893.32</v>
      </c>
      <c r="H76">
        <v>0.5222</v>
      </c>
      <c r="I76">
        <v>1.0758000000000001</v>
      </c>
      <c r="J76">
        <v>51.79</v>
      </c>
      <c r="K76">
        <v>26.8</v>
      </c>
      <c r="L76">
        <v>1.0464</v>
      </c>
      <c r="M76">
        <v>25.83</v>
      </c>
      <c r="N76">
        <v>2.8451</v>
      </c>
      <c r="O76">
        <v>10100</v>
      </c>
      <c r="P76">
        <v>17413</v>
      </c>
      <c r="Q76">
        <v>2.9883000000000002</v>
      </c>
      <c r="R76">
        <v>2.1025999999999998</v>
      </c>
      <c r="S76">
        <v>6.3144</v>
      </c>
      <c r="T76">
        <v>0.94569999999999999</v>
      </c>
      <c r="V76">
        <v>0.80259999999999998</v>
      </c>
      <c r="W76">
        <v>36.4</v>
      </c>
      <c r="X76">
        <v>0.5615</v>
      </c>
      <c r="Y76" s="84">
        <f>EOD_T-A76</f>
        <v>92</v>
      </c>
      <c r="Z76" s="83">
        <f t="shared" ref="Z76:Z139" si="3">B76-B78</f>
        <v>1.9000000000000128E-3</v>
      </c>
      <c r="AA76" s="83">
        <f t="shared" ref="AA76:AA139" si="4">Z76/B77*100</f>
        <v>0.23422090729783196</v>
      </c>
      <c r="AB76" s="83">
        <f>AA76-XJO_90DSMR</f>
        <v>0.10335889465279763</v>
      </c>
      <c r="AC76" s="83">
        <f t="shared" ref="AC76:AC139" si="5">AB76*AB76</f>
        <v>1.0683061103848118E-2</v>
      </c>
    </row>
    <row r="77" spans="1:29" x14ac:dyDescent="0.25">
      <c r="A77" s="92">
        <v>41997</v>
      </c>
      <c r="B77">
        <v>0.81120000000000003</v>
      </c>
      <c r="C77">
        <v>66</v>
      </c>
      <c r="D77">
        <v>5.0537000000000001</v>
      </c>
      <c r="E77">
        <v>97.65</v>
      </c>
      <c r="F77">
        <v>0.66639999999999999</v>
      </c>
      <c r="G77">
        <v>894.71</v>
      </c>
      <c r="H77">
        <v>0.52280000000000004</v>
      </c>
      <c r="I77">
        <v>1.0740000000000001</v>
      </c>
      <c r="J77">
        <v>51.44</v>
      </c>
      <c r="K77">
        <v>26.69</v>
      </c>
      <c r="L77">
        <v>1.0498000000000001</v>
      </c>
      <c r="M77">
        <v>25.83</v>
      </c>
      <c r="N77">
        <v>2.8368000000000002</v>
      </c>
      <c r="O77">
        <v>10116</v>
      </c>
      <c r="P77">
        <v>17356</v>
      </c>
      <c r="Q77">
        <v>2.9790999999999999</v>
      </c>
      <c r="R77">
        <v>2.0960999999999999</v>
      </c>
      <c r="S77">
        <v>6.2945000000000002</v>
      </c>
      <c r="T77">
        <v>0.9425</v>
      </c>
      <c r="V77">
        <v>0.80120000000000002</v>
      </c>
      <c r="W77">
        <v>36.25</v>
      </c>
      <c r="X77">
        <v>0.55920000000000003</v>
      </c>
      <c r="Y77" s="84">
        <f>EOD_T-A77</f>
        <v>97</v>
      </c>
      <c r="Z77" s="83">
        <f t="shared" si="3"/>
        <v>-4.9000000000000155E-3</v>
      </c>
      <c r="AA77" s="83">
        <f t="shared" si="4"/>
        <v>-0.60359694506036166</v>
      </c>
      <c r="AB77" s="83">
        <f>AA77-XJO_90DSMR</f>
        <v>-0.73445895770539593</v>
      </c>
      <c r="AC77" s="83">
        <f t="shared" si="5"/>
        <v>0.53942996055369652</v>
      </c>
    </row>
    <row r="78" spans="1:29" x14ac:dyDescent="0.25">
      <c r="A78" s="92">
        <v>41996</v>
      </c>
      <c r="B78">
        <v>0.81179999999999997</v>
      </c>
      <c r="C78">
        <v>65.900000000000006</v>
      </c>
      <c r="D78">
        <v>5.0529000000000002</v>
      </c>
      <c r="E78">
        <v>97.53</v>
      </c>
      <c r="F78">
        <v>0.66359999999999997</v>
      </c>
      <c r="G78">
        <v>895.21</v>
      </c>
      <c r="H78">
        <v>0.52070000000000005</v>
      </c>
      <c r="I78">
        <v>1.0726</v>
      </c>
      <c r="J78">
        <v>51.4</v>
      </c>
      <c r="K78">
        <v>26.72</v>
      </c>
      <c r="L78">
        <v>1.0495000000000001</v>
      </c>
      <c r="M78">
        <v>25.71</v>
      </c>
      <c r="N78">
        <v>2.8389000000000002</v>
      </c>
      <c r="O78">
        <v>10116</v>
      </c>
      <c r="P78">
        <v>17377</v>
      </c>
      <c r="Q78">
        <v>2.9813000000000001</v>
      </c>
      <c r="R78">
        <v>2.0922999999999998</v>
      </c>
      <c r="S78">
        <v>6.2976999999999999</v>
      </c>
      <c r="T78">
        <v>0.94299999999999995</v>
      </c>
      <c r="V78">
        <v>0.7984</v>
      </c>
      <c r="W78">
        <v>36.229999999999997</v>
      </c>
      <c r="X78">
        <v>0.55879999999999996</v>
      </c>
      <c r="Y78" s="84">
        <f>EOD_T-A78</f>
        <v>98</v>
      </c>
      <c r="Z78" s="83">
        <f t="shared" si="3"/>
        <v>-6.7000000000000393E-3</v>
      </c>
      <c r="AA78" s="83">
        <f t="shared" si="4"/>
        <v>-0.82097782134542807</v>
      </c>
      <c r="AB78" s="83">
        <f>AA78-XJO_90DSMR</f>
        <v>-0.95183983399046235</v>
      </c>
      <c r="AC78" s="83">
        <f t="shared" si="5"/>
        <v>0.90599906957099097</v>
      </c>
    </row>
    <row r="79" spans="1:29" x14ac:dyDescent="0.25">
      <c r="A79" s="92">
        <v>41995</v>
      </c>
      <c r="B79">
        <v>0.81610000000000005</v>
      </c>
      <c r="C79">
        <v>66.2</v>
      </c>
      <c r="D79">
        <v>5.0800999999999998</v>
      </c>
      <c r="E79">
        <v>97.55</v>
      </c>
      <c r="F79">
        <v>0.66669999999999996</v>
      </c>
      <c r="G79">
        <v>894.28</v>
      </c>
      <c r="H79">
        <v>0.52159999999999995</v>
      </c>
      <c r="I79">
        <v>1.0757000000000001</v>
      </c>
      <c r="J79">
        <v>51.56</v>
      </c>
      <c r="K79">
        <v>26.82</v>
      </c>
      <c r="L79">
        <v>1.0531999999999999</v>
      </c>
      <c r="M79">
        <v>25.75</v>
      </c>
      <c r="N79">
        <v>2.8456999999999999</v>
      </c>
      <c r="O79">
        <v>10156</v>
      </c>
      <c r="P79">
        <v>17448</v>
      </c>
      <c r="Q79">
        <v>2.9971000000000001</v>
      </c>
      <c r="R79">
        <v>2.1034000000000002</v>
      </c>
      <c r="S79">
        <v>6.3289999999999997</v>
      </c>
      <c r="T79">
        <v>0.94650000000000001</v>
      </c>
      <c r="V79">
        <v>0.80210000000000004</v>
      </c>
      <c r="W79">
        <v>36.409999999999997</v>
      </c>
      <c r="X79">
        <v>0.5615</v>
      </c>
      <c r="Y79" s="84">
        <f>EOD_T-A79</f>
        <v>99</v>
      </c>
      <c r="Z79" s="83">
        <f t="shared" si="3"/>
        <v>2.1000000000001018E-3</v>
      </c>
      <c r="AA79" s="83">
        <f t="shared" si="4"/>
        <v>0.25656689065364713</v>
      </c>
      <c r="AB79" s="83">
        <f>AA79-XJO_90DSMR</f>
        <v>0.1257048780086128</v>
      </c>
      <c r="AC79" s="83">
        <f t="shared" si="5"/>
        <v>1.5801716355160225E-2</v>
      </c>
    </row>
    <row r="80" spans="1:29" x14ac:dyDescent="0.25">
      <c r="A80" s="92">
        <v>41992</v>
      </c>
      <c r="B80">
        <v>0.81850000000000001</v>
      </c>
      <c r="C80">
        <v>66.3</v>
      </c>
      <c r="D80">
        <v>5.0956999999999999</v>
      </c>
      <c r="E80">
        <v>97.55</v>
      </c>
      <c r="F80">
        <v>0.66649999999999998</v>
      </c>
      <c r="G80">
        <v>901.99</v>
      </c>
      <c r="H80">
        <v>0.52280000000000004</v>
      </c>
      <c r="I80">
        <v>1.0753999999999999</v>
      </c>
      <c r="J80">
        <v>51.61</v>
      </c>
      <c r="K80">
        <v>26.88</v>
      </c>
      <c r="L80">
        <v>1.0503</v>
      </c>
      <c r="M80">
        <v>25.76</v>
      </c>
      <c r="N80">
        <v>2.8458999999999999</v>
      </c>
      <c r="O80">
        <v>10264</v>
      </c>
      <c r="P80">
        <v>17508</v>
      </c>
      <c r="Q80">
        <v>3.0059</v>
      </c>
      <c r="R80">
        <v>2.1095000000000002</v>
      </c>
      <c r="S80">
        <v>6.3467000000000002</v>
      </c>
      <c r="T80">
        <v>0.94740000000000002</v>
      </c>
      <c r="V80">
        <v>0.80300000000000005</v>
      </c>
      <c r="W80">
        <v>36.64</v>
      </c>
      <c r="X80">
        <v>0.56189999999999996</v>
      </c>
      <c r="Y80" s="84">
        <f>EOD_T-A80</f>
        <v>102</v>
      </c>
      <c r="Z80" s="83">
        <f t="shared" si="3"/>
        <v>2.7000000000000357E-3</v>
      </c>
      <c r="AA80" s="83">
        <f t="shared" si="4"/>
        <v>0.3316953316953361</v>
      </c>
      <c r="AB80" s="83">
        <f>AA80-XJO_90DSMR</f>
        <v>0.20083331905030177</v>
      </c>
      <c r="AC80" s="83">
        <f t="shared" si="5"/>
        <v>4.0334022040760302E-2</v>
      </c>
    </row>
    <row r="81" spans="1:29" x14ac:dyDescent="0.25">
      <c r="A81" s="92">
        <v>41991</v>
      </c>
      <c r="B81">
        <v>0.81399999999999995</v>
      </c>
      <c r="C81">
        <v>65.900000000000006</v>
      </c>
      <c r="D81">
        <v>5.0583999999999998</v>
      </c>
      <c r="E81">
        <v>96.45</v>
      </c>
      <c r="F81">
        <v>0.65939999999999999</v>
      </c>
      <c r="G81">
        <v>898.9</v>
      </c>
      <c r="H81">
        <v>0.52210000000000001</v>
      </c>
      <c r="I81">
        <v>1.0684</v>
      </c>
      <c r="J81">
        <v>51.5</v>
      </c>
      <c r="K81">
        <v>26.8</v>
      </c>
      <c r="L81">
        <v>1.0550999999999999</v>
      </c>
      <c r="M81">
        <v>25.57</v>
      </c>
      <c r="N81">
        <v>2.8287</v>
      </c>
      <c r="O81">
        <v>10222</v>
      </c>
      <c r="P81">
        <v>17420</v>
      </c>
      <c r="Q81">
        <v>2.9893999999999998</v>
      </c>
      <c r="R81">
        <v>2.0979000000000001</v>
      </c>
      <c r="S81">
        <v>6.3127000000000004</v>
      </c>
      <c r="T81">
        <v>0.94710000000000005</v>
      </c>
      <c r="V81">
        <v>0.79190000000000005</v>
      </c>
      <c r="W81">
        <v>36.409999999999997</v>
      </c>
      <c r="X81">
        <v>0.55559999999999998</v>
      </c>
      <c r="Y81" s="84">
        <f>EOD_T-A81</f>
        <v>103</v>
      </c>
      <c r="Z81" s="83">
        <f t="shared" si="3"/>
        <v>-8.3000000000000851E-3</v>
      </c>
      <c r="AA81" s="83">
        <f t="shared" si="4"/>
        <v>-1.0174062270164361</v>
      </c>
      <c r="AB81" s="83">
        <f>AA81-XJO_90DSMR</f>
        <v>-1.1482682396614705</v>
      </c>
      <c r="AC81" s="83">
        <f t="shared" si="5"/>
        <v>1.3185199502152523</v>
      </c>
    </row>
    <row r="82" spans="1:29" x14ac:dyDescent="0.25">
      <c r="A82" s="92">
        <v>41990</v>
      </c>
      <c r="B82">
        <v>0.81579999999999997</v>
      </c>
      <c r="C82">
        <v>65.7</v>
      </c>
      <c r="D82">
        <v>5.0522999999999998</v>
      </c>
      <c r="E82">
        <v>95.36</v>
      </c>
      <c r="F82">
        <v>0.65310000000000001</v>
      </c>
      <c r="G82">
        <v>892.36</v>
      </c>
      <c r="H82">
        <v>0.51880000000000004</v>
      </c>
      <c r="I82">
        <v>1.0639000000000001</v>
      </c>
      <c r="J82">
        <v>52.04</v>
      </c>
      <c r="K82">
        <v>26.94</v>
      </c>
      <c r="L82">
        <v>1.054</v>
      </c>
      <c r="M82">
        <v>25.56</v>
      </c>
      <c r="N82">
        <v>2.8471000000000002</v>
      </c>
      <c r="O82">
        <v>10383</v>
      </c>
      <c r="P82">
        <v>17448</v>
      </c>
      <c r="Q82">
        <v>2.996</v>
      </c>
      <c r="R82">
        <v>2.1025999999999998</v>
      </c>
      <c r="S82">
        <v>6.3255999999999997</v>
      </c>
      <c r="T82">
        <v>0.94969999999999999</v>
      </c>
      <c r="V82">
        <v>0.7843</v>
      </c>
      <c r="W82">
        <v>36.49</v>
      </c>
      <c r="X82">
        <v>0.55510000000000004</v>
      </c>
      <c r="Y82" s="84">
        <f>EOD_T-A82</f>
        <v>104</v>
      </c>
      <c r="Z82" s="83">
        <f t="shared" si="3"/>
        <v>-7.8000000000000291E-3</v>
      </c>
      <c r="AA82" s="83">
        <f t="shared" si="4"/>
        <v>-0.94855892010215592</v>
      </c>
      <c r="AB82" s="83">
        <f>AA82-XJO_90DSMR</f>
        <v>-1.0794209327471902</v>
      </c>
      <c r="AC82" s="83">
        <f t="shared" si="5"/>
        <v>1.1651495500528142</v>
      </c>
    </row>
    <row r="83" spans="1:29" x14ac:dyDescent="0.25">
      <c r="A83" s="92">
        <v>41989</v>
      </c>
      <c r="B83">
        <v>0.82230000000000003</v>
      </c>
      <c r="C83">
        <v>66.3</v>
      </c>
      <c r="D83">
        <v>5.0952999999999999</v>
      </c>
      <c r="E83">
        <v>96.6</v>
      </c>
      <c r="F83">
        <v>0.6603</v>
      </c>
      <c r="G83">
        <v>895.16</v>
      </c>
      <c r="H83">
        <v>0.52549999999999997</v>
      </c>
      <c r="I83">
        <v>1.0763</v>
      </c>
      <c r="J83">
        <v>52.11</v>
      </c>
      <c r="K83">
        <v>27.13</v>
      </c>
      <c r="L83">
        <v>1.0624</v>
      </c>
      <c r="M83">
        <v>25.71</v>
      </c>
      <c r="N83">
        <v>2.8723000000000001</v>
      </c>
      <c r="O83">
        <v>10443</v>
      </c>
      <c r="P83">
        <v>17601</v>
      </c>
      <c r="Q83">
        <v>3.0198999999999998</v>
      </c>
      <c r="R83">
        <v>2.1193</v>
      </c>
      <c r="S83">
        <v>6.3750999999999998</v>
      </c>
      <c r="T83">
        <v>0.95750000000000002</v>
      </c>
      <c r="V83">
        <v>0.79300000000000004</v>
      </c>
      <c r="W83">
        <v>36.86</v>
      </c>
      <c r="X83">
        <v>0.56269999999999998</v>
      </c>
      <c r="Y83" s="84">
        <f>EOD_T-A83</f>
        <v>105</v>
      </c>
      <c r="Z83" s="83">
        <f t="shared" si="3"/>
        <v>-5.0999999999999934E-3</v>
      </c>
      <c r="AA83" s="83">
        <f t="shared" si="4"/>
        <v>-0.61923263720252475</v>
      </c>
      <c r="AB83" s="83">
        <f>AA83-XJO_90DSMR</f>
        <v>-0.75009464984755914</v>
      </c>
      <c r="AC83" s="83">
        <f t="shared" si="5"/>
        <v>0.56264198372993235</v>
      </c>
    </row>
    <row r="84" spans="1:29" x14ac:dyDescent="0.25">
      <c r="A84" s="92">
        <v>41988</v>
      </c>
      <c r="B84">
        <v>0.8236</v>
      </c>
      <c r="C84">
        <v>66.5</v>
      </c>
      <c r="D84">
        <v>5.0994000000000002</v>
      </c>
      <c r="E84">
        <v>97.75</v>
      </c>
      <c r="F84">
        <v>0.66210000000000002</v>
      </c>
      <c r="G84">
        <v>907.57</v>
      </c>
      <c r="H84">
        <v>0.52410000000000001</v>
      </c>
      <c r="I84">
        <v>1.081</v>
      </c>
      <c r="J84">
        <v>51.52</v>
      </c>
      <c r="K84">
        <v>27.05</v>
      </c>
      <c r="L84">
        <v>1.0632999999999999</v>
      </c>
      <c r="M84">
        <v>25.8</v>
      </c>
      <c r="N84">
        <v>2.8793000000000002</v>
      </c>
      <c r="O84">
        <v>10433</v>
      </c>
      <c r="P84">
        <v>17625</v>
      </c>
      <c r="Q84">
        <v>3.0247000000000002</v>
      </c>
      <c r="R84">
        <v>2.1227</v>
      </c>
      <c r="S84">
        <v>6.3853999999999997</v>
      </c>
      <c r="T84">
        <v>0.95220000000000005</v>
      </c>
      <c r="V84">
        <v>0.79520000000000002</v>
      </c>
      <c r="W84">
        <v>36.770000000000003</v>
      </c>
      <c r="X84">
        <v>0.56269999999999998</v>
      </c>
      <c r="Y84" s="84">
        <f>EOD_T-A84</f>
        <v>106</v>
      </c>
      <c r="Z84" s="83">
        <f t="shared" si="3"/>
        <v>-8.700000000000041E-3</v>
      </c>
      <c r="AA84" s="83">
        <f t="shared" si="4"/>
        <v>-1.0514865844815133</v>
      </c>
      <c r="AB84" s="83">
        <f>AA84-XJO_90DSMR</f>
        <v>-1.1823485971265477</v>
      </c>
      <c r="AC84" s="83">
        <f t="shared" si="5"/>
        <v>1.3979482051271155</v>
      </c>
    </row>
    <row r="85" spans="1:29" x14ac:dyDescent="0.25">
      <c r="A85" s="92">
        <v>41985</v>
      </c>
      <c r="B85">
        <v>0.82740000000000002</v>
      </c>
      <c r="C85">
        <v>66.8</v>
      </c>
      <c r="D85">
        <v>5.1257000000000001</v>
      </c>
      <c r="E85">
        <v>98.18</v>
      </c>
      <c r="F85">
        <v>0.66739999999999999</v>
      </c>
      <c r="G85">
        <v>910.88</v>
      </c>
      <c r="H85">
        <v>0.5262</v>
      </c>
      <c r="I85">
        <v>1.0854999999999999</v>
      </c>
      <c r="J85">
        <v>51.65</v>
      </c>
      <c r="K85">
        <v>27.14</v>
      </c>
      <c r="L85">
        <v>1.0608</v>
      </c>
      <c r="M85">
        <v>25.88</v>
      </c>
      <c r="N85">
        <v>2.8917999999999999</v>
      </c>
      <c r="O85">
        <v>10295</v>
      </c>
      <c r="P85">
        <v>17682</v>
      </c>
      <c r="Q85">
        <v>3.0386000000000002</v>
      </c>
      <c r="R85">
        <v>2.1324999999999998</v>
      </c>
      <c r="S85">
        <v>6.4146999999999998</v>
      </c>
      <c r="T85">
        <v>0.95420000000000005</v>
      </c>
      <c r="V85">
        <v>0.80169999999999997</v>
      </c>
      <c r="W85">
        <v>36.89</v>
      </c>
      <c r="X85">
        <v>0.56540000000000001</v>
      </c>
      <c r="Y85" s="84">
        <f>EOD_T-A85</f>
        <v>109</v>
      </c>
      <c r="Z85" s="83">
        <f t="shared" si="3"/>
        <v>-4.6999999999999265E-3</v>
      </c>
      <c r="AA85" s="83">
        <f t="shared" si="4"/>
        <v>-0.56470022828306221</v>
      </c>
      <c r="AB85" s="83">
        <f>AA85-XJO_90DSMR</f>
        <v>-0.6955622409280966</v>
      </c>
      <c r="AC85" s="83">
        <f t="shared" si="5"/>
        <v>0.48380683100491551</v>
      </c>
    </row>
    <row r="86" spans="1:29" x14ac:dyDescent="0.25">
      <c r="A86" s="92">
        <v>41984</v>
      </c>
      <c r="B86">
        <v>0.83230000000000004</v>
      </c>
      <c r="C86">
        <v>67</v>
      </c>
      <c r="D86">
        <v>5.1365999999999996</v>
      </c>
      <c r="E86">
        <v>98.37</v>
      </c>
      <c r="F86">
        <v>0.66869999999999996</v>
      </c>
      <c r="G86">
        <v>914.32</v>
      </c>
      <c r="H86">
        <v>0.52980000000000005</v>
      </c>
      <c r="I86">
        <v>1.0911</v>
      </c>
      <c r="J86">
        <v>51.71</v>
      </c>
      <c r="K86">
        <v>27.32</v>
      </c>
      <c r="L86">
        <v>1.0670999999999999</v>
      </c>
      <c r="M86">
        <v>25.96</v>
      </c>
      <c r="N86">
        <v>2.9035000000000002</v>
      </c>
      <c r="O86">
        <v>10271</v>
      </c>
      <c r="P86">
        <v>17778</v>
      </c>
      <c r="Q86">
        <v>3.0566</v>
      </c>
      <c r="R86">
        <v>2.1396000000000002</v>
      </c>
      <c r="S86">
        <v>6.4515000000000002</v>
      </c>
      <c r="T86">
        <v>0.95420000000000005</v>
      </c>
      <c r="V86">
        <v>0.80449999999999999</v>
      </c>
      <c r="W86">
        <v>37.119999999999997</v>
      </c>
      <c r="X86">
        <v>0.57050000000000001</v>
      </c>
      <c r="Y86" s="84">
        <f>EOD_T-A86</f>
        <v>110</v>
      </c>
      <c r="Z86" s="83">
        <f t="shared" si="3"/>
        <v>8.1999999999999851E-3</v>
      </c>
      <c r="AA86" s="83">
        <f t="shared" si="4"/>
        <v>0.98545847854824964</v>
      </c>
      <c r="AB86" s="83">
        <f>AA86-XJO_90DSMR</f>
        <v>0.85459646590321525</v>
      </c>
      <c r="AC86" s="83">
        <f t="shared" si="5"/>
        <v>0.73033511953426533</v>
      </c>
    </row>
    <row r="87" spans="1:29" x14ac:dyDescent="0.25">
      <c r="A87" s="92">
        <v>41983</v>
      </c>
      <c r="B87">
        <v>0.83209999999999995</v>
      </c>
      <c r="C87">
        <v>67.099999999999994</v>
      </c>
      <c r="D87">
        <v>5.1417999999999999</v>
      </c>
      <c r="E87">
        <v>98.9</v>
      </c>
      <c r="F87">
        <v>0.6714</v>
      </c>
      <c r="G87">
        <v>916.47</v>
      </c>
      <c r="H87">
        <v>0.53069999999999995</v>
      </c>
      <c r="I87">
        <v>1.0928</v>
      </c>
      <c r="J87">
        <v>51.53</v>
      </c>
      <c r="K87">
        <v>27.33</v>
      </c>
      <c r="L87">
        <v>1.0798000000000001</v>
      </c>
      <c r="M87">
        <v>25.94</v>
      </c>
      <c r="N87">
        <v>2.8915000000000002</v>
      </c>
      <c r="O87">
        <v>10262</v>
      </c>
      <c r="P87">
        <v>17769</v>
      </c>
      <c r="Q87">
        <v>3.0558999999999998</v>
      </c>
      <c r="R87">
        <v>2.1391</v>
      </c>
      <c r="S87">
        <v>6.4507000000000003</v>
      </c>
      <c r="T87">
        <v>0.95199999999999996</v>
      </c>
      <c r="V87">
        <v>0.80689999999999995</v>
      </c>
      <c r="W87">
        <v>37.07</v>
      </c>
      <c r="X87">
        <v>0.57120000000000004</v>
      </c>
      <c r="Y87" s="84">
        <f>EOD_T-A87</f>
        <v>111</v>
      </c>
      <c r="Z87" s="83">
        <f t="shared" si="3"/>
        <v>4.3999999999999595E-3</v>
      </c>
      <c r="AA87" s="83">
        <f t="shared" si="4"/>
        <v>0.53391578691905828</v>
      </c>
      <c r="AB87" s="83">
        <f>AA87-XJO_90DSMR</f>
        <v>0.40305377427402395</v>
      </c>
      <c r="AC87" s="83">
        <f t="shared" si="5"/>
        <v>0.16245234495653585</v>
      </c>
    </row>
    <row r="88" spans="1:29" x14ac:dyDescent="0.25">
      <c r="A88" s="92">
        <v>41982</v>
      </c>
      <c r="B88">
        <v>0.82410000000000005</v>
      </c>
      <c r="C88">
        <v>66.8</v>
      </c>
      <c r="D88">
        <v>5.1094999999999997</v>
      </c>
      <c r="E88">
        <v>99.04</v>
      </c>
      <c r="F88">
        <v>0.66930000000000001</v>
      </c>
      <c r="G88">
        <v>913.56</v>
      </c>
      <c r="H88">
        <v>0.52690000000000003</v>
      </c>
      <c r="I88">
        <v>1.0871999999999999</v>
      </c>
      <c r="J88">
        <v>50.99</v>
      </c>
      <c r="K88">
        <v>27.16</v>
      </c>
      <c r="L88">
        <v>1.0797000000000001</v>
      </c>
      <c r="M88">
        <v>25.71</v>
      </c>
      <c r="N88">
        <v>2.8765000000000001</v>
      </c>
      <c r="O88">
        <v>10176</v>
      </c>
      <c r="P88">
        <v>17599</v>
      </c>
      <c r="Q88">
        <v>3.0265</v>
      </c>
      <c r="R88">
        <v>2.1185</v>
      </c>
      <c r="S88">
        <v>6.3883999999999999</v>
      </c>
      <c r="T88">
        <v>0.94679999999999997</v>
      </c>
      <c r="V88">
        <v>0.80449999999999999</v>
      </c>
      <c r="W88">
        <v>36.76</v>
      </c>
      <c r="X88">
        <v>0.5675</v>
      </c>
      <c r="Y88" s="84">
        <f>EOD_T-A88</f>
        <v>112</v>
      </c>
      <c r="Z88" s="83">
        <f t="shared" si="3"/>
        <v>-1.2999999999999901E-2</v>
      </c>
      <c r="AA88" s="83">
        <f t="shared" si="4"/>
        <v>-1.5706173734444728</v>
      </c>
      <c r="AB88" s="83">
        <f>AA88-XJO_90DSMR</f>
        <v>-1.7014793860895072</v>
      </c>
      <c r="AC88" s="83">
        <f t="shared" si="5"/>
        <v>2.8950321012875264</v>
      </c>
    </row>
    <row r="89" spans="1:29" x14ac:dyDescent="0.25">
      <c r="A89" s="92">
        <v>41981</v>
      </c>
      <c r="B89">
        <v>0.82769999999999999</v>
      </c>
      <c r="C89">
        <v>67.099999999999994</v>
      </c>
      <c r="D89">
        <v>5.0952000000000002</v>
      </c>
      <c r="E89">
        <v>100.59</v>
      </c>
      <c r="F89">
        <v>0.67369999999999997</v>
      </c>
      <c r="G89">
        <v>925</v>
      </c>
      <c r="H89">
        <v>0.53200000000000003</v>
      </c>
      <c r="I89">
        <v>1.0953999999999999</v>
      </c>
      <c r="J89">
        <v>51.25</v>
      </c>
      <c r="K89">
        <v>27.38</v>
      </c>
      <c r="L89">
        <v>1.0827</v>
      </c>
      <c r="M89">
        <v>25.82</v>
      </c>
      <c r="N89">
        <v>2.8994</v>
      </c>
      <c r="O89">
        <v>10225</v>
      </c>
      <c r="P89">
        <v>17662</v>
      </c>
      <c r="Q89">
        <v>3.0396999999999998</v>
      </c>
      <c r="R89">
        <v>2.1223000000000001</v>
      </c>
      <c r="S89">
        <v>6.4157999999999999</v>
      </c>
      <c r="T89">
        <v>0.94710000000000005</v>
      </c>
      <c r="V89">
        <v>0.81020000000000003</v>
      </c>
      <c r="W89">
        <v>36.96</v>
      </c>
      <c r="X89">
        <v>0.56820000000000004</v>
      </c>
      <c r="Y89" s="84">
        <f>EOD_T-A89</f>
        <v>113</v>
      </c>
      <c r="Z89" s="83">
        <f t="shared" si="3"/>
        <v>-1.21E-2</v>
      </c>
      <c r="AA89" s="83">
        <f t="shared" si="4"/>
        <v>-1.4454664914586071</v>
      </c>
      <c r="AB89" s="83">
        <f>AA89-XJO_90DSMR</f>
        <v>-1.5763285041036414</v>
      </c>
      <c r="AC89" s="83">
        <f t="shared" si="5"/>
        <v>2.484811552849624</v>
      </c>
    </row>
    <row r="90" spans="1:29" x14ac:dyDescent="0.25">
      <c r="A90" s="92">
        <v>41978</v>
      </c>
      <c r="B90">
        <v>0.83709999999999996</v>
      </c>
      <c r="C90">
        <v>67.599999999999994</v>
      </c>
      <c r="D90">
        <v>5.1509</v>
      </c>
      <c r="E90">
        <v>100.5</v>
      </c>
      <c r="F90">
        <v>0.67630000000000001</v>
      </c>
      <c r="G90">
        <v>933.7</v>
      </c>
      <c r="H90">
        <v>0.5353</v>
      </c>
      <c r="I90">
        <v>1.101</v>
      </c>
      <c r="J90">
        <v>51.77</v>
      </c>
      <c r="K90">
        <v>27.57</v>
      </c>
      <c r="L90">
        <v>1.0782</v>
      </c>
      <c r="M90">
        <v>26.05</v>
      </c>
      <c r="N90">
        <v>2.9051999999999998</v>
      </c>
      <c r="O90">
        <v>10296</v>
      </c>
      <c r="P90">
        <v>17868</v>
      </c>
      <c r="Q90">
        <v>3.0741999999999998</v>
      </c>
      <c r="R90">
        <v>2.1463999999999999</v>
      </c>
      <c r="S90">
        <v>6.4888000000000003</v>
      </c>
      <c r="T90">
        <v>0.95399999999999996</v>
      </c>
      <c r="V90">
        <v>0.81330000000000002</v>
      </c>
      <c r="W90">
        <v>37.229999999999997</v>
      </c>
      <c r="X90">
        <v>0.57509999999999994</v>
      </c>
      <c r="Y90" s="84">
        <f>EOD_T-A90</f>
        <v>116</v>
      </c>
      <c r="Z90" s="83">
        <f t="shared" si="3"/>
        <v>-3.6000000000000476E-3</v>
      </c>
      <c r="AA90" s="83">
        <f t="shared" si="4"/>
        <v>-0.42867349368897928</v>
      </c>
      <c r="AB90" s="83">
        <f>AA90-XJO_90DSMR</f>
        <v>-0.55953550633401361</v>
      </c>
      <c r="AC90" s="83">
        <f t="shared" si="5"/>
        <v>0.313079982848461</v>
      </c>
    </row>
    <row r="91" spans="1:29" x14ac:dyDescent="0.25">
      <c r="A91" s="92">
        <v>41977</v>
      </c>
      <c r="B91">
        <v>0.83979999999999999</v>
      </c>
      <c r="C91">
        <v>67.8</v>
      </c>
      <c r="D91">
        <v>5.1650999999999998</v>
      </c>
      <c r="E91">
        <v>100.68</v>
      </c>
      <c r="F91">
        <v>0.68240000000000001</v>
      </c>
      <c r="G91">
        <v>936.5</v>
      </c>
      <c r="H91">
        <v>0.53549999999999998</v>
      </c>
      <c r="I91">
        <v>1.1034999999999999</v>
      </c>
      <c r="J91">
        <v>51.98</v>
      </c>
      <c r="K91">
        <v>27.63</v>
      </c>
      <c r="L91">
        <v>1.0829</v>
      </c>
      <c r="M91">
        <v>26.16</v>
      </c>
      <c r="N91">
        <v>2.8952</v>
      </c>
      <c r="O91">
        <v>10345</v>
      </c>
      <c r="P91">
        <v>17947</v>
      </c>
      <c r="Q91">
        <v>3.0842000000000001</v>
      </c>
      <c r="R91">
        <v>2.1533000000000002</v>
      </c>
      <c r="S91">
        <v>6.5110000000000001</v>
      </c>
      <c r="T91">
        <v>0.95430000000000004</v>
      </c>
      <c r="V91">
        <v>0.82120000000000004</v>
      </c>
      <c r="W91">
        <v>37.53</v>
      </c>
      <c r="X91">
        <v>0.5766</v>
      </c>
      <c r="Y91" s="84">
        <f>EOD_T-A91</f>
        <v>117</v>
      </c>
      <c r="Z91" s="83">
        <f t="shared" si="3"/>
        <v>-1.0600000000000054E-2</v>
      </c>
      <c r="AA91" s="83">
        <f t="shared" si="4"/>
        <v>-1.2608540501962715</v>
      </c>
      <c r="AB91" s="83">
        <f>AA91-XJO_90DSMR</f>
        <v>-1.3917160628413059</v>
      </c>
      <c r="AC91" s="83">
        <f t="shared" si="5"/>
        <v>1.9368735995705058</v>
      </c>
    </row>
    <row r="92" spans="1:29" x14ac:dyDescent="0.25">
      <c r="A92" s="92">
        <v>41976</v>
      </c>
      <c r="B92">
        <v>0.8407</v>
      </c>
      <c r="C92">
        <v>67.8</v>
      </c>
      <c r="D92">
        <v>5.1700999999999997</v>
      </c>
      <c r="E92">
        <v>100.24</v>
      </c>
      <c r="F92">
        <v>0.67889999999999995</v>
      </c>
      <c r="G92">
        <v>935.49</v>
      </c>
      <c r="H92">
        <v>0.53739999999999999</v>
      </c>
      <c r="I92">
        <v>1.1016999999999999</v>
      </c>
      <c r="J92">
        <v>52.06</v>
      </c>
      <c r="K92">
        <v>27.67</v>
      </c>
      <c r="L92">
        <v>1.0792999999999999</v>
      </c>
      <c r="M92">
        <v>26.15</v>
      </c>
      <c r="N92">
        <v>2.8915999999999999</v>
      </c>
      <c r="O92">
        <v>10335</v>
      </c>
      <c r="P92">
        <v>17974</v>
      </c>
      <c r="Q92">
        <v>3.0874999999999999</v>
      </c>
      <c r="R92">
        <v>2.1556000000000002</v>
      </c>
      <c r="S92">
        <v>6.5194000000000001</v>
      </c>
      <c r="T92">
        <v>0.95799999999999996</v>
      </c>
      <c r="V92">
        <v>0.81720000000000004</v>
      </c>
      <c r="W92">
        <v>37.630000000000003</v>
      </c>
      <c r="X92">
        <v>0.57499999999999996</v>
      </c>
      <c r="Y92" s="84">
        <f>EOD_T-A92</f>
        <v>118</v>
      </c>
      <c r="Z92" s="83">
        <f t="shared" si="3"/>
        <v>-4.6000000000000485E-3</v>
      </c>
      <c r="AA92" s="83">
        <f t="shared" si="4"/>
        <v>-0.54092191909690124</v>
      </c>
      <c r="AB92" s="83">
        <f>AA92-XJO_90DSMR</f>
        <v>-0.67178393174193562</v>
      </c>
      <c r="AC92" s="83">
        <f t="shared" si="5"/>
        <v>0.45129365094665364</v>
      </c>
    </row>
    <row r="93" spans="1:29" x14ac:dyDescent="0.25">
      <c r="A93" s="92">
        <v>41975</v>
      </c>
      <c r="B93">
        <v>0.85040000000000004</v>
      </c>
      <c r="C93">
        <v>68.3</v>
      </c>
      <c r="D93">
        <v>5.2294</v>
      </c>
      <c r="E93">
        <v>100.74</v>
      </c>
      <c r="F93">
        <v>0.68220000000000003</v>
      </c>
      <c r="G93">
        <v>939.56</v>
      </c>
      <c r="H93">
        <v>0.54079999999999995</v>
      </c>
      <c r="I93">
        <v>1.1099000000000001</v>
      </c>
      <c r="J93">
        <v>52.69</v>
      </c>
      <c r="K93">
        <v>27.9</v>
      </c>
      <c r="L93">
        <v>1.08</v>
      </c>
      <c r="M93">
        <v>26.4</v>
      </c>
      <c r="N93">
        <v>2.9108999999999998</v>
      </c>
      <c r="O93">
        <v>10440</v>
      </c>
      <c r="P93">
        <v>18190</v>
      </c>
      <c r="Q93">
        <v>3.1231</v>
      </c>
      <c r="R93">
        <v>2.1749000000000001</v>
      </c>
      <c r="S93">
        <v>6.5949999999999998</v>
      </c>
      <c r="T93">
        <v>0.96319999999999995</v>
      </c>
      <c r="V93">
        <v>0.82079999999999997</v>
      </c>
      <c r="W93">
        <v>38.06</v>
      </c>
      <c r="X93">
        <v>0.58109999999999995</v>
      </c>
      <c r="Y93" s="84">
        <f>EOD_T-A93</f>
        <v>119</v>
      </c>
      <c r="Z93" s="83">
        <f t="shared" si="3"/>
        <v>1.3000000000000789E-3</v>
      </c>
      <c r="AA93" s="83">
        <f t="shared" si="4"/>
        <v>0.1537915532946976</v>
      </c>
      <c r="AB93" s="83">
        <f>AA93-XJO_90DSMR</f>
        <v>2.2929540649663266E-2</v>
      </c>
      <c r="AC93" s="83">
        <f t="shared" si="5"/>
        <v>5.2576383440456015E-4</v>
      </c>
    </row>
    <row r="94" spans="1:29" x14ac:dyDescent="0.25">
      <c r="A94" s="92">
        <v>41974</v>
      </c>
      <c r="B94">
        <v>0.84530000000000005</v>
      </c>
      <c r="C94">
        <v>68</v>
      </c>
      <c r="D94">
        <v>5.1950000000000003</v>
      </c>
      <c r="E94">
        <v>100.49</v>
      </c>
      <c r="F94">
        <v>0.67869999999999997</v>
      </c>
      <c r="G94">
        <v>941.88</v>
      </c>
      <c r="H94">
        <v>0.5413</v>
      </c>
      <c r="I94">
        <v>1.1059000000000001</v>
      </c>
      <c r="J94">
        <v>52.54</v>
      </c>
      <c r="K94">
        <v>27.82</v>
      </c>
      <c r="L94">
        <v>1.0803</v>
      </c>
      <c r="M94">
        <v>26.26</v>
      </c>
      <c r="N94">
        <v>2.9039999999999999</v>
      </c>
      <c r="O94">
        <v>10372</v>
      </c>
      <c r="P94">
        <v>18102</v>
      </c>
      <c r="Q94">
        <v>3.1044</v>
      </c>
      <c r="R94">
        <v>2.1619000000000002</v>
      </c>
      <c r="S94">
        <v>6.5545</v>
      </c>
      <c r="T94">
        <v>0.96589999999999998</v>
      </c>
      <c r="V94">
        <v>0.81679999999999997</v>
      </c>
      <c r="W94">
        <v>37.979999999999997</v>
      </c>
      <c r="X94">
        <v>0.57730000000000004</v>
      </c>
      <c r="Y94" s="84">
        <f>EOD_T-A94</f>
        <v>120</v>
      </c>
      <c r="Z94" s="83">
        <f t="shared" si="3"/>
        <v>-1.4599999999999946E-2</v>
      </c>
      <c r="AA94" s="83">
        <f t="shared" si="4"/>
        <v>-1.7194676716523316</v>
      </c>
      <c r="AB94" s="83">
        <f>AA94-XJO_90DSMR</f>
        <v>-1.850329684297366</v>
      </c>
      <c r="AC94" s="83">
        <f t="shared" si="5"/>
        <v>3.4237199405919903</v>
      </c>
    </row>
    <row r="95" spans="1:29" x14ac:dyDescent="0.25">
      <c r="A95" s="92">
        <v>41971</v>
      </c>
      <c r="B95">
        <v>0.84909999999999997</v>
      </c>
      <c r="C95">
        <v>68.2</v>
      </c>
      <c r="D95">
        <v>5.2180999999999997</v>
      </c>
      <c r="E95">
        <v>100.43</v>
      </c>
      <c r="F95">
        <v>0.68220000000000003</v>
      </c>
      <c r="G95">
        <v>939.57</v>
      </c>
      <c r="H95">
        <v>0.54059999999999997</v>
      </c>
      <c r="I95">
        <v>1.107</v>
      </c>
      <c r="J95">
        <v>52.56</v>
      </c>
      <c r="K95">
        <v>27.88</v>
      </c>
      <c r="L95">
        <v>1.0839000000000001</v>
      </c>
      <c r="M95">
        <v>26.29</v>
      </c>
      <c r="N95">
        <v>2.8643999999999998</v>
      </c>
      <c r="O95">
        <v>10362</v>
      </c>
      <c r="P95">
        <v>18166</v>
      </c>
      <c r="Q95">
        <v>3.1183000000000001</v>
      </c>
      <c r="R95">
        <v>2.1716000000000002</v>
      </c>
      <c r="S95">
        <v>6.5834000000000001</v>
      </c>
      <c r="T95">
        <v>0.96409999999999996</v>
      </c>
      <c r="U95">
        <v>9.3541000000000007</v>
      </c>
      <c r="V95">
        <v>0.82</v>
      </c>
      <c r="W95">
        <v>38.119999999999997</v>
      </c>
      <c r="X95">
        <v>0.57989999999999997</v>
      </c>
      <c r="Y95" s="84">
        <f>EOD_T-A95</f>
        <v>123</v>
      </c>
      <c r="Z95" s="83">
        <f t="shared" si="3"/>
        <v>-4.4000000000000705E-3</v>
      </c>
      <c r="AA95" s="83">
        <f t="shared" si="4"/>
        <v>-0.51168740551227709</v>
      </c>
      <c r="AB95" s="83">
        <f>AA95-XJO_90DSMR</f>
        <v>-0.64254941815731148</v>
      </c>
      <c r="AC95" s="83">
        <f t="shared" si="5"/>
        <v>0.41286975477429955</v>
      </c>
    </row>
    <row r="96" spans="1:29" x14ac:dyDescent="0.25">
      <c r="A96" s="92">
        <v>41970</v>
      </c>
      <c r="B96">
        <v>0.8599</v>
      </c>
      <c r="C96">
        <v>68.8</v>
      </c>
      <c r="D96">
        <v>5.2785000000000002</v>
      </c>
      <c r="E96">
        <v>100.87</v>
      </c>
      <c r="F96">
        <v>0.68740000000000001</v>
      </c>
      <c r="G96">
        <v>945.68</v>
      </c>
      <c r="H96">
        <v>0.54449999999999998</v>
      </c>
      <c r="I96">
        <v>1.1157999999999999</v>
      </c>
      <c r="J96">
        <v>53.2</v>
      </c>
      <c r="K96">
        <v>28.19</v>
      </c>
      <c r="L96">
        <v>1.0861000000000001</v>
      </c>
      <c r="M96">
        <v>26.55</v>
      </c>
      <c r="N96">
        <v>2.8772000000000002</v>
      </c>
      <c r="O96">
        <v>10468</v>
      </c>
      <c r="P96">
        <v>18393</v>
      </c>
      <c r="Q96">
        <v>3.1579999999999999</v>
      </c>
      <c r="R96">
        <v>2.1936</v>
      </c>
      <c r="S96">
        <v>6.6677</v>
      </c>
      <c r="T96">
        <v>0.96819999999999995</v>
      </c>
      <c r="U96">
        <v>9.4219000000000008</v>
      </c>
      <c r="V96">
        <v>0.82640000000000002</v>
      </c>
      <c r="W96">
        <v>38.64</v>
      </c>
      <c r="X96">
        <v>0.58720000000000006</v>
      </c>
      <c r="Y96" s="84">
        <f>EOD_T-A96</f>
        <v>124</v>
      </c>
      <c r="Z96" s="83">
        <f t="shared" si="3"/>
        <v>6.0000000000004494E-4</v>
      </c>
      <c r="AA96" s="83">
        <f t="shared" si="4"/>
        <v>7.0298769771534264E-2</v>
      </c>
      <c r="AB96" s="83">
        <f>AA96-XJO_90DSMR</f>
        <v>-6.0563242873500067E-2</v>
      </c>
      <c r="AC96" s="83">
        <f t="shared" si="5"/>
        <v>3.6679063873545567E-3</v>
      </c>
    </row>
    <row r="97" spans="1:29" x14ac:dyDescent="0.25">
      <c r="A97" s="92">
        <v>41969</v>
      </c>
      <c r="B97">
        <v>0.85350000000000004</v>
      </c>
      <c r="C97">
        <v>68.400000000000006</v>
      </c>
      <c r="D97">
        <v>5.2362000000000002</v>
      </c>
      <c r="E97">
        <v>100.57</v>
      </c>
      <c r="F97">
        <v>0.68420000000000003</v>
      </c>
      <c r="G97">
        <v>944.36</v>
      </c>
      <c r="H97">
        <v>0.54369999999999996</v>
      </c>
      <c r="I97">
        <v>1.1097999999999999</v>
      </c>
      <c r="J97">
        <v>52.77</v>
      </c>
      <c r="K97">
        <v>27.99</v>
      </c>
      <c r="L97">
        <v>1.0919000000000001</v>
      </c>
      <c r="M97">
        <v>26.36</v>
      </c>
      <c r="N97">
        <v>2.8571</v>
      </c>
      <c r="O97">
        <v>10385</v>
      </c>
      <c r="P97">
        <v>18256</v>
      </c>
      <c r="Q97">
        <v>3.1345000000000001</v>
      </c>
      <c r="R97">
        <v>2.1718000000000002</v>
      </c>
      <c r="S97">
        <v>6.6188000000000002</v>
      </c>
      <c r="T97">
        <v>0.9617</v>
      </c>
      <c r="U97">
        <v>9.3607999999999993</v>
      </c>
      <c r="V97">
        <v>0.82289999999999996</v>
      </c>
      <c r="W97">
        <v>38.35</v>
      </c>
      <c r="X97">
        <v>0.58360000000000001</v>
      </c>
      <c r="Y97" s="84">
        <f>EOD_T-A97</f>
        <v>125</v>
      </c>
      <c r="Z97" s="83">
        <f t="shared" si="3"/>
        <v>-1.5199999999999991E-2</v>
      </c>
      <c r="AA97" s="83">
        <f t="shared" si="4"/>
        <v>-1.7688816478529026</v>
      </c>
      <c r="AB97" s="83">
        <f>AA97-XJO_90DSMR</f>
        <v>-1.899743660497937</v>
      </c>
      <c r="AC97" s="83">
        <f t="shared" si="5"/>
        <v>3.6090259756021008</v>
      </c>
    </row>
    <row r="98" spans="1:29" x14ac:dyDescent="0.25">
      <c r="A98" s="92">
        <v>41968</v>
      </c>
      <c r="B98">
        <v>0.85929999999999995</v>
      </c>
      <c r="C98">
        <v>69</v>
      </c>
      <c r="D98">
        <v>5.2766000000000002</v>
      </c>
      <c r="E98">
        <v>101.36</v>
      </c>
      <c r="F98">
        <v>0.69189999999999996</v>
      </c>
      <c r="G98">
        <v>955.93</v>
      </c>
      <c r="H98">
        <v>0.54800000000000004</v>
      </c>
      <c r="I98">
        <v>1.1198999999999999</v>
      </c>
      <c r="J98">
        <v>53.25</v>
      </c>
      <c r="K98">
        <v>28.19</v>
      </c>
      <c r="L98">
        <v>1.0983000000000001</v>
      </c>
      <c r="M98">
        <v>26.56</v>
      </c>
      <c r="N98">
        <v>2.8786999999999998</v>
      </c>
      <c r="O98">
        <v>10456</v>
      </c>
      <c r="P98">
        <v>18392</v>
      </c>
      <c r="Q98">
        <v>3.1558000000000002</v>
      </c>
      <c r="R98">
        <v>2.1865000000000001</v>
      </c>
      <c r="S98">
        <v>6.6651999999999996</v>
      </c>
      <c r="T98">
        <v>0.97009999999999996</v>
      </c>
      <c r="U98">
        <v>9.4797999999999991</v>
      </c>
      <c r="V98">
        <v>0.83220000000000005</v>
      </c>
      <c r="W98">
        <v>38.630000000000003</v>
      </c>
      <c r="X98">
        <v>0.58799999999999997</v>
      </c>
      <c r="Y98" s="84">
        <f>EOD_T-A98</f>
        <v>126</v>
      </c>
      <c r="Z98" s="83">
        <f t="shared" si="3"/>
        <v>-4.0000000000000036E-3</v>
      </c>
      <c r="AA98" s="83">
        <f t="shared" si="4"/>
        <v>-0.46045815586508615</v>
      </c>
      <c r="AB98" s="83">
        <f>AA98-XJO_90DSMR</f>
        <v>-0.59132016851012048</v>
      </c>
      <c r="AC98" s="83">
        <f t="shared" si="5"/>
        <v>0.34965954168683727</v>
      </c>
    </row>
    <row r="99" spans="1:29" x14ac:dyDescent="0.25">
      <c r="A99" s="92">
        <v>41967</v>
      </c>
      <c r="B99">
        <v>0.86870000000000003</v>
      </c>
      <c r="C99">
        <v>69.599999999999994</v>
      </c>
      <c r="D99">
        <v>5.3247</v>
      </c>
      <c r="E99">
        <v>102.44</v>
      </c>
      <c r="F99">
        <v>0.70079999999999998</v>
      </c>
      <c r="G99">
        <v>967.95</v>
      </c>
      <c r="H99">
        <v>0.55459999999999998</v>
      </c>
      <c r="I99">
        <v>1.129</v>
      </c>
      <c r="J99">
        <v>53.62</v>
      </c>
      <c r="K99">
        <v>28.48</v>
      </c>
      <c r="L99">
        <v>1.0998000000000001</v>
      </c>
      <c r="M99">
        <v>26.85</v>
      </c>
      <c r="N99">
        <v>2.9054000000000002</v>
      </c>
      <c r="O99">
        <v>10543</v>
      </c>
      <c r="P99">
        <v>18581</v>
      </c>
      <c r="Q99">
        <v>3.1903000000000001</v>
      </c>
      <c r="R99">
        <v>2.2103999999999999</v>
      </c>
      <c r="S99">
        <v>6.7375999999999996</v>
      </c>
      <c r="T99">
        <v>0.97540000000000004</v>
      </c>
      <c r="U99">
        <v>9.5036000000000005</v>
      </c>
      <c r="V99">
        <v>0.84309999999999996</v>
      </c>
      <c r="W99">
        <v>39.04</v>
      </c>
      <c r="X99">
        <v>0.59419999999999995</v>
      </c>
      <c r="Y99" s="84">
        <f>EOD_T-A99</f>
        <v>127</v>
      </c>
      <c r="Z99" s="83">
        <f t="shared" si="3"/>
        <v>9.400000000000075E-3</v>
      </c>
      <c r="AA99" s="83">
        <f t="shared" si="4"/>
        <v>1.0888451291555745</v>
      </c>
      <c r="AB99" s="83">
        <f>AA99-XJO_90DSMR</f>
        <v>0.95798311651054013</v>
      </c>
      <c r="AC99" s="83">
        <f t="shared" si="5"/>
        <v>0.91773165151924707</v>
      </c>
    </row>
    <row r="100" spans="1:29" x14ac:dyDescent="0.25">
      <c r="A100" s="92">
        <v>41964</v>
      </c>
      <c r="B100">
        <v>0.86329999999999996</v>
      </c>
      <c r="C100">
        <v>69.099999999999994</v>
      </c>
      <c r="D100">
        <v>5.2857000000000003</v>
      </c>
      <c r="E100">
        <v>101.71</v>
      </c>
      <c r="F100">
        <v>0.68769999999999998</v>
      </c>
      <c r="G100">
        <v>961.33</v>
      </c>
      <c r="H100">
        <v>0.55000000000000004</v>
      </c>
      <c r="I100">
        <v>1.1213</v>
      </c>
      <c r="J100">
        <v>53.4</v>
      </c>
      <c r="K100">
        <v>28.3</v>
      </c>
      <c r="L100">
        <v>1.0949</v>
      </c>
      <c r="M100">
        <v>26.69</v>
      </c>
      <c r="N100">
        <v>2.899</v>
      </c>
      <c r="O100">
        <v>10505</v>
      </c>
      <c r="P100">
        <v>18436</v>
      </c>
      <c r="Q100">
        <v>3.1705000000000001</v>
      </c>
      <c r="R100">
        <v>2.1966999999999999</v>
      </c>
      <c r="S100">
        <v>6.6957000000000004</v>
      </c>
      <c r="T100">
        <v>0.97609999999999997</v>
      </c>
      <c r="U100">
        <v>9.4449000000000005</v>
      </c>
      <c r="V100">
        <v>0.82689999999999997</v>
      </c>
      <c r="W100">
        <v>38.869999999999997</v>
      </c>
      <c r="X100">
        <v>0.58850000000000002</v>
      </c>
      <c r="Y100" s="84">
        <f>EOD_T-A100</f>
        <v>130</v>
      </c>
      <c r="Z100" s="83">
        <f t="shared" si="3"/>
        <v>-3.2000000000000917E-3</v>
      </c>
      <c r="AA100" s="83">
        <f t="shared" si="4"/>
        <v>-0.37239613639009561</v>
      </c>
      <c r="AB100" s="83">
        <f>AA100-XJO_90DSMR</f>
        <v>-0.50325814903513</v>
      </c>
      <c r="AC100" s="83">
        <f t="shared" si="5"/>
        <v>0.25326876457026509</v>
      </c>
    </row>
    <row r="101" spans="1:29" x14ac:dyDescent="0.25">
      <c r="A101" s="92">
        <v>41963</v>
      </c>
      <c r="B101">
        <v>0.85929999999999995</v>
      </c>
      <c r="C101">
        <v>68.900000000000006</v>
      </c>
      <c r="D101">
        <v>5.2652999999999999</v>
      </c>
      <c r="E101">
        <v>101.8</v>
      </c>
      <c r="F101">
        <v>0.68489999999999995</v>
      </c>
      <c r="G101">
        <v>958.94</v>
      </c>
      <c r="H101">
        <v>0.54820000000000002</v>
      </c>
      <c r="I101">
        <v>1.1208</v>
      </c>
      <c r="J101">
        <v>53.41</v>
      </c>
      <c r="K101">
        <v>28.24</v>
      </c>
      <c r="L101">
        <v>1.0962000000000001</v>
      </c>
      <c r="M101">
        <v>26.56</v>
      </c>
      <c r="N101">
        <v>2.8906999999999998</v>
      </c>
      <c r="O101">
        <v>10469</v>
      </c>
      <c r="P101">
        <v>18372</v>
      </c>
      <c r="Q101">
        <v>3.1558000000000002</v>
      </c>
      <c r="R101">
        <v>2.1865000000000001</v>
      </c>
      <c r="S101">
        <v>6.6646000000000001</v>
      </c>
      <c r="T101">
        <v>0.97499999999999998</v>
      </c>
      <c r="U101">
        <v>9.5189000000000004</v>
      </c>
      <c r="V101">
        <v>0.82299999999999995</v>
      </c>
      <c r="W101">
        <v>38.78</v>
      </c>
      <c r="X101">
        <v>0.5857</v>
      </c>
      <c r="Y101" s="84">
        <f>EOD_T-A101</f>
        <v>131</v>
      </c>
      <c r="Z101" s="83">
        <f t="shared" si="3"/>
        <v>-1.2800000000000034E-2</v>
      </c>
      <c r="AA101" s="83">
        <f t="shared" si="4"/>
        <v>-1.4772071552221619</v>
      </c>
      <c r="AB101" s="83">
        <f>AA101-XJO_90DSMR</f>
        <v>-1.6080691678671963</v>
      </c>
      <c r="AC101" s="83">
        <f t="shared" si="5"/>
        <v>2.5858864486450974</v>
      </c>
    </row>
    <row r="102" spans="1:29" x14ac:dyDescent="0.25">
      <c r="A102" s="92">
        <v>41962</v>
      </c>
      <c r="B102">
        <v>0.86650000000000005</v>
      </c>
      <c r="C102">
        <v>69.3</v>
      </c>
      <c r="D102">
        <v>5.3026</v>
      </c>
      <c r="E102">
        <v>101.68</v>
      </c>
      <c r="F102">
        <v>0.69210000000000005</v>
      </c>
      <c r="G102">
        <v>958.18</v>
      </c>
      <c r="H102">
        <v>0.55520000000000003</v>
      </c>
      <c r="I102">
        <v>1.1274</v>
      </c>
      <c r="J102">
        <v>53.58</v>
      </c>
      <c r="K102">
        <v>28.45</v>
      </c>
      <c r="L102">
        <v>1.1012999999999999</v>
      </c>
      <c r="M102">
        <v>26.68</v>
      </c>
      <c r="N102">
        <v>2.9097</v>
      </c>
      <c r="O102">
        <v>10524</v>
      </c>
      <c r="P102">
        <v>18534</v>
      </c>
      <c r="Q102">
        <v>3.1821999999999999</v>
      </c>
      <c r="R102">
        <v>2.2048000000000001</v>
      </c>
      <c r="S102">
        <v>6.7196999999999996</v>
      </c>
      <c r="T102">
        <v>0.98199999999999998</v>
      </c>
      <c r="U102">
        <v>9.5913000000000004</v>
      </c>
      <c r="V102">
        <v>0.83150000000000002</v>
      </c>
      <c r="W102">
        <v>39.04</v>
      </c>
      <c r="X102">
        <v>0.59060000000000001</v>
      </c>
      <c r="Y102" s="84">
        <f>EOD_T-A102</f>
        <v>132</v>
      </c>
      <c r="Z102" s="83">
        <f t="shared" si="3"/>
        <v>-1.2299999999999978E-2</v>
      </c>
      <c r="AA102" s="83">
        <f t="shared" si="4"/>
        <v>-1.4103887168902625</v>
      </c>
      <c r="AB102" s="83">
        <f>AA102-XJO_90DSMR</f>
        <v>-1.5412507295352968</v>
      </c>
      <c r="AC102" s="83">
        <f t="shared" si="5"/>
        <v>2.375453811293085</v>
      </c>
    </row>
    <row r="103" spans="1:29" x14ac:dyDescent="0.25">
      <c r="A103" s="92">
        <v>41961</v>
      </c>
      <c r="B103">
        <v>0.87209999999999999</v>
      </c>
      <c r="C103">
        <v>69.7</v>
      </c>
      <c r="D103">
        <v>5.3400999999999996</v>
      </c>
      <c r="E103">
        <v>101.67</v>
      </c>
      <c r="F103">
        <v>0.69920000000000004</v>
      </c>
      <c r="G103">
        <v>958.83</v>
      </c>
      <c r="H103">
        <v>0.55710000000000004</v>
      </c>
      <c r="I103">
        <v>1.1315</v>
      </c>
      <c r="J103">
        <v>53.92</v>
      </c>
      <c r="K103">
        <v>28.58</v>
      </c>
      <c r="L103">
        <v>1.0984</v>
      </c>
      <c r="M103">
        <v>26.79</v>
      </c>
      <c r="N103">
        <v>2.9237000000000002</v>
      </c>
      <c r="O103">
        <v>10600</v>
      </c>
      <c r="P103">
        <v>18645</v>
      </c>
      <c r="Q103">
        <v>3.2027999999999999</v>
      </c>
      <c r="R103">
        <v>2.2191000000000001</v>
      </c>
      <c r="S103">
        <v>6.7629000000000001</v>
      </c>
      <c r="T103">
        <v>0.98350000000000004</v>
      </c>
      <c r="U103">
        <v>9.6914999999999996</v>
      </c>
      <c r="V103">
        <v>0.84</v>
      </c>
      <c r="W103">
        <v>39.18</v>
      </c>
      <c r="X103">
        <v>0.59489999999999998</v>
      </c>
      <c r="Y103" s="84">
        <f>EOD_T-A103</f>
        <v>133</v>
      </c>
      <c r="Z103" s="83">
        <f t="shared" si="3"/>
        <v>3.0000000000000027E-3</v>
      </c>
      <c r="AA103" s="83">
        <f t="shared" si="4"/>
        <v>0.34137460172963158</v>
      </c>
      <c r="AB103" s="83">
        <f>AA103-XJO_90DSMR</f>
        <v>0.21051258908459725</v>
      </c>
      <c r="AC103" s="83">
        <f t="shared" si="5"/>
        <v>4.4315550163100494E-2</v>
      </c>
    </row>
    <row r="104" spans="1:29" x14ac:dyDescent="0.25">
      <c r="A104" s="92">
        <v>41960</v>
      </c>
      <c r="B104">
        <v>0.87880000000000003</v>
      </c>
      <c r="C104">
        <v>70.099999999999994</v>
      </c>
      <c r="D104">
        <v>5.3838999999999997</v>
      </c>
      <c r="E104">
        <v>101.77</v>
      </c>
      <c r="F104">
        <v>0.70040000000000002</v>
      </c>
      <c r="G104">
        <v>962.2</v>
      </c>
      <c r="H104">
        <v>0.55879999999999996</v>
      </c>
      <c r="I104">
        <v>1.1383000000000001</v>
      </c>
      <c r="J104">
        <v>54.2</v>
      </c>
      <c r="K104">
        <v>28.82</v>
      </c>
      <c r="L104">
        <v>1.1032</v>
      </c>
      <c r="M104">
        <v>26.95</v>
      </c>
      <c r="N104">
        <v>2.9382999999999999</v>
      </c>
      <c r="O104">
        <v>10713</v>
      </c>
      <c r="P104">
        <v>18745</v>
      </c>
      <c r="Q104">
        <v>3.2273999999999998</v>
      </c>
      <c r="R104">
        <v>2.2305000000000001</v>
      </c>
      <c r="S104">
        <v>6.8150000000000004</v>
      </c>
      <c r="T104">
        <v>0.99119999999999997</v>
      </c>
      <c r="U104">
        <v>9.7324999999999999</v>
      </c>
      <c r="V104">
        <v>0.84150000000000003</v>
      </c>
      <c r="W104">
        <v>39.44</v>
      </c>
      <c r="X104">
        <v>0.60019999999999996</v>
      </c>
      <c r="Y104" s="84">
        <f>EOD_T-A104</f>
        <v>134</v>
      </c>
      <c r="Z104" s="83">
        <f t="shared" si="3"/>
        <v>8.700000000000041E-3</v>
      </c>
      <c r="AA104" s="83">
        <f t="shared" si="4"/>
        <v>1.0010355540214062</v>
      </c>
      <c r="AB104" s="83">
        <f>AA104-XJO_90DSMR</f>
        <v>0.87017354137637182</v>
      </c>
      <c r="AC104" s="83">
        <f t="shared" si="5"/>
        <v>0.7572019921114963</v>
      </c>
    </row>
    <row r="105" spans="1:29" x14ac:dyDescent="0.25">
      <c r="A105" s="92">
        <v>41957</v>
      </c>
      <c r="B105">
        <v>0.86909999999999998</v>
      </c>
      <c r="C105">
        <v>69.5</v>
      </c>
      <c r="D105">
        <v>5.3243</v>
      </c>
      <c r="E105">
        <v>100.87</v>
      </c>
      <c r="F105">
        <v>0.6986</v>
      </c>
      <c r="G105">
        <v>955.66</v>
      </c>
      <c r="H105">
        <v>0.55469999999999997</v>
      </c>
      <c r="I105">
        <v>1.1247</v>
      </c>
      <c r="J105">
        <v>53.57</v>
      </c>
      <c r="K105">
        <v>28.56</v>
      </c>
      <c r="L105">
        <v>1.1080000000000001</v>
      </c>
      <c r="M105">
        <v>26.63</v>
      </c>
      <c r="N105">
        <v>2.9045000000000001</v>
      </c>
      <c r="O105">
        <v>10613</v>
      </c>
      <c r="P105">
        <v>18521</v>
      </c>
      <c r="Q105">
        <v>3.1918000000000002</v>
      </c>
      <c r="R105">
        <v>2.2058</v>
      </c>
      <c r="S105">
        <v>6.74</v>
      </c>
      <c r="T105">
        <v>0.98939999999999995</v>
      </c>
      <c r="U105">
        <v>9.7586999999999993</v>
      </c>
      <c r="V105">
        <v>0.83940000000000003</v>
      </c>
      <c r="W105">
        <v>39.049999999999997</v>
      </c>
      <c r="X105">
        <v>0.59260000000000002</v>
      </c>
      <c r="Y105" s="84">
        <f>EOD_T-A105</f>
        <v>137</v>
      </c>
      <c r="Z105" s="83">
        <f t="shared" si="3"/>
        <v>1.5999999999999348E-3</v>
      </c>
      <c r="AA105" s="83">
        <f t="shared" si="4"/>
        <v>0.18388690955061887</v>
      </c>
      <c r="AB105" s="83">
        <f>AA105-XJO_90DSMR</f>
        <v>5.302489690558454E-2</v>
      </c>
      <c r="AC105" s="83">
        <f t="shared" si="5"/>
        <v>2.8116396918478688E-3</v>
      </c>
    </row>
    <row r="106" spans="1:29" x14ac:dyDescent="0.25">
      <c r="A106" s="92">
        <v>41956</v>
      </c>
      <c r="B106">
        <v>0.87009999999999998</v>
      </c>
      <c r="C106">
        <v>69.400000000000006</v>
      </c>
      <c r="D106">
        <v>5.3315000000000001</v>
      </c>
      <c r="E106">
        <v>100.65</v>
      </c>
      <c r="F106">
        <v>0.69920000000000004</v>
      </c>
      <c r="G106">
        <v>954.72</v>
      </c>
      <c r="H106">
        <v>0.55159999999999998</v>
      </c>
      <c r="I106">
        <v>1.1243000000000001</v>
      </c>
      <c r="J106">
        <v>53.55</v>
      </c>
      <c r="K106">
        <v>28.57</v>
      </c>
      <c r="L106">
        <v>1.1047</v>
      </c>
      <c r="M106">
        <v>26.63</v>
      </c>
      <c r="N106">
        <v>2.9022000000000001</v>
      </c>
      <c r="O106">
        <v>10623</v>
      </c>
      <c r="P106">
        <v>18542</v>
      </c>
      <c r="Q106">
        <v>3.1953999999999998</v>
      </c>
      <c r="R106">
        <v>2.2084000000000001</v>
      </c>
      <c r="S106">
        <v>6.7470999999999997</v>
      </c>
      <c r="T106">
        <v>0.98460000000000003</v>
      </c>
      <c r="U106">
        <v>9.7543000000000006</v>
      </c>
      <c r="V106">
        <v>0.84060000000000001</v>
      </c>
      <c r="W106">
        <v>39.04</v>
      </c>
      <c r="X106">
        <v>0.59279999999999999</v>
      </c>
      <c r="Y106" s="84">
        <f>EOD_T-A106</f>
        <v>138</v>
      </c>
      <c r="Z106" s="83">
        <f t="shared" si="3"/>
        <v>7.9000000000000181E-3</v>
      </c>
      <c r="AA106" s="83">
        <f t="shared" si="4"/>
        <v>0.91066282420749489</v>
      </c>
      <c r="AB106" s="83">
        <f>AA106-XJO_90DSMR</f>
        <v>0.77980081156246062</v>
      </c>
      <c r="AC106" s="83">
        <f t="shared" si="5"/>
        <v>0.60808930571347219</v>
      </c>
    </row>
    <row r="107" spans="1:29" x14ac:dyDescent="0.25">
      <c r="A107" s="92">
        <v>41955</v>
      </c>
      <c r="B107">
        <v>0.86750000000000005</v>
      </c>
      <c r="C107">
        <v>69.2</v>
      </c>
      <c r="D107">
        <v>5.3155000000000001</v>
      </c>
      <c r="E107">
        <v>100.3</v>
      </c>
      <c r="F107">
        <v>0.69589999999999996</v>
      </c>
      <c r="G107">
        <v>951.99</v>
      </c>
      <c r="H107">
        <v>0.54530000000000001</v>
      </c>
      <c r="I107">
        <v>1.1214</v>
      </c>
      <c r="J107">
        <v>53.38</v>
      </c>
      <c r="K107">
        <v>28.5</v>
      </c>
      <c r="L107">
        <v>1.1091</v>
      </c>
      <c r="M107">
        <v>26.56</v>
      </c>
      <c r="N107">
        <v>2.8992</v>
      </c>
      <c r="O107">
        <v>10597</v>
      </c>
      <c r="P107">
        <v>18469</v>
      </c>
      <c r="Q107">
        <v>3.1859000000000002</v>
      </c>
      <c r="R107">
        <v>2.2018</v>
      </c>
      <c r="S107">
        <v>6.7266000000000004</v>
      </c>
      <c r="T107">
        <v>0.9849</v>
      </c>
      <c r="U107">
        <v>9.7416</v>
      </c>
      <c r="V107">
        <v>0.83730000000000004</v>
      </c>
      <c r="W107">
        <v>38.99</v>
      </c>
      <c r="X107">
        <v>0.59189999999999998</v>
      </c>
      <c r="Y107" s="84">
        <f>EOD_T-A107</f>
        <v>139</v>
      </c>
      <c r="Z107" s="83">
        <f t="shared" si="3"/>
        <v>4.0000000000006697E-4</v>
      </c>
      <c r="AA107" s="83">
        <f t="shared" si="4"/>
        <v>4.6392948271870446E-2</v>
      </c>
      <c r="AB107" s="83">
        <f>AA107-XJO_90DSMR</f>
        <v>-8.4469064373163885E-2</v>
      </c>
      <c r="AC107" s="83">
        <f t="shared" si="5"/>
        <v>7.135022836077704E-3</v>
      </c>
    </row>
    <row r="108" spans="1:29" x14ac:dyDescent="0.25">
      <c r="A108" s="92">
        <v>41954</v>
      </c>
      <c r="B108">
        <v>0.86219999999999997</v>
      </c>
      <c r="C108">
        <v>68.8</v>
      </c>
      <c r="D108">
        <v>5.2767999999999997</v>
      </c>
      <c r="E108">
        <v>99.39</v>
      </c>
      <c r="F108">
        <v>0.69430000000000003</v>
      </c>
      <c r="G108">
        <v>942.77</v>
      </c>
      <c r="H108">
        <v>0.54430000000000001</v>
      </c>
      <c r="I108">
        <v>1.1146</v>
      </c>
      <c r="J108">
        <v>53.06</v>
      </c>
      <c r="K108">
        <v>28.32</v>
      </c>
      <c r="L108">
        <v>1.1140000000000001</v>
      </c>
      <c r="M108">
        <v>26.34</v>
      </c>
      <c r="N108">
        <v>2.8849</v>
      </c>
      <c r="O108">
        <v>10497</v>
      </c>
      <c r="P108">
        <v>18356</v>
      </c>
      <c r="Q108">
        <v>3.1663999999999999</v>
      </c>
      <c r="R108">
        <v>2.1882999999999999</v>
      </c>
      <c r="S108">
        <v>6.6853999999999996</v>
      </c>
      <c r="T108">
        <v>0.98150000000000004</v>
      </c>
      <c r="U108">
        <v>9.7225999999999999</v>
      </c>
      <c r="V108">
        <v>0.83499999999999996</v>
      </c>
      <c r="W108">
        <v>38.72</v>
      </c>
      <c r="X108">
        <v>0.58630000000000004</v>
      </c>
      <c r="Y108" s="84">
        <f>EOD_T-A108</f>
        <v>140</v>
      </c>
      <c r="Z108" s="83">
        <f t="shared" si="3"/>
        <v>7.7999999999999181E-3</v>
      </c>
      <c r="AA108" s="83">
        <f t="shared" si="4"/>
        <v>0.89955022488754677</v>
      </c>
      <c r="AB108" s="83">
        <f>AA108-XJO_90DSMR</f>
        <v>0.76868821224251249</v>
      </c>
      <c r="AC108" s="83">
        <f t="shared" si="5"/>
        <v>0.59088156764058997</v>
      </c>
    </row>
    <row r="109" spans="1:29" x14ac:dyDescent="0.25">
      <c r="A109" s="92">
        <v>41953</v>
      </c>
      <c r="B109">
        <v>0.86709999999999998</v>
      </c>
      <c r="C109">
        <v>69</v>
      </c>
      <c r="D109">
        <v>5.3018000000000001</v>
      </c>
      <c r="E109">
        <v>98.98</v>
      </c>
      <c r="F109">
        <v>0.69469999999999998</v>
      </c>
      <c r="G109">
        <v>940.63</v>
      </c>
      <c r="H109">
        <v>0.54530000000000001</v>
      </c>
      <c r="I109">
        <v>1.1171</v>
      </c>
      <c r="J109">
        <v>53.3</v>
      </c>
      <c r="K109">
        <v>28.41</v>
      </c>
      <c r="L109">
        <v>1.1132</v>
      </c>
      <c r="M109">
        <v>26.52</v>
      </c>
      <c r="N109">
        <v>2.8860999999999999</v>
      </c>
      <c r="O109">
        <v>10531</v>
      </c>
      <c r="P109">
        <v>18463</v>
      </c>
      <c r="Q109">
        <v>3.1844000000000001</v>
      </c>
      <c r="R109">
        <v>2.1951999999999998</v>
      </c>
      <c r="S109">
        <v>6.7221000000000002</v>
      </c>
      <c r="T109">
        <v>0.98160000000000003</v>
      </c>
      <c r="U109">
        <v>9.7136999999999993</v>
      </c>
      <c r="V109">
        <v>0.83609999999999995</v>
      </c>
      <c r="W109">
        <v>38.92</v>
      </c>
      <c r="X109">
        <v>0.59189999999999998</v>
      </c>
      <c r="Y109" s="84">
        <f>EOD_T-A109</f>
        <v>141</v>
      </c>
      <c r="Z109" s="83">
        <f t="shared" si="3"/>
        <v>6.2999999999999723E-3</v>
      </c>
      <c r="AA109" s="83">
        <f t="shared" si="4"/>
        <v>0.73735955056179447</v>
      </c>
      <c r="AB109" s="83">
        <f>AA109-XJO_90DSMR</f>
        <v>0.60649753791676009</v>
      </c>
      <c r="AC109" s="83">
        <f t="shared" si="5"/>
        <v>0.36783926349909185</v>
      </c>
    </row>
    <row r="110" spans="1:29" x14ac:dyDescent="0.25">
      <c r="A110" s="92">
        <v>41950</v>
      </c>
      <c r="B110">
        <v>0.85440000000000005</v>
      </c>
      <c r="C110">
        <v>68.3</v>
      </c>
      <c r="D110">
        <v>5.2256</v>
      </c>
      <c r="E110">
        <v>98.65</v>
      </c>
      <c r="F110">
        <v>0.69059999999999999</v>
      </c>
      <c r="G110">
        <v>935.23</v>
      </c>
      <c r="H110">
        <v>0.54010000000000002</v>
      </c>
      <c r="I110">
        <v>1.1081000000000001</v>
      </c>
      <c r="J110">
        <v>52.58</v>
      </c>
      <c r="K110">
        <v>28.11</v>
      </c>
      <c r="L110">
        <v>1.115</v>
      </c>
      <c r="M110">
        <v>26.17</v>
      </c>
      <c r="N110">
        <v>2.8588</v>
      </c>
      <c r="O110">
        <v>10385</v>
      </c>
      <c r="P110">
        <v>18165</v>
      </c>
      <c r="Q110">
        <v>3.1377999999999999</v>
      </c>
      <c r="R110">
        <v>2.1629999999999998</v>
      </c>
      <c r="S110">
        <v>6.6239999999999997</v>
      </c>
      <c r="T110">
        <v>0.97770000000000001</v>
      </c>
      <c r="U110">
        <v>9.6290999999999993</v>
      </c>
      <c r="V110">
        <v>0.83169999999999999</v>
      </c>
      <c r="W110">
        <v>38.51</v>
      </c>
      <c r="X110">
        <v>0.58040000000000003</v>
      </c>
      <c r="Y110" s="84">
        <f>EOD_T-A110</f>
        <v>144</v>
      </c>
      <c r="Z110" s="83">
        <f t="shared" si="3"/>
        <v>-1.8899999999999917E-2</v>
      </c>
      <c r="AA110" s="83">
        <f t="shared" si="4"/>
        <v>-2.1956319702602136</v>
      </c>
      <c r="AB110" s="83">
        <f>AA110-XJO_90DSMR</f>
        <v>-2.326493982905248</v>
      </c>
      <c r="AC110" s="83">
        <f t="shared" si="5"/>
        <v>5.4125742524943243</v>
      </c>
    </row>
    <row r="111" spans="1:29" x14ac:dyDescent="0.25">
      <c r="A111" s="92">
        <v>41949</v>
      </c>
      <c r="B111">
        <v>0.86080000000000001</v>
      </c>
      <c r="C111">
        <v>68.5</v>
      </c>
      <c r="D111">
        <v>5.2626999999999997</v>
      </c>
      <c r="E111">
        <v>98.47</v>
      </c>
      <c r="F111">
        <v>0.68779999999999997</v>
      </c>
      <c r="G111">
        <v>935.4</v>
      </c>
      <c r="H111">
        <v>0.53869999999999996</v>
      </c>
      <c r="I111">
        <v>1.1126</v>
      </c>
      <c r="J111">
        <v>52.87</v>
      </c>
      <c r="K111">
        <v>28.23</v>
      </c>
      <c r="L111">
        <v>1.1133</v>
      </c>
      <c r="M111">
        <v>26.32</v>
      </c>
      <c r="N111">
        <v>2.8738000000000001</v>
      </c>
      <c r="O111">
        <v>10469</v>
      </c>
      <c r="P111">
        <v>18314</v>
      </c>
      <c r="Q111">
        <v>3.1613000000000002</v>
      </c>
      <c r="R111">
        <v>2.1791999999999998</v>
      </c>
      <c r="S111">
        <v>6.6734</v>
      </c>
      <c r="T111">
        <v>0.98040000000000005</v>
      </c>
      <c r="U111">
        <v>9.6042000000000005</v>
      </c>
      <c r="V111">
        <v>0.82779999999999998</v>
      </c>
      <c r="W111">
        <v>38.81</v>
      </c>
      <c r="X111">
        <v>0.58579999999999999</v>
      </c>
      <c r="Y111" s="84">
        <f>EOD_T-A111</f>
        <v>145</v>
      </c>
      <c r="Z111" s="83">
        <f t="shared" si="3"/>
        <v>-1.1299999999999977E-2</v>
      </c>
      <c r="AA111" s="83">
        <f t="shared" si="4"/>
        <v>-1.293942516889955</v>
      </c>
      <c r="AB111" s="83">
        <f>AA111-XJO_90DSMR</f>
        <v>-1.4248045295349894</v>
      </c>
      <c r="AC111" s="83">
        <f t="shared" si="5"/>
        <v>2.0300679473834222</v>
      </c>
    </row>
    <row r="112" spans="1:29" x14ac:dyDescent="0.25">
      <c r="A112" s="92">
        <v>41948</v>
      </c>
      <c r="B112">
        <v>0.87329999999999997</v>
      </c>
      <c r="C112">
        <v>69.3</v>
      </c>
      <c r="D112">
        <v>5.3372999999999999</v>
      </c>
      <c r="E112">
        <v>99.57</v>
      </c>
      <c r="F112">
        <v>0.69540000000000002</v>
      </c>
      <c r="G112">
        <v>943.95</v>
      </c>
      <c r="H112">
        <v>0.54520000000000002</v>
      </c>
      <c r="I112">
        <v>1.1271</v>
      </c>
      <c r="J112">
        <v>53.6</v>
      </c>
      <c r="K112">
        <v>28.58</v>
      </c>
      <c r="L112">
        <v>1.1166</v>
      </c>
      <c r="M112">
        <v>26.64</v>
      </c>
      <c r="N112">
        <v>2.9133</v>
      </c>
      <c r="O112">
        <v>10578</v>
      </c>
      <c r="P112">
        <v>18588</v>
      </c>
      <c r="Q112">
        <v>3.2071999999999998</v>
      </c>
      <c r="R112">
        <v>2.2109000000000001</v>
      </c>
      <c r="S112">
        <v>6.7695999999999996</v>
      </c>
      <c r="T112">
        <v>0.99560000000000004</v>
      </c>
      <c r="U112">
        <v>9.6530000000000005</v>
      </c>
      <c r="V112">
        <v>0.8377</v>
      </c>
      <c r="W112">
        <v>39.200000000000003</v>
      </c>
      <c r="X112">
        <v>0.59260000000000002</v>
      </c>
      <c r="Y112" s="84">
        <f>EOD_T-A112</f>
        <v>146</v>
      </c>
      <c r="Z112" s="83">
        <f t="shared" si="3"/>
        <v>-3.0000000000007798E-4</v>
      </c>
      <c r="AA112" s="83">
        <f t="shared" si="4"/>
        <v>-3.4399724802210527E-2</v>
      </c>
      <c r="AB112" s="83">
        <f>AA112-XJO_90DSMR</f>
        <v>-0.16526173744724487</v>
      </c>
      <c r="AC112" s="83">
        <f t="shared" si="5"/>
        <v>2.7311441864082096E-2</v>
      </c>
    </row>
    <row r="113" spans="1:29" x14ac:dyDescent="0.25">
      <c r="A113" s="92">
        <v>41947</v>
      </c>
      <c r="B113">
        <v>0.87209999999999999</v>
      </c>
      <c r="C113">
        <v>69.2</v>
      </c>
      <c r="D113">
        <v>5.3346999999999998</v>
      </c>
      <c r="E113">
        <v>98.99</v>
      </c>
      <c r="F113">
        <v>0.6966</v>
      </c>
      <c r="G113">
        <v>941.21</v>
      </c>
      <c r="H113">
        <v>0.54520000000000002</v>
      </c>
      <c r="I113">
        <v>1.1241000000000001</v>
      </c>
      <c r="J113">
        <v>53.55</v>
      </c>
      <c r="K113">
        <v>28.49</v>
      </c>
      <c r="L113">
        <v>1.1273</v>
      </c>
      <c r="M113">
        <v>26.59</v>
      </c>
      <c r="N113">
        <v>2.9005999999999998</v>
      </c>
      <c r="O113">
        <v>10572</v>
      </c>
      <c r="P113">
        <v>18567</v>
      </c>
      <c r="Q113">
        <v>3.2027999999999999</v>
      </c>
      <c r="R113">
        <v>2.2023000000000001</v>
      </c>
      <c r="S113">
        <v>6.7621000000000002</v>
      </c>
      <c r="T113">
        <v>0.98950000000000005</v>
      </c>
      <c r="U113">
        <v>9.6344999999999992</v>
      </c>
      <c r="V113">
        <v>0.84019999999999995</v>
      </c>
      <c r="W113">
        <v>39.18</v>
      </c>
      <c r="X113">
        <v>0.59219999999999995</v>
      </c>
      <c r="Y113" s="84">
        <f>EOD_T-A113</f>
        <v>147</v>
      </c>
      <c r="Z113" s="83">
        <f t="shared" si="3"/>
        <v>-8.3999999999999631E-3</v>
      </c>
      <c r="AA113" s="83">
        <f t="shared" si="4"/>
        <v>-0.96153846153845723</v>
      </c>
      <c r="AB113" s="83">
        <f>AA113-XJO_90DSMR</f>
        <v>-1.0924004741834916</v>
      </c>
      <c r="AC113" s="83">
        <f t="shared" si="5"/>
        <v>1.1933387959963173</v>
      </c>
    </row>
    <row r="114" spans="1:29" x14ac:dyDescent="0.25">
      <c r="A114" s="92">
        <v>41946</v>
      </c>
      <c r="B114">
        <v>0.87360000000000004</v>
      </c>
      <c r="C114">
        <v>69.3</v>
      </c>
      <c r="D114">
        <v>5.3440000000000003</v>
      </c>
      <c r="E114">
        <v>98.48</v>
      </c>
      <c r="F114">
        <v>0.69969999999999999</v>
      </c>
      <c r="G114">
        <v>937.34</v>
      </c>
      <c r="H114">
        <v>0.54700000000000004</v>
      </c>
      <c r="I114">
        <v>1.1247</v>
      </c>
      <c r="J114">
        <v>53.7</v>
      </c>
      <c r="K114">
        <v>28.5</v>
      </c>
      <c r="L114">
        <v>1.1233</v>
      </c>
      <c r="M114">
        <v>26.62</v>
      </c>
      <c r="N114">
        <v>2.8894000000000002</v>
      </c>
      <c r="O114">
        <v>10573</v>
      </c>
      <c r="P114">
        <v>18599</v>
      </c>
      <c r="Q114">
        <v>3.2082999999999999</v>
      </c>
      <c r="R114">
        <v>2.2033</v>
      </c>
      <c r="S114">
        <v>6.7751000000000001</v>
      </c>
      <c r="T114">
        <v>0.9859</v>
      </c>
      <c r="U114">
        <v>9.6807999999999996</v>
      </c>
      <c r="V114">
        <v>0.84379999999999999</v>
      </c>
      <c r="W114">
        <v>39.29</v>
      </c>
      <c r="X114">
        <v>0.59089999999999998</v>
      </c>
      <c r="Y114" s="84">
        <f>EOD_T-A114</f>
        <v>148</v>
      </c>
      <c r="Z114" s="83">
        <f t="shared" si="3"/>
        <v>-3.1999999999999806E-3</v>
      </c>
      <c r="AA114" s="83">
        <f t="shared" si="4"/>
        <v>-0.36342986939238853</v>
      </c>
      <c r="AB114" s="83">
        <f>AA114-XJO_90DSMR</f>
        <v>-0.49429188203742286</v>
      </c>
      <c r="AC114" s="83">
        <f t="shared" si="5"/>
        <v>0.24432446464809757</v>
      </c>
    </row>
    <row r="115" spans="1:29" x14ac:dyDescent="0.25">
      <c r="A115" s="92">
        <v>41943</v>
      </c>
      <c r="B115">
        <v>0.88049999999999995</v>
      </c>
      <c r="C115">
        <v>69.400000000000006</v>
      </c>
      <c r="D115">
        <v>5.3803000000000001</v>
      </c>
      <c r="E115">
        <v>97.02</v>
      </c>
      <c r="F115">
        <v>0.69950000000000001</v>
      </c>
      <c r="G115">
        <v>936.49</v>
      </c>
      <c r="H115">
        <v>0.55079999999999996</v>
      </c>
      <c r="I115">
        <v>1.1264000000000001</v>
      </c>
      <c r="J115">
        <v>54.07</v>
      </c>
      <c r="K115">
        <v>28.63</v>
      </c>
      <c r="L115">
        <v>1.1232</v>
      </c>
      <c r="M115">
        <v>26.74</v>
      </c>
      <c r="N115">
        <v>2.8946000000000001</v>
      </c>
      <c r="O115">
        <v>10650</v>
      </c>
      <c r="P115">
        <v>18719</v>
      </c>
      <c r="Q115">
        <v>3.2336</v>
      </c>
      <c r="R115">
        <v>2.2206999999999999</v>
      </c>
      <c r="S115">
        <v>6.8285</v>
      </c>
      <c r="T115">
        <v>0.98660000000000003</v>
      </c>
      <c r="U115">
        <v>9.5935000000000006</v>
      </c>
      <c r="V115">
        <v>0.84350000000000003</v>
      </c>
      <c r="W115">
        <v>39.47</v>
      </c>
      <c r="X115">
        <v>0.59460000000000002</v>
      </c>
      <c r="Y115" s="84">
        <f>EOD_T-A115</f>
        <v>151</v>
      </c>
      <c r="Z115" s="83">
        <f t="shared" si="3"/>
        <v>-6.3000000000000833E-3</v>
      </c>
      <c r="AA115" s="83">
        <f t="shared" si="4"/>
        <v>-0.71852189781022846</v>
      </c>
      <c r="AB115" s="83">
        <f>AA115-XJO_90DSMR</f>
        <v>-0.84938391045526274</v>
      </c>
      <c r="AC115" s="83">
        <f t="shared" si="5"/>
        <v>0.72145302734027383</v>
      </c>
    </row>
    <row r="116" spans="1:29" x14ac:dyDescent="0.25">
      <c r="A116" s="92">
        <v>41942</v>
      </c>
      <c r="B116">
        <v>0.87680000000000002</v>
      </c>
      <c r="C116">
        <v>69</v>
      </c>
      <c r="D116">
        <v>5.3608000000000002</v>
      </c>
      <c r="E116">
        <v>95.62</v>
      </c>
      <c r="F116">
        <v>0.69540000000000002</v>
      </c>
      <c r="G116">
        <v>923.42</v>
      </c>
      <c r="H116">
        <v>0.54869999999999997</v>
      </c>
      <c r="I116">
        <v>1.1212</v>
      </c>
      <c r="J116">
        <v>53.86</v>
      </c>
      <c r="K116">
        <v>28.55</v>
      </c>
      <c r="L116">
        <v>1.1254</v>
      </c>
      <c r="M116">
        <v>26.64</v>
      </c>
      <c r="N116">
        <v>2.8834</v>
      </c>
      <c r="O116">
        <v>10618</v>
      </c>
      <c r="P116">
        <v>18641</v>
      </c>
      <c r="Q116">
        <v>3.22</v>
      </c>
      <c r="R116">
        <v>2.2113</v>
      </c>
      <c r="S116">
        <v>6.8002000000000002</v>
      </c>
      <c r="T116">
        <v>0.98229999999999995</v>
      </c>
      <c r="U116">
        <v>9.5922000000000001</v>
      </c>
      <c r="V116">
        <v>0.83879999999999999</v>
      </c>
      <c r="W116">
        <v>39.35</v>
      </c>
      <c r="X116">
        <v>0.5887</v>
      </c>
      <c r="Y116" s="84">
        <f>EOD_T-A116</f>
        <v>152</v>
      </c>
      <c r="Z116" s="83">
        <f t="shared" si="3"/>
        <v>-4.9000000000000155E-3</v>
      </c>
      <c r="AA116" s="83">
        <f t="shared" si="4"/>
        <v>-0.55254848894903197</v>
      </c>
      <c r="AB116" s="83">
        <f>AA116-XJO_90DSMR</f>
        <v>-0.68341050159406636</v>
      </c>
      <c r="AC116" s="83">
        <f t="shared" si="5"/>
        <v>0.46704991368905335</v>
      </c>
    </row>
    <row r="117" spans="1:29" x14ac:dyDescent="0.25">
      <c r="A117" s="92">
        <v>41941</v>
      </c>
      <c r="B117">
        <v>0.88680000000000003</v>
      </c>
      <c r="C117">
        <v>69.5</v>
      </c>
      <c r="D117">
        <v>5.4196</v>
      </c>
      <c r="E117">
        <v>95.9</v>
      </c>
      <c r="F117">
        <v>0.69630000000000003</v>
      </c>
      <c r="G117">
        <v>928.79</v>
      </c>
      <c r="H117">
        <v>0.5494</v>
      </c>
      <c r="I117">
        <v>1.1285000000000001</v>
      </c>
      <c r="J117">
        <v>54.37</v>
      </c>
      <c r="K117">
        <v>28.81</v>
      </c>
      <c r="L117">
        <v>1.1175999999999999</v>
      </c>
      <c r="M117">
        <v>26.93</v>
      </c>
      <c r="N117">
        <v>2.8984999999999999</v>
      </c>
      <c r="O117">
        <v>10779</v>
      </c>
      <c r="P117">
        <v>18862</v>
      </c>
      <c r="Q117">
        <v>3.2568000000000001</v>
      </c>
      <c r="R117">
        <v>2.2366000000000001</v>
      </c>
      <c r="S117">
        <v>6.8783000000000003</v>
      </c>
      <c r="T117">
        <v>0.98980000000000001</v>
      </c>
      <c r="U117">
        <v>9.6328999999999994</v>
      </c>
      <c r="V117">
        <v>0.8397</v>
      </c>
      <c r="W117">
        <v>39.65</v>
      </c>
      <c r="X117">
        <v>0.59599999999999997</v>
      </c>
      <c r="Y117" s="84">
        <f>EOD_T-A117</f>
        <v>153</v>
      </c>
      <c r="Z117" s="83">
        <f t="shared" si="3"/>
        <v>5.0999999999999934E-3</v>
      </c>
      <c r="AA117" s="83">
        <f t="shared" si="4"/>
        <v>0.57842803674719212</v>
      </c>
      <c r="AB117" s="83">
        <f>AA117-XJO_90DSMR</f>
        <v>0.44756602410215779</v>
      </c>
      <c r="AC117" s="83">
        <f t="shared" si="5"/>
        <v>0.20031534593061329</v>
      </c>
    </row>
    <row r="118" spans="1:29" x14ac:dyDescent="0.25">
      <c r="A118" s="92">
        <v>41940</v>
      </c>
      <c r="B118">
        <v>0.88170000000000004</v>
      </c>
      <c r="C118">
        <v>69.099999999999994</v>
      </c>
      <c r="D118">
        <v>5.3906999999999998</v>
      </c>
      <c r="E118">
        <v>95.1</v>
      </c>
      <c r="F118">
        <v>0.69389999999999996</v>
      </c>
      <c r="G118">
        <v>925.65</v>
      </c>
      <c r="H118">
        <v>0.54659999999999997</v>
      </c>
      <c r="I118">
        <v>1.1232</v>
      </c>
      <c r="J118">
        <v>54.1</v>
      </c>
      <c r="K118">
        <v>28.59</v>
      </c>
      <c r="L118">
        <v>1.1161000000000001</v>
      </c>
      <c r="M118">
        <v>26.79</v>
      </c>
      <c r="N118">
        <v>2.8889</v>
      </c>
      <c r="O118">
        <v>10719</v>
      </c>
      <c r="P118">
        <v>18745</v>
      </c>
      <c r="Q118">
        <v>3.238</v>
      </c>
      <c r="R118">
        <v>2.2237</v>
      </c>
      <c r="S118">
        <v>6.8396999999999997</v>
      </c>
      <c r="T118">
        <v>0.99119999999999997</v>
      </c>
      <c r="U118">
        <v>9.6572999999999993</v>
      </c>
      <c r="V118">
        <v>0.83699999999999997</v>
      </c>
      <c r="W118">
        <v>39.49</v>
      </c>
      <c r="X118">
        <v>0.59289999999999998</v>
      </c>
      <c r="Y118" s="84">
        <f>EOD_T-A118</f>
        <v>154</v>
      </c>
      <c r="Z118" s="83">
        <f t="shared" si="3"/>
        <v>5.9000000000000163E-3</v>
      </c>
      <c r="AA118" s="83">
        <f t="shared" si="4"/>
        <v>0.6691618464330289</v>
      </c>
      <c r="AB118" s="83">
        <f>AA118-XJO_90DSMR</f>
        <v>0.53829983378799451</v>
      </c>
      <c r="AC118" s="83">
        <f t="shared" si="5"/>
        <v>0.28976671105618251</v>
      </c>
    </row>
    <row r="119" spans="1:29" x14ac:dyDescent="0.25">
      <c r="A119" s="92">
        <v>41939</v>
      </c>
      <c r="B119">
        <v>0.88170000000000004</v>
      </c>
      <c r="C119">
        <v>69.099999999999994</v>
      </c>
      <c r="D119">
        <v>5.3963999999999999</v>
      </c>
      <c r="E119">
        <v>95.2</v>
      </c>
      <c r="F119">
        <v>0.69389999999999996</v>
      </c>
      <c r="G119">
        <v>927.78</v>
      </c>
      <c r="H119">
        <v>0.54749999999999999</v>
      </c>
      <c r="I119">
        <v>1.1234999999999999</v>
      </c>
      <c r="J119">
        <v>53.97</v>
      </c>
      <c r="K119">
        <v>28.56</v>
      </c>
      <c r="L119">
        <v>1.1197999999999999</v>
      </c>
      <c r="M119">
        <v>26.79</v>
      </c>
      <c r="N119">
        <v>2.8845000000000001</v>
      </c>
      <c r="O119">
        <v>10631</v>
      </c>
      <c r="P119">
        <v>18758</v>
      </c>
      <c r="Q119">
        <v>3.238</v>
      </c>
      <c r="R119">
        <v>2.2237</v>
      </c>
      <c r="S119">
        <v>6.8394000000000004</v>
      </c>
      <c r="T119">
        <v>0.98929999999999996</v>
      </c>
      <c r="U119">
        <v>9.6473999999999993</v>
      </c>
      <c r="V119">
        <v>0.83740000000000003</v>
      </c>
      <c r="W119">
        <v>39.46</v>
      </c>
      <c r="X119">
        <v>0.59370000000000001</v>
      </c>
      <c r="Y119" s="84">
        <f>EOD_T-A119</f>
        <v>155</v>
      </c>
      <c r="Z119" s="83">
        <f t="shared" si="3"/>
        <v>5.4000000000000714E-3</v>
      </c>
      <c r="AA119" s="83">
        <f t="shared" si="4"/>
        <v>0.61657912765472389</v>
      </c>
      <c r="AB119" s="83">
        <f>AA119-XJO_90DSMR</f>
        <v>0.48571711500968956</v>
      </c>
      <c r="AC119" s="83">
        <f t="shared" si="5"/>
        <v>0.235921115813336</v>
      </c>
    </row>
    <row r="120" spans="1:29" x14ac:dyDescent="0.25">
      <c r="A120" s="92">
        <v>41936</v>
      </c>
      <c r="B120">
        <v>0.87580000000000002</v>
      </c>
      <c r="C120">
        <v>68.8</v>
      </c>
      <c r="D120">
        <v>5.3596000000000004</v>
      </c>
      <c r="E120">
        <v>94.57</v>
      </c>
      <c r="F120">
        <v>0.69210000000000005</v>
      </c>
      <c r="G120">
        <v>926.1</v>
      </c>
      <c r="H120">
        <v>0.54579999999999995</v>
      </c>
      <c r="I120">
        <v>1.1180000000000001</v>
      </c>
      <c r="J120">
        <v>53.67</v>
      </c>
      <c r="K120">
        <v>28.39</v>
      </c>
      <c r="L120">
        <v>1.1173999999999999</v>
      </c>
      <c r="M120">
        <v>26.62</v>
      </c>
      <c r="N120">
        <v>2.8748</v>
      </c>
      <c r="O120">
        <v>10568</v>
      </c>
      <c r="P120">
        <v>18624</v>
      </c>
      <c r="Q120">
        <v>3.2164000000000001</v>
      </c>
      <c r="R120">
        <v>2.2088000000000001</v>
      </c>
      <c r="S120">
        <v>6.7942999999999998</v>
      </c>
      <c r="T120">
        <v>0.98260000000000003</v>
      </c>
      <c r="U120">
        <v>9.6052999999999997</v>
      </c>
      <c r="V120">
        <v>0.83499999999999996</v>
      </c>
      <c r="W120">
        <v>39.25</v>
      </c>
      <c r="X120">
        <v>0.58930000000000005</v>
      </c>
      <c r="Y120" s="84">
        <f>EOD_T-A120</f>
        <v>158</v>
      </c>
      <c r="Z120" s="83">
        <f t="shared" si="3"/>
        <v>-3.2999999999999696E-3</v>
      </c>
      <c r="AA120" s="83">
        <f t="shared" si="4"/>
        <v>-0.37658336186237246</v>
      </c>
      <c r="AB120" s="83">
        <f>AA120-XJO_90DSMR</f>
        <v>-0.50744537450740679</v>
      </c>
      <c r="AC120" s="83">
        <f t="shared" si="5"/>
        <v>0.25750080810896231</v>
      </c>
    </row>
    <row r="121" spans="1:29" x14ac:dyDescent="0.25">
      <c r="A121" s="92">
        <v>41935</v>
      </c>
      <c r="B121">
        <v>0.87629999999999997</v>
      </c>
      <c r="C121">
        <v>68.7</v>
      </c>
      <c r="D121">
        <v>5.3621999999999996</v>
      </c>
      <c r="E121">
        <v>93.98</v>
      </c>
      <c r="F121">
        <v>0.69330000000000003</v>
      </c>
      <c r="G121">
        <v>925.07</v>
      </c>
      <c r="H121">
        <v>0.54579999999999995</v>
      </c>
      <c r="I121">
        <v>1.1146</v>
      </c>
      <c r="J121">
        <v>53.7</v>
      </c>
      <c r="K121">
        <v>28.33</v>
      </c>
      <c r="L121">
        <v>1.1153</v>
      </c>
      <c r="M121">
        <v>26.63</v>
      </c>
      <c r="N121">
        <v>2.8681000000000001</v>
      </c>
      <c r="O121">
        <v>10549</v>
      </c>
      <c r="P121">
        <v>18630</v>
      </c>
      <c r="Q121">
        <v>3.2181999999999999</v>
      </c>
      <c r="R121">
        <v>2.2101000000000002</v>
      </c>
      <c r="S121">
        <v>6.7972999999999999</v>
      </c>
      <c r="T121">
        <v>0.98609999999999998</v>
      </c>
      <c r="U121">
        <v>9.6494</v>
      </c>
      <c r="V121">
        <v>0.83640000000000003</v>
      </c>
      <c r="W121">
        <v>39.28</v>
      </c>
      <c r="X121">
        <v>0.58889999999999998</v>
      </c>
      <c r="Y121" s="84">
        <f>EOD_T-A121</f>
        <v>159</v>
      </c>
      <c r="Z121" s="83">
        <f t="shared" si="3"/>
        <v>-5.6000000000000494E-3</v>
      </c>
      <c r="AA121" s="83">
        <f t="shared" si="4"/>
        <v>-0.63701512910932201</v>
      </c>
      <c r="AB121" s="83">
        <f>AA121-XJO_90DSMR</f>
        <v>-0.7678771417543564</v>
      </c>
      <c r="AC121" s="83">
        <f t="shared" si="5"/>
        <v>0.58963530482883997</v>
      </c>
    </row>
    <row r="122" spans="1:29" x14ac:dyDescent="0.25">
      <c r="A122" s="92">
        <v>41934</v>
      </c>
      <c r="B122">
        <v>0.87909999999999999</v>
      </c>
      <c r="C122">
        <v>68.8</v>
      </c>
      <c r="D122">
        <v>5.3784000000000001</v>
      </c>
      <c r="E122">
        <v>94.04</v>
      </c>
      <c r="F122">
        <v>0.69089999999999996</v>
      </c>
      <c r="G122">
        <v>924.68</v>
      </c>
      <c r="H122">
        <v>0.54510000000000003</v>
      </c>
      <c r="I122">
        <v>1.1166</v>
      </c>
      <c r="J122">
        <v>53.82</v>
      </c>
      <c r="K122">
        <v>28.42</v>
      </c>
      <c r="L122">
        <v>1.1014999999999999</v>
      </c>
      <c r="M122">
        <v>26.71</v>
      </c>
      <c r="N122">
        <v>2.8681000000000001</v>
      </c>
      <c r="O122">
        <v>10568</v>
      </c>
      <c r="P122">
        <v>18690</v>
      </c>
      <c r="Q122">
        <v>3.2284999999999999</v>
      </c>
      <c r="R122">
        <v>2.2143999999999999</v>
      </c>
      <c r="S122">
        <v>6.8186999999999998</v>
      </c>
      <c r="T122">
        <v>0.98640000000000005</v>
      </c>
      <c r="U122">
        <v>9.7074999999999996</v>
      </c>
      <c r="V122">
        <v>0.83379999999999999</v>
      </c>
      <c r="W122">
        <v>39.369999999999997</v>
      </c>
      <c r="X122">
        <v>0.58919999999999995</v>
      </c>
      <c r="Y122" s="84">
        <f>EOD_T-A122</f>
        <v>160</v>
      </c>
      <c r="Z122" s="83">
        <f t="shared" si="3"/>
        <v>1.7000000000000348E-3</v>
      </c>
      <c r="AA122" s="83">
        <f t="shared" si="4"/>
        <v>0.19276561968477546</v>
      </c>
      <c r="AB122" s="83">
        <f>AA122-XJO_90DSMR</f>
        <v>6.1903607039741126E-2</v>
      </c>
      <c r="AC122" s="83">
        <f t="shared" si="5"/>
        <v>3.8320565645306873E-3</v>
      </c>
    </row>
    <row r="123" spans="1:29" x14ac:dyDescent="0.25">
      <c r="A123" s="92">
        <v>41933</v>
      </c>
      <c r="B123">
        <v>0.88190000000000002</v>
      </c>
      <c r="C123">
        <v>68.900000000000006</v>
      </c>
      <c r="D123">
        <v>5.3983999999999996</v>
      </c>
      <c r="E123">
        <v>93.79</v>
      </c>
      <c r="F123">
        <v>0.68769999999999998</v>
      </c>
      <c r="G123">
        <v>929.04</v>
      </c>
      <c r="H123">
        <v>0.54500000000000004</v>
      </c>
      <c r="I123">
        <v>1.1187</v>
      </c>
      <c r="J123">
        <v>54.04</v>
      </c>
      <c r="K123">
        <v>28.43</v>
      </c>
      <c r="L123">
        <v>1.1016999999999999</v>
      </c>
      <c r="M123">
        <v>26.79</v>
      </c>
      <c r="N123">
        <v>2.8736999999999999</v>
      </c>
      <c r="O123">
        <v>10575</v>
      </c>
      <c r="P123">
        <v>18740</v>
      </c>
      <c r="Q123">
        <v>3.2387999999999999</v>
      </c>
      <c r="R123">
        <v>2.2214</v>
      </c>
      <c r="S123">
        <v>6.8419999999999996</v>
      </c>
      <c r="T123">
        <v>0.99319999999999997</v>
      </c>
      <c r="U123">
        <v>9.7136999999999993</v>
      </c>
      <c r="V123">
        <v>0.82979999999999998</v>
      </c>
      <c r="W123">
        <v>39.479999999999997</v>
      </c>
      <c r="X123">
        <v>0.59099999999999997</v>
      </c>
      <c r="Y123" s="84">
        <f>EOD_T-A123</f>
        <v>161</v>
      </c>
      <c r="Z123" s="83">
        <f t="shared" si="3"/>
        <v>6.9000000000000172E-3</v>
      </c>
      <c r="AA123" s="83">
        <f t="shared" si="4"/>
        <v>0.7864144062001388</v>
      </c>
      <c r="AB123" s="83">
        <f>AA123-XJO_90DSMR</f>
        <v>0.65555239355510442</v>
      </c>
      <c r="AC123" s="83">
        <f t="shared" si="5"/>
        <v>0.42974894069582653</v>
      </c>
    </row>
    <row r="124" spans="1:29" x14ac:dyDescent="0.25">
      <c r="A124" s="92">
        <v>41932</v>
      </c>
      <c r="B124">
        <v>0.87739999999999996</v>
      </c>
      <c r="C124">
        <v>68.7</v>
      </c>
      <c r="D124">
        <v>5.375</v>
      </c>
      <c r="E124">
        <v>94.2</v>
      </c>
      <c r="F124">
        <v>0.68779999999999997</v>
      </c>
      <c r="G124">
        <v>929.97</v>
      </c>
      <c r="H124">
        <v>0.54469999999999996</v>
      </c>
      <c r="I124">
        <v>1.1165</v>
      </c>
      <c r="J124">
        <v>53.78</v>
      </c>
      <c r="K124">
        <v>28.38</v>
      </c>
      <c r="L124">
        <v>1.1033999999999999</v>
      </c>
      <c r="M124">
        <v>26.66</v>
      </c>
      <c r="N124">
        <v>2.8694999999999999</v>
      </c>
      <c r="O124">
        <v>10569</v>
      </c>
      <c r="P124">
        <v>18645</v>
      </c>
      <c r="Q124">
        <v>3.2223000000000002</v>
      </c>
      <c r="R124">
        <v>2.2101000000000002</v>
      </c>
      <c r="S124">
        <v>6.8064</v>
      </c>
      <c r="T124">
        <v>0.98899999999999999</v>
      </c>
      <c r="U124">
        <v>9.7263999999999999</v>
      </c>
      <c r="V124">
        <v>0.83079999999999998</v>
      </c>
      <c r="W124">
        <v>39.33</v>
      </c>
      <c r="X124">
        <v>0.58709999999999996</v>
      </c>
      <c r="Y124" s="84">
        <f>EOD_T-A124</f>
        <v>162</v>
      </c>
      <c r="Z124" s="83">
        <f t="shared" si="3"/>
        <v>-1.4000000000000679E-3</v>
      </c>
      <c r="AA124" s="83">
        <f t="shared" si="4"/>
        <v>-0.16000000000000775</v>
      </c>
      <c r="AB124" s="83">
        <f>AA124-XJO_90DSMR</f>
        <v>-0.29086201264504208</v>
      </c>
      <c r="AC124" s="83">
        <f t="shared" si="5"/>
        <v>8.4600710399924617E-2</v>
      </c>
    </row>
    <row r="125" spans="1:29" x14ac:dyDescent="0.25">
      <c r="A125" s="92">
        <v>41929</v>
      </c>
      <c r="B125">
        <v>0.875</v>
      </c>
      <c r="C125">
        <v>68.5</v>
      </c>
      <c r="D125">
        <v>5.3609999999999998</v>
      </c>
      <c r="E125">
        <v>92.96</v>
      </c>
      <c r="F125">
        <v>0.68359999999999999</v>
      </c>
      <c r="G125">
        <v>930.48</v>
      </c>
      <c r="H125">
        <v>0.54420000000000002</v>
      </c>
      <c r="I125">
        <v>1.1142000000000001</v>
      </c>
      <c r="J125">
        <v>53.93</v>
      </c>
      <c r="K125">
        <v>28.4</v>
      </c>
      <c r="L125">
        <v>1.1028</v>
      </c>
      <c r="M125">
        <v>26.61</v>
      </c>
      <c r="N125">
        <v>2.8744000000000001</v>
      </c>
      <c r="O125">
        <v>10631</v>
      </c>
      <c r="P125">
        <v>18589</v>
      </c>
      <c r="Q125">
        <v>3.2134</v>
      </c>
      <c r="R125">
        <v>2.2040000000000002</v>
      </c>
      <c r="S125">
        <v>6.7885</v>
      </c>
      <c r="T125">
        <v>0.98529999999999995</v>
      </c>
      <c r="U125">
        <v>9.7171000000000003</v>
      </c>
      <c r="V125">
        <v>0.82540000000000002</v>
      </c>
      <c r="W125">
        <v>39.32</v>
      </c>
      <c r="X125">
        <v>0.58689999999999998</v>
      </c>
      <c r="Y125" s="84">
        <f>EOD_T-A125</f>
        <v>165</v>
      </c>
      <c r="Z125" s="83">
        <f t="shared" si="3"/>
        <v>2.9000000000000137E-3</v>
      </c>
      <c r="AA125" s="83">
        <f t="shared" si="4"/>
        <v>0.32999544833864514</v>
      </c>
      <c r="AB125" s="83">
        <f>AA125-XJO_90DSMR</f>
        <v>0.19913343569361081</v>
      </c>
      <c r="AC125" s="83">
        <f t="shared" si="5"/>
        <v>3.9654125211141429E-2</v>
      </c>
    </row>
    <row r="126" spans="1:29" x14ac:dyDescent="0.25">
      <c r="A126" s="92">
        <v>41928</v>
      </c>
      <c r="B126">
        <v>0.87880000000000003</v>
      </c>
      <c r="C126">
        <v>68.8</v>
      </c>
      <c r="D126">
        <v>5.3813000000000004</v>
      </c>
      <c r="E126">
        <v>93.27</v>
      </c>
      <c r="F126">
        <v>0.68530000000000002</v>
      </c>
      <c r="G126">
        <v>933.29</v>
      </c>
      <c r="H126">
        <v>0.54990000000000006</v>
      </c>
      <c r="I126">
        <v>1.1174999999999999</v>
      </c>
      <c r="J126">
        <v>54.13</v>
      </c>
      <c r="K126">
        <v>28.51</v>
      </c>
      <c r="L126">
        <v>1.0995999999999999</v>
      </c>
      <c r="M126">
        <v>26.7</v>
      </c>
      <c r="N126">
        <v>2.8788999999999998</v>
      </c>
      <c r="O126">
        <v>10750</v>
      </c>
      <c r="P126">
        <v>18670</v>
      </c>
      <c r="Q126">
        <v>3.2273999999999998</v>
      </c>
      <c r="R126">
        <v>2.2136</v>
      </c>
      <c r="S126">
        <v>6.8170999999999999</v>
      </c>
      <c r="T126">
        <v>0.99009999999999998</v>
      </c>
      <c r="U126">
        <v>9.7304999999999993</v>
      </c>
      <c r="V126">
        <v>0.82740000000000002</v>
      </c>
      <c r="W126">
        <v>39.39</v>
      </c>
      <c r="X126">
        <v>0.59199999999999997</v>
      </c>
      <c r="Y126" s="84">
        <f>EOD_T-A126</f>
        <v>166</v>
      </c>
      <c r="Z126" s="83">
        <f t="shared" si="3"/>
        <v>-8.0000000000002292E-4</v>
      </c>
      <c r="AA126" s="83">
        <f t="shared" si="4"/>
        <v>-9.1732599472540186E-2</v>
      </c>
      <c r="AB126" s="83">
        <f>AA126-XJO_90DSMR</f>
        <v>-0.22259461211757453</v>
      </c>
      <c r="AC126" s="83">
        <f t="shared" si="5"/>
        <v>4.954836134377346E-2</v>
      </c>
    </row>
    <row r="127" spans="1:29" x14ac:dyDescent="0.25">
      <c r="A127" s="92">
        <v>41927</v>
      </c>
      <c r="B127">
        <v>0.87209999999999999</v>
      </c>
      <c r="C127">
        <v>68.5</v>
      </c>
      <c r="D127">
        <v>5.3440000000000003</v>
      </c>
      <c r="E127">
        <v>93.54</v>
      </c>
      <c r="F127">
        <v>0.69</v>
      </c>
      <c r="G127">
        <v>927.5</v>
      </c>
      <c r="H127">
        <v>0.54849999999999999</v>
      </c>
      <c r="I127">
        <v>1.1141000000000001</v>
      </c>
      <c r="J127">
        <v>53.57</v>
      </c>
      <c r="K127">
        <v>28.37</v>
      </c>
      <c r="L127">
        <v>1.1128</v>
      </c>
      <c r="M127">
        <v>26.5</v>
      </c>
      <c r="N127">
        <v>2.8574000000000002</v>
      </c>
      <c r="O127">
        <v>10665</v>
      </c>
      <c r="P127">
        <v>18523</v>
      </c>
      <c r="Q127">
        <v>3.2027999999999999</v>
      </c>
      <c r="R127">
        <v>2.1829999999999998</v>
      </c>
      <c r="S127">
        <v>6.7644000000000002</v>
      </c>
      <c r="T127">
        <v>0.98839999999999995</v>
      </c>
      <c r="U127">
        <v>9.6585000000000001</v>
      </c>
      <c r="V127">
        <v>0.83299999999999996</v>
      </c>
      <c r="W127">
        <v>39.15</v>
      </c>
      <c r="X127">
        <v>0.58709999999999996</v>
      </c>
      <c r="Y127" s="84">
        <f>EOD_T-A127</f>
        <v>167</v>
      </c>
      <c r="Z127" s="83">
        <f t="shared" si="3"/>
        <v>-1.5000000000000568E-3</v>
      </c>
      <c r="AA127" s="83">
        <f t="shared" si="4"/>
        <v>-0.17053206002729157</v>
      </c>
      <c r="AB127" s="83">
        <f>AA127-XJO_90DSMR</f>
        <v>-0.30139407267232587</v>
      </c>
      <c r="AC127" s="83">
        <f t="shared" si="5"/>
        <v>9.0838387042011248E-2</v>
      </c>
    </row>
    <row r="128" spans="1:29" x14ac:dyDescent="0.25">
      <c r="A128" s="92">
        <v>41926</v>
      </c>
      <c r="B128">
        <v>0.87960000000000005</v>
      </c>
      <c r="C128">
        <v>68.900000000000006</v>
      </c>
      <c r="D128">
        <v>5.3869999999999996</v>
      </c>
      <c r="E128">
        <v>94.26</v>
      </c>
      <c r="F128">
        <v>0.69130000000000003</v>
      </c>
      <c r="G128">
        <v>935.54</v>
      </c>
      <c r="H128">
        <v>0.54730000000000001</v>
      </c>
      <c r="I128">
        <v>1.1173</v>
      </c>
      <c r="J128">
        <v>53.69</v>
      </c>
      <c r="K128">
        <v>28.53</v>
      </c>
      <c r="L128">
        <v>1.1133</v>
      </c>
      <c r="M128">
        <v>26.75</v>
      </c>
      <c r="N128">
        <v>2.8613</v>
      </c>
      <c r="O128">
        <v>10727</v>
      </c>
      <c r="P128">
        <v>18665</v>
      </c>
      <c r="Q128">
        <v>3.2303000000000002</v>
      </c>
      <c r="R128">
        <v>2.2018</v>
      </c>
      <c r="S128">
        <v>6.8223000000000003</v>
      </c>
      <c r="T128">
        <v>0.98580000000000001</v>
      </c>
      <c r="U128">
        <v>9.7003000000000004</v>
      </c>
      <c r="V128">
        <v>0.83579999999999999</v>
      </c>
      <c r="W128">
        <v>39.369999999999997</v>
      </c>
      <c r="X128">
        <v>0.59179999999999999</v>
      </c>
      <c r="Y128" s="84">
        <f>EOD_T-A128</f>
        <v>168</v>
      </c>
      <c r="Z128" s="83">
        <f t="shared" si="3"/>
        <v>2.4000000000000687E-3</v>
      </c>
      <c r="AA128" s="83">
        <f t="shared" si="4"/>
        <v>0.27472527472528258</v>
      </c>
      <c r="AB128" s="83">
        <f>AA128-XJO_90DSMR</f>
        <v>0.14386326208024824</v>
      </c>
      <c r="AC128" s="83">
        <f t="shared" si="5"/>
        <v>2.0696638176370193E-2</v>
      </c>
    </row>
    <row r="129" spans="1:29" x14ac:dyDescent="0.25">
      <c r="A129" s="92">
        <v>41925</v>
      </c>
      <c r="B129">
        <v>0.87360000000000004</v>
      </c>
      <c r="C129">
        <v>68.5</v>
      </c>
      <c r="D129">
        <v>5.3513999999999999</v>
      </c>
      <c r="E129">
        <v>93.63</v>
      </c>
      <c r="F129">
        <v>0.68879999999999997</v>
      </c>
      <c r="G129">
        <v>932.48</v>
      </c>
      <c r="H129">
        <v>0.54210000000000003</v>
      </c>
      <c r="I129">
        <v>1.1107</v>
      </c>
      <c r="J129">
        <v>53.5</v>
      </c>
      <c r="K129">
        <v>28.31</v>
      </c>
      <c r="L129">
        <v>1.1099000000000001</v>
      </c>
      <c r="M129">
        <v>26.56</v>
      </c>
      <c r="N129">
        <v>2.8475000000000001</v>
      </c>
      <c r="O129">
        <v>10662</v>
      </c>
      <c r="P129">
        <v>18538</v>
      </c>
      <c r="Q129">
        <v>3.2082999999999999</v>
      </c>
      <c r="R129">
        <v>2.1840000000000002</v>
      </c>
      <c r="S129">
        <v>6.7769000000000004</v>
      </c>
      <c r="T129">
        <v>0.97840000000000005</v>
      </c>
      <c r="U129">
        <v>9.69</v>
      </c>
      <c r="V129">
        <v>0.83279999999999998</v>
      </c>
      <c r="W129">
        <v>39.11</v>
      </c>
      <c r="X129">
        <v>0.58779999999999999</v>
      </c>
      <c r="Y129" s="84">
        <f>EOD_T-A129</f>
        <v>169</v>
      </c>
      <c r="Z129" s="83">
        <f t="shared" si="3"/>
        <v>-1.4699999999999935E-2</v>
      </c>
      <c r="AA129" s="83">
        <f t="shared" si="4"/>
        <v>-1.6757865937072429</v>
      </c>
      <c r="AB129" s="83">
        <f>AA129-XJO_90DSMR</f>
        <v>-1.8066486063522773</v>
      </c>
      <c r="AC129" s="83">
        <f t="shared" si="5"/>
        <v>3.263979186834626</v>
      </c>
    </row>
    <row r="130" spans="1:29" x14ac:dyDescent="0.25">
      <c r="A130" s="92">
        <v>41922</v>
      </c>
      <c r="B130">
        <v>0.87719999999999998</v>
      </c>
      <c r="C130">
        <v>68.900000000000006</v>
      </c>
      <c r="D130">
        <v>5.3781999999999996</v>
      </c>
      <c r="E130">
        <v>94.57</v>
      </c>
      <c r="F130">
        <v>0.69069999999999998</v>
      </c>
      <c r="G130">
        <v>939.61</v>
      </c>
      <c r="H130">
        <v>0.54410000000000003</v>
      </c>
      <c r="I130">
        <v>1.1142000000000001</v>
      </c>
      <c r="J130">
        <v>53.63</v>
      </c>
      <c r="K130">
        <v>28.44</v>
      </c>
      <c r="L130">
        <v>1.115</v>
      </c>
      <c r="M130">
        <v>26.65</v>
      </c>
      <c r="N130">
        <v>2.8496000000000001</v>
      </c>
      <c r="O130">
        <v>10702</v>
      </c>
      <c r="P130">
        <v>18614</v>
      </c>
      <c r="Q130">
        <v>3.2214999999999998</v>
      </c>
      <c r="R130">
        <v>2.1848000000000001</v>
      </c>
      <c r="S130">
        <v>6.8048000000000002</v>
      </c>
      <c r="T130">
        <v>0.98180000000000001</v>
      </c>
      <c r="U130">
        <v>9.7018000000000004</v>
      </c>
      <c r="V130">
        <v>0.83650000000000002</v>
      </c>
      <c r="W130">
        <v>39.24</v>
      </c>
      <c r="X130">
        <v>0.58779999999999999</v>
      </c>
      <c r="Y130" s="84">
        <f>EOD_T-A130</f>
        <v>172</v>
      </c>
      <c r="Z130" s="83">
        <f t="shared" si="3"/>
        <v>2.9999999999996696E-4</v>
      </c>
      <c r="AA130" s="83">
        <f t="shared" si="4"/>
        <v>3.3772374197902397E-2</v>
      </c>
      <c r="AB130" s="83">
        <f>AA130-XJO_90DSMR</f>
        <v>-9.7089638447131935E-2</v>
      </c>
      <c r="AC130" s="83">
        <f t="shared" si="5"/>
        <v>9.4263978937947999E-3</v>
      </c>
    </row>
    <row r="131" spans="1:29" x14ac:dyDescent="0.25">
      <c r="A131" s="92">
        <v>41921</v>
      </c>
      <c r="B131">
        <v>0.88829999999999998</v>
      </c>
      <c r="C131">
        <v>69.7</v>
      </c>
      <c r="D131">
        <v>5.4473000000000003</v>
      </c>
      <c r="E131">
        <v>95.83</v>
      </c>
      <c r="F131">
        <v>0.69669999999999999</v>
      </c>
      <c r="G131">
        <v>954.17</v>
      </c>
      <c r="H131">
        <v>0.54859999999999998</v>
      </c>
      <c r="I131">
        <v>1.127</v>
      </c>
      <c r="J131">
        <v>54.23</v>
      </c>
      <c r="K131">
        <v>28.82</v>
      </c>
      <c r="L131">
        <v>1.1174999999999999</v>
      </c>
      <c r="M131">
        <v>26.98</v>
      </c>
      <c r="N131">
        <v>2.875</v>
      </c>
      <c r="O131">
        <v>10815</v>
      </c>
      <c r="P131">
        <v>18867</v>
      </c>
      <c r="Q131">
        <v>3.2623000000000002</v>
      </c>
      <c r="R131">
        <v>2.2124999999999999</v>
      </c>
      <c r="S131">
        <v>6.8893000000000004</v>
      </c>
      <c r="T131">
        <v>0.98560000000000003</v>
      </c>
      <c r="U131">
        <v>9.8033000000000001</v>
      </c>
      <c r="V131">
        <v>0.84430000000000005</v>
      </c>
      <c r="W131">
        <v>39.64</v>
      </c>
      <c r="X131">
        <v>0.59789999999999999</v>
      </c>
      <c r="Y131" s="84">
        <f>EOD_T-A131</f>
        <v>173</v>
      </c>
      <c r="Z131" s="83">
        <f t="shared" si="3"/>
        <v>1.2299999999999978E-2</v>
      </c>
      <c r="AA131" s="83">
        <f t="shared" si="4"/>
        <v>1.4026684912760836</v>
      </c>
      <c r="AB131" s="83">
        <f>AA131-XJO_90DSMR</f>
        <v>1.2718064786310492</v>
      </c>
      <c r="AC131" s="83">
        <f t="shared" si="5"/>
        <v>1.6174917190879095</v>
      </c>
    </row>
    <row r="132" spans="1:29" x14ac:dyDescent="0.25">
      <c r="A132" s="92">
        <v>41920</v>
      </c>
      <c r="B132">
        <v>0.87690000000000001</v>
      </c>
      <c r="C132">
        <v>69.099999999999994</v>
      </c>
      <c r="D132">
        <v>5.3807</v>
      </c>
      <c r="E132">
        <v>95.07</v>
      </c>
      <c r="F132">
        <v>0.69410000000000005</v>
      </c>
      <c r="G132">
        <v>941.57</v>
      </c>
      <c r="H132">
        <v>0.54600000000000004</v>
      </c>
      <c r="I132">
        <v>1.1224000000000001</v>
      </c>
      <c r="J132">
        <v>53.89</v>
      </c>
      <c r="K132">
        <v>28.62</v>
      </c>
      <c r="L132">
        <v>1.1251</v>
      </c>
      <c r="M132">
        <v>26.68</v>
      </c>
      <c r="N132">
        <v>2.8736000000000002</v>
      </c>
      <c r="O132">
        <v>10740</v>
      </c>
      <c r="P132">
        <v>18639</v>
      </c>
      <c r="Q132">
        <v>3.2204000000000002</v>
      </c>
      <c r="R132">
        <v>2.1840999999999999</v>
      </c>
      <c r="S132">
        <v>6.8017000000000003</v>
      </c>
      <c r="T132">
        <v>0.98029999999999995</v>
      </c>
      <c r="U132">
        <v>9.8431999999999995</v>
      </c>
      <c r="V132">
        <v>0.84109999999999996</v>
      </c>
      <c r="W132">
        <v>39.29</v>
      </c>
      <c r="X132">
        <v>0.59160000000000001</v>
      </c>
      <c r="Y132" s="84">
        <f>EOD_T-A132</f>
        <v>174</v>
      </c>
      <c r="Z132" s="83">
        <f t="shared" si="3"/>
        <v>-2.0999999999999908E-3</v>
      </c>
      <c r="AA132" s="83">
        <f t="shared" si="4"/>
        <v>-0.23972602739725921</v>
      </c>
      <c r="AB132" s="83">
        <f>AA132-XJO_90DSMR</f>
        <v>-0.37058804004229351</v>
      </c>
      <c r="AC132" s="83">
        <f t="shared" si="5"/>
        <v>0.13733549542238854</v>
      </c>
    </row>
    <row r="133" spans="1:29" x14ac:dyDescent="0.25">
      <c r="A133" s="92">
        <v>41919</v>
      </c>
      <c r="B133">
        <v>0.876</v>
      </c>
      <c r="C133">
        <v>69</v>
      </c>
      <c r="D133">
        <v>5.3780999999999999</v>
      </c>
      <c r="E133">
        <v>95.45</v>
      </c>
      <c r="F133">
        <v>0.69399999999999995</v>
      </c>
      <c r="G133">
        <v>937.06</v>
      </c>
      <c r="H133">
        <v>0.54569999999999996</v>
      </c>
      <c r="I133">
        <v>1.1193</v>
      </c>
      <c r="J133">
        <v>53.8</v>
      </c>
      <c r="K133">
        <v>28.56</v>
      </c>
      <c r="L133">
        <v>1.1217999999999999</v>
      </c>
      <c r="M133">
        <v>26.67</v>
      </c>
      <c r="N133">
        <v>2.8588</v>
      </c>
      <c r="O133">
        <v>10683</v>
      </c>
      <c r="P133">
        <v>18646</v>
      </c>
      <c r="Q133">
        <v>3.2170999999999998</v>
      </c>
      <c r="R133">
        <v>2.1818</v>
      </c>
      <c r="S133">
        <v>6.7929000000000004</v>
      </c>
      <c r="T133">
        <v>0.97850000000000004</v>
      </c>
      <c r="U133">
        <v>9.8348999999999993</v>
      </c>
      <c r="V133">
        <v>0.84160000000000001</v>
      </c>
      <c r="W133">
        <v>39.21</v>
      </c>
      <c r="X133">
        <v>0.59230000000000005</v>
      </c>
      <c r="Y133" s="84">
        <f>EOD_T-A133</f>
        <v>175</v>
      </c>
      <c r="Z133" s="83">
        <f t="shared" si="3"/>
        <v>-5.2999999999999714E-3</v>
      </c>
      <c r="AA133" s="83">
        <f t="shared" si="4"/>
        <v>-0.60295790671216964</v>
      </c>
      <c r="AB133" s="83">
        <f>AA133-XJO_90DSMR</f>
        <v>-0.73381991935720392</v>
      </c>
      <c r="AC133" s="83">
        <f t="shared" si="5"/>
        <v>0.53849167404541332</v>
      </c>
    </row>
    <row r="134" spans="1:29" x14ac:dyDescent="0.25">
      <c r="A134" s="92">
        <v>41915</v>
      </c>
      <c r="B134">
        <v>0.879</v>
      </c>
      <c r="C134">
        <v>69.099999999999994</v>
      </c>
      <c r="D134">
        <v>5.3964999999999996</v>
      </c>
      <c r="E134">
        <v>95.75</v>
      </c>
      <c r="F134">
        <v>0.69489999999999996</v>
      </c>
      <c r="G134">
        <v>932.95</v>
      </c>
      <c r="H134">
        <v>0.54459999999999997</v>
      </c>
      <c r="I134">
        <v>1.1191</v>
      </c>
      <c r="J134">
        <v>54.16</v>
      </c>
      <c r="K134">
        <v>28.53</v>
      </c>
      <c r="L134">
        <v>1.117</v>
      </c>
      <c r="M134">
        <v>26.72</v>
      </c>
      <c r="N134">
        <v>2.8553999999999999</v>
      </c>
      <c r="O134">
        <v>10680</v>
      </c>
      <c r="P134">
        <v>18712</v>
      </c>
      <c r="Q134">
        <v>3.2281</v>
      </c>
      <c r="R134">
        <v>2.1865999999999999</v>
      </c>
      <c r="S134">
        <v>6.8212000000000002</v>
      </c>
      <c r="T134">
        <v>0.98229999999999995</v>
      </c>
      <c r="U134">
        <v>9.8498999999999999</v>
      </c>
      <c r="V134">
        <v>0.83989999999999998</v>
      </c>
      <c r="W134">
        <v>39.340000000000003</v>
      </c>
      <c r="X134">
        <v>0.59179999999999999</v>
      </c>
      <c r="Y134" s="84">
        <f>EOD_T-A134</f>
        <v>179</v>
      </c>
      <c r="Z134" s="83">
        <f t="shared" si="3"/>
        <v>9.7000000000000419E-3</v>
      </c>
      <c r="AA134" s="83">
        <f t="shared" si="4"/>
        <v>1.10064677181437</v>
      </c>
      <c r="AB134" s="83">
        <f>AA134-XJO_90DSMR</f>
        <v>0.9697847591693356</v>
      </c>
      <c r="AC134" s="83">
        <f t="shared" si="5"/>
        <v>0.94048247911712624</v>
      </c>
    </row>
    <row r="135" spans="1:29" x14ac:dyDescent="0.25">
      <c r="A135" s="92">
        <v>41914</v>
      </c>
      <c r="B135">
        <v>0.88129999999999997</v>
      </c>
      <c r="C135">
        <v>69.3</v>
      </c>
      <c r="D135">
        <v>5.4107000000000003</v>
      </c>
      <c r="E135">
        <v>95.78</v>
      </c>
      <c r="F135">
        <v>0.69689999999999996</v>
      </c>
      <c r="G135">
        <v>935.46</v>
      </c>
      <c r="H135">
        <v>0.54349999999999998</v>
      </c>
      <c r="I135">
        <v>1.1204000000000001</v>
      </c>
      <c r="J135">
        <v>54.3</v>
      </c>
      <c r="K135">
        <v>28.56</v>
      </c>
      <c r="L135">
        <v>1.1176999999999999</v>
      </c>
      <c r="M135">
        <v>26.81</v>
      </c>
      <c r="N135">
        <v>2.8685999999999998</v>
      </c>
      <c r="O135">
        <v>10713</v>
      </c>
      <c r="P135">
        <v>18745</v>
      </c>
      <c r="Q135">
        <v>3.2366000000000001</v>
      </c>
      <c r="R135">
        <v>2.1922999999999999</v>
      </c>
      <c r="S135">
        <v>6.8425000000000002</v>
      </c>
      <c r="T135">
        <v>0.97740000000000005</v>
      </c>
      <c r="U135">
        <v>9.8741000000000003</v>
      </c>
      <c r="V135">
        <v>0.84130000000000005</v>
      </c>
      <c r="W135">
        <v>39.43</v>
      </c>
      <c r="X135">
        <v>0.59440000000000004</v>
      </c>
      <c r="Y135" s="84">
        <f>EOD_T-A135</f>
        <v>180</v>
      </c>
      <c r="Z135" s="83">
        <f t="shared" si="3"/>
        <v>6.0999999999999943E-3</v>
      </c>
      <c r="AA135" s="83">
        <f t="shared" si="4"/>
        <v>0.70171402277694639</v>
      </c>
      <c r="AB135" s="83">
        <f>AA135-XJO_90DSMR</f>
        <v>0.57085201013191211</v>
      </c>
      <c r="AC135" s="83">
        <f t="shared" si="5"/>
        <v>0.32587201747164468</v>
      </c>
    </row>
    <row r="136" spans="1:29" x14ac:dyDescent="0.25">
      <c r="A136" s="92">
        <v>41913</v>
      </c>
      <c r="B136">
        <v>0.86929999999999996</v>
      </c>
      <c r="C136">
        <v>68.5</v>
      </c>
      <c r="D136">
        <v>5.3369999999999997</v>
      </c>
      <c r="E136">
        <v>95.47</v>
      </c>
      <c r="F136">
        <v>0.68869999999999998</v>
      </c>
      <c r="G136">
        <v>923.63</v>
      </c>
      <c r="H136">
        <v>0.53659999999999997</v>
      </c>
      <c r="I136">
        <v>1.1091</v>
      </c>
      <c r="J136">
        <v>53.67</v>
      </c>
      <c r="K136">
        <v>28.22</v>
      </c>
      <c r="L136">
        <v>1.1169</v>
      </c>
      <c r="M136">
        <v>26.48</v>
      </c>
      <c r="N136">
        <v>2.8521999999999998</v>
      </c>
      <c r="O136">
        <v>10605</v>
      </c>
      <c r="P136">
        <v>18460</v>
      </c>
      <c r="Q136">
        <v>3.1924999999999999</v>
      </c>
      <c r="R136">
        <v>2.1570999999999998</v>
      </c>
      <c r="S136">
        <v>6.7499000000000002</v>
      </c>
      <c r="T136">
        <v>0.97419999999999995</v>
      </c>
      <c r="U136">
        <v>9.8301999999999996</v>
      </c>
      <c r="V136">
        <v>0.83050000000000002</v>
      </c>
      <c r="W136">
        <v>39.07</v>
      </c>
      <c r="X136">
        <v>0.58630000000000004</v>
      </c>
      <c r="Y136" s="84">
        <f>EOD_T-A136</f>
        <v>181</v>
      </c>
      <c r="Z136" s="83">
        <f t="shared" si="3"/>
        <v>0</v>
      </c>
      <c r="AA136" s="83">
        <f t="shared" si="4"/>
        <v>0</v>
      </c>
      <c r="AB136" s="83">
        <f>AA136-XJO_90DSMR</f>
        <v>-0.13086201264503433</v>
      </c>
      <c r="AC136" s="83">
        <f t="shared" si="5"/>
        <v>1.7124866353509124E-2</v>
      </c>
    </row>
    <row r="137" spans="1:29" x14ac:dyDescent="0.25">
      <c r="A137" s="92">
        <v>41912</v>
      </c>
      <c r="B137">
        <v>0.87519999999999998</v>
      </c>
      <c r="C137">
        <v>68.900000000000006</v>
      </c>
      <c r="D137">
        <v>5.3796999999999997</v>
      </c>
      <c r="E137">
        <v>95.73</v>
      </c>
      <c r="F137">
        <v>0.68979999999999997</v>
      </c>
      <c r="G137">
        <v>923.55</v>
      </c>
      <c r="H137">
        <v>0.53839999999999999</v>
      </c>
      <c r="I137">
        <v>1.1147</v>
      </c>
      <c r="J137">
        <v>53.96</v>
      </c>
      <c r="K137">
        <v>28.35</v>
      </c>
      <c r="L137">
        <v>1.1215999999999999</v>
      </c>
      <c r="M137">
        <v>26.65</v>
      </c>
      <c r="N137">
        <v>2.8645</v>
      </c>
      <c r="O137">
        <v>10649</v>
      </c>
      <c r="P137">
        <v>18579</v>
      </c>
      <c r="Q137">
        <v>3.2141999999999999</v>
      </c>
      <c r="R137">
        <v>2.1717</v>
      </c>
      <c r="S137">
        <v>6.7944000000000004</v>
      </c>
      <c r="T137">
        <v>0.9758</v>
      </c>
      <c r="U137">
        <v>9.8547999999999991</v>
      </c>
      <c r="V137">
        <v>0.83250000000000002</v>
      </c>
      <c r="W137">
        <v>39.24</v>
      </c>
      <c r="X137">
        <v>0.58840000000000003</v>
      </c>
      <c r="Y137" s="84">
        <f>EOD_T-A137</f>
        <v>182</v>
      </c>
      <c r="Z137" s="83">
        <f t="shared" si="3"/>
        <v>-5.0000000000005596E-4</v>
      </c>
      <c r="AA137" s="83">
        <f t="shared" si="4"/>
        <v>-5.7517542850575858E-2</v>
      </c>
      <c r="AB137" s="83">
        <f>AA137-XJO_90DSMR</f>
        <v>-0.1883795554956102</v>
      </c>
      <c r="AC137" s="83">
        <f t="shared" si="5"/>
        <v>3.5486856928723678E-2</v>
      </c>
    </row>
    <row r="138" spans="1:29" x14ac:dyDescent="0.25">
      <c r="A138" s="92">
        <v>41911</v>
      </c>
      <c r="B138">
        <v>0.86929999999999996</v>
      </c>
      <c r="C138">
        <v>68.5</v>
      </c>
      <c r="D138">
        <v>5.3418000000000001</v>
      </c>
      <c r="E138">
        <v>95.34</v>
      </c>
      <c r="F138">
        <v>0.68620000000000003</v>
      </c>
      <c r="G138">
        <v>916.02</v>
      </c>
      <c r="H138">
        <v>0.53600000000000003</v>
      </c>
      <c r="I138">
        <v>1.1088</v>
      </c>
      <c r="J138">
        <v>53.44</v>
      </c>
      <c r="K138">
        <v>28.13</v>
      </c>
      <c r="L138">
        <v>1.1214999999999999</v>
      </c>
      <c r="M138">
        <v>26.49</v>
      </c>
      <c r="N138">
        <v>2.847</v>
      </c>
      <c r="O138">
        <v>10560</v>
      </c>
      <c r="P138">
        <v>18447</v>
      </c>
      <c r="Q138">
        <v>3.1924999999999999</v>
      </c>
      <c r="R138">
        <v>2.1570999999999998</v>
      </c>
      <c r="S138">
        <v>6.7477999999999998</v>
      </c>
      <c r="T138">
        <v>0.97150000000000003</v>
      </c>
      <c r="U138">
        <v>9.7996999999999996</v>
      </c>
      <c r="V138">
        <v>0.82840000000000003</v>
      </c>
      <c r="W138">
        <v>39.11</v>
      </c>
      <c r="X138">
        <v>0.58299999999999996</v>
      </c>
      <c r="Y138" s="84">
        <f>EOD_T-A138</f>
        <v>183</v>
      </c>
      <c r="Z138" s="83">
        <f t="shared" si="3"/>
        <v>-1.2700000000000045E-2</v>
      </c>
      <c r="AA138" s="83">
        <f t="shared" si="4"/>
        <v>-1.450268356743182</v>
      </c>
      <c r="AB138" s="83">
        <f>AA138-XJO_90DSMR</f>
        <v>-1.5811303693882164</v>
      </c>
      <c r="AC138" s="83">
        <f t="shared" si="5"/>
        <v>2.4999732450017178</v>
      </c>
    </row>
    <row r="139" spans="1:29" x14ac:dyDescent="0.25">
      <c r="A139" s="92">
        <v>41908</v>
      </c>
      <c r="B139">
        <v>0.87570000000000003</v>
      </c>
      <c r="C139">
        <v>68.7</v>
      </c>
      <c r="D139">
        <v>5.3723999999999998</v>
      </c>
      <c r="E139">
        <v>95.47</v>
      </c>
      <c r="F139">
        <v>0.68730000000000002</v>
      </c>
      <c r="G139">
        <v>914.49</v>
      </c>
      <c r="H139">
        <v>0.53710000000000002</v>
      </c>
      <c r="I139">
        <v>1.1133999999999999</v>
      </c>
      <c r="J139">
        <v>53.91</v>
      </c>
      <c r="K139">
        <v>28.31</v>
      </c>
      <c r="L139">
        <v>1.1093</v>
      </c>
      <c r="M139">
        <v>26.53</v>
      </c>
      <c r="N139">
        <v>2.8570000000000002</v>
      </c>
      <c r="O139">
        <v>10533</v>
      </c>
      <c r="P139">
        <v>18582</v>
      </c>
      <c r="Q139">
        <v>3.2160000000000002</v>
      </c>
      <c r="R139">
        <v>2.173</v>
      </c>
      <c r="S139">
        <v>6.7920999999999996</v>
      </c>
      <c r="T139">
        <v>0.97470000000000001</v>
      </c>
      <c r="U139">
        <v>9.8160000000000007</v>
      </c>
      <c r="V139">
        <v>0.82979999999999998</v>
      </c>
      <c r="W139">
        <v>39.270000000000003</v>
      </c>
      <c r="X139">
        <v>0.58779999999999999</v>
      </c>
      <c r="Y139" s="84">
        <f>EOD_T-A139</f>
        <v>186</v>
      </c>
      <c r="Z139" s="83">
        <f t="shared" si="3"/>
        <v>-1.1899999999999911E-2</v>
      </c>
      <c r="AA139" s="83">
        <f t="shared" si="4"/>
        <v>-1.3492063492063391</v>
      </c>
      <c r="AB139" s="83">
        <f>AA139-XJO_90DSMR</f>
        <v>-1.4800683618513735</v>
      </c>
      <c r="AC139" s="83">
        <f t="shared" si="5"/>
        <v>2.1906023557534082</v>
      </c>
    </row>
    <row r="140" spans="1:29" x14ac:dyDescent="0.25">
      <c r="A140" s="92">
        <v>41907</v>
      </c>
      <c r="B140">
        <v>0.88200000000000001</v>
      </c>
      <c r="C140">
        <v>69.099999999999994</v>
      </c>
      <c r="D140">
        <v>5.4124999999999996</v>
      </c>
      <c r="E140">
        <v>96.29</v>
      </c>
      <c r="F140">
        <v>0.69089999999999996</v>
      </c>
      <c r="G140">
        <v>919.66</v>
      </c>
      <c r="H140">
        <v>0.54010000000000002</v>
      </c>
      <c r="I140">
        <v>1.1183000000000001</v>
      </c>
      <c r="J140">
        <v>53.8</v>
      </c>
      <c r="K140">
        <v>28.44</v>
      </c>
      <c r="L140">
        <v>1.105</v>
      </c>
      <c r="M140">
        <v>26.71</v>
      </c>
      <c r="N140">
        <v>2.8652000000000002</v>
      </c>
      <c r="O140">
        <v>10544</v>
      </c>
      <c r="P140">
        <v>18714</v>
      </c>
      <c r="Q140">
        <v>3.2391000000000001</v>
      </c>
      <c r="R140">
        <v>2.1886000000000001</v>
      </c>
      <c r="S140">
        <v>6.8375000000000004</v>
      </c>
      <c r="T140">
        <v>0.9778</v>
      </c>
      <c r="U140">
        <v>9.8458000000000006</v>
      </c>
      <c r="V140">
        <v>0.8347</v>
      </c>
      <c r="W140">
        <v>39.42</v>
      </c>
      <c r="X140">
        <v>0.58930000000000005</v>
      </c>
      <c r="Y140" s="84">
        <f>EOD_T-A140</f>
        <v>187</v>
      </c>
      <c r="Z140" s="83">
        <f t="shared" ref="Z140:Z203" si="6">B140-B142</f>
        <v>-9.5999999999999419E-3</v>
      </c>
      <c r="AA140" s="83">
        <f t="shared" ref="AA140:AA203" si="7">Z140/B141*100</f>
        <v>-1.0815682739972896</v>
      </c>
      <c r="AB140" s="83">
        <f>AA140-XJO_90DSMR</f>
        <v>-1.212430286642324</v>
      </c>
      <c r="AC140" s="83">
        <f t="shared" ref="AC140:AC203" si="8">AB140*AB140</f>
        <v>1.469987199967588</v>
      </c>
    </row>
    <row r="141" spans="1:29" x14ac:dyDescent="0.25">
      <c r="A141" s="92">
        <v>41906</v>
      </c>
      <c r="B141">
        <v>0.88759999999999994</v>
      </c>
      <c r="C141">
        <v>69.3</v>
      </c>
      <c r="D141">
        <v>5.4459999999999997</v>
      </c>
      <c r="E141">
        <v>96.41</v>
      </c>
      <c r="F141">
        <v>0.69079999999999997</v>
      </c>
      <c r="G141">
        <v>923.06</v>
      </c>
      <c r="H141">
        <v>0.54120000000000001</v>
      </c>
      <c r="I141">
        <v>1.1244000000000001</v>
      </c>
      <c r="J141">
        <v>54.18</v>
      </c>
      <c r="K141">
        <v>28.62</v>
      </c>
      <c r="L141">
        <v>1.0982000000000001</v>
      </c>
      <c r="M141">
        <v>26.85</v>
      </c>
      <c r="N141">
        <v>2.8772000000000002</v>
      </c>
      <c r="O141">
        <v>10611</v>
      </c>
      <c r="P141">
        <v>18833</v>
      </c>
      <c r="Q141">
        <v>3.2597</v>
      </c>
      <c r="R141">
        <v>2.2025000000000001</v>
      </c>
      <c r="S141">
        <v>6.8800999999999997</v>
      </c>
      <c r="T141">
        <v>0.98309999999999997</v>
      </c>
      <c r="U141">
        <v>9.8829999999999991</v>
      </c>
      <c r="V141">
        <v>0.83430000000000004</v>
      </c>
      <c r="W141">
        <v>39.5</v>
      </c>
      <c r="X141">
        <v>0.59240000000000004</v>
      </c>
      <c r="Y141" s="84">
        <f>EOD_T-A141</f>
        <v>188</v>
      </c>
      <c r="Z141" s="83">
        <f t="shared" si="6"/>
        <v>-3.4000000000000696E-3</v>
      </c>
      <c r="AA141" s="83">
        <f t="shared" si="7"/>
        <v>-0.38133692238672834</v>
      </c>
      <c r="AB141" s="83">
        <f>AA141-XJO_90DSMR</f>
        <v>-0.51219893503176261</v>
      </c>
      <c r="AC141" s="83">
        <f t="shared" si="8"/>
        <v>0.26234774904767177</v>
      </c>
    </row>
    <row r="142" spans="1:29" x14ac:dyDescent="0.25">
      <c r="A142" s="92">
        <v>41905</v>
      </c>
      <c r="B142">
        <v>0.89159999999999995</v>
      </c>
      <c r="C142">
        <v>69.7</v>
      </c>
      <c r="D142">
        <v>5.4733999999999998</v>
      </c>
      <c r="E142">
        <v>96.94</v>
      </c>
      <c r="F142">
        <v>0.69389999999999996</v>
      </c>
      <c r="G142">
        <v>927.22</v>
      </c>
      <c r="H142">
        <v>0.5444</v>
      </c>
      <c r="I142">
        <v>1.1296999999999999</v>
      </c>
      <c r="J142">
        <v>54.28</v>
      </c>
      <c r="K142">
        <v>28.75</v>
      </c>
      <c r="L142">
        <v>1.0967</v>
      </c>
      <c r="M142">
        <v>26.95</v>
      </c>
      <c r="N142">
        <v>2.895</v>
      </c>
      <c r="O142">
        <v>10681</v>
      </c>
      <c r="P142">
        <v>18906</v>
      </c>
      <c r="Q142">
        <v>3.2744</v>
      </c>
      <c r="R142">
        <v>2.2124000000000001</v>
      </c>
      <c r="S142">
        <v>6.9111000000000002</v>
      </c>
      <c r="T142">
        <v>0.9829</v>
      </c>
      <c r="U142">
        <v>9.9248999999999992</v>
      </c>
      <c r="V142">
        <v>0.83779999999999999</v>
      </c>
      <c r="W142">
        <v>39.74</v>
      </c>
      <c r="X142">
        <v>0.59630000000000005</v>
      </c>
      <c r="Y142" s="84">
        <f>EOD_T-A142</f>
        <v>189</v>
      </c>
      <c r="Z142" s="83">
        <f t="shared" si="6"/>
        <v>-5.0000000000000044E-3</v>
      </c>
      <c r="AA142" s="83">
        <f t="shared" si="7"/>
        <v>-0.56116722783389494</v>
      </c>
      <c r="AB142" s="83">
        <f>AA142-XJO_90DSMR</f>
        <v>-0.69202924047892922</v>
      </c>
      <c r="AC142" s="83">
        <f t="shared" si="8"/>
        <v>0.47890446967784367</v>
      </c>
    </row>
    <row r="143" spans="1:29" x14ac:dyDescent="0.25">
      <c r="A143" s="92">
        <v>41904</v>
      </c>
      <c r="B143">
        <v>0.89100000000000001</v>
      </c>
      <c r="C143">
        <v>69.599999999999994</v>
      </c>
      <c r="D143">
        <v>5.4692999999999996</v>
      </c>
      <c r="E143">
        <v>97</v>
      </c>
      <c r="F143">
        <v>0.69259999999999999</v>
      </c>
      <c r="G143">
        <v>927.22</v>
      </c>
      <c r="H143">
        <v>0.54500000000000004</v>
      </c>
      <c r="I143">
        <v>1.1282000000000001</v>
      </c>
      <c r="J143">
        <v>54.13</v>
      </c>
      <c r="K143">
        <v>28.7</v>
      </c>
      <c r="L143">
        <v>1.0942000000000001</v>
      </c>
      <c r="M143">
        <v>26.92</v>
      </c>
      <c r="N143">
        <v>2.8778999999999999</v>
      </c>
      <c r="O143">
        <v>10659</v>
      </c>
      <c r="P143">
        <v>18898</v>
      </c>
      <c r="Q143">
        <v>3.2722000000000002</v>
      </c>
      <c r="R143">
        <v>2.2109000000000001</v>
      </c>
      <c r="S143">
        <v>6.9065000000000003</v>
      </c>
      <c r="T143">
        <v>0.97519999999999996</v>
      </c>
      <c r="U143">
        <v>9.8745999999999992</v>
      </c>
      <c r="V143">
        <v>0.83620000000000005</v>
      </c>
      <c r="W143">
        <v>39.58</v>
      </c>
      <c r="X143">
        <v>0.59519999999999995</v>
      </c>
      <c r="Y143" s="84">
        <f>EOD_T-A143</f>
        <v>190</v>
      </c>
      <c r="Z143" s="83">
        <f t="shared" si="6"/>
        <v>-5.8000000000000274E-3</v>
      </c>
      <c r="AA143" s="83">
        <f t="shared" si="7"/>
        <v>-0.6468882444791465</v>
      </c>
      <c r="AB143" s="83">
        <f>AA143-XJO_90DSMR</f>
        <v>-0.77775025712418078</v>
      </c>
      <c r="AC143" s="83">
        <f t="shared" si="8"/>
        <v>0.60489546245672932</v>
      </c>
    </row>
    <row r="144" spans="1:29" x14ac:dyDescent="0.25">
      <c r="A144" s="92">
        <v>41901</v>
      </c>
      <c r="B144">
        <v>0.89659999999999995</v>
      </c>
      <c r="C144">
        <v>70</v>
      </c>
      <c r="D144">
        <v>5.5034000000000001</v>
      </c>
      <c r="E144">
        <v>97.84</v>
      </c>
      <c r="F144">
        <v>0.69489999999999996</v>
      </c>
      <c r="G144">
        <v>936.63</v>
      </c>
      <c r="H144">
        <v>0.54420000000000002</v>
      </c>
      <c r="I144">
        <v>1.1362000000000001</v>
      </c>
      <c r="J144">
        <v>54.5</v>
      </c>
      <c r="K144">
        <v>28.9</v>
      </c>
      <c r="L144">
        <v>1.1007</v>
      </c>
      <c r="M144">
        <v>27.11</v>
      </c>
      <c r="N144">
        <v>2.9014000000000002</v>
      </c>
      <c r="O144">
        <v>10737</v>
      </c>
      <c r="P144">
        <v>19011</v>
      </c>
      <c r="Q144">
        <v>3.2928000000000002</v>
      </c>
      <c r="R144">
        <v>2.2193000000000001</v>
      </c>
      <c r="S144">
        <v>6.9496000000000002</v>
      </c>
      <c r="T144">
        <v>0.98199999999999998</v>
      </c>
      <c r="U144">
        <v>9.9337</v>
      </c>
      <c r="V144">
        <v>0.83850000000000002</v>
      </c>
      <c r="W144">
        <v>39.96</v>
      </c>
      <c r="X144">
        <v>0.59870000000000001</v>
      </c>
      <c r="Y144" s="84">
        <f>EOD_T-A144</f>
        <v>193</v>
      </c>
      <c r="Z144" s="83">
        <f t="shared" si="6"/>
        <v>-1.0300000000000087E-2</v>
      </c>
      <c r="AA144" s="83">
        <f t="shared" si="7"/>
        <v>-1.1485280999108036</v>
      </c>
      <c r="AB144" s="83">
        <f>AA144-XJO_90DSMR</f>
        <v>-1.279390112555838</v>
      </c>
      <c r="AC144" s="83">
        <f t="shared" si="8"/>
        <v>1.63683906010564</v>
      </c>
    </row>
    <row r="145" spans="1:29" x14ac:dyDescent="0.25">
      <c r="A145" s="92">
        <v>41900</v>
      </c>
      <c r="B145">
        <v>0.89680000000000004</v>
      </c>
      <c r="C145">
        <v>70.099999999999994</v>
      </c>
      <c r="D145">
        <v>5.5098000000000003</v>
      </c>
      <c r="E145">
        <v>97.59</v>
      </c>
      <c r="F145">
        <v>0.69699999999999995</v>
      </c>
      <c r="G145">
        <v>935.54</v>
      </c>
      <c r="H145">
        <v>0.54979999999999996</v>
      </c>
      <c r="I145">
        <v>1.1378999999999999</v>
      </c>
      <c r="J145">
        <v>54.74</v>
      </c>
      <c r="K145">
        <v>28.98</v>
      </c>
      <c r="L145">
        <v>1.1051</v>
      </c>
      <c r="M145">
        <v>27.12</v>
      </c>
      <c r="N145">
        <v>2.9056000000000002</v>
      </c>
      <c r="O145">
        <v>10793</v>
      </c>
      <c r="P145">
        <v>19017</v>
      </c>
      <c r="Q145">
        <v>3.2934999999999999</v>
      </c>
      <c r="R145">
        <v>2.2198000000000002</v>
      </c>
      <c r="S145">
        <v>6.9513999999999996</v>
      </c>
      <c r="T145">
        <v>0.98719999999999997</v>
      </c>
      <c r="U145">
        <v>9.8922000000000008</v>
      </c>
      <c r="V145">
        <v>0.84419999999999995</v>
      </c>
      <c r="W145">
        <v>39.97</v>
      </c>
      <c r="X145">
        <v>0.59719999999999995</v>
      </c>
      <c r="Y145" s="84">
        <f>EOD_T-A145</f>
        <v>194</v>
      </c>
      <c r="Z145" s="83">
        <f t="shared" si="6"/>
        <v>-3.8999999999999035E-3</v>
      </c>
      <c r="AA145" s="83">
        <f t="shared" si="7"/>
        <v>-0.43003638769433267</v>
      </c>
      <c r="AB145" s="83">
        <f>AA145-XJO_90DSMR</f>
        <v>-0.560898400339367</v>
      </c>
      <c r="AC145" s="83">
        <f t="shared" si="8"/>
        <v>0.31460701550326081</v>
      </c>
    </row>
    <row r="146" spans="1:29" x14ac:dyDescent="0.25">
      <c r="A146" s="92">
        <v>41899</v>
      </c>
      <c r="B146">
        <v>0.90690000000000004</v>
      </c>
      <c r="C146">
        <v>70.599999999999994</v>
      </c>
      <c r="D146">
        <v>5.5720000000000001</v>
      </c>
      <c r="E146">
        <v>97.27</v>
      </c>
      <c r="F146">
        <v>0.70040000000000002</v>
      </c>
      <c r="G146">
        <v>938.6</v>
      </c>
      <c r="H146">
        <v>0.55710000000000004</v>
      </c>
      <c r="I146">
        <v>1.145</v>
      </c>
      <c r="J146">
        <v>55.32</v>
      </c>
      <c r="K146">
        <v>29.24</v>
      </c>
      <c r="L146">
        <v>1.1081000000000001</v>
      </c>
      <c r="M146">
        <v>27.34</v>
      </c>
      <c r="N146">
        <v>2.9211</v>
      </c>
      <c r="O146">
        <v>10831</v>
      </c>
      <c r="P146">
        <v>19229</v>
      </c>
      <c r="Q146">
        <v>3.3306</v>
      </c>
      <c r="R146">
        <v>2.2448000000000001</v>
      </c>
      <c r="S146">
        <v>7.0293000000000001</v>
      </c>
      <c r="T146">
        <v>0.99480000000000002</v>
      </c>
      <c r="U146">
        <v>9.9011999999999993</v>
      </c>
      <c r="V146">
        <v>0.84699999999999998</v>
      </c>
      <c r="W146">
        <v>40.04</v>
      </c>
      <c r="X146">
        <v>0.60450000000000004</v>
      </c>
      <c r="Y146" s="84">
        <f>EOD_T-A146</f>
        <v>195</v>
      </c>
      <c r="Z146" s="83">
        <f t="shared" si="6"/>
        <v>7.3000000000000842E-3</v>
      </c>
      <c r="AA146" s="83">
        <f t="shared" si="7"/>
        <v>0.81048073720440594</v>
      </c>
      <c r="AB146" s="83">
        <f>AA146-XJO_90DSMR</f>
        <v>0.67961872455937167</v>
      </c>
      <c r="AC146" s="83">
        <f t="shared" si="8"/>
        <v>0.46188161077170709</v>
      </c>
    </row>
    <row r="147" spans="1:29" x14ac:dyDescent="0.25">
      <c r="A147" s="92">
        <v>41898</v>
      </c>
      <c r="B147">
        <v>0.90069999999999995</v>
      </c>
      <c r="C147">
        <v>70.2</v>
      </c>
      <c r="D147">
        <v>5.5408999999999997</v>
      </c>
      <c r="E147">
        <v>96.62</v>
      </c>
      <c r="F147">
        <v>0.69620000000000004</v>
      </c>
      <c r="G147">
        <v>933.8</v>
      </c>
      <c r="H147">
        <v>0.5554</v>
      </c>
      <c r="I147">
        <v>1.1382000000000001</v>
      </c>
      <c r="J147">
        <v>55.02</v>
      </c>
      <c r="K147">
        <v>29.07</v>
      </c>
      <c r="L147">
        <v>1.1029</v>
      </c>
      <c r="M147">
        <v>27.14</v>
      </c>
      <c r="N147">
        <v>2.9056999999999999</v>
      </c>
      <c r="O147">
        <v>10762</v>
      </c>
      <c r="P147">
        <v>19095</v>
      </c>
      <c r="Q147">
        <v>3.3077999999999999</v>
      </c>
      <c r="R147">
        <v>2.2294999999999998</v>
      </c>
      <c r="S147">
        <v>6.9813999999999998</v>
      </c>
      <c r="T147">
        <v>0.99670000000000003</v>
      </c>
      <c r="U147">
        <v>9.9019999999999992</v>
      </c>
      <c r="V147">
        <v>0.84250000000000003</v>
      </c>
      <c r="W147">
        <v>39.840000000000003</v>
      </c>
      <c r="X147">
        <v>0.60060000000000002</v>
      </c>
      <c r="Y147" s="84">
        <f>EOD_T-A147</f>
        <v>196</v>
      </c>
      <c r="Z147" s="83">
        <f t="shared" si="6"/>
        <v>-5.3000000000000824E-3</v>
      </c>
      <c r="AA147" s="83">
        <f t="shared" si="7"/>
        <v>-0.58915073365941339</v>
      </c>
      <c r="AB147" s="83">
        <f>AA147-XJO_90DSMR</f>
        <v>-0.72001274630444767</v>
      </c>
      <c r="AC147" s="83">
        <f t="shared" si="8"/>
        <v>0.51841835484087295</v>
      </c>
    </row>
    <row r="148" spans="1:29" x14ac:dyDescent="0.25">
      <c r="A148" s="92">
        <v>41897</v>
      </c>
      <c r="B148">
        <v>0.89959999999999996</v>
      </c>
      <c r="C148">
        <v>70.099999999999994</v>
      </c>
      <c r="D148">
        <v>5.5262000000000002</v>
      </c>
      <c r="E148">
        <v>96.46</v>
      </c>
      <c r="F148">
        <v>0.69399999999999995</v>
      </c>
      <c r="G148">
        <v>933.78</v>
      </c>
      <c r="H148">
        <v>0.55369999999999997</v>
      </c>
      <c r="I148">
        <v>1.1388</v>
      </c>
      <c r="J148">
        <v>54.91</v>
      </c>
      <c r="K148">
        <v>29.03</v>
      </c>
      <c r="L148">
        <v>1.1053999999999999</v>
      </c>
      <c r="M148">
        <v>27.02</v>
      </c>
      <c r="N148">
        <v>2.8963000000000001</v>
      </c>
      <c r="O148">
        <v>10694</v>
      </c>
      <c r="P148">
        <v>19076</v>
      </c>
      <c r="Q148">
        <v>3.3037999999999998</v>
      </c>
      <c r="R148">
        <v>2.2267000000000001</v>
      </c>
      <c r="S148">
        <v>6.9726999999999997</v>
      </c>
      <c r="T148">
        <v>0.998</v>
      </c>
      <c r="U148">
        <v>9.9417000000000009</v>
      </c>
      <c r="V148">
        <v>0.84</v>
      </c>
      <c r="W148">
        <v>39.65</v>
      </c>
      <c r="X148">
        <v>0.5998</v>
      </c>
      <c r="Y148" s="84">
        <f>EOD_T-A148</f>
        <v>197</v>
      </c>
      <c r="Z148" s="83">
        <f t="shared" si="6"/>
        <v>-1.8000000000000016E-2</v>
      </c>
      <c r="AA148" s="83">
        <f t="shared" si="7"/>
        <v>-1.9867549668874189</v>
      </c>
      <c r="AB148" s="83">
        <f>AA148-XJO_90DSMR</f>
        <v>-2.1176169795324533</v>
      </c>
      <c r="AC148" s="83">
        <f t="shared" si="8"/>
        <v>4.4843016720041504</v>
      </c>
    </row>
    <row r="149" spans="1:29" x14ac:dyDescent="0.25">
      <c r="A149" s="92">
        <v>41894</v>
      </c>
      <c r="B149">
        <v>0.90600000000000003</v>
      </c>
      <c r="C149">
        <v>70.5</v>
      </c>
      <c r="D149">
        <v>5.5564999999999998</v>
      </c>
      <c r="E149">
        <v>97.15</v>
      </c>
      <c r="F149">
        <v>0.70099999999999996</v>
      </c>
      <c r="G149">
        <v>937.94</v>
      </c>
      <c r="H149">
        <v>0.55810000000000004</v>
      </c>
      <c r="I149">
        <v>1.145</v>
      </c>
      <c r="J149">
        <v>55.12</v>
      </c>
      <c r="K149">
        <v>29.16</v>
      </c>
      <c r="L149">
        <v>1.1075999999999999</v>
      </c>
      <c r="M149">
        <v>27.19</v>
      </c>
      <c r="N149">
        <v>2.8978000000000002</v>
      </c>
      <c r="O149">
        <v>10709</v>
      </c>
      <c r="P149">
        <v>19210</v>
      </c>
      <c r="Q149">
        <v>3.3273000000000001</v>
      </c>
      <c r="R149">
        <v>2.2425999999999999</v>
      </c>
      <c r="S149">
        <v>7.0220000000000002</v>
      </c>
      <c r="T149">
        <v>1.0008999999999999</v>
      </c>
      <c r="U149">
        <v>9.9719999999999995</v>
      </c>
      <c r="V149">
        <v>0.84770000000000001</v>
      </c>
      <c r="W149">
        <v>39.85</v>
      </c>
      <c r="X149">
        <v>0.60419999999999996</v>
      </c>
      <c r="Y149" s="84">
        <f>EOD_T-A149</f>
        <v>200</v>
      </c>
      <c r="Z149" s="83">
        <f t="shared" si="6"/>
        <v>-9.7999999999999199E-3</v>
      </c>
      <c r="AA149" s="83">
        <f t="shared" si="7"/>
        <v>-1.0680034873583175</v>
      </c>
      <c r="AB149" s="83">
        <f>AA149-XJO_90DSMR</f>
        <v>-1.1988655000033519</v>
      </c>
      <c r="AC149" s="83">
        <f t="shared" si="8"/>
        <v>1.4372784870982869</v>
      </c>
    </row>
    <row r="150" spans="1:29" x14ac:dyDescent="0.25">
      <c r="A150" s="92">
        <v>41893</v>
      </c>
      <c r="B150">
        <v>0.91759999999999997</v>
      </c>
      <c r="C150">
        <v>71.400000000000006</v>
      </c>
      <c r="D150">
        <v>5.6261000000000001</v>
      </c>
      <c r="E150">
        <v>98.18</v>
      </c>
      <c r="F150">
        <v>0.71099999999999997</v>
      </c>
      <c r="G150">
        <v>950.63</v>
      </c>
      <c r="H150">
        <v>0.56659999999999999</v>
      </c>
      <c r="I150">
        <v>1.1597999999999999</v>
      </c>
      <c r="J150">
        <v>55.9</v>
      </c>
      <c r="K150">
        <v>29.5</v>
      </c>
      <c r="L150">
        <v>1.1217999999999999</v>
      </c>
      <c r="M150">
        <v>27.51</v>
      </c>
      <c r="N150">
        <v>2.9363000000000001</v>
      </c>
      <c r="O150">
        <v>10853</v>
      </c>
      <c r="P150">
        <v>19456</v>
      </c>
      <c r="Q150">
        <v>3.3698999999999999</v>
      </c>
      <c r="R150">
        <v>2.2713000000000001</v>
      </c>
      <c r="S150">
        <v>7.1116000000000001</v>
      </c>
      <c r="T150">
        <v>1.0065999999999999</v>
      </c>
      <c r="U150">
        <v>10.0665</v>
      </c>
      <c r="V150">
        <v>0.86029999999999995</v>
      </c>
      <c r="W150">
        <v>40.29</v>
      </c>
      <c r="X150">
        <v>0.61160000000000003</v>
      </c>
      <c r="Y150" s="84">
        <f>EOD_T-A150</f>
        <v>201</v>
      </c>
      <c r="Z150" s="83">
        <f t="shared" si="6"/>
        <v>-9.000000000000008E-3</v>
      </c>
      <c r="AA150" s="83">
        <f t="shared" si="7"/>
        <v>-0.98274732474339466</v>
      </c>
      <c r="AB150" s="83">
        <f>AA150-XJO_90DSMR</f>
        <v>-1.113609337388429</v>
      </c>
      <c r="AC150" s="83">
        <f t="shared" si="8"/>
        <v>1.240125756318696</v>
      </c>
    </row>
    <row r="151" spans="1:29" x14ac:dyDescent="0.25">
      <c r="A151" s="92">
        <v>41892</v>
      </c>
      <c r="B151">
        <v>0.91579999999999995</v>
      </c>
      <c r="C151">
        <v>71.099999999999994</v>
      </c>
      <c r="D151">
        <v>5.6147</v>
      </c>
      <c r="E151">
        <v>97.48</v>
      </c>
      <c r="F151">
        <v>0.70840000000000003</v>
      </c>
      <c r="G151">
        <v>938.01</v>
      </c>
      <c r="H151">
        <v>0.56789999999999996</v>
      </c>
      <c r="I151">
        <v>1.1586000000000001</v>
      </c>
      <c r="J151">
        <v>55.71</v>
      </c>
      <c r="K151">
        <v>29.45</v>
      </c>
      <c r="L151">
        <v>1.1116999999999999</v>
      </c>
      <c r="M151">
        <v>27.46</v>
      </c>
      <c r="N151">
        <v>2.9323999999999999</v>
      </c>
      <c r="O151">
        <v>10793</v>
      </c>
      <c r="P151">
        <v>19420</v>
      </c>
      <c r="Q151">
        <v>3.3633000000000002</v>
      </c>
      <c r="R151">
        <v>2.2667999999999999</v>
      </c>
      <c r="S151">
        <v>7.0976999999999997</v>
      </c>
      <c r="T151">
        <v>1.0057</v>
      </c>
      <c r="U151">
        <v>10.0335</v>
      </c>
      <c r="V151">
        <v>0.85540000000000005</v>
      </c>
      <c r="W151">
        <v>40.17</v>
      </c>
      <c r="X151">
        <v>0.61129999999999995</v>
      </c>
      <c r="Y151" s="84">
        <f>EOD_T-A151</f>
        <v>202</v>
      </c>
      <c r="Z151" s="83">
        <f t="shared" si="6"/>
        <v>-2.0700000000000052E-2</v>
      </c>
      <c r="AA151" s="83">
        <f t="shared" si="7"/>
        <v>-2.2339736671703059</v>
      </c>
      <c r="AB151" s="83">
        <f>AA151-XJO_90DSMR</f>
        <v>-2.3648356798153403</v>
      </c>
      <c r="AC151" s="83">
        <f t="shared" si="8"/>
        <v>5.5924477925276825</v>
      </c>
    </row>
    <row r="152" spans="1:29" x14ac:dyDescent="0.25">
      <c r="A152" s="92">
        <v>41891</v>
      </c>
      <c r="B152">
        <v>0.92659999999999998</v>
      </c>
      <c r="C152">
        <v>71.900000000000006</v>
      </c>
      <c r="D152">
        <v>5.6832000000000003</v>
      </c>
      <c r="E152">
        <v>98.45</v>
      </c>
      <c r="F152">
        <v>0.71919999999999995</v>
      </c>
      <c r="G152">
        <v>949.07</v>
      </c>
      <c r="H152">
        <v>0.57609999999999995</v>
      </c>
      <c r="I152">
        <v>1.1678999999999999</v>
      </c>
      <c r="J152">
        <v>55.99</v>
      </c>
      <c r="K152">
        <v>29.74</v>
      </c>
      <c r="L152">
        <v>1.1212</v>
      </c>
      <c r="M152">
        <v>27.74</v>
      </c>
      <c r="N152">
        <v>2.9554999999999998</v>
      </c>
      <c r="O152">
        <v>10897</v>
      </c>
      <c r="P152">
        <v>19642</v>
      </c>
      <c r="Q152">
        <v>3.4028999999999998</v>
      </c>
      <c r="R152">
        <v>2.2936000000000001</v>
      </c>
      <c r="S152">
        <v>7.1813000000000002</v>
      </c>
      <c r="T152">
        <v>1.0184</v>
      </c>
      <c r="U152">
        <v>10.032299999999999</v>
      </c>
      <c r="V152">
        <v>0.86770000000000003</v>
      </c>
      <c r="W152">
        <v>40.520000000000003</v>
      </c>
      <c r="X152">
        <v>0.61709999999999998</v>
      </c>
      <c r="Y152" s="84">
        <f>EOD_T-A152</f>
        <v>203</v>
      </c>
      <c r="Z152" s="83">
        <f t="shared" si="6"/>
        <v>-7.5000000000000622E-3</v>
      </c>
      <c r="AA152" s="83">
        <f t="shared" si="7"/>
        <v>-0.80085424452750253</v>
      </c>
      <c r="AB152" s="83">
        <f>AA152-XJO_90DSMR</f>
        <v>-0.93171625717253681</v>
      </c>
      <c r="AC152" s="83">
        <f t="shared" si="8"/>
        <v>0.86809518387960072</v>
      </c>
    </row>
    <row r="153" spans="1:29" x14ac:dyDescent="0.25">
      <c r="A153" s="92">
        <v>41890</v>
      </c>
      <c r="B153">
        <v>0.9365</v>
      </c>
      <c r="C153">
        <v>72.5</v>
      </c>
      <c r="D153">
        <v>5.7511000000000001</v>
      </c>
      <c r="E153">
        <v>98.43</v>
      </c>
      <c r="F153">
        <v>0.7238</v>
      </c>
      <c r="G153">
        <v>959.21</v>
      </c>
      <c r="H153">
        <v>0.57879999999999998</v>
      </c>
      <c r="I153">
        <v>1.1747000000000001</v>
      </c>
      <c r="J153">
        <v>56.43</v>
      </c>
      <c r="K153">
        <v>29.98</v>
      </c>
      <c r="L153">
        <v>1.1261000000000001</v>
      </c>
      <c r="M153">
        <v>28.03</v>
      </c>
      <c r="N153">
        <v>2.9725000000000001</v>
      </c>
      <c r="O153">
        <v>10978</v>
      </c>
      <c r="P153">
        <v>19863</v>
      </c>
      <c r="Q153">
        <v>3.4392999999999998</v>
      </c>
      <c r="R153">
        <v>2.3180999999999998</v>
      </c>
      <c r="S153">
        <v>7.2582000000000004</v>
      </c>
      <c r="T153">
        <v>1.0202</v>
      </c>
      <c r="U153">
        <v>10.029400000000001</v>
      </c>
      <c r="V153">
        <v>0.87329999999999997</v>
      </c>
      <c r="W153">
        <v>40.79</v>
      </c>
      <c r="X153">
        <v>0.62270000000000003</v>
      </c>
      <c r="Y153" s="84">
        <f>EOD_T-A153</f>
        <v>204</v>
      </c>
      <c r="Z153" s="83">
        <f t="shared" si="6"/>
        <v>2.4999999999999467E-3</v>
      </c>
      <c r="AA153" s="83">
        <f t="shared" si="7"/>
        <v>0.26763729793383434</v>
      </c>
      <c r="AB153" s="83">
        <f>AA153-XJO_90DSMR</f>
        <v>0.13677528528880001</v>
      </c>
      <c r="AC153" s="83">
        <f t="shared" si="8"/>
        <v>1.8707478665832632E-2</v>
      </c>
    </row>
    <row r="154" spans="1:29" x14ac:dyDescent="0.25">
      <c r="A154" s="92">
        <v>41887</v>
      </c>
      <c r="B154">
        <v>0.93410000000000004</v>
      </c>
      <c r="C154">
        <v>72.3</v>
      </c>
      <c r="D154">
        <v>5.7335000000000003</v>
      </c>
      <c r="E154">
        <v>98.38</v>
      </c>
      <c r="F154">
        <v>0.72209999999999996</v>
      </c>
      <c r="G154">
        <v>956.71</v>
      </c>
      <c r="H154">
        <v>0.57240000000000002</v>
      </c>
      <c r="I154">
        <v>1.1727000000000001</v>
      </c>
      <c r="J154">
        <v>56.45</v>
      </c>
      <c r="K154">
        <v>29.99</v>
      </c>
      <c r="L154">
        <v>1.1269</v>
      </c>
      <c r="M154">
        <v>27.97</v>
      </c>
      <c r="N154">
        <v>2.9746000000000001</v>
      </c>
      <c r="O154">
        <v>10990</v>
      </c>
      <c r="P154">
        <v>19798</v>
      </c>
      <c r="Q154">
        <v>3.4304999999999999</v>
      </c>
      <c r="R154">
        <v>2.3121</v>
      </c>
      <c r="S154">
        <v>7.2393999999999998</v>
      </c>
      <c r="T154">
        <v>1.0159</v>
      </c>
      <c r="U154">
        <v>10.0267</v>
      </c>
      <c r="V154">
        <v>0.87119999999999997</v>
      </c>
      <c r="W154">
        <v>40.81</v>
      </c>
      <c r="X154">
        <v>0.61729999999999996</v>
      </c>
      <c r="Y154" s="84">
        <f>EOD_T-A154</f>
        <v>207</v>
      </c>
      <c r="Z154" s="83">
        <f t="shared" si="6"/>
        <v>5.0999999999999934E-3</v>
      </c>
      <c r="AA154" s="83">
        <f t="shared" si="7"/>
        <v>0.54603854389721551</v>
      </c>
      <c r="AB154" s="83">
        <f>AA154-XJO_90DSMR</f>
        <v>0.41517653125218118</v>
      </c>
      <c r="AC154" s="83">
        <f t="shared" si="8"/>
        <v>0.17237155210259339</v>
      </c>
    </row>
    <row r="155" spans="1:29" x14ac:dyDescent="0.25">
      <c r="A155" s="92">
        <v>41886</v>
      </c>
      <c r="B155">
        <v>0.93400000000000005</v>
      </c>
      <c r="C155">
        <v>72</v>
      </c>
      <c r="D155">
        <v>5.7291999999999996</v>
      </c>
      <c r="E155">
        <v>97.94</v>
      </c>
      <c r="F155">
        <v>0.71040000000000003</v>
      </c>
      <c r="G155">
        <v>951.61</v>
      </c>
      <c r="H155">
        <v>0.56759999999999999</v>
      </c>
      <c r="I155">
        <v>1.1692</v>
      </c>
      <c r="J155">
        <v>56.42</v>
      </c>
      <c r="K155">
        <v>29.93</v>
      </c>
      <c r="L155">
        <v>1.1223000000000001</v>
      </c>
      <c r="M155">
        <v>27.93</v>
      </c>
      <c r="N155">
        <v>2.9689999999999999</v>
      </c>
      <c r="O155">
        <v>10983</v>
      </c>
      <c r="P155">
        <v>19799</v>
      </c>
      <c r="Q155">
        <v>3.4300999999999999</v>
      </c>
      <c r="R155">
        <v>2.3119000000000001</v>
      </c>
      <c r="S155">
        <v>7.2388000000000003</v>
      </c>
      <c r="T155">
        <v>1.0182</v>
      </c>
      <c r="U155">
        <v>9.9818999999999996</v>
      </c>
      <c r="V155">
        <v>0.85740000000000005</v>
      </c>
      <c r="W155">
        <v>40.700000000000003</v>
      </c>
      <c r="X155">
        <v>0.6169</v>
      </c>
      <c r="Y155" s="84">
        <f>EOD_T-A155</f>
        <v>208</v>
      </c>
      <c r="Z155" s="83">
        <f t="shared" si="6"/>
        <v>4.7000000000000375E-3</v>
      </c>
      <c r="AA155" s="83">
        <f t="shared" si="7"/>
        <v>0.50592034445640877</v>
      </c>
      <c r="AB155" s="83">
        <f>AA155-XJO_90DSMR</f>
        <v>0.37505833181137443</v>
      </c>
      <c r="AC155" s="83">
        <f t="shared" si="8"/>
        <v>0.14066875226113104</v>
      </c>
    </row>
    <row r="156" spans="1:29" x14ac:dyDescent="0.25">
      <c r="A156" s="92">
        <v>41885</v>
      </c>
      <c r="B156">
        <v>0.92900000000000005</v>
      </c>
      <c r="C156">
        <v>71.7</v>
      </c>
      <c r="D156">
        <v>5.7077</v>
      </c>
      <c r="E156">
        <v>97.55</v>
      </c>
      <c r="F156">
        <v>0.70750000000000002</v>
      </c>
      <c r="G156">
        <v>947.49</v>
      </c>
      <c r="H156">
        <v>0.56430000000000002</v>
      </c>
      <c r="I156">
        <v>1.1647000000000001</v>
      </c>
      <c r="J156">
        <v>56.26</v>
      </c>
      <c r="K156">
        <v>29.8</v>
      </c>
      <c r="L156">
        <v>1.1176999999999999</v>
      </c>
      <c r="M156">
        <v>27.8</v>
      </c>
      <c r="N156">
        <v>2.9584000000000001</v>
      </c>
      <c r="O156">
        <v>10956</v>
      </c>
      <c r="P156">
        <v>19693</v>
      </c>
      <c r="Q156">
        <v>3.4117999999999999</v>
      </c>
      <c r="R156">
        <v>2.2995000000000001</v>
      </c>
      <c r="S156">
        <v>7.2000999999999999</v>
      </c>
      <c r="T156">
        <v>1.0150999999999999</v>
      </c>
      <c r="U156">
        <v>9.9677000000000007</v>
      </c>
      <c r="V156">
        <v>0.85399999999999998</v>
      </c>
      <c r="W156">
        <v>40.6</v>
      </c>
      <c r="X156">
        <v>0.61370000000000002</v>
      </c>
      <c r="Y156" s="84">
        <f>EOD_T-A156</f>
        <v>209</v>
      </c>
      <c r="Z156" s="83">
        <f t="shared" si="6"/>
        <v>-5.0000000000000044E-3</v>
      </c>
      <c r="AA156" s="83">
        <f t="shared" si="7"/>
        <v>-0.53803938448294453</v>
      </c>
      <c r="AB156" s="83">
        <f>AA156-XJO_90DSMR</f>
        <v>-0.66890139712797891</v>
      </c>
      <c r="AC156" s="83">
        <f t="shared" si="8"/>
        <v>0.44742907907976215</v>
      </c>
    </row>
    <row r="157" spans="1:29" x14ac:dyDescent="0.25">
      <c r="A157" s="92">
        <v>41884</v>
      </c>
      <c r="B157">
        <v>0.92930000000000001</v>
      </c>
      <c r="C157">
        <v>71.7</v>
      </c>
      <c r="D157">
        <v>5.7121000000000004</v>
      </c>
      <c r="E157">
        <v>97.41</v>
      </c>
      <c r="F157">
        <v>0.70830000000000004</v>
      </c>
      <c r="G157">
        <v>946.26</v>
      </c>
      <c r="H157">
        <v>0.56040000000000001</v>
      </c>
      <c r="I157">
        <v>1.1638999999999999</v>
      </c>
      <c r="J157">
        <v>56.31</v>
      </c>
      <c r="K157">
        <v>29.79</v>
      </c>
      <c r="L157">
        <v>1.1131</v>
      </c>
      <c r="M157">
        <v>27.81</v>
      </c>
      <c r="N157">
        <v>2.9445000000000001</v>
      </c>
      <c r="O157">
        <v>10896</v>
      </c>
      <c r="P157">
        <v>19697</v>
      </c>
      <c r="Q157">
        <v>3.4129</v>
      </c>
      <c r="R157">
        <v>2.3001999999999998</v>
      </c>
      <c r="S157">
        <v>7.2023999999999999</v>
      </c>
      <c r="T157">
        <v>1.0128999999999999</v>
      </c>
      <c r="U157">
        <v>9.9530999999999992</v>
      </c>
      <c r="V157">
        <v>0.85509999999999997</v>
      </c>
      <c r="W157">
        <v>40.549999999999997</v>
      </c>
      <c r="X157">
        <v>0.61199999999999999</v>
      </c>
      <c r="Y157" s="84">
        <f>EOD_T-A157</f>
        <v>210</v>
      </c>
      <c r="Z157" s="83">
        <f t="shared" si="6"/>
        <v>-5.5999999999999384E-3</v>
      </c>
      <c r="AA157" s="83">
        <f t="shared" si="7"/>
        <v>-0.59957173447536805</v>
      </c>
      <c r="AB157" s="83">
        <f>AA157-XJO_90DSMR</f>
        <v>-0.73043374712040232</v>
      </c>
      <c r="AC157" s="83">
        <f t="shared" si="8"/>
        <v>0.53353345893235182</v>
      </c>
    </row>
    <row r="158" spans="1:29" x14ac:dyDescent="0.25">
      <c r="A158" s="92">
        <v>41883</v>
      </c>
      <c r="B158">
        <v>0.93400000000000005</v>
      </c>
      <c r="C158">
        <v>71.900000000000006</v>
      </c>
      <c r="D158">
        <v>5.7358000000000002</v>
      </c>
      <c r="E158">
        <v>97.3</v>
      </c>
      <c r="F158">
        <v>0.71150000000000002</v>
      </c>
      <c r="G158">
        <v>946.47</v>
      </c>
      <c r="H158">
        <v>0.56240000000000001</v>
      </c>
      <c r="I158">
        <v>1.1672</v>
      </c>
      <c r="J158">
        <v>56.5</v>
      </c>
      <c r="K158">
        <v>29.86</v>
      </c>
      <c r="L158">
        <v>1.1151</v>
      </c>
      <c r="M158">
        <v>27.9</v>
      </c>
      <c r="N158">
        <v>2.9434999999999998</v>
      </c>
      <c r="O158">
        <v>10929</v>
      </c>
      <c r="P158">
        <v>19796</v>
      </c>
      <c r="Q158">
        <v>3.4300999999999999</v>
      </c>
      <c r="R158">
        <v>2.3090000000000002</v>
      </c>
      <c r="S158">
        <v>7.2386999999999997</v>
      </c>
      <c r="T158">
        <v>1.0152000000000001</v>
      </c>
      <c r="U158">
        <v>9.9582999999999995</v>
      </c>
      <c r="V158">
        <v>0.85829999999999995</v>
      </c>
      <c r="W158">
        <v>40.700000000000003</v>
      </c>
      <c r="X158">
        <v>0.61509999999999998</v>
      </c>
      <c r="Y158" s="84">
        <f>EOD_T-A158</f>
        <v>211</v>
      </c>
      <c r="Z158" s="83">
        <f t="shared" si="6"/>
        <v>-1.2999999999999678E-3</v>
      </c>
      <c r="AA158" s="83">
        <f t="shared" si="7"/>
        <v>-0.1390523050593612</v>
      </c>
      <c r="AB158" s="83">
        <f>AA158-XJO_90DSMR</f>
        <v>-0.26991431770439556</v>
      </c>
      <c r="AC158" s="83">
        <f t="shared" si="8"/>
        <v>7.2853738901829376E-2</v>
      </c>
    </row>
    <row r="159" spans="1:29" x14ac:dyDescent="0.25">
      <c r="A159" s="92">
        <v>41880</v>
      </c>
      <c r="B159">
        <v>0.93489999999999995</v>
      </c>
      <c r="C159">
        <v>71.900000000000006</v>
      </c>
      <c r="D159">
        <v>5.7436999999999996</v>
      </c>
      <c r="E159">
        <v>97.07</v>
      </c>
      <c r="F159">
        <v>0.70960000000000001</v>
      </c>
      <c r="G159">
        <v>947.88</v>
      </c>
      <c r="H159">
        <v>0.56379999999999997</v>
      </c>
      <c r="I159">
        <v>1.1675</v>
      </c>
      <c r="J159">
        <v>56.58</v>
      </c>
      <c r="K159">
        <v>29.86</v>
      </c>
      <c r="L159">
        <v>1.117</v>
      </c>
      <c r="M159">
        <v>27.94</v>
      </c>
      <c r="N159">
        <v>2.9510000000000001</v>
      </c>
      <c r="O159">
        <v>10946</v>
      </c>
      <c r="P159">
        <v>19818</v>
      </c>
      <c r="Q159">
        <v>3.4333999999999998</v>
      </c>
      <c r="R159">
        <v>2.3027000000000002</v>
      </c>
      <c r="S159">
        <v>7.2454999999999998</v>
      </c>
      <c r="T159">
        <v>1.0152000000000001</v>
      </c>
      <c r="U159">
        <v>9.9518000000000004</v>
      </c>
      <c r="V159">
        <v>0.85609999999999997</v>
      </c>
      <c r="W159">
        <v>40.83</v>
      </c>
      <c r="X159">
        <v>0.61580000000000001</v>
      </c>
      <c r="Y159" s="84">
        <f>EOD_T-A159</f>
        <v>214</v>
      </c>
      <c r="Z159" s="83">
        <f t="shared" si="6"/>
        <v>3.0000000000000027E-3</v>
      </c>
      <c r="AA159" s="83">
        <f t="shared" si="7"/>
        <v>0.32075269966855585</v>
      </c>
      <c r="AB159" s="83">
        <f>AA159-XJO_90DSMR</f>
        <v>0.18989068702352152</v>
      </c>
      <c r="AC159" s="83">
        <f t="shared" si="8"/>
        <v>3.6058473018265001E-2</v>
      </c>
    </row>
    <row r="160" spans="1:29" x14ac:dyDescent="0.25">
      <c r="A160" s="92">
        <v>41879</v>
      </c>
      <c r="B160">
        <v>0.93530000000000002</v>
      </c>
      <c r="C160">
        <v>71.900000000000006</v>
      </c>
      <c r="D160">
        <v>5.7446000000000002</v>
      </c>
      <c r="E160">
        <v>97.07</v>
      </c>
      <c r="F160">
        <v>0.70820000000000005</v>
      </c>
      <c r="G160">
        <v>948.72</v>
      </c>
      <c r="H160">
        <v>0.56379999999999997</v>
      </c>
      <c r="I160">
        <v>1.167</v>
      </c>
      <c r="J160">
        <v>56.56</v>
      </c>
      <c r="K160">
        <v>29.84</v>
      </c>
      <c r="L160">
        <v>1.1152</v>
      </c>
      <c r="M160">
        <v>27.93</v>
      </c>
      <c r="N160">
        <v>2.9481000000000002</v>
      </c>
      <c r="O160">
        <v>10943</v>
      </c>
      <c r="P160">
        <v>19826</v>
      </c>
      <c r="Q160">
        <v>3.4348999999999998</v>
      </c>
      <c r="R160">
        <v>2.3037000000000001</v>
      </c>
      <c r="S160">
        <v>7.2487000000000004</v>
      </c>
      <c r="T160">
        <v>1.0149999999999999</v>
      </c>
      <c r="U160">
        <v>9.9297000000000004</v>
      </c>
      <c r="V160">
        <v>0.85489999999999999</v>
      </c>
      <c r="W160">
        <v>40.85</v>
      </c>
      <c r="X160">
        <v>0.61609999999999998</v>
      </c>
      <c r="Y160" s="84">
        <f>EOD_T-A160</f>
        <v>215</v>
      </c>
      <c r="Z160" s="83">
        <f t="shared" si="6"/>
        <v>6.0000000000000053E-3</v>
      </c>
      <c r="AA160" s="83">
        <f t="shared" si="7"/>
        <v>0.64384590621311355</v>
      </c>
      <c r="AB160" s="83">
        <f>AA160-XJO_90DSMR</f>
        <v>0.51298389356807927</v>
      </c>
      <c r="AC160" s="83">
        <f t="shared" si="8"/>
        <v>0.26315247506026651</v>
      </c>
    </row>
    <row r="161" spans="1:29" x14ac:dyDescent="0.25">
      <c r="A161" s="92">
        <v>41878</v>
      </c>
      <c r="B161">
        <v>0.93189999999999995</v>
      </c>
      <c r="C161">
        <v>71.7</v>
      </c>
      <c r="D161">
        <v>5.7289000000000003</v>
      </c>
      <c r="E161">
        <v>96.96</v>
      </c>
      <c r="F161">
        <v>0.70789999999999997</v>
      </c>
      <c r="G161">
        <v>945.04</v>
      </c>
      <c r="H161">
        <v>0.56320000000000003</v>
      </c>
      <c r="I161">
        <v>1.1634</v>
      </c>
      <c r="J161">
        <v>56.37</v>
      </c>
      <c r="K161">
        <v>29.75</v>
      </c>
      <c r="L161">
        <v>1.1140000000000001</v>
      </c>
      <c r="M161">
        <v>27.88</v>
      </c>
      <c r="N161">
        <v>2.9373</v>
      </c>
      <c r="O161">
        <v>10903</v>
      </c>
      <c r="P161">
        <v>19761</v>
      </c>
      <c r="Q161">
        <v>3.4224000000000001</v>
      </c>
      <c r="R161">
        <v>2.2953000000000001</v>
      </c>
      <c r="S161">
        <v>7.2225999999999999</v>
      </c>
      <c r="T161">
        <v>1.0178</v>
      </c>
      <c r="U161">
        <v>9.9494000000000007</v>
      </c>
      <c r="V161">
        <v>0.85529999999999995</v>
      </c>
      <c r="W161">
        <v>40.71</v>
      </c>
      <c r="X161">
        <v>0.61360000000000003</v>
      </c>
      <c r="Y161" s="84">
        <f>EOD_T-A161</f>
        <v>216</v>
      </c>
      <c r="Z161" s="83">
        <f t="shared" si="6"/>
        <v>-2.00000000000089E-4</v>
      </c>
      <c r="AA161" s="83">
        <f t="shared" si="7"/>
        <v>-2.1521575379327341E-2</v>
      </c>
      <c r="AB161" s="83">
        <f>AA161-XJO_90DSMR</f>
        <v>-0.15238358802436167</v>
      </c>
      <c r="AC161" s="83">
        <f t="shared" si="8"/>
        <v>2.3220757899178379E-2</v>
      </c>
    </row>
    <row r="162" spans="1:29" x14ac:dyDescent="0.25">
      <c r="A162" s="92">
        <v>41877</v>
      </c>
      <c r="B162">
        <v>0.92930000000000001</v>
      </c>
      <c r="C162">
        <v>71.599999999999994</v>
      </c>
      <c r="D162">
        <v>5.7195999999999998</v>
      </c>
      <c r="E162">
        <v>96.52</v>
      </c>
      <c r="F162">
        <v>0.70379999999999998</v>
      </c>
      <c r="G162">
        <v>944.96</v>
      </c>
      <c r="H162">
        <v>0.56020000000000003</v>
      </c>
      <c r="I162">
        <v>1.1616</v>
      </c>
      <c r="J162">
        <v>56.2</v>
      </c>
      <c r="K162">
        <v>29.67</v>
      </c>
      <c r="L162">
        <v>1.1141000000000001</v>
      </c>
      <c r="M162">
        <v>27.83</v>
      </c>
      <c r="N162">
        <v>2.9398</v>
      </c>
      <c r="O162">
        <v>10885</v>
      </c>
      <c r="P162">
        <v>19709</v>
      </c>
      <c r="Q162">
        <v>3.4129</v>
      </c>
      <c r="R162">
        <v>2.2888999999999999</v>
      </c>
      <c r="S162">
        <v>7.2023000000000001</v>
      </c>
      <c r="T162">
        <v>1.0198</v>
      </c>
      <c r="U162">
        <v>9.9453999999999994</v>
      </c>
      <c r="V162">
        <v>0.84989999999999999</v>
      </c>
      <c r="W162">
        <v>40.72</v>
      </c>
      <c r="X162">
        <v>0.6119</v>
      </c>
      <c r="Y162" s="84">
        <f>EOD_T-A162</f>
        <v>217</v>
      </c>
      <c r="Z162" s="83">
        <f t="shared" si="6"/>
        <v>-3.2999999999999696E-3</v>
      </c>
      <c r="AA162" s="83">
        <f t="shared" si="7"/>
        <v>-0.35403926617315407</v>
      </c>
      <c r="AB162" s="83">
        <f>AA162-XJO_90DSMR</f>
        <v>-0.4849012788181884</v>
      </c>
      <c r="AC162" s="83">
        <f t="shared" si="8"/>
        <v>0.23512925019951447</v>
      </c>
    </row>
    <row r="163" spans="1:29" x14ac:dyDescent="0.25">
      <c r="A163" s="92">
        <v>41876</v>
      </c>
      <c r="B163">
        <v>0.93210000000000004</v>
      </c>
      <c r="C163">
        <v>71.8</v>
      </c>
      <c r="D163">
        <v>5.7335000000000003</v>
      </c>
      <c r="E163">
        <v>97.11</v>
      </c>
      <c r="F163">
        <v>0.70589999999999997</v>
      </c>
      <c r="G163">
        <v>950.84</v>
      </c>
      <c r="H163">
        <v>0.56279999999999997</v>
      </c>
      <c r="I163">
        <v>1.1658999999999999</v>
      </c>
      <c r="J163">
        <v>56.35</v>
      </c>
      <c r="K163">
        <v>29.84</v>
      </c>
      <c r="L163">
        <v>1.1162000000000001</v>
      </c>
      <c r="M163">
        <v>27.94</v>
      </c>
      <c r="N163">
        <v>2.9533999999999998</v>
      </c>
      <c r="O163">
        <v>10920</v>
      </c>
      <c r="P163">
        <v>19756</v>
      </c>
      <c r="Q163">
        <v>3.4230999999999998</v>
      </c>
      <c r="R163">
        <v>2.2957999999999998</v>
      </c>
      <c r="S163">
        <v>7.2241</v>
      </c>
      <c r="T163">
        <v>1.0205</v>
      </c>
      <c r="U163">
        <v>9.984</v>
      </c>
      <c r="V163">
        <v>0.85370000000000001</v>
      </c>
      <c r="W163">
        <v>40.86</v>
      </c>
      <c r="X163">
        <v>0.61240000000000006</v>
      </c>
      <c r="Y163" s="84">
        <f>EOD_T-A163</f>
        <v>218</v>
      </c>
      <c r="Z163" s="83">
        <f t="shared" si="6"/>
        <v>6.7000000000000393E-3</v>
      </c>
      <c r="AA163" s="83">
        <f t="shared" si="7"/>
        <v>0.71842161698477802</v>
      </c>
      <c r="AB163" s="83">
        <f>AA163-XJO_90DSMR</f>
        <v>0.58755960433974375</v>
      </c>
      <c r="AC163" s="83">
        <f t="shared" si="8"/>
        <v>0.34522628865187621</v>
      </c>
    </row>
    <row r="164" spans="1:29" x14ac:dyDescent="0.25">
      <c r="A164" s="92">
        <v>41873</v>
      </c>
      <c r="B164">
        <v>0.93259999999999998</v>
      </c>
      <c r="C164">
        <v>71.7</v>
      </c>
      <c r="D164">
        <v>5.7412999999999998</v>
      </c>
      <c r="E164">
        <v>96.71</v>
      </c>
      <c r="F164">
        <v>0.70179999999999998</v>
      </c>
      <c r="G164">
        <v>949.11</v>
      </c>
      <c r="H164">
        <v>0.56240000000000001</v>
      </c>
      <c r="I164">
        <v>1.1634</v>
      </c>
      <c r="J164">
        <v>56.38</v>
      </c>
      <c r="K164">
        <v>29.74</v>
      </c>
      <c r="L164">
        <v>1.1073</v>
      </c>
      <c r="M164">
        <v>27.95</v>
      </c>
      <c r="N164">
        <v>2.9460999999999999</v>
      </c>
      <c r="O164">
        <v>10874</v>
      </c>
      <c r="P164">
        <v>19771</v>
      </c>
      <c r="Q164">
        <v>3.4249999999999998</v>
      </c>
      <c r="R164">
        <v>2.2942</v>
      </c>
      <c r="S164">
        <v>7.2279</v>
      </c>
      <c r="T164">
        <v>1.0194000000000001</v>
      </c>
      <c r="U164">
        <v>9.9685000000000006</v>
      </c>
      <c r="V164">
        <v>0.84940000000000004</v>
      </c>
      <c r="W164">
        <v>40.82</v>
      </c>
      <c r="X164">
        <v>0.6129</v>
      </c>
      <c r="Y164" s="84">
        <f>EOD_T-A164</f>
        <v>221</v>
      </c>
      <c r="Z164" s="83">
        <f t="shared" si="6"/>
        <v>4.5999999999999375E-3</v>
      </c>
      <c r="AA164" s="83">
        <f t="shared" si="7"/>
        <v>0.49708234277068702</v>
      </c>
      <c r="AB164" s="83">
        <f>AA164-XJO_90DSMR</f>
        <v>0.36622033012565269</v>
      </c>
      <c r="AC164" s="83">
        <f t="shared" si="8"/>
        <v>0.13411733019734204</v>
      </c>
    </row>
    <row r="165" spans="1:29" x14ac:dyDescent="0.25">
      <c r="A165" s="92">
        <v>41872</v>
      </c>
      <c r="B165">
        <v>0.9254</v>
      </c>
      <c r="C165">
        <v>71.3</v>
      </c>
      <c r="D165">
        <v>5.6938000000000004</v>
      </c>
      <c r="E165">
        <v>96.11</v>
      </c>
      <c r="F165">
        <v>0.69850000000000001</v>
      </c>
      <c r="G165">
        <v>947.29</v>
      </c>
      <c r="H165">
        <v>0.55830000000000002</v>
      </c>
      <c r="I165">
        <v>1.1583000000000001</v>
      </c>
      <c r="J165">
        <v>56.16</v>
      </c>
      <c r="K165">
        <v>29.68</v>
      </c>
      <c r="L165">
        <v>1.1061000000000001</v>
      </c>
      <c r="M165">
        <v>27.76</v>
      </c>
      <c r="N165">
        <v>2.9371999999999998</v>
      </c>
      <c r="O165">
        <v>10864</v>
      </c>
      <c r="P165">
        <v>19614</v>
      </c>
      <c r="Q165">
        <v>3.3984999999999999</v>
      </c>
      <c r="R165">
        <v>2.2765</v>
      </c>
      <c r="S165">
        <v>7.1722000000000001</v>
      </c>
      <c r="T165">
        <v>1.0164</v>
      </c>
      <c r="U165">
        <v>9.9420000000000002</v>
      </c>
      <c r="V165">
        <v>0.8458</v>
      </c>
      <c r="W165">
        <v>40.6</v>
      </c>
      <c r="X165">
        <v>0.60740000000000005</v>
      </c>
      <c r="Y165" s="84">
        <f>EOD_T-A165</f>
        <v>222</v>
      </c>
      <c r="Z165" s="83">
        <f t="shared" si="6"/>
        <v>-8.3999999999999631E-3</v>
      </c>
      <c r="AA165" s="83">
        <f t="shared" si="7"/>
        <v>-0.90517241379309932</v>
      </c>
      <c r="AB165" s="83">
        <f>AA165-XJO_90DSMR</f>
        <v>-1.0360344264381336</v>
      </c>
      <c r="AC165" s="83">
        <f t="shared" si="8"/>
        <v>1.0733673327649924</v>
      </c>
    </row>
    <row r="166" spans="1:29" x14ac:dyDescent="0.25">
      <c r="A166" s="92">
        <v>41871</v>
      </c>
      <c r="B166">
        <v>0.92800000000000005</v>
      </c>
      <c r="C166">
        <v>71.3</v>
      </c>
      <c r="D166">
        <v>5.7035</v>
      </c>
      <c r="E166">
        <v>95.83</v>
      </c>
      <c r="F166">
        <v>0.69769999999999999</v>
      </c>
      <c r="G166">
        <v>949.05</v>
      </c>
      <c r="H166">
        <v>0.55900000000000005</v>
      </c>
      <c r="I166">
        <v>1.1589</v>
      </c>
      <c r="J166">
        <v>56.36</v>
      </c>
      <c r="K166">
        <v>29.64</v>
      </c>
      <c r="L166">
        <v>1.1073999999999999</v>
      </c>
      <c r="M166">
        <v>27.83</v>
      </c>
      <c r="N166">
        <v>2.9394</v>
      </c>
      <c r="O166">
        <v>10867</v>
      </c>
      <c r="P166">
        <v>19669</v>
      </c>
      <c r="Q166">
        <v>3.4081000000000001</v>
      </c>
      <c r="R166">
        <v>2.2801</v>
      </c>
      <c r="S166">
        <v>7.1924999999999999</v>
      </c>
      <c r="T166">
        <v>1.0166999999999999</v>
      </c>
      <c r="U166">
        <v>9.9036000000000008</v>
      </c>
      <c r="V166">
        <v>0.84509999999999996</v>
      </c>
      <c r="W166">
        <v>40.659999999999997</v>
      </c>
      <c r="X166">
        <v>0.60770000000000002</v>
      </c>
      <c r="Y166" s="84">
        <f>EOD_T-A166</f>
        <v>223</v>
      </c>
      <c r="Z166" s="83">
        <f t="shared" si="6"/>
        <v>-4.5999999999999375E-3</v>
      </c>
      <c r="AA166" s="83">
        <f t="shared" si="7"/>
        <v>-0.49261083743841699</v>
      </c>
      <c r="AB166" s="83">
        <f>AA166-XJO_90DSMR</f>
        <v>-0.62347285008345132</v>
      </c>
      <c r="AC166" s="83">
        <f t="shared" si="8"/>
        <v>0.38871839479118175</v>
      </c>
    </row>
    <row r="167" spans="1:29" x14ac:dyDescent="0.25">
      <c r="A167" s="92">
        <v>41870</v>
      </c>
      <c r="B167">
        <v>0.93379999999999996</v>
      </c>
      <c r="C167">
        <v>71.599999999999994</v>
      </c>
      <c r="D167">
        <v>5.7313999999999998</v>
      </c>
      <c r="E167">
        <v>95.82</v>
      </c>
      <c r="F167">
        <v>0.69920000000000004</v>
      </c>
      <c r="G167">
        <v>949.95</v>
      </c>
      <c r="H167">
        <v>0.55830000000000002</v>
      </c>
      <c r="I167">
        <v>1.1616</v>
      </c>
      <c r="J167">
        <v>56.7</v>
      </c>
      <c r="K167">
        <v>29.73</v>
      </c>
      <c r="L167">
        <v>1.1059000000000001</v>
      </c>
      <c r="M167">
        <v>28</v>
      </c>
      <c r="N167">
        <v>2.9443000000000001</v>
      </c>
      <c r="O167">
        <v>10907</v>
      </c>
      <c r="P167">
        <v>19797</v>
      </c>
      <c r="Q167">
        <v>3.4293999999999998</v>
      </c>
      <c r="R167">
        <v>2.2915000000000001</v>
      </c>
      <c r="S167">
        <v>7.2373000000000003</v>
      </c>
      <c r="T167">
        <v>1.0174000000000001</v>
      </c>
      <c r="U167">
        <v>9.9141999999999992</v>
      </c>
      <c r="V167">
        <v>0.84699999999999998</v>
      </c>
      <c r="W167">
        <v>40.79</v>
      </c>
      <c r="X167">
        <v>0.61029999999999995</v>
      </c>
      <c r="Y167" s="84">
        <f>EOD_T-A167</f>
        <v>224</v>
      </c>
      <c r="Z167" s="83">
        <f t="shared" si="6"/>
        <v>5.9999999999993392E-4</v>
      </c>
      <c r="AA167" s="83">
        <f t="shared" si="7"/>
        <v>6.4336264207584593E-2</v>
      </c>
      <c r="AB167" s="83">
        <f>AA167-XJO_90DSMR</f>
        <v>-6.6525748437449739E-2</v>
      </c>
      <c r="AC167" s="83">
        <f t="shared" si="8"/>
        <v>4.4256752051628464E-3</v>
      </c>
    </row>
    <row r="168" spans="1:29" x14ac:dyDescent="0.25">
      <c r="A168" s="92">
        <v>41869</v>
      </c>
      <c r="B168">
        <v>0.93259999999999998</v>
      </c>
      <c r="C168">
        <v>71.400000000000006</v>
      </c>
      <c r="D168">
        <v>5.7308000000000003</v>
      </c>
      <c r="E168">
        <v>95.45</v>
      </c>
      <c r="F168">
        <v>0.69640000000000002</v>
      </c>
      <c r="G168">
        <v>949.11</v>
      </c>
      <c r="H168">
        <v>0.55740000000000001</v>
      </c>
      <c r="I168">
        <v>1.1605000000000001</v>
      </c>
      <c r="J168">
        <v>56.67</v>
      </c>
      <c r="K168">
        <v>29.68</v>
      </c>
      <c r="L168">
        <v>1.0981000000000001</v>
      </c>
      <c r="M168">
        <v>27.94</v>
      </c>
      <c r="N168">
        <v>2.9377</v>
      </c>
      <c r="O168">
        <v>10892</v>
      </c>
      <c r="P168">
        <v>19771</v>
      </c>
      <c r="Q168">
        <v>3.4249999999999998</v>
      </c>
      <c r="R168">
        <v>2.2858000000000001</v>
      </c>
      <c r="S168">
        <v>7.2283999999999997</v>
      </c>
      <c r="T168">
        <v>1.0143</v>
      </c>
      <c r="U168">
        <v>9.8659999999999997</v>
      </c>
      <c r="V168">
        <v>0.84289999999999998</v>
      </c>
      <c r="W168">
        <v>40.72</v>
      </c>
      <c r="X168">
        <v>0.6099</v>
      </c>
      <c r="Y168" s="84">
        <f>EOD_T-A168</f>
        <v>225</v>
      </c>
      <c r="Z168" s="83">
        <f t="shared" si="6"/>
        <v>2.9000000000000137E-3</v>
      </c>
      <c r="AA168" s="83">
        <f t="shared" si="7"/>
        <v>0.31075867981140309</v>
      </c>
      <c r="AB168" s="83">
        <f>AA168-XJO_90DSMR</f>
        <v>0.17989666716636876</v>
      </c>
      <c r="AC168" s="83">
        <f t="shared" si="8"/>
        <v>3.2362810857567259E-2</v>
      </c>
    </row>
    <row r="169" spans="1:29" x14ac:dyDescent="0.25">
      <c r="A169" s="92">
        <v>41866</v>
      </c>
      <c r="B169">
        <v>0.93320000000000003</v>
      </c>
      <c r="C169">
        <v>71.5</v>
      </c>
      <c r="D169">
        <v>5.7363</v>
      </c>
      <c r="E169">
        <v>95.67</v>
      </c>
      <c r="F169">
        <v>0.69810000000000005</v>
      </c>
      <c r="G169">
        <v>952.73</v>
      </c>
      <c r="H169">
        <v>0.55900000000000005</v>
      </c>
      <c r="I169">
        <v>1.1607000000000001</v>
      </c>
      <c r="J169">
        <v>56.71</v>
      </c>
      <c r="K169">
        <v>29.76</v>
      </c>
      <c r="L169">
        <v>1.0992999999999999</v>
      </c>
      <c r="M169">
        <v>27.96</v>
      </c>
      <c r="N169">
        <v>2.9460999999999999</v>
      </c>
      <c r="O169">
        <v>10892</v>
      </c>
      <c r="P169">
        <v>19784</v>
      </c>
      <c r="Q169">
        <v>3.4272</v>
      </c>
      <c r="R169">
        <v>2.2873000000000001</v>
      </c>
      <c r="S169">
        <v>7.2329999999999997</v>
      </c>
      <c r="T169">
        <v>1.0166999999999999</v>
      </c>
      <c r="U169">
        <v>9.8413000000000004</v>
      </c>
      <c r="V169">
        <v>0.84589999999999999</v>
      </c>
      <c r="W169">
        <v>40.75</v>
      </c>
      <c r="X169">
        <v>0.61029999999999995</v>
      </c>
      <c r="Y169" s="84">
        <f>EOD_T-A169</f>
        <v>228</v>
      </c>
      <c r="Z169" s="83">
        <f t="shared" si="6"/>
        <v>3.4000000000000696E-3</v>
      </c>
      <c r="AA169" s="83">
        <f t="shared" si="7"/>
        <v>0.36570936861353875</v>
      </c>
      <c r="AB169" s="83">
        <f>AA169-XJO_90DSMR</f>
        <v>0.23484735596850442</v>
      </c>
      <c r="AC169" s="83">
        <f t="shared" si="8"/>
        <v>5.5153280605397433E-2</v>
      </c>
    </row>
    <row r="170" spans="1:29" x14ac:dyDescent="0.25">
      <c r="A170" s="92">
        <v>41865</v>
      </c>
      <c r="B170">
        <v>0.92969999999999997</v>
      </c>
      <c r="C170">
        <v>71.3</v>
      </c>
      <c r="D170">
        <v>5.7207999999999997</v>
      </c>
      <c r="E170">
        <v>95.38</v>
      </c>
      <c r="F170">
        <v>0.69599999999999995</v>
      </c>
      <c r="G170">
        <v>949.13</v>
      </c>
      <c r="H170">
        <v>0.55720000000000003</v>
      </c>
      <c r="I170">
        <v>1.1600999999999999</v>
      </c>
      <c r="J170">
        <v>56.76</v>
      </c>
      <c r="K170">
        <v>29.64</v>
      </c>
      <c r="L170">
        <v>1.0978000000000001</v>
      </c>
      <c r="M170">
        <v>27.88</v>
      </c>
      <c r="N170">
        <v>2.9573999999999998</v>
      </c>
      <c r="O170">
        <v>10854</v>
      </c>
      <c r="P170">
        <v>19710</v>
      </c>
      <c r="Q170">
        <v>3.4142999999999999</v>
      </c>
      <c r="R170">
        <v>2.2787000000000002</v>
      </c>
      <c r="S170">
        <v>7.2060000000000004</v>
      </c>
      <c r="T170">
        <v>1.0149999999999999</v>
      </c>
      <c r="U170">
        <v>9.8483000000000001</v>
      </c>
      <c r="V170">
        <v>0.84440000000000004</v>
      </c>
      <c r="W170">
        <v>40.630000000000003</v>
      </c>
      <c r="X170">
        <v>0.60819999999999996</v>
      </c>
      <c r="Y170" s="84">
        <f>EOD_T-A170</f>
        <v>229</v>
      </c>
      <c r="Z170" s="83">
        <f t="shared" si="6"/>
        <v>4.0999999999999925E-3</v>
      </c>
      <c r="AA170" s="83">
        <f t="shared" si="7"/>
        <v>0.44095504409550362</v>
      </c>
      <c r="AB170" s="83">
        <f>AA170-XJO_90DSMR</f>
        <v>0.31009303145046929</v>
      </c>
      <c r="AC170" s="83">
        <f t="shared" si="8"/>
        <v>9.6157688154141732E-2</v>
      </c>
    </row>
    <row r="171" spans="1:29" x14ac:dyDescent="0.25">
      <c r="A171" s="92">
        <v>41864</v>
      </c>
      <c r="B171">
        <v>0.92979999999999996</v>
      </c>
      <c r="C171">
        <v>71.400000000000006</v>
      </c>
      <c r="D171">
        <v>5.7281000000000004</v>
      </c>
      <c r="E171">
        <v>95.07</v>
      </c>
      <c r="F171">
        <v>0.69589999999999996</v>
      </c>
      <c r="G171">
        <v>957.14</v>
      </c>
      <c r="H171">
        <v>0.55300000000000005</v>
      </c>
      <c r="I171">
        <v>1.1624000000000001</v>
      </c>
      <c r="J171">
        <v>56.94</v>
      </c>
      <c r="K171">
        <v>29.73</v>
      </c>
      <c r="L171">
        <v>1.1021000000000001</v>
      </c>
      <c r="M171">
        <v>27.9</v>
      </c>
      <c r="N171">
        <v>2.9679000000000002</v>
      </c>
      <c r="O171">
        <v>10872</v>
      </c>
      <c r="P171">
        <v>19716</v>
      </c>
      <c r="Q171">
        <v>3.4146999999999998</v>
      </c>
      <c r="R171">
        <v>2.2789000000000001</v>
      </c>
      <c r="S171">
        <v>7.2072000000000003</v>
      </c>
      <c r="T171">
        <v>1.0152000000000001</v>
      </c>
      <c r="U171">
        <v>9.8907000000000007</v>
      </c>
      <c r="V171">
        <v>0.84430000000000005</v>
      </c>
      <c r="W171">
        <v>40.869999999999997</v>
      </c>
      <c r="X171">
        <v>0.60819999999999996</v>
      </c>
      <c r="Y171" s="84">
        <f>EOD_T-A171</f>
        <v>230</v>
      </c>
      <c r="Z171" s="83">
        <f t="shared" si="6"/>
        <v>1.7999999999999128E-3</v>
      </c>
      <c r="AA171" s="83">
        <f t="shared" si="7"/>
        <v>0.19446845289540976</v>
      </c>
      <c r="AB171" s="83">
        <f>AA171-XJO_90DSMR</f>
        <v>6.3606440250375429E-2</v>
      </c>
      <c r="AC171" s="83">
        <f t="shared" si="8"/>
        <v>4.0457792413245795E-3</v>
      </c>
    </row>
    <row r="172" spans="1:29" x14ac:dyDescent="0.25">
      <c r="A172" s="92">
        <v>41863</v>
      </c>
      <c r="B172">
        <v>0.92559999999999998</v>
      </c>
      <c r="C172">
        <v>71.099999999999994</v>
      </c>
      <c r="D172">
        <v>5.6978</v>
      </c>
      <c r="E172">
        <v>94.66</v>
      </c>
      <c r="F172">
        <v>0.69230000000000003</v>
      </c>
      <c r="G172">
        <v>950.17</v>
      </c>
      <c r="H172">
        <v>0.55220000000000002</v>
      </c>
      <c r="I172">
        <v>1.1574</v>
      </c>
      <c r="J172">
        <v>56.62</v>
      </c>
      <c r="K172">
        <v>29.7</v>
      </c>
      <c r="L172">
        <v>1.1002000000000001</v>
      </c>
      <c r="M172">
        <v>27.77</v>
      </c>
      <c r="N172">
        <v>2.9578000000000002</v>
      </c>
      <c r="O172">
        <v>10811</v>
      </c>
      <c r="P172">
        <v>19621</v>
      </c>
      <c r="Q172">
        <v>3.3993000000000002</v>
      </c>
      <c r="R172">
        <v>2.2686000000000002</v>
      </c>
      <c r="S172">
        <v>7.1744000000000003</v>
      </c>
      <c r="T172">
        <v>1.0128999999999999</v>
      </c>
      <c r="U172">
        <v>9.8636999999999997</v>
      </c>
      <c r="V172">
        <v>0.84030000000000005</v>
      </c>
      <c r="W172">
        <v>40.6</v>
      </c>
      <c r="X172">
        <v>0.60440000000000005</v>
      </c>
      <c r="Y172" s="84">
        <f>EOD_T-A172</f>
        <v>231</v>
      </c>
      <c r="Z172" s="83">
        <f t="shared" si="6"/>
        <v>1.0000000000000009E-3</v>
      </c>
      <c r="AA172" s="83">
        <f t="shared" si="7"/>
        <v>0.10775862068965526</v>
      </c>
      <c r="AB172" s="83">
        <f>AA172-XJO_90DSMR</f>
        <v>-2.3103391955379068E-2</v>
      </c>
      <c r="AC172" s="83">
        <f t="shared" si="8"/>
        <v>5.3376671984387426E-4</v>
      </c>
    </row>
    <row r="173" spans="1:29" x14ac:dyDescent="0.25">
      <c r="A173" s="92">
        <v>41862</v>
      </c>
      <c r="B173">
        <v>0.92800000000000005</v>
      </c>
      <c r="C173">
        <v>71.2</v>
      </c>
      <c r="D173">
        <v>5.7117000000000004</v>
      </c>
      <c r="E173">
        <v>94.79</v>
      </c>
      <c r="F173">
        <v>0.69259999999999999</v>
      </c>
      <c r="G173">
        <v>956.16</v>
      </c>
      <c r="H173">
        <v>0.55300000000000005</v>
      </c>
      <c r="I173">
        <v>1.1594</v>
      </c>
      <c r="J173">
        <v>56.71</v>
      </c>
      <c r="K173">
        <v>29.81</v>
      </c>
      <c r="L173">
        <v>1.0955999999999999</v>
      </c>
      <c r="M173">
        <v>27.84</v>
      </c>
      <c r="N173">
        <v>2.9659</v>
      </c>
      <c r="O173">
        <v>10825</v>
      </c>
      <c r="P173">
        <v>19683</v>
      </c>
      <c r="Q173">
        <v>3.4081000000000001</v>
      </c>
      <c r="R173">
        <v>2.2745000000000002</v>
      </c>
      <c r="S173">
        <v>7.1931000000000003</v>
      </c>
      <c r="T173">
        <v>1.0183</v>
      </c>
      <c r="U173">
        <v>9.8902000000000001</v>
      </c>
      <c r="V173">
        <v>0.84089999999999998</v>
      </c>
      <c r="W173">
        <v>40.76</v>
      </c>
      <c r="X173">
        <v>0.60580000000000001</v>
      </c>
      <c r="Y173" s="84">
        <f>EOD_T-A173</f>
        <v>232</v>
      </c>
      <c r="Z173" s="83">
        <f t="shared" si="6"/>
        <v>1.2000000000000899E-3</v>
      </c>
      <c r="AA173" s="83">
        <f t="shared" si="7"/>
        <v>0.12978585334199544</v>
      </c>
      <c r="AB173" s="83">
        <f>AA173-XJO_90DSMR</f>
        <v>-1.0761593030388927E-3</v>
      </c>
      <c r="AC173" s="83">
        <f t="shared" si="8"/>
        <v>1.1581188455171554E-6</v>
      </c>
    </row>
    <row r="174" spans="1:29" x14ac:dyDescent="0.25">
      <c r="A174" s="92">
        <v>41859</v>
      </c>
      <c r="B174">
        <v>0.92459999999999998</v>
      </c>
      <c r="C174">
        <v>71.099999999999994</v>
      </c>
      <c r="D174">
        <v>5.6914999999999996</v>
      </c>
      <c r="E174">
        <v>94.11</v>
      </c>
      <c r="F174">
        <v>0.69220000000000004</v>
      </c>
      <c r="G174">
        <v>958.3</v>
      </c>
      <c r="H174">
        <v>0.55010000000000003</v>
      </c>
      <c r="I174">
        <v>1.159</v>
      </c>
      <c r="J174">
        <v>56.97</v>
      </c>
      <c r="K174">
        <v>29.77</v>
      </c>
      <c r="L174">
        <v>1.0954999999999999</v>
      </c>
      <c r="M174">
        <v>27.75</v>
      </c>
      <c r="N174">
        <v>2.9712000000000001</v>
      </c>
      <c r="O174">
        <v>10920</v>
      </c>
      <c r="P174">
        <v>19615</v>
      </c>
      <c r="Q174">
        <v>3.3956</v>
      </c>
      <c r="R174">
        <v>2.2662</v>
      </c>
      <c r="S174">
        <v>7.1672000000000002</v>
      </c>
      <c r="T174">
        <v>1.0115000000000001</v>
      </c>
      <c r="U174">
        <v>9.9809000000000001</v>
      </c>
      <c r="V174">
        <v>0.83960000000000001</v>
      </c>
      <c r="W174">
        <v>40.9</v>
      </c>
      <c r="X174">
        <v>0.60389999999999999</v>
      </c>
      <c r="Y174" s="84">
        <f>EOD_T-A174</f>
        <v>235</v>
      </c>
      <c r="Z174" s="83">
        <f t="shared" si="6"/>
        <v>-6.0000000000000053E-3</v>
      </c>
      <c r="AA174" s="83">
        <f t="shared" si="7"/>
        <v>-0.64738886491152414</v>
      </c>
      <c r="AB174" s="83">
        <f>AA174-XJO_90DSMR</f>
        <v>-0.77825087755655842</v>
      </c>
      <c r="AC174" s="83">
        <f t="shared" si="8"/>
        <v>0.60567442841755326</v>
      </c>
    </row>
    <row r="175" spans="1:29" x14ac:dyDescent="0.25">
      <c r="A175" s="92">
        <v>41858</v>
      </c>
      <c r="B175">
        <v>0.92679999999999996</v>
      </c>
      <c r="C175">
        <v>71.3</v>
      </c>
      <c r="D175">
        <v>5.7089999999999996</v>
      </c>
      <c r="E175">
        <v>94.88</v>
      </c>
      <c r="F175">
        <v>0.6925</v>
      </c>
      <c r="G175">
        <v>961.6</v>
      </c>
      <c r="H175">
        <v>0.55030000000000001</v>
      </c>
      <c r="I175">
        <v>1.1593</v>
      </c>
      <c r="J175">
        <v>56.91</v>
      </c>
      <c r="K175">
        <v>29.92</v>
      </c>
      <c r="L175">
        <v>1.0951</v>
      </c>
      <c r="M175">
        <v>27.8</v>
      </c>
      <c r="N175">
        <v>2.9767000000000001</v>
      </c>
      <c r="O175">
        <v>10922</v>
      </c>
      <c r="P175">
        <v>19667</v>
      </c>
      <c r="Q175">
        <v>3.4037000000000002</v>
      </c>
      <c r="R175">
        <v>2.2688000000000001</v>
      </c>
      <c r="S175">
        <v>7.1832000000000003</v>
      </c>
      <c r="T175">
        <v>1.0122</v>
      </c>
      <c r="U175">
        <v>9.9435000000000002</v>
      </c>
      <c r="V175">
        <v>0.84130000000000005</v>
      </c>
      <c r="W175">
        <v>40.74</v>
      </c>
      <c r="X175">
        <v>0.60589999999999999</v>
      </c>
      <c r="Y175" s="84">
        <f>EOD_T-A175</f>
        <v>236</v>
      </c>
      <c r="Z175" s="83">
        <f t="shared" si="6"/>
        <v>-7.4000000000000732E-3</v>
      </c>
      <c r="AA175" s="83">
        <f t="shared" si="7"/>
        <v>-0.79518590156888813</v>
      </c>
      <c r="AB175" s="83">
        <f>AA175-XJO_90DSMR</f>
        <v>-0.92604791421392241</v>
      </c>
      <c r="AC175" s="83">
        <f t="shared" si="8"/>
        <v>0.85756473941995615</v>
      </c>
    </row>
    <row r="176" spans="1:29" x14ac:dyDescent="0.25">
      <c r="A176" s="92">
        <v>41857</v>
      </c>
      <c r="B176">
        <v>0.93059999999999998</v>
      </c>
      <c r="C176">
        <v>71.599999999999994</v>
      </c>
      <c r="D176">
        <v>5.7397999999999998</v>
      </c>
      <c r="E176">
        <v>95.49</v>
      </c>
      <c r="F176">
        <v>0.69630000000000003</v>
      </c>
      <c r="G176">
        <v>961.96</v>
      </c>
      <c r="H176">
        <v>0.55189999999999995</v>
      </c>
      <c r="I176">
        <v>1.1618999999999999</v>
      </c>
      <c r="J176">
        <v>57.06</v>
      </c>
      <c r="K176">
        <v>29.94</v>
      </c>
      <c r="L176">
        <v>1.1034999999999999</v>
      </c>
      <c r="M176">
        <v>27.92</v>
      </c>
      <c r="N176">
        <v>2.9802</v>
      </c>
      <c r="O176">
        <v>10939</v>
      </c>
      <c r="P176">
        <v>19743</v>
      </c>
      <c r="Q176">
        <v>3.4176000000000002</v>
      </c>
      <c r="R176">
        <v>2.2780999999999998</v>
      </c>
      <c r="S176">
        <v>7.2126000000000001</v>
      </c>
      <c r="T176">
        <v>1.0210999999999999</v>
      </c>
      <c r="U176">
        <v>10.047700000000001</v>
      </c>
      <c r="V176">
        <v>0.8468</v>
      </c>
      <c r="W176">
        <v>40.67</v>
      </c>
      <c r="X176">
        <v>0.60760000000000003</v>
      </c>
      <c r="Y176" s="84">
        <f>EOD_T-A176</f>
        <v>237</v>
      </c>
      <c r="Z176" s="83">
        <f t="shared" si="6"/>
        <v>1.1999999999999789E-3</v>
      </c>
      <c r="AA176" s="83">
        <f t="shared" si="7"/>
        <v>0.12845215157353659</v>
      </c>
      <c r="AB176" s="83">
        <f>AA176-XJO_90DSMR</f>
        <v>-2.4098610714977375E-3</v>
      </c>
      <c r="AC176" s="83">
        <f t="shared" si="8"/>
        <v>5.8074303839202237E-6</v>
      </c>
    </row>
    <row r="177" spans="1:29" x14ac:dyDescent="0.25">
      <c r="A177" s="92">
        <v>41856</v>
      </c>
      <c r="B177">
        <v>0.93420000000000003</v>
      </c>
      <c r="C177">
        <v>71.7</v>
      </c>
      <c r="D177">
        <v>5.7685000000000004</v>
      </c>
      <c r="E177">
        <v>95.74</v>
      </c>
      <c r="F177">
        <v>0.69589999999999996</v>
      </c>
      <c r="G177">
        <v>960.64</v>
      </c>
      <c r="H177">
        <v>0.55379999999999996</v>
      </c>
      <c r="I177">
        <v>1.1624000000000001</v>
      </c>
      <c r="J177">
        <v>56.86</v>
      </c>
      <c r="K177">
        <v>29.96</v>
      </c>
      <c r="L177">
        <v>1.0954999999999999</v>
      </c>
      <c r="M177">
        <v>28.02</v>
      </c>
      <c r="N177">
        <v>2.9759000000000002</v>
      </c>
      <c r="O177">
        <v>10925</v>
      </c>
      <c r="P177">
        <v>19833</v>
      </c>
      <c r="Q177">
        <v>3.4308000000000001</v>
      </c>
      <c r="R177">
        <v>2.2869000000000002</v>
      </c>
      <c r="S177">
        <v>7.2401999999999997</v>
      </c>
      <c r="T177">
        <v>1.0196000000000001</v>
      </c>
      <c r="U177">
        <v>9.9620999999999995</v>
      </c>
      <c r="V177">
        <v>0.84689999999999999</v>
      </c>
      <c r="W177">
        <v>40.68</v>
      </c>
      <c r="X177">
        <v>0.60980000000000001</v>
      </c>
      <c r="Y177" s="84">
        <f>EOD_T-A177</f>
        <v>238</v>
      </c>
      <c r="Z177" s="83">
        <f t="shared" si="6"/>
        <v>1.8000000000000238E-3</v>
      </c>
      <c r="AA177" s="83">
        <f t="shared" si="7"/>
        <v>0.19367333763718786</v>
      </c>
      <c r="AB177" s="83">
        <f>AA177-XJO_90DSMR</f>
        <v>6.2811324992153528E-2</v>
      </c>
      <c r="AC177" s="83">
        <f t="shared" si="8"/>
        <v>3.9452625472699305E-3</v>
      </c>
    </row>
    <row r="178" spans="1:29" x14ac:dyDescent="0.25">
      <c r="A178" s="92">
        <v>41852</v>
      </c>
      <c r="B178">
        <v>0.9294</v>
      </c>
      <c r="C178">
        <v>71.5</v>
      </c>
      <c r="D178">
        <v>5.7392000000000003</v>
      </c>
      <c r="E178">
        <v>95.66</v>
      </c>
      <c r="F178">
        <v>0.69440000000000002</v>
      </c>
      <c r="G178">
        <v>963.83</v>
      </c>
      <c r="H178">
        <v>0.55069999999999997</v>
      </c>
      <c r="I178">
        <v>1.1607000000000001</v>
      </c>
      <c r="J178">
        <v>56.54</v>
      </c>
      <c r="K178">
        <v>30</v>
      </c>
      <c r="L178">
        <v>1.0939000000000001</v>
      </c>
      <c r="M178">
        <v>27.9</v>
      </c>
      <c r="N178">
        <v>2.9847999999999999</v>
      </c>
      <c r="O178">
        <v>10761</v>
      </c>
      <c r="P178">
        <v>19731</v>
      </c>
      <c r="Q178">
        <v>3.4131999999999998</v>
      </c>
      <c r="R178">
        <v>2.2751999999999999</v>
      </c>
      <c r="S178">
        <v>7.2028999999999996</v>
      </c>
      <c r="T178">
        <v>1.0152000000000001</v>
      </c>
      <c r="U178">
        <v>9.9719999999999995</v>
      </c>
      <c r="V178">
        <v>0.8448</v>
      </c>
      <c r="W178">
        <v>40.61</v>
      </c>
      <c r="X178">
        <v>0.6069</v>
      </c>
      <c r="Y178" s="84">
        <f>EOD_T-A178</f>
        <v>242</v>
      </c>
      <c r="Z178" s="83">
        <f t="shared" si="6"/>
        <v>-8.80000000000003E-3</v>
      </c>
      <c r="AA178" s="83">
        <f t="shared" si="7"/>
        <v>-0.94380094380094692</v>
      </c>
      <c r="AB178" s="83">
        <f>AA178-XJO_90DSMR</f>
        <v>-1.0746629564459813</v>
      </c>
      <c r="AC178" s="83">
        <f t="shared" si="8"/>
        <v>1.1549004699572172</v>
      </c>
    </row>
    <row r="179" spans="1:29" x14ac:dyDescent="0.25">
      <c r="A179" s="92">
        <v>41851</v>
      </c>
      <c r="B179">
        <v>0.93240000000000001</v>
      </c>
      <c r="C179">
        <v>71.5</v>
      </c>
      <c r="D179">
        <v>5.7553000000000001</v>
      </c>
      <c r="E179">
        <v>95.79</v>
      </c>
      <c r="F179">
        <v>0.69589999999999996</v>
      </c>
      <c r="G179">
        <v>958.23</v>
      </c>
      <c r="H179">
        <v>0.55089999999999995</v>
      </c>
      <c r="I179">
        <v>1.1620999999999999</v>
      </c>
      <c r="J179">
        <v>56.18</v>
      </c>
      <c r="K179">
        <v>29.82</v>
      </c>
      <c r="L179">
        <v>1.0956999999999999</v>
      </c>
      <c r="M179">
        <v>27.94</v>
      </c>
      <c r="N179">
        <v>2.9744000000000002</v>
      </c>
      <c r="O179">
        <v>10795</v>
      </c>
      <c r="P179">
        <v>19804</v>
      </c>
      <c r="Q179">
        <v>3.4241999999999999</v>
      </c>
      <c r="R179">
        <v>2.2825000000000002</v>
      </c>
      <c r="S179">
        <v>7.2262000000000004</v>
      </c>
      <c r="T179">
        <v>1.0166999999999999</v>
      </c>
      <c r="U179">
        <v>9.9534000000000002</v>
      </c>
      <c r="V179">
        <v>0.84699999999999998</v>
      </c>
      <c r="W179">
        <v>40.49</v>
      </c>
      <c r="X179">
        <v>0.60809999999999997</v>
      </c>
      <c r="Y179" s="84">
        <f>EOD_T-A179</f>
        <v>243</v>
      </c>
      <c r="Z179" s="83">
        <f t="shared" si="6"/>
        <v>-7.0999999999999952E-3</v>
      </c>
      <c r="AA179" s="83">
        <f t="shared" si="7"/>
        <v>-0.75676827968450167</v>
      </c>
      <c r="AB179" s="83">
        <f>AA179-XJO_90DSMR</f>
        <v>-0.88763029232953605</v>
      </c>
      <c r="AC179" s="83">
        <f t="shared" si="8"/>
        <v>0.78788753586101767</v>
      </c>
    </row>
    <row r="180" spans="1:29" x14ac:dyDescent="0.25">
      <c r="A180" s="92">
        <v>41850</v>
      </c>
      <c r="B180">
        <v>0.93820000000000003</v>
      </c>
      <c r="C180">
        <v>71.900000000000006</v>
      </c>
      <c r="D180">
        <v>5.7956000000000003</v>
      </c>
      <c r="E180">
        <v>95.81</v>
      </c>
      <c r="F180">
        <v>0.69969999999999999</v>
      </c>
      <c r="G180">
        <v>961</v>
      </c>
      <c r="H180">
        <v>0.55369999999999997</v>
      </c>
      <c r="I180">
        <v>1.1657</v>
      </c>
      <c r="J180">
        <v>56.43</v>
      </c>
      <c r="K180">
        <v>29.9</v>
      </c>
      <c r="L180">
        <v>1.1025</v>
      </c>
      <c r="M180">
        <v>28.1</v>
      </c>
      <c r="N180">
        <v>2.9839000000000002</v>
      </c>
      <c r="O180">
        <v>10862</v>
      </c>
      <c r="P180">
        <v>19927</v>
      </c>
      <c r="Q180">
        <v>3.4455</v>
      </c>
      <c r="R180">
        <v>2.2967</v>
      </c>
      <c r="S180">
        <v>7.2710999999999997</v>
      </c>
      <c r="T180">
        <v>1.0185999999999999</v>
      </c>
      <c r="U180">
        <v>9.9568999999999992</v>
      </c>
      <c r="V180">
        <v>0.85089999999999999</v>
      </c>
      <c r="W180">
        <v>40.71</v>
      </c>
      <c r="X180">
        <v>0.61109999999999998</v>
      </c>
      <c r="Y180" s="84">
        <f>EOD_T-A180</f>
        <v>244</v>
      </c>
      <c r="Z180" s="83">
        <f t="shared" si="6"/>
        <v>-7.9999999999991189E-4</v>
      </c>
      <c r="AA180" s="83">
        <f t="shared" si="7"/>
        <v>-8.5151676423620204E-2</v>
      </c>
      <c r="AB180" s="83">
        <f>AA180-XJO_90DSMR</f>
        <v>-0.21601368906865454</v>
      </c>
      <c r="AC180" s="83">
        <f t="shared" si="8"/>
        <v>4.6661913865049358E-2</v>
      </c>
    </row>
    <row r="181" spans="1:29" x14ac:dyDescent="0.25">
      <c r="A181" s="92">
        <v>41849</v>
      </c>
      <c r="B181">
        <v>0.9395</v>
      </c>
      <c r="C181">
        <v>71.900000000000006</v>
      </c>
      <c r="D181">
        <v>5.8078000000000003</v>
      </c>
      <c r="E181">
        <v>95.82</v>
      </c>
      <c r="F181">
        <v>0.69950000000000001</v>
      </c>
      <c r="G181">
        <v>962.47</v>
      </c>
      <c r="H181">
        <v>0.55349999999999999</v>
      </c>
      <c r="I181">
        <v>1.1669</v>
      </c>
      <c r="J181">
        <v>56.5</v>
      </c>
      <c r="K181">
        <v>29.89</v>
      </c>
      <c r="L181">
        <v>1.1032999999999999</v>
      </c>
      <c r="M181">
        <v>28.14</v>
      </c>
      <c r="N181">
        <v>2.9824000000000002</v>
      </c>
      <c r="O181">
        <v>10878</v>
      </c>
      <c r="P181">
        <v>19946</v>
      </c>
      <c r="Q181">
        <v>3.4502999999999999</v>
      </c>
      <c r="R181">
        <v>2.2970999999999999</v>
      </c>
      <c r="S181">
        <v>7.2812999999999999</v>
      </c>
      <c r="T181">
        <v>1.0157</v>
      </c>
      <c r="U181">
        <v>9.9517000000000007</v>
      </c>
      <c r="V181">
        <v>0.85</v>
      </c>
      <c r="W181">
        <v>40.75</v>
      </c>
      <c r="X181">
        <v>0.61170000000000002</v>
      </c>
      <c r="Y181" s="84">
        <f>EOD_T-A181</f>
        <v>245</v>
      </c>
      <c r="Z181" s="83">
        <f t="shared" si="6"/>
        <v>-1.9000000000000128E-3</v>
      </c>
      <c r="AA181" s="83">
        <f t="shared" si="7"/>
        <v>-0.20234291799787144</v>
      </c>
      <c r="AB181" s="83">
        <f>AA181-XJO_90DSMR</f>
        <v>-0.33320493064290579</v>
      </c>
      <c r="AC181" s="83">
        <f t="shared" si="8"/>
        <v>0.11102552580474366</v>
      </c>
    </row>
    <row r="182" spans="1:29" x14ac:dyDescent="0.25">
      <c r="A182" s="92">
        <v>41848</v>
      </c>
      <c r="B182">
        <v>0.93899999999999995</v>
      </c>
      <c r="C182">
        <v>71.900000000000006</v>
      </c>
      <c r="D182">
        <v>5.8085000000000004</v>
      </c>
      <c r="E182">
        <v>95.6</v>
      </c>
      <c r="F182">
        <v>0.69920000000000004</v>
      </c>
      <c r="G182">
        <v>963.7</v>
      </c>
      <c r="H182">
        <v>0.55300000000000005</v>
      </c>
      <c r="I182">
        <v>1.1661999999999999</v>
      </c>
      <c r="J182">
        <v>56.43</v>
      </c>
      <c r="K182">
        <v>29.88</v>
      </c>
      <c r="L182">
        <v>1.0996999999999999</v>
      </c>
      <c r="M182">
        <v>28.14</v>
      </c>
      <c r="N182">
        <v>2.9809000000000001</v>
      </c>
      <c r="O182">
        <v>10872</v>
      </c>
      <c r="P182">
        <v>19944</v>
      </c>
      <c r="Q182">
        <v>3.4485000000000001</v>
      </c>
      <c r="R182">
        <v>2.2902</v>
      </c>
      <c r="S182">
        <v>7.2774000000000001</v>
      </c>
      <c r="T182">
        <v>1.0145999999999999</v>
      </c>
      <c r="U182">
        <v>9.8572000000000006</v>
      </c>
      <c r="V182">
        <v>0.8498</v>
      </c>
      <c r="W182">
        <v>40.67</v>
      </c>
      <c r="X182">
        <v>0.61119999999999997</v>
      </c>
      <c r="Y182" s="84">
        <f>EOD_T-A182</f>
        <v>246</v>
      </c>
      <c r="Z182" s="83">
        <f t="shared" si="6"/>
        <v>-5.8000000000000274E-3</v>
      </c>
      <c r="AA182" s="83">
        <f t="shared" si="7"/>
        <v>-0.61610367537710087</v>
      </c>
      <c r="AB182" s="83">
        <f>AA182-XJO_90DSMR</f>
        <v>-0.74696568802213514</v>
      </c>
      <c r="AC182" s="83">
        <f t="shared" si="8"/>
        <v>0.55795773908238178</v>
      </c>
    </row>
    <row r="183" spans="1:29" x14ac:dyDescent="0.25">
      <c r="A183" s="92">
        <v>41845</v>
      </c>
      <c r="B183">
        <v>0.94140000000000001</v>
      </c>
      <c r="C183">
        <v>72.099999999999994</v>
      </c>
      <c r="D183">
        <v>5.8335999999999997</v>
      </c>
      <c r="E183">
        <v>95.77</v>
      </c>
      <c r="F183">
        <v>0.69899999999999995</v>
      </c>
      <c r="G183">
        <v>965.78</v>
      </c>
      <c r="H183">
        <v>0.55410000000000004</v>
      </c>
      <c r="I183">
        <v>1.1689000000000001</v>
      </c>
      <c r="J183">
        <v>56.63</v>
      </c>
      <c r="K183">
        <v>30</v>
      </c>
      <c r="L183">
        <v>1.0975999999999999</v>
      </c>
      <c r="M183">
        <v>28.22</v>
      </c>
      <c r="N183">
        <v>2.9923000000000002</v>
      </c>
      <c r="O183">
        <v>10920</v>
      </c>
      <c r="P183">
        <v>19995</v>
      </c>
      <c r="Q183">
        <v>3.4573</v>
      </c>
      <c r="R183">
        <v>2.2961</v>
      </c>
      <c r="S183">
        <v>7.2961</v>
      </c>
      <c r="T183">
        <v>1.0113000000000001</v>
      </c>
      <c r="U183">
        <v>9.9120000000000008</v>
      </c>
      <c r="V183">
        <v>0.84930000000000005</v>
      </c>
      <c r="W183">
        <v>40.81</v>
      </c>
      <c r="X183">
        <v>0.61209999999999998</v>
      </c>
      <c r="Y183" s="84">
        <f>EOD_T-A183</f>
        <v>249</v>
      </c>
      <c r="Z183" s="83">
        <f t="shared" si="6"/>
        <v>-2.0000000000000018E-3</v>
      </c>
      <c r="AA183" s="83">
        <f t="shared" si="7"/>
        <v>-0.21168501270110099</v>
      </c>
      <c r="AB183" s="83">
        <f>AA183-XJO_90DSMR</f>
        <v>-0.34254702534613535</v>
      </c>
      <c r="AC183" s="83">
        <f t="shared" si="8"/>
        <v>0.11733846457348589</v>
      </c>
    </row>
    <row r="184" spans="1:29" x14ac:dyDescent="0.25">
      <c r="A184" s="92">
        <v>41844</v>
      </c>
      <c r="B184">
        <v>0.94479999999999997</v>
      </c>
      <c r="C184">
        <v>72.3</v>
      </c>
      <c r="D184">
        <v>5.8506</v>
      </c>
      <c r="E184">
        <v>95.87</v>
      </c>
      <c r="F184">
        <v>0.70209999999999995</v>
      </c>
      <c r="G184">
        <v>971.59</v>
      </c>
      <c r="H184">
        <v>0.55469999999999997</v>
      </c>
      <c r="I184">
        <v>1.1697</v>
      </c>
      <c r="J184">
        <v>56.69</v>
      </c>
      <c r="K184">
        <v>30.07</v>
      </c>
      <c r="L184">
        <v>1.1013999999999999</v>
      </c>
      <c r="M184">
        <v>28.33</v>
      </c>
      <c r="N184">
        <v>2.9964</v>
      </c>
      <c r="O184">
        <v>10903</v>
      </c>
      <c r="P184">
        <v>20058</v>
      </c>
      <c r="Q184">
        <v>3.4698000000000002</v>
      </c>
      <c r="R184">
        <v>2.3043999999999998</v>
      </c>
      <c r="S184">
        <v>7.3228</v>
      </c>
      <c r="T184">
        <v>1.0144</v>
      </c>
      <c r="U184">
        <v>9.9440000000000008</v>
      </c>
      <c r="V184">
        <v>0.8528</v>
      </c>
      <c r="W184">
        <v>40.909999999999997</v>
      </c>
      <c r="X184">
        <v>0.61409999999999998</v>
      </c>
      <c r="Y184" s="84">
        <f>EOD_T-A184</f>
        <v>250</v>
      </c>
      <c r="Z184" s="83">
        <f t="shared" si="6"/>
        <v>5.9000000000000163E-3</v>
      </c>
      <c r="AA184" s="83">
        <f t="shared" si="7"/>
        <v>0.62539749841000802</v>
      </c>
      <c r="AB184" s="83">
        <f>AA184-XJO_90DSMR</f>
        <v>0.49453548576497369</v>
      </c>
      <c r="AC184" s="83">
        <f t="shared" si="8"/>
        <v>0.24456534668079849</v>
      </c>
    </row>
    <row r="185" spans="1:29" x14ac:dyDescent="0.25">
      <c r="A185" s="92">
        <v>41843</v>
      </c>
      <c r="B185">
        <v>0.94340000000000002</v>
      </c>
      <c r="C185">
        <v>72.099999999999994</v>
      </c>
      <c r="D185">
        <v>5.8490000000000002</v>
      </c>
      <c r="E185">
        <v>95.67</v>
      </c>
      <c r="F185">
        <v>0.7006</v>
      </c>
      <c r="G185">
        <v>965.81</v>
      </c>
      <c r="H185">
        <v>0.55269999999999997</v>
      </c>
      <c r="I185">
        <v>1.1688000000000001</v>
      </c>
      <c r="J185">
        <v>56.76</v>
      </c>
      <c r="K185">
        <v>29.97</v>
      </c>
      <c r="L185">
        <v>1.087</v>
      </c>
      <c r="M185">
        <v>28.28</v>
      </c>
      <c r="N185">
        <v>2.992</v>
      </c>
      <c r="O185">
        <v>10854</v>
      </c>
      <c r="P185">
        <v>20022</v>
      </c>
      <c r="Q185">
        <v>3.4645999999999999</v>
      </c>
      <c r="R185">
        <v>2.3010000000000002</v>
      </c>
      <c r="S185">
        <v>7.3127000000000004</v>
      </c>
      <c r="T185">
        <v>1.0125999999999999</v>
      </c>
      <c r="U185">
        <v>9.9717000000000002</v>
      </c>
      <c r="V185">
        <v>0.85129999999999995</v>
      </c>
      <c r="W185">
        <v>40.840000000000003</v>
      </c>
      <c r="X185">
        <v>0.61299999999999999</v>
      </c>
      <c r="Y185" s="84">
        <f>EOD_T-A185</f>
        <v>251</v>
      </c>
      <c r="Z185" s="83">
        <f t="shared" si="6"/>
        <v>4.4000000000000705E-3</v>
      </c>
      <c r="AA185" s="83">
        <f t="shared" si="7"/>
        <v>0.46863350729577913</v>
      </c>
      <c r="AB185" s="83">
        <f>AA185-XJO_90DSMR</f>
        <v>0.3377714946507448</v>
      </c>
      <c r="AC185" s="83">
        <f t="shared" si="8"/>
        <v>0.11408958259859812</v>
      </c>
    </row>
    <row r="186" spans="1:29" x14ac:dyDescent="0.25">
      <c r="A186" s="92">
        <v>41842</v>
      </c>
      <c r="B186">
        <v>0.93889999999999996</v>
      </c>
      <c r="C186">
        <v>71.8</v>
      </c>
      <c r="D186">
        <v>5.8270999999999997</v>
      </c>
      <c r="E186">
        <v>95.35</v>
      </c>
      <c r="F186">
        <v>0.69430000000000003</v>
      </c>
      <c r="G186">
        <v>961.86</v>
      </c>
      <c r="H186">
        <v>0.54969999999999997</v>
      </c>
      <c r="I186">
        <v>1.1648000000000001</v>
      </c>
      <c r="J186">
        <v>56.51</v>
      </c>
      <c r="K186">
        <v>29.93</v>
      </c>
      <c r="L186">
        <v>1.0819000000000001</v>
      </c>
      <c r="M186">
        <v>28.15</v>
      </c>
      <c r="N186">
        <v>2.9828999999999999</v>
      </c>
      <c r="O186">
        <v>10811</v>
      </c>
      <c r="P186">
        <v>19923</v>
      </c>
      <c r="Q186">
        <v>3.4481000000000002</v>
      </c>
      <c r="R186">
        <v>2.29</v>
      </c>
      <c r="S186">
        <v>7.2781000000000002</v>
      </c>
      <c r="T186">
        <v>1.0086999999999999</v>
      </c>
      <c r="U186">
        <v>9.9669000000000008</v>
      </c>
      <c r="V186">
        <v>0.84350000000000003</v>
      </c>
      <c r="W186">
        <v>40.71</v>
      </c>
      <c r="X186">
        <v>0.60929999999999995</v>
      </c>
      <c r="Y186" s="84">
        <f>EOD_T-A186</f>
        <v>252</v>
      </c>
      <c r="Z186" s="83">
        <f t="shared" si="6"/>
        <v>2.2999999999999687E-3</v>
      </c>
      <c r="AA186" s="83">
        <f t="shared" si="7"/>
        <v>0.24494142705004993</v>
      </c>
      <c r="AB186" s="83">
        <f>AA186-XJO_90DSMR</f>
        <v>0.11407941440501559</v>
      </c>
      <c r="AC186" s="83">
        <f t="shared" si="8"/>
        <v>1.3014112790991279E-2</v>
      </c>
    </row>
    <row r="187" spans="1:29" x14ac:dyDescent="0.25">
      <c r="A187" s="92">
        <v>41841</v>
      </c>
      <c r="B187">
        <v>0.93899999999999995</v>
      </c>
      <c r="C187">
        <v>71.8</v>
      </c>
      <c r="D187">
        <v>5.8266999999999998</v>
      </c>
      <c r="E187">
        <v>95.06</v>
      </c>
      <c r="F187">
        <v>0.69340000000000002</v>
      </c>
      <c r="G187">
        <v>964.21</v>
      </c>
      <c r="H187">
        <v>0.54930000000000001</v>
      </c>
      <c r="I187">
        <v>1.165</v>
      </c>
      <c r="J187">
        <v>56.49</v>
      </c>
      <c r="K187">
        <v>30.06</v>
      </c>
      <c r="L187">
        <v>1.0779000000000001</v>
      </c>
      <c r="M187">
        <v>28.14</v>
      </c>
      <c r="N187">
        <v>2.9784999999999999</v>
      </c>
      <c r="O187">
        <v>10858</v>
      </c>
      <c r="P187">
        <v>19935</v>
      </c>
      <c r="Q187">
        <v>3.4485000000000001</v>
      </c>
      <c r="R187">
        <v>2.2902</v>
      </c>
      <c r="S187">
        <v>7.2788000000000004</v>
      </c>
      <c r="T187">
        <v>1.0078</v>
      </c>
      <c r="U187">
        <v>9.9938000000000002</v>
      </c>
      <c r="V187">
        <v>0.84279999999999999</v>
      </c>
      <c r="W187">
        <v>40.81</v>
      </c>
      <c r="X187">
        <v>0.60929999999999995</v>
      </c>
      <c r="Y187" s="84">
        <f>EOD_T-A187</f>
        <v>253</v>
      </c>
      <c r="Z187" s="83">
        <f t="shared" si="6"/>
        <v>1.2999999999999678E-3</v>
      </c>
      <c r="AA187" s="83">
        <f t="shared" si="7"/>
        <v>0.13879991458466451</v>
      </c>
      <c r="AB187" s="83">
        <f>AA187-XJO_90DSMR</f>
        <v>7.9379019396301764E-3</v>
      </c>
      <c r="AC187" s="83">
        <f t="shared" si="8"/>
        <v>6.3010287203184515E-5</v>
      </c>
    </row>
    <row r="188" spans="1:29" x14ac:dyDescent="0.25">
      <c r="A188" s="92">
        <v>41838</v>
      </c>
      <c r="B188">
        <v>0.93659999999999999</v>
      </c>
      <c r="C188">
        <v>71.7</v>
      </c>
      <c r="D188">
        <v>5.8093000000000004</v>
      </c>
      <c r="E188">
        <v>94.9</v>
      </c>
      <c r="F188">
        <v>0.69259999999999999</v>
      </c>
      <c r="G188">
        <v>963.95</v>
      </c>
      <c r="H188">
        <v>0.54759999999999998</v>
      </c>
      <c r="I188">
        <v>1.163</v>
      </c>
      <c r="J188">
        <v>56.49</v>
      </c>
      <c r="K188">
        <v>30.16</v>
      </c>
      <c r="L188">
        <v>1.0788</v>
      </c>
      <c r="M188">
        <v>28.08</v>
      </c>
      <c r="N188">
        <v>2.9845000000000002</v>
      </c>
      <c r="O188">
        <v>10947</v>
      </c>
      <c r="P188">
        <v>19859</v>
      </c>
      <c r="Q188">
        <v>3.4397000000000002</v>
      </c>
      <c r="R188">
        <v>2.2844000000000002</v>
      </c>
      <c r="S188">
        <v>7.2598000000000003</v>
      </c>
      <c r="T188">
        <v>1.0062</v>
      </c>
      <c r="U188">
        <v>10.038</v>
      </c>
      <c r="V188">
        <v>0.84079999999999999</v>
      </c>
      <c r="W188">
        <v>40.840000000000003</v>
      </c>
      <c r="X188">
        <v>0.60770000000000002</v>
      </c>
      <c r="Y188" s="84">
        <f>EOD_T-A188</f>
        <v>256</v>
      </c>
      <c r="Z188" s="83">
        <f t="shared" si="6"/>
        <v>2.9000000000000137E-3</v>
      </c>
      <c r="AA188" s="83">
        <f t="shared" si="7"/>
        <v>0.30926735629732471</v>
      </c>
      <c r="AB188" s="83">
        <f>AA188-XJO_90DSMR</f>
        <v>0.17840534365229038</v>
      </c>
      <c r="AC188" s="83">
        <f t="shared" si="8"/>
        <v>3.1828466643691829E-2</v>
      </c>
    </row>
    <row r="189" spans="1:29" x14ac:dyDescent="0.25">
      <c r="A189" s="92">
        <v>41837</v>
      </c>
      <c r="B189">
        <v>0.93769999999999998</v>
      </c>
      <c r="C189">
        <v>71.7</v>
      </c>
      <c r="D189">
        <v>5.8164999999999996</v>
      </c>
      <c r="E189">
        <v>95.17</v>
      </c>
      <c r="F189">
        <v>0.69350000000000001</v>
      </c>
      <c r="G189">
        <v>965.03</v>
      </c>
      <c r="H189">
        <v>0.54710000000000003</v>
      </c>
      <c r="I189">
        <v>1.1639999999999999</v>
      </c>
      <c r="J189">
        <v>56.42</v>
      </c>
      <c r="K189">
        <v>30.15</v>
      </c>
      <c r="L189">
        <v>1.0773999999999999</v>
      </c>
      <c r="M189">
        <v>28.12</v>
      </c>
      <c r="N189">
        <v>2.9828000000000001</v>
      </c>
      <c r="O189">
        <v>10936</v>
      </c>
      <c r="P189">
        <v>19884</v>
      </c>
      <c r="Q189">
        <v>3.4437000000000002</v>
      </c>
      <c r="R189">
        <v>2.2871000000000001</v>
      </c>
      <c r="S189">
        <v>7.2679</v>
      </c>
      <c r="T189">
        <v>1.0062</v>
      </c>
      <c r="U189">
        <v>10.010400000000001</v>
      </c>
      <c r="V189">
        <v>0.84240000000000004</v>
      </c>
      <c r="W189">
        <v>40.86</v>
      </c>
      <c r="X189">
        <v>0.60829999999999995</v>
      </c>
      <c r="Y189" s="84">
        <f>EOD_T-A189</f>
        <v>257</v>
      </c>
      <c r="Z189" s="83">
        <f t="shared" si="6"/>
        <v>-1.0000000000000009E-3</v>
      </c>
      <c r="AA189" s="83">
        <f t="shared" si="7"/>
        <v>-0.1071007818357075</v>
      </c>
      <c r="AB189" s="83">
        <f>AA189-XJO_90DSMR</f>
        <v>-0.23796279448074181</v>
      </c>
      <c r="AC189" s="83">
        <f t="shared" si="8"/>
        <v>5.6626291557083763E-2</v>
      </c>
    </row>
    <row r="190" spans="1:29" x14ac:dyDescent="0.25">
      <c r="A190" s="92">
        <v>41836</v>
      </c>
      <c r="B190">
        <v>0.93369999999999997</v>
      </c>
      <c r="C190">
        <v>71.5</v>
      </c>
      <c r="D190">
        <v>5.7957999999999998</v>
      </c>
      <c r="E190">
        <v>94.99</v>
      </c>
      <c r="F190">
        <v>0.6885</v>
      </c>
      <c r="G190">
        <v>963.63</v>
      </c>
      <c r="H190">
        <v>0.54490000000000005</v>
      </c>
      <c r="I190">
        <v>1.1613</v>
      </c>
      <c r="J190">
        <v>56.21</v>
      </c>
      <c r="K190">
        <v>30.04</v>
      </c>
      <c r="L190">
        <v>1.0736000000000001</v>
      </c>
      <c r="M190">
        <v>28.01</v>
      </c>
      <c r="N190">
        <v>2.9826999999999999</v>
      </c>
      <c r="O190">
        <v>10980</v>
      </c>
      <c r="P190">
        <v>19790</v>
      </c>
      <c r="Q190">
        <v>3.4289999999999998</v>
      </c>
      <c r="R190">
        <v>2.2745000000000002</v>
      </c>
      <c r="S190">
        <v>7.2371999999999996</v>
      </c>
      <c r="T190">
        <v>1.0054000000000001</v>
      </c>
      <c r="U190">
        <v>10.016299999999999</v>
      </c>
      <c r="V190">
        <v>0.83689999999999998</v>
      </c>
      <c r="W190">
        <v>40.78</v>
      </c>
      <c r="X190">
        <v>0.60429999999999995</v>
      </c>
      <c r="Y190" s="84">
        <f>EOD_T-A190</f>
        <v>258</v>
      </c>
      <c r="Z190" s="83">
        <f t="shared" si="6"/>
        <v>-6.2999999999999723E-3</v>
      </c>
      <c r="AA190" s="83">
        <f t="shared" si="7"/>
        <v>-0.67114093959731247</v>
      </c>
      <c r="AB190" s="83">
        <f>AA190-XJO_90DSMR</f>
        <v>-0.80200295224234686</v>
      </c>
      <c r="AC190" s="83">
        <f t="shared" si="8"/>
        <v>0.6432087354054401</v>
      </c>
    </row>
    <row r="191" spans="1:29" x14ac:dyDescent="0.25">
      <c r="A191" s="92">
        <v>41835</v>
      </c>
      <c r="B191">
        <v>0.93869999999999998</v>
      </c>
      <c r="C191">
        <v>71.8</v>
      </c>
      <c r="D191">
        <v>5.8285999999999998</v>
      </c>
      <c r="E191">
        <v>95.34</v>
      </c>
      <c r="F191">
        <v>0.68930000000000002</v>
      </c>
      <c r="G191">
        <v>964.37</v>
      </c>
      <c r="H191">
        <v>0.54949999999999999</v>
      </c>
      <c r="I191">
        <v>1.1667000000000001</v>
      </c>
      <c r="J191">
        <v>56.51</v>
      </c>
      <c r="K191">
        <v>30.2</v>
      </c>
      <c r="L191">
        <v>1.0663</v>
      </c>
      <c r="M191">
        <v>28.14</v>
      </c>
      <c r="N191">
        <v>2.9855</v>
      </c>
      <c r="O191">
        <v>11011</v>
      </c>
      <c r="P191">
        <v>19900</v>
      </c>
      <c r="Q191">
        <v>3.4474</v>
      </c>
      <c r="R191">
        <v>2.2867000000000002</v>
      </c>
      <c r="S191">
        <v>7.2750000000000004</v>
      </c>
      <c r="T191">
        <v>1.0071000000000001</v>
      </c>
      <c r="U191">
        <v>10.0471</v>
      </c>
      <c r="V191">
        <v>0.83730000000000004</v>
      </c>
      <c r="W191">
        <v>40.909999999999997</v>
      </c>
      <c r="X191">
        <v>0.60729999999999995</v>
      </c>
      <c r="Y191" s="84">
        <f>EOD_T-A191</f>
        <v>259</v>
      </c>
      <c r="Z191" s="83">
        <f t="shared" si="6"/>
        <v>-4.0000000000006697E-4</v>
      </c>
      <c r="AA191" s="83">
        <f t="shared" si="7"/>
        <v>-4.2553191489368827E-2</v>
      </c>
      <c r="AB191" s="83">
        <f>AA191-XJO_90DSMR</f>
        <v>-0.17341520413440314</v>
      </c>
      <c r="AC191" s="83">
        <f t="shared" si="8"/>
        <v>3.0072833024976712E-2</v>
      </c>
    </row>
    <row r="192" spans="1:29" x14ac:dyDescent="0.25">
      <c r="A192" s="92">
        <v>41834</v>
      </c>
      <c r="B192">
        <v>0.94</v>
      </c>
      <c r="C192">
        <v>71.8</v>
      </c>
      <c r="D192">
        <v>5.8350999999999997</v>
      </c>
      <c r="E192">
        <v>95.33</v>
      </c>
      <c r="F192">
        <v>0.69099999999999995</v>
      </c>
      <c r="G192">
        <v>957.25</v>
      </c>
      <c r="H192">
        <v>0.54920000000000002</v>
      </c>
      <c r="I192">
        <v>1.1665000000000001</v>
      </c>
      <c r="J192">
        <v>56.37</v>
      </c>
      <c r="K192">
        <v>30.22</v>
      </c>
      <c r="L192">
        <v>1.0667</v>
      </c>
      <c r="M192">
        <v>28.14</v>
      </c>
      <c r="N192">
        <v>2.9872999999999998</v>
      </c>
      <c r="O192">
        <v>10956</v>
      </c>
      <c r="P192">
        <v>19919</v>
      </c>
      <c r="Q192">
        <v>3.4521999999999999</v>
      </c>
      <c r="R192">
        <v>2.2898999999999998</v>
      </c>
      <c r="S192">
        <v>7.2850999999999999</v>
      </c>
      <c r="T192">
        <v>1.01</v>
      </c>
      <c r="U192">
        <v>10.0975</v>
      </c>
      <c r="V192">
        <v>0.83909999999999996</v>
      </c>
      <c r="W192">
        <v>40.92</v>
      </c>
      <c r="X192">
        <v>0.60840000000000005</v>
      </c>
      <c r="Y192" s="84">
        <f>EOD_T-A192</f>
        <v>260</v>
      </c>
      <c r="Z192" s="83">
        <f t="shared" si="6"/>
        <v>2.9999999999996696E-4</v>
      </c>
      <c r="AA192" s="83">
        <f t="shared" si="7"/>
        <v>3.1945479714616865E-2</v>
      </c>
      <c r="AB192" s="83">
        <f>AA192-XJO_90DSMR</f>
        <v>-9.8916532930417467E-2</v>
      </c>
      <c r="AC192" s="83">
        <f t="shared" si="8"/>
        <v>9.7844804869743635E-3</v>
      </c>
    </row>
    <row r="193" spans="1:29" x14ac:dyDescent="0.25">
      <c r="A193" s="92">
        <v>41831</v>
      </c>
      <c r="B193">
        <v>0.93910000000000005</v>
      </c>
      <c r="C193">
        <v>71.7</v>
      </c>
      <c r="D193">
        <v>5.8301999999999996</v>
      </c>
      <c r="E193">
        <v>95.09</v>
      </c>
      <c r="F193">
        <v>0.69059999999999999</v>
      </c>
      <c r="G193">
        <v>956.9</v>
      </c>
      <c r="H193">
        <v>0.54810000000000003</v>
      </c>
      <c r="I193">
        <v>1.1667000000000001</v>
      </c>
      <c r="J193">
        <v>56.51</v>
      </c>
      <c r="K193">
        <v>30.25</v>
      </c>
      <c r="L193">
        <v>1.0656000000000001</v>
      </c>
      <c r="M193">
        <v>28.11</v>
      </c>
      <c r="N193">
        <v>2.9933999999999998</v>
      </c>
      <c r="O193">
        <v>10879</v>
      </c>
      <c r="P193">
        <v>19912</v>
      </c>
      <c r="Q193">
        <v>3.4487999999999999</v>
      </c>
      <c r="R193">
        <v>2.2877000000000001</v>
      </c>
      <c r="S193">
        <v>7.2781000000000002</v>
      </c>
      <c r="T193">
        <v>0.99909999999999999</v>
      </c>
      <c r="U193">
        <v>10.0601</v>
      </c>
      <c r="V193">
        <v>0.83850000000000002</v>
      </c>
      <c r="W193">
        <v>40.85</v>
      </c>
      <c r="X193">
        <v>0.60770000000000002</v>
      </c>
      <c r="Y193" s="84">
        <f>EOD_T-A193</f>
        <v>263</v>
      </c>
      <c r="Z193" s="83">
        <f t="shared" si="6"/>
        <v>-5.9999999999993392E-4</v>
      </c>
      <c r="AA193" s="83">
        <f t="shared" si="7"/>
        <v>-6.3850164946252411E-2</v>
      </c>
      <c r="AB193" s="83">
        <f>AA193-XJO_90DSMR</f>
        <v>-0.19471217759128673</v>
      </c>
      <c r="AC193" s="83">
        <f t="shared" si="8"/>
        <v>3.7912832102340782E-2</v>
      </c>
    </row>
    <row r="194" spans="1:29" x14ac:dyDescent="0.25">
      <c r="A194" s="92">
        <v>41830</v>
      </c>
      <c r="B194">
        <v>0.93969999999999998</v>
      </c>
      <c r="C194">
        <v>71.7</v>
      </c>
      <c r="D194">
        <v>5.8243</v>
      </c>
      <c r="E194">
        <v>95.42</v>
      </c>
      <c r="F194">
        <v>0.68859999999999999</v>
      </c>
      <c r="G194">
        <v>952.34</v>
      </c>
      <c r="H194">
        <v>0.54769999999999996</v>
      </c>
      <c r="I194">
        <v>1.1659999999999999</v>
      </c>
      <c r="J194">
        <v>56.16</v>
      </c>
      <c r="K194">
        <v>30.22</v>
      </c>
      <c r="L194">
        <v>1.0645</v>
      </c>
      <c r="M194">
        <v>28.09</v>
      </c>
      <c r="N194">
        <v>2.9788000000000001</v>
      </c>
      <c r="O194">
        <v>10858</v>
      </c>
      <c r="P194">
        <v>19922</v>
      </c>
      <c r="Q194">
        <v>3.4510000000000001</v>
      </c>
      <c r="R194">
        <v>2.2892000000000001</v>
      </c>
      <c r="S194">
        <v>7.2827999999999999</v>
      </c>
      <c r="T194">
        <v>1.0009999999999999</v>
      </c>
      <c r="U194">
        <v>10.0336</v>
      </c>
      <c r="V194">
        <v>0.83699999999999997</v>
      </c>
      <c r="W194">
        <v>40.659999999999997</v>
      </c>
      <c r="X194">
        <v>0.60829999999999995</v>
      </c>
      <c r="Y194" s="84">
        <f>EOD_T-A194</f>
        <v>264</v>
      </c>
      <c r="Z194" s="83">
        <f t="shared" si="6"/>
        <v>1.1999999999999789E-3</v>
      </c>
      <c r="AA194" s="83">
        <f t="shared" si="7"/>
        <v>0.12770032989251665</v>
      </c>
      <c r="AB194" s="83">
        <f>AA194-XJO_90DSMR</f>
        <v>-3.161682752517686E-3</v>
      </c>
      <c r="AC194" s="83">
        <f t="shared" si="8"/>
        <v>9.9962378275678121E-6</v>
      </c>
    </row>
    <row r="195" spans="1:29" x14ac:dyDescent="0.25">
      <c r="A195" s="92">
        <v>41829</v>
      </c>
      <c r="B195">
        <v>0.93969999999999998</v>
      </c>
      <c r="C195">
        <v>71.7</v>
      </c>
      <c r="D195">
        <v>5.8228999999999997</v>
      </c>
      <c r="E195">
        <v>95.5</v>
      </c>
      <c r="F195">
        <v>0.69010000000000005</v>
      </c>
      <c r="G195">
        <v>951.12</v>
      </c>
      <c r="H195">
        <v>0.5484</v>
      </c>
      <c r="I195">
        <v>1.1675</v>
      </c>
      <c r="J195">
        <v>56.14</v>
      </c>
      <c r="K195">
        <v>30.32</v>
      </c>
      <c r="L195">
        <v>1.0676000000000001</v>
      </c>
      <c r="M195">
        <v>28.1</v>
      </c>
      <c r="N195">
        <v>2.9779</v>
      </c>
      <c r="O195">
        <v>10924</v>
      </c>
      <c r="P195">
        <v>19978</v>
      </c>
      <c r="Q195">
        <v>3.4510000000000001</v>
      </c>
      <c r="R195">
        <v>2.2835999999999999</v>
      </c>
      <c r="S195">
        <v>7.2827999999999999</v>
      </c>
      <c r="T195">
        <v>1.0037</v>
      </c>
      <c r="U195">
        <v>10.049200000000001</v>
      </c>
      <c r="V195">
        <v>0.83909999999999996</v>
      </c>
      <c r="W195">
        <v>40.75</v>
      </c>
      <c r="X195">
        <v>0.60860000000000003</v>
      </c>
      <c r="Y195" s="84">
        <f>EOD_T-A195</f>
        <v>265</v>
      </c>
      <c r="Z195" s="83">
        <f t="shared" si="6"/>
        <v>4.0999999999999925E-3</v>
      </c>
      <c r="AA195" s="83">
        <f t="shared" si="7"/>
        <v>0.43686734150239664</v>
      </c>
      <c r="AB195" s="83">
        <f>AA195-XJO_90DSMR</f>
        <v>0.30600532885736231</v>
      </c>
      <c r="AC195" s="83">
        <f t="shared" si="8"/>
        <v>9.3639261289102452E-2</v>
      </c>
    </row>
    <row r="196" spans="1:29" x14ac:dyDescent="0.25">
      <c r="A196" s="92">
        <v>41828</v>
      </c>
      <c r="B196">
        <v>0.9385</v>
      </c>
      <c r="C196">
        <v>71.7</v>
      </c>
      <c r="D196">
        <v>5.8234000000000004</v>
      </c>
      <c r="E196">
        <v>95.55</v>
      </c>
      <c r="F196">
        <v>0.69</v>
      </c>
      <c r="G196">
        <v>949.48</v>
      </c>
      <c r="H196">
        <v>0.54790000000000005</v>
      </c>
      <c r="I196">
        <v>1.1695</v>
      </c>
      <c r="J196">
        <v>56.13</v>
      </c>
      <c r="K196">
        <v>30.42</v>
      </c>
      <c r="L196">
        <v>1.0706</v>
      </c>
      <c r="M196">
        <v>28.07</v>
      </c>
      <c r="N196">
        <v>2.9830000000000001</v>
      </c>
      <c r="O196">
        <v>10976</v>
      </c>
      <c r="P196">
        <v>19985</v>
      </c>
      <c r="Q196">
        <v>3.4466000000000001</v>
      </c>
      <c r="R196">
        <v>2.2806999999999999</v>
      </c>
      <c r="S196">
        <v>7.2736999999999998</v>
      </c>
      <c r="T196">
        <v>1.0032000000000001</v>
      </c>
      <c r="U196">
        <v>10.104799999999999</v>
      </c>
      <c r="V196">
        <v>0.8387</v>
      </c>
      <c r="W196">
        <v>40.81</v>
      </c>
      <c r="X196">
        <v>0.6079</v>
      </c>
      <c r="Y196" s="84">
        <f>EOD_T-A196</f>
        <v>266</v>
      </c>
      <c r="Z196" s="83">
        <f t="shared" si="6"/>
        <v>2.0000000000000018E-3</v>
      </c>
      <c r="AA196" s="83">
        <f t="shared" si="7"/>
        <v>0.21376656690893564</v>
      </c>
      <c r="AB196" s="83">
        <f>AA196-XJO_90DSMR</f>
        <v>8.2904554263901309E-2</v>
      </c>
      <c r="AC196" s="83">
        <f t="shared" si="8"/>
        <v>6.8731651176961563E-3</v>
      </c>
    </row>
    <row r="197" spans="1:29" x14ac:dyDescent="0.25">
      <c r="A197" s="92">
        <v>41827</v>
      </c>
      <c r="B197">
        <v>0.93559999999999999</v>
      </c>
      <c r="C197">
        <v>71.599999999999994</v>
      </c>
      <c r="D197">
        <v>5.8017000000000003</v>
      </c>
      <c r="E197">
        <v>95.52</v>
      </c>
      <c r="F197">
        <v>0.68879999999999997</v>
      </c>
      <c r="G197">
        <v>945.47</v>
      </c>
      <c r="H197">
        <v>0.54569999999999996</v>
      </c>
      <c r="I197">
        <v>1.1661999999999999</v>
      </c>
      <c r="J197">
        <v>56.07</v>
      </c>
      <c r="K197">
        <v>30.32</v>
      </c>
      <c r="L197">
        <v>1.0726</v>
      </c>
      <c r="M197">
        <v>27.97</v>
      </c>
      <c r="N197">
        <v>2.9826999999999999</v>
      </c>
      <c r="O197">
        <v>10947</v>
      </c>
      <c r="P197">
        <v>19910</v>
      </c>
      <c r="Q197">
        <v>3.4359999999999999</v>
      </c>
      <c r="R197">
        <v>2.2736000000000001</v>
      </c>
      <c r="S197">
        <v>7.2511999999999999</v>
      </c>
      <c r="T197">
        <v>0.99739999999999995</v>
      </c>
      <c r="U197">
        <v>10.0731</v>
      </c>
      <c r="V197">
        <v>0.83789999999999998</v>
      </c>
      <c r="W197">
        <v>40.67</v>
      </c>
      <c r="X197">
        <v>0.60499999999999998</v>
      </c>
      <c r="Y197" s="84">
        <f>EOD_T-A197</f>
        <v>267</v>
      </c>
      <c r="Z197" s="83">
        <f t="shared" si="6"/>
        <v>-2.3999999999999577E-3</v>
      </c>
      <c r="AA197" s="83">
        <f t="shared" si="7"/>
        <v>-0.25627335824879421</v>
      </c>
      <c r="AB197" s="83">
        <f>AA197-XJO_90DSMR</f>
        <v>-0.38713537089382855</v>
      </c>
      <c r="AC197" s="83">
        <f t="shared" si="8"/>
        <v>0.14987379539710219</v>
      </c>
    </row>
    <row r="198" spans="1:29" x14ac:dyDescent="0.25">
      <c r="A198" s="92">
        <v>41824</v>
      </c>
      <c r="B198">
        <v>0.9365</v>
      </c>
      <c r="C198">
        <v>71.599999999999994</v>
      </c>
      <c r="D198">
        <v>5.8131000000000004</v>
      </c>
      <c r="E198">
        <v>95.56</v>
      </c>
      <c r="F198">
        <v>0.68830000000000002</v>
      </c>
      <c r="G198">
        <v>944.83</v>
      </c>
      <c r="H198">
        <v>0.54530000000000001</v>
      </c>
      <c r="I198">
        <v>1.1673</v>
      </c>
      <c r="J198">
        <v>55.99</v>
      </c>
      <c r="K198">
        <v>30.32</v>
      </c>
      <c r="L198">
        <v>1.0710999999999999</v>
      </c>
      <c r="M198">
        <v>27.97</v>
      </c>
      <c r="N198">
        <v>2.9842</v>
      </c>
      <c r="O198">
        <v>11124</v>
      </c>
      <c r="P198">
        <v>19947</v>
      </c>
      <c r="Q198">
        <v>3.4392999999999998</v>
      </c>
      <c r="R198">
        <v>2.2757999999999998</v>
      </c>
      <c r="S198">
        <v>7.2584999999999997</v>
      </c>
      <c r="T198">
        <v>0.99650000000000005</v>
      </c>
      <c r="U198">
        <v>10.068300000000001</v>
      </c>
      <c r="V198">
        <v>0.83660000000000001</v>
      </c>
      <c r="W198">
        <v>40.78</v>
      </c>
      <c r="X198">
        <v>0.60550000000000004</v>
      </c>
      <c r="Y198" s="84">
        <f>EOD_T-A198</f>
        <v>270</v>
      </c>
      <c r="Z198" s="83">
        <f t="shared" si="6"/>
        <v>-9.299999999999975E-3</v>
      </c>
      <c r="AA198" s="83">
        <f t="shared" si="7"/>
        <v>-0.99147121535180982</v>
      </c>
      <c r="AB198" s="83">
        <f>AA198-XJO_90DSMR</f>
        <v>-1.1223332279968441</v>
      </c>
      <c r="AC198" s="83">
        <f t="shared" si="8"/>
        <v>1.2596318746658159</v>
      </c>
    </row>
    <row r="199" spans="1:29" x14ac:dyDescent="0.25">
      <c r="A199" s="92">
        <v>41823</v>
      </c>
      <c r="B199">
        <v>0.93799999999999994</v>
      </c>
      <c r="C199">
        <v>71.7</v>
      </c>
      <c r="D199">
        <v>5.8289999999999997</v>
      </c>
      <c r="E199">
        <v>95.56</v>
      </c>
      <c r="F199">
        <v>0.68730000000000002</v>
      </c>
      <c r="G199">
        <v>946.02</v>
      </c>
      <c r="H199">
        <v>0.54690000000000005</v>
      </c>
      <c r="I199">
        <v>1.1711</v>
      </c>
      <c r="J199">
        <v>56.04</v>
      </c>
      <c r="K199">
        <v>30.4</v>
      </c>
      <c r="L199">
        <v>1.0697000000000001</v>
      </c>
      <c r="M199">
        <v>28.01</v>
      </c>
      <c r="N199">
        <v>3.0085999999999999</v>
      </c>
      <c r="O199">
        <v>11209</v>
      </c>
      <c r="P199">
        <v>19989</v>
      </c>
      <c r="Q199">
        <v>3.4447999999999999</v>
      </c>
      <c r="R199">
        <v>2.2795000000000001</v>
      </c>
      <c r="S199">
        <v>7.27</v>
      </c>
      <c r="T199">
        <v>1.0008999999999999</v>
      </c>
      <c r="U199">
        <v>10.0901</v>
      </c>
      <c r="V199">
        <v>0.83440000000000003</v>
      </c>
      <c r="W199">
        <v>40.94</v>
      </c>
      <c r="X199">
        <v>0.60599999999999998</v>
      </c>
      <c r="Y199" s="84">
        <f>EOD_T-A199</f>
        <v>271</v>
      </c>
      <c r="Z199" s="83">
        <f t="shared" si="6"/>
        <v>-7.4000000000000732E-3</v>
      </c>
      <c r="AA199" s="83">
        <f t="shared" si="7"/>
        <v>-0.78240642842039265</v>
      </c>
      <c r="AB199" s="83">
        <f>AA199-XJO_90DSMR</f>
        <v>-0.91326844106542704</v>
      </c>
      <c r="AC199" s="83">
        <f t="shared" si="8"/>
        <v>0.83405924544607535</v>
      </c>
    </row>
    <row r="200" spans="1:29" x14ac:dyDescent="0.25">
      <c r="A200" s="92">
        <v>41822</v>
      </c>
      <c r="B200">
        <v>0.94579999999999997</v>
      </c>
      <c r="C200">
        <v>72.3</v>
      </c>
      <c r="D200">
        <v>5.8761000000000001</v>
      </c>
      <c r="E200">
        <v>96.06</v>
      </c>
      <c r="F200">
        <v>0.69189999999999996</v>
      </c>
      <c r="G200">
        <v>954.6</v>
      </c>
      <c r="H200">
        <v>0.55159999999999998</v>
      </c>
      <c r="I200">
        <v>1.1788000000000001</v>
      </c>
      <c r="J200">
        <v>56.78</v>
      </c>
      <c r="K200">
        <v>30.63</v>
      </c>
      <c r="L200">
        <v>1.0803</v>
      </c>
      <c r="M200">
        <v>28.24</v>
      </c>
      <c r="N200">
        <v>3.0331999999999999</v>
      </c>
      <c r="O200">
        <v>11293</v>
      </c>
      <c r="P200">
        <v>20174</v>
      </c>
      <c r="Q200">
        <v>3.4735</v>
      </c>
      <c r="R200">
        <v>2.2984</v>
      </c>
      <c r="S200">
        <v>7.3301999999999996</v>
      </c>
      <c r="T200">
        <v>1.0061</v>
      </c>
      <c r="U200">
        <v>10.1052</v>
      </c>
      <c r="V200">
        <v>0.84009999999999996</v>
      </c>
      <c r="W200">
        <v>41.26</v>
      </c>
      <c r="X200">
        <v>0.61080000000000001</v>
      </c>
      <c r="Y200" s="84">
        <f>EOD_T-A200</f>
        <v>272</v>
      </c>
      <c r="Z200" s="83">
        <f t="shared" si="6"/>
        <v>3.8000000000000256E-3</v>
      </c>
      <c r="AA200" s="83">
        <f t="shared" si="7"/>
        <v>0.40194626613074103</v>
      </c>
      <c r="AB200" s="83">
        <f>AA200-XJO_90DSMR</f>
        <v>0.27108425348570669</v>
      </c>
      <c r="AC200" s="83">
        <f t="shared" si="8"/>
        <v>7.3486672487902888E-2</v>
      </c>
    </row>
    <row r="201" spans="1:29" x14ac:dyDescent="0.25">
      <c r="A201" s="92">
        <v>41821</v>
      </c>
      <c r="B201">
        <v>0.94540000000000002</v>
      </c>
      <c r="C201">
        <v>72.2</v>
      </c>
      <c r="D201">
        <v>5.8635000000000002</v>
      </c>
      <c r="E201">
        <v>95.93</v>
      </c>
      <c r="F201">
        <v>0.69079999999999997</v>
      </c>
      <c r="G201">
        <v>956.41</v>
      </c>
      <c r="H201">
        <v>0.55269999999999997</v>
      </c>
      <c r="I201">
        <v>1.1787000000000001</v>
      </c>
      <c r="J201">
        <v>56.86</v>
      </c>
      <c r="K201">
        <v>30.64</v>
      </c>
      <c r="L201">
        <v>1.0785</v>
      </c>
      <c r="M201">
        <v>28.25</v>
      </c>
      <c r="N201">
        <v>3.0324</v>
      </c>
      <c r="O201">
        <v>11246</v>
      </c>
      <c r="P201">
        <v>20161</v>
      </c>
      <c r="Q201">
        <v>3.472</v>
      </c>
      <c r="R201">
        <v>2.2947000000000002</v>
      </c>
      <c r="S201">
        <v>7.3269000000000002</v>
      </c>
      <c r="T201">
        <v>1.0091000000000001</v>
      </c>
      <c r="U201">
        <v>10.056699999999999</v>
      </c>
      <c r="V201">
        <v>0.83899999999999997</v>
      </c>
      <c r="W201">
        <v>41.24</v>
      </c>
      <c r="X201">
        <v>0.61160000000000003</v>
      </c>
      <c r="Y201" s="84">
        <f>EOD_T-A201</f>
        <v>273</v>
      </c>
      <c r="Z201" s="83">
        <f t="shared" si="6"/>
        <v>1.7000000000000348E-3</v>
      </c>
      <c r="AA201" s="83">
        <f t="shared" si="7"/>
        <v>0.18046709129512048</v>
      </c>
      <c r="AB201" s="83">
        <f>AA201-XJO_90DSMR</f>
        <v>4.9605078650086148E-2</v>
      </c>
      <c r="AC201" s="83">
        <f t="shared" si="8"/>
        <v>2.4606638278812328E-3</v>
      </c>
    </row>
    <row r="202" spans="1:29" x14ac:dyDescent="0.25">
      <c r="A202" s="92">
        <v>41820</v>
      </c>
      <c r="B202">
        <v>0.94199999999999995</v>
      </c>
      <c r="C202">
        <v>72</v>
      </c>
      <c r="D202">
        <v>5.8465999999999996</v>
      </c>
      <c r="E202">
        <v>95.43</v>
      </c>
      <c r="F202">
        <v>0.69059999999999999</v>
      </c>
      <c r="G202">
        <v>953.16</v>
      </c>
      <c r="H202">
        <v>0.55310000000000004</v>
      </c>
      <c r="I202">
        <v>1.1762999999999999</v>
      </c>
      <c r="J202">
        <v>56.59</v>
      </c>
      <c r="K202">
        <v>30.56</v>
      </c>
      <c r="L202">
        <v>1.0761000000000001</v>
      </c>
      <c r="M202">
        <v>28.13</v>
      </c>
      <c r="N202">
        <v>3.0243000000000002</v>
      </c>
      <c r="O202">
        <v>11177</v>
      </c>
      <c r="P202">
        <v>20096</v>
      </c>
      <c r="Q202">
        <v>3.4594999999999998</v>
      </c>
      <c r="R202">
        <v>2.2864</v>
      </c>
      <c r="S202">
        <v>7.3013000000000003</v>
      </c>
      <c r="T202">
        <v>1.0057</v>
      </c>
      <c r="U202">
        <v>9.9694000000000003</v>
      </c>
      <c r="V202">
        <v>0.83960000000000001</v>
      </c>
      <c r="W202">
        <v>41.1</v>
      </c>
      <c r="X202">
        <v>0.61</v>
      </c>
      <c r="Y202" s="84">
        <f>EOD_T-A202</f>
        <v>274</v>
      </c>
      <c r="Z202" s="83">
        <f t="shared" si="6"/>
        <v>1.3999999999999568E-3</v>
      </c>
      <c r="AA202" s="83">
        <f t="shared" si="7"/>
        <v>0.1483522305817481</v>
      </c>
      <c r="AB202" s="83">
        <f>AA202-XJO_90DSMR</f>
        <v>1.7490217936713764E-2</v>
      </c>
      <c r="AC202" s="83">
        <f t="shared" si="8"/>
        <v>3.0590772347374387E-4</v>
      </c>
    </row>
    <row r="203" spans="1:29" x14ac:dyDescent="0.25">
      <c r="A203" s="92">
        <v>41817</v>
      </c>
      <c r="B203">
        <v>0.94369999999999998</v>
      </c>
      <c r="C203">
        <v>72.2</v>
      </c>
      <c r="D203">
        <v>5.8674999999999997</v>
      </c>
      <c r="E203">
        <v>95.68</v>
      </c>
      <c r="F203">
        <v>0.69259999999999999</v>
      </c>
      <c r="G203">
        <v>956.53</v>
      </c>
      <c r="H203">
        <v>0.55389999999999995</v>
      </c>
      <c r="I203">
        <v>1.179</v>
      </c>
      <c r="J203">
        <v>56.73</v>
      </c>
      <c r="K203">
        <v>30.65</v>
      </c>
      <c r="L203">
        <v>1.075</v>
      </c>
      <c r="M203">
        <v>28.22</v>
      </c>
      <c r="N203">
        <v>3.0287999999999999</v>
      </c>
      <c r="O203">
        <v>11420</v>
      </c>
      <c r="P203">
        <v>20137</v>
      </c>
      <c r="Q203">
        <v>3.4657</v>
      </c>
      <c r="R203">
        <v>2.2905000000000002</v>
      </c>
      <c r="S203">
        <v>7.3150000000000004</v>
      </c>
      <c r="T203">
        <v>1.0081</v>
      </c>
      <c r="U203">
        <v>10.0273</v>
      </c>
      <c r="V203">
        <v>0.84219999999999995</v>
      </c>
      <c r="W203">
        <v>41.32</v>
      </c>
      <c r="X203">
        <v>0.61119999999999997</v>
      </c>
      <c r="Y203" s="84">
        <f>EOD_T-A203</f>
        <v>277</v>
      </c>
      <c r="Z203" s="83">
        <f t="shared" si="6"/>
        <v>7.9000000000000181E-3</v>
      </c>
      <c r="AA203" s="83">
        <f t="shared" si="7"/>
        <v>0.83988943227727175</v>
      </c>
      <c r="AB203" s="83">
        <f>AA203-XJO_90DSMR</f>
        <v>0.70902741963223748</v>
      </c>
      <c r="AC203" s="83">
        <f t="shared" si="8"/>
        <v>0.50271988179034899</v>
      </c>
    </row>
    <row r="204" spans="1:29" x14ac:dyDescent="0.25">
      <c r="A204" s="92">
        <v>41816</v>
      </c>
      <c r="B204">
        <v>0.94059999999999999</v>
      </c>
      <c r="C204">
        <v>72.099999999999994</v>
      </c>
      <c r="D204">
        <v>5.8613999999999997</v>
      </c>
      <c r="E204">
        <v>95.71</v>
      </c>
      <c r="F204">
        <v>0.68969999999999998</v>
      </c>
      <c r="G204">
        <v>955.88</v>
      </c>
      <c r="H204">
        <v>0.55359999999999998</v>
      </c>
      <c r="I204">
        <v>1.1748000000000001</v>
      </c>
      <c r="J204">
        <v>56.57</v>
      </c>
      <c r="K204">
        <v>30.54</v>
      </c>
      <c r="L204">
        <v>1.0734999999999999</v>
      </c>
      <c r="M204">
        <v>28.16</v>
      </c>
      <c r="N204">
        <v>3.0268999999999999</v>
      </c>
      <c r="O204">
        <v>11377</v>
      </c>
      <c r="P204">
        <v>20063</v>
      </c>
      <c r="Q204">
        <v>3.4544000000000001</v>
      </c>
      <c r="R204">
        <v>2.2829999999999999</v>
      </c>
      <c r="S204">
        <v>7.2910000000000004</v>
      </c>
      <c r="T204">
        <v>1.0077</v>
      </c>
      <c r="U204">
        <v>9.9497</v>
      </c>
      <c r="V204">
        <v>0.83930000000000005</v>
      </c>
      <c r="W204">
        <v>41.22</v>
      </c>
      <c r="X204">
        <v>0.60980000000000001</v>
      </c>
      <c r="Y204" s="84">
        <f>EOD_T-A204</f>
        <v>278</v>
      </c>
      <c r="Z204" s="83">
        <f t="shared" ref="Z204:Z267" si="9">B204-B206</f>
        <v>-1.6000000000000458E-3</v>
      </c>
      <c r="AA204" s="83">
        <f t="shared" ref="AA204:AA267" si="10">Z204/B205*100</f>
        <v>-0.17097670442402713</v>
      </c>
      <c r="AB204" s="83">
        <f>AA204-XJO_90DSMR</f>
        <v>-0.30183871706906146</v>
      </c>
      <c r="AC204" s="83">
        <f t="shared" ref="AC204:AC267" si="11">AB204*AB204</f>
        <v>9.1106611121896927E-2</v>
      </c>
    </row>
    <row r="205" spans="1:29" x14ac:dyDescent="0.25">
      <c r="A205" s="92">
        <v>41815</v>
      </c>
      <c r="B205">
        <v>0.93579999999999997</v>
      </c>
      <c r="C205">
        <v>71.900000000000006</v>
      </c>
      <c r="D205">
        <v>5.8365999999999998</v>
      </c>
      <c r="E205">
        <v>95.35</v>
      </c>
      <c r="F205">
        <v>0.68769999999999998</v>
      </c>
      <c r="G205">
        <v>955.41</v>
      </c>
      <c r="H205">
        <v>0.55159999999999998</v>
      </c>
      <c r="I205">
        <v>1.1707000000000001</v>
      </c>
      <c r="J205">
        <v>56.4</v>
      </c>
      <c r="K205">
        <v>30.39</v>
      </c>
      <c r="L205">
        <v>1.0789</v>
      </c>
      <c r="M205">
        <v>28.06</v>
      </c>
      <c r="N205">
        <v>3.0198</v>
      </c>
      <c r="O205">
        <v>11312</v>
      </c>
      <c r="P205">
        <v>19979</v>
      </c>
      <c r="Q205">
        <v>3.4367000000000001</v>
      </c>
      <c r="R205">
        <v>2.2713999999999999</v>
      </c>
      <c r="S205">
        <v>7.2538999999999998</v>
      </c>
      <c r="T205">
        <v>1.0058</v>
      </c>
      <c r="U205">
        <v>9.9521999999999995</v>
      </c>
      <c r="V205">
        <v>0.83630000000000004</v>
      </c>
      <c r="W205">
        <v>41.12</v>
      </c>
      <c r="X205">
        <v>0.60619999999999996</v>
      </c>
      <c r="Y205" s="84">
        <f>EOD_T-A205</f>
        <v>279</v>
      </c>
      <c r="Z205" s="83">
        <f t="shared" si="9"/>
        <v>-8.0999999999999961E-3</v>
      </c>
      <c r="AA205" s="83">
        <f t="shared" si="10"/>
        <v>-0.85969008703035399</v>
      </c>
      <c r="AB205" s="83">
        <f>AA205-XJO_90DSMR</f>
        <v>-0.99055209967538826</v>
      </c>
      <c r="AC205" s="83">
        <f t="shared" si="11"/>
        <v>0.98119346217132031</v>
      </c>
    </row>
    <row r="206" spans="1:29" x14ac:dyDescent="0.25">
      <c r="A206" s="92">
        <v>41814</v>
      </c>
      <c r="B206">
        <v>0.94220000000000004</v>
      </c>
      <c r="C206">
        <v>72.3</v>
      </c>
      <c r="D206">
        <v>5.8696999999999999</v>
      </c>
      <c r="E206">
        <v>96.07</v>
      </c>
      <c r="F206">
        <v>0.69299999999999995</v>
      </c>
      <c r="G206">
        <v>959.58</v>
      </c>
      <c r="H206">
        <v>0.55359999999999998</v>
      </c>
      <c r="I206">
        <v>1.1771</v>
      </c>
      <c r="J206">
        <v>56.66</v>
      </c>
      <c r="K206">
        <v>30.57</v>
      </c>
      <c r="L206">
        <v>1.0805</v>
      </c>
      <c r="M206">
        <v>28.25</v>
      </c>
      <c r="N206">
        <v>3.0287000000000002</v>
      </c>
      <c r="O206">
        <v>11305</v>
      </c>
      <c r="P206">
        <v>20102</v>
      </c>
      <c r="Q206">
        <v>3.4601999999999999</v>
      </c>
      <c r="R206">
        <v>2.2869000000000002</v>
      </c>
      <c r="S206">
        <v>7.3037000000000001</v>
      </c>
      <c r="T206">
        <v>1.0104</v>
      </c>
      <c r="U206">
        <v>9.9863999999999997</v>
      </c>
      <c r="V206">
        <v>0.84340000000000004</v>
      </c>
      <c r="W206">
        <v>41.32</v>
      </c>
      <c r="X206">
        <v>0.61080000000000001</v>
      </c>
      <c r="Y206" s="84">
        <f>EOD_T-A206</f>
        <v>280</v>
      </c>
      <c r="Z206" s="83">
        <f t="shared" si="9"/>
        <v>1.7000000000000348E-3</v>
      </c>
      <c r="AA206" s="83">
        <f t="shared" si="10"/>
        <v>0.18010382455768989</v>
      </c>
      <c r="AB206" s="83">
        <f>AA206-XJO_90DSMR</f>
        <v>4.9241811912655559E-2</v>
      </c>
      <c r="AC206" s="83">
        <f t="shared" si="11"/>
        <v>2.424756040441347E-3</v>
      </c>
    </row>
    <row r="207" spans="1:29" x14ac:dyDescent="0.25">
      <c r="A207" s="92">
        <v>41813</v>
      </c>
      <c r="B207">
        <v>0.94389999999999996</v>
      </c>
      <c r="C207">
        <v>72.400000000000006</v>
      </c>
      <c r="D207">
        <v>5.8768000000000002</v>
      </c>
      <c r="E207">
        <v>96.22</v>
      </c>
      <c r="F207">
        <v>0.69359999999999999</v>
      </c>
      <c r="G207">
        <v>961.31</v>
      </c>
      <c r="H207">
        <v>0.55400000000000005</v>
      </c>
      <c r="I207">
        <v>1.1782999999999999</v>
      </c>
      <c r="J207">
        <v>56.82</v>
      </c>
      <c r="K207">
        <v>30.64</v>
      </c>
      <c r="L207">
        <v>1.0801000000000001</v>
      </c>
      <c r="M207">
        <v>28.31</v>
      </c>
      <c r="N207">
        <v>3.0331999999999999</v>
      </c>
      <c r="O207">
        <v>11297</v>
      </c>
      <c r="P207">
        <v>20122</v>
      </c>
      <c r="Q207">
        <v>3.4664999999999999</v>
      </c>
      <c r="R207">
        <v>2.2909999999999999</v>
      </c>
      <c r="S207">
        <v>7.3164999999999996</v>
      </c>
      <c r="T207">
        <v>1.0129999999999999</v>
      </c>
      <c r="U207">
        <v>10.070399999999999</v>
      </c>
      <c r="V207">
        <v>0.84460000000000002</v>
      </c>
      <c r="W207">
        <v>41.32</v>
      </c>
      <c r="X207">
        <v>0.61180000000000001</v>
      </c>
      <c r="Y207" s="84">
        <f>EOD_T-A207</f>
        <v>281</v>
      </c>
      <c r="Z207" s="83">
        <f t="shared" si="9"/>
        <v>3.7999999999999146E-3</v>
      </c>
      <c r="AA207" s="83">
        <f t="shared" si="10"/>
        <v>0.40404040404039493</v>
      </c>
      <c r="AB207" s="83">
        <f>AA207-XJO_90DSMR</f>
        <v>0.2731783913953606</v>
      </c>
      <c r="AC207" s="83">
        <f t="shared" si="11"/>
        <v>7.462643352535682E-2</v>
      </c>
    </row>
    <row r="208" spans="1:29" x14ac:dyDescent="0.25">
      <c r="A208" s="92">
        <v>41810</v>
      </c>
      <c r="B208">
        <v>0.9405</v>
      </c>
      <c r="C208">
        <v>72.099999999999994</v>
      </c>
      <c r="D208">
        <v>5.8575999999999997</v>
      </c>
      <c r="E208">
        <v>95.84</v>
      </c>
      <c r="F208">
        <v>0.69020000000000004</v>
      </c>
      <c r="G208">
        <v>959.87</v>
      </c>
      <c r="H208">
        <v>0.55149999999999999</v>
      </c>
      <c r="I208">
        <v>1.175</v>
      </c>
      <c r="J208">
        <v>56.68</v>
      </c>
      <c r="K208">
        <v>30.53</v>
      </c>
      <c r="L208">
        <v>1.0788</v>
      </c>
      <c r="M208">
        <v>28.21</v>
      </c>
      <c r="N208">
        <v>3.0278999999999998</v>
      </c>
      <c r="O208">
        <v>11258</v>
      </c>
      <c r="P208">
        <v>20070</v>
      </c>
      <c r="Q208">
        <v>3.4540000000000002</v>
      </c>
      <c r="R208">
        <v>2.2827999999999999</v>
      </c>
      <c r="S208">
        <v>7.2896999999999998</v>
      </c>
      <c r="T208">
        <v>1.0173000000000001</v>
      </c>
      <c r="U208">
        <v>10.081200000000001</v>
      </c>
      <c r="V208">
        <v>0.84</v>
      </c>
      <c r="W208">
        <v>41.16</v>
      </c>
      <c r="X208">
        <v>0.60909999999999997</v>
      </c>
      <c r="Y208" s="84">
        <f>EOD_T-A208</f>
        <v>284</v>
      </c>
      <c r="Z208" s="83">
        <f t="shared" si="9"/>
        <v>6.8000000000000282E-3</v>
      </c>
      <c r="AA208" s="83">
        <f t="shared" si="10"/>
        <v>0.72332730560578951</v>
      </c>
      <c r="AB208" s="83">
        <f>AA208-XJO_90DSMR</f>
        <v>0.59246529296075523</v>
      </c>
      <c r="AC208" s="83">
        <f t="shared" si="11"/>
        <v>0.3510151233630735</v>
      </c>
    </row>
    <row r="209" spans="1:29" x14ac:dyDescent="0.25">
      <c r="A209" s="92">
        <v>41809</v>
      </c>
      <c r="B209">
        <v>0.94010000000000005</v>
      </c>
      <c r="C209">
        <v>72.099999999999994</v>
      </c>
      <c r="D209">
        <v>5.8563999999999998</v>
      </c>
      <c r="E209">
        <v>95.8</v>
      </c>
      <c r="F209">
        <v>0.69179999999999997</v>
      </c>
      <c r="G209">
        <v>957.73</v>
      </c>
      <c r="H209">
        <v>0.55330000000000001</v>
      </c>
      <c r="I209">
        <v>1.1747000000000001</v>
      </c>
      <c r="J209">
        <v>56.47</v>
      </c>
      <c r="K209">
        <v>30.49</v>
      </c>
      <c r="L209">
        <v>1.0794999999999999</v>
      </c>
      <c r="M209">
        <v>28.19</v>
      </c>
      <c r="N209">
        <v>3.0280999999999998</v>
      </c>
      <c r="O209">
        <v>11206</v>
      </c>
      <c r="P209">
        <v>20071</v>
      </c>
      <c r="Q209">
        <v>3.4525000000000001</v>
      </c>
      <c r="R209">
        <v>2.2818000000000001</v>
      </c>
      <c r="S209">
        <v>7.2866</v>
      </c>
      <c r="T209">
        <v>1.0178</v>
      </c>
      <c r="U209">
        <v>10.0379</v>
      </c>
      <c r="V209">
        <v>0.84299999999999997</v>
      </c>
      <c r="W209">
        <v>41.24</v>
      </c>
      <c r="X209">
        <v>0.61029999999999995</v>
      </c>
      <c r="Y209" s="84">
        <f>EOD_T-A209</f>
        <v>285</v>
      </c>
      <c r="Z209" s="83">
        <f t="shared" si="9"/>
        <v>4.9000000000000155E-3</v>
      </c>
      <c r="AA209" s="83">
        <f t="shared" si="10"/>
        <v>0.5247938309949679</v>
      </c>
      <c r="AB209" s="83">
        <f>AA209-XJO_90DSMR</f>
        <v>0.39393181834993357</v>
      </c>
      <c r="AC209" s="83">
        <f t="shared" si="11"/>
        <v>0.15518227750848507</v>
      </c>
    </row>
    <row r="210" spans="1:29" x14ac:dyDescent="0.25">
      <c r="A210" s="92">
        <v>41808</v>
      </c>
      <c r="B210">
        <v>0.93369999999999997</v>
      </c>
      <c r="C210">
        <v>71.8</v>
      </c>
      <c r="D210">
        <v>5.8139000000000003</v>
      </c>
      <c r="E210">
        <v>95.47</v>
      </c>
      <c r="F210">
        <v>0.68930000000000002</v>
      </c>
      <c r="G210">
        <v>954.61</v>
      </c>
      <c r="H210">
        <v>0.5504</v>
      </c>
      <c r="I210">
        <v>1.1704000000000001</v>
      </c>
      <c r="J210">
        <v>56.14</v>
      </c>
      <c r="K210">
        <v>30.35</v>
      </c>
      <c r="L210">
        <v>1.0778000000000001</v>
      </c>
      <c r="M210">
        <v>28.02</v>
      </c>
      <c r="N210">
        <v>3.0173000000000001</v>
      </c>
      <c r="O210">
        <v>11186</v>
      </c>
      <c r="P210">
        <v>19835</v>
      </c>
      <c r="Q210">
        <v>3.4289999999999998</v>
      </c>
      <c r="R210">
        <v>2.2663000000000002</v>
      </c>
      <c r="S210">
        <v>7.2374000000000001</v>
      </c>
      <c r="T210">
        <v>1.0147999999999999</v>
      </c>
      <c r="U210">
        <v>10.123799999999999</v>
      </c>
      <c r="V210">
        <v>0.83989999999999998</v>
      </c>
      <c r="W210">
        <v>41.06</v>
      </c>
      <c r="X210">
        <v>0.60589999999999999</v>
      </c>
      <c r="Y210" s="84">
        <f>EOD_T-A210</f>
        <v>286</v>
      </c>
      <c r="Z210" s="83">
        <f t="shared" si="9"/>
        <v>-7.5000000000000622E-3</v>
      </c>
      <c r="AA210" s="83">
        <f t="shared" si="10"/>
        <v>-0.80196749358426667</v>
      </c>
      <c r="AB210" s="83">
        <f>AA210-XJO_90DSMR</f>
        <v>-0.93282950622930105</v>
      </c>
      <c r="AC210" s="83">
        <f t="shared" si="11"/>
        <v>0.87017088769200157</v>
      </c>
    </row>
    <row r="211" spans="1:29" x14ac:dyDescent="0.25">
      <c r="A211" s="92">
        <v>41807</v>
      </c>
      <c r="B211">
        <v>0.93520000000000003</v>
      </c>
      <c r="C211">
        <v>71.8</v>
      </c>
      <c r="D211">
        <v>5.8277999999999999</v>
      </c>
      <c r="E211">
        <v>95.37</v>
      </c>
      <c r="F211">
        <v>0.68959999999999999</v>
      </c>
      <c r="G211">
        <v>955.59</v>
      </c>
      <c r="H211">
        <v>0.55100000000000005</v>
      </c>
      <c r="I211">
        <v>1.1712</v>
      </c>
      <c r="J211">
        <v>56.43</v>
      </c>
      <c r="K211">
        <v>30.35</v>
      </c>
      <c r="L211">
        <v>1.0794999999999999</v>
      </c>
      <c r="M211">
        <v>28.06</v>
      </c>
      <c r="N211">
        <v>3.0179</v>
      </c>
      <c r="O211">
        <v>11105</v>
      </c>
      <c r="P211">
        <v>19845</v>
      </c>
      <c r="Q211">
        <v>3.4344999999999999</v>
      </c>
      <c r="R211">
        <v>2.2671999999999999</v>
      </c>
      <c r="S211">
        <v>7.2495000000000003</v>
      </c>
      <c r="T211">
        <v>1.0150999999999999</v>
      </c>
      <c r="U211">
        <v>10.069100000000001</v>
      </c>
      <c r="V211">
        <v>0.84</v>
      </c>
      <c r="W211">
        <v>41.11</v>
      </c>
      <c r="X211">
        <v>0.60729999999999995</v>
      </c>
      <c r="Y211" s="84">
        <f>EOD_T-A211</f>
        <v>287</v>
      </c>
      <c r="Z211" s="83">
        <f t="shared" si="9"/>
        <v>-6.5999999999999392E-3</v>
      </c>
      <c r="AA211" s="83">
        <f t="shared" si="10"/>
        <v>-0.70123246918826387</v>
      </c>
      <c r="AB211" s="83">
        <f>AA211-XJO_90DSMR</f>
        <v>-0.83209448183329826</v>
      </c>
      <c r="AC211" s="83">
        <f t="shared" si="11"/>
        <v>0.69238122669742508</v>
      </c>
    </row>
    <row r="212" spans="1:29" x14ac:dyDescent="0.25">
      <c r="A212" s="92">
        <v>41806</v>
      </c>
      <c r="B212">
        <v>0.94120000000000004</v>
      </c>
      <c r="C212">
        <v>72.2</v>
      </c>
      <c r="D212">
        <v>5.8489000000000004</v>
      </c>
      <c r="E212">
        <v>95.8</v>
      </c>
      <c r="F212">
        <v>0.69479999999999997</v>
      </c>
      <c r="G212">
        <v>959.98</v>
      </c>
      <c r="H212">
        <v>0.55349999999999999</v>
      </c>
      <c r="I212">
        <v>1.1767000000000001</v>
      </c>
      <c r="J212">
        <v>56.44</v>
      </c>
      <c r="K212">
        <v>30.47</v>
      </c>
      <c r="L212">
        <v>1.0823</v>
      </c>
      <c r="M212">
        <v>28.25</v>
      </c>
      <c r="N212">
        <v>3.0335000000000001</v>
      </c>
      <c r="O212">
        <v>11123</v>
      </c>
      <c r="P212">
        <v>19970</v>
      </c>
      <c r="Q212">
        <v>3.4565999999999999</v>
      </c>
      <c r="R212">
        <v>2.2816999999999998</v>
      </c>
      <c r="S212">
        <v>7.2957999999999998</v>
      </c>
      <c r="T212">
        <v>1.0209999999999999</v>
      </c>
      <c r="U212">
        <v>10.1027</v>
      </c>
      <c r="V212">
        <v>0.84619999999999995</v>
      </c>
      <c r="W212">
        <v>41.29</v>
      </c>
      <c r="X212">
        <v>0.61140000000000005</v>
      </c>
      <c r="Y212" s="84">
        <f>EOD_T-A212</f>
        <v>288</v>
      </c>
      <c r="Z212" s="83">
        <f t="shared" si="9"/>
        <v>2.0999999999999908E-3</v>
      </c>
      <c r="AA212" s="83">
        <f t="shared" si="10"/>
        <v>0.22297727755361973</v>
      </c>
      <c r="AB212" s="83">
        <f>AA212-XJO_90DSMR</f>
        <v>9.2115264908585404E-2</v>
      </c>
      <c r="AC212" s="83">
        <f t="shared" si="11"/>
        <v>8.4852220291788648E-3</v>
      </c>
    </row>
    <row r="213" spans="1:29" x14ac:dyDescent="0.25">
      <c r="A213" s="92">
        <v>41803</v>
      </c>
      <c r="B213">
        <v>0.94179999999999997</v>
      </c>
      <c r="C213">
        <v>72.099999999999994</v>
      </c>
      <c r="D213">
        <v>5.8419999999999996</v>
      </c>
      <c r="E213">
        <v>96.04</v>
      </c>
      <c r="F213">
        <v>0.69450000000000001</v>
      </c>
      <c r="G213">
        <v>958.56</v>
      </c>
      <c r="H213">
        <v>0.55510000000000004</v>
      </c>
      <c r="I213">
        <v>1.1757</v>
      </c>
      <c r="J213">
        <v>56.02</v>
      </c>
      <c r="K213">
        <v>30.5</v>
      </c>
      <c r="L213">
        <v>1.0865</v>
      </c>
      <c r="M213">
        <v>28.25</v>
      </c>
      <c r="N213">
        <v>3.0265</v>
      </c>
      <c r="O213">
        <v>11102</v>
      </c>
      <c r="P213">
        <v>19983</v>
      </c>
      <c r="Q213">
        <v>3.4588000000000001</v>
      </c>
      <c r="R213">
        <v>2.2804000000000002</v>
      </c>
      <c r="S213">
        <v>7.3006000000000002</v>
      </c>
      <c r="T213">
        <v>1.0226</v>
      </c>
      <c r="U213">
        <v>10.0768</v>
      </c>
      <c r="V213">
        <v>0.8458</v>
      </c>
      <c r="W213">
        <v>41.24</v>
      </c>
      <c r="X213">
        <v>0.61260000000000003</v>
      </c>
      <c r="Y213" s="84">
        <f>EOD_T-A213</f>
        <v>291</v>
      </c>
      <c r="Z213" s="83">
        <f t="shared" si="9"/>
        <v>3.2999999999999696E-3</v>
      </c>
      <c r="AA213" s="83">
        <f t="shared" si="10"/>
        <v>0.35140027686082093</v>
      </c>
      <c r="AB213" s="83">
        <f>AA213-XJO_90DSMR</f>
        <v>0.22053826421578659</v>
      </c>
      <c r="AC213" s="83">
        <f t="shared" si="11"/>
        <v>4.8637125983312095E-2</v>
      </c>
    </row>
    <row r="214" spans="1:29" x14ac:dyDescent="0.25">
      <c r="A214" s="92">
        <v>41802</v>
      </c>
      <c r="B214">
        <v>0.93910000000000005</v>
      </c>
      <c r="C214">
        <v>72.099999999999994</v>
      </c>
      <c r="D214">
        <v>5.8426</v>
      </c>
      <c r="E214">
        <v>95.85</v>
      </c>
      <c r="F214">
        <v>0.69359999999999999</v>
      </c>
      <c r="G214">
        <v>955.62</v>
      </c>
      <c r="H214">
        <v>0.55900000000000005</v>
      </c>
      <c r="I214">
        <v>1.1741999999999999</v>
      </c>
      <c r="J214">
        <v>55.72</v>
      </c>
      <c r="K214">
        <v>30.5</v>
      </c>
      <c r="L214">
        <v>1.0843</v>
      </c>
      <c r="M214">
        <v>28.17</v>
      </c>
      <c r="N214">
        <v>3.0190000000000001</v>
      </c>
      <c r="O214">
        <v>11093</v>
      </c>
      <c r="P214">
        <v>19928</v>
      </c>
      <c r="Q214">
        <v>3.4487999999999999</v>
      </c>
      <c r="R214">
        <v>2.2738</v>
      </c>
      <c r="S214">
        <v>7.2797000000000001</v>
      </c>
      <c r="T214">
        <v>1.0203</v>
      </c>
      <c r="U214">
        <v>10.105700000000001</v>
      </c>
      <c r="V214">
        <v>0.84489999999999998</v>
      </c>
      <c r="W214">
        <v>41.15</v>
      </c>
      <c r="X214">
        <v>0.6109</v>
      </c>
      <c r="Y214" s="84">
        <f>EOD_T-A214</f>
        <v>292</v>
      </c>
      <c r="Z214" s="83">
        <f t="shared" si="9"/>
        <v>2.3000000000000798E-3</v>
      </c>
      <c r="AA214" s="83">
        <f t="shared" si="10"/>
        <v>0.24507192328184121</v>
      </c>
      <c r="AB214" s="83">
        <f>AA214-XJO_90DSMR</f>
        <v>0.11420991063680688</v>
      </c>
      <c r="AC214" s="83">
        <f t="shared" si="11"/>
        <v>1.3043903687667413E-2</v>
      </c>
    </row>
    <row r="215" spans="1:29" x14ac:dyDescent="0.25">
      <c r="A215" s="92">
        <v>41801</v>
      </c>
      <c r="B215">
        <v>0.9385</v>
      </c>
      <c r="C215">
        <v>72.099999999999994</v>
      </c>
      <c r="D215">
        <v>5.8446999999999996</v>
      </c>
      <c r="E215">
        <v>96.02</v>
      </c>
      <c r="F215">
        <v>0.69289999999999996</v>
      </c>
      <c r="G215">
        <v>953.33</v>
      </c>
      <c r="H215">
        <v>0.56020000000000003</v>
      </c>
      <c r="I215">
        <v>1.1735</v>
      </c>
      <c r="J215">
        <v>55.67</v>
      </c>
      <c r="K215">
        <v>30.48</v>
      </c>
      <c r="L215">
        <v>1.0972999999999999</v>
      </c>
      <c r="M215">
        <v>28.14</v>
      </c>
      <c r="N215">
        <v>3.0097999999999998</v>
      </c>
      <c r="O215">
        <v>11074</v>
      </c>
      <c r="P215">
        <v>19913</v>
      </c>
      <c r="Q215">
        <v>3.4466000000000001</v>
      </c>
      <c r="R215">
        <v>2.2724000000000002</v>
      </c>
      <c r="S215">
        <v>7.2754000000000003</v>
      </c>
      <c r="T215">
        <v>1.0224</v>
      </c>
      <c r="U215">
        <v>10.0631</v>
      </c>
      <c r="V215">
        <v>0.84409999999999996</v>
      </c>
      <c r="W215">
        <v>41.02</v>
      </c>
      <c r="X215">
        <v>0.61040000000000005</v>
      </c>
      <c r="Y215" s="84">
        <f>EOD_T-A215</f>
        <v>293</v>
      </c>
      <c r="Z215" s="83">
        <f t="shared" si="9"/>
        <v>5.2999999999999714E-3</v>
      </c>
      <c r="AA215" s="83">
        <f t="shared" si="10"/>
        <v>0.56575576430401064</v>
      </c>
      <c r="AB215" s="83">
        <f>AA215-XJO_90DSMR</f>
        <v>0.43489375165897631</v>
      </c>
      <c r="AC215" s="83">
        <f t="shared" si="11"/>
        <v>0.18913257523201937</v>
      </c>
    </row>
    <row r="216" spans="1:29" x14ac:dyDescent="0.25">
      <c r="A216" s="92">
        <v>41800</v>
      </c>
      <c r="B216">
        <v>0.93679999999999997</v>
      </c>
      <c r="C216">
        <v>71.900000000000006</v>
      </c>
      <c r="D216">
        <v>5.8388999999999998</v>
      </c>
      <c r="E216">
        <v>95.88</v>
      </c>
      <c r="F216">
        <v>0.6895</v>
      </c>
      <c r="G216">
        <v>953.01</v>
      </c>
      <c r="H216">
        <v>0.5575</v>
      </c>
      <c r="I216">
        <v>1.1717</v>
      </c>
      <c r="J216">
        <v>55.53</v>
      </c>
      <c r="K216">
        <v>30.43</v>
      </c>
      <c r="L216">
        <v>1.1000000000000001</v>
      </c>
      <c r="M216">
        <v>28.1</v>
      </c>
      <c r="N216">
        <v>3.0003000000000002</v>
      </c>
      <c r="O216">
        <v>11061</v>
      </c>
      <c r="P216">
        <v>19881</v>
      </c>
      <c r="Q216">
        <v>3.4403999999999999</v>
      </c>
      <c r="R216">
        <v>2.2683</v>
      </c>
      <c r="S216">
        <v>7.2615999999999996</v>
      </c>
      <c r="T216">
        <v>1.0208999999999999</v>
      </c>
      <c r="U216">
        <v>9.9563000000000006</v>
      </c>
      <c r="V216">
        <v>0.8407</v>
      </c>
      <c r="W216">
        <v>40.909999999999997</v>
      </c>
      <c r="X216">
        <v>0.6079</v>
      </c>
      <c r="Y216" s="84">
        <f>EOD_T-A216</f>
        <v>294</v>
      </c>
      <c r="Z216" s="83">
        <f t="shared" si="9"/>
        <v>9.000000000000008E-3</v>
      </c>
      <c r="AA216" s="83">
        <f t="shared" si="10"/>
        <v>0.96442348906986797</v>
      </c>
      <c r="AB216" s="83">
        <f>AA216-XJO_90DSMR</f>
        <v>0.83356147642483358</v>
      </c>
      <c r="AC216" s="83">
        <f t="shared" si="11"/>
        <v>0.69482473497954844</v>
      </c>
    </row>
    <row r="217" spans="1:29" x14ac:dyDescent="0.25">
      <c r="A217" s="92">
        <v>41796</v>
      </c>
      <c r="B217">
        <v>0.93320000000000003</v>
      </c>
      <c r="C217">
        <v>71.7</v>
      </c>
      <c r="D217">
        <v>5.8315999999999999</v>
      </c>
      <c r="E217">
        <v>95.5</v>
      </c>
      <c r="F217">
        <v>0.68340000000000001</v>
      </c>
      <c r="G217">
        <v>952.39</v>
      </c>
      <c r="H217">
        <v>0.55510000000000004</v>
      </c>
      <c r="I217">
        <v>1.169</v>
      </c>
      <c r="J217">
        <v>55.26</v>
      </c>
      <c r="K217">
        <v>30.39</v>
      </c>
      <c r="L217">
        <v>1.0989</v>
      </c>
      <c r="M217">
        <v>28.01</v>
      </c>
      <c r="N217">
        <v>3.0015999999999998</v>
      </c>
      <c r="O217">
        <v>11047</v>
      </c>
      <c r="P217">
        <v>19775</v>
      </c>
      <c r="Q217">
        <v>3.4272</v>
      </c>
      <c r="R217">
        <v>2.2595999999999998</v>
      </c>
      <c r="S217">
        <v>7.2348999999999997</v>
      </c>
      <c r="T217">
        <v>1.0192000000000001</v>
      </c>
      <c r="U217">
        <v>9.9771999999999998</v>
      </c>
      <c r="V217">
        <v>0.83199999999999996</v>
      </c>
      <c r="W217">
        <v>40.770000000000003</v>
      </c>
      <c r="X217">
        <v>0.60599999999999998</v>
      </c>
      <c r="Y217" s="84">
        <f>EOD_T-A217</f>
        <v>298</v>
      </c>
      <c r="Z217" s="83">
        <f t="shared" si="9"/>
        <v>5.8000000000000274E-3</v>
      </c>
      <c r="AA217" s="83">
        <f t="shared" si="10"/>
        <v>0.62513472731192365</v>
      </c>
      <c r="AB217" s="83">
        <f>AA217-XJO_90DSMR</f>
        <v>0.49427271466688932</v>
      </c>
      <c r="AC217" s="83">
        <f t="shared" si="11"/>
        <v>0.2443055164641762</v>
      </c>
    </row>
    <row r="218" spans="1:29" x14ac:dyDescent="0.25">
      <c r="A218" s="92">
        <v>41795</v>
      </c>
      <c r="B218">
        <v>0.92779999999999996</v>
      </c>
      <c r="C218">
        <v>71.5</v>
      </c>
      <c r="D218">
        <v>5.8018999999999998</v>
      </c>
      <c r="E218">
        <v>95.16</v>
      </c>
      <c r="F218">
        <v>0.68220000000000003</v>
      </c>
      <c r="G218">
        <v>946.87</v>
      </c>
      <c r="H218">
        <v>0.55389999999999995</v>
      </c>
      <c r="I218">
        <v>1.1665000000000001</v>
      </c>
      <c r="J218">
        <v>55.03</v>
      </c>
      <c r="K218">
        <v>30.32</v>
      </c>
      <c r="L218">
        <v>1.1002000000000001</v>
      </c>
      <c r="M218">
        <v>27.86</v>
      </c>
      <c r="N218">
        <v>2.9996</v>
      </c>
      <c r="O218">
        <v>11022</v>
      </c>
      <c r="P218">
        <v>19679</v>
      </c>
      <c r="Q218">
        <v>3.4073000000000002</v>
      </c>
      <c r="R218">
        <v>2.2465000000000002</v>
      </c>
      <c r="S218">
        <v>7.1931000000000003</v>
      </c>
      <c r="T218">
        <v>1.0164</v>
      </c>
      <c r="U218">
        <v>9.9755000000000003</v>
      </c>
      <c r="V218">
        <v>0.83209999999999995</v>
      </c>
      <c r="W218">
        <v>40.659999999999997</v>
      </c>
      <c r="X218">
        <v>0.60250000000000004</v>
      </c>
      <c r="Y218" s="84">
        <f>EOD_T-A218</f>
        <v>299</v>
      </c>
      <c r="Z218" s="83">
        <f t="shared" si="9"/>
        <v>7.9999999999991189E-4</v>
      </c>
      <c r="AA218" s="83">
        <f t="shared" si="10"/>
        <v>8.6262669829621733E-2</v>
      </c>
      <c r="AB218" s="83">
        <f>AA218-XJO_90DSMR</f>
        <v>-4.4599342815412599E-2</v>
      </c>
      <c r="AC218" s="83">
        <f t="shared" si="11"/>
        <v>1.9891013795666954E-3</v>
      </c>
    </row>
    <row r="219" spans="1:29" x14ac:dyDescent="0.25">
      <c r="A219" s="92">
        <v>41794</v>
      </c>
      <c r="B219">
        <v>0.9274</v>
      </c>
      <c r="C219">
        <v>71.5</v>
      </c>
      <c r="D219">
        <v>5.8002000000000002</v>
      </c>
      <c r="E219">
        <v>95.24</v>
      </c>
      <c r="F219">
        <v>0.68110000000000004</v>
      </c>
      <c r="G219">
        <v>948.8</v>
      </c>
      <c r="H219">
        <v>0.55459999999999998</v>
      </c>
      <c r="I219">
        <v>1.1665000000000001</v>
      </c>
      <c r="J219">
        <v>55.04</v>
      </c>
      <c r="K219">
        <v>30.33</v>
      </c>
      <c r="L219">
        <v>1.1022000000000001</v>
      </c>
      <c r="M219">
        <v>27.86</v>
      </c>
      <c r="N219">
        <v>3.0004</v>
      </c>
      <c r="O219">
        <v>11018</v>
      </c>
      <c r="P219">
        <v>19675</v>
      </c>
      <c r="Q219">
        <v>3.4058999999999999</v>
      </c>
      <c r="R219">
        <v>2.2454999999999998</v>
      </c>
      <c r="S219">
        <v>7.1898999999999997</v>
      </c>
      <c r="T219">
        <v>1.0139</v>
      </c>
      <c r="U219">
        <v>9.9823000000000004</v>
      </c>
      <c r="V219">
        <v>0.83240000000000003</v>
      </c>
      <c r="W219">
        <v>40.71</v>
      </c>
      <c r="X219">
        <v>0.60240000000000005</v>
      </c>
      <c r="Y219" s="84">
        <f>EOD_T-A219</f>
        <v>300</v>
      </c>
      <c r="Z219" s="83">
        <f t="shared" si="9"/>
        <v>1.3999999999999568E-3</v>
      </c>
      <c r="AA219" s="83">
        <f t="shared" si="10"/>
        <v>0.15102481121898131</v>
      </c>
      <c r="AB219" s="83">
        <f>AA219-XJO_90DSMR</f>
        <v>2.0162798573946983E-2</v>
      </c>
      <c r="AC219" s="83">
        <f t="shared" si="11"/>
        <v>4.0653844633355851E-4</v>
      </c>
    </row>
    <row r="220" spans="1:29" x14ac:dyDescent="0.25">
      <c r="A220" s="92">
        <v>41793</v>
      </c>
      <c r="B220">
        <v>0.92700000000000005</v>
      </c>
      <c r="C220">
        <v>71.3</v>
      </c>
      <c r="D220">
        <v>5.7903000000000002</v>
      </c>
      <c r="E220">
        <v>94.83</v>
      </c>
      <c r="F220">
        <v>0.68140000000000001</v>
      </c>
      <c r="G220">
        <v>948.46</v>
      </c>
      <c r="H220">
        <v>0.55359999999999998</v>
      </c>
      <c r="I220">
        <v>1.1642999999999999</v>
      </c>
      <c r="J220">
        <v>54.86</v>
      </c>
      <c r="K220">
        <v>30.31</v>
      </c>
      <c r="L220">
        <v>1.0939000000000001</v>
      </c>
      <c r="M220">
        <v>27.83</v>
      </c>
      <c r="N220">
        <v>2.9904999999999999</v>
      </c>
      <c r="O220">
        <v>10953</v>
      </c>
      <c r="P220">
        <v>19652</v>
      </c>
      <c r="Q220">
        <v>3.4043999999999999</v>
      </c>
      <c r="R220">
        <v>2.2446000000000002</v>
      </c>
      <c r="S220">
        <v>7.1877000000000004</v>
      </c>
      <c r="T220">
        <v>1.0102</v>
      </c>
      <c r="U220">
        <v>9.8834999999999997</v>
      </c>
      <c r="V220">
        <v>0.8327</v>
      </c>
      <c r="W220">
        <v>40.6</v>
      </c>
      <c r="X220">
        <v>0.6018</v>
      </c>
      <c r="Y220" s="84">
        <f>EOD_T-A220</f>
        <v>301</v>
      </c>
      <c r="Z220" s="83">
        <f t="shared" si="9"/>
        <v>-4.8999999999999044E-3</v>
      </c>
      <c r="AA220" s="83">
        <f t="shared" si="10"/>
        <v>-0.52915766738659875</v>
      </c>
      <c r="AB220" s="83">
        <f>AA220-XJO_90DSMR</f>
        <v>-0.66001968003163314</v>
      </c>
      <c r="AC220" s="83">
        <f t="shared" si="11"/>
        <v>0.43562597802905939</v>
      </c>
    </row>
    <row r="221" spans="1:29" x14ac:dyDescent="0.25">
      <c r="A221" s="92">
        <v>41792</v>
      </c>
      <c r="B221">
        <v>0.92600000000000005</v>
      </c>
      <c r="C221">
        <v>71.2</v>
      </c>
      <c r="D221">
        <v>5.7847999999999997</v>
      </c>
      <c r="E221">
        <v>94.42</v>
      </c>
      <c r="F221">
        <v>0.67910000000000004</v>
      </c>
      <c r="G221">
        <v>948.32</v>
      </c>
      <c r="H221">
        <v>0.55289999999999995</v>
      </c>
      <c r="I221">
        <v>1.163</v>
      </c>
      <c r="J221">
        <v>54.75</v>
      </c>
      <c r="K221">
        <v>30.45</v>
      </c>
      <c r="L221">
        <v>1.0928</v>
      </c>
      <c r="M221">
        <v>27.83</v>
      </c>
      <c r="N221">
        <v>2.9853999999999998</v>
      </c>
      <c r="O221">
        <v>10904</v>
      </c>
      <c r="P221">
        <v>19590</v>
      </c>
      <c r="Q221">
        <v>3.4007000000000001</v>
      </c>
      <c r="R221">
        <v>2.2421000000000002</v>
      </c>
      <c r="S221">
        <v>7.1797000000000004</v>
      </c>
      <c r="T221">
        <v>1.0049999999999999</v>
      </c>
      <c r="U221">
        <v>9.8124000000000002</v>
      </c>
      <c r="V221">
        <v>0.82920000000000005</v>
      </c>
      <c r="W221">
        <v>40.61</v>
      </c>
      <c r="X221">
        <v>0.60119999999999996</v>
      </c>
      <c r="Y221" s="84">
        <f>EOD_T-A221</f>
        <v>302</v>
      </c>
      <c r="Z221" s="83">
        <f t="shared" si="9"/>
        <v>-2.2999999999999687E-3</v>
      </c>
      <c r="AA221" s="83">
        <f t="shared" si="10"/>
        <v>-0.24680759738168997</v>
      </c>
      <c r="AB221" s="83">
        <f>AA221-XJO_90DSMR</f>
        <v>-0.37766961002672428</v>
      </c>
      <c r="AC221" s="83">
        <f t="shared" si="11"/>
        <v>0.14263433433773801</v>
      </c>
    </row>
    <row r="222" spans="1:29" x14ac:dyDescent="0.25">
      <c r="A222" s="92">
        <v>41789</v>
      </c>
      <c r="B222">
        <v>0.93189999999999995</v>
      </c>
      <c r="C222">
        <v>71.5</v>
      </c>
      <c r="D222">
        <v>5.8178999999999998</v>
      </c>
      <c r="E222">
        <v>94.66</v>
      </c>
      <c r="F222">
        <v>0.68520000000000003</v>
      </c>
      <c r="G222">
        <v>950.68</v>
      </c>
      <c r="H222">
        <v>0.55689999999999995</v>
      </c>
      <c r="I222">
        <v>1.1692</v>
      </c>
      <c r="J222">
        <v>55</v>
      </c>
      <c r="K222">
        <v>30.56</v>
      </c>
      <c r="L222">
        <v>1.0952</v>
      </c>
      <c r="M222">
        <v>27.95</v>
      </c>
      <c r="N222">
        <v>2.9969999999999999</v>
      </c>
      <c r="O222">
        <v>10841</v>
      </c>
      <c r="P222">
        <v>19719</v>
      </c>
      <c r="Q222">
        <v>3.4224000000000001</v>
      </c>
      <c r="R222">
        <v>2.2564000000000002</v>
      </c>
      <c r="S222">
        <v>7.2248999999999999</v>
      </c>
      <c r="T222">
        <v>1.0098</v>
      </c>
      <c r="U222">
        <v>9.7085000000000008</v>
      </c>
      <c r="V222">
        <v>0.83679999999999999</v>
      </c>
      <c r="W222">
        <v>40.85</v>
      </c>
      <c r="X222">
        <v>0.6048</v>
      </c>
      <c r="Y222" s="84">
        <f>EOD_T-A222</f>
        <v>305</v>
      </c>
      <c r="Z222" s="83">
        <f t="shared" si="9"/>
        <v>5.0999999999999934E-3</v>
      </c>
      <c r="AA222" s="83">
        <f t="shared" si="10"/>
        <v>0.54939136055154514</v>
      </c>
      <c r="AB222" s="83">
        <f>AA222-XJO_90DSMR</f>
        <v>0.41852934790651081</v>
      </c>
      <c r="AC222" s="83">
        <f t="shared" si="11"/>
        <v>0.17516681505904916</v>
      </c>
    </row>
    <row r="223" spans="1:29" x14ac:dyDescent="0.25">
      <c r="A223" s="92">
        <v>41788</v>
      </c>
      <c r="B223">
        <v>0.92830000000000001</v>
      </c>
      <c r="C223">
        <v>71.3</v>
      </c>
      <c r="D223">
        <v>5.8003999999999998</v>
      </c>
      <c r="E223">
        <v>94.4</v>
      </c>
      <c r="F223">
        <v>0.6825</v>
      </c>
      <c r="G223">
        <v>947.42</v>
      </c>
      <c r="H223">
        <v>0.55510000000000004</v>
      </c>
      <c r="I223">
        <v>1.1649</v>
      </c>
      <c r="J223">
        <v>54.63</v>
      </c>
      <c r="K223">
        <v>30.4</v>
      </c>
      <c r="L223">
        <v>1.0938000000000001</v>
      </c>
      <c r="M223">
        <v>27.9</v>
      </c>
      <c r="N223">
        <v>2.9882</v>
      </c>
      <c r="O223">
        <v>10796</v>
      </c>
      <c r="P223">
        <v>19650</v>
      </c>
      <c r="Q223">
        <v>3.4091999999999998</v>
      </c>
      <c r="R223">
        <v>2.2477</v>
      </c>
      <c r="S223">
        <v>7.1971999999999996</v>
      </c>
      <c r="T223">
        <v>1.008</v>
      </c>
      <c r="U223">
        <v>9.7179000000000002</v>
      </c>
      <c r="V223">
        <v>0.83299999999999996</v>
      </c>
      <c r="W223">
        <v>40.85</v>
      </c>
      <c r="X223">
        <v>0.60250000000000004</v>
      </c>
      <c r="Y223" s="84">
        <f>EOD_T-A223</f>
        <v>306</v>
      </c>
      <c r="Z223" s="83">
        <f t="shared" si="9"/>
        <v>1.1999999999999789E-3</v>
      </c>
      <c r="AA223" s="83">
        <f t="shared" si="10"/>
        <v>0.12947777298230242</v>
      </c>
      <c r="AB223" s="83">
        <f>AA223-XJO_90DSMR</f>
        <v>-1.3842396627319065E-3</v>
      </c>
      <c r="AC223" s="83">
        <f t="shared" si="11"/>
        <v>1.9161194438801423E-6</v>
      </c>
    </row>
    <row r="224" spans="1:29" x14ac:dyDescent="0.25">
      <c r="A224" s="92">
        <v>41787</v>
      </c>
      <c r="B224">
        <v>0.92679999999999996</v>
      </c>
      <c r="C224">
        <v>71.2</v>
      </c>
      <c r="D224">
        <v>5.8003</v>
      </c>
      <c r="E224">
        <v>94.46</v>
      </c>
      <c r="F224">
        <v>0.67979999999999996</v>
      </c>
      <c r="G224">
        <v>946.68</v>
      </c>
      <c r="H224">
        <v>0.55130000000000001</v>
      </c>
      <c r="I224">
        <v>1.1631</v>
      </c>
      <c r="J224">
        <v>54.72</v>
      </c>
      <c r="K224">
        <v>30.28</v>
      </c>
      <c r="L224">
        <v>1.0847</v>
      </c>
      <c r="M224">
        <v>27.92</v>
      </c>
      <c r="N224">
        <v>2.9843000000000002</v>
      </c>
      <c r="O224">
        <v>10760</v>
      </c>
      <c r="P224">
        <v>19595</v>
      </c>
      <c r="Q224">
        <v>3.4037000000000002</v>
      </c>
      <c r="R224">
        <v>2.2441</v>
      </c>
      <c r="S224">
        <v>7.1855000000000002</v>
      </c>
      <c r="T224">
        <v>1.0052000000000001</v>
      </c>
      <c r="U224">
        <v>9.6865000000000006</v>
      </c>
      <c r="V224">
        <v>0.83120000000000005</v>
      </c>
      <c r="W224">
        <v>40.700000000000003</v>
      </c>
      <c r="X224">
        <v>0.6008</v>
      </c>
      <c r="Y224" s="84">
        <f>EOD_T-A224</f>
        <v>307</v>
      </c>
      <c r="Z224" s="83">
        <f t="shared" si="9"/>
        <v>3.0000000000000027E-3</v>
      </c>
      <c r="AA224" s="83">
        <f t="shared" si="10"/>
        <v>0.32358968827526724</v>
      </c>
      <c r="AB224" s="83">
        <f>AA224-XJO_90DSMR</f>
        <v>0.19272767563023291</v>
      </c>
      <c r="AC224" s="83">
        <f t="shared" si="11"/>
        <v>3.7143956953832269E-2</v>
      </c>
    </row>
    <row r="225" spans="1:29" x14ac:dyDescent="0.25">
      <c r="A225" s="92">
        <v>41786</v>
      </c>
      <c r="B225">
        <v>0.92710000000000004</v>
      </c>
      <c r="C225">
        <v>71.099999999999994</v>
      </c>
      <c r="D225">
        <v>5.7885999999999997</v>
      </c>
      <c r="E225">
        <v>94.5</v>
      </c>
      <c r="F225">
        <v>0.67900000000000005</v>
      </c>
      <c r="G225">
        <v>948.66</v>
      </c>
      <c r="H225">
        <v>0.54990000000000006</v>
      </c>
      <c r="I225">
        <v>1.1633</v>
      </c>
      <c r="J225">
        <v>54.73</v>
      </c>
      <c r="K225">
        <v>30.21</v>
      </c>
      <c r="L225">
        <v>1.0827</v>
      </c>
      <c r="M225">
        <v>27.91</v>
      </c>
      <c r="N225">
        <v>2.9788000000000001</v>
      </c>
      <c r="O225">
        <v>10734</v>
      </c>
      <c r="P225">
        <v>19602</v>
      </c>
      <c r="Q225">
        <v>3.4047999999999998</v>
      </c>
      <c r="R225">
        <v>2.2448000000000001</v>
      </c>
      <c r="S225">
        <v>7.1882000000000001</v>
      </c>
      <c r="T225">
        <v>1.0053000000000001</v>
      </c>
      <c r="U225">
        <v>9.5990000000000002</v>
      </c>
      <c r="V225">
        <v>0.8296</v>
      </c>
      <c r="W225">
        <v>40.54</v>
      </c>
      <c r="X225">
        <v>0.60140000000000005</v>
      </c>
      <c r="Y225" s="84">
        <f>EOD_T-A225</f>
        <v>308</v>
      </c>
      <c r="Z225" s="83">
        <f t="shared" si="9"/>
        <v>3.0000000000000027E-3</v>
      </c>
      <c r="AA225" s="83">
        <f t="shared" si="10"/>
        <v>0.32474561593418522</v>
      </c>
      <c r="AB225" s="83">
        <f>AA225-XJO_90DSMR</f>
        <v>0.19388360328915089</v>
      </c>
      <c r="AC225" s="83">
        <f t="shared" si="11"/>
        <v>3.7590851624384837E-2</v>
      </c>
    </row>
    <row r="226" spans="1:29" x14ac:dyDescent="0.25">
      <c r="A226" s="92">
        <v>41785</v>
      </c>
      <c r="B226">
        <v>0.92379999999999995</v>
      </c>
      <c r="C226">
        <v>70.900000000000006</v>
      </c>
      <c r="D226">
        <v>5.7611999999999997</v>
      </c>
      <c r="E226">
        <v>94.16</v>
      </c>
      <c r="F226">
        <v>0.67820000000000003</v>
      </c>
      <c r="G226">
        <v>945.93</v>
      </c>
      <c r="H226">
        <v>0.54849999999999999</v>
      </c>
      <c r="I226">
        <v>1.1577999999999999</v>
      </c>
      <c r="J226">
        <v>54.1</v>
      </c>
      <c r="K226">
        <v>30.11</v>
      </c>
      <c r="L226">
        <v>1.0822000000000001</v>
      </c>
      <c r="M226">
        <v>27.81</v>
      </c>
      <c r="N226">
        <v>2.9622000000000002</v>
      </c>
      <c r="O226">
        <v>10702</v>
      </c>
      <c r="P226">
        <v>19534</v>
      </c>
      <c r="Q226">
        <v>3.3927</v>
      </c>
      <c r="R226">
        <v>2.2368000000000001</v>
      </c>
      <c r="S226">
        <v>7.1628999999999996</v>
      </c>
      <c r="T226">
        <v>1.0035000000000001</v>
      </c>
      <c r="U226">
        <v>9.5364000000000004</v>
      </c>
      <c r="V226">
        <v>0.82799999999999996</v>
      </c>
      <c r="W226">
        <v>40.369999999999997</v>
      </c>
      <c r="X226">
        <v>0.59930000000000005</v>
      </c>
      <c r="Y226" s="84">
        <f>EOD_T-A226</f>
        <v>309</v>
      </c>
      <c r="Z226" s="83">
        <f t="shared" si="9"/>
        <v>-2.6000000000000467E-3</v>
      </c>
      <c r="AA226" s="83">
        <f t="shared" si="10"/>
        <v>-0.28135483172817299</v>
      </c>
      <c r="AB226" s="83">
        <f>AA226-XJO_90DSMR</f>
        <v>-0.41221684437320733</v>
      </c>
      <c r="AC226" s="83">
        <f t="shared" si="11"/>
        <v>0.16992272678500503</v>
      </c>
    </row>
    <row r="227" spans="1:29" x14ac:dyDescent="0.25">
      <c r="A227" s="92">
        <v>41782</v>
      </c>
      <c r="B227">
        <v>0.92410000000000003</v>
      </c>
      <c r="C227">
        <v>70.8</v>
      </c>
      <c r="D227">
        <v>5.7653999999999996</v>
      </c>
      <c r="E227">
        <v>93.95</v>
      </c>
      <c r="F227">
        <v>0.67710000000000004</v>
      </c>
      <c r="G227">
        <v>946.97</v>
      </c>
      <c r="H227">
        <v>0.54790000000000005</v>
      </c>
      <c r="I227">
        <v>1.1573</v>
      </c>
      <c r="J227">
        <v>54.08</v>
      </c>
      <c r="K227">
        <v>30.07</v>
      </c>
      <c r="L227">
        <v>1.0792999999999999</v>
      </c>
      <c r="M227">
        <v>27.82</v>
      </c>
      <c r="N227">
        <v>2.9681999999999999</v>
      </c>
      <c r="O227">
        <v>10679</v>
      </c>
      <c r="P227">
        <v>19540</v>
      </c>
      <c r="Q227">
        <v>3.3938000000000001</v>
      </c>
      <c r="R227">
        <v>2.2374999999999998</v>
      </c>
      <c r="S227">
        <v>7.1650999999999998</v>
      </c>
      <c r="T227">
        <v>1.0069999999999999</v>
      </c>
      <c r="U227">
        <v>9.5587</v>
      </c>
      <c r="V227">
        <v>0.82699999999999996</v>
      </c>
      <c r="W227">
        <v>40.299999999999997</v>
      </c>
      <c r="X227">
        <v>0.59819999999999995</v>
      </c>
      <c r="Y227" s="84">
        <f>EOD_T-A227</f>
        <v>312</v>
      </c>
      <c r="Z227" s="83">
        <f t="shared" si="9"/>
        <v>6.0000000000004494E-4</v>
      </c>
      <c r="AA227" s="83">
        <f t="shared" si="10"/>
        <v>6.4766839378243193E-2</v>
      </c>
      <c r="AB227" s="83">
        <f>AA227-XJO_90DSMR</f>
        <v>-6.6095173266791138E-2</v>
      </c>
      <c r="AC227" s="83">
        <f t="shared" si="11"/>
        <v>4.3685719291671416E-3</v>
      </c>
    </row>
    <row r="228" spans="1:29" x14ac:dyDescent="0.25">
      <c r="A228" s="92">
        <v>41781</v>
      </c>
      <c r="B228">
        <v>0.9264</v>
      </c>
      <c r="C228">
        <v>71</v>
      </c>
      <c r="D228">
        <v>5.7751999999999999</v>
      </c>
      <c r="E228">
        <v>94.21</v>
      </c>
      <c r="F228">
        <v>0.67789999999999995</v>
      </c>
      <c r="G228">
        <v>948.91</v>
      </c>
      <c r="H228">
        <v>0.54869999999999997</v>
      </c>
      <c r="I228">
        <v>1.1593</v>
      </c>
      <c r="J228">
        <v>54.27</v>
      </c>
      <c r="K228">
        <v>30.03</v>
      </c>
      <c r="L228">
        <v>1.0794999999999999</v>
      </c>
      <c r="M228">
        <v>27.91</v>
      </c>
      <c r="N228">
        <v>2.9727999999999999</v>
      </c>
      <c r="O228">
        <v>10672</v>
      </c>
      <c r="P228">
        <v>19593</v>
      </c>
      <c r="Q228">
        <v>3.4022000000000001</v>
      </c>
      <c r="R228">
        <v>2.2431000000000001</v>
      </c>
      <c r="S228">
        <v>7.1826999999999996</v>
      </c>
      <c r="T228">
        <v>1.0109999999999999</v>
      </c>
      <c r="U228">
        <v>9.6243999999999996</v>
      </c>
      <c r="V228">
        <v>0.8286</v>
      </c>
      <c r="W228">
        <v>40.5</v>
      </c>
      <c r="X228">
        <v>0.59919999999999995</v>
      </c>
      <c r="Y228" s="84">
        <f>EOD_T-A228</f>
        <v>313</v>
      </c>
      <c r="Z228" s="83">
        <f t="shared" si="9"/>
        <v>-2.3999999999999577E-3</v>
      </c>
      <c r="AA228" s="83">
        <f t="shared" si="10"/>
        <v>-0.25988088792636255</v>
      </c>
      <c r="AB228" s="83">
        <f>AA228-XJO_90DSMR</f>
        <v>-0.39074290057139688</v>
      </c>
      <c r="AC228" s="83">
        <f t="shared" si="11"/>
        <v>0.15268001434694856</v>
      </c>
    </row>
    <row r="229" spans="1:29" x14ac:dyDescent="0.25">
      <c r="A229" s="92">
        <v>41780</v>
      </c>
      <c r="B229">
        <v>0.92349999999999999</v>
      </c>
      <c r="C229">
        <v>70.7</v>
      </c>
      <c r="D229">
        <v>5.7609000000000004</v>
      </c>
      <c r="E229">
        <v>93.49</v>
      </c>
      <c r="F229">
        <v>0.67369999999999997</v>
      </c>
      <c r="G229">
        <v>948.25</v>
      </c>
      <c r="H229">
        <v>0.54830000000000001</v>
      </c>
      <c r="I229">
        <v>1.1571</v>
      </c>
      <c r="J229">
        <v>54.26</v>
      </c>
      <c r="K229">
        <v>30</v>
      </c>
      <c r="L229">
        <v>1.0787</v>
      </c>
      <c r="M229">
        <v>27.84</v>
      </c>
      <c r="N229">
        <v>2.9731999999999998</v>
      </c>
      <c r="O229">
        <v>10623</v>
      </c>
      <c r="P229">
        <v>19535</v>
      </c>
      <c r="Q229">
        <v>3.3915999999999999</v>
      </c>
      <c r="R229">
        <v>2.2361</v>
      </c>
      <c r="S229">
        <v>7.1596000000000002</v>
      </c>
      <c r="T229">
        <v>1.0074000000000001</v>
      </c>
      <c r="U229">
        <v>9.6552000000000007</v>
      </c>
      <c r="V229">
        <v>0.82320000000000004</v>
      </c>
      <c r="W229">
        <v>40.43</v>
      </c>
      <c r="X229">
        <v>0.59750000000000003</v>
      </c>
      <c r="Y229" s="84">
        <f>EOD_T-A229</f>
        <v>314</v>
      </c>
      <c r="Z229" s="83">
        <f t="shared" si="9"/>
        <v>-1.1600000000000055E-2</v>
      </c>
      <c r="AA229" s="83">
        <f t="shared" si="10"/>
        <v>-1.2489233419466037</v>
      </c>
      <c r="AB229" s="83">
        <f>AA229-XJO_90DSMR</f>
        <v>-1.3797853545916381</v>
      </c>
      <c r="AC229" s="83">
        <f t="shared" si="11"/>
        <v>1.9038076247455724</v>
      </c>
    </row>
    <row r="230" spans="1:29" x14ac:dyDescent="0.25">
      <c r="A230" s="92">
        <v>41779</v>
      </c>
      <c r="B230">
        <v>0.92879999999999996</v>
      </c>
      <c r="C230">
        <v>71.099999999999994</v>
      </c>
      <c r="D230">
        <v>5.7937000000000003</v>
      </c>
      <c r="E230">
        <v>94.27</v>
      </c>
      <c r="F230">
        <v>0.6774</v>
      </c>
      <c r="G230">
        <v>952.35</v>
      </c>
      <c r="H230">
        <v>0.55230000000000001</v>
      </c>
      <c r="I230">
        <v>1.1618999999999999</v>
      </c>
      <c r="J230">
        <v>54.54</v>
      </c>
      <c r="K230">
        <v>30.21</v>
      </c>
      <c r="L230">
        <v>1.0787</v>
      </c>
      <c r="M230">
        <v>27.99</v>
      </c>
      <c r="N230">
        <v>2.9861</v>
      </c>
      <c r="O230">
        <v>10642</v>
      </c>
      <c r="P230">
        <v>19635</v>
      </c>
      <c r="Q230">
        <v>3.411</v>
      </c>
      <c r="R230">
        <v>2.2488999999999999</v>
      </c>
      <c r="S230">
        <v>7.2000999999999999</v>
      </c>
      <c r="T230">
        <v>1.0104</v>
      </c>
      <c r="U230">
        <v>9.6427999999999994</v>
      </c>
      <c r="V230">
        <v>0.82879999999999998</v>
      </c>
      <c r="W230">
        <v>40.590000000000003</v>
      </c>
      <c r="X230">
        <v>0.60060000000000002</v>
      </c>
      <c r="Y230" s="84">
        <f>EOD_T-A230</f>
        <v>315</v>
      </c>
      <c r="Z230" s="83">
        <f t="shared" si="9"/>
        <v>-6.6000000000000503E-3</v>
      </c>
      <c r="AA230" s="83">
        <f t="shared" si="10"/>
        <v>-0.70580686557587957</v>
      </c>
      <c r="AB230" s="83">
        <f>AA230-XJO_90DSMR</f>
        <v>-0.83666887822091396</v>
      </c>
      <c r="AC230" s="83">
        <f t="shared" si="11"/>
        <v>0.7000148117834426</v>
      </c>
    </row>
    <row r="231" spans="1:29" x14ac:dyDescent="0.25">
      <c r="A231" s="92">
        <v>41778</v>
      </c>
      <c r="B231">
        <v>0.93510000000000004</v>
      </c>
      <c r="C231">
        <v>71.599999999999994</v>
      </c>
      <c r="D231">
        <v>5.8353999999999999</v>
      </c>
      <c r="E231">
        <v>94.8</v>
      </c>
      <c r="F231">
        <v>0.68210000000000004</v>
      </c>
      <c r="G231">
        <v>955.67</v>
      </c>
      <c r="H231">
        <v>0.55569999999999997</v>
      </c>
      <c r="I231">
        <v>1.1693</v>
      </c>
      <c r="J231">
        <v>54.69</v>
      </c>
      <c r="K231">
        <v>30.36</v>
      </c>
      <c r="L231">
        <v>1.0824</v>
      </c>
      <c r="M231">
        <v>28.17</v>
      </c>
      <c r="N231">
        <v>3.0087000000000002</v>
      </c>
      <c r="O231">
        <v>10627</v>
      </c>
      <c r="P231">
        <v>19791</v>
      </c>
      <c r="Q231">
        <v>3.4342000000000001</v>
      </c>
      <c r="R231">
        <v>2.2642000000000002</v>
      </c>
      <c r="S231">
        <v>7.2488999999999999</v>
      </c>
      <c r="T231">
        <v>1.0153000000000001</v>
      </c>
      <c r="U231">
        <v>9.6702999999999992</v>
      </c>
      <c r="V231">
        <v>0.83350000000000002</v>
      </c>
      <c r="W231">
        <v>40.79</v>
      </c>
      <c r="X231">
        <v>0.60529999999999995</v>
      </c>
      <c r="Y231" s="84">
        <f>EOD_T-A231</f>
        <v>316</v>
      </c>
      <c r="Z231" s="83">
        <f t="shared" si="9"/>
        <v>-2.4999999999999467E-3</v>
      </c>
      <c r="AA231" s="83">
        <f t="shared" si="10"/>
        <v>-0.26726534103056943</v>
      </c>
      <c r="AB231" s="83">
        <f>AA231-XJO_90DSMR</f>
        <v>-0.39812735367560376</v>
      </c>
      <c r="AC231" s="83">
        <f t="shared" si="11"/>
        <v>0.15850538974473927</v>
      </c>
    </row>
    <row r="232" spans="1:29" x14ac:dyDescent="0.25">
      <c r="A232" s="92">
        <v>41775</v>
      </c>
      <c r="B232">
        <v>0.93540000000000001</v>
      </c>
      <c r="C232">
        <v>71.599999999999994</v>
      </c>
      <c r="D232">
        <v>5.8299000000000003</v>
      </c>
      <c r="E232">
        <v>94.97</v>
      </c>
      <c r="F232">
        <v>0.68210000000000004</v>
      </c>
      <c r="G232">
        <v>958</v>
      </c>
      <c r="H232">
        <v>0.55710000000000004</v>
      </c>
      <c r="I232">
        <v>1.1712</v>
      </c>
      <c r="J232">
        <v>55.05</v>
      </c>
      <c r="K232">
        <v>30.38</v>
      </c>
      <c r="L232">
        <v>1.0820000000000001</v>
      </c>
      <c r="M232">
        <v>28.2</v>
      </c>
      <c r="N232">
        <v>3.0213000000000001</v>
      </c>
      <c r="O232">
        <v>10663</v>
      </c>
      <c r="P232">
        <v>19774</v>
      </c>
      <c r="Q232">
        <v>3.4352999999999998</v>
      </c>
      <c r="R232">
        <v>2.2648999999999999</v>
      </c>
      <c r="S232">
        <v>7.2512999999999996</v>
      </c>
      <c r="T232">
        <v>1.0170999999999999</v>
      </c>
      <c r="U232">
        <v>9.7265999999999995</v>
      </c>
      <c r="V232">
        <v>0.83320000000000005</v>
      </c>
      <c r="W232">
        <v>40.92</v>
      </c>
      <c r="X232">
        <v>0.60650000000000004</v>
      </c>
      <c r="Y232" s="84">
        <f>EOD_T-A232</f>
        <v>319</v>
      </c>
      <c r="Z232" s="83">
        <f t="shared" si="9"/>
        <v>-4.7000000000000375E-3</v>
      </c>
      <c r="AA232" s="83">
        <f t="shared" si="10"/>
        <v>-0.50127986348123266</v>
      </c>
      <c r="AB232" s="83">
        <f>AA232-XJO_90DSMR</f>
        <v>-0.63214187612626693</v>
      </c>
      <c r="AC232" s="83">
        <f t="shared" si="11"/>
        <v>0.39960335155243659</v>
      </c>
    </row>
    <row r="233" spans="1:29" x14ac:dyDescent="0.25">
      <c r="A233" s="92">
        <v>41774</v>
      </c>
      <c r="B233">
        <v>0.93759999999999999</v>
      </c>
      <c r="C233">
        <v>71.8</v>
      </c>
      <c r="D233">
        <v>5.8383000000000003</v>
      </c>
      <c r="E233">
        <v>95.51</v>
      </c>
      <c r="F233">
        <v>0.6835</v>
      </c>
      <c r="G233">
        <v>961.32</v>
      </c>
      <c r="H233">
        <v>0.55910000000000004</v>
      </c>
      <c r="I233">
        <v>1.1732</v>
      </c>
      <c r="J233">
        <v>55.8</v>
      </c>
      <c r="K233">
        <v>30.43</v>
      </c>
      <c r="L233">
        <v>1.0804</v>
      </c>
      <c r="M233">
        <v>28.27</v>
      </c>
      <c r="N233">
        <v>3.0232999999999999</v>
      </c>
      <c r="O233">
        <v>10732</v>
      </c>
      <c r="P233">
        <v>19793</v>
      </c>
      <c r="Q233">
        <v>3.4432999999999998</v>
      </c>
      <c r="R233">
        <v>2.2702</v>
      </c>
      <c r="S233">
        <v>7.2680999999999996</v>
      </c>
      <c r="T233">
        <v>1.0189999999999999</v>
      </c>
      <c r="U233">
        <v>9.6699000000000002</v>
      </c>
      <c r="V233">
        <v>0.83399999999999996</v>
      </c>
      <c r="W233">
        <v>40.97</v>
      </c>
      <c r="X233">
        <v>0.6069</v>
      </c>
      <c r="Y233" s="84">
        <f>EOD_T-A233</f>
        <v>320</v>
      </c>
      <c r="Z233" s="83">
        <f t="shared" si="9"/>
        <v>3.1999999999999806E-3</v>
      </c>
      <c r="AA233" s="83">
        <f t="shared" si="10"/>
        <v>0.34038932028507402</v>
      </c>
      <c r="AB233" s="83">
        <f>AA233-XJO_90DSMR</f>
        <v>0.20952730764003968</v>
      </c>
      <c r="AC233" s="83">
        <f t="shared" si="11"/>
        <v>4.390169264688383E-2</v>
      </c>
    </row>
    <row r="234" spans="1:29" x14ac:dyDescent="0.25">
      <c r="A234" s="92">
        <v>41773</v>
      </c>
      <c r="B234">
        <v>0.94010000000000005</v>
      </c>
      <c r="C234">
        <v>72</v>
      </c>
      <c r="D234">
        <v>5.8563999999999998</v>
      </c>
      <c r="E234">
        <v>96.01</v>
      </c>
      <c r="F234">
        <v>0.68540000000000001</v>
      </c>
      <c r="G234">
        <v>966.19</v>
      </c>
      <c r="H234">
        <v>0.55789999999999995</v>
      </c>
      <c r="I234">
        <v>1.1748000000000001</v>
      </c>
      <c r="J234">
        <v>56.1</v>
      </c>
      <c r="K234">
        <v>30.53</v>
      </c>
      <c r="L234">
        <v>1.0862000000000001</v>
      </c>
      <c r="M234">
        <v>28.37</v>
      </c>
      <c r="N234">
        <v>3.0323000000000002</v>
      </c>
      <c r="O234">
        <v>10781</v>
      </c>
      <c r="P234">
        <v>19836</v>
      </c>
      <c r="Q234">
        <v>3.4525000000000001</v>
      </c>
      <c r="R234">
        <v>2.2763</v>
      </c>
      <c r="S234">
        <v>7.2873000000000001</v>
      </c>
      <c r="T234">
        <v>1.0251999999999999</v>
      </c>
      <c r="U234">
        <v>9.6724999999999994</v>
      </c>
      <c r="V234">
        <v>0.83589999999999998</v>
      </c>
      <c r="W234">
        <v>41.01</v>
      </c>
      <c r="X234">
        <v>0.60840000000000005</v>
      </c>
      <c r="Y234" s="84">
        <f>EOD_T-A234</f>
        <v>321</v>
      </c>
      <c r="Z234" s="83">
        <f t="shared" si="9"/>
        <v>3.8000000000000256E-3</v>
      </c>
      <c r="AA234" s="83">
        <f t="shared" si="10"/>
        <v>0.40667808219178359</v>
      </c>
      <c r="AB234" s="83">
        <f>AA234-XJO_90DSMR</f>
        <v>0.27581606954674925</v>
      </c>
      <c r="AC234" s="83">
        <f t="shared" si="11"/>
        <v>7.6074504220217221E-2</v>
      </c>
    </row>
    <row r="235" spans="1:29" x14ac:dyDescent="0.25">
      <c r="A235" s="92">
        <v>41772</v>
      </c>
      <c r="B235">
        <v>0.93440000000000001</v>
      </c>
      <c r="C235">
        <v>71.7</v>
      </c>
      <c r="D235">
        <v>5.8308</v>
      </c>
      <c r="E235">
        <v>95.56</v>
      </c>
      <c r="F235">
        <v>0.67900000000000005</v>
      </c>
      <c r="G235">
        <v>955.1</v>
      </c>
      <c r="H235">
        <v>0.55379999999999996</v>
      </c>
      <c r="I235">
        <v>1.1701999999999999</v>
      </c>
      <c r="J235">
        <v>55.98</v>
      </c>
      <c r="K235">
        <v>30.48</v>
      </c>
      <c r="L235">
        <v>1.0827</v>
      </c>
      <c r="M235">
        <v>28.2</v>
      </c>
      <c r="N235">
        <v>3.0261</v>
      </c>
      <c r="O235">
        <v>10775</v>
      </c>
      <c r="P235">
        <v>19714</v>
      </c>
      <c r="Q235">
        <v>3.4316</v>
      </c>
      <c r="R235">
        <v>2.2625000000000002</v>
      </c>
      <c r="S235">
        <v>7.2436999999999996</v>
      </c>
      <c r="T235">
        <v>1.0189999999999999</v>
      </c>
      <c r="U235">
        <v>9.6936</v>
      </c>
      <c r="V235">
        <v>0.82920000000000005</v>
      </c>
      <c r="W235">
        <v>40.92</v>
      </c>
      <c r="X235">
        <v>0.60350000000000004</v>
      </c>
      <c r="Y235" s="84">
        <f>EOD_T-A235</f>
        <v>322</v>
      </c>
      <c r="Z235" s="83">
        <f t="shared" si="9"/>
        <v>-1.8000000000000238E-3</v>
      </c>
      <c r="AA235" s="83">
        <f t="shared" si="10"/>
        <v>-0.19224607497597179</v>
      </c>
      <c r="AB235" s="83">
        <f>AA235-XJO_90DSMR</f>
        <v>-0.32310808762100612</v>
      </c>
      <c r="AC235" s="83">
        <f t="shared" si="11"/>
        <v>0.10439883628610377</v>
      </c>
    </row>
    <row r="236" spans="1:29" x14ac:dyDescent="0.25">
      <c r="A236" s="92">
        <v>41771</v>
      </c>
      <c r="B236">
        <v>0.93630000000000002</v>
      </c>
      <c r="C236">
        <v>71.7</v>
      </c>
      <c r="D236">
        <v>5.8346999999999998</v>
      </c>
      <c r="E236">
        <v>95.47</v>
      </c>
      <c r="F236">
        <v>0.68030000000000002</v>
      </c>
      <c r="G236">
        <v>959.1</v>
      </c>
      <c r="H236">
        <v>0.55549999999999999</v>
      </c>
      <c r="I236">
        <v>1.1704000000000001</v>
      </c>
      <c r="J236">
        <v>55.89</v>
      </c>
      <c r="K236">
        <v>30.55</v>
      </c>
      <c r="L236">
        <v>1.0853999999999999</v>
      </c>
      <c r="M236">
        <v>28.23</v>
      </c>
      <c r="N236">
        <v>3.0289000000000001</v>
      </c>
      <c r="O236">
        <v>10786</v>
      </c>
      <c r="P236">
        <v>19756</v>
      </c>
      <c r="Q236">
        <v>3.4386000000000001</v>
      </c>
      <c r="R236">
        <v>2.2671000000000001</v>
      </c>
      <c r="S236">
        <v>7.2576999999999998</v>
      </c>
      <c r="T236">
        <v>1.0204</v>
      </c>
      <c r="U236">
        <v>9.6941000000000006</v>
      </c>
      <c r="V236">
        <v>0.83009999999999995</v>
      </c>
      <c r="W236">
        <v>40.97</v>
      </c>
      <c r="X236">
        <v>0.60399999999999998</v>
      </c>
      <c r="Y236" s="84">
        <f>EOD_T-A236</f>
        <v>323</v>
      </c>
      <c r="Z236" s="83">
        <f t="shared" si="9"/>
        <v>-1.0000000000000009E-3</v>
      </c>
      <c r="AA236" s="83">
        <f t="shared" si="10"/>
        <v>-0.10681478316599026</v>
      </c>
      <c r="AB236" s="83">
        <f>AA236-XJO_90DSMR</f>
        <v>-0.23767679581102458</v>
      </c>
      <c r="AC236" s="83">
        <f t="shared" si="11"/>
        <v>5.6490259266995468E-2</v>
      </c>
    </row>
    <row r="237" spans="1:29" x14ac:dyDescent="0.25">
      <c r="A237" s="92">
        <v>41768</v>
      </c>
      <c r="B237">
        <v>0.93620000000000003</v>
      </c>
      <c r="C237">
        <v>71.599999999999994</v>
      </c>
      <c r="D237">
        <v>5.8346</v>
      </c>
      <c r="E237">
        <v>95.22</v>
      </c>
      <c r="F237">
        <v>0.67630000000000001</v>
      </c>
      <c r="G237">
        <v>959.09</v>
      </c>
      <c r="H237">
        <v>0.55289999999999995</v>
      </c>
      <c r="I237">
        <v>1.1682999999999999</v>
      </c>
      <c r="J237">
        <v>56.23</v>
      </c>
      <c r="K237">
        <v>30.49</v>
      </c>
      <c r="L237">
        <v>1.0824</v>
      </c>
      <c r="M237">
        <v>28.17</v>
      </c>
      <c r="N237">
        <v>3.0211000000000001</v>
      </c>
      <c r="O237">
        <v>10797</v>
      </c>
      <c r="P237">
        <v>19763</v>
      </c>
      <c r="Q237">
        <v>3.4382000000000001</v>
      </c>
      <c r="R237">
        <v>2.2667999999999999</v>
      </c>
      <c r="S237">
        <v>7.2569999999999997</v>
      </c>
      <c r="T237">
        <v>1.0132000000000001</v>
      </c>
      <c r="U237">
        <v>9.6783999999999999</v>
      </c>
      <c r="V237">
        <v>0.82399999999999995</v>
      </c>
      <c r="W237">
        <v>40.950000000000003</v>
      </c>
      <c r="X237">
        <v>0.60129999999999995</v>
      </c>
      <c r="Y237" s="84">
        <f>EOD_T-A237</f>
        <v>326</v>
      </c>
      <c r="Z237" s="83">
        <f t="shared" si="9"/>
        <v>1.8000000000000238E-3</v>
      </c>
      <c r="AA237" s="83">
        <f t="shared" si="10"/>
        <v>0.1920409687400004</v>
      </c>
      <c r="AB237" s="83">
        <f>AA237-XJO_90DSMR</f>
        <v>6.1178956094966069E-2</v>
      </c>
      <c r="AC237" s="83">
        <f t="shared" si="11"/>
        <v>3.7428646688697858E-3</v>
      </c>
    </row>
    <row r="238" spans="1:29" x14ac:dyDescent="0.25">
      <c r="A238" s="92">
        <v>41767</v>
      </c>
      <c r="B238">
        <v>0.93730000000000002</v>
      </c>
      <c r="C238">
        <v>71.7</v>
      </c>
      <c r="D238">
        <v>5.8369999999999997</v>
      </c>
      <c r="E238">
        <v>95.41</v>
      </c>
      <c r="F238">
        <v>0.67349999999999999</v>
      </c>
      <c r="G238">
        <v>958.53</v>
      </c>
      <c r="H238">
        <v>0.55259999999999998</v>
      </c>
      <c r="I238">
        <v>1.1713</v>
      </c>
      <c r="J238">
        <v>56.25</v>
      </c>
      <c r="K238">
        <v>30.42</v>
      </c>
      <c r="L238">
        <v>1.0823</v>
      </c>
      <c r="M238">
        <v>28.21</v>
      </c>
      <c r="N238">
        <v>3.0434000000000001</v>
      </c>
      <c r="O238">
        <v>10890</v>
      </c>
      <c r="P238">
        <v>19782</v>
      </c>
      <c r="Q238">
        <v>3.4422000000000001</v>
      </c>
      <c r="R238">
        <v>2.2694999999999999</v>
      </c>
      <c r="S238">
        <v>7.2659000000000002</v>
      </c>
      <c r="T238">
        <v>1.0203</v>
      </c>
      <c r="U238">
        <v>9.8032000000000004</v>
      </c>
      <c r="V238">
        <v>0.82099999999999995</v>
      </c>
      <c r="W238">
        <v>41.45</v>
      </c>
      <c r="X238">
        <v>0.60209999999999997</v>
      </c>
      <c r="Y238" s="84">
        <f>EOD_T-A238</f>
        <v>327</v>
      </c>
      <c r="Z238" s="83">
        <f t="shared" si="9"/>
        <v>8.700000000000041E-3</v>
      </c>
      <c r="AA238" s="83">
        <f t="shared" si="10"/>
        <v>0.93107876712329207</v>
      </c>
      <c r="AB238" s="83">
        <f>AA238-XJO_90DSMR</f>
        <v>0.80021675447825769</v>
      </c>
      <c r="AC238" s="83">
        <f t="shared" si="11"/>
        <v>0.64034685414771619</v>
      </c>
    </row>
    <row r="239" spans="1:29" x14ac:dyDescent="0.25">
      <c r="A239" s="92">
        <v>41766</v>
      </c>
      <c r="B239">
        <v>0.93440000000000001</v>
      </c>
      <c r="C239">
        <v>71.400000000000006</v>
      </c>
      <c r="D239">
        <v>5.8201999999999998</v>
      </c>
      <c r="E239">
        <v>94.81</v>
      </c>
      <c r="F239">
        <v>0.67130000000000001</v>
      </c>
      <c r="G239">
        <v>955.56</v>
      </c>
      <c r="H239">
        <v>0.5504</v>
      </c>
      <c r="I239">
        <v>1.1660999999999999</v>
      </c>
      <c r="J239">
        <v>56.12</v>
      </c>
      <c r="K239">
        <v>30.26</v>
      </c>
      <c r="L239">
        <v>1.0758000000000001</v>
      </c>
      <c r="M239">
        <v>28.14</v>
      </c>
      <c r="N239">
        <v>3.0316999999999998</v>
      </c>
      <c r="O239">
        <v>10795</v>
      </c>
      <c r="P239">
        <v>19711</v>
      </c>
      <c r="Q239">
        <v>3.4316</v>
      </c>
      <c r="R239">
        <v>2.2625000000000002</v>
      </c>
      <c r="S239">
        <v>7.2434000000000003</v>
      </c>
      <c r="T239">
        <v>1.0169999999999999</v>
      </c>
      <c r="U239">
        <v>9.8097999999999992</v>
      </c>
      <c r="V239">
        <v>0.81689999999999996</v>
      </c>
      <c r="W239">
        <v>41.4</v>
      </c>
      <c r="X239">
        <v>0.60029999999999994</v>
      </c>
      <c r="Y239" s="84">
        <f>EOD_T-A239</f>
        <v>328</v>
      </c>
      <c r="Z239" s="83">
        <f t="shared" si="9"/>
        <v>7.5000000000000622E-3</v>
      </c>
      <c r="AA239" s="83">
        <f t="shared" si="10"/>
        <v>0.80766745638596404</v>
      </c>
      <c r="AB239" s="83">
        <f>AA239-XJO_90DSMR</f>
        <v>0.67680544374092966</v>
      </c>
      <c r="AC239" s="83">
        <f t="shared" si="11"/>
        <v>0.45806560867735668</v>
      </c>
    </row>
    <row r="240" spans="1:29" x14ac:dyDescent="0.25">
      <c r="A240" s="92">
        <v>41765</v>
      </c>
      <c r="B240">
        <v>0.92859999999999998</v>
      </c>
      <c r="C240">
        <v>71.099999999999994</v>
      </c>
      <c r="D240">
        <v>5.7845000000000004</v>
      </c>
      <c r="E240">
        <v>94.75</v>
      </c>
      <c r="F240">
        <v>0.66900000000000004</v>
      </c>
      <c r="G240">
        <v>952.28</v>
      </c>
      <c r="H240">
        <v>0.54979999999999996</v>
      </c>
      <c r="I240">
        <v>1.1611</v>
      </c>
      <c r="J240">
        <v>55.92</v>
      </c>
      <c r="K240">
        <v>30.06</v>
      </c>
      <c r="L240">
        <v>1.0670999999999999</v>
      </c>
      <c r="M240">
        <v>27.96</v>
      </c>
      <c r="N240">
        <v>3.0257000000000001</v>
      </c>
      <c r="O240">
        <v>10697</v>
      </c>
      <c r="P240">
        <v>19587</v>
      </c>
      <c r="Q240">
        <v>3.4102999999999999</v>
      </c>
      <c r="R240">
        <v>2.2484000000000002</v>
      </c>
      <c r="S240">
        <v>7.1990999999999996</v>
      </c>
      <c r="T240">
        <v>1.0169999999999999</v>
      </c>
      <c r="U240">
        <v>9.7711000000000006</v>
      </c>
      <c r="V240">
        <v>0.81489999999999996</v>
      </c>
      <c r="W240">
        <v>41.19</v>
      </c>
      <c r="X240">
        <v>0.59789999999999999</v>
      </c>
      <c r="Y240" s="84">
        <f>EOD_T-A240</f>
        <v>329</v>
      </c>
      <c r="Z240" s="83">
        <f t="shared" si="9"/>
        <v>9.000000000000119E-4</v>
      </c>
      <c r="AA240" s="83">
        <f t="shared" si="10"/>
        <v>9.7097853058583664E-2</v>
      </c>
      <c r="AB240" s="83">
        <f>AA240-XJO_90DSMR</f>
        <v>-3.3764159586450668E-2</v>
      </c>
      <c r="AC240" s="83">
        <f t="shared" si="11"/>
        <v>1.1400184725793086E-3</v>
      </c>
    </row>
    <row r="241" spans="1:29" x14ac:dyDescent="0.25">
      <c r="A241" s="92">
        <v>41764</v>
      </c>
      <c r="B241">
        <v>0.92689999999999995</v>
      </c>
      <c r="C241">
        <v>71</v>
      </c>
      <c r="D241">
        <v>5.7876000000000003</v>
      </c>
      <c r="E241">
        <v>94.5</v>
      </c>
      <c r="F241">
        <v>0.66810000000000003</v>
      </c>
      <c r="G241">
        <v>954.05</v>
      </c>
      <c r="H241">
        <v>0.5494</v>
      </c>
      <c r="I241">
        <v>1.1594</v>
      </c>
      <c r="J241">
        <v>55.68</v>
      </c>
      <c r="K241">
        <v>29.98</v>
      </c>
      <c r="L241">
        <v>1.0717000000000001</v>
      </c>
      <c r="M241">
        <v>27.93</v>
      </c>
      <c r="N241">
        <v>3.0194000000000001</v>
      </c>
      <c r="O241">
        <v>10692</v>
      </c>
      <c r="P241">
        <v>19548</v>
      </c>
      <c r="Q241">
        <v>3.4039999999999999</v>
      </c>
      <c r="R241">
        <v>2.2443</v>
      </c>
      <c r="S241">
        <v>7.1860999999999997</v>
      </c>
      <c r="T241">
        <v>1.0165</v>
      </c>
      <c r="U241">
        <v>9.6967999999999996</v>
      </c>
      <c r="V241">
        <v>0.81359999999999999</v>
      </c>
      <c r="W241">
        <v>41.17</v>
      </c>
      <c r="X241">
        <v>0.59740000000000004</v>
      </c>
      <c r="Y241" s="84">
        <f>EOD_T-A241</f>
        <v>330</v>
      </c>
      <c r="Z241" s="83">
        <f t="shared" si="9"/>
        <v>-2.6000000000000467E-3</v>
      </c>
      <c r="AA241" s="83">
        <f t="shared" si="10"/>
        <v>-0.28026301606123172</v>
      </c>
      <c r="AB241" s="83">
        <f>AA241-XJO_90DSMR</f>
        <v>-0.41112502870626605</v>
      </c>
      <c r="AC241" s="83">
        <f t="shared" si="11"/>
        <v>0.16902378922872807</v>
      </c>
    </row>
    <row r="242" spans="1:29" x14ac:dyDescent="0.25">
      <c r="A242" s="92">
        <v>41761</v>
      </c>
      <c r="B242">
        <v>0.92769999999999997</v>
      </c>
      <c r="C242">
        <v>71.2</v>
      </c>
      <c r="D242">
        <v>5.8068</v>
      </c>
      <c r="E242">
        <v>95.02</v>
      </c>
      <c r="F242">
        <v>0.66930000000000001</v>
      </c>
      <c r="G242">
        <v>955.81</v>
      </c>
      <c r="H242">
        <v>0.54949999999999999</v>
      </c>
      <c r="I242">
        <v>1.1626000000000001</v>
      </c>
      <c r="J242">
        <v>55.84</v>
      </c>
      <c r="K242">
        <v>30.05</v>
      </c>
      <c r="L242">
        <v>1.0743</v>
      </c>
      <c r="M242">
        <v>28</v>
      </c>
      <c r="N242">
        <v>3.0293999999999999</v>
      </c>
      <c r="O242">
        <v>10701</v>
      </c>
      <c r="P242">
        <v>19559</v>
      </c>
      <c r="Q242">
        <v>3.407</v>
      </c>
      <c r="R242">
        <v>2.2462</v>
      </c>
      <c r="S242">
        <v>7.1921999999999997</v>
      </c>
      <c r="T242">
        <v>1.0165</v>
      </c>
      <c r="U242">
        <v>9.7420000000000009</v>
      </c>
      <c r="V242">
        <v>0.81640000000000001</v>
      </c>
      <c r="W242">
        <v>41.34</v>
      </c>
      <c r="X242">
        <v>0.59740000000000004</v>
      </c>
      <c r="Y242" s="84">
        <f>EOD_T-A242</f>
        <v>333</v>
      </c>
      <c r="Z242" s="83">
        <f t="shared" si="9"/>
        <v>-1.0000000000000009E-3</v>
      </c>
      <c r="AA242" s="83">
        <f t="shared" si="10"/>
        <v>-0.10758472296933845</v>
      </c>
      <c r="AB242" s="83">
        <f>AA242-XJO_90DSMR</f>
        <v>-0.2384467356143728</v>
      </c>
      <c r="AC242" s="83">
        <f t="shared" si="11"/>
        <v>5.6856845725150602E-2</v>
      </c>
    </row>
    <row r="243" spans="1:29" x14ac:dyDescent="0.25">
      <c r="A243" s="92">
        <v>41760</v>
      </c>
      <c r="B243">
        <v>0.92949999999999999</v>
      </c>
      <c r="C243">
        <v>71.400000000000006</v>
      </c>
      <c r="D243">
        <v>5.8181000000000003</v>
      </c>
      <c r="E243">
        <v>95.01</v>
      </c>
      <c r="F243">
        <v>0.67020000000000002</v>
      </c>
      <c r="G243">
        <v>960.45</v>
      </c>
      <c r="H243">
        <v>0.55069999999999997</v>
      </c>
      <c r="I243">
        <v>1.1656</v>
      </c>
      <c r="J243">
        <v>56.08</v>
      </c>
      <c r="K243">
        <v>30.09</v>
      </c>
      <c r="L243">
        <v>1.0784</v>
      </c>
      <c r="M243">
        <v>28.08</v>
      </c>
      <c r="N243">
        <v>3.0352999999999999</v>
      </c>
      <c r="O243">
        <v>10747</v>
      </c>
      <c r="P243">
        <v>19597</v>
      </c>
      <c r="Q243">
        <v>3.4136000000000002</v>
      </c>
      <c r="R243">
        <v>2.2505999999999999</v>
      </c>
      <c r="S243">
        <v>7.2062999999999997</v>
      </c>
      <c r="T243">
        <v>1.0198</v>
      </c>
      <c r="U243">
        <v>9.7844999999999995</v>
      </c>
      <c r="V243">
        <v>0.81810000000000005</v>
      </c>
      <c r="W243">
        <v>41.43</v>
      </c>
      <c r="X243">
        <v>0.5998</v>
      </c>
      <c r="Y243" s="84">
        <f>EOD_T-A243</f>
        <v>334</v>
      </c>
      <c r="Z243" s="83">
        <f t="shared" si="9"/>
        <v>5.2999999999999714E-3</v>
      </c>
      <c r="AA243" s="83">
        <f t="shared" si="10"/>
        <v>0.57069021212447202</v>
      </c>
      <c r="AB243" s="83">
        <f>AA243-XJO_90DSMR</f>
        <v>0.43982819947943769</v>
      </c>
      <c r="AC243" s="83">
        <f t="shared" si="11"/>
        <v>0.19344884505732404</v>
      </c>
    </row>
    <row r="244" spans="1:29" x14ac:dyDescent="0.25">
      <c r="A244" s="92">
        <v>41759</v>
      </c>
      <c r="B244">
        <v>0.92869999999999997</v>
      </c>
      <c r="C244">
        <v>71.400000000000006</v>
      </c>
      <c r="D244">
        <v>5.8194999999999997</v>
      </c>
      <c r="E244">
        <v>95.08</v>
      </c>
      <c r="F244">
        <v>0.67290000000000005</v>
      </c>
      <c r="G244">
        <v>959.67</v>
      </c>
      <c r="H244">
        <v>0.55249999999999999</v>
      </c>
      <c r="I244">
        <v>1.1668000000000001</v>
      </c>
      <c r="J244">
        <v>56.04</v>
      </c>
      <c r="K244">
        <v>30.02</v>
      </c>
      <c r="L244">
        <v>1.0847</v>
      </c>
      <c r="M244">
        <v>28.06</v>
      </c>
      <c r="N244">
        <v>3.0341</v>
      </c>
      <c r="O244">
        <v>10736</v>
      </c>
      <c r="P244">
        <v>19580</v>
      </c>
      <c r="Q244">
        <v>3.4106999999999998</v>
      </c>
      <c r="R244">
        <v>2.2486999999999999</v>
      </c>
      <c r="S244">
        <v>7.2003000000000004</v>
      </c>
      <c r="T244">
        <v>1.018</v>
      </c>
      <c r="U244">
        <v>9.8150999999999993</v>
      </c>
      <c r="V244">
        <v>0.82120000000000004</v>
      </c>
      <c r="W244">
        <v>41.36</v>
      </c>
      <c r="X244">
        <v>0.59889999999999999</v>
      </c>
      <c r="Y244" s="84">
        <f>EOD_T-A244</f>
        <v>335</v>
      </c>
      <c r="Z244" s="83">
        <f t="shared" si="9"/>
        <v>-3.0000000000007798E-4</v>
      </c>
      <c r="AA244" s="83">
        <f t="shared" si="10"/>
        <v>-3.2460506383908024E-2</v>
      </c>
      <c r="AB244" s="83">
        <f>AA244-XJO_90DSMR</f>
        <v>-0.16332251902894235</v>
      </c>
      <c r="AC244" s="83">
        <f t="shared" si="11"/>
        <v>2.6674245221959235E-2</v>
      </c>
    </row>
    <row r="245" spans="1:29" x14ac:dyDescent="0.25">
      <c r="A245" s="92">
        <v>41758</v>
      </c>
      <c r="B245">
        <v>0.92420000000000002</v>
      </c>
      <c r="C245">
        <v>71</v>
      </c>
      <c r="D245">
        <v>5.78</v>
      </c>
      <c r="E245">
        <v>94.72</v>
      </c>
      <c r="F245">
        <v>0.66649999999999998</v>
      </c>
      <c r="G245">
        <v>952.43</v>
      </c>
      <c r="H245">
        <v>0.54969999999999997</v>
      </c>
      <c r="I245">
        <v>1.161</v>
      </c>
      <c r="J245">
        <v>55.95</v>
      </c>
      <c r="K245">
        <v>29.82</v>
      </c>
      <c r="L245">
        <v>1.0832999999999999</v>
      </c>
      <c r="M245">
        <v>27.9</v>
      </c>
      <c r="N245">
        <v>3.0112999999999999</v>
      </c>
      <c r="O245">
        <v>10701</v>
      </c>
      <c r="P245">
        <v>19505</v>
      </c>
      <c r="Q245">
        <v>3.3940999999999999</v>
      </c>
      <c r="R245">
        <v>2.2378</v>
      </c>
      <c r="S245">
        <v>7.1653000000000002</v>
      </c>
      <c r="T245">
        <v>1.0186999999999999</v>
      </c>
      <c r="U245">
        <v>9.8140999999999998</v>
      </c>
      <c r="V245">
        <v>0.81259999999999999</v>
      </c>
      <c r="W245">
        <v>41.08</v>
      </c>
      <c r="X245">
        <v>0.59560000000000002</v>
      </c>
      <c r="Y245" s="84">
        <f>EOD_T-A245</f>
        <v>336</v>
      </c>
      <c r="Z245" s="83">
        <f t="shared" si="9"/>
        <v>-5.1999999999999824E-3</v>
      </c>
      <c r="AA245" s="83">
        <f t="shared" si="10"/>
        <v>-0.5597416576964459</v>
      </c>
      <c r="AB245" s="83">
        <f>AA245-XJO_90DSMR</f>
        <v>-0.69060367034148018</v>
      </c>
      <c r="AC245" s="83">
        <f t="shared" si="11"/>
        <v>0.47693342948912382</v>
      </c>
    </row>
    <row r="246" spans="1:29" x14ac:dyDescent="0.25">
      <c r="A246" s="92">
        <v>41757</v>
      </c>
      <c r="B246">
        <v>0.92900000000000005</v>
      </c>
      <c r="C246">
        <v>71.400000000000006</v>
      </c>
      <c r="D246">
        <v>5.8038999999999996</v>
      </c>
      <c r="E246">
        <v>94.97</v>
      </c>
      <c r="F246">
        <v>0.67210000000000003</v>
      </c>
      <c r="G246">
        <v>961.65</v>
      </c>
      <c r="H246">
        <v>0.5534</v>
      </c>
      <c r="I246">
        <v>1.167</v>
      </c>
      <c r="J246">
        <v>56.21</v>
      </c>
      <c r="K246">
        <v>29.94</v>
      </c>
      <c r="L246">
        <v>1.0832999999999999</v>
      </c>
      <c r="M246">
        <v>28.11</v>
      </c>
      <c r="N246">
        <v>3.0383</v>
      </c>
      <c r="O246">
        <v>10761</v>
      </c>
      <c r="P246">
        <v>19597</v>
      </c>
      <c r="Q246">
        <v>3.4117999999999999</v>
      </c>
      <c r="R246">
        <v>2.2494000000000001</v>
      </c>
      <c r="S246">
        <v>7.2027000000000001</v>
      </c>
      <c r="T246">
        <v>1.0249999999999999</v>
      </c>
      <c r="U246">
        <v>9.9059000000000008</v>
      </c>
      <c r="V246">
        <v>0.8196</v>
      </c>
      <c r="W246">
        <v>41.41</v>
      </c>
      <c r="X246">
        <v>0.59919999999999995</v>
      </c>
      <c r="Y246" s="84">
        <f>EOD_T-A246</f>
        <v>337</v>
      </c>
      <c r="Z246" s="83">
        <f t="shared" si="9"/>
        <v>6.0000000000004494E-4</v>
      </c>
      <c r="AA246" s="83">
        <f t="shared" si="10"/>
        <v>6.4557779212399927E-2</v>
      </c>
      <c r="AB246" s="83">
        <f>AA246-XJO_90DSMR</f>
        <v>-6.6304233432634405E-2</v>
      </c>
      <c r="AC246" s="83">
        <f t="shared" si="11"/>
        <v>4.3962513710892742E-3</v>
      </c>
    </row>
    <row r="247" spans="1:29" x14ac:dyDescent="0.25">
      <c r="A247" s="92">
        <v>41753</v>
      </c>
      <c r="B247">
        <v>0.9294</v>
      </c>
      <c r="C247">
        <v>71.400000000000006</v>
      </c>
      <c r="D247">
        <v>5.8011999999999997</v>
      </c>
      <c r="E247">
        <v>95.13</v>
      </c>
      <c r="F247">
        <v>0.6724</v>
      </c>
      <c r="G247">
        <v>965.79</v>
      </c>
      <c r="H247">
        <v>0.55359999999999998</v>
      </c>
      <c r="I247">
        <v>1.1676</v>
      </c>
      <c r="J247">
        <v>56.77</v>
      </c>
      <c r="K247">
        <v>30.04</v>
      </c>
      <c r="L247">
        <v>1.0782</v>
      </c>
      <c r="M247">
        <v>28.14</v>
      </c>
      <c r="N247">
        <v>3.0350000000000001</v>
      </c>
      <c r="O247">
        <v>10786</v>
      </c>
      <c r="P247">
        <v>19615</v>
      </c>
      <c r="Q247">
        <v>3.4131999999999998</v>
      </c>
      <c r="R247">
        <v>2.2504</v>
      </c>
      <c r="S247">
        <v>7.2062999999999997</v>
      </c>
      <c r="T247">
        <v>1.0247999999999999</v>
      </c>
      <c r="U247">
        <v>9.8414000000000001</v>
      </c>
      <c r="V247">
        <v>0.8206</v>
      </c>
      <c r="W247">
        <v>41.54</v>
      </c>
      <c r="X247">
        <v>0.59950000000000003</v>
      </c>
      <c r="Y247" s="84">
        <f>EOD_T-A247</f>
        <v>341</v>
      </c>
      <c r="Z247" s="83">
        <f t="shared" si="9"/>
        <v>-6.1999999999999833E-3</v>
      </c>
      <c r="AA247" s="83">
        <f t="shared" si="10"/>
        <v>-0.66781559672554747</v>
      </c>
      <c r="AB247" s="83">
        <f>AA247-XJO_90DSMR</f>
        <v>-0.79867760937058185</v>
      </c>
      <c r="AC247" s="83">
        <f t="shared" si="11"/>
        <v>0.63788592370990771</v>
      </c>
    </row>
    <row r="248" spans="1:29" x14ac:dyDescent="0.25">
      <c r="A248" s="92">
        <v>41752</v>
      </c>
      <c r="B248">
        <v>0.9284</v>
      </c>
      <c r="C248">
        <v>71.400000000000006</v>
      </c>
      <c r="D248">
        <v>5.7948000000000004</v>
      </c>
      <c r="E248">
        <v>95.22</v>
      </c>
      <c r="F248">
        <v>0.67190000000000005</v>
      </c>
      <c r="G248">
        <v>965.12</v>
      </c>
      <c r="H248">
        <v>0.55179999999999996</v>
      </c>
      <c r="I248">
        <v>1.1673</v>
      </c>
      <c r="J248">
        <v>56.68</v>
      </c>
      <c r="K248">
        <v>30.07</v>
      </c>
      <c r="L248">
        <v>1.0802</v>
      </c>
      <c r="M248">
        <v>28.13</v>
      </c>
      <c r="N248">
        <v>3.0358999999999998</v>
      </c>
      <c r="O248">
        <v>10816</v>
      </c>
      <c r="P248">
        <v>19601</v>
      </c>
      <c r="Q248">
        <v>3.4095</v>
      </c>
      <c r="R248">
        <v>2.2479</v>
      </c>
      <c r="S248">
        <v>7.1974</v>
      </c>
      <c r="T248">
        <v>1.0242</v>
      </c>
      <c r="U248">
        <v>9.8057999999999996</v>
      </c>
      <c r="V248">
        <v>0.82089999999999996</v>
      </c>
      <c r="W248">
        <v>41.43</v>
      </c>
      <c r="X248">
        <v>0.59930000000000005</v>
      </c>
      <c r="Y248" s="84">
        <f>EOD_T-A248</f>
        <v>342</v>
      </c>
      <c r="Z248" s="83">
        <f t="shared" si="9"/>
        <v>-8.0999999999999961E-3</v>
      </c>
      <c r="AA248" s="83">
        <f t="shared" si="10"/>
        <v>-0.8657545959811882</v>
      </c>
      <c r="AB248" s="83">
        <f>AA248-XJO_90DSMR</f>
        <v>-0.99661660862622248</v>
      </c>
      <c r="AC248" s="83">
        <f t="shared" si="11"/>
        <v>0.99324466458963312</v>
      </c>
    </row>
    <row r="249" spans="1:29" x14ac:dyDescent="0.25">
      <c r="A249" s="92">
        <v>41751</v>
      </c>
      <c r="B249">
        <v>0.93559999999999999</v>
      </c>
      <c r="C249">
        <v>71.900000000000006</v>
      </c>
      <c r="D249">
        <v>5.8357999999999999</v>
      </c>
      <c r="E249">
        <v>95.93</v>
      </c>
      <c r="F249">
        <v>0.67810000000000004</v>
      </c>
      <c r="G249">
        <v>970.83</v>
      </c>
      <c r="H249">
        <v>0.55689999999999995</v>
      </c>
      <c r="I249">
        <v>1.1735</v>
      </c>
      <c r="J249">
        <v>56.74</v>
      </c>
      <c r="K249">
        <v>30.23</v>
      </c>
      <c r="L249">
        <v>1.0893999999999999</v>
      </c>
      <c r="M249">
        <v>28.32</v>
      </c>
      <c r="N249">
        <v>3.0514999999999999</v>
      </c>
      <c r="O249">
        <v>10772</v>
      </c>
      <c r="P249">
        <v>19741</v>
      </c>
      <c r="Q249">
        <v>3.4359999999999999</v>
      </c>
      <c r="R249">
        <v>2.2654000000000001</v>
      </c>
      <c r="S249">
        <v>7.2545999999999999</v>
      </c>
      <c r="T249">
        <v>1.0307999999999999</v>
      </c>
      <c r="U249">
        <v>9.8097999999999992</v>
      </c>
      <c r="V249">
        <v>0.82799999999999996</v>
      </c>
      <c r="W249">
        <v>41.64</v>
      </c>
      <c r="X249">
        <v>0.60460000000000003</v>
      </c>
      <c r="Y249" s="84">
        <f>EOD_T-A249</f>
        <v>343</v>
      </c>
      <c r="Z249" s="83">
        <f t="shared" si="9"/>
        <v>-2.1999999999999797E-3</v>
      </c>
      <c r="AA249" s="83">
        <f t="shared" si="10"/>
        <v>-0.23491724506139669</v>
      </c>
      <c r="AB249" s="83">
        <f>AA249-XJO_90DSMR</f>
        <v>-0.36577925770643105</v>
      </c>
      <c r="AC249" s="83">
        <f t="shared" si="11"/>
        <v>0.1337944653682677</v>
      </c>
    </row>
    <row r="250" spans="1:29" x14ac:dyDescent="0.25">
      <c r="A250" s="92">
        <v>41746</v>
      </c>
      <c r="B250">
        <v>0.9365</v>
      </c>
      <c r="C250">
        <v>71.7</v>
      </c>
      <c r="D250">
        <v>5.8231999999999999</v>
      </c>
      <c r="E250">
        <v>95.52</v>
      </c>
      <c r="F250">
        <v>0.67659999999999998</v>
      </c>
      <c r="G250">
        <v>972.7</v>
      </c>
      <c r="H250">
        <v>0.55640000000000001</v>
      </c>
      <c r="I250">
        <v>1.171</v>
      </c>
      <c r="J250">
        <v>56.53</v>
      </c>
      <c r="K250">
        <v>30.16</v>
      </c>
      <c r="L250">
        <v>1.0848</v>
      </c>
      <c r="M250">
        <v>28.24</v>
      </c>
      <c r="N250">
        <v>3.0356999999999998</v>
      </c>
      <c r="O250">
        <v>10702</v>
      </c>
      <c r="P250">
        <v>19759</v>
      </c>
      <c r="Q250">
        <v>3.4392999999999998</v>
      </c>
      <c r="R250">
        <v>2.2675999999999998</v>
      </c>
      <c r="S250">
        <v>7.2617000000000003</v>
      </c>
      <c r="T250">
        <v>1.0306999999999999</v>
      </c>
      <c r="U250">
        <v>9.8744999999999994</v>
      </c>
      <c r="V250">
        <v>0.82399999999999995</v>
      </c>
      <c r="W250">
        <v>41.62</v>
      </c>
      <c r="X250">
        <v>0.60409999999999997</v>
      </c>
      <c r="Y250" s="84">
        <f>EOD_T-A250</f>
        <v>348</v>
      </c>
      <c r="Z250" s="83">
        <f t="shared" si="9"/>
        <v>-2.7000000000000357E-3</v>
      </c>
      <c r="AA250" s="83">
        <f t="shared" si="10"/>
        <v>-0.28790786948176966</v>
      </c>
      <c r="AB250" s="83">
        <f>AA250-XJO_90DSMR</f>
        <v>-0.41876988212680399</v>
      </c>
      <c r="AC250" s="83">
        <f t="shared" si="11"/>
        <v>0.17536821417649731</v>
      </c>
    </row>
    <row r="251" spans="1:29" x14ac:dyDescent="0.25">
      <c r="A251" s="92">
        <v>41745</v>
      </c>
      <c r="B251">
        <v>0.93779999999999997</v>
      </c>
      <c r="C251">
        <v>71.900000000000006</v>
      </c>
      <c r="D251">
        <v>5.8339999999999996</v>
      </c>
      <c r="E251">
        <v>95.89</v>
      </c>
      <c r="F251">
        <v>0.67810000000000004</v>
      </c>
      <c r="G251">
        <v>973.11</v>
      </c>
      <c r="H251">
        <v>0.56059999999999999</v>
      </c>
      <c r="I251">
        <v>1.1737</v>
      </c>
      <c r="J251">
        <v>56.47</v>
      </c>
      <c r="K251">
        <v>30.26</v>
      </c>
      <c r="L251">
        <v>1.0913999999999999</v>
      </c>
      <c r="M251">
        <v>28.27</v>
      </c>
      <c r="N251">
        <v>3.0385</v>
      </c>
      <c r="O251">
        <v>10726</v>
      </c>
      <c r="P251">
        <v>19786</v>
      </c>
      <c r="Q251">
        <v>3.4441000000000002</v>
      </c>
      <c r="R251">
        <v>2.2707000000000002</v>
      </c>
      <c r="S251">
        <v>7.2723000000000004</v>
      </c>
      <c r="T251">
        <v>1.0293000000000001</v>
      </c>
      <c r="U251">
        <v>9.8816000000000006</v>
      </c>
      <c r="V251">
        <v>0.82520000000000004</v>
      </c>
      <c r="W251">
        <v>41.72</v>
      </c>
      <c r="X251">
        <v>0.60580000000000001</v>
      </c>
      <c r="Y251" s="84">
        <f>EOD_T-A251</f>
        <v>349</v>
      </c>
      <c r="Z251" s="83">
        <f t="shared" si="9"/>
        <v>-1.4000000000000679E-3</v>
      </c>
      <c r="AA251" s="83">
        <f t="shared" si="10"/>
        <v>-0.14906303236797996</v>
      </c>
      <c r="AB251" s="83">
        <f>AA251-XJO_90DSMR</f>
        <v>-0.2799250450130143</v>
      </c>
      <c r="AC251" s="83">
        <f t="shared" si="11"/>
        <v>7.8358030825538078E-2</v>
      </c>
    </row>
    <row r="252" spans="1:29" x14ac:dyDescent="0.25">
      <c r="A252" s="92">
        <v>41744</v>
      </c>
      <c r="B252">
        <v>0.93920000000000003</v>
      </c>
      <c r="C252">
        <v>72</v>
      </c>
      <c r="D252">
        <v>5.8409000000000004</v>
      </c>
      <c r="E252">
        <v>95.7</v>
      </c>
      <c r="F252">
        <v>0.67979999999999996</v>
      </c>
      <c r="G252">
        <v>977.52</v>
      </c>
      <c r="H252">
        <v>0.56189999999999996</v>
      </c>
      <c r="I252">
        <v>1.1763999999999999</v>
      </c>
      <c r="J252">
        <v>56.6</v>
      </c>
      <c r="K252">
        <v>30.33</v>
      </c>
      <c r="L252">
        <v>1.085</v>
      </c>
      <c r="M252">
        <v>28.36</v>
      </c>
      <c r="N252">
        <v>3.0518999999999998</v>
      </c>
      <c r="O252">
        <v>10737</v>
      </c>
      <c r="P252">
        <v>19814</v>
      </c>
      <c r="Q252">
        <v>3.4491999999999998</v>
      </c>
      <c r="R252">
        <v>2.2740999999999998</v>
      </c>
      <c r="S252">
        <v>7.2827999999999999</v>
      </c>
      <c r="T252">
        <v>1.0310999999999999</v>
      </c>
      <c r="U252">
        <v>9.8841000000000001</v>
      </c>
      <c r="V252">
        <v>0.82689999999999997</v>
      </c>
      <c r="W252">
        <v>41.85</v>
      </c>
      <c r="X252">
        <v>0.60609999999999997</v>
      </c>
      <c r="Y252" s="84">
        <f>EOD_T-A252</f>
        <v>350</v>
      </c>
      <c r="Z252" s="83">
        <f t="shared" si="9"/>
        <v>1.7000000000000348E-3</v>
      </c>
      <c r="AA252" s="83">
        <f t="shared" si="10"/>
        <v>0.18100511073254202</v>
      </c>
      <c r="AB252" s="83">
        <f>AA252-XJO_90DSMR</f>
        <v>5.0143098087507693E-2</v>
      </c>
      <c r="AC252" s="83">
        <f t="shared" si="11"/>
        <v>2.5143302858134176E-3</v>
      </c>
    </row>
    <row r="253" spans="1:29" x14ac:dyDescent="0.25">
      <c r="A253" s="92">
        <v>41743</v>
      </c>
      <c r="B253">
        <v>0.93920000000000003</v>
      </c>
      <c r="C253">
        <v>71.900000000000006</v>
      </c>
      <c r="D253">
        <v>5.8334999999999999</v>
      </c>
      <c r="E253">
        <v>95.39</v>
      </c>
      <c r="F253">
        <v>0.67800000000000005</v>
      </c>
      <c r="G253">
        <v>975.72</v>
      </c>
      <c r="H253">
        <v>0.56120000000000003</v>
      </c>
      <c r="I253">
        <v>1.1754</v>
      </c>
      <c r="J253">
        <v>56.52</v>
      </c>
      <c r="K253">
        <v>30.33</v>
      </c>
      <c r="L253">
        <v>1.0837000000000001</v>
      </c>
      <c r="M253">
        <v>28.35</v>
      </c>
      <c r="N253">
        <v>3.0501</v>
      </c>
      <c r="O253">
        <v>10735</v>
      </c>
      <c r="P253">
        <v>19815</v>
      </c>
      <c r="Q253">
        <v>3.4491999999999998</v>
      </c>
      <c r="R253">
        <v>2.2740999999999998</v>
      </c>
      <c r="S253">
        <v>7.2823000000000002</v>
      </c>
      <c r="T253">
        <v>1.0316000000000001</v>
      </c>
      <c r="U253">
        <v>9.8897999999999993</v>
      </c>
      <c r="V253">
        <v>0.82389999999999997</v>
      </c>
      <c r="W253">
        <v>41.67</v>
      </c>
      <c r="X253">
        <v>0.60489999999999999</v>
      </c>
      <c r="Y253" s="84">
        <f>EOD_T-A253</f>
        <v>351</v>
      </c>
      <c r="Z253" s="83">
        <f t="shared" si="9"/>
        <v>-2.1999999999999797E-3</v>
      </c>
      <c r="AA253" s="83">
        <f t="shared" si="10"/>
        <v>-0.2346666666666645</v>
      </c>
      <c r="AB253" s="83">
        <f>AA253-XJO_90DSMR</f>
        <v>-0.36552867931169886</v>
      </c>
      <c r="AC253" s="83">
        <f t="shared" si="11"/>
        <v>0.13361121539935478</v>
      </c>
    </row>
    <row r="254" spans="1:29" x14ac:dyDescent="0.25">
      <c r="A254" s="92">
        <v>41740</v>
      </c>
      <c r="B254">
        <v>0.9375</v>
      </c>
      <c r="C254">
        <v>71.7</v>
      </c>
      <c r="D254">
        <v>5.8239000000000001</v>
      </c>
      <c r="E254">
        <v>95.27</v>
      </c>
      <c r="F254">
        <v>0.67490000000000006</v>
      </c>
      <c r="G254">
        <v>970.36</v>
      </c>
      <c r="H254">
        <v>0.55879999999999996</v>
      </c>
      <c r="I254">
        <v>1.171</v>
      </c>
      <c r="J254">
        <v>56.52</v>
      </c>
      <c r="K254">
        <v>30.3</v>
      </c>
      <c r="L254">
        <v>1.0829</v>
      </c>
      <c r="M254">
        <v>28.18</v>
      </c>
      <c r="N254">
        <v>3.0379999999999998</v>
      </c>
      <c r="O254">
        <v>10748</v>
      </c>
      <c r="P254">
        <v>19777</v>
      </c>
      <c r="Q254">
        <v>3.4430000000000001</v>
      </c>
      <c r="R254">
        <v>2.27</v>
      </c>
      <c r="S254">
        <v>7.2695999999999996</v>
      </c>
      <c r="T254">
        <v>1.0249999999999999</v>
      </c>
      <c r="U254">
        <v>9.8315999999999999</v>
      </c>
      <c r="V254">
        <v>0.82189999999999996</v>
      </c>
      <c r="W254">
        <v>41.6</v>
      </c>
      <c r="X254">
        <v>0.60399999999999998</v>
      </c>
      <c r="Y254" s="84">
        <f>EOD_T-A254</f>
        <v>354</v>
      </c>
      <c r="Z254" s="83">
        <f t="shared" si="9"/>
        <v>8.0000000000002292E-4</v>
      </c>
      <c r="AA254" s="83">
        <f t="shared" si="10"/>
        <v>8.4979817293395252E-2</v>
      </c>
      <c r="AB254" s="83">
        <f>AA254-XJO_90DSMR</f>
        <v>-4.588219535163908E-2</v>
      </c>
      <c r="AC254" s="83">
        <f t="shared" si="11"/>
        <v>2.1051758502859709E-3</v>
      </c>
    </row>
    <row r="255" spans="1:29" x14ac:dyDescent="0.25">
      <c r="A255" s="92">
        <v>41739</v>
      </c>
      <c r="B255">
        <v>0.94140000000000001</v>
      </c>
      <c r="C255">
        <v>72</v>
      </c>
      <c r="D255">
        <v>5.8448000000000002</v>
      </c>
      <c r="E255">
        <v>95.82</v>
      </c>
      <c r="F255">
        <v>0.67979999999999996</v>
      </c>
      <c r="G255">
        <v>979.24</v>
      </c>
      <c r="H255">
        <v>0.56069999999999998</v>
      </c>
      <c r="I255">
        <v>1.1755</v>
      </c>
      <c r="J255">
        <v>56.66</v>
      </c>
      <c r="K255">
        <v>30.33</v>
      </c>
      <c r="L255">
        <v>1.08</v>
      </c>
      <c r="M255">
        <v>28.29</v>
      </c>
      <c r="N255">
        <v>3.0430999999999999</v>
      </c>
      <c r="O255">
        <v>10690</v>
      </c>
      <c r="P255">
        <v>19859</v>
      </c>
      <c r="Q255">
        <v>3.4573</v>
      </c>
      <c r="R255">
        <v>2.2793999999999999</v>
      </c>
      <c r="S255">
        <v>7.3002000000000002</v>
      </c>
      <c r="T255">
        <v>1.0256000000000001</v>
      </c>
      <c r="U255">
        <v>9.8009000000000004</v>
      </c>
      <c r="V255">
        <v>0.82799999999999996</v>
      </c>
      <c r="W255">
        <v>41.9</v>
      </c>
      <c r="X255">
        <v>0.60799999999999998</v>
      </c>
      <c r="Y255" s="84">
        <f>EOD_T-A255</f>
        <v>355</v>
      </c>
      <c r="Z255" s="83">
        <f t="shared" si="9"/>
        <v>1.2199999999999989E-2</v>
      </c>
      <c r="AA255" s="83">
        <f t="shared" si="10"/>
        <v>1.302444752855769</v>
      </c>
      <c r="AB255" s="83">
        <f>AA255-XJO_90DSMR</f>
        <v>1.1715827402107346</v>
      </c>
      <c r="AC255" s="83">
        <f t="shared" si="11"/>
        <v>1.3726061171596937</v>
      </c>
    </row>
    <row r="256" spans="1:29" x14ac:dyDescent="0.25">
      <c r="A256" s="92">
        <v>41738</v>
      </c>
      <c r="B256">
        <v>0.93669999999999998</v>
      </c>
      <c r="C256">
        <v>71.7</v>
      </c>
      <c r="D256">
        <v>5.8014000000000001</v>
      </c>
      <c r="E256">
        <v>95.58</v>
      </c>
      <c r="F256">
        <v>0.67920000000000003</v>
      </c>
      <c r="G256">
        <v>975.53</v>
      </c>
      <c r="H256">
        <v>0.55940000000000001</v>
      </c>
      <c r="I256">
        <v>1.1714</v>
      </c>
      <c r="J256">
        <v>56.23</v>
      </c>
      <c r="K256">
        <v>30.21</v>
      </c>
      <c r="L256">
        <v>1.0767</v>
      </c>
      <c r="M256">
        <v>28.18</v>
      </c>
      <c r="N256">
        <v>3.0278999999999998</v>
      </c>
      <c r="O256">
        <v>10574</v>
      </c>
      <c r="P256">
        <v>19760</v>
      </c>
      <c r="Q256">
        <v>3.44</v>
      </c>
      <c r="R256">
        <v>2.2679999999999998</v>
      </c>
      <c r="S256">
        <v>7.2633000000000001</v>
      </c>
      <c r="T256">
        <v>1.0229999999999999</v>
      </c>
      <c r="U256">
        <v>9.7837999999999994</v>
      </c>
      <c r="V256">
        <v>0.82779999999999998</v>
      </c>
      <c r="W256">
        <v>41.78</v>
      </c>
      <c r="X256">
        <v>0.60599999999999998</v>
      </c>
      <c r="Y256" s="84">
        <f>EOD_T-A256</f>
        <v>356</v>
      </c>
      <c r="Z256" s="83">
        <f t="shared" si="9"/>
        <v>8.80000000000003E-3</v>
      </c>
      <c r="AA256" s="83">
        <f t="shared" si="10"/>
        <v>0.94705122686181975</v>
      </c>
      <c r="AB256" s="83">
        <f>AA256-XJO_90DSMR</f>
        <v>0.81618921421678547</v>
      </c>
      <c r="AC256" s="83">
        <f t="shared" si="11"/>
        <v>0.66616483340381372</v>
      </c>
    </row>
    <row r="257" spans="1:29" x14ac:dyDescent="0.25">
      <c r="A257" s="92">
        <v>41737</v>
      </c>
      <c r="B257">
        <v>0.92920000000000003</v>
      </c>
      <c r="C257">
        <v>71.400000000000006</v>
      </c>
      <c r="D257">
        <v>5.7672999999999996</v>
      </c>
      <c r="E257">
        <v>95.64</v>
      </c>
      <c r="F257">
        <v>0.67600000000000005</v>
      </c>
      <c r="G257">
        <v>977.84</v>
      </c>
      <c r="H257">
        <v>0.55920000000000003</v>
      </c>
      <c r="I257">
        <v>1.1693</v>
      </c>
      <c r="J257">
        <v>55.87</v>
      </c>
      <c r="K257">
        <v>30.11</v>
      </c>
      <c r="L257">
        <v>1.0754999999999999</v>
      </c>
      <c r="M257">
        <v>28.1</v>
      </c>
      <c r="N257">
        <v>3.0283000000000002</v>
      </c>
      <c r="O257">
        <v>10498</v>
      </c>
      <c r="P257">
        <v>19601</v>
      </c>
      <c r="Q257">
        <v>3.4125000000000001</v>
      </c>
      <c r="R257">
        <v>2.2498999999999998</v>
      </c>
      <c r="S257">
        <v>7.2061000000000002</v>
      </c>
      <c r="T257">
        <v>1.0188999999999999</v>
      </c>
      <c r="U257">
        <v>9.7710000000000008</v>
      </c>
      <c r="V257">
        <v>0.82469999999999999</v>
      </c>
      <c r="W257">
        <v>41.7</v>
      </c>
      <c r="X257">
        <v>0.60270000000000001</v>
      </c>
      <c r="Y257" s="84">
        <f>EOD_T-A257</f>
        <v>357</v>
      </c>
      <c r="Z257" s="83">
        <f t="shared" si="9"/>
        <v>5.8000000000000274E-3</v>
      </c>
      <c r="AA257" s="83">
        <f t="shared" si="10"/>
        <v>0.6250673563961664</v>
      </c>
      <c r="AB257" s="83">
        <f>AA257-XJO_90DSMR</f>
        <v>0.49420534375113206</v>
      </c>
      <c r="AC257" s="83">
        <f t="shared" si="11"/>
        <v>0.2442389217921746</v>
      </c>
    </row>
    <row r="258" spans="1:29" x14ac:dyDescent="0.25">
      <c r="A258" s="92">
        <v>41736</v>
      </c>
      <c r="B258">
        <v>0.92789999999999995</v>
      </c>
      <c r="C258">
        <v>71.400000000000006</v>
      </c>
      <c r="D258">
        <v>5.7644000000000002</v>
      </c>
      <c r="E258">
        <v>95.61</v>
      </c>
      <c r="F258">
        <v>0.67710000000000004</v>
      </c>
      <c r="G258">
        <v>979.31</v>
      </c>
      <c r="H258">
        <v>0.55989999999999995</v>
      </c>
      <c r="I258">
        <v>1.1698</v>
      </c>
      <c r="J258">
        <v>55.69</v>
      </c>
      <c r="K258">
        <v>30.15</v>
      </c>
      <c r="L258">
        <v>1.0788</v>
      </c>
      <c r="M258">
        <v>28.07</v>
      </c>
      <c r="N258">
        <v>3.0339999999999998</v>
      </c>
      <c r="O258">
        <v>10490</v>
      </c>
      <c r="P258">
        <v>19577</v>
      </c>
      <c r="Q258">
        <v>3.4077000000000002</v>
      </c>
      <c r="R258">
        <v>2.2467000000000001</v>
      </c>
      <c r="S258">
        <v>7.1976000000000004</v>
      </c>
      <c r="T258">
        <v>1.0185999999999999</v>
      </c>
      <c r="U258">
        <v>9.7836999999999996</v>
      </c>
      <c r="V258">
        <v>0.82740000000000002</v>
      </c>
      <c r="W258">
        <v>41.65</v>
      </c>
      <c r="X258">
        <v>0.60250000000000004</v>
      </c>
      <c r="Y258" s="84">
        <f>EOD_T-A258</f>
        <v>358</v>
      </c>
      <c r="Z258" s="83">
        <f t="shared" si="9"/>
        <v>5.9999999999998943E-3</v>
      </c>
      <c r="AA258" s="83">
        <f t="shared" si="10"/>
        <v>0.64977257959712953</v>
      </c>
      <c r="AB258" s="83">
        <f>AA258-XJO_90DSMR</f>
        <v>0.51891056695209525</v>
      </c>
      <c r="AC258" s="83">
        <f t="shared" si="11"/>
        <v>0.26926817649454493</v>
      </c>
    </row>
    <row r="259" spans="1:29" x14ac:dyDescent="0.25">
      <c r="A259" s="92">
        <v>41733</v>
      </c>
      <c r="B259">
        <v>0.9234</v>
      </c>
      <c r="C259">
        <v>71.2</v>
      </c>
      <c r="D259">
        <v>5.7401</v>
      </c>
      <c r="E259">
        <v>95.95</v>
      </c>
      <c r="F259">
        <v>0.67349999999999999</v>
      </c>
      <c r="G259">
        <v>974.83</v>
      </c>
      <c r="H259">
        <v>0.55669999999999997</v>
      </c>
      <c r="I259">
        <v>1.1669</v>
      </c>
      <c r="J259">
        <v>55.76</v>
      </c>
      <c r="K259">
        <v>30.05</v>
      </c>
      <c r="L259">
        <v>1.0793999999999999</v>
      </c>
      <c r="M259">
        <v>27.97</v>
      </c>
      <c r="N259">
        <v>3.032</v>
      </c>
      <c r="O259">
        <v>10443</v>
      </c>
      <c r="P259">
        <v>19479</v>
      </c>
      <c r="Q259">
        <v>3.3912</v>
      </c>
      <c r="R259">
        <v>2.2357999999999998</v>
      </c>
      <c r="S259">
        <v>7.1632999999999996</v>
      </c>
      <c r="T259">
        <v>1.0184</v>
      </c>
      <c r="U259">
        <v>9.8249999999999993</v>
      </c>
      <c r="V259">
        <v>0.82379999999999998</v>
      </c>
      <c r="W259">
        <v>41.55</v>
      </c>
      <c r="X259">
        <v>0.59850000000000003</v>
      </c>
      <c r="Y259" s="84">
        <f>EOD_T-A259</f>
        <v>361</v>
      </c>
      <c r="Z259" s="83">
        <f t="shared" si="9"/>
        <v>-5.0000000000005596E-4</v>
      </c>
      <c r="AA259" s="83">
        <f t="shared" si="10"/>
        <v>-5.4235817333773292E-2</v>
      </c>
      <c r="AB259" s="83">
        <f>AA259-XJO_90DSMR</f>
        <v>-0.18509782997880764</v>
      </c>
      <c r="AC259" s="83">
        <f t="shared" si="11"/>
        <v>3.4261206662863579E-2</v>
      </c>
    </row>
    <row r="260" spans="1:29" x14ac:dyDescent="0.25">
      <c r="A260" s="92">
        <v>41732</v>
      </c>
      <c r="B260">
        <v>0.92190000000000005</v>
      </c>
      <c r="C260">
        <v>71</v>
      </c>
      <c r="D260">
        <v>5.7228000000000003</v>
      </c>
      <c r="E260">
        <v>95.87</v>
      </c>
      <c r="F260">
        <v>0.67010000000000003</v>
      </c>
      <c r="G260">
        <v>974.72</v>
      </c>
      <c r="H260">
        <v>0.55420000000000003</v>
      </c>
      <c r="I260">
        <v>1.1637999999999999</v>
      </c>
      <c r="J260">
        <v>55.38</v>
      </c>
      <c r="K260">
        <v>29.94</v>
      </c>
      <c r="L260">
        <v>1.0793999999999999</v>
      </c>
      <c r="M260">
        <v>27.93</v>
      </c>
      <c r="N260">
        <v>3.0243000000000002</v>
      </c>
      <c r="O260">
        <v>10413</v>
      </c>
      <c r="P260">
        <v>19447</v>
      </c>
      <c r="Q260">
        <v>3.3856999999999999</v>
      </c>
      <c r="R260">
        <v>2.2322000000000002</v>
      </c>
      <c r="S260">
        <v>7.1515000000000004</v>
      </c>
      <c r="T260">
        <v>1.0164</v>
      </c>
      <c r="U260">
        <v>9.7910000000000004</v>
      </c>
      <c r="V260">
        <v>0.81789999999999996</v>
      </c>
      <c r="W260">
        <v>41.49</v>
      </c>
      <c r="X260">
        <v>0.5968</v>
      </c>
      <c r="Y260" s="84">
        <f>EOD_T-A260</f>
        <v>362</v>
      </c>
      <c r="Z260" s="83">
        <f t="shared" si="9"/>
        <v>-4.3999999999999595E-3</v>
      </c>
      <c r="AA260" s="83">
        <f t="shared" si="10"/>
        <v>-0.47624201753436074</v>
      </c>
      <c r="AB260" s="83">
        <f>AA260-XJO_90DSMR</f>
        <v>-0.60710403017939507</v>
      </c>
      <c r="AC260" s="83">
        <f t="shared" si="11"/>
        <v>0.36857530346006384</v>
      </c>
    </row>
    <row r="261" spans="1:29" x14ac:dyDescent="0.25">
      <c r="A261" s="92">
        <v>41731</v>
      </c>
      <c r="B261">
        <v>0.92390000000000005</v>
      </c>
      <c r="C261">
        <v>71.099999999999994</v>
      </c>
      <c r="D261">
        <v>5.7329999999999997</v>
      </c>
      <c r="E261">
        <v>95.92</v>
      </c>
      <c r="F261">
        <v>0.66920000000000002</v>
      </c>
      <c r="G261">
        <v>976.48</v>
      </c>
      <c r="H261">
        <v>0.55559999999999998</v>
      </c>
      <c r="I261">
        <v>1.1638999999999999</v>
      </c>
      <c r="J261">
        <v>55.15</v>
      </c>
      <c r="K261">
        <v>29.93</v>
      </c>
      <c r="L261">
        <v>1.0747</v>
      </c>
      <c r="M261">
        <v>27.98</v>
      </c>
      <c r="N261">
        <v>3.0179999999999998</v>
      </c>
      <c r="O261">
        <v>10447</v>
      </c>
      <c r="P261">
        <v>19494</v>
      </c>
      <c r="Q261">
        <v>3.3929999999999998</v>
      </c>
      <c r="R261">
        <v>2.2370000000000001</v>
      </c>
      <c r="S261">
        <v>7.1669999999999998</v>
      </c>
      <c r="T261">
        <v>1.02</v>
      </c>
      <c r="U261">
        <v>9.7763000000000009</v>
      </c>
      <c r="V261">
        <v>0.81559999999999999</v>
      </c>
      <c r="W261">
        <v>41.36</v>
      </c>
      <c r="X261">
        <v>0.59789999999999999</v>
      </c>
      <c r="Y261" s="84">
        <f>EOD_T-A261</f>
        <v>363</v>
      </c>
      <c r="Z261" s="83">
        <f t="shared" si="9"/>
        <v>1.8000000000000238E-3</v>
      </c>
      <c r="AA261" s="83">
        <f t="shared" si="10"/>
        <v>0.19432149411637956</v>
      </c>
      <c r="AB261" s="83">
        <f>AA261-XJO_90DSMR</f>
        <v>6.3459481471345225E-2</v>
      </c>
      <c r="AC261" s="83">
        <f t="shared" si="11"/>
        <v>4.0271057886120077E-3</v>
      </c>
    </row>
    <row r="262" spans="1:29" x14ac:dyDescent="0.25">
      <c r="A262" s="92">
        <v>41730</v>
      </c>
      <c r="B262">
        <v>0.92630000000000001</v>
      </c>
      <c r="C262">
        <v>71.2</v>
      </c>
      <c r="D262">
        <v>5.7431000000000001</v>
      </c>
      <c r="E262">
        <v>95.68</v>
      </c>
      <c r="F262">
        <v>0.67249999999999999</v>
      </c>
      <c r="G262">
        <v>981.55</v>
      </c>
      <c r="H262">
        <v>0.55589999999999995</v>
      </c>
      <c r="I262">
        <v>1.1658999999999999</v>
      </c>
      <c r="J262">
        <v>55.48</v>
      </c>
      <c r="K262">
        <v>30</v>
      </c>
      <c r="L262">
        <v>1.0683</v>
      </c>
      <c r="M262">
        <v>28.17</v>
      </c>
      <c r="N262">
        <v>3.0196999999999998</v>
      </c>
      <c r="O262">
        <v>10444</v>
      </c>
      <c r="P262">
        <v>19550</v>
      </c>
      <c r="Q262">
        <v>3.4018000000000002</v>
      </c>
      <c r="R262">
        <v>2.2429000000000001</v>
      </c>
      <c r="S262">
        <v>7.1856</v>
      </c>
      <c r="T262">
        <v>1.0239</v>
      </c>
      <c r="U262">
        <v>9.7713999999999999</v>
      </c>
      <c r="V262">
        <v>0.81940000000000002</v>
      </c>
      <c r="W262">
        <v>41.51</v>
      </c>
      <c r="X262">
        <v>0.59930000000000005</v>
      </c>
      <c r="Y262" s="84">
        <f>EOD_T-A262</f>
        <v>364</v>
      </c>
      <c r="Z262" s="83">
        <f t="shared" si="9"/>
        <v>-7.0000000000003393E-4</v>
      </c>
      <c r="AA262" s="83">
        <f t="shared" si="10"/>
        <v>-7.5913675306369582E-2</v>
      </c>
      <c r="AB262" s="83">
        <f>AA262-XJO_90DSMR</f>
        <v>-0.20677568795140391</v>
      </c>
      <c r="AC262" s="83">
        <f t="shared" si="11"/>
        <v>4.2756185127776368E-2</v>
      </c>
    </row>
    <row r="263" spans="1:29" x14ac:dyDescent="0.25">
      <c r="A263" s="92">
        <v>41729</v>
      </c>
      <c r="B263">
        <v>0.92210000000000003</v>
      </c>
      <c r="C263">
        <v>71</v>
      </c>
      <c r="D263">
        <v>5.7377000000000002</v>
      </c>
      <c r="E263">
        <v>94.83</v>
      </c>
      <c r="F263">
        <v>0.67069999999999996</v>
      </c>
      <c r="G263">
        <v>983.28</v>
      </c>
      <c r="H263">
        <v>0.5544</v>
      </c>
      <c r="I263">
        <v>1.1634</v>
      </c>
      <c r="J263">
        <v>55.22</v>
      </c>
      <c r="K263">
        <v>29.93</v>
      </c>
      <c r="L263">
        <v>1.0661</v>
      </c>
      <c r="M263">
        <v>28.1</v>
      </c>
      <c r="N263">
        <v>3.0165000000000002</v>
      </c>
      <c r="O263">
        <v>10475</v>
      </c>
      <c r="P263">
        <v>19461</v>
      </c>
      <c r="Q263">
        <v>3.3864000000000001</v>
      </c>
      <c r="R263">
        <v>2.2326999999999999</v>
      </c>
      <c r="S263">
        <v>7.1536999999999997</v>
      </c>
      <c r="T263">
        <v>1.0201</v>
      </c>
      <c r="U263">
        <v>9.7818000000000005</v>
      </c>
      <c r="V263">
        <v>0.81810000000000005</v>
      </c>
      <c r="W263">
        <v>41.36</v>
      </c>
      <c r="X263">
        <v>0.59730000000000005</v>
      </c>
      <c r="Y263" s="84">
        <f>EOD_T-A263</f>
        <v>365</v>
      </c>
      <c r="Z263" s="83">
        <f t="shared" si="9"/>
        <v>-1.8000000000000238E-3</v>
      </c>
      <c r="AA263" s="83">
        <f t="shared" si="10"/>
        <v>-0.19417475728155595</v>
      </c>
      <c r="AB263" s="83">
        <f>AA263-XJO_90DSMR</f>
        <v>-0.32503676992659025</v>
      </c>
      <c r="AC263" s="83">
        <f t="shared" si="11"/>
        <v>0.10564890180431116</v>
      </c>
    </row>
    <row r="264" spans="1:29" x14ac:dyDescent="0.25">
      <c r="A264" s="92">
        <v>41726</v>
      </c>
      <c r="B264">
        <v>0.92700000000000005</v>
      </c>
      <c r="C264">
        <v>71.3</v>
      </c>
      <c r="D264">
        <v>5.7606999999999999</v>
      </c>
      <c r="E264">
        <v>94.72</v>
      </c>
      <c r="F264">
        <v>0.67410000000000003</v>
      </c>
      <c r="G264">
        <v>990.08</v>
      </c>
      <c r="H264">
        <v>0.55779999999999996</v>
      </c>
      <c r="I264">
        <v>1.1695</v>
      </c>
      <c r="J264">
        <v>55.67</v>
      </c>
      <c r="K264">
        <v>30.14</v>
      </c>
      <c r="L264">
        <v>1.0682</v>
      </c>
      <c r="M264">
        <v>28.28</v>
      </c>
      <c r="N264">
        <v>3.0364</v>
      </c>
      <c r="O264">
        <v>10575</v>
      </c>
      <c r="P264">
        <v>19555</v>
      </c>
      <c r="Q264">
        <v>3.4043999999999999</v>
      </c>
      <c r="R264">
        <v>2.2446000000000002</v>
      </c>
      <c r="S264">
        <v>7.1913999999999998</v>
      </c>
      <c r="T264">
        <v>1.0205</v>
      </c>
      <c r="U264">
        <v>9.8224999999999998</v>
      </c>
      <c r="V264">
        <v>0.82220000000000004</v>
      </c>
      <c r="W264">
        <v>41.7</v>
      </c>
      <c r="X264">
        <v>0.6</v>
      </c>
      <c r="Y264" s="84">
        <f>EOD_T-A264</f>
        <v>368</v>
      </c>
      <c r="Z264" s="83">
        <f t="shared" si="9"/>
        <v>7.5000000000000622E-3</v>
      </c>
      <c r="AA264" s="83">
        <f t="shared" si="10"/>
        <v>0.81177616625176552</v>
      </c>
      <c r="AB264" s="83">
        <f>AA264-XJO_90DSMR</f>
        <v>0.68091415360673113</v>
      </c>
      <c r="AC264" s="83">
        <f t="shared" si="11"/>
        <v>0.46364408458197104</v>
      </c>
    </row>
    <row r="265" spans="1:29" x14ac:dyDescent="0.25">
      <c r="A265" s="92">
        <v>41725</v>
      </c>
      <c r="B265">
        <v>0.92390000000000005</v>
      </c>
      <c r="C265">
        <v>71.099999999999994</v>
      </c>
      <c r="D265">
        <v>5.7412999999999998</v>
      </c>
      <c r="E265">
        <v>94.38</v>
      </c>
      <c r="F265">
        <v>0.67010000000000003</v>
      </c>
      <c r="G265">
        <v>990.14</v>
      </c>
      <c r="H265">
        <v>0.55720000000000003</v>
      </c>
      <c r="I265">
        <v>1.1686000000000001</v>
      </c>
      <c r="J265">
        <v>55.64</v>
      </c>
      <c r="K265">
        <v>30.09</v>
      </c>
      <c r="L265">
        <v>1.0706</v>
      </c>
      <c r="M265">
        <v>28.21</v>
      </c>
      <c r="N265">
        <v>3.0419</v>
      </c>
      <c r="O265">
        <v>10568</v>
      </c>
      <c r="P265">
        <v>19490</v>
      </c>
      <c r="Q265">
        <v>3.3929999999999998</v>
      </c>
      <c r="R265">
        <v>2.2370000000000001</v>
      </c>
      <c r="S265">
        <v>7.1684000000000001</v>
      </c>
      <c r="T265">
        <v>1.0248999999999999</v>
      </c>
      <c r="U265">
        <v>9.8696000000000002</v>
      </c>
      <c r="V265">
        <v>0.81789999999999996</v>
      </c>
      <c r="W265">
        <v>41.54</v>
      </c>
      <c r="X265">
        <v>0.59789999999999999</v>
      </c>
      <c r="Y265" s="84">
        <f>EOD_T-A265</f>
        <v>369</v>
      </c>
      <c r="Z265" s="83">
        <f t="shared" si="9"/>
        <v>1.0300000000000087E-2</v>
      </c>
      <c r="AA265" s="83">
        <f t="shared" si="10"/>
        <v>1.1201740076128424</v>
      </c>
      <c r="AB265" s="83">
        <f>AA265-XJO_90DSMR</f>
        <v>0.98931199496780797</v>
      </c>
      <c r="AC265" s="83">
        <f t="shared" si="11"/>
        <v>0.97873822338718408</v>
      </c>
    </row>
    <row r="266" spans="1:29" x14ac:dyDescent="0.25">
      <c r="A266" s="92">
        <v>41724</v>
      </c>
      <c r="B266">
        <v>0.91949999999999998</v>
      </c>
      <c r="C266">
        <v>70.8</v>
      </c>
      <c r="D266">
        <v>5.7087000000000003</v>
      </c>
      <c r="E266">
        <v>94.06</v>
      </c>
      <c r="F266">
        <v>0.66579999999999995</v>
      </c>
      <c r="G266">
        <v>987.86</v>
      </c>
      <c r="H266">
        <v>0.55630000000000002</v>
      </c>
      <c r="I266">
        <v>1.1656</v>
      </c>
      <c r="J266">
        <v>55.38</v>
      </c>
      <c r="K266">
        <v>29.98</v>
      </c>
      <c r="L266">
        <v>1.0702</v>
      </c>
      <c r="M266">
        <v>28.09</v>
      </c>
      <c r="N266">
        <v>3.0348000000000002</v>
      </c>
      <c r="O266">
        <v>10482</v>
      </c>
      <c r="P266">
        <v>19397</v>
      </c>
      <c r="Q266">
        <v>3.3769</v>
      </c>
      <c r="R266">
        <v>2.2263999999999999</v>
      </c>
      <c r="S266">
        <v>7.1334</v>
      </c>
      <c r="T266">
        <v>1.0255000000000001</v>
      </c>
      <c r="U266">
        <v>9.8827999999999996</v>
      </c>
      <c r="V266">
        <v>0.81289999999999996</v>
      </c>
      <c r="W266">
        <v>41.41</v>
      </c>
      <c r="X266">
        <v>0.59499999999999997</v>
      </c>
      <c r="Y266" s="84">
        <f>EOD_T-A266</f>
        <v>370</v>
      </c>
      <c r="Z266" s="83">
        <f t="shared" si="9"/>
        <v>1.1399999999999966E-2</v>
      </c>
      <c r="AA266" s="83">
        <f t="shared" si="10"/>
        <v>1.247810858143604</v>
      </c>
      <c r="AB266" s="83">
        <f>AA266-XJO_90DSMR</f>
        <v>1.1169488454985697</v>
      </c>
      <c r="AC266" s="83">
        <f t="shared" si="11"/>
        <v>1.2475747234605876</v>
      </c>
    </row>
    <row r="267" spans="1:29" x14ac:dyDescent="0.25">
      <c r="A267" s="92">
        <v>41723</v>
      </c>
      <c r="B267">
        <v>0.91359999999999997</v>
      </c>
      <c r="C267">
        <v>70.3</v>
      </c>
      <c r="D267">
        <v>5.6487999999999996</v>
      </c>
      <c r="E267">
        <v>93.47</v>
      </c>
      <c r="F267">
        <v>0.66059999999999997</v>
      </c>
      <c r="G267">
        <v>986.05</v>
      </c>
      <c r="H267">
        <v>0.55400000000000005</v>
      </c>
      <c r="I267">
        <v>1.159</v>
      </c>
      <c r="J267">
        <v>55.3</v>
      </c>
      <c r="K267">
        <v>29.73</v>
      </c>
      <c r="L267">
        <v>1.0684</v>
      </c>
      <c r="M267">
        <v>27.89</v>
      </c>
      <c r="N267">
        <v>3.0163000000000002</v>
      </c>
      <c r="O267">
        <v>10397</v>
      </c>
      <c r="P267">
        <v>19277</v>
      </c>
      <c r="Q267">
        <v>3.3552</v>
      </c>
      <c r="R267">
        <v>2.2121</v>
      </c>
      <c r="S267">
        <v>7.0869999999999997</v>
      </c>
      <c r="T267">
        <v>1.0232000000000001</v>
      </c>
      <c r="U267">
        <v>9.8970000000000002</v>
      </c>
      <c r="V267">
        <v>0.80489999999999995</v>
      </c>
      <c r="W267">
        <v>41.18</v>
      </c>
      <c r="X267">
        <v>0.59189999999999998</v>
      </c>
      <c r="Y267" s="84">
        <f>EOD_T-A267</f>
        <v>371</v>
      </c>
      <c r="Z267" s="83">
        <f t="shared" si="9"/>
        <v>7.4999999999999512E-3</v>
      </c>
      <c r="AA267" s="83">
        <f t="shared" si="10"/>
        <v>0.82590023125205936</v>
      </c>
      <c r="AB267" s="83">
        <f>AA267-XJO_90DSMR</f>
        <v>0.69503821860702497</v>
      </c>
      <c r="AC267" s="83">
        <f t="shared" si="11"/>
        <v>0.48307812532442662</v>
      </c>
    </row>
    <row r="268" spans="1:29" x14ac:dyDescent="0.25">
      <c r="A268" s="92">
        <v>41722</v>
      </c>
      <c r="B268">
        <v>0.90810000000000002</v>
      </c>
      <c r="C268">
        <v>70.099999999999994</v>
      </c>
      <c r="D268">
        <v>5.6471</v>
      </c>
      <c r="E268">
        <v>93.06</v>
      </c>
      <c r="F268">
        <v>0.65800000000000003</v>
      </c>
      <c r="G268">
        <v>979.43</v>
      </c>
      <c r="H268">
        <v>0.55079999999999996</v>
      </c>
      <c r="I268">
        <v>1.1552</v>
      </c>
      <c r="J268">
        <v>55.13</v>
      </c>
      <c r="K268">
        <v>29.48</v>
      </c>
      <c r="L268">
        <v>1.0637000000000001</v>
      </c>
      <c r="M268">
        <v>27.77</v>
      </c>
      <c r="N268">
        <v>3.0007999999999999</v>
      </c>
      <c r="O268">
        <v>10336</v>
      </c>
      <c r="P268">
        <v>19156</v>
      </c>
      <c r="Q268">
        <v>3.335</v>
      </c>
      <c r="R268">
        <v>2.1987999999999999</v>
      </c>
      <c r="S268">
        <v>7.0464000000000002</v>
      </c>
      <c r="T268">
        <v>1.0203</v>
      </c>
      <c r="U268">
        <v>9.8992000000000004</v>
      </c>
      <c r="V268">
        <v>0.80200000000000005</v>
      </c>
      <c r="W268">
        <v>41.03</v>
      </c>
      <c r="X268">
        <v>0.5877</v>
      </c>
      <c r="Y268" s="84">
        <f>EOD_T-A268</f>
        <v>372</v>
      </c>
      <c r="Z268" s="83">
        <f t="shared" ref="Z268:Z331" si="12">B268-B270</f>
        <v>6.0999999999999943E-3</v>
      </c>
      <c r="AA268" s="83">
        <f t="shared" ref="AA268:AA331" si="13">Z268/B269*100</f>
        <v>0.67321487694514892</v>
      </c>
      <c r="AB268" s="83">
        <f>AA268-XJO_90DSMR</f>
        <v>0.54235286430011453</v>
      </c>
      <c r="AC268" s="83">
        <f t="shared" ref="AC268:AC331" si="14">AB268*AB268</f>
        <v>0.29414662941453845</v>
      </c>
    </row>
    <row r="269" spans="1:29" x14ac:dyDescent="0.25">
      <c r="A269" s="92">
        <v>41719</v>
      </c>
      <c r="B269">
        <v>0.90610000000000002</v>
      </c>
      <c r="C269">
        <v>70</v>
      </c>
      <c r="D269">
        <v>5.6401000000000003</v>
      </c>
      <c r="E269">
        <v>92.75</v>
      </c>
      <c r="F269">
        <v>0.65749999999999997</v>
      </c>
      <c r="G269">
        <v>980.99</v>
      </c>
      <c r="H269">
        <v>0.54890000000000005</v>
      </c>
      <c r="I269">
        <v>1.1576</v>
      </c>
      <c r="J269">
        <v>55.3</v>
      </c>
      <c r="K269">
        <v>29.38</v>
      </c>
      <c r="L269">
        <v>1.0620000000000001</v>
      </c>
      <c r="M269">
        <v>27.76</v>
      </c>
      <c r="N269">
        <v>2.9986999999999999</v>
      </c>
      <c r="O269">
        <v>10370</v>
      </c>
      <c r="P269">
        <v>19114</v>
      </c>
      <c r="Q269">
        <v>3.3277000000000001</v>
      </c>
      <c r="R269">
        <v>2.1939000000000002</v>
      </c>
      <c r="S269">
        <v>7.0351999999999997</v>
      </c>
      <c r="T269">
        <v>1.0190999999999999</v>
      </c>
      <c r="U269">
        <v>9.8765000000000001</v>
      </c>
      <c r="V269">
        <v>0.80030000000000001</v>
      </c>
      <c r="W269">
        <v>40.98</v>
      </c>
      <c r="X269">
        <v>0.58679999999999999</v>
      </c>
      <c r="Y269" s="84">
        <f>EOD_T-A269</f>
        <v>375</v>
      </c>
      <c r="Z269" s="83">
        <f t="shared" si="12"/>
        <v>-5.8000000000000274E-3</v>
      </c>
      <c r="AA269" s="83">
        <f t="shared" si="13"/>
        <v>-0.6430155210643046</v>
      </c>
      <c r="AB269" s="83">
        <f>AA269-XJO_90DSMR</f>
        <v>-0.77387753370933887</v>
      </c>
      <c r="AC269" s="83">
        <f t="shared" si="14"/>
        <v>0.59888643718004897</v>
      </c>
    </row>
    <row r="270" spans="1:29" x14ac:dyDescent="0.25">
      <c r="A270" s="92">
        <v>41718</v>
      </c>
      <c r="B270">
        <v>0.90200000000000002</v>
      </c>
      <c r="C270">
        <v>69.599999999999994</v>
      </c>
      <c r="D270">
        <v>5.6131000000000002</v>
      </c>
      <c r="E270">
        <v>92.28</v>
      </c>
      <c r="F270">
        <v>0.65210000000000001</v>
      </c>
      <c r="G270">
        <v>970.46</v>
      </c>
      <c r="H270">
        <v>0.54530000000000001</v>
      </c>
      <c r="I270">
        <v>1.1484000000000001</v>
      </c>
      <c r="J270">
        <v>55.21</v>
      </c>
      <c r="K270">
        <v>29.18</v>
      </c>
      <c r="L270">
        <v>1.0579000000000001</v>
      </c>
      <c r="M270">
        <v>27.54</v>
      </c>
      <c r="N270">
        <v>2.9712000000000001</v>
      </c>
      <c r="O270">
        <v>10305</v>
      </c>
      <c r="P270">
        <v>19028</v>
      </c>
      <c r="Q270">
        <v>3.3126000000000002</v>
      </c>
      <c r="R270">
        <v>2.1840000000000002</v>
      </c>
      <c r="S270">
        <v>7.0030999999999999</v>
      </c>
      <c r="T270">
        <v>1.0143</v>
      </c>
      <c r="U270">
        <v>9.8064999999999998</v>
      </c>
      <c r="V270">
        <v>0.79490000000000005</v>
      </c>
      <c r="W270">
        <v>40.64</v>
      </c>
      <c r="X270">
        <v>0.58079999999999998</v>
      </c>
      <c r="Y270" s="84">
        <f>EOD_T-A270</f>
        <v>376</v>
      </c>
      <c r="Z270" s="83">
        <f t="shared" si="12"/>
        <v>-6.2999999999999723E-3</v>
      </c>
      <c r="AA270" s="83">
        <f t="shared" si="13"/>
        <v>-0.6908652264502656</v>
      </c>
      <c r="AB270" s="83">
        <f>AA270-XJO_90DSMR</f>
        <v>-0.82172723909529988</v>
      </c>
      <c r="AC270" s="83">
        <f t="shared" si="14"/>
        <v>0.67523565547118414</v>
      </c>
    </row>
    <row r="271" spans="1:29" x14ac:dyDescent="0.25">
      <c r="A271" s="92">
        <v>41717</v>
      </c>
      <c r="B271">
        <v>0.91190000000000004</v>
      </c>
      <c r="C271">
        <v>70</v>
      </c>
      <c r="D271">
        <v>5.6534000000000004</v>
      </c>
      <c r="E271">
        <v>92.6</v>
      </c>
      <c r="F271">
        <v>0.65510000000000002</v>
      </c>
      <c r="G271">
        <v>977.33</v>
      </c>
      <c r="H271">
        <v>0.54969999999999997</v>
      </c>
      <c r="I271">
        <v>1.1536</v>
      </c>
      <c r="J271">
        <v>55.77</v>
      </c>
      <c r="K271">
        <v>29.31</v>
      </c>
      <c r="L271">
        <v>1.0589999999999999</v>
      </c>
      <c r="M271">
        <v>27.73</v>
      </c>
      <c r="N271">
        <v>2.9923999999999999</v>
      </c>
      <c r="O271">
        <v>10341</v>
      </c>
      <c r="P271">
        <v>19237</v>
      </c>
      <c r="Q271">
        <v>3.3490000000000002</v>
      </c>
      <c r="R271">
        <v>2.2080000000000002</v>
      </c>
      <c r="S271">
        <v>7.0815999999999999</v>
      </c>
      <c r="T271">
        <v>1.0144</v>
      </c>
      <c r="U271">
        <v>9.7891999999999992</v>
      </c>
      <c r="V271">
        <v>0.79700000000000004</v>
      </c>
      <c r="W271">
        <v>40.94</v>
      </c>
      <c r="X271">
        <v>0.58730000000000004</v>
      </c>
      <c r="Y271" s="84">
        <f>EOD_T-A271</f>
        <v>377</v>
      </c>
      <c r="Z271" s="83">
        <f t="shared" si="12"/>
        <v>6.5000000000000613E-3</v>
      </c>
      <c r="AA271" s="83">
        <f t="shared" si="13"/>
        <v>0.71562259165474629</v>
      </c>
      <c r="AB271" s="83">
        <f>AA271-XJO_90DSMR</f>
        <v>0.5847605790097119</v>
      </c>
      <c r="AC271" s="83">
        <f t="shared" si="14"/>
        <v>0.34194493476377352</v>
      </c>
    </row>
    <row r="272" spans="1:29" x14ac:dyDescent="0.25">
      <c r="A272" s="92">
        <v>41716</v>
      </c>
      <c r="B272">
        <v>0.9083</v>
      </c>
      <c r="C272">
        <v>69.7</v>
      </c>
      <c r="D272">
        <v>5.6205999999999996</v>
      </c>
      <c r="E272">
        <v>92.5</v>
      </c>
      <c r="F272">
        <v>0.65200000000000002</v>
      </c>
      <c r="G272">
        <v>969.67</v>
      </c>
      <c r="H272">
        <v>0.54590000000000005</v>
      </c>
      <c r="I272">
        <v>1.1487000000000001</v>
      </c>
      <c r="J272">
        <v>55.36</v>
      </c>
      <c r="K272">
        <v>29.21</v>
      </c>
      <c r="L272">
        <v>1.0606</v>
      </c>
      <c r="M272">
        <v>27.55</v>
      </c>
      <c r="N272">
        <v>2.9691999999999998</v>
      </c>
      <c r="O272">
        <v>10247</v>
      </c>
      <c r="P272">
        <v>19170</v>
      </c>
      <c r="Q272">
        <v>3.3357000000000001</v>
      </c>
      <c r="R272">
        <v>2.1993</v>
      </c>
      <c r="S272">
        <v>7.0537000000000001</v>
      </c>
      <c r="T272">
        <v>1.0042</v>
      </c>
      <c r="U272">
        <v>9.7810000000000006</v>
      </c>
      <c r="V272">
        <v>0.79279999999999995</v>
      </c>
      <c r="W272">
        <v>40.549999999999997</v>
      </c>
      <c r="X272">
        <v>0.58579999999999999</v>
      </c>
      <c r="Y272" s="84">
        <f>EOD_T-A272</f>
        <v>378</v>
      </c>
      <c r="Z272" s="83">
        <f t="shared" si="12"/>
        <v>7.2999999999999732E-3</v>
      </c>
      <c r="AA272" s="83">
        <f t="shared" si="13"/>
        <v>0.80627347028937191</v>
      </c>
      <c r="AB272" s="83">
        <f>AA272-XJO_90DSMR</f>
        <v>0.67541145764433752</v>
      </c>
      <c r="AC272" s="83">
        <f t="shared" si="14"/>
        <v>0.45618063711724871</v>
      </c>
    </row>
    <row r="273" spans="1:29" x14ac:dyDescent="0.25">
      <c r="A273" s="92">
        <v>41715</v>
      </c>
      <c r="B273">
        <v>0.90539999999999998</v>
      </c>
      <c r="C273">
        <v>69.400000000000006</v>
      </c>
      <c r="D273">
        <v>5.5801999999999996</v>
      </c>
      <c r="E273">
        <v>91.87</v>
      </c>
      <c r="F273">
        <v>0.65129999999999999</v>
      </c>
      <c r="G273">
        <v>967.74</v>
      </c>
      <c r="H273">
        <v>0.5444</v>
      </c>
      <c r="I273">
        <v>1.1452</v>
      </c>
      <c r="J273">
        <v>55.4</v>
      </c>
      <c r="K273">
        <v>29.19</v>
      </c>
      <c r="L273">
        <v>1.0598000000000001</v>
      </c>
      <c r="M273">
        <v>27.45</v>
      </c>
      <c r="N273">
        <v>2.9655999999999998</v>
      </c>
      <c r="O273">
        <v>10202</v>
      </c>
      <c r="P273">
        <v>19099</v>
      </c>
      <c r="Q273">
        <v>3.3250999999999999</v>
      </c>
      <c r="R273">
        <v>2.1922999999999999</v>
      </c>
      <c r="S273">
        <v>7.0312999999999999</v>
      </c>
      <c r="T273">
        <v>1.0044999999999999</v>
      </c>
      <c r="U273">
        <v>9.6751000000000005</v>
      </c>
      <c r="V273">
        <v>0.79090000000000005</v>
      </c>
      <c r="W273">
        <v>40.46</v>
      </c>
      <c r="X273">
        <v>0.58379999999999999</v>
      </c>
      <c r="Y273" s="84">
        <f>EOD_T-A273</f>
        <v>379</v>
      </c>
      <c r="Z273" s="83">
        <f t="shared" si="12"/>
        <v>-1.8000000000000238E-3</v>
      </c>
      <c r="AA273" s="83">
        <f t="shared" si="13"/>
        <v>-0.19977802441731671</v>
      </c>
      <c r="AB273" s="83">
        <f>AA273-XJO_90DSMR</f>
        <v>-0.33064003706235101</v>
      </c>
      <c r="AC273" s="83">
        <f t="shared" si="14"/>
        <v>0.10932283410859285</v>
      </c>
    </row>
    <row r="274" spans="1:29" x14ac:dyDescent="0.25">
      <c r="A274" s="92">
        <v>41712</v>
      </c>
      <c r="B274">
        <v>0.90100000000000002</v>
      </c>
      <c r="C274">
        <v>69.099999999999994</v>
      </c>
      <c r="D274">
        <v>5.5364000000000004</v>
      </c>
      <c r="E274">
        <v>91.62</v>
      </c>
      <c r="F274">
        <v>0.65</v>
      </c>
      <c r="G274">
        <v>966.19</v>
      </c>
      <c r="H274">
        <v>0.54220000000000002</v>
      </c>
      <c r="I274">
        <v>1.1417999999999999</v>
      </c>
      <c r="J274">
        <v>55.38</v>
      </c>
      <c r="K274">
        <v>29.13</v>
      </c>
      <c r="L274">
        <v>1.0564</v>
      </c>
      <c r="M274">
        <v>27.34</v>
      </c>
      <c r="N274">
        <v>2.9582999999999999</v>
      </c>
      <c r="O274">
        <v>10285</v>
      </c>
      <c r="P274">
        <v>19009</v>
      </c>
      <c r="Q274">
        <v>3.3089</v>
      </c>
      <c r="R274">
        <v>2.1816</v>
      </c>
      <c r="S274">
        <v>6.9962</v>
      </c>
      <c r="T274">
        <v>0.99970000000000003</v>
      </c>
      <c r="U274">
        <v>9.7466000000000008</v>
      </c>
      <c r="V274">
        <v>0.78859999999999997</v>
      </c>
      <c r="W274">
        <v>40.24</v>
      </c>
      <c r="X274">
        <v>0.57989999999999997</v>
      </c>
      <c r="Y274" s="84">
        <f>EOD_T-A274</f>
        <v>382</v>
      </c>
      <c r="Z274" s="83">
        <f t="shared" si="12"/>
        <v>4.6000000000000485E-3</v>
      </c>
      <c r="AA274" s="83">
        <f t="shared" si="13"/>
        <v>0.50705467372134572</v>
      </c>
      <c r="AB274" s="83">
        <f>AA274-XJO_90DSMR</f>
        <v>0.37619266107631139</v>
      </c>
      <c r="AC274" s="83">
        <f t="shared" si="14"/>
        <v>0.14152091824767649</v>
      </c>
    </row>
    <row r="275" spans="1:29" x14ac:dyDescent="0.25">
      <c r="A275" s="92">
        <v>41711</v>
      </c>
      <c r="B275">
        <v>0.90720000000000001</v>
      </c>
      <c r="C275">
        <v>69.599999999999994</v>
      </c>
      <c r="D275">
        <v>5.5697999999999999</v>
      </c>
      <c r="E275">
        <v>93.25</v>
      </c>
      <c r="F275">
        <v>0.65069999999999995</v>
      </c>
      <c r="G275">
        <v>967.53</v>
      </c>
      <c r="H275">
        <v>0.5444</v>
      </c>
      <c r="I275">
        <v>1.1484000000000001</v>
      </c>
      <c r="J275">
        <v>55.3</v>
      </c>
      <c r="K275">
        <v>29.34</v>
      </c>
      <c r="L275">
        <v>1.0596000000000001</v>
      </c>
      <c r="M275">
        <v>27.51</v>
      </c>
      <c r="N275">
        <v>2.9738000000000002</v>
      </c>
      <c r="O275">
        <v>10317</v>
      </c>
      <c r="P275">
        <v>19142</v>
      </c>
      <c r="Q275">
        <v>3.3317000000000001</v>
      </c>
      <c r="R275">
        <v>2.1966000000000001</v>
      </c>
      <c r="S275">
        <v>7.0438999999999998</v>
      </c>
      <c r="T275">
        <v>1.0062</v>
      </c>
      <c r="U275">
        <v>9.766</v>
      </c>
      <c r="V275">
        <v>0.79179999999999995</v>
      </c>
      <c r="W275">
        <v>40.409999999999997</v>
      </c>
      <c r="X275">
        <v>0.58589999999999998</v>
      </c>
      <c r="Y275" s="84">
        <f>EOD_T-A275</f>
        <v>383</v>
      </c>
      <c r="Z275" s="83">
        <f t="shared" si="12"/>
        <v>4.2999999999999705E-3</v>
      </c>
      <c r="AA275" s="83">
        <f t="shared" si="13"/>
        <v>0.47969656403391014</v>
      </c>
      <c r="AB275" s="83">
        <f>AA275-XJO_90DSMR</f>
        <v>0.34883455138887581</v>
      </c>
      <c r="AC275" s="83">
        <f t="shared" si="14"/>
        <v>0.12168554424267825</v>
      </c>
    </row>
    <row r="276" spans="1:29" x14ac:dyDescent="0.25">
      <c r="A276" s="92">
        <v>41710</v>
      </c>
      <c r="B276">
        <v>0.89639999999999997</v>
      </c>
      <c r="C276">
        <v>68.900000000000006</v>
      </c>
      <c r="D276">
        <v>5.5069999999999997</v>
      </c>
      <c r="E276">
        <v>92.33</v>
      </c>
      <c r="F276">
        <v>0.64700000000000002</v>
      </c>
      <c r="G276">
        <v>958.83</v>
      </c>
      <c r="H276">
        <v>0.53910000000000002</v>
      </c>
      <c r="I276">
        <v>1.1369</v>
      </c>
      <c r="J276">
        <v>54.74</v>
      </c>
      <c r="K276">
        <v>29.05</v>
      </c>
      <c r="L276">
        <v>1.0576000000000001</v>
      </c>
      <c r="M276">
        <v>27.18</v>
      </c>
      <c r="N276">
        <v>2.9468999999999999</v>
      </c>
      <c r="O276">
        <v>10262</v>
      </c>
      <c r="P276">
        <v>18914</v>
      </c>
      <c r="Q276">
        <v>3.2919999999999998</v>
      </c>
      <c r="R276">
        <v>2.1705000000000001</v>
      </c>
      <c r="S276">
        <v>6.9579000000000004</v>
      </c>
      <c r="T276">
        <v>0.99619999999999997</v>
      </c>
      <c r="U276">
        <v>9.7439</v>
      </c>
      <c r="V276">
        <v>0.78690000000000004</v>
      </c>
      <c r="W276">
        <v>40</v>
      </c>
      <c r="X276">
        <v>0.57930000000000004</v>
      </c>
      <c r="Y276" s="84">
        <f>EOD_T-A276</f>
        <v>384</v>
      </c>
      <c r="Z276" s="83">
        <f t="shared" si="12"/>
        <v>-7.2999999999999732E-3</v>
      </c>
      <c r="AA276" s="83">
        <f t="shared" si="13"/>
        <v>-0.80850592535164167</v>
      </c>
      <c r="AB276" s="83">
        <f>AA276-XJO_90DSMR</f>
        <v>-0.93936793799667595</v>
      </c>
      <c r="AC276" s="83">
        <f t="shared" si="14"/>
        <v>0.88241212293612681</v>
      </c>
    </row>
    <row r="277" spans="1:29" x14ac:dyDescent="0.25">
      <c r="A277" s="92">
        <v>41709</v>
      </c>
      <c r="B277">
        <v>0.90290000000000004</v>
      </c>
      <c r="C277">
        <v>69.3</v>
      </c>
      <c r="D277">
        <v>5.5387000000000004</v>
      </c>
      <c r="E277">
        <v>93.22</v>
      </c>
      <c r="F277">
        <v>0.6512</v>
      </c>
      <c r="G277">
        <v>960.91</v>
      </c>
      <c r="H277">
        <v>0.54259999999999997</v>
      </c>
      <c r="I277">
        <v>1.1433</v>
      </c>
      <c r="J277">
        <v>54.8</v>
      </c>
      <c r="K277">
        <v>29.19</v>
      </c>
      <c r="L277">
        <v>1.0649</v>
      </c>
      <c r="M277">
        <v>27.35</v>
      </c>
      <c r="N277">
        <v>2.9592999999999998</v>
      </c>
      <c r="O277">
        <v>10261</v>
      </c>
      <c r="P277">
        <v>19051</v>
      </c>
      <c r="Q277">
        <v>3.3159000000000001</v>
      </c>
      <c r="R277">
        <v>2.1861999999999999</v>
      </c>
      <c r="S277">
        <v>7.0071000000000003</v>
      </c>
      <c r="T277">
        <v>1.0038</v>
      </c>
      <c r="U277">
        <v>9.7048000000000005</v>
      </c>
      <c r="V277">
        <v>0.79330000000000001</v>
      </c>
      <c r="W277">
        <v>40.159999999999997</v>
      </c>
      <c r="X277">
        <v>0.58309999999999995</v>
      </c>
      <c r="Y277" s="84">
        <f>EOD_T-A277</f>
        <v>385</v>
      </c>
      <c r="Z277" s="83">
        <f t="shared" si="12"/>
        <v>-5.9000000000000163E-3</v>
      </c>
      <c r="AA277" s="83">
        <f t="shared" si="13"/>
        <v>-0.65287152816200256</v>
      </c>
      <c r="AB277" s="83">
        <f>AA277-XJO_90DSMR</f>
        <v>-0.78373354080703694</v>
      </c>
      <c r="AC277" s="83">
        <f t="shared" si="14"/>
        <v>0.61423826298593542</v>
      </c>
    </row>
    <row r="278" spans="1:29" x14ac:dyDescent="0.25">
      <c r="A278" s="92">
        <v>41708</v>
      </c>
      <c r="B278">
        <v>0.90369999999999995</v>
      </c>
      <c r="C278">
        <v>69.400000000000006</v>
      </c>
      <c r="D278">
        <v>5.5495000000000001</v>
      </c>
      <c r="E278">
        <v>93.13</v>
      </c>
      <c r="F278">
        <v>0.65080000000000005</v>
      </c>
      <c r="G278">
        <v>963.98</v>
      </c>
      <c r="H278">
        <v>0.54</v>
      </c>
      <c r="I278">
        <v>1.1463000000000001</v>
      </c>
      <c r="J278">
        <v>55.37</v>
      </c>
      <c r="K278">
        <v>29.3</v>
      </c>
      <c r="L278">
        <v>1.0685</v>
      </c>
      <c r="M278">
        <v>27.36</v>
      </c>
      <c r="N278">
        <v>2.9672999999999998</v>
      </c>
      <c r="O278">
        <v>10275</v>
      </c>
      <c r="P278">
        <v>19068</v>
      </c>
      <c r="Q278">
        <v>3.3188</v>
      </c>
      <c r="R278">
        <v>2.1880999999999999</v>
      </c>
      <c r="S278">
        <v>7.0133999999999999</v>
      </c>
      <c r="T278">
        <v>1.0048999999999999</v>
      </c>
      <c r="U278">
        <v>9.7344000000000008</v>
      </c>
      <c r="V278">
        <v>0.79259999999999997</v>
      </c>
      <c r="W278">
        <v>40.200000000000003</v>
      </c>
      <c r="X278">
        <v>0.58230000000000004</v>
      </c>
      <c r="Y278" s="84">
        <f>EOD_T-A278</f>
        <v>386</v>
      </c>
      <c r="Z278" s="83">
        <f t="shared" si="12"/>
        <v>2.4999999999999467E-3</v>
      </c>
      <c r="AA278" s="83">
        <f t="shared" si="13"/>
        <v>0.27508802816900824</v>
      </c>
      <c r="AB278" s="83">
        <f>AA278-XJO_90DSMR</f>
        <v>0.14422601552397391</v>
      </c>
      <c r="AC278" s="83">
        <f t="shared" si="14"/>
        <v>2.0801143553921563E-2</v>
      </c>
    </row>
    <row r="279" spans="1:29" x14ac:dyDescent="0.25">
      <c r="A279" s="92">
        <v>41705</v>
      </c>
      <c r="B279">
        <v>0.90880000000000005</v>
      </c>
      <c r="C279">
        <v>69.7</v>
      </c>
      <c r="D279">
        <v>5.5568999999999997</v>
      </c>
      <c r="E279">
        <v>93.6</v>
      </c>
      <c r="F279">
        <v>0.65580000000000005</v>
      </c>
      <c r="G279">
        <v>965.78</v>
      </c>
      <c r="H279">
        <v>0.54300000000000004</v>
      </c>
      <c r="I279">
        <v>1.149</v>
      </c>
      <c r="J279">
        <v>55.48</v>
      </c>
      <c r="K279">
        <v>29.34</v>
      </c>
      <c r="L279">
        <v>1.0710999999999999</v>
      </c>
      <c r="M279">
        <v>27.49</v>
      </c>
      <c r="N279">
        <v>2.9639000000000002</v>
      </c>
      <c r="O279">
        <v>10369</v>
      </c>
      <c r="P279">
        <v>19169</v>
      </c>
      <c r="Q279">
        <v>3.3376000000000001</v>
      </c>
      <c r="R279">
        <v>2.2004999999999999</v>
      </c>
      <c r="S279">
        <v>7.0526999999999997</v>
      </c>
      <c r="T279">
        <v>0.99929999999999997</v>
      </c>
      <c r="U279">
        <v>9.6550999999999991</v>
      </c>
      <c r="V279">
        <v>0.79920000000000002</v>
      </c>
      <c r="W279">
        <v>40.44</v>
      </c>
      <c r="X279">
        <v>0.58830000000000005</v>
      </c>
      <c r="Y279" s="84">
        <f>EOD_T-A279</f>
        <v>389</v>
      </c>
      <c r="Z279" s="83">
        <f t="shared" si="12"/>
        <v>1.2800000000000034E-2</v>
      </c>
      <c r="AA279" s="83">
        <f t="shared" si="13"/>
        <v>1.4203284509542871</v>
      </c>
      <c r="AB279" s="83">
        <f>AA279-XJO_90DSMR</f>
        <v>1.2894664383092527</v>
      </c>
      <c r="AC279" s="83">
        <f t="shared" si="14"/>
        <v>1.6627236955259497</v>
      </c>
    </row>
    <row r="280" spans="1:29" x14ac:dyDescent="0.25">
      <c r="A280" s="92">
        <v>41704</v>
      </c>
      <c r="B280">
        <v>0.9012</v>
      </c>
      <c r="C280">
        <v>69.2</v>
      </c>
      <c r="D280">
        <v>5.5110999999999999</v>
      </c>
      <c r="E280">
        <v>92.57</v>
      </c>
      <c r="F280">
        <v>0.65669999999999995</v>
      </c>
      <c r="G280">
        <v>960.27</v>
      </c>
      <c r="H280">
        <v>0.53939999999999999</v>
      </c>
      <c r="I280">
        <v>1.1426000000000001</v>
      </c>
      <c r="J280">
        <v>55.38</v>
      </c>
      <c r="K280">
        <v>29.13</v>
      </c>
      <c r="L280">
        <v>1.0701000000000001</v>
      </c>
      <c r="M280">
        <v>27.29</v>
      </c>
      <c r="N280">
        <v>2.9438</v>
      </c>
      <c r="O280">
        <v>10393</v>
      </c>
      <c r="P280">
        <v>19018</v>
      </c>
      <c r="Q280">
        <v>3.3096999999999999</v>
      </c>
      <c r="R280">
        <v>2.1821000000000002</v>
      </c>
      <c r="S280">
        <v>6.9939</v>
      </c>
      <c r="T280">
        <v>0.99539999999999995</v>
      </c>
      <c r="U280">
        <v>9.6446000000000005</v>
      </c>
      <c r="V280">
        <v>0.80100000000000005</v>
      </c>
      <c r="W280">
        <v>40.28</v>
      </c>
      <c r="X280">
        <v>0.58360000000000001</v>
      </c>
      <c r="Y280" s="84">
        <f>EOD_T-A280</f>
        <v>390</v>
      </c>
      <c r="Z280" s="83">
        <f t="shared" si="12"/>
        <v>8.1999999999999851E-3</v>
      </c>
      <c r="AA280" s="83">
        <f t="shared" si="13"/>
        <v>0.91517857142856973</v>
      </c>
      <c r="AB280" s="83">
        <f>AA280-XJO_90DSMR</f>
        <v>0.78431655878353546</v>
      </c>
      <c r="AC280" s="83">
        <f t="shared" si="14"/>
        <v>0.61515246438204707</v>
      </c>
    </row>
    <row r="281" spans="1:29" x14ac:dyDescent="0.25">
      <c r="A281" s="92">
        <v>41703</v>
      </c>
      <c r="B281">
        <v>0.89600000000000002</v>
      </c>
      <c r="C281">
        <v>68.900000000000006</v>
      </c>
      <c r="D281">
        <v>5.4996999999999998</v>
      </c>
      <c r="E281">
        <v>91.61</v>
      </c>
      <c r="F281">
        <v>0.65249999999999997</v>
      </c>
      <c r="G281">
        <v>960.69</v>
      </c>
      <c r="H281">
        <v>0.53759999999999997</v>
      </c>
      <c r="I281">
        <v>1.1386000000000001</v>
      </c>
      <c r="J281">
        <v>55.43</v>
      </c>
      <c r="K281">
        <v>29.02</v>
      </c>
      <c r="L281">
        <v>1.0678000000000001</v>
      </c>
      <c r="M281">
        <v>27.14</v>
      </c>
      <c r="N281">
        <v>2.9335</v>
      </c>
      <c r="O281">
        <v>10371</v>
      </c>
      <c r="P281">
        <v>18915</v>
      </c>
      <c r="Q281">
        <v>3.2906</v>
      </c>
      <c r="R281">
        <v>2.1695000000000002</v>
      </c>
      <c r="S281">
        <v>6.9535</v>
      </c>
      <c r="T281">
        <v>0.99409999999999998</v>
      </c>
      <c r="U281">
        <v>9.6539999999999999</v>
      </c>
      <c r="V281">
        <v>0.7954</v>
      </c>
      <c r="W281">
        <v>40.130000000000003</v>
      </c>
      <c r="X281">
        <v>0.57950000000000002</v>
      </c>
      <c r="Y281" s="84">
        <f>EOD_T-A281</f>
        <v>391</v>
      </c>
      <c r="Z281" s="83">
        <f t="shared" si="12"/>
        <v>4.8000000000000265E-3</v>
      </c>
      <c r="AA281" s="83">
        <f t="shared" si="13"/>
        <v>0.53751399776036124</v>
      </c>
      <c r="AB281" s="83">
        <f>AA281-XJO_90DSMR</f>
        <v>0.40665198511532691</v>
      </c>
      <c r="AC281" s="83">
        <f t="shared" si="14"/>
        <v>0.16536583699823607</v>
      </c>
    </row>
    <row r="282" spans="1:29" x14ac:dyDescent="0.25">
      <c r="A282" s="92">
        <v>41702</v>
      </c>
      <c r="B282">
        <v>0.89300000000000002</v>
      </c>
      <c r="C282">
        <v>68.7</v>
      </c>
      <c r="D282">
        <v>5.4912999999999998</v>
      </c>
      <c r="E282">
        <v>90.79</v>
      </c>
      <c r="F282">
        <v>0.65029999999999999</v>
      </c>
      <c r="G282">
        <v>958.01</v>
      </c>
      <c r="H282">
        <v>0.5363</v>
      </c>
      <c r="I282">
        <v>1.1345000000000001</v>
      </c>
      <c r="J282">
        <v>55.44</v>
      </c>
      <c r="K282">
        <v>29.07</v>
      </c>
      <c r="L282">
        <v>1.0668</v>
      </c>
      <c r="M282">
        <v>27.05</v>
      </c>
      <c r="N282">
        <v>2.9312999999999998</v>
      </c>
      <c r="O282">
        <v>10384</v>
      </c>
      <c r="P282">
        <v>18843</v>
      </c>
      <c r="Q282">
        <v>3.2795000000000001</v>
      </c>
      <c r="R282">
        <v>2.1621999999999999</v>
      </c>
      <c r="S282">
        <v>6.93</v>
      </c>
      <c r="T282">
        <v>0.99060000000000004</v>
      </c>
      <c r="U282">
        <v>9.7141000000000002</v>
      </c>
      <c r="V282">
        <v>0.7893</v>
      </c>
      <c r="W282">
        <v>40.06</v>
      </c>
      <c r="X282">
        <v>0.57709999999999995</v>
      </c>
      <c r="Y282" s="84">
        <f>EOD_T-A282</f>
        <v>392</v>
      </c>
      <c r="Z282" s="83">
        <f t="shared" si="12"/>
        <v>-1.7000000000000348E-3</v>
      </c>
      <c r="AA282" s="83">
        <f t="shared" si="13"/>
        <v>-0.1907540394973109</v>
      </c>
      <c r="AB282" s="83">
        <f>AA282-XJO_90DSMR</f>
        <v>-0.32161605214234523</v>
      </c>
      <c r="AC282" s="83">
        <f t="shared" si="14"/>
        <v>0.10343688499562773</v>
      </c>
    </row>
    <row r="283" spans="1:29" x14ac:dyDescent="0.25">
      <c r="A283" s="92">
        <v>41701</v>
      </c>
      <c r="B283">
        <v>0.89119999999999999</v>
      </c>
      <c r="C283">
        <v>68.5</v>
      </c>
      <c r="D283">
        <v>5.4795999999999996</v>
      </c>
      <c r="E283">
        <v>90.39</v>
      </c>
      <c r="F283">
        <v>0.64680000000000004</v>
      </c>
      <c r="G283">
        <v>954.3</v>
      </c>
      <c r="H283">
        <v>0.53220000000000001</v>
      </c>
      <c r="I283">
        <v>1.1295999999999999</v>
      </c>
      <c r="J283">
        <v>55.19</v>
      </c>
      <c r="K283">
        <v>29.04</v>
      </c>
      <c r="L283">
        <v>1.0663</v>
      </c>
      <c r="M283">
        <v>27</v>
      </c>
      <c r="N283">
        <v>2.9236</v>
      </c>
      <c r="O283">
        <v>10316</v>
      </c>
      <c r="P283">
        <v>18813</v>
      </c>
      <c r="Q283">
        <v>3.2728999999999999</v>
      </c>
      <c r="R283">
        <v>2.1579000000000002</v>
      </c>
      <c r="S283">
        <v>6.9158999999999997</v>
      </c>
      <c r="T283">
        <v>0.98550000000000004</v>
      </c>
      <c r="U283">
        <v>9.6380999999999997</v>
      </c>
      <c r="V283">
        <v>0.78400000000000003</v>
      </c>
      <c r="W283">
        <v>39.85</v>
      </c>
      <c r="X283">
        <v>0.57589999999999997</v>
      </c>
      <c r="Y283" s="84">
        <f>EOD_T-A283</f>
        <v>393</v>
      </c>
      <c r="Z283" s="83">
        <f t="shared" si="12"/>
        <v>-2.8000000000000247E-3</v>
      </c>
      <c r="AA283" s="83">
        <f t="shared" si="13"/>
        <v>-0.31295406281435389</v>
      </c>
      <c r="AB283" s="83">
        <f>AA283-XJO_90DSMR</f>
        <v>-0.44381607545938823</v>
      </c>
      <c r="AC283" s="83">
        <f t="shared" si="14"/>
        <v>0.19697270883617338</v>
      </c>
    </row>
    <row r="284" spans="1:29" x14ac:dyDescent="0.25">
      <c r="A284" s="92">
        <v>41698</v>
      </c>
      <c r="B284">
        <v>0.89470000000000005</v>
      </c>
      <c r="C284">
        <v>68.900000000000006</v>
      </c>
      <c r="D284">
        <v>5.5145</v>
      </c>
      <c r="E284">
        <v>90.91</v>
      </c>
      <c r="F284">
        <v>0.65300000000000002</v>
      </c>
      <c r="G284">
        <v>955.41</v>
      </c>
      <c r="H284">
        <v>0.53639999999999999</v>
      </c>
      <c r="I284">
        <v>1.1338999999999999</v>
      </c>
      <c r="J284">
        <v>55.58</v>
      </c>
      <c r="K284">
        <v>29.21</v>
      </c>
      <c r="L284">
        <v>1.0659000000000001</v>
      </c>
      <c r="M284">
        <v>27.14</v>
      </c>
      <c r="N284">
        <v>2.9369000000000001</v>
      </c>
      <c r="O284">
        <v>10417</v>
      </c>
      <c r="P284">
        <v>18876</v>
      </c>
      <c r="Q284">
        <v>3.2858000000000001</v>
      </c>
      <c r="R284">
        <v>2.1663000000000001</v>
      </c>
      <c r="S284">
        <v>6.9442000000000004</v>
      </c>
      <c r="T284">
        <v>0.99560000000000004</v>
      </c>
      <c r="U284">
        <v>9.5858000000000008</v>
      </c>
      <c r="V284">
        <v>0.79479999999999995</v>
      </c>
      <c r="W284">
        <v>39.97</v>
      </c>
      <c r="X284">
        <v>0.58050000000000002</v>
      </c>
      <c r="Y284" s="84">
        <f>EOD_T-A284</f>
        <v>396</v>
      </c>
      <c r="Z284" s="83">
        <f t="shared" si="12"/>
        <v>-6.3999999999999613E-3</v>
      </c>
      <c r="AA284" s="83">
        <f t="shared" si="13"/>
        <v>-0.71588366890379884</v>
      </c>
      <c r="AB284" s="83">
        <f>AA284-XJO_90DSMR</f>
        <v>-0.84674568154883323</v>
      </c>
      <c r="AC284" s="83">
        <f t="shared" si="14"/>
        <v>0.71697824922159814</v>
      </c>
    </row>
    <row r="285" spans="1:29" x14ac:dyDescent="0.25">
      <c r="A285" s="92">
        <v>41697</v>
      </c>
      <c r="B285">
        <v>0.89400000000000002</v>
      </c>
      <c r="C285">
        <v>68.8</v>
      </c>
      <c r="D285">
        <v>5.4741999999999997</v>
      </c>
      <c r="E285">
        <v>91.49</v>
      </c>
      <c r="F285">
        <v>0.6532</v>
      </c>
      <c r="G285">
        <v>953.09</v>
      </c>
      <c r="H285">
        <v>0.53639999999999999</v>
      </c>
      <c r="I285">
        <v>1.1319999999999999</v>
      </c>
      <c r="J285">
        <v>55.41</v>
      </c>
      <c r="K285">
        <v>29.13</v>
      </c>
      <c r="L285">
        <v>1.0736000000000001</v>
      </c>
      <c r="M285">
        <v>27.08</v>
      </c>
      <c r="N285">
        <v>2.9291999999999998</v>
      </c>
      <c r="O285">
        <v>10420</v>
      </c>
      <c r="P285">
        <v>18863</v>
      </c>
      <c r="Q285">
        <v>3.2831999999999999</v>
      </c>
      <c r="R285">
        <v>2.1646000000000001</v>
      </c>
      <c r="S285">
        <v>6.9368999999999996</v>
      </c>
      <c r="T285">
        <v>0.99480000000000002</v>
      </c>
      <c r="U285">
        <v>9.6883999999999997</v>
      </c>
      <c r="V285">
        <v>0.79569999999999996</v>
      </c>
      <c r="W285">
        <v>39.93</v>
      </c>
      <c r="X285">
        <v>0.57879999999999998</v>
      </c>
      <c r="Y285" s="84">
        <f>EOD_T-A285</f>
        <v>397</v>
      </c>
      <c r="Z285" s="83">
        <f t="shared" si="12"/>
        <v>-9.3999999999999639E-3</v>
      </c>
      <c r="AA285" s="83">
        <f t="shared" si="13"/>
        <v>-1.0431694595494356</v>
      </c>
      <c r="AB285" s="83">
        <f>AA285-XJO_90DSMR</f>
        <v>-1.17403147219447</v>
      </c>
      <c r="AC285" s="83">
        <f t="shared" si="14"/>
        <v>1.3783498977031146</v>
      </c>
    </row>
    <row r="286" spans="1:29" x14ac:dyDescent="0.25">
      <c r="A286" s="92">
        <v>41696</v>
      </c>
      <c r="B286">
        <v>0.90110000000000001</v>
      </c>
      <c r="C286">
        <v>69.3</v>
      </c>
      <c r="D286">
        <v>5.5225999999999997</v>
      </c>
      <c r="E286">
        <v>92.2</v>
      </c>
      <c r="F286">
        <v>0.65580000000000005</v>
      </c>
      <c r="G286">
        <v>960.57</v>
      </c>
      <c r="H286">
        <v>0.54039999999999999</v>
      </c>
      <c r="I286">
        <v>1.1392</v>
      </c>
      <c r="J286">
        <v>55.85</v>
      </c>
      <c r="K286">
        <v>29.33</v>
      </c>
      <c r="L286">
        <v>1.0807</v>
      </c>
      <c r="M286">
        <v>27.31</v>
      </c>
      <c r="N286">
        <v>2.9525000000000001</v>
      </c>
      <c r="O286">
        <v>10484</v>
      </c>
      <c r="P286">
        <v>19018</v>
      </c>
      <c r="Q286">
        <v>3.3092999999999999</v>
      </c>
      <c r="R286">
        <v>2.1818</v>
      </c>
      <c r="S286">
        <v>6.9917999999999996</v>
      </c>
      <c r="T286">
        <v>0.999</v>
      </c>
      <c r="U286">
        <v>9.6666000000000007</v>
      </c>
      <c r="V286">
        <v>0.79969999999999997</v>
      </c>
      <c r="W286">
        <v>40.19</v>
      </c>
      <c r="X286">
        <v>0.58330000000000004</v>
      </c>
      <c r="Y286" s="84">
        <f>EOD_T-A286</f>
        <v>398</v>
      </c>
      <c r="Z286" s="83">
        <f t="shared" si="12"/>
        <v>4.2999999999999705E-3</v>
      </c>
      <c r="AA286" s="83">
        <f t="shared" si="13"/>
        <v>0.47597963249944325</v>
      </c>
      <c r="AB286" s="83">
        <f>AA286-XJO_90DSMR</f>
        <v>0.34511761985440892</v>
      </c>
      <c r="AC286" s="83">
        <f t="shared" si="14"/>
        <v>0.11910617153397231</v>
      </c>
    </row>
    <row r="287" spans="1:29" x14ac:dyDescent="0.25">
      <c r="A287" s="92">
        <v>41695</v>
      </c>
      <c r="B287">
        <v>0.90339999999999998</v>
      </c>
      <c r="C287">
        <v>69.5</v>
      </c>
      <c r="D287">
        <v>5.5208000000000004</v>
      </c>
      <c r="E287">
        <v>92.65</v>
      </c>
      <c r="F287">
        <v>0.65769999999999995</v>
      </c>
      <c r="G287">
        <v>966.59</v>
      </c>
      <c r="H287">
        <v>0.54210000000000003</v>
      </c>
      <c r="I287">
        <v>1.1408</v>
      </c>
      <c r="J287">
        <v>56.02</v>
      </c>
      <c r="K287">
        <v>29.39</v>
      </c>
      <c r="L287">
        <v>1.0837000000000001</v>
      </c>
      <c r="M287">
        <v>27.41</v>
      </c>
      <c r="N287">
        <v>2.9590999999999998</v>
      </c>
      <c r="O287">
        <v>10498</v>
      </c>
      <c r="P287">
        <v>19062</v>
      </c>
      <c r="Q287">
        <v>3.3176999999999999</v>
      </c>
      <c r="R287">
        <v>2.1873999999999998</v>
      </c>
      <c r="S287">
        <v>7.0099</v>
      </c>
      <c r="T287">
        <v>0.99890000000000001</v>
      </c>
      <c r="U287">
        <v>9.7774999999999999</v>
      </c>
      <c r="V287">
        <v>0.80310000000000004</v>
      </c>
      <c r="W287">
        <v>40.26</v>
      </c>
      <c r="X287">
        <v>0.58509999999999995</v>
      </c>
      <c r="Y287" s="84">
        <f>EOD_T-A287</f>
        <v>399</v>
      </c>
      <c r="Z287" s="83">
        <f t="shared" si="12"/>
        <v>4.1999999999999815E-3</v>
      </c>
      <c r="AA287" s="83">
        <f t="shared" si="13"/>
        <v>0.46833184656556437</v>
      </c>
      <c r="AB287" s="83">
        <f>AA287-XJO_90DSMR</f>
        <v>0.33746983392053004</v>
      </c>
      <c r="AC287" s="83">
        <f t="shared" si="14"/>
        <v>0.11388588880635013</v>
      </c>
    </row>
    <row r="288" spans="1:29" x14ac:dyDescent="0.25">
      <c r="A288" s="92">
        <v>41694</v>
      </c>
      <c r="B288">
        <v>0.89680000000000004</v>
      </c>
      <c r="C288">
        <v>69</v>
      </c>
      <c r="D288">
        <v>5.4654999999999996</v>
      </c>
      <c r="E288">
        <v>91.7</v>
      </c>
      <c r="F288">
        <v>0.65280000000000005</v>
      </c>
      <c r="G288">
        <v>964.78</v>
      </c>
      <c r="H288">
        <v>0.53879999999999995</v>
      </c>
      <c r="I288">
        <v>1.1361000000000001</v>
      </c>
      <c r="J288">
        <v>55.73</v>
      </c>
      <c r="K288">
        <v>29.21</v>
      </c>
      <c r="L288">
        <v>1.0827</v>
      </c>
      <c r="M288">
        <v>27.22</v>
      </c>
      <c r="N288">
        <v>2.9550999999999998</v>
      </c>
      <c r="O288">
        <v>10479</v>
      </c>
      <c r="P288">
        <v>18927</v>
      </c>
      <c r="Q288">
        <v>3.2934999999999999</v>
      </c>
      <c r="R288">
        <v>2.1714000000000002</v>
      </c>
      <c r="S288">
        <v>6.9554999999999998</v>
      </c>
      <c r="T288">
        <v>0.99680000000000002</v>
      </c>
      <c r="U288">
        <v>9.8279999999999994</v>
      </c>
      <c r="V288">
        <v>0.79569999999999996</v>
      </c>
      <c r="W288">
        <v>40.020000000000003</v>
      </c>
      <c r="X288">
        <v>0.58120000000000005</v>
      </c>
      <c r="Y288" s="84">
        <f>EOD_T-A288</f>
        <v>400</v>
      </c>
      <c r="Z288" s="83">
        <f t="shared" si="12"/>
        <v>1.4000000000000679E-3</v>
      </c>
      <c r="AA288" s="83">
        <f t="shared" si="13"/>
        <v>0.15569395017794349</v>
      </c>
      <c r="AB288" s="83">
        <f>AA288-XJO_90DSMR</f>
        <v>2.483193753290916E-2</v>
      </c>
      <c r="AC288" s="83">
        <f t="shared" si="14"/>
        <v>6.1662512163830261E-4</v>
      </c>
    </row>
    <row r="289" spans="1:29" x14ac:dyDescent="0.25">
      <c r="A289" s="92">
        <v>41691</v>
      </c>
      <c r="B289">
        <v>0.8992</v>
      </c>
      <c r="C289">
        <v>69.2</v>
      </c>
      <c r="D289">
        <v>5.4752000000000001</v>
      </c>
      <c r="E289">
        <v>92.18</v>
      </c>
      <c r="F289">
        <v>0.65549999999999997</v>
      </c>
      <c r="G289">
        <v>966.14</v>
      </c>
      <c r="H289">
        <v>0.54010000000000002</v>
      </c>
      <c r="I289">
        <v>1.1386000000000001</v>
      </c>
      <c r="J289">
        <v>55.89</v>
      </c>
      <c r="K289">
        <v>29.26</v>
      </c>
      <c r="L289">
        <v>1.0827</v>
      </c>
      <c r="M289">
        <v>27.25</v>
      </c>
      <c r="N289">
        <v>2.9689999999999999</v>
      </c>
      <c r="O289">
        <v>10606</v>
      </c>
      <c r="P289">
        <v>18971</v>
      </c>
      <c r="Q289">
        <v>3.3022999999999998</v>
      </c>
      <c r="R289">
        <v>2.1772</v>
      </c>
      <c r="S289">
        <v>6.9736000000000002</v>
      </c>
      <c r="T289">
        <v>1.0004999999999999</v>
      </c>
      <c r="U289">
        <v>9.9131999999999998</v>
      </c>
      <c r="V289">
        <v>0.79949999999999999</v>
      </c>
      <c r="W289">
        <v>40.15</v>
      </c>
      <c r="X289">
        <v>0.58279999999999998</v>
      </c>
      <c r="Y289" s="84">
        <f>EOD_T-A289</f>
        <v>403</v>
      </c>
      <c r="Z289" s="83">
        <f t="shared" si="12"/>
        <v>-2.4999999999999467E-3</v>
      </c>
      <c r="AA289" s="83">
        <f t="shared" si="13"/>
        <v>-0.27920482465936419</v>
      </c>
      <c r="AB289" s="83">
        <f>AA289-XJO_90DSMR</f>
        <v>-0.41006683730439852</v>
      </c>
      <c r="AC289" s="83">
        <f t="shared" si="14"/>
        <v>0.16815481105683205</v>
      </c>
    </row>
    <row r="290" spans="1:29" x14ac:dyDescent="0.25">
      <c r="A290" s="92">
        <v>41690</v>
      </c>
      <c r="B290">
        <v>0.89539999999999997</v>
      </c>
      <c r="C290">
        <v>68.8</v>
      </c>
      <c r="D290">
        <v>5.4471999999999996</v>
      </c>
      <c r="E290">
        <v>91.29</v>
      </c>
      <c r="F290">
        <v>0.65090000000000003</v>
      </c>
      <c r="G290">
        <v>959.73</v>
      </c>
      <c r="H290">
        <v>0.53690000000000004</v>
      </c>
      <c r="I290">
        <v>1.1326000000000001</v>
      </c>
      <c r="J290">
        <v>55.81</v>
      </c>
      <c r="K290">
        <v>29.19</v>
      </c>
      <c r="L290">
        <v>1.0842000000000001</v>
      </c>
      <c r="M290">
        <v>27.13</v>
      </c>
      <c r="N290">
        <v>2.9584000000000001</v>
      </c>
      <c r="O290">
        <v>10552</v>
      </c>
      <c r="P290">
        <v>18893</v>
      </c>
      <c r="Q290">
        <v>3.2884000000000002</v>
      </c>
      <c r="R290">
        <v>2.1680000000000001</v>
      </c>
      <c r="S290">
        <v>6.9447000000000001</v>
      </c>
      <c r="T290">
        <v>0.9919</v>
      </c>
      <c r="U290">
        <v>9.9156999999999993</v>
      </c>
      <c r="V290">
        <v>0.79420000000000002</v>
      </c>
      <c r="W290">
        <v>40.07</v>
      </c>
      <c r="X290">
        <v>0.57950000000000002</v>
      </c>
      <c r="Y290" s="84">
        <f>EOD_T-A290</f>
        <v>404</v>
      </c>
      <c r="Z290" s="83">
        <f t="shared" si="12"/>
        <v>-1.0299999999999976E-2</v>
      </c>
      <c r="AA290" s="83">
        <f t="shared" si="13"/>
        <v>-1.1422867916158341</v>
      </c>
      <c r="AB290" s="83">
        <f>AA290-XJO_90DSMR</f>
        <v>-1.2731488042608685</v>
      </c>
      <c r="AC290" s="83">
        <f t="shared" si="14"/>
        <v>1.6209078777908792</v>
      </c>
    </row>
    <row r="291" spans="1:29" x14ac:dyDescent="0.25">
      <c r="A291" s="92">
        <v>41689</v>
      </c>
      <c r="B291">
        <v>0.90169999999999995</v>
      </c>
      <c r="C291">
        <v>69.2</v>
      </c>
      <c r="D291">
        <v>5.4771999999999998</v>
      </c>
      <c r="E291">
        <v>92.2</v>
      </c>
      <c r="F291">
        <v>0.65510000000000002</v>
      </c>
      <c r="G291">
        <v>960.99</v>
      </c>
      <c r="H291">
        <v>0.54010000000000002</v>
      </c>
      <c r="I291">
        <v>1.1379999999999999</v>
      </c>
      <c r="J291">
        <v>56.1</v>
      </c>
      <c r="K291">
        <v>29.35</v>
      </c>
      <c r="L291">
        <v>1.0851999999999999</v>
      </c>
      <c r="M291">
        <v>27.31</v>
      </c>
      <c r="N291">
        <v>2.9738000000000002</v>
      </c>
      <c r="O291">
        <v>10631</v>
      </c>
      <c r="P291">
        <v>19025</v>
      </c>
      <c r="Q291">
        <v>3.3115000000000001</v>
      </c>
      <c r="R291">
        <v>2.1833</v>
      </c>
      <c r="S291">
        <v>6.9931000000000001</v>
      </c>
      <c r="T291">
        <v>0.98599999999999999</v>
      </c>
      <c r="U291">
        <v>9.8072999999999997</v>
      </c>
      <c r="V291">
        <v>0.80030000000000001</v>
      </c>
      <c r="W291">
        <v>40.26</v>
      </c>
      <c r="X291">
        <v>0.58399999999999996</v>
      </c>
      <c r="Y291" s="84">
        <f>EOD_T-A291</f>
        <v>405</v>
      </c>
      <c r="Z291" s="83">
        <f t="shared" si="12"/>
        <v>-3.2000000000000917E-3</v>
      </c>
      <c r="AA291" s="83">
        <f t="shared" si="13"/>
        <v>-0.35331787567628264</v>
      </c>
      <c r="AB291" s="83">
        <f>AA291-XJO_90DSMR</f>
        <v>-0.48417988832131698</v>
      </c>
      <c r="AC291" s="83">
        <f t="shared" si="14"/>
        <v>0.23443016425484298</v>
      </c>
    </row>
    <row r="292" spans="1:29" x14ac:dyDescent="0.25">
      <c r="A292" s="92">
        <v>41688</v>
      </c>
      <c r="B292">
        <v>0.90569999999999995</v>
      </c>
      <c r="C292">
        <v>69.5</v>
      </c>
      <c r="D292">
        <v>5.4928999999999997</v>
      </c>
      <c r="E292">
        <v>92.86</v>
      </c>
      <c r="F292">
        <v>0.66049999999999998</v>
      </c>
      <c r="G292">
        <v>963.98</v>
      </c>
      <c r="H292">
        <v>0.5413</v>
      </c>
      <c r="I292">
        <v>1.1427</v>
      </c>
      <c r="J292">
        <v>56.25</v>
      </c>
      <c r="K292">
        <v>29.36</v>
      </c>
      <c r="L292">
        <v>1.0843</v>
      </c>
      <c r="M292">
        <v>27.43</v>
      </c>
      <c r="N292">
        <v>2.9851999999999999</v>
      </c>
      <c r="O292">
        <v>10719</v>
      </c>
      <c r="P292">
        <v>19110</v>
      </c>
      <c r="Q292">
        <v>3.3262</v>
      </c>
      <c r="R292">
        <v>2.1930000000000001</v>
      </c>
      <c r="S292">
        <v>7.0242000000000004</v>
      </c>
      <c r="T292">
        <v>0.99239999999999995</v>
      </c>
      <c r="U292">
        <v>9.8240999999999996</v>
      </c>
      <c r="V292">
        <v>0.80800000000000005</v>
      </c>
      <c r="W292">
        <v>40.369999999999997</v>
      </c>
      <c r="X292">
        <v>0.58650000000000002</v>
      </c>
      <c r="Y292" s="84">
        <f>EOD_T-A292</f>
        <v>406</v>
      </c>
      <c r="Z292" s="83">
        <f t="shared" si="12"/>
        <v>6.0999999999999943E-3</v>
      </c>
      <c r="AA292" s="83">
        <f t="shared" si="13"/>
        <v>0.67410763620289471</v>
      </c>
      <c r="AB292" s="83">
        <f>AA292-XJO_90DSMR</f>
        <v>0.54324562355786044</v>
      </c>
      <c r="AC292" s="83">
        <f t="shared" si="14"/>
        <v>0.29511580751476862</v>
      </c>
    </row>
    <row r="293" spans="1:29" x14ac:dyDescent="0.25">
      <c r="A293" s="92">
        <v>41687</v>
      </c>
      <c r="B293">
        <v>0.90490000000000004</v>
      </c>
      <c r="C293">
        <v>69.3</v>
      </c>
      <c r="D293">
        <v>5.4859999999999998</v>
      </c>
      <c r="E293">
        <v>91.93</v>
      </c>
      <c r="F293">
        <v>0.66</v>
      </c>
      <c r="G293">
        <v>960.51</v>
      </c>
      <c r="H293">
        <v>0.53900000000000003</v>
      </c>
      <c r="I293">
        <v>1.1398999999999999</v>
      </c>
      <c r="J293">
        <v>56.17</v>
      </c>
      <c r="K293">
        <v>29.27</v>
      </c>
      <c r="L293">
        <v>1.0809</v>
      </c>
      <c r="M293">
        <v>27.36</v>
      </c>
      <c r="N293">
        <v>2.9826000000000001</v>
      </c>
      <c r="O293">
        <v>10580</v>
      </c>
      <c r="P293">
        <v>19096</v>
      </c>
      <c r="Q293">
        <v>3.3231999999999999</v>
      </c>
      <c r="R293">
        <v>2.1909999999999998</v>
      </c>
      <c r="S293">
        <v>7.0182000000000002</v>
      </c>
      <c r="T293">
        <v>0.9929</v>
      </c>
      <c r="U293">
        <v>9.8316999999999997</v>
      </c>
      <c r="V293">
        <v>0.80630000000000002</v>
      </c>
      <c r="W293">
        <v>40.299999999999997</v>
      </c>
      <c r="X293">
        <v>0.58599999999999997</v>
      </c>
      <c r="Y293" s="84">
        <f>EOD_T-A293</f>
        <v>407</v>
      </c>
      <c r="Z293" s="83">
        <f t="shared" si="12"/>
        <v>1.1500000000000066E-2</v>
      </c>
      <c r="AA293" s="83">
        <f t="shared" si="13"/>
        <v>1.2783459315251295</v>
      </c>
      <c r="AB293" s="83">
        <f>AA293-XJO_90DSMR</f>
        <v>1.1474839188800952</v>
      </c>
      <c r="AC293" s="83">
        <f t="shared" si="14"/>
        <v>1.3167193440884208</v>
      </c>
    </row>
    <row r="294" spans="1:29" x14ac:dyDescent="0.25">
      <c r="A294" s="92">
        <v>41684</v>
      </c>
      <c r="B294">
        <v>0.89959999999999996</v>
      </c>
      <c r="C294">
        <v>69.099999999999994</v>
      </c>
      <c r="D294">
        <v>5.4539999999999997</v>
      </c>
      <c r="E294">
        <v>91.62</v>
      </c>
      <c r="F294">
        <v>0.65749999999999997</v>
      </c>
      <c r="G294">
        <v>955.96</v>
      </c>
      <c r="H294">
        <v>0.54020000000000001</v>
      </c>
      <c r="I294">
        <v>1.1376999999999999</v>
      </c>
      <c r="J294">
        <v>56.03</v>
      </c>
      <c r="K294">
        <v>29.25</v>
      </c>
      <c r="L294">
        <v>1.0785</v>
      </c>
      <c r="M294">
        <v>27.26</v>
      </c>
      <c r="N294">
        <v>2.9843999999999999</v>
      </c>
      <c r="O294">
        <v>10735</v>
      </c>
      <c r="P294">
        <v>18982</v>
      </c>
      <c r="Q294">
        <v>3.3037999999999998</v>
      </c>
      <c r="R294">
        <v>2.1781999999999999</v>
      </c>
      <c r="S294">
        <v>6.9776999999999996</v>
      </c>
      <c r="T294">
        <v>0.98519999999999996</v>
      </c>
      <c r="U294">
        <v>9.9001000000000001</v>
      </c>
      <c r="V294">
        <v>0.80300000000000005</v>
      </c>
      <c r="W294">
        <v>40.340000000000003</v>
      </c>
      <c r="X294">
        <v>0.5837</v>
      </c>
      <c r="Y294" s="84">
        <f>EOD_T-A294</f>
        <v>410</v>
      </c>
      <c r="Z294" s="83">
        <f t="shared" si="12"/>
        <v>-5.4000000000000714E-3</v>
      </c>
      <c r="AA294" s="83">
        <f t="shared" si="13"/>
        <v>-0.60443250503694557</v>
      </c>
      <c r="AB294" s="83">
        <f>AA294-XJO_90DSMR</f>
        <v>-0.73529451768197984</v>
      </c>
      <c r="AC294" s="83">
        <f t="shared" si="14"/>
        <v>0.54065802773317539</v>
      </c>
    </row>
    <row r="295" spans="1:29" x14ac:dyDescent="0.25">
      <c r="A295" s="92">
        <v>41683</v>
      </c>
      <c r="B295">
        <v>0.89339999999999997</v>
      </c>
      <c r="C295">
        <v>68.7</v>
      </c>
      <c r="D295">
        <v>5.4184000000000001</v>
      </c>
      <c r="E295">
        <v>91.24</v>
      </c>
      <c r="F295">
        <v>0.65629999999999999</v>
      </c>
      <c r="G295">
        <v>952.01</v>
      </c>
      <c r="H295">
        <v>0.53749999999999998</v>
      </c>
      <c r="I295">
        <v>1.1323000000000001</v>
      </c>
      <c r="J295">
        <v>55.65</v>
      </c>
      <c r="K295">
        <v>29.12</v>
      </c>
      <c r="L295">
        <v>1.0759000000000001</v>
      </c>
      <c r="M295">
        <v>27.09</v>
      </c>
      <c r="N295">
        <v>2.9701</v>
      </c>
      <c r="O295">
        <v>10770</v>
      </c>
      <c r="P295">
        <v>18851</v>
      </c>
      <c r="Q295">
        <v>3.2810000000000001</v>
      </c>
      <c r="R295">
        <v>2.1631999999999998</v>
      </c>
      <c r="S295">
        <v>6.9303999999999997</v>
      </c>
      <c r="T295">
        <v>0.98350000000000004</v>
      </c>
      <c r="U295">
        <v>9.8765000000000001</v>
      </c>
      <c r="V295">
        <v>0.80249999999999999</v>
      </c>
      <c r="W295">
        <v>40.14</v>
      </c>
      <c r="X295">
        <v>0.58160000000000001</v>
      </c>
      <c r="Y295" s="84">
        <f>EOD_T-A295</f>
        <v>411</v>
      </c>
      <c r="Z295" s="83">
        <f t="shared" si="12"/>
        <v>-7.5000000000000622E-3</v>
      </c>
      <c r="AA295" s="83">
        <f t="shared" si="13"/>
        <v>-0.82872928176796268</v>
      </c>
      <c r="AB295" s="83">
        <f>AA295-XJO_90DSMR</f>
        <v>-0.95959129441299695</v>
      </c>
      <c r="AC295" s="83">
        <f t="shared" si="14"/>
        <v>0.92081545231321105</v>
      </c>
    </row>
    <row r="296" spans="1:29" x14ac:dyDescent="0.25">
      <c r="A296" s="92">
        <v>41682</v>
      </c>
      <c r="B296">
        <v>0.90500000000000003</v>
      </c>
      <c r="C296">
        <v>69.7</v>
      </c>
      <c r="D296">
        <v>5.4855</v>
      </c>
      <c r="E296">
        <v>92.82</v>
      </c>
      <c r="F296">
        <v>0.66400000000000003</v>
      </c>
      <c r="G296">
        <v>963.64</v>
      </c>
      <c r="H296">
        <v>0.55020000000000002</v>
      </c>
      <c r="I296">
        <v>1.1456</v>
      </c>
      <c r="J296">
        <v>56.25</v>
      </c>
      <c r="K296">
        <v>29.58</v>
      </c>
      <c r="L296">
        <v>1.085</v>
      </c>
      <c r="M296">
        <v>27.42</v>
      </c>
      <c r="N296">
        <v>3.0114000000000001</v>
      </c>
      <c r="O296">
        <v>10955</v>
      </c>
      <c r="P296">
        <v>19105</v>
      </c>
      <c r="Q296">
        <v>3.3235999999999999</v>
      </c>
      <c r="R296">
        <v>2.1913</v>
      </c>
      <c r="S296">
        <v>7.0193000000000003</v>
      </c>
      <c r="T296">
        <v>0.99519999999999997</v>
      </c>
      <c r="U296">
        <v>9.9152000000000005</v>
      </c>
      <c r="V296">
        <v>0.81289999999999996</v>
      </c>
      <c r="W296">
        <v>40.67</v>
      </c>
      <c r="X296">
        <v>0.58819999999999995</v>
      </c>
      <c r="Y296" s="84">
        <f>EOD_T-A296</f>
        <v>412</v>
      </c>
      <c r="Z296" s="83">
        <f t="shared" si="12"/>
        <v>1.1700000000000044E-2</v>
      </c>
      <c r="AA296" s="83">
        <f t="shared" si="13"/>
        <v>1.2987012987013036</v>
      </c>
      <c r="AB296" s="83">
        <f>AA296-XJO_90DSMR</f>
        <v>1.1678392860562692</v>
      </c>
      <c r="AC296" s="83">
        <f t="shared" si="14"/>
        <v>1.3638485980564166</v>
      </c>
    </row>
    <row r="297" spans="1:29" x14ac:dyDescent="0.25">
      <c r="A297" s="92">
        <v>41681</v>
      </c>
      <c r="B297">
        <v>0.90090000000000003</v>
      </c>
      <c r="C297">
        <v>69.400000000000006</v>
      </c>
      <c r="D297">
        <v>5.4593999999999996</v>
      </c>
      <c r="E297">
        <v>92.06</v>
      </c>
      <c r="F297">
        <v>0.65910000000000002</v>
      </c>
      <c r="G297">
        <v>965.4</v>
      </c>
      <c r="H297">
        <v>0.54849999999999999</v>
      </c>
      <c r="I297">
        <v>1.1432</v>
      </c>
      <c r="J297">
        <v>56.23</v>
      </c>
      <c r="K297">
        <v>29.55</v>
      </c>
      <c r="L297">
        <v>1.0849</v>
      </c>
      <c r="M297">
        <v>27.32</v>
      </c>
      <c r="N297">
        <v>3.0099</v>
      </c>
      <c r="O297">
        <v>10958</v>
      </c>
      <c r="P297">
        <v>19018</v>
      </c>
      <c r="Q297">
        <v>3.3086000000000002</v>
      </c>
      <c r="R297">
        <v>2.1814</v>
      </c>
      <c r="S297">
        <v>6.9884000000000004</v>
      </c>
      <c r="T297">
        <v>0.99760000000000004</v>
      </c>
      <c r="U297">
        <v>10.012600000000001</v>
      </c>
      <c r="V297">
        <v>0.80649999999999999</v>
      </c>
      <c r="W297">
        <v>40.54</v>
      </c>
      <c r="X297">
        <v>0.58609999999999995</v>
      </c>
      <c r="Y297" s="84">
        <f>EOD_T-A297</f>
        <v>413</v>
      </c>
      <c r="Z297" s="83">
        <f t="shared" si="12"/>
        <v>6.9000000000000172E-3</v>
      </c>
      <c r="AA297" s="83">
        <f t="shared" si="13"/>
        <v>0.77241688122691343</v>
      </c>
      <c r="AB297" s="83">
        <f>AA297-XJO_90DSMR</f>
        <v>0.64155486858187905</v>
      </c>
      <c r="AC297" s="83">
        <f t="shared" si="14"/>
        <v>0.41159264940111207</v>
      </c>
    </row>
    <row r="298" spans="1:29" x14ac:dyDescent="0.25">
      <c r="A298" s="92">
        <v>41680</v>
      </c>
      <c r="B298">
        <v>0.89329999999999998</v>
      </c>
      <c r="C298">
        <v>68.8</v>
      </c>
      <c r="D298">
        <v>5.4138999999999999</v>
      </c>
      <c r="E298">
        <v>91.51</v>
      </c>
      <c r="F298">
        <v>0.65569999999999995</v>
      </c>
      <c r="G298">
        <v>957.66</v>
      </c>
      <c r="H298">
        <v>0.5444</v>
      </c>
      <c r="I298">
        <v>1.1335999999999999</v>
      </c>
      <c r="J298">
        <v>55.59</v>
      </c>
      <c r="K298">
        <v>29.29</v>
      </c>
      <c r="L298">
        <v>1.0798000000000001</v>
      </c>
      <c r="M298">
        <v>27.06</v>
      </c>
      <c r="N298">
        <v>2.9773999999999998</v>
      </c>
      <c r="O298">
        <v>10865</v>
      </c>
      <c r="P298">
        <v>18858</v>
      </c>
      <c r="Q298">
        <v>3.2806000000000002</v>
      </c>
      <c r="R298">
        <v>2.1629999999999998</v>
      </c>
      <c r="S298">
        <v>6.9291999999999998</v>
      </c>
      <c r="T298">
        <v>0.98529999999999995</v>
      </c>
      <c r="U298">
        <v>9.8924000000000003</v>
      </c>
      <c r="V298">
        <v>0.80320000000000003</v>
      </c>
      <c r="W298">
        <v>40.15</v>
      </c>
      <c r="X298">
        <v>0.58240000000000003</v>
      </c>
      <c r="Y298" s="84">
        <f>EOD_T-A298</f>
        <v>414</v>
      </c>
      <c r="Z298" s="83">
        <f t="shared" si="12"/>
        <v>-3.0999999999999917E-3</v>
      </c>
      <c r="AA298" s="83">
        <f t="shared" si="13"/>
        <v>-0.34675615212527872</v>
      </c>
      <c r="AB298" s="83">
        <f>AA298-XJO_90DSMR</f>
        <v>-0.47761816477031305</v>
      </c>
      <c r="AC298" s="83">
        <f t="shared" si="14"/>
        <v>0.22811911131856191</v>
      </c>
    </row>
    <row r="299" spans="1:29" x14ac:dyDescent="0.25">
      <c r="A299" s="92">
        <v>41677</v>
      </c>
      <c r="B299">
        <v>0.89400000000000002</v>
      </c>
      <c r="C299">
        <v>68.900000000000006</v>
      </c>
      <c r="D299">
        <v>5.4207000000000001</v>
      </c>
      <c r="E299">
        <v>91.23</v>
      </c>
      <c r="F299">
        <v>0.65780000000000005</v>
      </c>
      <c r="G299">
        <v>961.68</v>
      </c>
      <c r="H299">
        <v>0.54759999999999998</v>
      </c>
      <c r="I299">
        <v>1.1336999999999999</v>
      </c>
      <c r="J299">
        <v>55.75</v>
      </c>
      <c r="K299">
        <v>29.35</v>
      </c>
      <c r="L299">
        <v>1.0852999999999999</v>
      </c>
      <c r="M299">
        <v>27.08</v>
      </c>
      <c r="N299">
        <v>2.9699</v>
      </c>
      <c r="O299">
        <v>10876</v>
      </c>
      <c r="P299">
        <v>18868</v>
      </c>
      <c r="Q299">
        <v>3.2831999999999999</v>
      </c>
      <c r="R299">
        <v>2.1646000000000001</v>
      </c>
      <c r="S299">
        <v>6.9371999999999998</v>
      </c>
      <c r="T299">
        <v>0.98919999999999997</v>
      </c>
      <c r="U299">
        <v>9.8638999999999992</v>
      </c>
      <c r="V299">
        <v>0.80510000000000004</v>
      </c>
      <c r="W299">
        <v>40.299999999999997</v>
      </c>
      <c r="X299">
        <v>0.58350000000000002</v>
      </c>
      <c r="Y299" s="84">
        <f>EOD_T-A299</f>
        <v>417</v>
      </c>
      <c r="Z299" s="83">
        <f t="shared" si="12"/>
        <v>4.8000000000000265E-3</v>
      </c>
      <c r="AA299" s="83">
        <f t="shared" si="13"/>
        <v>0.53547523427041788</v>
      </c>
      <c r="AB299" s="83">
        <f>AA299-XJO_90DSMR</f>
        <v>0.40461322162538355</v>
      </c>
      <c r="AC299" s="83">
        <f t="shared" si="14"/>
        <v>0.16371185911407174</v>
      </c>
    </row>
    <row r="300" spans="1:29" x14ac:dyDescent="0.25">
      <c r="A300" s="92">
        <v>41676</v>
      </c>
      <c r="B300">
        <v>0.89639999999999997</v>
      </c>
      <c r="C300">
        <v>69.099999999999994</v>
      </c>
      <c r="D300">
        <v>5.4330999999999996</v>
      </c>
      <c r="E300">
        <v>91.07</v>
      </c>
      <c r="F300">
        <v>0.66290000000000004</v>
      </c>
      <c r="G300">
        <v>964.53</v>
      </c>
      <c r="H300">
        <v>0.54959999999999998</v>
      </c>
      <c r="I300">
        <v>1.1376999999999999</v>
      </c>
      <c r="J300">
        <v>56</v>
      </c>
      <c r="K300">
        <v>29.41</v>
      </c>
      <c r="L300">
        <v>1.0881000000000001</v>
      </c>
      <c r="M300">
        <v>27.13</v>
      </c>
      <c r="N300">
        <v>2.9746999999999999</v>
      </c>
      <c r="O300">
        <v>10912</v>
      </c>
      <c r="P300">
        <v>18919</v>
      </c>
      <c r="Q300">
        <v>3.2919999999999998</v>
      </c>
      <c r="R300">
        <v>2.1705000000000001</v>
      </c>
      <c r="S300">
        <v>6.9558</v>
      </c>
      <c r="T300">
        <v>0.99199999999999999</v>
      </c>
      <c r="U300">
        <v>9.9544999999999995</v>
      </c>
      <c r="V300">
        <v>0.81089999999999995</v>
      </c>
      <c r="W300">
        <v>40.54</v>
      </c>
      <c r="X300">
        <v>0.58509999999999995</v>
      </c>
      <c r="Y300" s="84">
        <f>EOD_T-A300</f>
        <v>418</v>
      </c>
      <c r="Z300" s="83">
        <f t="shared" si="12"/>
        <v>8.3999999999999631E-3</v>
      </c>
      <c r="AA300" s="83">
        <f t="shared" si="13"/>
        <v>0.94466936572199323</v>
      </c>
      <c r="AB300" s="83">
        <f>AA300-XJO_90DSMR</f>
        <v>0.81380735307695895</v>
      </c>
      <c r="AC300" s="83">
        <f t="shared" si="14"/>
        <v>0.66228240792212612</v>
      </c>
    </row>
    <row r="301" spans="1:29" x14ac:dyDescent="0.25">
      <c r="A301" s="92">
        <v>41675</v>
      </c>
      <c r="B301">
        <v>0.88919999999999999</v>
      </c>
      <c r="C301">
        <v>68.599999999999994</v>
      </c>
      <c r="D301">
        <v>5.3894000000000002</v>
      </c>
      <c r="E301">
        <v>90.2</v>
      </c>
      <c r="F301">
        <v>0.65800000000000003</v>
      </c>
      <c r="G301">
        <v>959.85</v>
      </c>
      <c r="H301">
        <v>0.5444</v>
      </c>
      <c r="I301">
        <v>1.1287</v>
      </c>
      <c r="J301">
        <v>55.51</v>
      </c>
      <c r="K301">
        <v>29.14</v>
      </c>
      <c r="L301">
        <v>1.0827</v>
      </c>
      <c r="M301">
        <v>26.96</v>
      </c>
      <c r="N301">
        <v>2.9544000000000001</v>
      </c>
      <c r="O301">
        <v>10826</v>
      </c>
      <c r="P301">
        <v>18727</v>
      </c>
      <c r="Q301">
        <v>3.2656000000000001</v>
      </c>
      <c r="R301">
        <v>2.153</v>
      </c>
      <c r="S301">
        <v>6.9027000000000003</v>
      </c>
      <c r="T301">
        <v>0.98619999999999997</v>
      </c>
      <c r="U301">
        <v>9.8915000000000006</v>
      </c>
      <c r="V301">
        <v>0.80379999999999996</v>
      </c>
      <c r="W301">
        <v>40.33</v>
      </c>
      <c r="X301">
        <v>0.58040000000000003</v>
      </c>
      <c r="Y301" s="84">
        <f>EOD_T-A301</f>
        <v>419</v>
      </c>
      <c r="Z301" s="83">
        <f t="shared" si="12"/>
        <v>1.3700000000000045E-2</v>
      </c>
      <c r="AA301" s="83">
        <f t="shared" si="13"/>
        <v>1.5427927927927978</v>
      </c>
      <c r="AB301" s="83">
        <f>AA301-XJO_90DSMR</f>
        <v>1.4119307801477634</v>
      </c>
      <c r="AC301" s="83">
        <f t="shared" si="14"/>
        <v>1.9935485279286718</v>
      </c>
    </row>
    <row r="302" spans="1:29" x14ac:dyDescent="0.25">
      <c r="A302" s="92">
        <v>41674</v>
      </c>
      <c r="B302">
        <v>0.88800000000000001</v>
      </c>
      <c r="C302">
        <v>68.599999999999994</v>
      </c>
      <c r="D302">
        <v>5.3822000000000001</v>
      </c>
      <c r="E302">
        <v>89.93</v>
      </c>
      <c r="F302">
        <v>0.65739999999999998</v>
      </c>
      <c r="G302">
        <v>963.04</v>
      </c>
      <c r="H302">
        <v>0.54530000000000001</v>
      </c>
      <c r="I302">
        <v>1.1285000000000001</v>
      </c>
      <c r="J302">
        <v>55.66</v>
      </c>
      <c r="K302">
        <v>29.19</v>
      </c>
      <c r="L302">
        <v>1.0939000000000001</v>
      </c>
      <c r="M302">
        <v>26.93</v>
      </c>
      <c r="N302">
        <v>2.9643000000000002</v>
      </c>
      <c r="O302">
        <v>10844</v>
      </c>
      <c r="P302">
        <v>18701</v>
      </c>
      <c r="Q302">
        <v>3.2612000000000001</v>
      </c>
      <c r="R302">
        <v>2.1501000000000001</v>
      </c>
      <c r="S302">
        <v>6.8951000000000002</v>
      </c>
      <c r="T302">
        <v>0.98429999999999995</v>
      </c>
      <c r="U302">
        <v>9.9659999999999993</v>
      </c>
      <c r="V302">
        <v>0.80179999999999996</v>
      </c>
      <c r="W302">
        <v>40.340000000000003</v>
      </c>
      <c r="X302">
        <v>0.57989999999999997</v>
      </c>
      <c r="Y302" s="84">
        <f>EOD_T-A302</f>
        <v>420</v>
      </c>
      <c r="Z302" s="83">
        <f t="shared" si="12"/>
        <v>1.1700000000000044E-2</v>
      </c>
      <c r="AA302" s="83">
        <f t="shared" si="13"/>
        <v>1.3363792118789315</v>
      </c>
      <c r="AB302" s="83">
        <f>AA302-XJO_90DSMR</f>
        <v>1.2055171992338971</v>
      </c>
      <c r="AC302" s="83">
        <f t="shared" si="14"/>
        <v>1.4532717176487395</v>
      </c>
    </row>
    <row r="303" spans="1:29" x14ac:dyDescent="0.25">
      <c r="A303" s="92">
        <v>41673</v>
      </c>
      <c r="B303">
        <v>0.87549999999999994</v>
      </c>
      <c r="C303">
        <v>67.7</v>
      </c>
      <c r="D303">
        <v>5.3064</v>
      </c>
      <c r="E303">
        <v>89.61</v>
      </c>
      <c r="F303">
        <v>0.64929999999999999</v>
      </c>
      <c r="G303">
        <v>947.68</v>
      </c>
      <c r="H303">
        <v>0.53300000000000003</v>
      </c>
      <c r="I303">
        <v>1.1184000000000001</v>
      </c>
      <c r="J303">
        <v>54.83</v>
      </c>
      <c r="K303">
        <v>28.8</v>
      </c>
      <c r="L303">
        <v>1.0789</v>
      </c>
      <c r="M303">
        <v>26.55</v>
      </c>
      <c r="N303">
        <v>2.9298999999999999</v>
      </c>
      <c r="O303">
        <v>10697</v>
      </c>
      <c r="P303">
        <v>18438</v>
      </c>
      <c r="Q303">
        <v>3.2153</v>
      </c>
      <c r="R303">
        <v>2.1198999999999999</v>
      </c>
      <c r="S303">
        <v>6.7981999999999996</v>
      </c>
      <c r="T303">
        <v>0.97309999999999997</v>
      </c>
      <c r="U303">
        <v>9.7591999999999999</v>
      </c>
      <c r="V303">
        <v>0.79430000000000001</v>
      </c>
      <c r="W303">
        <v>39.729999999999997</v>
      </c>
      <c r="X303">
        <v>0.57069999999999999</v>
      </c>
      <c r="Y303" s="84">
        <f>EOD_T-A303</f>
        <v>421</v>
      </c>
      <c r="Z303" s="83">
        <f t="shared" si="12"/>
        <v>2.8999999999999027E-3</v>
      </c>
      <c r="AA303" s="83">
        <f t="shared" si="13"/>
        <v>0.33093689375783442</v>
      </c>
      <c r="AB303" s="83">
        <f>AA303-XJO_90DSMR</f>
        <v>0.20007488111280008</v>
      </c>
      <c r="AC303" s="83">
        <f t="shared" si="14"/>
        <v>4.0029958052301091E-2</v>
      </c>
    </row>
    <row r="304" spans="1:29" x14ac:dyDescent="0.25">
      <c r="A304" s="92">
        <v>41670</v>
      </c>
      <c r="B304">
        <v>0.87629999999999997</v>
      </c>
      <c r="C304">
        <v>67.7</v>
      </c>
      <c r="D304">
        <v>5.3113000000000001</v>
      </c>
      <c r="E304">
        <v>89.75</v>
      </c>
      <c r="F304">
        <v>0.64670000000000005</v>
      </c>
      <c r="G304">
        <v>947.15</v>
      </c>
      <c r="H304">
        <v>0.53190000000000004</v>
      </c>
      <c r="I304">
        <v>1.1182000000000001</v>
      </c>
      <c r="J304">
        <v>54.7</v>
      </c>
      <c r="K304">
        <v>28.94</v>
      </c>
      <c r="L304">
        <v>1.0772999999999999</v>
      </c>
      <c r="M304">
        <v>26.6</v>
      </c>
      <c r="N304">
        <v>2.9325000000000001</v>
      </c>
      <c r="O304">
        <v>10700</v>
      </c>
      <c r="P304">
        <v>18455</v>
      </c>
      <c r="Q304">
        <v>3.2181999999999999</v>
      </c>
      <c r="R304">
        <v>2.1217999999999999</v>
      </c>
      <c r="S304">
        <v>6.8057999999999996</v>
      </c>
      <c r="T304">
        <v>0.97929999999999995</v>
      </c>
      <c r="U304">
        <v>9.8146000000000004</v>
      </c>
      <c r="V304">
        <v>0.79090000000000005</v>
      </c>
      <c r="W304">
        <v>39.729999999999997</v>
      </c>
      <c r="X304">
        <v>0.57040000000000002</v>
      </c>
      <c r="Y304" s="84">
        <f>EOD_T-A304</f>
        <v>424</v>
      </c>
      <c r="Z304" s="83">
        <f t="shared" si="12"/>
        <v>-4.3000000000000815E-3</v>
      </c>
      <c r="AA304" s="83">
        <f t="shared" si="13"/>
        <v>-0.49278019711208815</v>
      </c>
      <c r="AB304" s="83">
        <f>AA304-XJO_90DSMR</f>
        <v>-0.62364220975712248</v>
      </c>
      <c r="AC304" s="83">
        <f t="shared" si="14"/>
        <v>0.38892960579074676</v>
      </c>
    </row>
    <row r="305" spans="1:29" x14ac:dyDescent="0.25">
      <c r="A305" s="92">
        <v>41669</v>
      </c>
      <c r="B305">
        <v>0.87260000000000004</v>
      </c>
      <c r="C305">
        <v>67.400000000000006</v>
      </c>
      <c r="D305">
        <v>5.2864000000000004</v>
      </c>
      <c r="E305">
        <v>89.42</v>
      </c>
      <c r="F305">
        <v>0.63929999999999998</v>
      </c>
      <c r="G305">
        <v>941.37</v>
      </c>
      <c r="H305">
        <v>0.52690000000000003</v>
      </c>
      <c r="I305">
        <v>1.1136999999999999</v>
      </c>
      <c r="J305">
        <v>54.8</v>
      </c>
      <c r="K305">
        <v>28.78</v>
      </c>
      <c r="L305">
        <v>1.0674999999999999</v>
      </c>
      <c r="M305">
        <v>26.49</v>
      </c>
      <c r="N305">
        <v>2.9186000000000001</v>
      </c>
      <c r="O305">
        <v>10659</v>
      </c>
      <c r="P305">
        <v>18377</v>
      </c>
      <c r="Q305">
        <v>3.2046000000000001</v>
      </c>
      <c r="R305">
        <v>2.1128</v>
      </c>
      <c r="S305">
        <v>6.7763</v>
      </c>
      <c r="T305">
        <v>0.97660000000000002</v>
      </c>
      <c r="U305">
        <v>9.8429000000000002</v>
      </c>
      <c r="V305">
        <v>0.7823</v>
      </c>
      <c r="W305">
        <v>39.57</v>
      </c>
      <c r="X305">
        <v>0.56679999999999997</v>
      </c>
      <c r="Y305" s="84">
        <f>EOD_T-A305</f>
        <v>425</v>
      </c>
      <c r="Z305" s="83">
        <f t="shared" si="12"/>
        <v>-6.0999999999999943E-3</v>
      </c>
      <c r="AA305" s="83">
        <f t="shared" si="13"/>
        <v>-0.69270951623892729</v>
      </c>
      <c r="AB305" s="83">
        <f>AA305-XJO_90DSMR</f>
        <v>-0.82357152888396157</v>
      </c>
      <c r="AC305" s="83">
        <f t="shared" si="14"/>
        <v>0.67827006318826599</v>
      </c>
    </row>
    <row r="306" spans="1:29" x14ac:dyDescent="0.25">
      <c r="A306" s="92">
        <v>41668</v>
      </c>
      <c r="B306">
        <v>0.88060000000000005</v>
      </c>
      <c r="C306">
        <v>67.900000000000006</v>
      </c>
      <c r="D306">
        <v>5.3324999999999996</v>
      </c>
      <c r="E306">
        <v>90.92</v>
      </c>
      <c r="F306">
        <v>0.64500000000000002</v>
      </c>
      <c r="G306">
        <v>941.98</v>
      </c>
      <c r="H306">
        <v>0.53129999999999999</v>
      </c>
      <c r="I306">
        <v>1.121</v>
      </c>
      <c r="J306">
        <v>54.73</v>
      </c>
      <c r="K306">
        <v>28.96</v>
      </c>
      <c r="L306">
        <v>1.0638000000000001</v>
      </c>
      <c r="M306">
        <v>26.66</v>
      </c>
      <c r="N306">
        <v>2.9249000000000001</v>
      </c>
      <c r="O306">
        <v>10692</v>
      </c>
      <c r="P306">
        <v>18545</v>
      </c>
      <c r="Q306">
        <v>3.234</v>
      </c>
      <c r="R306">
        <v>2.1322000000000001</v>
      </c>
      <c r="S306">
        <v>6.8362999999999996</v>
      </c>
      <c r="T306">
        <v>0.98160000000000003</v>
      </c>
      <c r="U306">
        <v>9.6304999999999996</v>
      </c>
      <c r="V306">
        <v>0.79310000000000003</v>
      </c>
      <c r="W306">
        <v>39.75</v>
      </c>
      <c r="X306">
        <v>0.57250000000000001</v>
      </c>
      <c r="Y306" s="84">
        <f>EOD_T-A306</f>
        <v>426</v>
      </c>
      <c r="Z306" s="83">
        <f t="shared" si="12"/>
        <v>9.000000000000008E-3</v>
      </c>
      <c r="AA306" s="83">
        <f t="shared" si="13"/>
        <v>1.0242403550699906</v>
      </c>
      <c r="AB306" s="83">
        <f>AA306-XJO_90DSMR</f>
        <v>0.89337834242495617</v>
      </c>
      <c r="AC306" s="83">
        <f t="shared" si="14"/>
        <v>0.79812486271396221</v>
      </c>
    </row>
    <row r="307" spans="1:29" x14ac:dyDescent="0.25">
      <c r="A307" s="92">
        <v>41667</v>
      </c>
      <c r="B307">
        <v>0.87870000000000004</v>
      </c>
      <c r="C307">
        <v>67.8</v>
      </c>
      <c r="D307">
        <v>5.3166000000000002</v>
      </c>
      <c r="E307">
        <v>90.23</v>
      </c>
      <c r="F307">
        <v>0.64239999999999997</v>
      </c>
      <c r="G307">
        <v>947.63</v>
      </c>
      <c r="H307">
        <v>0.5292</v>
      </c>
      <c r="I307">
        <v>1.1196999999999999</v>
      </c>
      <c r="J307">
        <v>55.37</v>
      </c>
      <c r="K307">
        <v>28.9</v>
      </c>
      <c r="L307">
        <v>1.0629999999999999</v>
      </c>
      <c r="M307">
        <v>26.69</v>
      </c>
      <c r="N307">
        <v>2.9348999999999998</v>
      </c>
      <c r="O307">
        <v>10775</v>
      </c>
      <c r="P307">
        <v>18505</v>
      </c>
      <c r="Q307">
        <v>3.2269999999999999</v>
      </c>
      <c r="R307">
        <v>2.1276000000000002</v>
      </c>
      <c r="S307">
        <v>6.8232999999999997</v>
      </c>
      <c r="T307">
        <v>0.97529999999999994</v>
      </c>
      <c r="U307">
        <v>9.7140000000000004</v>
      </c>
      <c r="V307">
        <v>0.78749999999999998</v>
      </c>
      <c r="W307">
        <v>39.799999999999997</v>
      </c>
      <c r="X307">
        <v>0.5706</v>
      </c>
      <c r="Y307" s="84">
        <f>EOD_T-A307</f>
        <v>427</v>
      </c>
      <c r="Z307" s="83">
        <f t="shared" si="12"/>
        <v>-1.0999999999999899E-3</v>
      </c>
      <c r="AA307" s="83">
        <f t="shared" si="13"/>
        <v>-0.12620468104635038</v>
      </c>
      <c r="AB307" s="83">
        <f>AA307-XJO_90DSMR</f>
        <v>-0.25706669369138468</v>
      </c>
      <c r="AC307" s="83">
        <f t="shared" si="14"/>
        <v>6.6083285005420198E-2</v>
      </c>
    </row>
    <row r="308" spans="1:29" x14ac:dyDescent="0.25">
      <c r="A308" s="92">
        <v>41663</v>
      </c>
      <c r="B308">
        <v>0.87160000000000004</v>
      </c>
      <c r="C308">
        <v>67.2</v>
      </c>
      <c r="D308">
        <v>5.2709000000000001</v>
      </c>
      <c r="E308">
        <v>89.98</v>
      </c>
      <c r="F308">
        <v>0.63690000000000002</v>
      </c>
      <c r="G308">
        <v>940.67</v>
      </c>
      <c r="H308">
        <v>0.52390000000000003</v>
      </c>
      <c r="I308">
        <v>1.1153999999999999</v>
      </c>
      <c r="J308">
        <v>54.24</v>
      </c>
      <c r="K308">
        <v>28.65</v>
      </c>
      <c r="L308">
        <v>1.0548</v>
      </c>
      <c r="M308">
        <v>26.34</v>
      </c>
      <c r="N308">
        <v>2.9055</v>
      </c>
      <c r="O308">
        <v>10616</v>
      </c>
      <c r="P308">
        <v>18378</v>
      </c>
      <c r="Q308">
        <v>3.2010000000000001</v>
      </c>
      <c r="R308">
        <v>2.1103999999999998</v>
      </c>
      <c r="S308">
        <v>6.7660999999999998</v>
      </c>
      <c r="T308">
        <v>0.96899999999999997</v>
      </c>
      <c r="U308">
        <v>9.5945999999999998</v>
      </c>
      <c r="V308">
        <v>0.78259999999999996</v>
      </c>
      <c r="W308">
        <v>39.51</v>
      </c>
      <c r="X308">
        <v>0.56720000000000004</v>
      </c>
      <c r="Y308" s="84">
        <f>EOD_T-A308</f>
        <v>431</v>
      </c>
      <c r="Z308" s="83">
        <f t="shared" si="12"/>
        <v>-1.5000000000000013E-2</v>
      </c>
      <c r="AA308" s="83">
        <f t="shared" si="13"/>
        <v>-1.7049329393043888</v>
      </c>
      <c r="AB308" s="83">
        <f>AA308-XJO_90DSMR</f>
        <v>-1.8357949519494232</v>
      </c>
      <c r="AC308" s="83">
        <f t="shared" si="14"/>
        <v>3.3701431056029851</v>
      </c>
    </row>
    <row r="309" spans="1:29" x14ac:dyDescent="0.25">
      <c r="A309" s="92">
        <v>41662</v>
      </c>
      <c r="B309">
        <v>0.87980000000000003</v>
      </c>
      <c r="C309">
        <v>68</v>
      </c>
      <c r="D309">
        <v>5.3250000000000002</v>
      </c>
      <c r="E309">
        <v>91.76</v>
      </c>
      <c r="F309">
        <v>0.64949999999999997</v>
      </c>
      <c r="G309">
        <v>943.19</v>
      </c>
      <c r="H309">
        <v>0.53120000000000001</v>
      </c>
      <c r="I309">
        <v>1.1275999999999999</v>
      </c>
      <c r="J309">
        <v>54.53</v>
      </c>
      <c r="K309">
        <v>29.01</v>
      </c>
      <c r="L309">
        <v>1.0624</v>
      </c>
      <c r="M309">
        <v>26.57</v>
      </c>
      <c r="N309">
        <v>2.9315000000000002</v>
      </c>
      <c r="O309">
        <v>10705</v>
      </c>
      <c r="P309">
        <v>18553</v>
      </c>
      <c r="Q309">
        <v>3.2311000000000001</v>
      </c>
      <c r="R309">
        <v>2.1303000000000001</v>
      </c>
      <c r="S309">
        <v>6.8257000000000003</v>
      </c>
      <c r="T309">
        <v>0.98040000000000005</v>
      </c>
      <c r="U309">
        <v>9.5907</v>
      </c>
      <c r="V309">
        <v>0.8024</v>
      </c>
      <c r="W309">
        <v>39.85</v>
      </c>
      <c r="X309">
        <v>0.57399999999999995</v>
      </c>
      <c r="Y309" s="84">
        <f>EOD_T-A309</f>
        <v>432</v>
      </c>
      <c r="Z309" s="83">
        <f t="shared" si="12"/>
        <v>-2.0999999999999908E-3</v>
      </c>
      <c r="AA309" s="83">
        <f t="shared" si="13"/>
        <v>-0.23685991427926809</v>
      </c>
      <c r="AB309" s="83">
        <f>AA309-XJO_90DSMR</f>
        <v>-0.36772192692430239</v>
      </c>
      <c r="AC309" s="83">
        <f t="shared" si="14"/>
        <v>0.13521941554092198</v>
      </c>
    </row>
    <row r="310" spans="1:29" x14ac:dyDescent="0.25">
      <c r="A310" s="92">
        <v>41661</v>
      </c>
      <c r="B310">
        <v>0.88660000000000005</v>
      </c>
      <c r="C310">
        <v>68.5</v>
      </c>
      <c r="D310">
        <v>5.3642000000000003</v>
      </c>
      <c r="E310">
        <v>92.39</v>
      </c>
      <c r="F310">
        <v>0.65369999999999995</v>
      </c>
      <c r="G310">
        <v>946.89</v>
      </c>
      <c r="H310">
        <v>0.53800000000000003</v>
      </c>
      <c r="I310">
        <v>1.1332</v>
      </c>
      <c r="J310">
        <v>54.95</v>
      </c>
      <c r="K310">
        <v>29.16</v>
      </c>
      <c r="L310">
        <v>1.0653999999999999</v>
      </c>
      <c r="M310">
        <v>26.76</v>
      </c>
      <c r="N310">
        <v>2.9506000000000001</v>
      </c>
      <c r="O310">
        <v>10766</v>
      </c>
      <c r="P310">
        <v>18698</v>
      </c>
      <c r="Q310">
        <v>3.2559999999999998</v>
      </c>
      <c r="R310">
        <v>2.1467000000000001</v>
      </c>
      <c r="S310">
        <v>6.8771000000000004</v>
      </c>
      <c r="T310">
        <v>0.97260000000000002</v>
      </c>
      <c r="U310">
        <v>9.609</v>
      </c>
      <c r="V310">
        <v>0.80700000000000005</v>
      </c>
      <c r="W310">
        <v>40.14</v>
      </c>
      <c r="X310">
        <v>0.5796</v>
      </c>
      <c r="Y310" s="84">
        <f>EOD_T-A310</f>
        <v>433</v>
      </c>
      <c r="Z310" s="83">
        <f t="shared" si="12"/>
        <v>8.600000000000052E-3</v>
      </c>
      <c r="AA310" s="83">
        <f t="shared" si="13"/>
        <v>0.97516725252296765</v>
      </c>
      <c r="AB310" s="83">
        <f>AA310-XJO_90DSMR</f>
        <v>0.84430523987793338</v>
      </c>
      <c r="AC310" s="83">
        <f t="shared" si="14"/>
        <v>0.71285133808533463</v>
      </c>
    </row>
    <row r="311" spans="1:29" x14ac:dyDescent="0.25">
      <c r="A311" s="92">
        <v>41660</v>
      </c>
      <c r="B311">
        <v>0.88190000000000002</v>
      </c>
      <c r="C311">
        <v>68.099999999999994</v>
      </c>
      <c r="D311">
        <v>5.3372999999999999</v>
      </c>
      <c r="E311">
        <v>92.29</v>
      </c>
      <c r="F311">
        <v>0.6512</v>
      </c>
      <c r="G311">
        <v>939.31</v>
      </c>
      <c r="H311">
        <v>0.53690000000000004</v>
      </c>
      <c r="I311">
        <v>1.1255999999999999</v>
      </c>
      <c r="J311">
        <v>54.24</v>
      </c>
      <c r="K311">
        <v>28.95</v>
      </c>
      <c r="L311">
        <v>1.0592999999999999</v>
      </c>
      <c r="M311">
        <v>26.56</v>
      </c>
      <c r="N311">
        <v>2.9241999999999999</v>
      </c>
      <c r="O311">
        <v>10693</v>
      </c>
      <c r="P311">
        <v>18604</v>
      </c>
      <c r="Q311">
        <v>3.2387999999999999</v>
      </c>
      <c r="R311">
        <v>2.1354000000000002</v>
      </c>
      <c r="S311">
        <v>6.8404999999999996</v>
      </c>
      <c r="T311">
        <v>0.96579999999999999</v>
      </c>
      <c r="U311">
        <v>9.5747999999999998</v>
      </c>
      <c r="V311">
        <v>0.80449999999999999</v>
      </c>
      <c r="W311">
        <v>39.840000000000003</v>
      </c>
      <c r="X311">
        <v>0.57509999999999994</v>
      </c>
      <c r="Y311" s="84">
        <f>EOD_T-A311</f>
        <v>434</v>
      </c>
      <c r="Z311" s="83">
        <f t="shared" si="12"/>
        <v>-1.9999999999997797E-4</v>
      </c>
      <c r="AA311" s="83">
        <f t="shared" si="13"/>
        <v>-2.2779043280179722E-2</v>
      </c>
      <c r="AB311" s="83">
        <f>AA311-XJO_90DSMR</f>
        <v>-0.15364105592521404</v>
      </c>
      <c r="AC311" s="83">
        <f t="shared" si="14"/>
        <v>2.360557406581475E-2</v>
      </c>
    </row>
    <row r="312" spans="1:29" x14ac:dyDescent="0.25">
      <c r="A312" s="92">
        <v>41659</v>
      </c>
      <c r="B312">
        <v>0.878</v>
      </c>
      <c r="C312">
        <v>67.8</v>
      </c>
      <c r="D312">
        <v>5.3140999999999998</v>
      </c>
      <c r="E312">
        <v>91.37</v>
      </c>
      <c r="F312">
        <v>0.64910000000000001</v>
      </c>
      <c r="G312">
        <v>933.75</v>
      </c>
      <c r="H312">
        <v>0.53490000000000004</v>
      </c>
      <c r="I312">
        <v>1.1209</v>
      </c>
      <c r="J312">
        <v>54.08</v>
      </c>
      <c r="K312">
        <v>28.87</v>
      </c>
      <c r="L312">
        <v>1.0648</v>
      </c>
      <c r="M312">
        <v>26.44</v>
      </c>
      <c r="N312">
        <v>2.9087999999999998</v>
      </c>
      <c r="O312">
        <v>10641</v>
      </c>
      <c r="P312">
        <v>18517</v>
      </c>
      <c r="Q312">
        <v>3.2244999999999999</v>
      </c>
      <c r="R312">
        <v>2.1259000000000001</v>
      </c>
      <c r="S312">
        <v>6.8095999999999997</v>
      </c>
      <c r="T312">
        <v>0.96189999999999998</v>
      </c>
      <c r="U312">
        <v>9.5403000000000002</v>
      </c>
      <c r="V312">
        <v>0.80059999999999998</v>
      </c>
      <c r="W312">
        <v>39.619999999999997</v>
      </c>
      <c r="X312">
        <v>0.57250000000000001</v>
      </c>
      <c r="Y312" s="84">
        <f>EOD_T-A312</f>
        <v>435</v>
      </c>
      <c r="Z312" s="83">
        <f t="shared" si="12"/>
        <v>-3.3999999999999586E-3</v>
      </c>
      <c r="AA312" s="83">
        <f t="shared" si="13"/>
        <v>-0.38544382723046805</v>
      </c>
      <c r="AB312" s="83">
        <f>AA312-XJO_90DSMR</f>
        <v>-0.51630583987550238</v>
      </c>
      <c r="AC312" s="83">
        <f t="shared" si="14"/>
        <v>0.2665717202895479</v>
      </c>
    </row>
    <row r="313" spans="1:29" x14ac:dyDescent="0.25">
      <c r="A313" s="92">
        <v>41656</v>
      </c>
      <c r="B313">
        <v>0.8821</v>
      </c>
      <c r="C313">
        <v>68</v>
      </c>
      <c r="D313">
        <v>5.3390000000000004</v>
      </c>
      <c r="E313">
        <v>92.09</v>
      </c>
      <c r="F313">
        <v>0.64790000000000003</v>
      </c>
      <c r="G313">
        <v>935.69</v>
      </c>
      <c r="H313">
        <v>0.54010000000000002</v>
      </c>
      <c r="I313">
        <v>1.1217999999999999</v>
      </c>
      <c r="J313">
        <v>54.12</v>
      </c>
      <c r="K313">
        <v>28.88</v>
      </c>
      <c r="L313">
        <v>1.0619000000000001</v>
      </c>
      <c r="M313">
        <v>26.54</v>
      </c>
      <c r="N313">
        <v>2.9083000000000001</v>
      </c>
      <c r="O313">
        <v>10694</v>
      </c>
      <c r="P313">
        <v>18621</v>
      </c>
      <c r="Q313">
        <v>3.2395</v>
      </c>
      <c r="R313">
        <v>2.1358000000000001</v>
      </c>
      <c r="S313">
        <v>6.8407</v>
      </c>
      <c r="T313">
        <v>0.9647</v>
      </c>
      <c r="U313">
        <v>9.6007999999999996</v>
      </c>
      <c r="V313">
        <v>0.79869999999999997</v>
      </c>
      <c r="W313">
        <v>39.770000000000003</v>
      </c>
      <c r="X313">
        <v>0.5756</v>
      </c>
      <c r="Y313" s="84">
        <f>EOD_T-A313</f>
        <v>438</v>
      </c>
      <c r="Z313" s="83">
        <f t="shared" si="12"/>
        <v>-9.199999999999986E-3</v>
      </c>
      <c r="AA313" s="83">
        <f t="shared" si="13"/>
        <v>-1.043793964147945</v>
      </c>
      <c r="AB313" s="83">
        <f>AA313-XJO_90DSMR</f>
        <v>-1.1746559767929794</v>
      </c>
      <c r="AC313" s="83">
        <f t="shared" si="14"/>
        <v>1.3798166638154685</v>
      </c>
    </row>
    <row r="314" spans="1:29" x14ac:dyDescent="0.25">
      <c r="A314" s="92">
        <v>41655</v>
      </c>
      <c r="B314">
        <v>0.88139999999999996</v>
      </c>
      <c r="C314">
        <v>68</v>
      </c>
      <c r="D314">
        <v>5.335</v>
      </c>
      <c r="E314">
        <v>92.31</v>
      </c>
      <c r="F314">
        <v>0.64700000000000002</v>
      </c>
      <c r="G314">
        <v>937.5</v>
      </c>
      <c r="H314">
        <v>0.53839999999999999</v>
      </c>
      <c r="I314">
        <v>1.1226</v>
      </c>
      <c r="J314">
        <v>54.31</v>
      </c>
      <c r="K314">
        <v>28.99</v>
      </c>
      <c r="L314">
        <v>1.0584</v>
      </c>
      <c r="M314">
        <v>26.52</v>
      </c>
      <c r="N314">
        <v>2.9051</v>
      </c>
      <c r="O314">
        <v>10681</v>
      </c>
      <c r="P314">
        <v>18591</v>
      </c>
      <c r="Q314">
        <v>3.2368999999999999</v>
      </c>
      <c r="R314">
        <v>2.1341000000000001</v>
      </c>
      <c r="S314">
        <v>6.835</v>
      </c>
      <c r="T314">
        <v>0.96350000000000002</v>
      </c>
      <c r="U314">
        <v>9.6045999999999996</v>
      </c>
      <c r="V314">
        <v>0.80069999999999997</v>
      </c>
      <c r="W314">
        <v>39.72</v>
      </c>
      <c r="X314">
        <v>0.57440000000000002</v>
      </c>
      <c r="Y314" s="84">
        <f>EOD_T-A314</f>
        <v>439</v>
      </c>
      <c r="Z314" s="83">
        <f t="shared" si="12"/>
        <v>-2.2100000000000009E-2</v>
      </c>
      <c r="AA314" s="83">
        <f t="shared" si="13"/>
        <v>-2.4795242903623933</v>
      </c>
      <c r="AB314" s="83">
        <f>AA314-XJO_90DSMR</f>
        <v>-2.6103863030074277</v>
      </c>
      <c r="AC314" s="83">
        <f t="shared" si="14"/>
        <v>6.8141166509287858</v>
      </c>
    </row>
    <row r="315" spans="1:29" x14ac:dyDescent="0.25">
      <c r="A315" s="92">
        <v>41654</v>
      </c>
      <c r="B315">
        <v>0.89129999999999998</v>
      </c>
      <c r="C315">
        <v>68.7</v>
      </c>
      <c r="D315">
        <v>5.3891999999999998</v>
      </c>
      <c r="E315">
        <v>93.08</v>
      </c>
      <c r="F315">
        <v>0.65369999999999995</v>
      </c>
      <c r="G315">
        <v>947.23</v>
      </c>
      <c r="H315">
        <v>0.54279999999999995</v>
      </c>
      <c r="I315">
        <v>1.1328</v>
      </c>
      <c r="J315">
        <v>54.87</v>
      </c>
      <c r="K315">
        <v>29.3</v>
      </c>
      <c r="L315">
        <v>1.0686</v>
      </c>
      <c r="M315">
        <v>26.83</v>
      </c>
      <c r="N315">
        <v>2.9283999999999999</v>
      </c>
      <c r="O315">
        <v>10765</v>
      </c>
      <c r="P315">
        <v>18800</v>
      </c>
      <c r="Q315">
        <v>3.2732999999999999</v>
      </c>
      <c r="R315">
        <v>2.1581000000000001</v>
      </c>
      <c r="S315">
        <v>6.9116</v>
      </c>
      <c r="T315">
        <v>0.97819999999999996</v>
      </c>
      <c r="U315">
        <v>9.6990999999999996</v>
      </c>
      <c r="V315">
        <v>0.80789999999999995</v>
      </c>
      <c r="W315">
        <v>40.1</v>
      </c>
      <c r="X315">
        <v>0.5796</v>
      </c>
      <c r="Y315" s="84">
        <f>EOD_T-A315</f>
        <v>440</v>
      </c>
      <c r="Z315" s="83">
        <f t="shared" si="12"/>
        <v>-1.2299999999999978E-2</v>
      </c>
      <c r="AA315" s="83">
        <f t="shared" si="13"/>
        <v>-1.3613724405091288</v>
      </c>
      <c r="AB315" s="83">
        <f>AA315-XJO_90DSMR</f>
        <v>-1.4922344531541631</v>
      </c>
      <c r="AC315" s="83">
        <f t="shared" si="14"/>
        <v>2.2267636631803045</v>
      </c>
    </row>
    <row r="316" spans="1:29" x14ac:dyDescent="0.25">
      <c r="A316" s="92">
        <v>41653</v>
      </c>
      <c r="B316">
        <v>0.90349999999999997</v>
      </c>
      <c r="C316">
        <v>69.400000000000006</v>
      </c>
      <c r="D316">
        <v>5.4587000000000003</v>
      </c>
      <c r="E316">
        <v>93.31</v>
      </c>
      <c r="F316">
        <v>0.66120000000000001</v>
      </c>
      <c r="G316">
        <v>956.35</v>
      </c>
      <c r="H316">
        <v>0.5514</v>
      </c>
      <c r="I316">
        <v>1.1448</v>
      </c>
      <c r="J316">
        <v>55.58</v>
      </c>
      <c r="K316">
        <v>29.71</v>
      </c>
      <c r="L316">
        <v>1.0783</v>
      </c>
      <c r="M316">
        <v>27.13</v>
      </c>
      <c r="N316">
        <v>2.9468000000000001</v>
      </c>
      <c r="O316">
        <v>10887</v>
      </c>
      <c r="P316">
        <v>19055</v>
      </c>
      <c r="Q316">
        <v>3.3180999999999998</v>
      </c>
      <c r="R316">
        <v>2.1877</v>
      </c>
      <c r="S316">
        <v>7.0061</v>
      </c>
      <c r="T316">
        <v>0.98319999999999996</v>
      </c>
      <c r="U316">
        <v>9.7614000000000001</v>
      </c>
      <c r="V316">
        <v>0.81330000000000002</v>
      </c>
      <c r="W316">
        <v>40.4</v>
      </c>
      <c r="X316">
        <v>0.58750000000000002</v>
      </c>
      <c r="Y316" s="84">
        <f>EOD_T-A316</f>
        <v>441</v>
      </c>
      <c r="Z316" s="83">
        <f t="shared" si="12"/>
        <v>1.3000000000000012E-2</v>
      </c>
      <c r="AA316" s="83">
        <f t="shared" si="13"/>
        <v>1.4386896857016391</v>
      </c>
      <c r="AB316" s="83">
        <f>AA316-XJO_90DSMR</f>
        <v>1.3078276730566047</v>
      </c>
      <c r="AC316" s="83">
        <f t="shared" si="14"/>
        <v>1.7104132224126534</v>
      </c>
    </row>
    <row r="317" spans="1:29" x14ac:dyDescent="0.25">
      <c r="A317" s="92">
        <v>41652</v>
      </c>
      <c r="B317">
        <v>0.90359999999999996</v>
      </c>
      <c r="C317">
        <v>69.400000000000006</v>
      </c>
      <c r="D317">
        <v>5.4630000000000001</v>
      </c>
      <c r="E317">
        <v>93.43</v>
      </c>
      <c r="F317">
        <v>0.66059999999999997</v>
      </c>
      <c r="G317">
        <v>954.34</v>
      </c>
      <c r="H317">
        <v>0.54759999999999998</v>
      </c>
      <c r="I317">
        <v>1.1423000000000001</v>
      </c>
      <c r="J317">
        <v>55.6</v>
      </c>
      <c r="K317">
        <v>29.84</v>
      </c>
      <c r="L317">
        <v>1.0846</v>
      </c>
      <c r="M317">
        <v>27.08</v>
      </c>
      <c r="N317">
        <v>2.9417</v>
      </c>
      <c r="O317">
        <v>10882</v>
      </c>
      <c r="P317">
        <v>19057</v>
      </c>
      <c r="Q317">
        <v>3.3184999999999998</v>
      </c>
      <c r="R317">
        <v>2.1879</v>
      </c>
      <c r="S317">
        <v>7.0068999999999999</v>
      </c>
      <c r="T317">
        <v>0.98440000000000005</v>
      </c>
      <c r="U317">
        <v>9.6179000000000006</v>
      </c>
      <c r="V317">
        <v>0.81410000000000005</v>
      </c>
      <c r="W317">
        <v>40.270000000000003</v>
      </c>
      <c r="X317">
        <v>0.58960000000000001</v>
      </c>
      <c r="Y317" s="84">
        <f>EOD_T-A317</f>
        <v>442</v>
      </c>
      <c r="Z317" s="83">
        <f t="shared" si="12"/>
        <v>1.5399999999999969E-2</v>
      </c>
      <c r="AA317" s="83">
        <f t="shared" si="13"/>
        <v>1.7293655249859596</v>
      </c>
      <c r="AB317" s="83">
        <f>AA317-XJO_90DSMR</f>
        <v>1.5985035123409252</v>
      </c>
      <c r="AC317" s="83">
        <f t="shared" si="14"/>
        <v>2.5552134789662744</v>
      </c>
    </row>
    <row r="318" spans="1:29" x14ac:dyDescent="0.25">
      <c r="A318" s="92">
        <v>41649</v>
      </c>
      <c r="B318">
        <v>0.89049999999999996</v>
      </c>
      <c r="C318">
        <v>68.7</v>
      </c>
      <c r="D318">
        <v>5.3897000000000004</v>
      </c>
      <c r="E318">
        <v>93.44</v>
      </c>
      <c r="F318">
        <v>0.6542</v>
      </c>
      <c r="G318">
        <v>945.13</v>
      </c>
      <c r="H318">
        <v>0.5403</v>
      </c>
      <c r="I318">
        <v>1.1306</v>
      </c>
      <c r="J318">
        <v>55.11</v>
      </c>
      <c r="K318">
        <v>29.4</v>
      </c>
      <c r="L318">
        <v>1.08</v>
      </c>
      <c r="M318">
        <v>26.74</v>
      </c>
      <c r="N318">
        <v>2.9079000000000002</v>
      </c>
      <c r="O318">
        <v>10862</v>
      </c>
      <c r="P318">
        <v>18781</v>
      </c>
      <c r="Q318">
        <v>3.2704</v>
      </c>
      <c r="R318">
        <v>2.1562000000000001</v>
      </c>
      <c r="S318">
        <v>6.9055</v>
      </c>
      <c r="T318">
        <v>0.96619999999999995</v>
      </c>
      <c r="U318">
        <v>9.6094000000000008</v>
      </c>
      <c r="V318">
        <v>0.80740000000000001</v>
      </c>
      <c r="W318">
        <v>39.76</v>
      </c>
      <c r="X318">
        <v>0.58079999999999998</v>
      </c>
      <c r="Y318" s="84">
        <f>EOD_T-A318</f>
        <v>445</v>
      </c>
      <c r="Z318" s="83">
        <f t="shared" si="12"/>
        <v>-2.6000000000000467E-3</v>
      </c>
      <c r="AA318" s="83">
        <f t="shared" si="13"/>
        <v>-0.29272686331907755</v>
      </c>
      <c r="AB318" s="83">
        <f>AA318-XJO_90DSMR</f>
        <v>-0.42358887596411188</v>
      </c>
      <c r="AC318" s="83">
        <f t="shared" si="14"/>
        <v>0.17942753584053975</v>
      </c>
    </row>
    <row r="319" spans="1:29" x14ac:dyDescent="0.25">
      <c r="A319" s="92">
        <v>41648</v>
      </c>
      <c r="B319">
        <v>0.88819999999999999</v>
      </c>
      <c r="C319">
        <v>68.599999999999994</v>
      </c>
      <c r="D319">
        <v>5.3781999999999996</v>
      </c>
      <c r="E319">
        <v>93.15</v>
      </c>
      <c r="F319">
        <v>0.65410000000000001</v>
      </c>
      <c r="G319">
        <v>945.73</v>
      </c>
      <c r="H319">
        <v>0.54</v>
      </c>
      <c r="I319">
        <v>1.1301000000000001</v>
      </c>
      <c r="J319">
        <v>55.21</v>
      </c>
      <c r="K319">
        <v>29.31</v>
      </c>
      <c r="L319">
        <v>1.0758000000000001</v>
      </c>
      <c r="M319">
        <v>26.73</v>
      </c>
      <c r="N319">
        <v>2.9110999999999998</v>
      </c>
      <c r="O319">
        <v>10885</v>
      </c>
      <c r="P319">
        <v>18737</v>
      </c>
      <c r="Q319">
        <v>3.2618999999999998</v>
      </c>
      <c r="R319">
        <v>2.1505999999999998</v>
      </c>
      <c r="S319">
        <v>6.8875999999999999</v>
      </c>
      <c r="T319">
        <v>0.96299999999999997</v>
      </c>
      <c r="U319">
        <v>9.5640999999999998</v>
      </c>
      <c r="V319">
        <v>0.81</v>
      </c>
      <c r="W319">
        <v>39.76</v>
      </c>
      <c r="X319">
        <v>0.5796</v>
      </c>
      <c r="Y319" s="84">
        <f>EOD_T-A319</f>
        <v>446</v>
      </c>
      <c r="Z319" s="83">
        <f t="shared" si="12"/>
        <v>-3.8000000000000256E-3</v>
      </c>
      <c r="AA319" s="83">
        <f t="shared" si="13"/>
        <v>-0.42548426827903096</v>
      </c>
      <c r="AB319" s="83">
        <f>AA319-XJO_90DSMR</f>
        <v>-0.55634628092406535</v>
      </c>
      <c r="AC319" s="83">
        <f t="shared" si="14"/>
        <v>0.30952118429803904</v>
      </c>
    </row>
    <row r="320" spans="1:29" x14ac:dyDescent="0.25">
      <c r="A320" s="92">
        <v>41647</v>
      </c>
      <c r="B320">
        <v>0.8931</v>
      </c>
      <c r="C320">
        <v>68.900000000000006</v>
      </c>
      <c r="D320">
        <v>5.4044999999999996</v>
      </c>
      <c r="E320">
        <v>93.74</v>
      </c>
      <c r="F320">
        <v>0.65510000000000002</v>
      </c>
      <c r="G320">
        <v>950.75</v>
      </c>
      <c r="H320">
        <v>0.54400000000000004</v>
      </c>
      <c r="I320">
        <v>1.1345000000000001</v>
      </c>
      <c r="J320">
        <v>55.58</v>
      </c>
      <c r="K320">
        <v>29.52</v>
      </c>
      <c r="L320">
        <v>1.0768</v>
      </c>
      <c r="M320">
        <v>26.86</v>
      </c>
      <c r="N320">
        <v>2.9298000000000002</v>
      </c>
      <c r="O320">
        <v>10930</v>
      </c>
      <c r="P320">
        <v>18840</v>
      </c>
      <c r="Q320">
        <v>3.2799</v>
      </c>
      <c r="R320">
        <v>2.1625000000000001</v>
      </c>
      <c r="S320">
        <v>6.9253999999999998</v>
      </c>
      <c r="T320">
        <v>0.96399999999999997</v>
      </c>
      <c r="U320">
        <v>9.5025999999999993</v>
      </c>
      <c r="V320">
        <v>0.81110000000000004</v>
      </c>
      <c r="W320">
        <v>39.979999999999997</v>
      </c>
      <c r="X320">
        <v>0.58189999999999997</v>
      </c>
      <c r="Y320" s="84">
        <f>EOD_T-A320</f>
        <v>447</v>
      </c>
      <c r="Z320" s="83">
        <f t="shared" si="12"/>
        <v>-1.8000000000000238E-3</v>
      </c>
      <c r="AA320" s="83">
        <f t="shared" si="13"/>
        <v>-0.20179372197309683</v>
      </c>
      <c r="AB320" s="83">
        <f>AA320-XJO_90DSMR</f>
        <v>-0.33265573461813114</v>
      </c>
      <c r="AC320" s="83">
        <f t="shared" si="14"/>
        <v>0.11065983777432849</v>
      </c>
    </row>
    <row r="321" spans="1:29" x14ac:dyDescent="0.25">
      <c r="A321" s="92">
        <v>41646</v>
      </c>
      <c r="B321">
        <v>0.89200000000000002</v>
      </c>
      <c r="C321">
        <v>68.900000000000006</v>
      </c>
      <c r="D321">
        <v>5.3978000000000002</v>
      </c>
      <c r="E321">
        <v>93.18</v>
      </c>
      <c r="F321">
        <v>0.65469999999999995</v>
      </c>
      <c r="G321">
        <v>952.97</v>
      </c>
      <c r="H321">
        <v>0.54430000000000001</v>
      </c>
      <c r="I321">
        <v>1.1325000000000001</v>
      </c>
      <c r="J321">
        <v>55.65</v>
      </c>
      <c r="K321">
        <v>29.53</v>
      </c>
      <c r="L321">
        <v>1.08</v>
      </c>
      <c r="M321">
        <v>26.82</v>
      </c>
      <c r="N321">
        <v>2.9302000000000001</v>
      </c>
      <c r="O321">
        <v>10936</v>
      </c>
      <c r="P321">
        <v>18817</v>
      </c>
      <c r="Q321">
        <v>3.2759</v>
      </c>
      <c r="R321">
        <v>2.1598000000000002</v>
      </c>
      <c r="S321">
        <v>6.9169</v>
      </c>
      <c r="T321">
        <v>0.9526</v>
      </c>
      <c r="U321">
        <v>9.4962</v>
      </c>
      <c r="V321">
        <v>0.80779999999999996</v>
      </c>
      <c r="W321">
        <v>39.9</v>
      </c>
      <c r="X321">
        <v>0.58189999999999997</v>
      </c>
      <c r="Y321" s="84">
        <f>EOD_T-A321</f>
        <v>448</v>
      </c>
      <c r="Z321" s="83">
        <f t="shared" si="12"/>
        <v>-6.1999999999999833E-3</v>
      </c>
      <c r="AA321" s="83">
        <f t="shared" si="13"/>
        <v>-0.69281483964688606</v>
      </c>
      <c r="AB321" s="83">
        <f>AA321-XJO_90DSMR</f>
        <v>-0.82367685229192045</v>
      </c>
      <c r="AC321" s="83">
        <f t="shared" si="14"/>
        <v>0.67844355700152614</v>
      </c>
    </row>
    <row r="322" spans="1:29" x14ac:dyDescent="0.25">
      <c r="A322" s="92">
        <v>41645</v>
      </c>
      <c r="B322">
        <v>0.89490000000000003</v>
      </c>
      <c r="C322">
        <v>69.099999999999994</v>
      </c>
      <c r="D322">
        <v>5.4165999999999999</v>
      </c>
      <c r="E322">
        <v>93.41</v>
      </c>
      <c r="F322">
        <v>0.65880000000000005</v>
      </c>
      <c r="G322">
        <v>952.44</v>
      </c>
      <c r="H322">
        <v>0.54710000000000003</v>
      </c>
      <c r="I322">
        <v>1.1357999999999999</v>
      </c>
      <c r="J322">
        <v>55.82</v>
      </c>
      <c r="K322">
        <v>29.64</v>
      </c>
      <c r="L322">
        <v>1.0837000000000001</v>
      </c>
      <c r="M322">
        <v>26.85</v>
      </c>
      <c r="N322">
        <v>2.9451000000000001</v>
      </c>
      <c r="O322">
        <v>10952</v>
      </c>
      <c r="P322">
        <v>18882</v>
      </c>
      <c r="Q322">
        <v>3.2865000000000002</v>
      </c>
      <c r="R322">
        <v>2.1667999999999998</v>
      </c>
      <c r="S322">
        <v>6.9394999999999998</v>
      </c>
      <c r="T322">
        <v>0.95069999999999999</v>
      </c>
      <c r="U322">
        <v>9.5556999999999999</v>
      </c>
      <c r="V322">
        <v>0.81089999999999995</v>
      </c>
      <c r="W322">
        <v>40.049999999999997</v>
      </c>
      <c r="X322">
        <v>0.58279999999999998</v>
      </c>
      <c r="Y322" s="84">
        <f>EOD_T-A322</f>
        <v>449</v>
      </c>
      <c r="Z322" s="83">
        <f t="shared" si="12"/>
        <v>3.7000000000000366E-3</v>
      </c>
      <c r="AA322" s="83">
        <f t="shared" si="13"/>
        <v>0.41193498107326171</v>
      </c>
      <c r="AB322" s="83">
        <f>AA322-XJO_90DSMR</f>
        <v>0.28107296842822738</v>
      </c>
      <c r="AC322" s="83">
        <f t="shared" si="14"/>
        <v>7.9002013581055297E-2</v>
      </c>
    </row>
    <row r="323" spans="1:29" x14ac:dyDescent="0.25">
      <c r="A323" s="92">
        <v>41642</v>
      </c>
      <c r="B323">
        <v>0.8982</v>
      </c>
      <c r="C323">
        <v>69.2</v>
      </c>
      <c r="D323">
        <v>5.4367999999999999</v>
      </c>
      <c r="E323">
        <v>93.6</v>
      </c>
      <c r="F323">
        <v>0.65739999999999998</v>
      </c>
      <c r="G323">
        <v>946.39</v>
      </c>
      <c r="H323">
        <v>0.54620000000000002</v>
      </c>
      <c r="I323">
        <v>1.1380999999999999</v>
      </c>
      <c r="J323">
        <v>56.01</v>
      </c>
      <c r="K323">
        <v>29.64</v>
      </c>
      <c r="L323">
        <v>1.0899000000000001</v>
      </c>
      <c r="M323">
        <v>26.9</v>
      </c>
      <c r="N323">
        <v>2.9582000000000002</v>
      </c>
      <c r="O323">
        <v>10974</v>
      </c>
      <c r="P323">
        <v>18948</v>
      </c>
      <c r="Q323">
        <v>3.2986</v>
      </c>
      <c r="R323">
        <v>2.1747999999999998</v>
      </c>
      <c r="S323">
        <v>6.9648000000000003</v>
      </c>
      <c r="T323">
        <v>0.95599999999999996</v>
      </c>
      <c r="U323">
        <v>9.5725999999999996</v>
      </c>
      <c r="V323">
        <v>0.80759999999999998</v>
      </c>
      <c r="W323">
        <v>40.1</v>
      </c>
      <c r="X323">
        <v>0.58430000000000004</v>
      </c>
      <c r="Y323" s="84">
        <f>EOD_T-A323</f>
        <v>452</v>
      </c>
      <c r="Z323" s="83">
        <f t="shared" si="12"/>
        <v>0.8982</v>
      </c>
      <c r="AA323" s="83">
        <f t="shared" si="13"/>
        <v>100.78545780969479</v>
      </c>
      <c r="AB323" s="83">
        <f>AA323-XJO_90DSMR</f>
        <v>100.65459579704975</v>
      </c>
      <c r="AC323" s="83">
        <f t="shared" si="14"/>
        <v>10131.347655067466</v>
      </c>
    </row>
    <row r="324" spans="1:29" x14ac:dyDescent="0.25">
      <c r="A324" s="92">
        <v>41641</v>
      </c>
      <c r="B324">
        <v>0.89119999999999999</v>
      </c>
      <c r="C324">
        <v>68.599999999999994</v>
      </c>
      <c r="D324">
        <v>5.3925000000000001</v>
      </c>
      <c r="E324">
        <v>93.83</v>
      </c>
      <c r="F324">
        <v>0.64829999999999999</v>
      </c>
      <c r="G324">
        <v>936.21</v>
      </c>
      <c r="H324">
        <v>0.53720000000000001</v>
      </c>
      <c r="I324">
        <v>1.1276999999999999</v>
      </c>
      <c r="J324">
        <v>55.1</v>
      </c>
      <c r="K324">
        <v>29.36</v>
      </c>
      <c r="L324">
        <v>1.0842000000000001</v>
      </c>
      <c r="M324">
        <v>26.6</v>
      </c>
      <c r="N324">
        <v>2.9245000000000001</v>
      </c>
      <c r="O324">
        <v>10849</v>
      </c>
      <c r="P324">
        <v>18813</v>
      </c>
      <c r="Q324">
        <v>3.2728999999999999</v>
      </c>
      <c r="R324">
        <v>2.1579000000000002</v>
      </c>
      <c r="S324">
        <v>6.9107000000000003</v>
      </c>
      <c r="T324">
        <v>0.94779999999999998</v>
      </c>
      <c r="U324">
        <v>9.3486999999999991</v>
      </c>
      <c r="V324">
        <v>0.79610000000000003</v>
      </c>
      <c r="W324">
        <v>39.51</v>
      </c>
      <c r="X324">
        <v>0.57869999999999999</v>
      </c>
      <c r="Y324" s="84">
        <f>EOD_T-A324</f>
        <v>453</v>
      </c>
      <c r="Z324" s="83">
        <f t="shared" si="12"/>
        <v>0.89119999999999999</v>
      </c>
      <c r="AA324" s="83" t="e">
        <f t="shared" si="13"/>
        <v>#DIV/0!</v>
      </c>
      <c r="AB324" s="83" t="e">
        <f>AA324-XJO_90DSMR</f>
        <v>#DIV/0!</v>
      </c>
      <c r="AC324" s="83" t="e">
        <f t="shared" si="14"/>
        <v>#DIV/0!</v>
      </c>
    </row>
    <row r="325" spans="1:29" x14ac:dyDescent="0.25">
      <c r="Y325" s="84">
        <f>EOD_T-A325</f>
        <v>42094</v>
      </c>
      <c r="Z325" s="83">
        <f t="shared" si="12"/>
        <v>0</v>
      </c>
      <c r="AA325" s="83" t="e">
        <f t="shared" si="13"/>
        <v>#DIV/0!</v>
      </c>
      <c r="AB325" s="83" t="e">
        <f>AA325-XJO_90DSMR</f>
        <v>#DIV/0!</v>
      </c>
      <c r="AC325" s="83" t="e">
        <f t="shared" si="14"/>
        <v>#DIV/0!</v>
      </c>
    </row>
    <row r="326" spans="1:29" x14ac:dyDescent="0.25">
      <c r="Y326" s="84">
        <f>EOD_T-A326</f>
        <v>42094</v>
      </c>
      <c r="Z326" s="83">
        <f t="shared" si="12"/>
        <v>0</v>
      </c>
      <c r="AA326" s="83" t="e">
        <f t="shared" si="13"/>
        <v>#DIV/0!</v>
      </c>
      <c r="AB326" s="83" t="e">
        <f>AA326-XJO_90DSMR</f>
        <v>#DIV/0!</v>
      </c>
      <c r="AC326" s="83" t="e">
        <f t="shared" si="14"/>
        <v>#DIV/0!</v>
      </c>
    </row>
    <row r="327" spans="1:29" x14ac:dyDescent="0.25">
      <c r="Y327" s="84">
        <f>EOD_T-A327</f>
        <v>42094</v>
      </c>
      <c r="Z327" s="83">
        <f t="shared" si="12"/>
        <v>0</v>
      </c>
      <c r="AA327" s="83" t="e">
        <f t="shared" si="13"/>
        <v>#DIV/0!</v>
      </c>
      <c r="AB327" s="83" t="e">
        <f>AA327-XJO_90DSMR</f>
        <v>#DIV/0!</v>
      </c>
      <c r="AC327" s="83" t="e">
        <f t="shared" si="14"/>
        <v>#DIV/0!</v>
      </c>
    </row>
    <row r="328" spans="1:29" x14ac:dyDescent="0.25">
      <c r="Y328" s="84">
        <f>EOD_T-A328</f>
        <v>42094</v>
      </c>
      <c r="Z328" s="83">
        <f t="shared" si="12"/>
        <v>0</v>
      </c>
      <c r="AA328" s="83" t="e">
        <f t="shared" si="13"/>
        <v>#DIV/0!</v>
      </c>
      <c r="AB328" s="83" t="e">
        <f>AA328-XJO_90DSMR</f>
        <v>#DIV/0!</v>
      </c>
      <c r="AC328" s="83" t="e">
        <f t="shared" si="14"/>
        <v>#DIV/0!</v>
      </c>
    </row>
    <row r="329" spans="1:29" x14ac:dyDescent="0.25">
      <c r="Y329" s="84">
        <f>EOD_T-A329</f>
        <v>42094</v>
      </c>
      <c r="Z329" s="83">
        <f t="shared" si="12"/>
        <v>0</v>
      </c>
      <c r="AA329" s="83" t="e">
        <f t="shared" si="13"/>
        <v>#DIV/0!</v>
      </c>
      <c r="AB329" s="83" t="e">
        <f>AA329-XJO_90DSMR</f>
        <v>#DIV/0!</v>
      </c>
      <c r="AC329" s="83" t="e">
        <f t="shared" si="14"/>
        <v>#DIV/0!</v>
      </c>
    </row>
    <row r="330" spans="1:29" x14ac:dyDescent="0.25">
      <c r="Y330" s="84">
        <f>EOD_T-A330</f>
        <v>42094</v>
      </c>
      <c r="Z330" s="83">
        <f t="shared" si="12"/>
        <v>0</v>
      </c>
      <c r="AA330" s="83" t="e">
        <f t="shared" si="13"/>
        <v>#DIV/0!</v>
      </c>
      <c r="AB330" s="83" t="e">
        <f>AA330-XJO_90DSMR</f>
        <v>#DIV/0!</v>
      </c>
      <c r="AC330" s="83" t="e">
        <f t="shared" si="14"/>
        <v>#DIV/0!</v>
      </c>
    </row>
    <row r="331" spans="1:29" x14ac:dyDescent="0.25">
      <c r="Y331" s="84">
        <f>EOD_T-A331</f>
        <v>42094</v>
      </c>
      <c r="Z331" s="83">
        <f t="shared" si="12"/>
        <v>0</v>
      </c>
      <c r="AA331" s="83" t="e">
        <f t="shared" si="13"/>
        <v>#DIV/0!</v>
      </c>
      <c r="AB331" s="83" t="e">
        <f>AA331-XJO_90DSMR</f>
        <v>#DIV/0!</v>
      </c>
      <c r="AC331" s="83" t="e">
        <f t="shared" si="14"/>
        <v>#DIV/0!</v>
      </c>
    </row>
    <row r="332" spans="1:29" x14ac:dyDescent="0.25">
      <c r="Y332" s="84">
        <f>EOD_T-A332</f>
        <v>42094</v>
      </c>
      <c r="Z332" s="83">
        <f t="shared" ref="Z332:Z395" si="15">B332-B334</f>
        <v>0</v>
      </c>
      <c r="AA332" s="83" t="e">
        <f t="shared" ref="AA332:AA395" si="16">Z332/B333*100</f>
        <v>#DIV/0!</v>
      </c>
      <c r="AB332" s="83" t="e">
        <f>AA332-XJO_90DSMR</f>
        <v>#DIV/0!</v>
      </c>
      <c r="AC332" s="83" t="e">
        <f t="shared" ref="AC332:AC395" si="17">AB332*AB332</f>
        <v>#DIV/0!</v>
      </c>
    </row>
    <row r="333" spans="1:29" x14ac:dyDescent="0.25">
      <c r="Y333" s="84">
        <f>EOD_T-A333</f>
        <v>42094</v>
      </c>
      <c r="Z333" s="83">
        <f t="shared" si="15"/>
        <v>0</v>
      </c>
      <c r="AA333" s="83" t="e">
        <f t="shared" si="16"/>
        <v>#DIV/0!</v>
      </c>
      <c r="AB333" s="83" t="e">
        <f>AA333-XJO_90DSMR</f>
        <v>#DIV/0!</v>
      </c>
      <c r="AC333" s="83" t="e">
        <f t="shared" si="17"/>
        <v>#DIV/0!</v>
      </c>
    </row>
    <row r="334" spans="1:29" x14ac:dyDescent="0.25">
      <c r="Y334" s="84">
        <f>EOD_T-A334</f>
        <v>42094</v>
      </c>
      <c r="Z334" s="83">
        <f t="shared" si="15"/>
        <v>0</v>
      </c>
      <c r="AA334" s="83" t="e">
        <f t="shared" si="16"/>
        <v>#DIV/0!</v>
      </c>
      <c r="AB334" s="83" t="e">
        <f>AA334-XJO_90DSMR</f>
        <v>#DIV/0!</v>
      </c>
      <c r="AC334" s="83" t="e">
        <f t="shared" si="17"/>
        <v>#DIV/0!</v>
      </c>
    </row>
    <row r="335" spans="1:29" x14ac:dyDescent="0.25">
      <c r="Y335" s="84">
        <f>EOD_T-A335</f>
        <v>42094</v>
      </c>
      <c r="Z335" s="83">
        <f t="shared" si="15"/>
        <v>0</v>
      </c>
      <c r="AA335" s="83" t="e">
        <f t="shared" si="16"/>
        <v>#DIV/0!</v>
      </c>
      <c r="AB335" s="83" t="e">
        <f>AA335-XJO_90DSMR</f>
        <v>#DIV/0!</v>
      </c>
      <c r="AC335" s="83" t="e">
        <f t="shared" si="17"/>
        <v>#DIV/0!</v>
      </c>
    </row>
    <row r="336" spans="1:29" x14ac:dyDescent="0.25">
      <c r="Y336" s="84">
        <f>EOD_T-A336</f>
        <v>42094</v>
      </c>
      <c r="Z336" s="83">
        <f t="shared" si="15"/>
        <v>0</v>
      </c>
      <c r="AA336" s="83" t="e">
        <f t="shared" si="16"/>
        <v>#DIV/0!</v>
      </c>
      <c r="AB336" s="83" t="e">
        <f>AA336-XJO_90DSMR</f>
        <v>#DIV/0!</v>
      </c>
      <c r="AC336" s="83" t="e">
        <f t="shared" si="17"/>
        <v>#DIV/0!</v>
      </c>
    </row>
    <row r="337" spans="25:29" x14ac:dyDescent="0.25">
      <c r="Y337" s="84">
        <f>EOD_T-A337</f>
        <v>42094</v>
      </c>
      <c r="Z337" s="83">
        <f t="shared" si="15"/>
        <v>0</v>
      </c>
      <c r="AA337" s="83" t="e">
        <f t="shared" si="16"/>
        <v>#DIV/0!</v>
      </c>
      <c r="AB337" s="83" t="e">
        <f>AA337-XJO_90DSMR</f>
        <v>#DIV/0!</v>
      </c>
      <c r="AC337" s="83" t="e">
        <f t="shared" si="17"/>
        <v>#DIV/0!</v>
      </c>
    </row>
    <row r="338" spans="25:29" x14ac:dyDescent="0.25">
      <c r="Y338" s="84">
        <f>EOD_T-A338</f>
        <v>42094</v>
      </c>
      <c r="Z338" s="83">
        <f t="shared" si="15"/>
        <v>0</v>
      </c>
      <c r="AA338" s="83" t="e">
        <f t="shared" si="16"/>
        <v>#DIV/0!</v>
      </c>
      <c r="AB338" s="83" t="e">
        <f>AA338-XJO_90DSMR</f>
        <v>#DIV/0!</v>
      </c>
      <c r="AC338" s="83" t="e">
        <f t="shared" si="17"/>
        <v>#DIV/0!</v>
      </c>
    </row>
    <row r="339" spans="25:29" x14ac:dyDescent="0.25">
      <c r="Y339" s="84">
        <f>EOD_T-A339</f>
        <v>42094</v>
      </c>
      <c r="Z339" s="83">
        <f t="shared" si="15"/>
        <v>0</v>
      </c>
      <c r="AA339" s="83" t="e">
        <f t="shared" si="16"/>
        <v>#DIV/0!</v>
      </c>
      <c r="AB339" s="83" t="e">
        <f>AA339-XJO_90DSMR</f>
        <v>#DIV/0!</v>
      </c>
      <c r="AC339" s="83" t="e">
        <f t="shared" si="17"/>
        <v>#DIV/0!</v>
      </c>
    </row>
    <row r="340" spans="25:29" x14ac:dyDescent="0.25">
      <c r="Y340" s="84">
        <f>EOD_T-A340</f>
        <v>42094</v>
      </c>
      <c r="Z340" s="83">
        <f t="shared" si="15"/>
        <v>0</v>
      </c>
      <c r="AA340" s="83" t="e">
        <f t="shared" si="16"/>
        <v>#DIV/0!</v>
      </c>
      <c r="AB340" s="83" t="e">
        <f>AA340-XJO_90DSMR</f>
        <v>#DIV/0!</v>
      </c>
      <c r="AC340" s="83" t="e">
        <f t="shared" si="17"/>
        <v>#DIV/0!</v>
      </c>
    </row>
    <row r="341" spans="25:29" x14ac:dyDescent="0.25">
      <c r="Y341" s="84">
        <f>EOD_T-A341</f>
        <v>42094</v>
      </c>
      <c r="Z341" s="83">
        <f t="shared" si="15"/>
        <v>0</v>
      </c>
      <c r="AA341" s="83" t="e">
        <f t="shared" si="16"/>
        <v>#DIV/0!</v>
      </c>
      <c r="AB341" s="83" t="e">
        <f>AA341-XJO_90DSMR</f>
        <v>#DIV/0!</v>
      </c>
      <c r="AC341" s="83" t="e">
        <f t="shared" si="17"/>
        <v>#DIV/0!</v>
      </c>
    </row>
    <row r="342" spans="25:29" x14ac:dyDescent="0.25">
      <c r="Y342" s="84">
        <f>EOD_T-A342</f>
        <v>42094</v>
      </c>
      <c r="Z342" s="83">
        <f t="shared" si="15"/>
        <v>0</v>
      </c>
      <c r="AA342" s="83" t="e">
        <f t="shared" si="16"/>
        <v>#DIV/0!</v>
      </c>
      <c r="AB342" s="83" t="e">
        <f>AA342-XJO_90DSMR</f>
        <v>#DIV/0!</v>
      </c>
      <c r="AC342" s="83" t="e">
        <f t="shared" si="17"/>
        <v>#DIV/0!</v>
      </c>
    </row>
    <row r="343" spans="25:29" x14ac:dyDescent="0.25">
      <c r="Y343" s="84">
        <f>EOD_T-A343</f>
        <v>42094</v>
      </c>
      <c r="Z343" s="83">
        <f t="shared" si="15"/>
        <v>0</v>
      </c>
      <c r="AA343" s="83" t="e">
        <f t="shared" si="16"/>
        <v>#DIV/0!</v>
      </c>
      <c r="AB343" s="83" t="e">
        <f>AA343-XJO_90DSMR</f>
        <v>#DIV/0!</v>
      </c>
      <c r="AC343" s="83" t="e">
        <f t="shared" si="17"/>
        <v>#DIV/0!</v>
      </c>
    </row>
    <row r="344" spans="25:29" x14ac:dyDescent="0.25">
      <c r="Y344" s="84">
        <f>EOD_T-A344</f>
        <v>42094</v>
      </c>
      <c r="Z344" s="83">
        <f t="shared" si="15"/>
        <v>0</v>
      </c>
      <c r="AA344" s="83" t="e">
        <f t="shared" si="16"/>
        <v>#DIV/0!</v>
      </c>
      <c r="AB344" s="83" t="e">
        <f>AA344-XJO_90DSMR</f>
        <v>#DIV/0!</v>
      </c>
      <c r="AC344" s="83" t="e">
        <f t="shared" si="17"/>
        <v>#DIV/0!</v>
      </c>
    </row>
    <row r="345" spans="25:29" x14ac:dyDescent="0.25">
      <c r="Y345" s="84">
        <f>EOD_T-A345</f>
        <v>42094</v>
      </c>
      <c r="Z345" s="83">
        <f t="shared" si="15"/>
        <v>0</v>
      </c>
      <c r="AA345" s="83" t="e">
        <f t="shared" si="16"/>
        <v>#DIV/0!</v>
      </c>
      <c r="AB345" s="83" t="e">
        <f>AA345-XJO_90DSMR</f>
        <v>#DIV/0!</v>
      </c>
      <c r="AC345" s="83" t="e">
        <f t="shared" si="17"/>
        <v>#DIV/0!</v>
      </c>
    </row>
    <row r="346" spans="25:29" x14ac:dyDescent="0.25">
      <c r="Y346" s="84">
        <f>EOD_T-A346</f>
        <v>42094</v>
      </c>
      <c r="Z346" s="83">
        <f t="shared" si="15"/>
        <v>0</v>
      </c>
      <c r="AA346" s="83" t="e">
        <f t="shared" si="16"/>
        <v>#DIV/0!</v>
      </c>
      <c r="AB346" s="83" t="e">
        <f>AA346-XJO_90DSMR</f>
        <v>#DIV/0!</v>
      </c>
      <c r="AC346" s="83" t="e">
        <f t="shared" si="17"/>
        <v>#DIV/0!</v>
      </c>
    </row>
    <row r="347" spans="25:29" x14ac:dyDescent="0.25">
      <c r="Y347" s="84">
        <f>EOD_T-A347</f>
        <v>42094</v>
      </c>
      <c r="Z347" s="83">
        <f t="shared" si="15"/>
        <v>0</v>
      </c>
      <c r="AA347" s="83" t="e">
        <f t="shared" si="16"/>
        <v>#DIV/0!</v>
      </c>
      <c r="AB347" s="83" t="e">
        <f>AA347-XJO_90DSMR</f>
        <v>#DIV/0!</v>
      </c>
      <c r="AC347" s="83" t="e">
        <f t="shared" si="17"/>
        <v>#DIV/0!</v>
      </c>
    </row>
    <row r="348" spans="25:29" x14ac:dyDescent="0.25">
      <c r="Y348" s="84">
        <f>EOD_T-A348</f>
        <v>42094</v>
      </c>
      <c r="Z348" s="83">
        <f t="shared" si="15"/>
        <v>0</v>
      </c>
      <c r="AA348" s="83" t="e">
        <f t="shared" si="16"/>
        <v>#DIV/0!</v>
      </c>
      <c r="AB348" s="83" t="e">
        <f>AA348-XJO_90DSMR</f>
        <v>#DIV/0!</v>
      </c>
      <c r="AC348" s="83" t="e">
        <f t="shared" si="17"/>
        <v>#DIV/0!</v>
      </c>
    </row>
    <row r="349" spans="25:29" x14ac:dyDescent="0.25">
      <c r="Y349" s="84">
        <f>EOD_T-A349</f>
        <v>42094</v>
      </c>
      <c r="Z349" s="83">
        <f t="shared" si="15"/>
        <v>0</v>
      </c>
      <c r="AA349" s="83" t="e">
        <f t="shared" si="16"/>
        <v>#DIV/0!</v>
      </c>
      <c r="AB349" s="83" t="e">
        <f>AA349-XJO_90DSMR</f>
        <v>#DIV/0!</v>
      </c>
      <c r="AC349" s="83" t="e">
        <f t="shared" si="17"/>
        <v>#DIV/0!</v>
      </c>
    </row>
    <row r="350" spans="25:29" x14ac:dyDescent="0.25">
      <c r="Y350" s="84">
        <f>EOD_T-A350</f>
        <v>42094</v>
      </c>
      <c r="Z350" s="83">
        <f t="shared" si="15"/>
        <v>0</v>
      </c>
      <c r="AA350" s="83" t="e">
        <f t="shared" si="16"/>
        <v>#DIV/0!</v>
      </c>
      <c r="AB350" s="83" t="e">
        <f>AA350-XJO_90DSMR</f>
        <v>#DIV/0!</v>
      </c>
      <c r="AC350" s="83" t="e">
        <f t="shared" si="17"/>
        <v>#DIV/0!</v>
      </c>
    </row>
    <row r="351" spans="25:29" x14ac:dyDescent="0.25">
      <c r="Y351" s="84">
        <f>EOD_T-A351</f>
        <v>42094</v>
      </c>
      <c r="Z351" s="83">
        <f t="shared" si="15"/>
        <v>0</v>
      </c>
      <c r="AA351" s="83" t="e">
        <f t="shared" si="16"/>
        <v>#DIV/0!</v>
      </c>
      <c r="AB351" s="83" t="e">
        <f>AA351-XJO_90DSMR</f>
        <v>#DIV/0!</v>
      </c>
      <c r="AC351" s="83" t="e">
        <f t="shared" si="17"/>
        <v>#DIV/0!</v>
      </c>
    </row>
    <row r="352" spans="25:29" x14ac:dyDescent="0.25">
      <c r="Y352" s="84">
        <f>EOD_T-A352</f>
        <v>42094</v>
      </c>
      <c r="Z352" s="83">
        <f t="shared" si="15"/>
        <v>0</v>
      </c>
      <c r="AA352" s="83" t="e">
        <f t="shared" si="16"/>
        <v>#DIV/0!</v>
      </c>
      <c r="AB352" s="83" t="e">
        <f>AA352-XJO_90DSMR</f>
        <v>#DIV/0!</v>
      </c>
      <c r="AC352" s="83" t="e">
        <f t="shared" si="17"/>
        <v>#DIV/0!</v>
      </c>
    </row>
    <row r="353" spans="25:29" x14ac:dyDescent="0.25">
      <c r="Y353" s="84">
        <f>EOD_T-A353</f>
        <v>42094</v>
      </c>
      <c r="Z353" s="83">
        <f t="shared" si="15"/>
        <v>0</v>
      </c>
      <c r="AA353" s="83" t="e">
        <f t="shared" si="16"/>
        <v>#DIV/0!</v>
      </c>
      <c r="AB353" s="83" t="e">
        <f>AA353-XJO_90DSMR</f>
        <v>#DIV/0!</v>
      </c>
      <c r="AC353" s="83" t="e">
        <f t="shared" si="17"/>
        <v>#DIV/0!</v>
      </c>
    </row>
    <row r="354" spans="25:29" x14ac:dyDescent="0.25">
      <c r="Y354" s="84">
        <f>EOD_T-A354</f>
        <v>42094</v>
      </c>
      <c r="Z354" s="83">
        <f t="shared" si="15"/>
        <v>0</v>
      </c>
      <c r="AA354" s="83" t="e">
        <f t="shared" si="16"/>
        <v>#DIV/0!</v>
      </c>
      <c r="AB354" s="83" t="e">
        <f>AA354-XJO_90DSMR</f>
        <v>#DIV/0!</v>
      </c>
      <c r="AC354" s="83" t="e">
        <f t="shared" si="17"/>
        <v>#DIV/0!</v>
      </c>
    </row>
    <row r="355" spans="25:29" x14ac:dyDescent="0.25">
      <c r="Y355" s="84">
        <f>EOD_T-A355</f>
        <v>42094</v>
      </c>
      <c r="Z355" s="83">
        <f t="shared" si="15"/>
        <v>0</v>
      </c>
      <c r="AA355" s="83" t="e">
        <f t="shared" si="16"/>
        <v>#DIV/0!</v>
      </c>
      <c r="AB355" s="83" t="e">
        <f>AA355-XJO_90DSMR</f>
        <v>#DIV/0!</v>
      </c>
      <c r="AC355" s="83" t="e">
        <f t="shared" si="17"/>
        <v>#DIV/0!</v>
      </c>
    </row>
    <row r="356" spans="25:29" x14ac:dyDescent="0.25">
      <c r="Y356" s="84">
        <f>EOD_T-A356</f>
        <v>42094</v>
      </c>
      <c r="Z356" s="83">
        <f t="shared" si="15"/>
        <v>0</v>
      </c>
      <c r="AA356" s="83" t="e">
        <f t="shared" si="16"/>
        <v>#DIV/0!</v>
      </c>
      <c r="AB356" s="83" t="e">
        <f>AA356-XJO_90DSMR</f>
        <v>#DIV/0!</v>
      </c>
      <c r="AC356" s="83" t="e">
        <f t="shared" si="17"/>
        <v>#DIV/0!</v>
      </c>
    </row>
    <row r="357" spans="25:29" x14ac:dyDescent="0.25">
      <c r="Y357" s="84">
        <f>EOD_T-A357</f>
        <v>42094</v>
      </c>
      <c r="Z357" s="83">
        <f t="shared" si="15"/>
        <v>0</v>
      </c>
      <c r="AA357" s="83" t="e">
        <f t="shared" si="16"/>
        <v>#DIV/0!</v>
      </c>
      <c r="AB357" s="83" t="e">
        <f>AA357-XJO_90DSMR</f>
        <v>#DIV/0!</v>
      </c>
      <c r="AC357" s="83" t="e">
        <f t="shared" si="17"/>
        <v>#DIV/0!</v>
      </c>
    </row>
    <row r="358" spans="25:29" x14ac:dyDescent="0.25">
      <c r="Y358" s="84">
        <f>EOD_T-A358</f>
        <v>42094</v>
      </c>
      <c r="Z358" s="83">
        <f t="shared" si="15"/>
        <v>0</v>
      </c>
      <c r="AA358" s="83" t="e">
        <f t="shared" si="16"/>
        <v>#DIV/0!</v>
      </c>
      <c r="AB358" s="83" t="e">
        <f>AA358-XJO_90DSMR</f>
        <v>#DIV/0!</v>
      </c>
      <c r="AC358" s="83" t="e">
        <f t="shared" si="17"/>
        <v>#DIV/0!</v>
      </c>
    </row>
    <row r="359" spans="25:29" x14ac:dyDescent="0.25">
      <c r="Y359" s="84">
        <f>EOD_T-A359</f>
        <v>42094</v>
      </c>
      <c r="Z359" s="83">
        <f t="shared" si="15"/>
        <v>0</v>
      </c>
      <c r="AA359" s="83" t="e">
        <f t="shared" si="16"/>
        <v>#DIV/0!</v>
      </c>
      <c r="AB359" s="83" t="e">
        <f>AA359-XJO_90DSMR</f>
        <v>#DIV/0!</v>
      </c>
      <c r="AC359" s="83" t="e">
        <f t="shared" si="17"/>
        <v>#DIV/0!</v>
      </c>
    </row>
    <row r="360" spans="25:29" x14ac:dyDescent="0.25">
      <c r="Y360" s="84">
        <f>EOD_T-A360</f>
        <v>42094</v>
      </c>
      <c r="Z360" s="83">
        <f t="shared" si="15"/>
        <v>0</v>
      </c>
      <c r="AA360" s="83" t="e">
        <f t="shared" si="16"/>
        <v>#DIV/0!</v>
      </c>
      <c r="AB360" s="83" t="e">
        <f>AA360-XJO_90DSMR</f>
        <v>#DIV/0!</v>
      </c>
      <c r="AC360" s="83" t="e">
        <f t="shared" si="17"/>
        <v>#DIV/0!</v>
      </c>
    </row>
    <row r="361" spans="25:29" x14ac:dyDescent="0.25">
      <c r="Y361" s="84">
        <f>EOD_T-A361</f>
        <v>42094</v>
      </c>
      <c r="Z361" s="83">
        <f t="shared" si="15"/>
        <v>0</v>
      </c>
      <c r="AA361" s="83" t="e">
        <f t="shared" si="16"/>
        <v>#DIV/0!</v>
      </c>
      <c r="AB361" s="83" t="e">
        <f>AA361-XJO_90DSMR</f>
        <v>#DIV/0!</v>
      </c>
      <c r="AC361" s="83" t="e">
        <f t="shared" si="17"/>
        <v>#DIV/0!</v>
      </c>
    </row>
    <row r="362" spans="25:29" x14ac:dyDescent="0.25">
      <c r="Y362" s="84">
        <f>EOD_T-A362</f>
        <v>42094</v>
      </c>
      <c r="Z362" s="83">
        <f t="shared" si="15"/>
        <v>0</v>
      </c>
      <c r="AA362" s="83" t="e">
        <f t="shared" si="16"/>
        <v>#DIV/0!</v>
      </c>
      <c r="AB362" s="83" t="e">
        <f>AA362-XJO_90DSMR</f>
        <v>#DIV/0!</v>
      </c>
      <c r="AC362" s="83" t="e">
        <f t="shared" si="17"/>
        <v>#DIV/0!</v>
      </c>
    </row>
    <row r="363" spans="25:29" x14ac:dyDescent="0.25">
      <c r="Y363" s="84">
        <f>EOD_T-A363</f>
        <v>42094</v>
      </c>
      <c r="Z363" s="83">
        <f t="shared" si="15"/>
        <v>0</v>
      </c>
      <c r="AA363" s="83" t="e">
        <f t="shared" si="16"/>
        <v>#DIV/0!</v>
      </c>
      <c r="AB363" s="83" t="e">
        <f>AA363-XJO_90DSMR</f>
        <v>#DIV/0!</v>
      </c>
      <c r="AC363" s="83" t="e">
        <f t="shared" si="17"/>
        <v>#DIV/0!</v>
      </c>
    </row>
    <row r="364" spans="25:29" x14ac:dyDescent="0.25">
      <c r="Y364" s="84">
        <f>EOD_T-A364</f>
        <v>42094</v>
      </c>
      <c r="Z364" s="83">
        <f t="shared" si="15"/>
        <v>0</v>
      </c>
      <c r="AA364" s="83" t="e">
        <f t="shared" si="16"/>
        <v>#DIV/0!</v>
      </c>
      <c r="AB364" s="83" t="e">
        <f>AA364-XJO_90DSMR</f>
        <v>#DIV/0!</v>
      </c>
      <c r="AC364" s="83" t="e">
        <f t="shared" si="17"/>
        <v>#DIV/0!</v>
      </c>
    </row>
    <row r="365" spans="25:29" x14ac:dyDescent="0.25">
      <c r="Y365" s="84">
        <f>EOD_T-A365</f>
        <v>42094</v>
      </c>
      <c r="Z365" s="83">
        <f t="shared" si="15"/>
        <v>0</v>
      </c>
      <c r="AA365" s="83" t="e">
        <f t="shared" si="16"/>
        <v>#DIV/0!</v>
      </c>
      <c r="AB365" s="83" t="e">
        <f>AA365-XJO_90DSMR</f>
        <v>#DIV/0!</v>
      </c>
      <c r="AC365" s="83" t="e">
        <f t="shared" si="17"/>
        <v>#DIV/0!</v>
      </c>
    </row>
    <row r="366" spans="25:29" x14ac:dyDescent="0.25">
      <c r="Y366" s="84">
        <f>EOD_T-A366</f>
        <v>42094</v>
      </c>
      <c r="Z366" s="83">
        <f t="shared" si="15"/>
        <v>0</v>
      </c>
      <c r="AA366" s="83" t="e">
        <f t="shared" si="16"/>
        <v>#DIV/0!</v>
      </c>
      <c r="AB366" s="83" t="e">
        <f>AA366-XJO_90DSMR</f>
        <v>#DIV/0!</v>
      </c>
      <c r="AC366" s="83" t="e">
        <f t="shared" si="17"/>
        <v>#DIV/0!</v>
      </c>
    </row>
    <row r="367" spans="25:29" x14ac:dyDescent="0.25">
      <c r="Y367" s="84">
        <f>EOD_T-A367</f>
        <v>42094</v>
      </c>
      <c r="Z367" s="83">
        <f t="shared" si="15"/>
        <v>0</v>
      </c>
      <c r="AA367" s="83" t="e">
        <f t="shared" si="16"/>
        <v>#DIV/0!</v>
      </c>
      <c r="AB367" s="83" t="e">
        <f>AA367-XJO_90DSMR</f>
        <v>#DIV/0!</v>
      </c>
      <c r="AC367" s="83" t="e">
        <f t="shared" si="17"/>
        <v>#DIV/0!</v>
      </c>
    </row>
    <row r="368" spans="25:29" x14ac:dyDescent="0.25">
      <c r="Y368" s="84">
        <f>EOD_T-A368</f>
        <v>42094</v>
      </c>
      <c r="Z368" s="83">
        <f t="shared" si="15"/>
        <v>0</v>
      </c>
      <c r="AA368" s="83" t="e">
        <f t="shared" si="16"/>
        <v>#DIV/0!</v>
      </c>
      <c r="AB368" s="83" t="e">
        <f>AA368-XJO_90DSMR</f>
        <v>#DIV/0!</v>
      </c>
      <c r="AC368" s="83" t="e">
        <f t="shared" si="17"/>
        <v>#DIV/0!</v>
      </c>
    </row>
    <row r="369" spans="25:29" x14ac:dyDescent="0.25">
      <c r="Y369" s="84">
        <f>EOD_T-A369</f>
        <v>42094</v>
      </c>
      <c r="Z369" s="83">
        <f t="shared" si="15"/>
        <v>0</v>
      </c>
      <c r="AA369" s="83" t="e">
        <f t="shared" si="16"/>
        <v>#DIV/0!</v>
      </c>
      <c r="AB369" s="83" t="e">
        <f>AA369-XJO_90DSMR</f>
        <v>#DIV/0!</v>
      </c>
      <c r="AC369" s="83" t="e">
        <f t="shared" si="17"/>
        <v>#DIV/0!</v>
      </c>
    </row>
    <row r="370" spans="25:29" x14ac:dyDescent="0.25">
      <c r="Y370" s="84">
        <f>EOD_T-A370</f>
        <v>42094</v>
      </c>
      <c r="Z370" s="83">
        <f t="shared" si="15"/>
        <v>0</v>
      </c>
      <c r="AA370" s="83" t="e">
        <f t="shared" si="16"/>
        <v>#DIV/0!</v>
      </c>
      <c r="AB370" s="83" t="e">
        <f>AA370-XJO_90DSMR</f>
        <v>#DIV/0!</v>
      </c>
      <c r="AC370" s="83" t="e">
        <f t="shared" si="17"/>
        <v>#DIV/0!</v>
      </c>
    </row>
    <row r="371" spans="25:29" x14ac:dyDescent="0.25">
      <c r="Y371" s="84">
        <f>EOD_T-A371</f>
        <v>42094</v>
      </c>
      <c r="Z371" s="83">
        <f t="shared" si="15"/>
        <v>0</v>
      </c>
      <c r="AA371" s="83" t="e">
        <f t="shared" si="16"/>
        <v>#DIV/0!</v>
      </c>
      <c r="AB371" s="83" t="e">
        <f>AA371-XJO_90DSMR</f>
        <v>#DIV/0!</v>
      </c>
      <c r="AC371" s="83" t="e">
        <f t="shared" si="17"/>
        <v>#DIV/0!</v>
      </c>
    </row>
    <row r="372" spans="25:29" x14ac:dyDescent="0.25">
      <c r="Y372" s="84">
        <f>EOD_T-A372</f>
        <v>42094</v>
      </c>
      <c r="Z372" s="83">
        <f t="shared" si="15"/>
        <v>0</v>
      </c>
      <c r="AA372" s="83" t="e">
        <f t="shared" si="16"/>
        <v>#DIV/0!</v>
      </c>
      <c r="AB372" s="83" t="e">
        <f>AA372-XJO_90DSMR</f>
        <v>#DIV/0!</v>
      </c>
      <c r="AC372" s="83" t="e">
        <f t="shared" si="17"/>
        <v>#DIV/0!</v>
      </c>
    </row>
    <row r="373" spans="25:29" x14ac:dyDescent="0.25">
      <c r="Y373" s="84">
        <f>EOD_T-A373</f>
        <v>42094</v>
      </c>
      <c r="Z373" s="83">
        <f t="shared" si="15"/>
        <v>0</v>
      </c>
      <c r="AA373" s="83" t="e">
        <f t="shared" si="16"/>
        <v>#DIV/0!</v>
      </c>
      <c r="AB373" s="83" t="e">
        <f>AA373-XJO_90DSMR</f>
        <v>#DIV/0!</v>
      </c>
      <c r="AC373" s="83" t="e">
        <f t="shared" si="17"/>
        <v>#DIV/0!</v>
      </c>
    </row>
    <row r="374" spans="25:29" x14ac:dyDescent="0.25">
      <c r="Y374" s="84">
        <f>EOD_T-A374</f>
        <v>42094</v>
      </c>
      <c r="Z374" s="83">
        <f t="shared" si="15"/>
        <v>0</v>
      </c>
      <c r="AA374" s="83" t="e">
        <f t="shared" si="16"/>
        <v>#DIV/0!</v>
      </c>
      <c r="AB374" s="83" t="e">
        <f>AA374-XJO_90DSMR</f>
        <v>#DIV/0!</v>
      </c>
      <c r="AC374" s="83" t="e">
        <f t="shared" si="17"/>
        <v>#DIV/0!</v>
      </c>
    </row>
    <row r="375" spans="25:29" x14ac:dyDescent="0.25">
      <c r="Y375" s="84">
        <f>EOD_T-A375</f>
        <v>42094</v>
      </c>
      <c r="Z375" s="83">
        <f t="shared" si="15"/>
        <v>0</v>
      </c>
      <c r="AA375" s="83" t="e">
        <f t="shared" si="16"/>
        <v>#DIV/0!</v>
      </c>
      <c r="AB375" s="83" t="e">
        <f>AA375-XJO_90DSMR</f>
        <v>#DIV/0!</v>
      </c>
      <c r="AC375" s="83" t="e">
        <f t="shared" si="17"/>
        <v>#DIV/0!</v>
      </c>
    </row>
    <row r="376" spans="25:29" x14ac:dyDescent="0.25">
      <c r="Y376" s="84">
        <f>EOD_T-A376</f>
        <v>42094</v>
      </c>
      <c r="Z376" s="83">
        <f t="shared" si="15"/>
        <v>0</v>
      </c>
      <c r="AA376" s="83" t="e">
        <f t="shared" si="16"/>
        <v>#DIV/0!</v>
      </c>
      <c r="AB376" s="83" t="e">
        <f>AA376-XJO_90DSMR</f>
        <v>#DIV/0!</v>
      </c>
      <c r="AC376" s="83" t="e">
        <f t="shared" si="17"/>
        <v>#DIV/0!</v>
      </c>
    </row>
    <row r="377" spans="25:29" x14ac:dyDescent="0.25">
      <c r="Y377" s="84">
        <f>EOD_T-A377</f>
        <v>42094</v>
      </c>
      <c r="Z377" s="83">
        <f t="shared" si="15"/>
        <v>0</v>
      </c>
      <c r="AA377" s="83" t="e">
        <f t="shared" si="16"/>
        <v>#DIV/0!</v>
      </c>
      <c r="AB377" s="83" t="e">
        <f>AA377-XJO_90DSMR</f>
        <v>#DIV/0!</v>
      </c>
      <c r="AC377" s="83" t="e">
        <f t="shared" si="17"/>
        <v>#DIV/0!</v>
      </c>
    </row>
    <row r="378" spans="25:29" x14ac:dyDescent="0.25">
      <c r="Y378" s="84">
        <f>EOD_T-A378</f>
        <v>42094</v>
      </c>
      <c r="Z378" s="83">
        <f t="shared" si="15"/>
        <v>0</v>
      </c>
      <c r="AA378" s="83" t="e">
        <f t="shared" si="16"/>
        <v>#DIV/0!</v>
      </c>
      <c r="AB378" s="83" t="e">
        <f>AA378-XJO_90DSMR</f>
        <v>#DIV/0!</v>
      </c>
      <c r="AC378" s="83" t="e">
        <f t="shared" si="17"/>
        <v>#DIV/0!</v>
      </c>
    </row>
    <row r="379" spans="25:29" x14ac:dyDescent="0.25">
      <c r="Y379" s="84">
        <f>EOD_T-A379</f>
        <v>42094</v>
      </c>
      <c r="Z379" s="83">
        <f t="shared" si="15"/>
        <v>0</v>
      </c>
      <c r="AA379" s="83" t="e">
        <f t="shared" si="16"/>
        <v>#DIV/0!</v>
      </c>
      <c r="AB379" s="83" t="e">
        <f>AA379-XJO_90DSMR</f>
        <v>#DIV/0!</v>
      </c>
      <c r="AC379" s="83" t="e">
        <f t="shared" si="17"/>
        <v>#DIV/0!</v>
      </c>
    </row>
    <row r="380" spans="25:29" x14ac:dyDescent="0.25">
      <c r="Y380" s="84">
        <f>EOD_T-A380</f>
        <v>42094</v>
      </c>
      <c r="Z380" s="83">
        <f t="shared" si="15"/>
        <v>0</v>
      </c>
      <c r="AA380" s="83" t="e">
        <f t="shared" si="16"/>
        <v>#DIV/0!</v>
      </c>
      <c r="AB380" s="83" t="e">
        <f>AA380-XJO_90DSMR</f>
        <v>#DIV/0!</v>
      </c>
      <c r="AC380" s="83" t="e">
        <f t="shared" si="17"/>
        <v>#DIV/0!</v>
      </c>
    </row>
    <row r="381" spans="25:29" x14ac:dyDescent="0.25">
      <c r="Y381" s="84">
        <f>EOD_T-A381</f>
        <v>42094</v>
      </c>
      <c r="Z381" s="83">
        <f t="shared" si="15"/>
        <v>0</v>
      </c>
      <c r="AA381" s="83" t="e">
        <f t="shared" si="16"/>
        <v>#DIV/0!</v>
      </c>
      <c r="AB381" s="83" t="e">
        <f>AA381-XJO_90DSMR</f>
        <v>#DIV/0!</v>
      </c>
      <c r="AC381" s="83" t="e">
        <f t="shared" si="17"/>
        <v>#DIV/0!</v>
      </c>
    </row>
    <row r="382" spans="25:29" x14ac:dyDescent="0.25">
      <c r="Y382" s="84">
        <f>EOD_T-A382</f>
        <v>42094</v>
      </c>
      <c r="Z382" s="83">
        <f t="shared" si="15"/>
        <v>0</v>
      </c>
      <c r="AA382" s="83" t="e">
        <f t="shared" si="16"/>
        <v>#DIV/0!</v>
      </c>
      <c r="AB382" s="83" t="e">
        <f>AA382-XJO_90DSMR</f>
        <v>#DIV/0!</v>
      </c>
      <c r="AC382" s="83" t="e">
        <f t="shared" si="17"/>
        <v>#DIV/0!</v>
      </c>
    </row>
    <row r="383" spans="25:29" x14ac:dyDescent="0.25">
      <c r="Y383" s="84">
        <f>EOD_T-A383</f>
        <v>42094</v>
      </c>
      <c r="Z383" s="83">
        <f t="shared" si="15"/>
        <v>0</v>
      </c>
      <c r="AA383" s="83" t="e">
        <f t="shared" si="16"/>
        <v>#DIV/0!</v>
      </c>
      <c r="AB383" s="83" t="e">
        <f>AA383-XJO_90DSMR</f>
        <v>#DIV/0!</v>
      </c>
      <c r="AC383" s="83" t="e">
        <f t="shared" si="17"/>
        <v>#DIV/0!</v>
      </c>
    </row>
    <row r="384" spans="25:29" x14ac:dyDescent="0.25">
      <c r="Y384" s="84">
        <f>EOD_T-A384</f>
        <v>42094</v>
      </c>
      <c r="Z384" s="83">
        <f t="shared" si="15"/>
        <v>0</v>
      </c>
      <c r="AA384" s="83" t="e">
        <f t="shared" si="16"/>
        <v>#DIV/0!</v>
      </c>
      <c r="AB384" s="83" t="e">
        <f>AA384-XJO_90DSMR</f>
        <v>#DIV/0!</v>
      </c>
      <c r="AC384" s="83" t="e">
        <f t="shared" si="17"/>
        <v>#DIV/0!</v>
      </c>
    </row>
    <row r="385" spans="25:29" x14ac:dyDescent="0.25">
      <c r="Y385" s="84">
        <f>EOD_T-A385</f>
        <v>42094</v>
      </c>
      <c r="Z385" s="83">
        <f t="shared" si="15"/>
        <v>0</v>
      </c>
      <c r="AA385" s="83" t="e">
        <f t="shared" si="16"/>
        <v>#DIV/0!</v>
      </c>
      <c r="AB385" s="83" t="e">
        <f>AA385-XJO_90DSMR</f>
        <v>#DIV/0!</v>
      </c>
      <c r="AC385" s="83" t="e">
        <f t="shared" si="17"/>
        <v>#DIV/0!</v>
      </c>
    </row>
    <row r="386" spans="25:29" x14ac:dyDescent="0.25">
      <c r="Y386" s="84">
        <f>EOD_T-A386</f>
        <v>42094</v>
      </c>
      <c r="Z386" s="83">
        <f t="shared" si="15"/>
        <v>0</v>
      </c>
      <c r="AA386" s="83" t="e">
        <f t="shared" si="16"/>
        <v>#DIV/0!</v>
      </c>
      <c r="AB386" s="83" t="e">
        <f>AA386-XJO_90DSMR</f>
        <v>#DIV/0!</v>
      </c>
      <c r="AC386" s="83" t="e">
        <f t="shared" si="17"/>
        <v>#DIV/0!</v>
      </c>
    </row>
    <row r="387" spans="25:29" x14ac:dyDescent="0.25">
      <c r="Y387" s="84">
        <f>EOD_T-A387</f>
        <v>42094</v>
      </c>
      <c r="Z387" s="83">
        <f t="shared" si="15"/>
        <v>0</v>
      </c>
      <c r="AA387" s="83" t="e">
        <f t="shared" si="16"/>
        <v>#DIV/0!</v>
      </c>
      <c r="AB387" s="83" t="e">
        <f>AA387-XJO_90DSMR</f>
        <v>#DIV/0!</v>
      </c>
      <c r="AC387" s="83" t="e">
        <f t="shared" si="17"/>
        <v>#DIV/0!</v>
      </c>
    </row>
    <row r="388" spans="25:29" x14ac:dyDescent="0.25">
      <c r="Y388" s="84">
        <f>EOD_T-A388</f>
        <v>42094</v>
      </c>
      <c r="Z388" s="83">
        <f t="shared" si="15"/>
        <v>0</v>
      </c>
      <c r="AA388" s="83" t="e">
        <f t="shared" si="16"/>
        <v>#DIV/0!</v>
      </c>
      <c r="AB388" s="83" t="e">
        <f>AA388-XJO_90DSMR</f>
        <v>#DIV/0!</v>
      </c>
      <c r="AC388" s="83" t="e">
        <f t="shared" si="17"/>
        <v>#DIV/0!</v>
      </c>
    </row>
    <row r="389" spans="25:29" x14ac:dyDescent="0.25">
      <c r="Y389" s="84">
        <f>EOD_T-A389</f>
        <v>42094</v>
      </c>
      <c r="Z389" s="83">
        <f t="shared" si="15"/>
        <v>0</v>
      </c>
      <c r="AA389" s="83" t="e">
        <f t="shared" si="16"/>
        <v>#DIV/0!</v>
      </c>
      <c r="AB389" s="83" t="e">
        <f>AA389-XJO_90DSMR</f>
        <v>#DIV/0!</v>
      </c>
      <c r="AC389" s="83" t="e">
        <f t="shared" si="17"/>
        <v>#DIV/0!</v>
      </c>
    </row>
    <row r="390" spans="25:29" x14ac:dyDescent="0.25">
      <c r="Y390" s="84">
        <f>EOD_T-A390</f>
        <v>42094</v>
      </c>
      <c r="Z390" s="83">
        <f t="shared" si="15"/>
        <v>0</v>
      </c>
      <c r="AA390" s="83" t="e">
        <f t="shared" si="16"/>
        <v>#DIV/0!</v>
      </c>
      <c r="AB390" s="83" t="e">
        <f>AA390-XJO_90DSMR</f>
        <v>#DIV/0!</v>
      </c>
      <c r="AC390" s="83" t="e">
        <f t="shared" si="17"/>
        <v>#DIV/0!</v>
      </c>
    </row>
    <row r="391" spans="25:29" x14ac:dyDescent="0.25">
      <c r="Y391" s="84">
        <f>EOD_T-A391</f>
        <v>42094</v>
      </c>
      <c r="Z391" s="83">
        <f t="shared" si="15"/>
        <v>0</v>
      </c>
      <c r="AA391" s="83" t="e">
        <f t="shared" si="16"/>
        <v>#DIV/0!</v>
      </c>
      <c r="AB391" s="83" t="e">
        <f>AA391-XJO_90DSMR</f>
        <v>#DIV/0!</v>
      </c>
      <c r="AC391" s="83" t="e">
        <f t="shared" si="17"/>
        <v>#DIV/0!</v>
      </c>
    </row>
    <row r="392" spans="25:29" x14ac:dyDescent="0.25">
      <c r="Y392" s="84">
        <f>EOD_T-A392</f>
        <v>42094</v>
      </c>
      <c r="Z392" s="83">
        <f t="shared" si="15"/>
        <v>0</v>
      </c>
      <c r="AA392" s="83" t="e">
        <f t="shared" si="16"/>
        <v>#DIV/0!</v>
      </c>
      <c r="AB392" s="83" t="e">
        <f>AA392-XJO_90DSMR</f>
        <v>#DIV/0!</v>
      </c>
      <c r="AC392" s="83" t="e">
        <f t="shared" si="17"/>
        <v>#DIV/0!</v>
      </c>
    </row>
    <row r="393" spans="25:29" x14ac:dyDescent="0.25">
      <c r="Y393" s="84">
        <f>EOD_T-A393</f>
        <v>42094</v>
      </c>
      <c r="Z393" s="83">
        <f t="shared" si="15"/>
        <v>0</v>
      </c>
      <c r="AA393" s="83" t="e">
        <f t="shared" si="16"/>
        <v>#DIV/0!</v>
      </c>
      <c r="AB393" s="83" t="e">
        <f>AA393-XJO_90DSMR</f>
        <v>#DIV/0!</v>
      </c>
      <c r="AC393" s="83" t="e">
        <f t="shared" si="17"/>
        <v>#DIV/0!</v>
      </c>
    </row>
    <row r="394" spans="25:29" x14ac:dyDescent="0.25">
      <c r="Y394" s="84">
        <f>EOD_T-A394</f>
        <v>42094</v>
      </c>
      <c r="Z394" s="83">
        <f t="shared" si="15"/>
        <v>0</v>
      </c>
      <c r="AA394" s="83" t="e">
        <f t="shared" si="16"/>
        <v>#DIV/0!</v>
      </c>
      <c r="AB394" s="83" t="e">
        <f>AA394-XJO_90DSMR</f>
        <v>#DIV/0!</v>
      </c>
      <c r="AC394" s="83" t="e">
        <f t="shared" si="17"/>
        <v>#DIV/0!</v>
      </c>
    </row>
    <row r="395" spans="25:29" x14ac:dyDescent="0.25">
      <c r="Y395" s="84">
        <f>EOD_T-A395</f>
        <v>42094</v>
      </c>
      <c r="Z395" s="83">
        <f t="shared" si="15"/>
        <v>0</v>
      </c>
      <c r="AA395" s="83" t="e">
        <f t="shared" si="16"/>
        <v>#DIV/0!</v>
      </c>
      <c r="AB395" s="83" t="e">
        <f>AA395-XJO_90DSMR</f>
        <v>#DIV/0!</v>
      </c>
      <c r="AC395" s="83" t="e">
        <f t="shared" si="17"/>
        <v>#DIV/0!</v>
      </c>
    </row>
    <row r="396" spans="25:29" x14ac:dyDescent="0.25">
      <c r="Y396" s="84">
        <f>EOD_T-A396</f>
        <v>42094</v>
      </c>
      <c r="Z396" s="83">
        <f t="shared" ref="Z396:Z459" si="18">B396-B398</f>
        <v>0</v>
      </c>
      <c r="AA396" s="83" t="e">
        <f t="shared" ref="AA396:AA459" si="19">Z396/B397*100</f>
        <v>#DIV/0!</v>
      </c>
      <c r="AB396" s="83" t="e">
        <f>AA396-XJO_90DSMR</f>
        <v>#DIV/0!</v>
      </c>
      <c r="AC396" s="83" t="e">
        <f t="shared" ref="AC396:AC459" si="20">AB396*AB396</f>
        <v>#DIV/0!</v>
      </c>
    </row>
    <row r="397" spans="25:29" x14ac:dyDescent="0.25">
      <c r="Y397" s="84">
        <f>EOD_T-A397</f>
        <v>42094</v>
      </c>
      <c r="Z397" s="83">
        <f t="shared" si="18"/>
        <v>0</v>
      </c>
      <c r="AA397" s="83" t="e">
        <f t="shared" si="19"/>
        <v>#DIV/0!</v>
      </c>
      <c r="AB397" s="83" t="e">
        <f>AA397-XJO_90DSMR</f>
        <v>#DIV/0!</v>
      </c>
      <c r="AC397" s="83" t="e">
        <f t="shared" si="20"/>
        <v>#DIV/0!</v>
      </c>
    </row>
    <row r="398" spans="25:29" x14ac:dyDescent="0.25">
      <c r="Y398" s="84">
        <f>EOD_T-A398</f>
        <v>42094</v>
      </c>
      <c r="Z398" s="83">
        <f t="shared" si="18"/>
        <v>0</v>
      </c>
      <c r="AA398" s="83" t="e">
        <f t="shared" si="19"/>
        <v>#DIV/0!</v>
      </c>
      <c r="AB398" s="83" t="e">
        <f>AA398-XJO_90DSMR</f>
        <v>#DIV/0!</v>
      </c>
      <c r="AC398" s="83" t="e">
        <f t="shared" si="20"/>
        <v>#DIV/0!</v>
      </c>
    </row>
    <row r="399" spans="25:29" x14ac:dyDescent="0.25">
      <c r="Y399" s="84">
        <f>EOD_T-A399</f>
        <v>42094</v>
      </c>
      <c r="Z399" s="83">
        <f t="shared" si="18"/>
        <v>0</v>
      </c>
      <c r="AA399" s="83" t="e">
        <f t="shared" si="19"/>
        <v>#DIV/0!</v>
      </c>
      <c r="AB399" s="83" t="e">
        <f>AA399-XJO_90DSMR</f>
        <v>#DIV/0!</v>
      </c>
      <c r="AC399" s="83" t="e">
        <f t="shared" si="20"/>
        <v>#DIV/0!</v>
      </c>
    </row>
    <row r="400" spans="25:29" x14ac:dyDescent="0.25">
      <c r="Y400" s="84">
        <f>EOD_T-A400</f>
        <v>42094</v>
      </c>
      <c r="Z400" s="83">
        <f t="shared" si="18"/>
        <v>0</v>
      </c>
      <c r="AA400" s="83" t="e">
        <f t="shared" si="19"/>
        <v>#DIV/0!</v>
      </c>
      <c r="AB400" s="83" t="e">
        <f>AA400-XJO_90DSMR</f>
        <v>#DIV/0!</v>
      </c>
      <c r="AC400" s="83" t="e">
        <f t="shared" si="20"/>
        <v>#DIV/0!</v>
      </c>
    </row>
    <row r="401" spans="25:29" x14ac:dyDescent="0.25">
      <c r="Y401" s="84">
        <f>EOD_T-A401</f>
        <v>42094</v>
      </c>
      <c r="Z401" s="83">
        <f t="shared" si="18"/>
        <v>0</v>
      </c>
      <c r="AA401" s="83" t="e">
        <f t="shared" si="19"/>
        <v>#DIV/0!</v>
      </c>
      <c r="AB401" s="83" t="e">
        <f>AA401-XJO_90DSMR</f>
        <v>#DIV/0!</v>
      </c>
      <c r="AC401" s="83" t="e">
        <f t="shared" si="20"/>
        <v>#DIV/0!</v>
      </c>
    </row>
    <row r="402" spans="25:29" x14ac:dyDescent="0.25">
      <c r="Y402" s="84">
        <f>EOD_T-A402</f>
        <v>42094</v>
      </c>
      <c r="Z402" s="83">
        <f t="shared" si="18"/>
        <v>0</v>
      </c>
      <c r="AA402" s="83" t="e">
        <f t="shared" si="19"/>
        <v>#DIV/0!</v>
      </c>
      <c r="AB402" s="83" t="e">
        <f>AA402-XJO_90DSMR</f>
        <v>#DIV/0!</v>
      </c>
      <c r="AC402" s="83" t="e">
        <f t="shared" si="20"/>
        <v>#DIV/0!</v>
      </c>
    </row>
    <row r="403" spans="25:29" x14ac:dyDescent="0.25">
      <c r="Y403" s="84">
        <f>EOD_T-A403</f>
        <v>42094</v>
      </c>
      <c r="Z403" s="83">
        <f t="shared" si="18"/>
        <v>0</v>
      </c>
      <c r="AA403" s="83" t="e">
        <f t="shared" si="19"/>
        <v>#DIV/0!</v>
      </c>
      <c r="AB403" s="83" t="e">
        <f>AA403-XJO_90DSMR</f>
        <v>#DIV/0!</v>
      </c>
      <c r="AC403" s="83" t="e">
        <f t="shared" si="20"/>
        <v>#DIV/0!</v>
      </c>
    </row>
    <row r="404" spans="25:29" x14ac:dyDescent="0.25">
      <c r="Y404" s="84">
        <f>EOD_T-A404</f>
        <v>42094</v>
      </c>
      <c r="Z404" s="83">
        <f t="shared" si="18"/>
        <v>0</v>
      </c>
      <c r="AA404" s="83" t="e">
        <f t="shared" si="19"/>
        <v>#DIV/0!</v>
      </c>
      <c r="AB404" s="83" t="e">
        <f>AA404-XJO_90DSMR</f>
        <v>#DIV/0!</v>
      </c>
      <c r="AC404" s="83" t="e">
        <f t="shared" si="20"/>
        <v>#DIV/0!</v>
      </c>
    </row>
    <row r="405" spans="25:29" x14ac:dyDescent="0.25">
      <c r="Y405" s="84">
        <f>EOD_T-A405</f>
        <v>42094</v>
      </c>
      <c r="Z405" s="83">
        <f t="shared" si="18"/>
        <v>0</v>
      </c>
      <c r="AA405" s="83" t="e">
        <f t="shared" si="19"/>
        <v>#DIV/0!</v>
      </c>
      <c r="AB405" s="83" t="e">
        <f>AA405-XJO_90DSMR</f>
        <v>#DIV/0!</v>
      </c>
      <c r="AC405" s="83" t="e">
        <f t="shared" si="20"/>
        <v>#DIV/0!</v>
      </c>
    </row>
    <row r="406" spans="25:29" x14ac:dyDescent="0.25">
      <c r="Y406" s="84">
        <f>EOD_T-A406</f>
        <v>42094</v>
      </c>
      <c r="Z406" s="83">
        <f t="shared" si="18"/>
        <v>0</v>
      </c>
      <c r="AA406" s="83" t="e">
        <f t="shared" si="19"/>
        <v>#DIV/0!</v>
      </c>
      <c r="AB406" s="83" t="e">
        <f>AA406-XJO_90DSMR</f>
        <v>#DIV/0!</v>
      </c>
      <c r="AC406" s="83" t="e">
        <f t="shared" si="20"/>
        <v>#DIV/0!</v>
      </c>
    </row>
    <row r="407" spans="25:29" x14ac:dyDescent="0.25">
      <c r="Y407" s="84">
        <f>EOD_T-A407</f>
        <v>42094</v>
      </c>
      <c r="Z407" s="83">
        <f t="shared" si="18"/>
        <v>0</v>
      </c>
      <c r="AA407" s="83" t="e">
        <f t="shared" si="19"/>
        <v>#DIV/0!</v>
      </c>
      <c r="AB407" s="83" t="e">
        <f>AA407-XJO_90DSMR</f>
        <v>#DIV/0!</v>
      </c>
      <c r="AC407" s="83" t="e">
        <f t="shared" si="20"/>
        <v>#DIV/0!</v>
      </c>
    </row>
    <row r="408" spans="25:29" x14ac:dyDescent="0.25">
      <c r="Y408" s="84">
        <f>EOD_T-A408</f>
        <v>42094</v>
      </c>
      <c r="Z408" s="83">
        <f t="shared" si="18"/>
        <v>0</v>
      </c>
      <c r="AA408" s="83" t="e">
        <f t="shared" si="19"/>
        <v>#DIV/0!</v>
      </c>
      <c r="AB408" s="83" t="e">
        <f>AA408-XJO_90DSMR</f>
        <v>#DIV/0!</v>
      </c>
      <c r="AC408" s="83" t="e">
        <f t="shared" si="20"/>
        <v>#DIV/0!</v>
      </c>
    </row>
    <row r="409" spans="25:29" x14ac:dyDescent="0.25">
      <c r="Y409" s="84">
        <f>EOD_T-A409</f>
        <v>42094</v>
      </c>
      <c r="Z409" s="83">
        <f t="shared" si="18"/>
        <v>0</v>
      </c>
      <c r="AA409" s="83" t="e">
        <f t="shared" si="19"/>
        <v>#DIV/0!</v>
      </c>
      <c r="AB409" s="83" t="e">
        <f>AA409-XJO_90DSMR</f>
        <v>#DIV/0!</v>
      </c>
      <c r="AC409" s="83" t="e">
        <f t="shared" si="20"/>
        <v>#DIV/0!</v>
      </c>
    </row>
    <row r="410" spans="25:29" x14ac:dyDescent="0.25">
      <c r="Y410" s="84">
        <f>EOD_T-A410</f>
        <v>42094</v>
      </c>
      <c r="Z410" s="83">
        <f t="shared" si="18"/>
        <v>0</v>
      </c>
      <c r="AA410" s="83" t="e">
        <f t="shared" si="19"/>
        <v>#DIV/0!</v>
      </c>
      <c r="AB410" s="83" t="e">
        <f>AA410-XJO_90DSMR</f>
        <v>#DIV/0!</v>
      </c>
      <c r="AC410" s="83" t="e">
        <f t="shared" si="20"/>
        <v>#DIV/0!</v>
      </c>
    </row>
    <row r="411" spans="25:29" x14ac:dyDescent="0.25">
      <c r="Y411" s="84">
        <f>EOD_T-A411</f>
        <v>42094</v>
      </c>
      <c r="Z411" s="83">
        <f t="shared" si="18"/>
        <v>0</v>
      </c>
      <c r="AA411" s="83" t="e">
        <f t="shared" si="19"/>
        <v>#DIV/0!</v>
      </c>
      <c r="AB411" s="83" t="e">
        <f>AA411-XJO_90DSMR</f>
        <v>#DIV/0!</v>
      </c>
      <c r="AC411" s="83" t="e">
        <f t="shared" si="20"/>
        <v>#DIV/0!</v>
      </c>
    </row>
    <row r="412" spans="25:29" x14ac:dyDescent="0.25">
      <c r="Y412" s="84">
        <f>EOD_T-A412</f>
        <v>42094</v>
      </c>
      <c r="Z412" s="83">
        <f t="shared" si="18"/>
        <v>0</v>
      </c>
      <c r="AA412" s="83" t="e">
        <f t="shared" si="19"/>
        <v>#DIV/0!</v>
      </c>
      <c r="AB412" s="83" t="e">
        <f>AA412-XJO_90DSMR</f>
        <v>#DIV/0!</v>
      </c>
      <c r="AC412" s="83" t="e">
        <f t="shared" si="20"/>
        <v>#DIV/0!</v>
      </c>
    </row>
    <row r="413" spans="25:29" x14ac:dyDescent="0.25">
      <c r="Y413" s="84">
        <f>EOD_T-A413</f>
        <v>42094</v>
      </c>
      <c r="Z413" s="83">
        <f t="shared" si="18"/>
        <v>0</v>
      </c>
      <c r="AA413" s="83" t="e">
        <f t="shared" si="19"/>
        <v>#DIV/0!</v>
      </c>
      <c r="AB413" s="83" t="e">
        <f>AA413-XJO_90DSMR</f>
        <v>#DIV/0!</v>
      </c>
      <c r="AC413" s="83" t="e">
        <f t="shared" si="20"/>
        <v>#DIV/0!</v>
      </c>
    </row>
    <row r="414" spans="25:29" x14ac:dyDescent="0.25">
      <c r="Y414" s="84">
        <f>EOD_T-A414</f>
        <v>42094</v>
      </c>
      <c r="Z414" s="83">
        <f t="shared" si="18"/>
        <v>0</v>
      </c>
      <c r="AA414" s="83" t="e">
        <f t="shared" si="19"/>
        <v>#DIV/0!</v>
      </c>
      <c r="AB414" s="83" t="e">
        <f>AA414-XJO_90DSMR</f>
        <v>#DIV/0!</v>
      </c>
      <c r="AC414" s="83" t="e">
        <f t="shared" si="20"/>
        <v>#DIV/0!</v>
      </c>
    </row>
    <row r="415" spans="25:29" x14ac:dyDescent="0.25">
      <c r="Y415" s="84">
        <f>EOD_T-A415</f>
        <v>42094</v>
      </c>
      <c r="Z415" s="83">
        <f t="shared" si="18"/>
        <v>0</v>
      </c>
      <c r="AA415" s="83" t="e">
        <f t="shared" si="19"/>
        <v>#DIV/0!</v>
      </c>
      <c r="AB415" s="83" t="e">
        <f>AA415-XJO_90DSMR</f>
        <v>#DIV/0!</v>
      </c>
      <c r="AC415" s="83" t="e">
        <f t="shared" si="20"/>
        <v>#DIV/0!</v>
      </c>
    </row>
    <row r="416" spans="25:29" x14ac:dyDescent="0.25">
      <c r="Y416" s="84">
        <f>EOD_T-A416</f>
        <v>42094</v>
      </c>
      <c r="Z416" s="83">
        <f t="shared" si="18"/>
        <v>0</v>
      </c>
      <c r="AA416" s="83" t="e">
        <f t="shared" si="19"/>
        <v>#DIV/0!</v>
      </c>
      <c r="AB416" s="83" t="e">
        <f>AA416-XJO_90DSMR</f>
        <v>#DIV/0!</v>
      </c>
      <c r="AC416" s="83" t="e">
        <f t="shared" si="20"/>
        <v>#DIV/0!</v>
      </c>
    </row>
    <row r="417" spans="25:29" x14ac:dyDescent="0.25">
      <c r="Y417" s="84">
        <f>EOD_T-A417</f>
        <v>42094</v>
      </c>
      <c r="Z417" s="83">
        <f t="shared" si="18"/>
        <v>0</v>
      </c>
      <c r="AA417" s="83" t="e">
        <f t="shared" si="19"/>
        <v>#DIV/0!</v>
      </c>
      <c r="AB417" s="83" t="e">
        <f>AA417-XJO_90DSMR</f>
        <v>#DIV/0!</v>
      </c>
      <c r="AC417" s="83" t="e">
        <f t="shared" si="20"/>
        <v>#DIV/0!</v>
      </c>
    </row>
    <row r="418" spans="25:29" x14ac:dyDescent="0.25">
      <c r="Y418" s="84">
        <f>EOD_T-A418</f>
        <v>42094</v>
      </c>
      <c r="Z418" s="83">
        <f t="shared" si="18"/>
        <v>0</v>
      </c>
      <c r="AA418" s="83" t="e">
        <f t="shared" si="19"/>
        <v>#DIV/0!</v>
      </c>
      <c r="AB418" s="83" t="e">
        <f>AA418-XJO_90DSMR</f>
        <v>#DIV/0!</v>
      </c>
      <c r="AC418" s="83" t="e">
        <f t="shared" si="20"/>
        <v>#DIV/0!</v>
      </c>
    </row>
    <row r="419" spans="25:29" x14ac:dyDescent="0.25">
      <c r="Y419" s="84">
        <f>EOD_T-A419</f>
        <v>42094</v>
      </c>
      <c r="Z419" s="83">
        <f t="shared" si="18"/>
        <v>0</v>
      </c>
      <c r="AA419" s="83" t="e">
        <f t="shared" si="19"/>
        <v>#DIV/0!</v>
      </c>
      <c r="AB419" s="83" t="e">
        <f>AA419-XJO_90DSMR</f>
        <v>#DIV/0!</v>
      </c>
      <c r="AC419" s="83" t="e">
        <f t="shared" si="20"/>
        <v>#DIV/0!</v>
      </c>
    </row>
    <row r="420" spans="25:29" x14ac:dyDescent="0.25">
      <c r="Y420" s="84">
        <f>EOD_T-A420</f>
        <v>42094</v>
      </c>
      <c r="Z420" s="83">
        <f t="shared" si="18"/>
        <v>0</v>
      </c>
      <c r="AA420" s="83" t="e">
        <f t="shared" si="19"/>
        <v>#DIV/0!</v>
      </c>
      <c r="AB420" s="83" t="e">
        <f>AA420-XJO_90DSMR</f>
        <v>#DIV/0!</v>
      </c>
      <c r="AC420" s="83" t="e">
        <f t="shared" si="20"/>
        <v>#DIV/0!</v>
      </c>
    </row>
    <row r="421" spans="25:29" x14ac:dyDescent="0.25">
      <c r="Y421" s="84">
        <f>EOD_T-A421</f>
        <v>42094</v>
      </c>
      <c r="Z421" s="83">
        <f t="shared" si="18"/>
        <v>0</v>
      </c>
      <c r="AA421" s="83" t="e">
        <f t="shared" si="19"/>
        <v>#DIV/0!</v>
      </c>
      <c r="AB421" s="83" t="e">
        <f>AA421-XJO_90DSMR</f>
        <v>#DIV/0!</v>
      </c>
      <c r="AC421" s="83" t="e">
        <f t="shared" si="20"/>
        <v>#DIV/0!</v>
      </c>
    </row>
    <row r="422" spans="25:29" x14ac:dyDescent="0.25">
      <c r="Y422" s="84">
        <f>EOD_T-A422</f>
        <v>42094</v>
      </c>
      <c r="Z422" s="83">
        <f t="shared" si="18"/>
        <v>0</v>
      </c>
      <c r="AA422" s="83" t="e">
        <f t="shared" si="19"/>
        <v>#DIV/0!</v>
      </c>
      <c r="AB422" s="83" t="e">
        <f>AA422-XJO_90DSMR</f>
        <v>#DIV/0!</v>
      </c>
      <c r="AC422" s="83" t="e">
        <f t="shared" si="20"/>
        <v>#DIV/0!</v>
      </c>
    </row>
    <row r="423" spans="25:29" x14ac:dyDescent="0.25">
      <c r="Y423" s="84">
        <f>EOD_T-A423</f>
        <v>42094</v>
      </c>
      <c r="Z423" s="83">
        <f t="shared" si="18"/>
        <v>0</v>
      </c>
      <c r="AA423" s="83" t="e">
        <f t="shared" si="19"/>
        <v>#DIV/0!</v>
      </c>
      <c r="AB423" s="83" t="e">
        <f>AA423-XJO_90DSMR</f>
        <v>#DIV/0!</v>
      </c>
      <c r="AC423" s="83" t="e">
        <f t="shared" si="20"/>
        <v>#DIV/0!</v>
      </c>
    </row>
    <row r="424" spans="25:29" x14ac:dyDescent="0.25">
      <c r="Y424" s="84">
        <f>EOD_T-A424</f>
        <v>42094</v>
      </c>
      <c r="Z424" s="83">
        <f t="shared" si="18"/>
        <v>0</v>
      </c>
      <c r="AA424" s="83" t="e">
        <f t="shared" si="19"/>
        <v>#DIV/0!</v>
      </c>
      <c r="AB424" s="83" t="e">
        <f>AA424-XJO_90DSMR</f>
        <v>#DIV/0!</v>
      </c>
      <c r="AC424" s="83" t="e">
        <f t="shared" si="20"/>
        <v>#DIV/0!</v>
      </c>
    </row>
    <row r="425" spans="25:29" x14ac:dyDescent="0.25">
      <c r="Y425" s="84">
        <f>EOD_T-A425</f>
        <v>42094</v>
      </c>
      <c r="Z425" s="83">
        <f t="shared" si="18"/>
        <v>0</v>
      </c>
      <c r="AA425" s="83" t="e">
        <f t="shared" si="19"/>
        <v>#DIV/0!</v>
      </c>
      <c r="AB425" s="83" t="e">
        <f>AA425-XJO_90DSMR</f>
        <v>#DIV/0!</v>
      </c>
      <c r="AC425" s="83" t="e">
        <f t="shared" si="20"/>
        <v>#DIV/0!</v>
      </c>
    </row>
    <row r="426" spans="25:29" x14ac:dyDescent="0.25">
      <c r="Y426" s="84">
        <f>EOD_T-A426</f>
        <v>42094</v>
      </c>
      <c r="Z426" s="83">
        <f t="shared" si="18"/>
        <v>0</v>
      </c>
      <c r="AA426" s="83" t="e">
        <f t="shared" si="19"/>
        <v>#DIV/0!</v>
      </c>
      <c r="AB426" s="83" t="e">
        <f>AA426-XJO_90DSMR</f>
        <v>#DIV/0!</v>
      </c>
      <c r="AC426" s="83" t="e">
        <f t="shared" si="20"/>
        <v>#DIV/0!</v>
      </c>
    </row>
    <row r="427" spans="25:29" x14ac:dyDescent="0.25">
      <c r="Y427" s="84">
        <f>EOD_T-A427</f>
        <v>42094</v>
      </c>
      <c r="Z427" s="83">
        <f t="shared" si="18"/>
        <v>0</v>
      </c>
      <c r="AA427" s="83" t="e">
        <f t="shared" si="19"/>
        <v>#DIV/0!</v>
      </c>
      <c r="AB427" s="83" t="e">
        <f>AA427-XJO_90DSMR</f>
        <v>#DIV/0!</v>
      </c>
      <c r="AC427" s="83" t="e">
        <f t="shared" si="20"/>
        <v>#DIV/0!</v>
      </c>
    </row>
    <row r="428" spans="25:29" x14ac:dyDescent="0.25">
      <c r="Y428" s="84">
        <f>EOD_T-A428</f>
        <v>42094</v>
      </c>
      <c r="Z428" s="83">
        <f t="shared" si="18"/>
        <v>0</v>
      </c>
      <c r="AA428" s="83" t="e">
        <f t="shared" si="19"/>
        <v>#DIV/0!</v>
      </c>
      <c r="AB428" s="83" t="e">
        <f>AA428-XJO_90DSMR</f>
        <v>#DIV/0!</v>
      </c>
      <c r="AC428" s="83" t="e">
        <f t="shared" si="20"/>
        <v>#DIV/0!</v>
      </c>
    </row>
    <row r="429" spans="25:29" x14ac:dyDescent="0.25">
      <c r="Y429" s="84">
        <f>EOD_T-A429</f>
        <v>42094</v>
      </c>
      <c r="Z429" s="83">
        <f t="shared" si="18"/>
        <v>0</v>
      </c>
      <c r="AA429" s="83" t="e">
        <f t="shared" si="19"/>
        <v>#DIV/0!</v>
      </c>
      <c r="AB429" s="83" t="e">
        <f>AA429-XJO_90DSMR</f>
        <v>#DIV/0!</v>
      </c>
      <c r="AC429" s="83" t="e">
        <f t="shared" si="20"/>
        <v>#DIV/0!</v>
      </c>
    </row>
    <row r="430" spans="25:29" x14ac:dyDescent="0.25">
      <c r="Y430" s="84">
        <f>EOD_T-A430</f>
        <v>42094</v>
      </c>
      <c r="Z430" s="83">
        <f t="shared" si="18"/>
        <v>0</v>
      </c>
      <c r="AA430" s="83" t="e">
        <f t="shared" si="19"/>
        <v>#DIV/0!</v>
      </c>
      <c r="AB430" s="83" t="e">
        <f>AA430-XJO_90DSMR</f>
        <v>#DIV/0!</v>
      </c>
      <c r="AC430" s="83" t="e">
        <f t="shared" si="20"/>
        <v>#DIV/0!</v>
      </c>
    </row>
    <row r="431" spans="25:29" x14ac:dyDescent="0.25">
      <c r="Y431" s="84">
        <f>EOD_T-A431</f>
        <v>42094</v>
      </c>
      <c r="Z431" s="83">
        <f t="shared" si="18"/>
        <v>0</v>
      </c>
      <c r="AA431" s="83" t="e">
        <f t="shared" si="19"/>
        <v>#DIV/0!</v>
      </c>
      <c r="AB431" s="83" t="e">
        <f>AA431-XJO_90DSMR</f>
        <v>#DIV/0!</v>
      </c>
      <c r="AC431" s="83" t="e">
        <f t="shared" si="20"/>
        <v>#DIV/0!</v>
      </c>
    </row>
    <row r="432" spans="25:29" x14ac:dyDescent="0.25">
      <c r="Y432" s="84">
        <f>EOD_T-A432</f>
        <v>42094</v>
      </c>
      <c r="Z432" s="83">
        <f t="shared" si="18"/>
        <v>0</v>
      </c>
      <c r="AA432" s="83" t="e">
        <f t="shared" si="19"/>
        <v>#DIV/0!</v>
      </c>
      <c r="AB432" s="83" t="e">
        <f>AA432-XJO_90DSMR</f>
        <v>#DIV/0!</v>
      </c>
      <c r="AC432" s="83" t="e">
        <f t="shared" si="20"/>
        <v>#DIV/0!</v>
      </c>
    </row>
    <row r="433" spans="25:29" x14ac:dyDescent="0.25">
      <c r="Y433" s="84">
        <f>EOD_T-A433</f>
        <v>42094</v>
      </c>
      <c r="Z433" s="83">
        <f t="shared" si="18"/>
        <v>0</v>
      </c>
      <c r="AA433" s="83" t="e">
        <f t="shared" si="19"/>
        <v>#DIV/0!</v>
      </c>
      <c r="AB433" s="83" t="e">
        <f>AA433-XJO_90DSMR</f>
        <v>#DIV/0!</v>
      </c>
      <c r="AC433" s="83" t="e">
        <f t="shared" si="20"/>
        <v>#DIV/0!</v>
      </c>
    </row>
    <row r="434" spans="25:29" x14ac:dyDescent="0.25">
      <c r="Y434" s="84">
        <f>EOD_T-A434</f>
        <v>42094</v>
      </c>
      <c r="Z434" s="83">
        <f t="shared" si="18"/>
        <v>0</v>
      </c>
      <c r="AA434" s="83" t="e">
        <f t="shared" si="19"/>
        <v>#DIV/0!</v>
      </c>
      <c r="AB434" s="83" t="e">
        <f>AA434-XJO_90DSMR</f>
        <v>#DIV/0!</v>
      </c>
      <c r="AC434" s="83" t="e">
        <f t="shared" si="20"/>
        <v>#DIV/0!</v>
      </c>
    </row>
    <row r="435" spans="25:29" x14ac:dyDescent="0.25">
      <c r="Y435" s="84">
        <f>EOD_T-A435</f>
        <v>42094</v>
      </c>
      <c r="Z435" s="83">
        <f t="shared" si="18"/>
        <v>0</v>
      </c>
      <c r="AA435" s="83" t="e">
        <f t="shared" si="19"/>
        <v>#DIV/0!</v>
      </c>
      <c r="AB435" s="83" t="e">
        <f>AA435-XJO_90DSMR</f>
        <v>#DIV/0!</v>
      </c>
      <c r="AC435" s="83" t="e">
        <f t="shared" si="20"/>
        <v>#DIV/0!</v>
      </c>
    </row>
    <row r="436" spans="25:29" x14ac:dyDescent="0.25">
      <c r="Y436" s="84">
        <f>EOD_T-A436</f>
        <v>42094</v>
      </c>
      <c r="Z436" s="83">
        <f t="shared" si="18"/>
        <v>0</v>
      </c>
      <c r="AA436" s="83" t="e">
        <f t="shared" si="19"/>
        <v>#DIV/0!</v>
      </c>
      <c r="AB436" s="83" t="e">
        <f>AA436-XJO_90DSMR</f>
        <v>#DIV/0!</v>
      </c>
      <c r="AC436" s="83" t="e">
        <f t="shared" si="20"/>
        <v>#DIV/0!</v>
      </c>
    </row>
    <row r="437" spans="25:29" x14ac:dyDescent="0.25">
      <c r="Y437" s="84">
        <f>EOD_T-A437</f>
        <v>42094</v>
      </c>
      <c r="Z437" s="83">
        <f t="shared" si="18"/>
        <v>0</v>
      </c>
      <c r="AA437" s="83" t="e">
        <f t="shared" si="19"/>
        <v>#DIV/0!</v>
      </c>
      <c r="AB437" s="83" t="e">
        <f>AA437-XJO_90DSMR</f>
        <v>#DIV/0!</v>
      </c>
      <c r="AC437" s="83" t="e">
        <f t="shared" si="20"/>
        <v>#DIV/0!</v>
      </c>
    </row>
    <row r="438" spans="25:29" x14ac:dyDescent="0.25">
      <c r="Y438" s="84">
        <f>EOD_T-A438</f>
        <v>42094</v>
      </c>
      <c r="Z438" s="83">
        <f t="shared" si="18"/>
        <v>0</v>
      </c>
      <c r="AA438" s="83" t="e">
        <f t="shared" si="19"/>
        <v>#DIV/0!</v>
      </c>
      <c r="AB438" s="83" t="e">
        <f>AA438-XJO_90DSMR</f>
        <v>#DIV/0!</v>
      </c>
      <c r="AC438" s="83" t="e">
        <f t="shared" si="20"/>
        <v>#DIV/0!</v>
      </c>
    </row>
    <row r="439" spans="25:29" x14ac:dyDescent="0.25">
      <c r="Y439" s="84">
        <f>EOD_T-A439</f>
        <v>42094</v>
      </c>
      <c r="Z439" s="83">
        <f t="shared" si="18"/>
        <v>0</v>
      </c>
      <c r="AA439" s="83" t="e">
        <f t="shared" si="19"/>
        <v>#DIV/0!</v>
      </c>
      <c r="AB439" s="83" t="e">
        <f>AA439-XJO_90DSMR</f>
        <v>#DIV/0!</v>
      </c>
      <c r="AC439" s="83" t="e">
        <f t="shared" si="20"/>
        <v>#DIV/0!</v>
      </c>
    </row>
    <row r="440" spans="25:29" x14ac:dyDescent="0.25">
      <c r="Y440" s="84">
        <f>EOD_T-A440</f>
        <v>42094</v>
      </c>
      <c r="Z440" s="83">
        <f t="shared" si="18"/>
        <v>0</v>
      </c>
      <c r="AA440" s="83" t="e">
        <f t="shared" si="19"/>
        <v>#DIV/0!</v>
      </c>
      <c r="AB440" s="83" t="e">
        <f>AA440-XJO_90DSMR</f>
        <v>#DIV/0!</v>
      </c>
      <c r="AC440" s="83" t="e">
        <f t="shared" si="20"/>
        <v>#DIV/0!</v>
      </c>
    </row>
    <row r="441" spans="25:29" x14ac:dyDescent="0.25">
      <c r="Y441" s="84">
        <f>EOD_T-A441</f>
        <v>42094</v>
      </c>
      <c r="Z441" s="83">
        <f t="shared" si="18"/>
        <v>0</v>
      </c>
      <c r="AA441" s="83" t="e">
        <f t="shared" si="19"/>
        <v>#DIV/0!</v>
      </c>
      <c r="AB441" s="83" t="e">
        <f>AA441-XJO_90DSMR</f>
        <v>#DIV/0!</v>
      </c>
      <c r="AC441" s="83" t="e">
        <f t="shared" si="20"/>
        <v>#DIV/0!</v>
      </c>
    </row>
    <row r="442" spans="25:29" x14ac:dyDescent="0.25">
      <c r="Y442" s="84">
        <f>EOD_T-A442</f>
        <v>42094</v>
      </c>
      <c r="Z442" s="83">
        <f t="shared" si="18"/>
        <v>0</v>
      </c>
      <c r="AA442" s="83" t="e">
        <f t="shared" si="19"/>
        <v>#DIV/0!</v>
      </c>
      <c r="AB442" s="83" t="e">
        <f>AA442-XJO_90DSMR</f>
        <v>#DIV/0!</v>
      </c>
      <c r="AC442" s="83" t="e">
        <f t="shared" si="20"/>
        <v>#DIV/0!</v>
      </c>
    </row>
    <row r="443" spans="25:29" x14ac:dyDescent="0.25">
      <c r="Y443" s="84">
        <f>EOD_T-A443</f>
        <v>42094</v>
      </c>
      <c r="Z443" s="83">
        <f t="shared" si="18"/>
        <v>0</v>
      </c>
      <c r="AA443" s="83" t="e">
        <f t="shared" si="19"/>
        <v>#DIV/0!</v>
      </c>
      <c r="AB443" s="83" t="e">
        <f>AA443-XJO_90DSMR</f>
        <v>#DIV/0!</v>
      </c>
      <c r="AC443" s="83" t="e">
        <f t="shared" si="20"/>
        <v>#DIV/0!</v>
      </c>
    </row>
    <row r="444" spans="25:29" x14ac:dyDescent="0.25">
      <c r="Y444" s="84">
        <f>EOD_T-A444</f>
        <v>42094</v>
      </c>
      <c r="Z444" s="83">
        <f t="shared" si="18"/>
        <v>0</v>
      </c>
      <c r="AA444" s="83" t="e">
        <f t="shared" si="19"/>
        <v>#DIV/0!</v>
      </c>
      <c r="AB444" s="83" t="e">
        <f>AA444-XJO_90DSMR</f>
        <v>#DIV/0!</v>
      </c>
      <c r="AC444" s="83" t="e">
        <f t="shared" si="20"/>
        <v>#DIV/0!</v>
      </c>
    </row>
    <row r="445" spans="25:29" x14ac:dyDescent="0.25">
      <c r="Y445" s="84">
        <f>EOD_T-A445</f>
        <v>42094</v>
      </c>
      <c r="Z445" s="83">
        <f t="shared" si="18"/>
        <v>0</v>
      </c>
      <c r="AA445" s="83" t="e">
        <f t="shared" si="19"/>
        <v>#DIV/0!</v>
      </c>
      <c r="AB445" s="83" t="e">
        <f>AA445-XJO_90DSMR</f>
        <v>#DIV/0!</v>
      </c>
      <c r="AC445" s="83" t="e">
        <f t="shared" si="20"/>
        <v>#DIV/0!</v>
      </c>
    </row>
    <row r="446" spans="25:29" x14ac:dyDescent="0.25">
      <c r="Y446" s="84">
        <f>EOD_T-A446</f>
        <v>42094</v>
      </c>
      <c r="Z446" s="83">
        <f t="shared" si="18"/>
        <v>0</v>
      </c>
      <c r="AA446" s="83" t="e">
        <f t="shared" si="19"/>
        <v>#DIV/0!</v>
      </c>
      <c r="AB446" s="83" t="e">
        <f>AA446-XJO_90DSMR</f>
        <v>#DIV/0!</v>
      </c>
      <c r="AC446" s="83" t="e">
        <f t="shared" si="20"/>
        <v>#DIV/0!</v>
      </c>
    </row>
    <row r="447" spans="25:29" x14ac:dyDescent="0.25">
      <c r="Y447" s="84">
        <f>EOD_T-A447</f>
        <v>42094</v>
      </c>
      <c r="Z447" s="83">
        <f t="shared" si="18"/>
        <v>0</v>
      </c>
      <c r="AA447" s="83" t="e">
        <f t="shared" si="19"/>
        <v>#DIV/0!</v>
      </c>
      <c r="AB447" s="83" t="e">
        <f>AA447-XJO_90DSMR</f>
        <v>#DIV/0!</v>
      </c>
      <c r="AC447" s="83" t="e">
        <f t="shared" si="20"/>
        <v>#DIV/0!</v>
      </c>
    </row>
    <row r="448" spans="25:29" x14ac:dyDescent="0.25">
      <c r="Y448" s="84">
        <f>EOD_T-A448</f>
        <v>42094</v>
      </c>
      <c r="Z448" s="83">
        <f t="shared" si="18"/>
        <v>0</v>
      </c>
      <c r="AA448" s="83" t="e">
        <f t="shared" si="19"/>
        <v>#DIV/0!</v>
      </c>
      <c r="AB448" s="83" t="e">
        <f>AA448-XJO_90DSMR</f>
        <v>#DIV/0!</v>
      </c>
      <c r="AC448" s="83" t="e">
        <f t="shared" si="20"/>
        <v>#DIV/0!</v>
      </c>
    </row>
    <row r="449" spans="25:29" x14ac:dyDescent="0.25">
      <c r="Y449" s="84">
        <f>EOD_T-A449</f>
        <v>42094</v>
      </c>
      <c r="Z449" s="83">
        <f t="shared" si="18"/>
        <v>0</v>
      </c>
      <c r="AA449" s="83" t="e">
        <f t="shared" si="19"/>
        <v>#DIV/0!</v>
      </c>
      <c r="AB449" s="83" t="e">
        <f>AA449-XJO_90DSMR</f>
        <v>#DIV/0!</v>
      </c>
      <c r="AC449" s="83" t="e">
        <f t="shared" si="20"/>
        <v>#DIV/0!</v>
      </c>
    </row>
    <row r="450" spans="25:29" x14ac:dyDescent="0.25">
      <c r="Y450" s="84">
        <f>EOD_T-A450</f>
        <v>42094</v>
      </c>
      <c r="Z450" s="83">
        <f t="shared" si="18"/>
        <v>0</v>
      </c>
      <c r="AA450" s="83" t="e">
        <f t="shared" si="19"/>
        <v>#DIV/0!</v>
      </c>
      <c r="AB450" s="83" t="e">
        <f>AA450-XJO_90DSMR</f>
        <v>#DIV/0!</v>
      </c>
      <c r="AC450" s="83" t="e">
        <f t="shared" si="20"/>
        <v>#DIV/0!</v>
      </c>
    </row>
    <row r="451" spans="25:29" x14ac:dyDescent="0.25">
      <c r="Y451" s="84">
        <f>EOD_T-A451</f>
        <v>42094</v>
      </c>
      <c r="Z451" s="83">
        <f t="shared" si="18"/>
        <v>0</v>
      </c>
      <c r="AA451" s="83" t="e">
        <f t="shared" si="19"/>
        <v>#DIV/0!</v>
      </c>
      <c r="AB451" s="83" t="e">
        <f>AA451-XJO_90DSMR</f>
        <v>#DIV/0!</v>
      </c>
      <c r="AC451" s="83" t="e">
        <f t="shared" si="20"/>
        <v>#DIV/0!</v>
      </c>
    </row>
    <row r="452" spans="25:29" x14ac:dyDescent="0.25">
      <c r="Y452" s="84">
        <f>EOD_T-A452</f>
        <v>42094</v>
      </c>
      <c r="Z452" s="83">
        <f t="shared" si="18"/>
        <v>0</v>
      </c>
      <c r="AA452" s="83" t="e">
        <f t="shared" si="19"/>
        <v>#DIV/0!</v>
      </c>
      <c r="AB452" s="83" t="e">
        <f>AA452-XJO_90DSMR</f>
        <v>#DIV/0!</v>
      </c>
      <c r="AC452" s="83" t="e">
        <f t="shared" si="20"/>
        <v>#DIV/0!</v>
      </c>
    </row>
    <row r="453" spans="25:29" x14ac:dyDescent="0.25">
      <c r="Y453" s="84">
        <f>EOD_T-A453</f>
        <v>42094</v>
      </c>
      <c r="Z453" s="83">
        <f t="shared" si="18"/>
        <v>0</v>
      </c>
      <c r="AA453" s="83" t="e">
        <f t="shared" si="19"/>
        <v>#DIV/0!</v>
      </c>
      <c r="AB453" s="83" t="e">
        <f>AA453-XJO_90DSMR</f>
        <v>#DIV/0!</v>
      </c>
      <c r="AC453" s="83" t="e">
        <f t="shared" si="20"/>
        <v>#DIV/0!</v>
      </c>
    </row>
    <row r="454" spans="25:29" x14ac:dyDescent="0.25">
      <c r="Y454" s="84">
        <f>EOD_T-A454</f>
        <v>42094</v>
      </c>
      <c r="Z454" s="83">
        <f t="shared" si="18"/>
        <v>0</v>
      </c>
      <c r="AA454" s="83" t="e">
        <f t="shared" si="19"/>
        <v>#DIV/0!</v>
      </c>
      <c r="AB454" s="83" t="e">
        <f>AA454-XJO_90DSMR</f>
        <v>#DIV/0!</v>
      </c>
      <c r="AC454" s="83" t="e">
        <f t="shared" si="20"/>
        <v>#DIV/0!</v>
      </c>
    </row>
    <row r="455" spans="25:29" x14ac:dyDescent="0.25">
      <c r="Y455" s="84">
        <f>EOD_T-A455</f>
        <v>42094</v>
      </c>
      <c r="Z455" s="83">
        <f t="shared" si="18"/>
        <v>0</v>
      </c>
      <c r="AA455" s="83" t="e">
        <f t="shared" si="19"/>
        <v>#DIV/0!</v>
      </c>
      <c r="AB455" s="83" t="e">
        <f>AA455-XJO_90DSMR</f>
        <v>#DIV/0!</v>
      </c>
      <c r="AC455" s="83" t="e">
        <f t="shared" si="20"/>
        <v>#DIV/0!</v>
      </c>
    </row>
    <row r="456" spans="25:29" x14ac:dyDescent="0.25">
      <c r="Y456" s="84">
        <f>EOD_T-A456</f>
        <v>42094</v>
      </c>
      <c r="Z456" s="83">
        <f t="shared" si="18"/>
        <v>0</v>
      </c>
      <c r="AA456" s="83" t="e">
        <f t="shared" si="19"/>
        <v>#DIV/0!</v>
      </c>
      <c r="AB456" s="83" t="e">
        <f>AA456-XJO_90DSMR</f>
        <v>#DIV/0!</v>
      </c>
      <c r="AC456" s="83" t="e">
        <f t="shared" si="20"/>
        <v>#DIV/0!</v>
      </c>
    </row>
    <row r="457" spans="25:29" x14ac:dyDescent="0.25">
      <c r="Y457" s="84">
        <f>EOD_T-A457</f>
        <v>42094</v>
      </c>
      <c r="Z457" s="83">
        <f t="shared" si="18"/>
        <v>0</v>
      </c>
      <c r="AA457" s="83" t="e">
        <f t="shared" si="19"/>
        <v>#DIV/0!</v>
      </c>
      <c r="AB457" s="83" t="e">
        <f>AA457-XJO_90DSMR</f>
        <v>#DIV/0!</v>
      </c>
      <c r="AC457" s="83" t="e">
        <f t="shared" si="20"/>
        <v>#DIV/0!</v>
      </c>
    </row>
    <row r="458" spans="25:29" x14ac:dyDescent="0.25">
      <c r="Y458" s="84">
        <f>EOD_T-A458</f>
        <v>42094</v>
      </c>
      <c r="Z458" s="83">
        <f t="shared" si="18"/>
        <v>0</v>
      </c>
      <c r="AA458" s="83" t="e">
        <f t="shared" si="19"/>
        <v>#DIV/0!</v>
      </c>
      <c r="AB458" s="83" t="e">
        <f>AA458-XJO_90DSMR</f>
        <v>#DIV/0!</v>
      </c>
      <c r="AC458" s="83" t="e">
        <f t="shared" si="20"/>
        <v>#DIV/0!</v>
      </c>
    </row>
    <row r="459" spans="25:29" x14ac:dyDescent="0.25">
      <c r="Y459" s="84">
        <f>EOD_T-A459</f>
        <v>42094</v>
      </c>
      <c r="Z459" s="83">
        <f t="shared" si="18"/>
        <v>0</v>
      </c>
      <c r="AA459" s="83" t="e">
        <f t="shared" si="19"/>
        <v>#DIV/0!</v>
      </c>
      <c r="AB459" s="83" t="e">
        <f>AA459-XJO_90DSMR</f>
        <v>#DIV/0!</v>
      </c>
      <c r="AC459" s="83" t="e">
        <f t="shared" si="20"/>
        <v>#DIV/0!</v>
      </c>
    </row>
    <row r="460" spans="25:29" x14ac:dyDescent="0.25">
      <c r="Y460" s="84">
        <f>EOD_T-A460</f>
        <v>42094</v>
      </c>
      <c r="Z460" s="83">
        <f t="shared" ref="Z460:Z523" si="21">B460-B462</f>
        <v>0</v>
      </c>
      <c r="AA460" s="83" t="e">
        <f t="shared" ref="AA460:AA523" si="22">Z460/B461*100</f>
        <v>#DIV/0!</v>
      </c>
      <c r="AB460" s="83" t="e">
        <f>AA460-XJO_90DSMR</f>
        <v>#DIV/0!</v>
      </c>
      <c r="AC460" s="83" t="e">
        <f t="shared" ref="AC460:AC523" si="23">AB460*AB460</f>
        <v>#DIV/0!</v>
      </c>
    </row>
    <row r="461" spans="25:29" x14ac:dyDescent="0.25">
      <c r="Y461" s="84">
        <f>EOD_T-A461</f>
        <v>42094</v>
      </c>
      <c r="Z461" s="83">
        <f t="shared" si="21"/>
        <v>0</v>
      </c>
      <c r="AA461" s="83" t="e">
        <f t="shared" si="22"/>
        <v>#DIV/0!</v>
      </c>
      <c r="AB461" s="83" t="e">
        <f>AA461-XJO_90DSMR</f>
        <v>#DIV/0!</v>
      </c>
      <c r="AC461" s="83" t="e">
        <f t="shared" si="23"/>
        <v>#DIV/0!</v>
      </c>
    </row>
    <row r="462" spans="25:29" x14ac:dyDescent="0.25">
      <c r="Y462" s="84">
        <f>EOD_T-A462</f>
        <v>42094</v>
      </c>
      <c r="Z462" s="83">
        <f t="shared" si="21"/>
        <v>0</v>
      </c>
      <c r="AA462" s="83" t="e">
        <f t="shared" si="22"/>
        <v>#DIV/0!</v>
      </c>
      <c r="AB462" s="83" t="e">
        <f>AA462-XJO_90DSMR</f>
        <v>#DIV/0!</v>
      </c>
      <c r="AC462" s="83" t="e">
        <f t="shared" si="23"/>
        <v>#DIV/0!</v>
      </c>
    </row>
    <row r="463" spans="25:29" x14ac:dyDescent="0.25">
      <c r="Y463" s="84">
        <f>EOD_T-A463</f>
        <v>42094</v>
      </c>
      <c r="Z463" s="83">
        <f t="shared" si="21"/>
        <v>0</v>
      </c>
      <c r="AA463" s="83" t="e">
        <f t="shared" si="22"/>
        <v>#DIV/0!</v>
      </c>
      <c r="AB463" s="83" t="e">
        <f>AA463-XJO_90DSMR</f>
        <v>#DIV/0!</v>
      </c>
      <c r="AC463" s="83" t="e">
        <f t="shared" si="23"/>
        <v>#DIV/0!</v>
      </c>
    </row>
    <row r="464" spans="25:29" x14ac:dyDescent="0.25">
      <c r="Y464" s="84">
        <f>EOD_T-A464</f>
        <v>42094</v>
      </c>
      <c r="Z464" s="83">
        <f t="shared" si="21"/>
        <v>0</v>
      </c>
      <c r="AA464" s="83" t="e">
        <f t="shared" si="22"/>
        <v>#DIV/0!</v>
      </c>
      <c r="AB464" s="83" t="e">
        <f>AA464-XJO_90DSMR</f>
        <v>#DIV/0!</v>
      </c>
      <c r="AC464" s="83" t="e">
        <f t="shared" si="23"/>
        <v>#DIV/0!</v>
      </c>
    </row>
    <row r="465" spans="25:29" x14ac:dyDescent="0.25">
      <c r="Y465" s="84">
        <f>EOD_T-A465</f>
        <v>42094</v>
      </c>
      <c r="Z465" s="83">
        <f t="shared" si="21"/>
        <v>0</v>
      </c>
      <c r="AA465" s="83" t="e">
        <f t="shared" si="22"/>
        <v>#DIV/0!</v>
      </c>
      <c r="AB465" s="83" t="e">
        <f>AA465-XJO_90DSMR</f>
        <v>#DIV/0!</v>
      </c>
      <c r="AC465" s="83" t="e">
        <f t="shared" si="23"/>
        <v>#DIV/0!</v>
      </c>
    </row>
    <row r="466" spans="25:29" x14ac:dyDescent="0.25">
      <c r="Y466" s="84">
        <f>EOD_T-A466</f>
        <v>42094</v>
      </c>
      <c r="Z466" s="83">
        <f t="shared" si="21"/>
        <v>0</v>
      </c>
      <c r="AA466" s="83" t="e">
        <f t="shared" si="22"/>
        <v>#DIV/0!</v>
      </c>
      <c r="AB466" s="83" t="e">
        <f>AA466-XJO_90DSMR</f>
        <v>#DIV/0!</v>
      </c>
      <c r="AC466" s="83" t="e">
        <f t="shared" si="23"/>
        <v>#DIV/0!</v>
      </c>
    </row>
    <row r="467" spans="25:29" x14ac:dyDescent="0.25">
      <c r="Y467" s="84">
        <f>EOD_T-A467</f>
        <v>42094</v>
      </c>
      <c r="Z467" s="83">
        <f t="shared" si="21"/>
        <v>0</v>
      </c>
      <c r="AA467" s="83" t="e">
        <f t="shared" si="22"/>
        <v>#DIV/0!</v>
      </c>
      <c r="AB467" s="83" t="e">
        <f>AA467-XJO_90DSMR</f>
        <v>#DIV/0!</v>
      </c>
      <c r="AC467" s="83" t="e">
        <f t="shared" si="23"/>
        <v>#DIV/0!</v>
      </c>
    </row>
    <row r="468" spans="25:29" x14ac:dyDescent="0.25">
      <c r="Y468" s="84">
        <f>EOD_T-A468</f>
        <v>42094</v>
      </c>
      <c r="Z468" s="83">
        <f t="shared" si="21"/>
        <v>0</v>
      </c>
      <c r="AA468" s="83" t="e">
        <f t="shared" si="22"/>
        <v>#DIV/0!</v>
      </c>
      <c r="AB468" s="83" t="e">
        <f>AA468-XJO_90DSMR</f>
        <v>#DIV/0!</v>
      </c>
      <c r="AC468" s="83" t="e">
        <f t="shared" si="23"/>
        <v>#DIV/0!</v>
      </c>
    </row>
    <row r="469" spans="25:29" x14ac:dyDescent="0.25">
      <c r="Y469" s="84">
        <f>EOD_T-A469</f>
        <v>42094</v>
      </c>
      <c r="Z469" s="83">
        <f t="shared" si="21"/>
        <v>0</v>
      </c>
      <c r="AA469" s="83" t="e">
        <f t="shared" si="22"/>
        <v>#DIV/0!</v>
      </c>
      <c r="AB469" s="83" t="e">
        <f>AA469-XJO_90DSMR</f>
        <v>#DIV/0!</v>
      </c>
      <c r="AC469" s="83" t="e">
        <f t="shared" si="23"/>
        <v>#DIV/0!</v>
      </c>
    </row>
    <row r="470" spans="25:29" x14ac:dyDescent="0.25">
      <c r="Y470" s="84">
        <f>EOD_T-A470</f>
        <v>42094</v>
      </c>
      <c r="Z470" s="83">
        <f t="shared" si="21"/>
        <v>0</v>
      </c>
      <c r="AA470" s="83" t="e">
        <f t="shared" si="22"/>
        <v>#DIV/0!</v>
      </c>
      <c r="AB470" s="83" t="e">
        <f>AA470-XJO_90DSMR</f>
        <v>#DIV/0!</v>
      </c>
      <c r="AC470" s="83" t="e">
        <f t="shared" si="23"/>
        <v>#DIV/0!</v>
      </c>
    </row>
    <row r="471" spans="25:29" x14ac:dyDescent="0.25">
      <c r="Y471" s="84">
        <f>EOD_T-A471</f>
        <v>42094</v>
      </c>
      <c r="Z471" s="83">
        <f t="shared" si="21"/>
        <v>0</v>
      </c>
      <c r="AA471" s="83" t="e">
        <f t="shared" si="22"/>
        <v>#DIV/0!</v>
      </c>
      <c r="AB471" s="83" t="e">
        <f>AA471-XJO_90DSMR</f>
        <v>#DIV/0!</v>
      </c>
      <c r="AC471" s="83" t="e">
        <f t="shared" si="23"/>
        <v>#DIV/0!</v>
      </c>
    </row>
    <row r="472" spans="25:29" x14ac:dyDescent="0.25">
      <c r="Y472" s="84">
        <f>EOD_T-A472</f>
        <v>42094</v>
      </c>
      <c r="Z472" s="83">
        <f t="shared" si="21"/>
        <v>0</v>
      </c>
      <c r="AA472" s="83" t="e">
        <f t="shared" si="22"/>
        <v>#DIV/0!</v>
      </c>
      <c r="AB472" s="83" t="e">
        <f>AA472-XJO_90DSMR</f>
        <v>#DIV/0!</v>
      </c>
      <c r="AC472" s="83" t="e">
        <f t="shared" si="23"/>
        <v>#DIV/0!</v>
      </c>
    </row>
    <row r="473" spans="25:29" x14ac:dyDescent="0.25">
      <c r="Y473" s="84">
        <f>EOD_T-A473</f>
        <v>42094</v>
      </c>
      <c r="Z473" s="83">
        <f t="shared" si="21"/>
        <v>0</v>
      </c>
      <c r="AA473" s="83" t="e">
        <f t="shared" si="22"/>
        <v>#DIV/0!</v>
      </c>
      <c r="AB473" s="83" t="e">
        <f>AA473-XJO_90DSMR</f>
        <v>#DIV/0!</v>
      </c>
      <c r="AC473" s="83" t="e">
        <f t="shared" si="23"/>
        <v>#DIV/0!</v>
      </c>
    </row>
    <row r="474" spans="25:29" x14ac:dyDescent="0.25">
      <c r="Y474" s="84">
        <f>EOD_T-A474</f>
        <v>42094</v>
      </c>
      <c r="Z474" s="83">
        <f t="shared" si="21"/>
        <v>0</v>
      </c>
      <c r="AA474" s="83" t="e">
        <f t="shared" si="22"/>
        <v>#DIV/0!</v>
      </c>
      <c r="AB474" s="83" t="e">
        <f>AA474-XJO_90DSMR</f>
        <v>#DIV/0!</v>
      </c>
      <c r="AC474" s="83" t="e">
        <f t="shared" si="23"/>
        <v>#DIV/0!</v>
      </c>
    </row>
    <row r="475" spans="25:29" x14ac:dyDescent="0.25">
      <c r="Y475" s="84">
        <f>EOD_T-A475</f>
        <v>42094</v>
      </c>
      <c r="Z475" s="83">
        <f t="shared" si="21"/>
        <v>0</v>
      </c>
      <c r="AA475" s="83" t="e">
        <f t="shared" si="22"/>
        <v>#DIV/0!</v>
      </c>
      <c r="AB475" s="83" t="e">
        <f>AA475-XJO_90DSMR</f>
        <v>#DIV/0!</v>
      </c>
      <c r="AC475" s="83" t="e">
        <f t="shared" si="23"/>
        <v>#DIV/0!</v>
      </c>
    </row>
    <row r="476" spans="25:29" x14ac:dyDescent="0.25">
      <c r="Y476" s="84">
        <f>EOD_T-A476</f>
        <v>42094</v>
      </c>
      <c r="Z476" s="83">
        <f t="shared" si="21"/>
        <v>0</v>
      </c>
      <c r="AA476" s="83" t="e">
        <f t="shared" si="22"/>
        <v>#DIV/0!</v>
      </c>
      <c r="AB476" s="83" t="e">
        <f>AA476-XJO_90DSMR</f>
        <v>#DIV/0!</v>
      </c>
      <c r="AC476" s="83" t="e">
        <f t="shared" si="23"/>
        <v>#DIV/0!</v>
      </c>
    </row>
    <row r="477" spans="25:29" x14ac:dyDescent="0.25">
      <c r="Y477" s="84">
        <f>EOD_T-A477</f>
        <v>42094</v>
      </c>
      <c r="Z477" s="83">
        <f t="shared" si="21"/>
        <v>0</v>
      </c>
      <c r="AA477" s="83" t="e">
        <f t="shared" si="22"/>
        <v>#DIV/0!</v>
      </c>
      <c r="AB477" s="83" t="e">
        <f>AA477-XJO_90DSMR</f>
        <v>#DIV/0!</v>
      </c>
      <c r="AC477" s="83" t="e">
        <f t="shared" si="23"/>
        <v>#DIV/0!</v>
      </c>
    </row>
    <row r="478" spans="25:29" x14ac:dyDescent="0.25">
      <c r="Y478" s="84">
        <f>EOD_T-A478</f>
        <v>42094</v>
      </c>
      <c r="Z478" s="83">
        <f t="shared" si="21"/>
        <v>0</v>
      </c>
      <c r="AA478" s="83" t="e">
        <f t="shared" si="22"/>
        <v>#DIV/0!</v>
      </c>
      <c r="AB478" s="83" t="e">
        <f>AA478-XJO_90DSMR</f>
        <v>#DIV/0!</v>
      </c>
      <c r="AC478" s="83" t="e">
        <f t="shared" si="23"/>
        <v>#DIV/0!</v>
      </c>
    </row>
    <row r="479" spans="25:29" x14ac:dyDescent="0.25">
      <c r="Y479" s="84">
        <f>EOD_T-A479</f>
        <v>42094</v>
      </c>
      <c r="Z479" s="83">
        <f t="shared" si="21"/>
        <v>0</v>
      </c>
      <c r="AA479" s="83" t="e">
        <f t="shared" si="22"/>
        <v>#DIV/0!</v>
      </c>
      <c r="AB479" s="83" t="e">
        <f>AA479-XJO_90DSMR</f>
        <v>#DIV/0!</v>
      </c>
      <c r="AC479" s="83" t="e">
        <f t="shared" si="23"/>
        <v>#DIV/0!</v>
      </c>
    </row>
    <row r="480" spans="25:29" x14ac:dyDescent="0.25">
      <c r="Y480" s="84">
        <f>EOD_T-A480</f>
        <v>42094</v>
      </c>
      <c r="Z480" s="83">
        <f t="shared" si="21"/>
        <v>0</v>
      </c>
      <c r="AA480" s="83" t="e">
        <f t="shared" si="22"/>
        <v>#DIV/0!</v>
      </c>
      <c r="AB480" s="83" t="e">
        <f>AA480-XJO_90DSMR</f>
        <v>#DIV/0!</v>
      </c>
      <c r="AC480" s="83" t="e">
        <f t="shared" si="23"/>
        <v>#DIV/0!</v>
      </c>
    </row>
    <row r="481" spans="25:29" x14ac:dyDescent="0.25">
      <c r="Y481" s="84">
        <f>EOD_T-A481</f>
        <v>42094</v>
      </c>
      <c r="Z481" s="83">
        <f t="shared" si="21"/>
        <v>0</v>
      </c>
      <c r="AA481" s="83" t="e">
        <f t="shared" si="22"/>
        <v>#DIV/0!</v>
      </c>
      <c r="AB481" s="83" t="e">
        <f>AA481-XJO_90DSMR</f>
        <v>#DIV/0!</v>
      </c>
      <c r="AC481" s="83" t="e">
        <f t="shared" si="23"/>
        <v>#DIV/0!</v>
      </c>
    </row>
    <row r="482" spans="25:29" x14ac:dyDescent="0.25">
      <c r="Y482" s="84">
        <f>EOD_T-A482</f>
        <v>42094</v>
      </c>
      <c r="Z482" s="83">
        <f t="shared" si="21"/>
        <v>0</v>
      </c>
      <c r="AA482" s="83" t="e">
        <f t="shared" si="22"/>
        <v>#DIV/0!</v>
      </c>
      <c r="AB482" s="83" t="e">
        <f>AA482-XJO_90DSMR</f>
        <v>#DIV/0!</v>
      </c>
      <c r="AC482" s="83" t="e">
        <f t="shared" si="23"/>
        <v>#DIV/0!</v>
      </c>
    </row>
    <row r="483" spans="25:29" x14ac:dyDescent="0.25">
      <c r="Y483" s="84">
        <f>EOD_T-A483</f>
        <v>42094</v>
      </c>
      <c r="Z483" s="83">
        <f t="shared" si="21"/>
        <v>0</v>
      </c>
      <c r="AA483" s="83" t="e">
        <f t="shared" si="22"/>
        <v>#DIV/0!</v>
      </c>
      <c r="AB483" s="83" t="e">
        <f>AA483-XJO_90DSMR</f>
        <v>#DIV/0!</v>
      </c>
      <c r="AC483" s="83" t="e">
        <f t="shared" si="23"/>
        <v>#DIV/0!</v>
      </c>
    </row>
    <row r="484" spans="25:29" x14ac:dyDescent="0.25">
      <c r="Y484" s="84">
        <f>EOD_T-A484</f>
        <v>42094</v>
      </c>
      <c r="Z484" s="83">
        <f t="shared" si="21"/>
        <v>0</v>
      </c>
      <c r="AA484" s="83" t="e">
        <f t="shared" si="22"/>
        <v>#DIV/0!</v>
      </c>
      <c r="AB484" s="83" t="e">
        <f>AA484-XJO_90DSMR</f>
        <v>#DIV/0!</v>
      </c>
      <c r="AC484" s="83" t="e">
        <f t="shared" si="23"/>
        <v>#DIV/0!</v>
      </c>
    </row>
    <row r="485" spans="25:29" x14ac:dyDescent="0.25">
      <c r="Y485" s="84">
        <f>EOD_T-A485</f>
        <v>42094</v>
      </c>
      <c r="Z485" s="83">
        <f t="shared" si="21"/>
        <v>0</v>
      </c>
      <c r="AA485" s="83" t="e">
        <f t="shared" si="22"/>
        <v>#DIV/0!</v>
      </c>
      <c r="AB485" s="83" t="e">
        <f>AA485-XJO_90DSMR</f>
        <v>#DIV/0!</v>
      </c>
      <c r="AC485" s="83" t="e">
        <f t="shared" si="23"/>
        <v>#DIV/0!</v>
      </c>
    </row>
    <row r="486" spans="25:29" x14ac:dyDescent="0.25">
      <c r="Y486" s="84">
        <f>EOD_T-A486</f>
        <v>42094</v>
      </c>
      <c r="Z486" s="83">
        <f t="shared" si="21"/>
        <v>0</v>
      </c>
      <c r="AA486" s="83" t="e">
        <f t="shared" si="22"/>
        <v>#DIV/0!</v>
      </c>
      <c r="AB486" s="83" t="e">
        <f>AA486-XJO_90DSMR</f>
        <v>#DIV/0!</v>
      </c>
      <c r="AC486" s="83" t="e">
        <f t="shared" si="23"/>
        <v>#DIV/0!</v>
      </c>
    </row>
    <row r="487" spans="25:29" x14ac:dyDescent="0.25">
      <c r="Y487" s="84">
        <f>EOD_T-A487</f>
        <v>42094</v>
      </c>
      <c r="Z487" s="83">
        <f t="shared" si="21"/>
        <v>0</v>
      </c>
      <c r="AA487" s="83" t="e">
        <f t="shared" si="22"/>
        <v>#DIV/0!</v>
      </c>
      <c r="AB487" s="83" t="e">
        <f>AA487-XJO_90DSMR</f>
        <v>#DIV/0!</v>
      </c>
      <c r="AC487" s="83" t="e">
        <f t="shared" si="23"/>
        <v>#DIV/0!</v>
      </c>
    </row>
    <row r="488" spans="25:29" x14ac:dyDescent="0.25">
      <c r="Y488" s="84">
        <f>EOD_T-A488</f>
        <v>42094</v>
      </c>
      <c r="Z488" s="83">
        <f t="shared" si="21"/>
        <v>0</v>
      </c>
      <c r="AA488" s="83" t="e">
        <f t="shared" si="22"/>
        <v>#DIV/0!</v>
      </c>
      <c r="AB488" s="83" t="e">
        <f>AA488-XJO_90DSMR</f>
        <v>#DIV/0!</v>
      </c>
      <c r="AC488" s="83" t="e">
        <f t="shared" si="23"/>
        <v>#DIV/0!</v>
      </c>
    </row>
    <row r="489" spans="25:29" x14ac:dyDescent="0.25">
      <c r="Y489" s="84">
        <f>EOD_T-A489</f>
        <v>42094</v>
      </c>
      <c r="Z489" s="83">
        <f t="shared" si="21"/>
        <v>0</v>
      </c>
      <c r="AA489" s="83" t="e">
        <f t="shared" si="22"/>
        <v>#DIV/0!</v>
      </c>
      <c r="AB489" s="83" t="e">
        <f>AA489-XJO_90DSMR</f>
        <v>#DIV/0!</v>
      </c>
      <c r="AC489" s="83" t="e">
        <f t="shared" si="23"/>
        <v>#DIV/0!</v>
      </c>
    </row>
    <row r="490" spans="25:29" x14ac:dyDescent="0.25">
      <c r="Y490" s="84">
        <f>EOD_T-A490</f>
        <v>42094</v>
      </c>
      <c r="Z490" s="83">
        <f t="shared" si="21"/>
        <v>0</v>
      </c>
      <c r="AA490" s="83" t="e">
        <f t="shared" si="22"/>
        <v>#DIV/0!</v>
      </c>
      <c r="AB490" s="83" t="e">
        <f>AA490-XJO_90DSMR</f>
        <v>#DIV/0!</v>
      </c>
      <c r="AC490" s="83" t="e">
        <f t="shared" si="23"/>
        <v>#DIV/0!</v>
      </c>
    </row>
    <row r="491" spans="25:29" x14ac:dyDescent="0.25">
      <c r="Y491" s="84">
        <f>EOD_T-A491</f>
        <v>42094</v>
      </c>
      <c r="Z491" s="83">
        <f t="shared" si="21"/>
        <v>0</v>
      </c>
      <c r="AA491" s="83" t="e">
        <f t="shared" si="22"/>
        <v>#DIV/0!</v>
      </c>
      <c r="AB491" s="83" t="e">
        <f>AA491-XJO_90DSMR</f>
        <v>#DIV/0!</v>
      </c>
      <c r="AC491" s="83" t="e">
        <f t="shared" si="23"/>
        <v>#DIV/0!</v>
      </c>
    </row>
    <row r="492" spans="25:29" x14ac:dyDescent="0.25">
      <c r="Y492" s="84">
        <f>EOD_T-A492</f>
        <v>42094</v>
      </c>
      <c r="Z492" s="83">
        <f t="shared" si="21"/>
        <v>0</v>
      </c>
      <c r="AA492" s="83" t="e">
        <f t="shared" si="22"/>
        <v>#DIV/0!</v>
      </c>
      <c r="AB492" s="83" t="e">
        <f>AA492-XJO_90DSMR</f>
        <v>#DIV/0!</v>
      </c>
      <c r="AC492" s="83" t="e">
        <f t="shared" si="23"/>
        <v>#DIV/0!</v>
      </c>
    </row>
    <row r="493" spans="25:29" x14ac:dyDescent="0.25">
      <c r="Y493" s="84">
        <f>EOD_T-A493</f>
        <v>42094</v>
      </c>
      <c r="Z493" s="83">
        <f t="shared" si="21"/>
        <v>0</v>
      </c>
      <c r="AA493" s="83" t="e">
        <f t="shared" si="22"/>
        <v>#DIV/0!</v>
      </c>
      <c r="AB493" s="83" t="e">
        <f>AA493-XJO_90DSMR</f>
        <v>#DIV/0!</v>
      </c>
      <c r="AC493" s="83" t="e">
        <f t="shared" si="23"/>
        <v>#DIV/0!</v>
      </c>
    </row>
    <row r="494" spans="25:29" x14ac:dyDescent="0.25">
      <c r="Y494" s="84">
        <f>EOD_T-A494</f>
        <v>42094</v>
      </c>
      <c r="Z494" s="83">
        <f t="shared" si="21"/>
        <v>0</v>
      </c>
      <c r="AA494" s="83" t="e">
        <f t="shared" si="22"/>
        <v>#DIV/0!</v>
      </c>
      <c r="AB494" s="83" t="e">
        <f>AA494-XJO_90DSMR</f>
        <v>#DIV/0!</v>
      </c>
      <c r="AC494" s="83" t="e">
        <f t="shared" si="23"/>
        <v>#DIV/0!</v>
      </c>
    </row>
    <row r="495" spans="25:29" x14ac:dyDescent="0.25">
      <c r="Y495" s="84">
        <f>EOD_T-A495</f>
        <v>42094</v>
      </c>
      <c r="Z495" s="83">
        <f t="shared" si="21"/>
        <v>0</v>
      </c>
      <c r="AA495" s="83" t="e">
        <f t="shared" si="22"/>
        <v>#DIV/0!</v>
      </c>
      <c r="AB495" s="83" t="e">
        <f>AA495-XJO_90DSMR</f>
        <v>#DIV/0!</v>
      </c>
      <c r="AC495" s="83" t="e">
        <f t="shared" si="23"/>
        <v>#DIV/0!</v>
      </c>
    </row>
    <row r="496" spans="25:29" x14ac:dyDescent="0.25">
      <c r="Y496" s="84">
        <f>EOD_T-A496</f>
        <v>42094</v>
      </c>
      <c r="Z496" s="83">
        <f t="shared" si="21"/>
        <v>0</v>
      </c>
      <c r="AA496" s="83" t="e">
        <f t="shared" si="22"/>
        <v>#DIV/0!</v>
      </c>
      <c r="AB496" s="83" t="e">
        <f>AA496-XJO_90DSMR</f>
        <v>#DIV/0!</v>
      </c>
      <c r="AC496" s="83" t="e">
        <f t="shared" si="23"/>
        <v>#DIV/0!</v>
      </c>
    </row>
    <row r="497" spans="25:29" x14ac:dyDescent="0.25">
      <c r="Y497" s="84">
        <f>EOD_T-A497</f>
        <v>42094</v>
      </c>
      <c r="Z497" s="83">
        <f t="shared" si="21"/>
        <v>0</v>
      </c>
      <c r="AA497" s="83" t="e">
        <f t="shared" si="22"/>
        <v>#DIV/0!</v>
      </c>
      <c r="AB497" s="83" t="e">
        <f>AA497-XJO_90DSMR</f>
        <v>#DIV/0!</v>
      </c>
      <c r="AC497" s="83" t="e">
        <f t="shared" si="23"/>
        <v>#DIV/0!</v>
      </c>
    </row>
    <row r="498" spans="25:29" x14ac:dyDescent="0.25">
      <c r="Y498" s="84">
        <f>EOD_T-A498</f>
        <v>42094</v>
      </c>
      <c r="Z498" s="83">
        <f t="shared" si="21"/>
        <v>0</v>
      </c>
      <c r="AA498" s="83" t="e">
        <f t="shared" si="22"/>
        <v>#DIV/0!</v>
      </c>
      <c r="AB498" s="83" t="e">
        <f>AA498-XJO_90DSMR</f>
        <v>#DIV/0!</v>
      </c>
      <c r="AC498" s="83" t="e">
        <f t="shared" si="23"/>
        <v>#DIV/0!</v>
      </c>
    </row>
    <row r="499" spans="25:29" x14ac:dyDescent="0.25">
      <c r="Y499" s="84">
        <f>EOD_T-A499</f>
        <v>42094</v>
      </c>
      <c r="Z499" s="83">
        <f t="shared" si="21"/>
        <v>0</v>
      </c>
      <c r="AA499" s="83" t="e">
        <f t="shared" si="22"/>
        <v>#DIV/0!</v>
      </c>
      <c r="AB499" s="83" t="e">
        <f>AA499-XJO_90DSMR</f>
        <v>#DIV/0!</v>
      </c>
      <c r="AC499" s="83" t="e">
        <f t="shared" si="23"/>
        <v>#DIV/0!</v>
      </c>
    </row>
    <row r="500" spans="25:29" x14ac:dyDescent="0.25">
      <c r="Y500" s="84">
        <f>EOD_T-A500</f>
        <v>42094</v>
      </c>
      <c r="Z500" s="83">
        <f t="shared" si="21"/>
        <v>0</v>
      </c>
      <c r="AA500" s="83" t="e">
        <f t="shared" si="22"/>
        <v>#DIV/0!</v>
      </c>
      <c r="AB500" s="83" t="e">
        <f>AA500-XJO_90DSMR</f>
        <v>#DIV/0!</v>
      </c>
      <c r="AC500" s="83" t="e">
        <f t="shared" si="23"/>
        <v>#DIV/0!</v>
      </c>
    </row>
    <row r="501" spans="25:29" x14ac:dyDescent="0.25">
      <c r="Y501" s="84">
        <f>EOD_T-A501</f>
        <v>42094</v>
      </c>
      <c r="Z501" s="83">
        <f t="shared" si="21"/>
        <v>0</v>
      </c>
      <c r="AA501" s="83" t="e">
        <f t="shared" si="22"/>
        <v>#DIV/0!</v>
      </c>
      <c r="AB501" s="83" t="e">
        <f>AA501-XJO_90DSMR</f>
        <v>#DIV/0!</v>
      </c>
      <c r="AC501" s="83" t="e">
        <f t="shared" si="23"/>
        <v>#DIV/0!</v>
      </c>
    </row>
    <row r="502" spans="25:29" x14ac:dyDescent="0.25">
      <c r="Y502" s="84">
        <f>EOD_T-A502</f>
        <v>42094</v>
      </c>
      <c r="Z502" s="83">
        <f t="shared" si="21"/>
        <v>0</v>
      </c>
      <c r="AA502" s="83" t="e">
        <f t="shared" si="22"/>
        <v>#DIV/0!</v>
      </c>
      <c r="AB502" s="83" t="e">
        <f>AA502-XJO_90DSMR</f>
        <v>#DIV/0!</v>
      </c>
      <c r="AC502" s="83" t="e">
        <f t="shared" si="23"/>
        <v>#DIV/0!</v>
      </c>
    </row>
    <row r="503" spans="25:29" x14ac:dyDescent="0.25">
      <c r="Y503" s="84">
        <f>EOD_T-A503</f>
        <v>42094</v>
      </c>
      <c r="Z503" s="83">
        <f t="shared" si="21"/>
        <v>0</v>
      </c>
      <c r="AA503" s="83" t="e">
        <f t="shared" si="22"/>
        <v>#DIV/0!</v>
      </c>
      <c r="AB503" s="83" t="e">
        <f>AA503-XJO_90DSMR</f>
        <v>#DIV/0!</v>
      </c>
      <c r="AC503" s="83" t="e">
        <f t="shared" si="23"/>
        <v>#DIV/0!</v>
      </c>
    </row>
    <row r="504" spans="25:29" x14ac:dyDescent="0.25">
      <c r="Y504" s="84">
        <f>EOD_T-A504</f>
        <v>42094</v>
      </c>
      <c r="Z504" s="83">
        <f t="shared" si="21"/>
        <v>0</v>
      </c>
      <c r="AA504" s="83" t="e">
        <f t="shared" si="22"/>
        <v>#DIV/0!</v>
      </c>
      <c r="AB504" s="83" t="e">
        <f>AA504-XJO_90DSMR</f>
        <v>#DIV/0!</v>
      </c>
      <c r="AC504" s="83" t="e">
        <f t="shared" si="23"/>
        <v>#DIV/0!</v>
      </c>
    </row>
    <row r="505" spans="25:29" x14ac:dyDescent="0.25">
      <c r="Y505" s="84">
        <f>EOD_T-A505</f>
        <v>42094</v>
      </c>
      <c r="Z505" s="83">
        <f t="shared" si="21"/>
        <v>0</v>
      </c>
      <c r="AA505" s="83" t="e">
        <f t="shared" si="22"/>
        <v>#DIV/0!</v>
      </c>
      <c r="AB505" s="83" t="e">
        <f>AA505-XJO_90DSMR</f>
        <v>#DIV/0!</v>
      </c>
      <c r="AC505" s="83" t="e">
        <f t="shared" si="23"/>
        <v>#DIV/0!</v>
      </c>
    </row>
    <row r="506" spans="25:29" x14ac:dyDescent="0.25">
      <c r="Y506" s="84">
        <f>EOD_T-A506</f>
        <v>42094</v>
      </c>
      <c r="Z506" s="83">
        <f t="shared" si="21"/>
        <v>0</v>
      </c>
      <c r="AA506" s="83" t="e">
        <f t="shared" si="22"/>
        <v>#DIV/0!</v>
      </c>
      <c r="AB506" s="83" t="e">
        <f>AA506-XJO_90DSMR</f>
        <v>#DIV/0!</v>
      </c>
      <c r="AC506" s="83" t="e">
        <f t="shared" si="23"/>
        <v>#DIV/0!</v>
      </c>
    </row>
    <row r="507" spans="25:29" x14ac:dyDescent="0.25">
      <c r="Y507" s="84">
        <f>EOD_T-A507</f>
        <v>42094</v>
      </c>
      <c r="Z507" s="83">
        <f t="shared" si="21"/>
        <v>0</v>
      </c>
      <c r="AA507" s="83" t="e">
        <f t="shared" si="22"/>
        <v>#DIV/0!</v>
      </c>
      <c r="AB507" s="83" t="e">
        <f>AA507-XJO_90DSMR</f>
        <v>#DIV/0!</v>
      </c>
      <c r="AC507" s="83" t="e">
        <f t="shared" si="23"/>
        <v>#DIV/0!</v>
      </c>
    </row>
    <row r="508" spans="25:29" x14ac:dyDescent="0.25">
      <c r="Y508" s="84">
        <f>EOD_T-A508</f>
        <v>42094</v>
      </c>
      <c r="Z508" s="83">
        <f t="shared" si="21"/>
        <v>0</v>
      </c>
      <c r="AA508" s="83" t="e">
        <f t="shared" si="22"/>
        <v>#DIV/0!</v>
      </c>
      <c r="AB508" s="83" t="e">
        <f>AA508-XJO_90DSMR</f>
        <v>#DIV/0!</v>
      </c>
      <c r="AC508" s="83" t="e">
        <f t="shared" si="23"/>
        <v>#DIV/0!</v>
      </c>
    </row>
    <row r="509" spans="25:29" x14ac:dyDescent="0.25">
      <c r="Y509" s="84">
        <f>EOD_T-A509</f>
        <v>42094</v>
      </c>
      <c r="Z509" s="83">
        <f t="shared" si="21"/>
        <v>0</v>
      </c>
      <c r="AA509" s="83" t="e">
        <f t="shared" si="22"/>
        <v>#DIV/0!</v>
      </c>
      <c r="AB509" s="83" t="e">
        <f>AA509-XJO_90DSMR</f>
        <v>#DIV/0!</v>
      </c>
      <c r="AC509" s="83" t="e">
        <f t="shared" si="23"/>
        <v>#DIV/0!</v>
      </c>
    </row>
    <row r="510" spans="25:29" x14ac:dyDescent="0.25">
      <c r="Y510" s="84">
        <f>EOD_T-A510</f>
        <v>42094</v>
      </c>
      <c r="Z510" s="83">
        <f t="shared" si="21"/>
        <v>0</v>
      </c>
      <c r="AA510" s="83" t="e">
        <f t="shared" si="22"/>
        <v>#DIV/0!</v>
      </c>
      <c r="AB510" s="83" t="e">
        <f>AA510-XJO_90DSMR</f>
        <v>#DIV/0!</v>
      </c>
      <c r="AC510" s="83" t="e">
        <f t="shared" si="23"/>
        <v>#DIV/0!</v>
      </c>
    </row>
    <row r="511" spans="25:29" x14ac:dyDescent="0.25">
      <c r="Y511" s="84">
        <f>EOD_T-A511</f>
        <v>42094</v>
      </c>
      <c r="Z511" s="83">
        <f t="shared" si="21"/>
        <v>0</v>
      </c>
      <c r="AA511" s="83" t="e">
        <f t="shared" si="22"/>
        <v>#DIV/0!</v>
      </c>
      <c r="AB511" s="83" t="e">
        <f>AA511-XJO_90DSMR</f>
        <v>#DIV/0!</v>
      </c>
      <c r="AC511" s="83" t="e">
        <f t="shared" si="23"/>
        <v>#DIV/0!</v>
      </c>
    </row>
    <row r="512" spans="25:29" x14ac:dyDescent="0.25">
      <c r="Y512" s="84">
        <f>EOD_T-A512</f>
        <v>42094</v>
      </c>
      <c r="Z512" s="83">
        <f t="shared" si="21"/>
        <v>0</v>
      </c>
      <c r="AA512" s="83" t="e">
        <f t="shared" si="22"/>
        <v>#DIV/0!</v>
      </c>
      <c r="AB512" s="83" t="e">
        <f>AA512-XJO_90DSMR</f>
        <v>#DIV/0!</v>
      </c>
      <c r="AC512" s="83" t="e">
        <f t="shared" si="23"/>
        <v>#DIV/0!</v>
      </c>
    </row>
    <row r="513" spans="25:29" x14ac:dyDescent="0.25">
      <c r="Y513" s="84">
        <f>EOD_T-A513</f>
        <v>42094</v>
      </c>
      <c r="Z513" s="83">
        <f t="shared" si="21"/>
        <v>0</v>
      </c>
      <c r="AA513" s="83" t="e">
        <f t="shared" si="22"/>
        <v>#DIV/0!</v>
      </c>
      <c r="AB513" s="83" t="e">
        <f>AA513-XJO_90DSMR</f>
        <v>#DIV/0!</v>
      </c>
      <c r="AC513" s="83" t="e">
        <f t="shared" si="23"/>
        <v>#DIV/0!</v>
      </c>
    </row>
    <row r="514" spans="25:29" x14ac:dyDescent="0.25">
      <c r="Y514" s="84">
        <f>EOD_T-A514</f>
        <v>42094</v>
      </c>
      <c r="Z514" s="83">
        <f t="shared" si="21"/>
        <v>0</v>
      </c>
      <c r="AA514" s="83" t="e">
        <f t="shared" si="22"/>
        <v>#DIV/0!</v>
      </c>
      <c r="AB514" s="83" t="e">
        <f>AA514-XJO_90DSMR</f>
        <v>#DIV/0!</v>
      </c>
      <c r="AC514" s="83" t="e">
        <f t="shared" si="23"/>
        <v>#DIV/0!</v>
      </c>
    </row>
    <row r="515" spans="25:29" x14ac:dyDescent="0.25">
      <c r="Y515" s="84">
        <f>EOD_T-A515</f>
        <v>42094</v>
      </c>
      <c r="Z515" s="83">
        <f t="shared" si="21"/>
        <v>0</v>
      </c>
      <c r="AA515" s="83" t="e">
        <f t="shared" si="22"/>
        <v>#DIV/0!</v>
      </c>
      <c r="AB515" s="83" t="e">
        <f>AA515-XJO_90DSMR</f>
        <v>#DIV/0!</v>
      </c>
      <c r="AC515" s="83" t="e">
        <f t="shared" si="23"/>
        <v>#DIV/0!</v>
      </c>
    </row>
    <row r="516" spans="25:29" x14ac:dyDescent="0.25">
      <c r="Y516" s="84">
        <f>EOD_T-A516</f>
        <v>42094</v>
      </c>
      <c r="Z516" s="83">
        <f t="shared" si="21"/>
        <v>0</v>
      </c>
      <c r="AA516" s="83" t="e">
        <f t="shared" si="22"/>
        <v>#DIV/0!</v>
      </c>
      <c r="AB516" s="83" t="e">
        <f>AA516-XJO_90DSMR</f>
        <v>#DIV/0!</v>
      </c>
      <c r="AC516" s="83" t="e">
        <f t="shared" si="23"/>
        <v>#DIV/0!</v>
      </c>
    </row>
    <row r="517" spans="25:29" x14ac:dyDescent="0.25">
      <c r="Y517" s="84">
        <f>EOD_T-A517</f>
        <v>42094</v>
      </c>
      <c r="Z517" s="83">
        <f t="shared" si="21"/>
        <v>0</v>
      </c>
      <c r="AA517" s="83" t="e">
        <f t="shared" si="22"/>
        <v>#DIV/0!</v>
      </c>
      <c r="AB517" s="83" t="e">
        <f>AA517-XJO_90DSMR</f>
        <v>#DIV/0!</v>
      </c>
      <c r="AC517" s="83" t="e">
        <f t="shared" si="23"/>
        <v>#DIV/0!</v>
      </c>
    </row>
    <row r="518" spans="25:29" x14ac:dyDescent="0.25">
      <c r="Y518" s="84">
        <f>EOD_T-A518</f>
        <v>42094</v>
      </c>
      <c r="Z518" s="83">
        <f t="shared" si="21"/>
        <v>0</v>
      </c>
      <c r="AA518" s="83" t="e">
        <f t="shared" si="22"/>
        <v>#DIV/0!</v>
      </c>
      <c r="AB518" s="83" t="e">
        <f>AA518-XJO_90DSMR</f>
        <v>#DIV/0!</v>
      </c>
      <c r="AC518" s="83" t="e">
        <f t="shared" si="23"/>
        <v>#DIV/0!</v>
      </c>
    </row>
    <row r="519" spans="25:29" x14ac:dyDescent="0.25">
      <c r="Y519" s="84">
        <f>EOD_T-A519</f>
        <v>42094</v>
      </c>
      <c r="Z519" s="83">
        <f t="shared" si="21"/>
        <v>0</v>
      </c>
      <c r="AA519" s="83" t="e">
        <f t="shared" si="22"/>
        <v>#DIV/0!</v>
      </c>
      <c r="AB519" s="83" t="e">
        <f>AA519-XJO_90DSMR</f>
        <v>#DIV/0!</v>
      </c>
      <c r="AC519" s="83" t="e">
        <f t="shared" si="23"/>
        <v>#DIV/0!</v>
      </c>
    </row>
    <row r="520" spans="25:29" x14ac:dyDescent="0.25">
      <c r="Y520" s="84">
        <f>EOD_T-A520</f>
        <v>42094</v>
      </c>
      <c r="Z520" s="83">
        <f t="shared" si="21"/>
        <v>0</v>
      </c>
      <c r="AA520" s="83" t="e">
        <f t="shared" si="22"/>
        <v>#DIV/0!</v>
      </c>
      <c r="AB520" s="83" t="e">
        <f>AA520-XJO_90DSMR</f>
        <v>#DIV/0!</v>
      </c>
      <c r="AC520" s="83" t="e">
        <f t="shared" si="23"/>
        <v>#DIV/0!</v>
      </c>
    </row>
    <row r="521" spans="25:29" x14ac:dyDescent="0.25">
      <c r="Y521" s="84">
        <f>EOD_T-A521</f>
        <v>42094</v>
      </c>
      <c r="Z521" s="83">
        <f t="shared" si="21"/>
        <v>0</v>
      </c>
      <c r="AA521" s="83" t="e">
        <f t="shared" si="22"/>
        <v>#DIV/0!</v>
      </c>
      <c r="AB521" s="83" t="e">
        <f>AA521-XJO_90DSMR</f>
        <v>#DIV/0!</v>
      </c>
      <c r="AC521" s="83" t="e">
        <f t="shared" si="23"/>
        <v>#DIV/0!</v>
      </c>
    </row>
    <row r="522" spans="25:29" x14ac:dyDescent="0.25">
      <c r="Y522" s="84">
        <f>EOD_T-A522</f>
        <v>42094</v>
      </c>
      <c r="Z522" s="83">
        <f t="shared" si="21"/>
        <v>0</v>
      </c>
      <c r="AA522" s="83" t="e">
        <f t="shared" si="22"/>
        <v>#DIV/0!</v>
      </c>
      <c r="AB522" s="83" t="e">
        <f>AA522-XJO_90DSMR</f>
        <v>#DIV/0!</v>
      </c>
      <c r="AC522" s="83" t="e">
        <f t="shared" si="23"/>
        <v>#DIV/0!</v>
      </c>
    </row>
    <row r="523" spans="25:29" x14ac:dyDescent="0.25">
      <c r="Y523" s="84">
        <f>EOD_T-A523</f>
        <v>42094</v>
      </c>
      <c r="Z523" s="83">
        <f t="shared" si="21"/>
        <v>0</v>
      </c>
      <c r="AA523" s="83" t="e">
        <f t="shared" si="22"/>
        <v>#DIV/0!</v>
      </c>
      <c r="AB523" s="83" t="e">
        <f>AA523-XJO_90DSMR</f>
        <v>#DIV/0!</v>
      </c>
      <c r="AC523" s="83" t="e">
        <f t="shared" si="23"/>
        <v>#DIV/0!</v>
      </c>
    </row>
    <row r="524" spans="25:29" x14ac:dyDescent="0.25">
      <c r="Y524" s="84">
        <f>EOD_T-A524</f>
        <v>42094</v>
      </c>
      <c r="Z524" s="83">
        <f t="shared" ref="Z524:Z587" si="24">B524-B526</f>
        <v>0</v>
      </c>
      <c r="AA524" s="83" t="e">
        <f t="shared" ref="AA524:AA587" si="25">Z524/B525*100</f>
        <v>#DIV/0!</v>
      </c>
      <c r="AB524" s="83" t="e">
        <f>AA524-XJO_90DSMR</f>
        <v>#DIV/0!</v>
      </c>
      <c r="AC524" s="83" t="e">
        <f t="shared" ref="AC524:AC587" si="26">AB524*AB524</f>
        <v>#DIV/0!</v>
      </c>
    </row>
    <row r="525" spans="25:29" x14ac:dyDescent="0.25">
      <c r="Y525" s="84">
        <f>EOD_T-A525</f>
        <v>42094</v>
      </c>
      <c r="Z525" s="83">
        <f t="shared" si="24"/>
        <v>0</v>
      </c>
      <c r="AA525" s="83" t="e">
        <f t="shared" si="25"/>
        <v>#DIV/0!</v>
      </c>
      <c r="AB525" s="83" t="e">
        <f>AA525-XJO_90DSMR</f>
        <v>#DIV/0!</v>
      </c>
      <c r="AC525" s="83" t="e">
        <f t="shared" si="26"/>
        <v>#DIV/0!</v>
      </c>
    </row>
    <row r="526" spans="25:29" x14ac:dyDescent="0.25">
      <c r="Y526" s="84">
        <f>EOD_T-A526</f>
        <v>42094</v>
      </c>
      <c r="Z526" s="83">
        <f t="shared" si="24"/>
        <v>0</v>
      </c>
      <c r="AA526" s="83" t="e">
        <f t="shared" si="25"/>
        <v>#DIV/0!</v>
      </c>
      <c r="AB526" s="83" t="e">
        <f>AA526-XJO_90DSMR</f>
        <v>#DIV/0!</v>
      </c>
      <c r="AC526" s="83" t="e">
        <f t="shared" si="26"/>
        <v>#DIV/0!</v>
      </c>
    </row>
    <row r="527" spans="25:29" x14ac:dyDescent="0.25">
      <c r="Y527" s="84">
        <f>EOD_T-A527</f>
        <v>42094</v>
      </c>
      <c r="Z527" s="83">
        <f t="shared" si="24"/>
        <v>0</v>
      </c>
      <c r="AA527" s="83" t="e">
        <f t="shared" si="25"/>
        <v>#DIV/0!</v>
      </c>
      <c r="AB527" s="83" t="e">
        <f>AA527-XJO_90DSMR</f>
        <v>#DIV/0!</v>
      </c>
      <c r="AC527" s="83" t="e">
        <f t="shared" si="26"/>
        <v>#DIV/0!</v>
      </c>
    </row>
    <row r="528" spans="25:29" x14ac:dyDescent="0.25">
      <c r="Y528" s="84">
        <f>EOD_T-A528</f>
        <v>42094</v>
      </c>
      <c r="Z528" s="83">
        <f t="shared" si="24"/>
        <v>0</v>
      </c>
      <c r="AA528" s="83" t="e">
        <f t="shared" si="25"/>
        <v>#DIV/0!</v>
      </c>
      <c r="AB528" s="83" t="e">
        <f>AA528-XJO_90DSMR</f>
        <v>#DIV/0!</v>
      </c>
      <c r="AC528" s="83" t="e">
        <f t="shared" si="26"/>
        <v>#DIV/0!</v>
      </c>
    </row>
    <row r="529" spans="25:29" x14ac:dyDescent="0.25">
      <c r="Y529" s="84">
        <f>EOD_T-A529</f>
        <v>42094</v>
      </c>
      <c r="Z529" s="83">
        <f t="shared" si="24"/>
        <v>0</v>
      </c>
      <c r="AA529" s="83" t="e">
        <f t="shared" si="25"/>
        <v>#DIV/0!</v>
      </c>
      <c r="AB529" s="83" t="e">
        <f>AA529-XJO_90DSMR</f>
        <v>#DIV/0!</v>
      </c>
      <c r="AC529" s="83" t="e">
        <f t="shared" si="26"/>
        <v>#DIV/0!</v>
      </c>
    </row>
    <row r="530" spans="25:29" x14ac:dyDescent="0.25">
      <c r="Y530" s="84">
        <f>EOD_T-A530</f>
        <v>42094</v>
      </c>
      <c r="Z530" s="83">
        <f t="shared" si="24"/>
        <v>0</v>
      </c>
      <c r="AA530" s="83" t="e">
        <f t="shared" si="25"/>
        <v>#DIV/0!</v>
      </c>
      <c r="AB530" s="83" t="e">
        <f>AA530-XJO_90DSMR</f>
        <v>#DIV/0!</v>
      </c>
      <c r="AC530" s="83" t="e">
        <f t="shared" si="26"/>
        <v>#DIV/0!</v>
      </c>
    </row>
    <row r="531" spans="25:29" x14ac:dyDescent="0.25">
      <c r="Y531" s="84">
        <f>EOD_T-A531</f>
        <v>42094</v>
      </c>
      <c r="Z531" s="83">
        <f t="shared" si="24"/>
        <v>0</v>
      </c>
      <c r="AA531" s="83" t="e">
        <f t="shared" si="25"/>
        <v>#DIV/0!</v>
      </c>
      <c r="AB531" s="83" t="e">
        <f>AA531-XJO_90DSMR</f>
        <v>#DIV/0!</v>
      </c>
      <c r="AC531" s="83" t="e">
        <f t="shared" si="26"/>
        <v>#DIV/0!</v>
      </c>
    </row>
    <row r="532" spans="25:29" x14ac:dyDescent="0.25">
      <c r="Y532" s="84">
        <f>EOD_T-A532</f>
        <v>42094</v>
      </c>
      <c r="Z532" s="83">
        <f t="shared" si="24"/>
        <v>0</v>
      </c>
      <c r="AA532" s="83" t="e">
        <f t="shared" si="25"/>
        <v>#DIV/0!</v>
      </c>
      <c r="AB532" s="83" t="e">
        <f>AA532-XJO_90DSMR</f>
        <v>#DIV/0!</v>
      </c>
      <c r="AC532" s="83" t="e">
        <f t="shared" si="26"/>
        <v>#DIV/0!</v>
      </c>
    </row>
    <row r="533" spans="25:29" x14ac:dyDescent="0.25">
      <c r="Y533" s="84">
        <f>EOD_T-A533</f>
        <v>42094</v>
      </c>
      <c r="Z533" s="83">
        <f t="shared" si="24"/>
        <v>0</v>
      </c>
      <c r="AA533" s="83" t="e">
        <f t="shared" si="25"/>
        <v>#DIV/0!</v>
      </c>
      <c r="AB533" s="83" t="e">
        <f>AA533-XJO_90DSMR</f>
        <v>#DIV/0!</v>
      </c>
      <c r="AC533" s="83" t="e">
        <f t="shared" si="26"/>
        <v>#DIV/0!</v>
      </c>
    </row>
    <row r="534" spans="25:29" x14ac:dyDescent="0.25">
      <c r="Y534" s="84">
        <f>EOD_T-A534</f>
        <v>42094</v>
      </c>
      <c r="Z534" s="83">
        <f t="shared" si="24"/>
        <v>0</v>
      </c>
      <c r="AA534" s="83" t="e">
        <f t="shared" si="25"/>
        <v>#DIV/0!</v>
      </c>
      <c r="AB534" s="83" t="e">
        <f>AA534-XJO_90DSMR</f>
        <v>#DIV/0!</v>
      </c>
      <c r="AC534" s="83" t="e">
        <f t="shared" si="26"/>
        <v>#DIV/0!</v>
      </c>
    </row>
    <row r="535" spans="25:29" x14ac:dyDescent="0.25">
      <c r="Y535" s="84">
        <f>EOD_T-A535</f>
        <v>42094</v>
      </c>
      <c r="Z535" s="83">
        <f t="shared" si="24"/>
        <v>0</v>
      </c>
      <c r="AA535" s="83" t="e">
        <f t="shared" si="25"/>
        <v>#DIV/0!</v>
      </c>
      <c r="AB535" s="83" t="e">
        <f>AA535-XJO_90DSMR</f>
        <v>#DIV/0!</v>
      </c>
      <c r="AC535" s="83" t="e">
        <f t="shared" si="26"/>
        <v>#DIV/0!</v>
      </c>
    </row>
    <row r="536" spans="25:29" x14ac:dyDescent="0.25">
      <c r="Y536" s="84">
        <f>EOD_T-A536</f>
        <v>42094</v>
      </c>
      <c r="Z536" s="83">
        <f t="shared" si="24"/>
        <v>0</v>
      </c>
      <c r="AA536" s="83" t="e">
        <f t="shared" si="25"/>
        <v>#DIV/0!</v>
      </c>
      <c r="AB536" s="83" t="e">
        <f>AA536-XJO_90DSMR</f>
        <v>#DIV/0!</v>
      </c>
      <c r="AC536" s="83" t="e">
        <f t="shared" si="26"/>
        <v>#DIV/0!</v>
      </c>
    </row>
    <row r="537" spans="25:29" x14ac:dyDescent="0.25">
      <c r="Y537" s="84">
        <f>EOD_T-A537</f>
        <v>42094</v>
      </c>
      <c r="Z537" s="83">
        <f t="shared" si="24"/>
        <v>0</v>
      </c>
      <c r="AA537" s="83" t="e">
        <f t="shared" si="25"/>
        <v>#DIV/0!</v>
      </c>
      <c r="AB537" s="83" t="e">
        <f>AA537-XJO_90DSMR</f>
        <v>#DIV/0!</v>
      </c>
      <c r="AC537" s="83" t="e">
        <f t="shared" si="26"/>
        <v>#DIV/0!</v>
      </c>
    </row>
    <row r="538" spans="25:29" x14ac:dyDescent="0.25">
      <c r="Y538" s="84">
        <f>EOD_T-A538</f>
        <v>42094</v>
      </c>
      <c r="Z538" s="83">
        <f t="shared" si="24"/>
        <v>0</v>
      </c>
      <c r="AA538" s="83" t="e">
        <f t="shared" si="25"/>
        <v>#DIV/0!</v>
      </c>
      <c r="AB538" s="83" t="e">
        <f>AA538-XJO_90DSMR</f>
        <v>#DIV/0!</v>
      </c>
      <c r="AC538" s="83" t="e">
        <f t="shared" si="26"/>
        <v>#DIV/0!</v>
      </c>
    </row>
    <row r="539" spans="25:29" x14ac:dyDescent="0.25">
      <c r="Y539" s="84">
        <f>EOD_T-A539</f>
        <v>42094</v>
      </c>
      <c r="Z539" s="83">
        <f t="shared" si="24"/>
        <v>0</v>
      </c>
      <c r="AA539" s="83" t="e">
        <f t="shared" si="25"/>
        <v>#DIV/0!</v>
      </c>
      <c r="AB539" s="83" t="e">
        <f>AA539-XJO_90DSMR</f>
        <v>#DIV/0!</v>
      </c>
      <c r="AC539" s="83" t="e">
        <f t="shared" si="26"/>
        <v>#DIV/0!</v>
      </c>
    </row>
    <row r="540" spans="25:29" x14ac:dyDescent="0.25">
      <c r="Y540" s="84">
        <f>EOD_T-A540</f>
        <v>42094</v>
      </c>
      <c r="Z540" s="83">
        <f t="shared" si="24"/>
        <v>0</v>
      </c>
      <c r="AA540" s="83" t="e">
        <f t="shared" si="25"/>
        <v>#DIV/0!</v>
      </c>
      <c r="AB540" s="83" t="e">
        <f>AA540-XJO_90DSMR</f>
        <v>#DIV/0!</v>
      </c>
      <c r="AC540" s="83" t="e">
        <f t="shared" si="26"/>
        <v>#DIV/0!</v>
      </c>
    </row>
    <row r="541" spans="25:29" x14ac:dyDescent="0.25">
      <c r="Y541" s="84">
        <f>EOD_T-A541</f>
        <v>42094</v>
      </c>
      <c r="Z541" s="83">
        <f t="shared" si="24"/>
        <v>0</v>
      </c>
      <c r="AA541" s="83" t="e">
        <f t="shared" si="25"/>
        <v>#DIV/0!</v>
      </c>
      <c r="AB541" s="83" t="e">
        <f>AA541-XJO_90DSMR</f>
        <v>#DIV/0!</v>
      </c>
      <c r="AC541" s="83" t="e">
        <f t="shared" si="26"/>
        <v>#DIV/0!</v>
      </c>
    </row>
    <row r="542" spans="25:29" x14ac:dyDescent="0.25">
      <c r="Y542" s="84">
        <f>EOD_T-A542</f>
        <v>42094</v>
      </c>
      <c r="Z542" s="83">
        <f t="shared" si="24"/>
        <v>0</v>
      </c>
      <c r="AA542" s="83" t="e">
        <f t="shared" si="25"/>
        <v>#DIV/0!</v>
      </c>
      <c r="AB542" s="83" t="e">
        <f>AA542-XJO_90DSMR</f>
        <v>#DIV/0!</v>
      </c>
      <c r="AC542" s="83" t="e">
        <f t="shared" si="26"/>
        <v>#DIV/0!</v>
      </c>
    </row>
    <row r="543" spans="25:29" x14ac:dyDescent="0.25">
      <c r="Y543" s="84">
        <f>EOD_T-A543</f>
        <v>42094</v>
      </c>
      <c r="Z543" s="83">
        <f t="shared" si="24"/>
        <v>0</v>
      </c>
      <c r="AA543" s="83" t="e">
        <f t="shared" si="25"/>
        <v>#DIV/0!</v>
      </c>
      <c r="AB543" s="83" t="e">
        <f>AA543-XJO_90DSMR</f>
        <v>#DIV/0!</v>
      </c>
      <c r="AC543" s="83" t="e">
        <f t="shared" si="26"/>
        <v>#DIV/0!</v>
      </c>
    </row>
    <row r="544" spans="25:29" x14ac:dyDescent="0.25">
      <c r="Y544" s="84">
        <f>EOD_T-A544</f>
        <v>42094</v>
      </c>
      <c r="Z544" s="83">
        <f t="shared" si="24"/>
        <v>0</v>
      </c>
      <c r="AA544" s="83" t="e">
        <f t="shared" si="25"/>
        <v>#DIV/0!</v>
      </c>
      <c r="AB544" s="83" t="e">
        <f>AA544-XJO_90DSMR</f>
        <v>#DIV/0!</v>
      </c>
      <c r="AC544" s="83" t="e">
        <f t="shared" si="26"/>
        <v>#DIV/0!</v>
      </c>
    </row>
    <row r="545" spans="25:29" x14ac:dyDescent="0.25">
      <c r="Y545" s="84">
        <f>EOD_T-A545</f>
        <v>42094</v>
      </c>
      <c r="Z545" s="83">
        <f t="shared" si="24"/>
        <v>0</v>
      </c>
      <c r="AA545" s="83" t="e">
        <f t="shared" si="25"/>
        <v>#DIV/0!</v>
      </c>
      <c r="AB545" s="83" t="e">
        <f>AA545-XJO_90DSMR</f>
        <v>#DIV/0!</v>
      </c>
      <c r="AC545" s="83" t="e">
        <f t="shared" si="26"/>
        <v>#DIV/0!</v>
      </c>
    </row>
    <row r="546" spans="25:29" x14ac:dyDescent="0.25">
      <c r="Y546" s="84">
        <f>EOD_T-A546</f>
        <v>42094</v>
      </c>
      <c r="Z546" s="83">
        <f t="shared" si="24"/>
        <v>0</v>
      </c>
      <c r="AA546" s="83" t="e">
        <f t="shared" si="25"/>
        <v>#DIV/0!</v>
      </c>
      <c r="AB546" s="83" t="e">
        <f>AA546-XJO_90DSMR</f>
        <v>#DIV/0!</v>
      </c>
      <c r="AC546" s="83" t="e">
        <f t="shared" si="26"/>
        <v>#DIV/0!</v>
      </c>
    </row>
    <row r="547" spans="25:29" x14ac:dyDescent="0.25">
      <c r="Y547" s="84">
        <f>EOD_T-A547</f>
        <v>42094</v>
      </c>
      <c r="Z547" s="83">
        <f t="shared" si="24"/>
        <v>0</v>
      </c>
      <c r="AA547" s="83" t="e">
        <f t="shared" si="25"/>
        <v>#DIV/0!</v>
      </c>
      <c r="AB547" s="83" t="e">
        <f>AA547-XJO_90DSMR</f>
        <v>#DIV/0!</v>
      </c>
      <c r="AC547" s="83" t="e">
        <f t="shared" si="26"/>
        <v>#DIV/0!</v>
      </c>
    </row>
    <row r="548" spans="25:29" x14ac:dyDescent="0.25">
      <c r="Y548" s="84">
        <f>EOD_T-A548</f>
        <v>42094</v>
      </c>
      <c r="Z548" s="83">
        <f t="shared" si="24"/>
        <v>0</v>
      </c>
      <c r="AA548" s="83" t="e">
        <f t="shared" si="25"/>
        <v>#DIV/0!</v>
      </c>
      <c r="AB548" s="83" t="e">
        <f>AA548-XJO_90DSMR</f>
        <v>#DIV/0!</v>
      </c>
      <c r="AC548" s="83" t="e">
        <f t="shared" si="26"/>
        <v>#DIV/0!</v>
      </c>
    </row>
    <row r="549" spans="25:29" x14ac:dyDescent="0.25">
      <c r="Y549" s="84">
        <f>EOD_T-A549</f>
        <v>42094</v>
      </c>
      <c r="Z549" s="83">
        <f t="shared" si="24"/>
        <v>0</v>
      </c>
      <c r="AA549" s="83" t="e">
        <f t="shared" si="25"/>
        <v>#DIV/0!</v>
      </c>
      <c r="AB549" s="83" t="e">
        <f>AA549-XJO_90DSMR</f>
        <v>#DIV/0!</v>
      </c>
      <c r="AC549" s="83" t="e">
        <f t="shared" si="26"/>
        <v>#DIV/0!</v>
      </c>
    </row>
    <row r="550" spans="25:29" x14ac:dyDescent="0.25">
      <c r="Y550" s="84">
        <f>EOD_T-A550</f>
        <v>42094</v>
      </c>
      <c r="Z550" s="83">
        <f t="shared" si="24"/>
        <v>0</v>
      </c>
      <c r="AA550" s="83" t="e">
        <f t="shared" si="25"/>
        <v>#DIV/0!</v>
      </c>
      <c r="AB550" s="83" t="e">
        <f>AA550-XJO_90DSMR</f>
        <v>#DIV/0!</v>
      </c>
      <c r="AC550" s="83" t="e">
        <f t="shared" si="26"/>
        <v>#DIV/0!</v>
      </c>
    </row>
    <row r="551" spans="25:29" x14ac:dyDescent="0.25">
      <c r="Y551" s="84">
        <f>EOD_T-A551</f>
        <v>42094</v>
      </c>
      <c r="Z551" s="83">
        <f t="shared" si="24"/>
        <v>0</v>
      </c>
      <c r="AA551" s="83" t="e">
        <f t="shared" si="25"/>
        <v>#DIV/0!</v>
      </c>
      <c r="AB551" s="83" t="e">
        <f>AA551-XJO_90DSMR</f>
        <v>#DIV/0!</v>
      </c>
      <c r="AC551" s="83" t="e">
        <f t="shared" si="26"/>
        <v>#DIV/0!</v>
      </c>
    </row>
    <row r="552" spans="25:29" x14ac:dyDescent="0.25">
      <c r="Y552" s="84">
        <f>EOD_T-A552</f>
        <v>42094</v>
      </c>
      <c r="Z552" s="83">
        <f t="shared" si="24"/>
        <v>0</v>
      </c>
      <c r="AA552" s="83" t="e">
        <f t="shared" si="25"/>
        <v>#DIV/0!</v>
      </c>
      <c r="AB552" s="83" t="e">
        <f>AA552-XJO_90DSMR</f>
        <v>#DIV/0!</v>
      </c>
      <c r="AC552" s="83" t="e">
        <f t="shared" si="26"/>
        <v>#DIV/0!</v>
      </c>
    </row>
    <row r="553" spans="25:29" x14ac:dyDescent="0.25">
      <c r="Y553" s="84">
        <f>EOD_T-A553</f>
        <v>42094</v>
      </c>
      <c r="Z553" s="83">
        <f t="shared" si="24"/>
        <v>0</v>
      </c>
      <c r="AA553" s="83" t="e">
        <f t="shared" si="25"/>
        <v>#DIV/0!</v>
      </c>
      <c r="AB553" s="83" t="e">
        <f>AA553-XJO_90DSMR</f>
        <v>#DIV/0!</v>
      </c>
      <c r="AC553" s="83" t="e">
        <f t="shared" si="26"/>
        <v>#DIV/0!</v>
      </c>
    </row>
    <row r="554" spans="25:29" x14ac:dyDescent="0.25">
      <c r="Y554" s="84">
        <f>EOD_T-A554</f>
        <v>42094</v>
      </c>
      <c r="Z554" s="83">
        <f t="shared" si="24"/>
        <v>0</v>
      </c>
      <c r="AA554" s="83" t="e">
        <f t="shared" si="25"/>
        <v>#DIV/0!</v>
      </c>
      <c r="AB554" s="83" t="e">
        <f>AA554-XJO_90DSMR</f>
        <v>#DIV/0!</v>
      </c>
      <c r="AC554" s="83" t="e">
        <f t="shared" si="26"/>
        <v>#DIV/0!</v>
      </c>
    </row>
    <row r="555" spans="25:29" x14ac:dyDescent="0.25">
      <c r="Y555" s="84">
        <f>EOD_T-A555</f>
        <v>42094</v>
      </c>
      <c r="Z555" s="83">
        <f t="shared" si="24"/>
        <v>0</v>
      </c>
      <c r="AA555" s="83" t="e">
        <f t="shared" si="25"/>
        <v>#DIV/0!</v>
      </c>
      <c r="AB555" s="83" t="e">
        <f>AA555-XJO_90DSMR</f>
        <v>#DIV/0!</v>
      </c>
      <c r="AC555" s="83" t="e">
        <f t="shared" si="26"/>
        <v>#DIV/0!</v>
      </c>
    </row>
    <row r="556" spans="25:29" x14ac:dyDescent="0.25">
      <c r="Y556" s="84">
        <f>EOD_T-A556</f>
        <v>42094</v>
      </c>
      <c r="Z556" s="83">
        <f t="shared" si="24"/>
        <v>0</v>
      </c>
      <c r="AA556" s="83" t="e">
        <f t="shared" si="25"/>
        <v>#DIV/0!</v>
      </c>
      <c r="AB556" s="83" t="e">
        <f>AA556-XJO_90DSMR</f>
        <v>#DIV/0!</v>
      </c>
      <c r="AC556" s="83" t="e">
        <f t="shared" si="26"/>
        <v>#DIV/0!</v>
      </c>
    </row>
    <row r="557" spans="25:29" x14ac:dyDescent="0.25">
      <c r="Y557" s="84">
        <f>EOD_T-A557</f>
        <v>42094</v>
      </c>
      <c r="Z557" s="83">
        <f t="shared" si="24"/>
        <v>0</v>
      </c>
      <c r="AA557" s="83" t="e">
        <f t="shared" si="25"/>
        <v>#DIV/0!</v>
      </c>
      <c r="AB557" s="83" t="e">
        <f>AA557-XJO_90DSMR</f>
        <v>#DIV/0!</v>
      </c>
      <c r="AC557" s="83" t="e">
        <f t="shared" si="26"/>
        <v>#DIV/0!</v>
      </c>
    </row>
    <row r="558" spans="25:29" x14ac:dyDescent="0.25">
      <c r="Y558" s="84">
        <f>EOD_T-A558</f>
        <v>42094</v>
      </c>
      <c r="Z558" s="83">
        <f t="shared" si="24"/>
        <v>0</v>
      </c>
      <c r="AA558" s="83" t="e">
        <f t="shared" si="25"/>
        <v>#DIV/0!</v>
      </c>
      <c r="AB558" s="83" t="e">
        <f>AA558-XJO_90DSMR</f>
        <v>#DIV/0!</v>
      </c>
      <c r="AC558" s="83" t="e">
        <f t="shared" si="26"/>
        <v>#DIV/0!</v>
      </c>
    </row>
    <row r="559" spans="25:29" x14ac:dyDescent="0.25">
      <c r="Y559" s="84">
        <f>EOD_T-A559</f>
        <v>42094</v>
      </c>
      <c r="Z559" s="83">
        <f t="shared" si="24"/>
        <v>0</v>
      </c>
      <c r="AA559" s="83" t="e">
        <f t="shared" si="25"/>
        <v>#DIV/0!</v>
      </c>
      <c r="AB559" s="83" t="e">
        <f>AA559-XJO_90DSMR</f>
        <v>#DIV/0!</v>
      </c>
      <c r="AC559" s="83" t="e">
        <f t="shared" si="26"/>
        <v>#DIV/0!</v>
      </c>
    </row>
    <row r="560" spans="25:29" x14ac:dyDescent="0.25">
      <c r="Y560" s="84">
        <f>EOD_T-A560</f>
        <v>42094</v>
      </c>
      <c r="Z560" s="83">
        <f t="shared" si="24"/>
        <v>0</v>
      </c>
      <c r="AA560" s="83" t="e">
        <f t="shared" si="25"/>
        <v>#DIV/0!</v>
      </c>
      <c r="AB560" s="83" t="e">
        <f>AA560-XJO_90DSMR</f>
        <v>#DIV/0!</v>
      </c>
      <c r="AC560" s="83" t="e">
        <f t="shared" si="26"/>
        <v>#DIV/0!</v>
      </c>
    </row>
    <row r="561" spans="25:29" x14ac:dyDescent="0.25">
      <c r="Y561" s="84">
        <f>EOD_T-A561</f>
        <v>42094</v>
      </c>
      <c r="Z561" s="83">
        <f t="shared" si="24"/>
        <v>0</v>
      </c>
      <c r="AA561" s="83" t="e">
        <f t="shared" si="25"/>
        <v>#DIV/0!</v>
      </c>
      <c r="AB561" s="83" t="e">
        <f>AA561-XJO_90DSMR</f>
        <v>#DIV/0!</v>
      </c>
      <c r="AC561" s="83" t="e">
        <f t="shared" si="26"/>
        <v>#DIV/0!</v>
      </c>
    </row>
    <row r="562" spans="25:29" x14ac:dyDescent="0.25">
      <c r="Y562" s="84">
        <f>EOD_T-A562</f>
        <v>42094</v>
      </c>
      <c r="Z562" s="83">
        <f t="shared" si="24"/>
        <v>0</v>
      </c>
      <c r="AA562" s="83" t="e">
        <f t="shared" si="25"/>
        <v>#DIV/0!</v>
      </c>
      <c r="AB562" s="83" t="e">
        <f>AA562-XJO_90DSMR</f>
        <v>#DIV/0!</v>
      </c>
      <c r="AC562" s="83" t="e">
        <f t="shared" si="26"/>
        <v>#DIV/0!</v>
      </c>
    </row>
    <row r="563" spans="25:29" x14ac:dyDescent="0.25">
      <c r="Y563" s="84">
        <f>EOD_T-A563</f>
        <v>42094</v>
      </c>
      <c r="Z563" s="83">
        <f t="shared" si="24"/>
        <v>0</v>
      </c>
      <c r="AA563" s="83" t="e">
        <f t="shared" si="25"/>
        <v>#DIV/0!</v>
      </c>
      <c r="AB563" s="83" t="e">
        <f>AA563-XJO_90DSMR</f>
        <v>#DIV/0!</v>
      </c>
      <c r="AC563" s="83" t="e">
        <f t="shared" si="26"/>
        <v>#DIV/0!</v>
      </c>
    </row>
    <row r="564" spans="25:29" x14ac:dyDescent="0.25">
      <c r="Y564" s="84">
        <f>EOD_T-A564</f>
        <v>42094</v>
      </c>
      <c r="Z564" s="83">
        <f t="shared" si="24"/>
        <v>0</v>
      </c>
      <c r="AA564" s="83" t="e">
        <f t="shared" si="25"/>
        <v>#DIV/0!</v>
      </c>
      <c r="AB564" s="83" t="e">
        <f>AA564-XJO_90DSMR</f>
        <v>#DIV/0!</v>
      </c>
      <c r="AC564" s="83" t="e">
        <f t="shared" si="26"/>
        <v>#DIV/0!</v>
      </c>
    </row>
    <row r="565" spans="25:29" x14ac:dyDescent="0.25">
      <c r="Y565" s="84">
        <f>EOD_T-A565</f>
        <v>42094</v>
      </c>
      <c r="Z565" s="83">
        <f t="shared" si="24"/>
        <v>0</v>
      </c>
      <c r="AA565" s="83" t="e">
        <f t="shared" si="25"/>
        <v>#DIV/0!</v>
      </c>
      <c r="AB565" s="83" t="e">
        <f>AA565-XJO_90DSMR</f>
        <v>#DIV/0!</v>
      </c>
      <c r="AC565" s="83" t="e">
        <f t="shared" si="26"/>
        <v>#DIV/0!</v>
      </c>
    </row>
    <row r="566" spans="25:29" x14ac:dyDescent="0.25">
      <c r="Y566" s="84">
        <f>EOD_T-A566</f>
        <v>42094</v>
      </c>
      <c r="Z566" s="83">
        <f t="shared" si="24"/>
        <v>0</v>
      </c>
      <c r="AA566" s="83" t="e">
        <f t="shared" si="25"/>
        <v>#DIV/0!</v>
      </c>
      <c r="AB566" s="83" t="e">
        <f>AA566-XJO_90DSMR</f>
        <v>#DIV/0!</v>
      </c>
      <c r="AC566" s="83" t="e">
        <f t="shared" si="26"/>
        <v>#DIV/0!</v>
      </c>
    </row>
    <row r="567" spans="25:29" x14ac:dyDescent="0.25">
      <c r="Y567" s="84">
        <f>EOD_T-A567</f>
        <v>42094</v>
      </c>
      <c r="Z567" s="83">
        <f t="shared" si="24"/>
        <v>0</v>
      </c>
      <c r="AA567" s="83" t="e">
        <f t="shared" si="25"/>
        <v>#DIV/0!</v>
      </c>
      <c r="AB567" s="83" t="e">
        <f>AA567-XJO_90DSMR</f>
        <v>#DIV/0!</v>
      </c>
      <c r="AC567" s="83" t="e">
        <f t="shared" si="26"/>
        <v>#DIV/0!</v>
      </c>
    </row>
    <row r="568" spans="25:29" x14ac:dyDescent="0.25">
      <c r="Y568" s="84">
        <f>EOD_T-A568</f>
        <v>42094</v>
      </c>
      <c r="Z568" s="83">
        <f t="shared" si="24"/>
        <v>0</v>
      </c>
      <c r="AA568" s="83" t="e">
        <f t="shared" si="25"/>
        <v>#DIV/0!</v>
      </c>
      <c r="AB568" s="83" t="e">
        <f>AA568-XJO_90DSMR</f>
        <v>#DIV/0!</v>
      </c>
      <c r="AC568" s="83" t="e">
        <f t="shared" si="26"/>
        <v>#DIV/0!</v>
      </c>
    </row>
    <row r="569" spans="25:29" x14ac:dyDescent="0.25">
      <c r="Y569" s="84">
        <f>EOD_T-A569</f>
        <v>42094</v>
      </c>
      <c r="Z569" s="83">
        <f t="shared" si="24"/>
        <v>0</v>
      </c>
      <c r="AA569" s="83" t="e">
        <f t="shared" si="25"/>
        <v>#DIV/0!</v>
      </c>
      <c r="AB569" s="83" t="e">
        <f>AA569-XJO_90DSMR</f>
        <v>#DIV/0!</v>
      </c>
      <c r="AC569" s="83" t="e">
        <f t="shared" si="26"/>
        <v>#DIV/0!</v>
      </c>
    </row>
    <row r="570" spans="25:29" x14ac:dyDescent="0.25">
      <c r="Y570" s="84">
        <f>EOD_T-A570</f>
        <v>42094</v>
      </c>
      <c r="Z570" s="83">
        <f t="shared" si="24"/>
        <v>0</v>
      </c>
      <c r="AA570" s="83" t="e">
        <f t="shared" si="25"/>
        <v>#DIV/0!</v>
      </c>
      <c r="AB570" s="83" t="e">
        <f>AA570-XJO_90DSMR</f>
        <v>#DIV/0!</v>
      </c>
      <c r="AC570" s="83" t="e">
        <f t="shared" si="26"/>
        <v>#DIV/0!</v>
      </c>
    </row>
    <row r="571" spans="25:29" x14ac:dyDescent="0.25">
      <c r="Y571" s="84">
        <f>EOD_T-A571</f>
        <v>42094</v>
      </c>
      <c r="Z571" s="83">
        <f t="shared" si="24"/>
        <v>0</v>
      </c>
      <c r="AA571" s="83" t="e">
        <f t="shared" si="25"/>
        <v>#DIV/0!</v>
      </c>
      <c r="AB571" s="83" t="e">
        <f>AA571-XJO_90DSMR</f>
        <v>#DIV/0!</v>
      </c>
      <c r="AC571" s="83" t="e">
        <f t="shared" si="26"/>
        <v>#DIV/0!</v>
      </c>
    </row>
    <row r="572" spans="25:29" x14ac:dyDescent="0.25">
      <c r="Y572" s="84">
        <f>EOD_T-A572</f>
        <v>42094</v>
      </c>
      <c r="Z572" s="83">
        <f t="shared" si="24"/>
        <v>0</v>
      </c>
      <c r="AA572" s="83" t="e">
        <f t="shared" si="25"/>
        <v>#DIV/0!</v>
      </c>
      <c r="AB572" s="83" t="e">
        <f>AA572-XJO_90DSMR</f>
        <v>#DIV/0!</v>
      </c>
      <c r="AC572" s="83" t="e">
        <f t="shared" si="26"/>
        <v>#DIV/0!</v>
      </c>
    </row>
    <row r="573" spans="25:29" x14ac:dyDescent="0.25">
      <c r="Y573" s="84">
        <f>EOD_T-A573</f>
        <v>42094</v>
      </c>
      <c r="Z573" s="83">
        <f t="shared" si="24"/>
        <v>0</v>
      </c>
      <c r="AA573" s="83" t="e">
        <f t="shared" si="25"/>
        <v>#DIV/0!</v>
      </c>
      <c r="AB573" s="83" t="e">
        <f>AA573-XJO_90DSMR</f>
        <v>#DIV/0!</v>
      </c>
      <c r="AC573" s="83" t="e">
        <f t="shared" si="26"/>
        <v>#DIV/0!</v>
      </c>
    </row>
    <row r="574" spans="25:29" x14ac:dyDescent="0.25">
      <c r="Y574" s="84">
        <f>EOD_T-A574</f>
        <v>42094</v>
      </c>
      <c r="Z574" s="83">
        <f t="shared" si="24"/>
        <v>0</v>
      </c>
      <c r="AA574" s="83" t="e">
        <f t="shared" si="25"/>
        <v>#DIV/0!</v>
      </c>
      <c r="AB574" s="83" t="e">
        <f>AA574-XJO_90DSMR</f>
        <v>#DIV/0!</v>
      </c>
      <c r="AC574" s="83" t="e">
        <f t="shared" si="26"/>
        <v>#DIV/0!</v>
      </c>
    </row>
    <row r="575" spans="25:29" x14ac:dyDescent="0.25">
      <c r="Y575" s="84">
        <f>EOD_T-A575</f>
        <v>42094</v>
      </c>
      <c r="Z575" s="83">
        <f t="shared" si="24"/>
        <v>0</v>
      </c>
      <c r="AA575" s="83" t="e">
        <f t="shared" si="25"/>
        <v>#DIV/0!</v>
      </c>
      <c r="AB575" s="83" t="e">
        <f>AA575-XJO_90DSMR</f>
        <v>#DIV/0!</v>
      </c>
      <c r="AC575" s="83" t="e">
        <f t="shared" si="26"/>
        <v>#DIV/0!</v>
      </c>
    </row>
    <row r="576" spans="25:29" x14ac:dyDescent="0.25">
      <c r="Y576" s="84">
        <f>EOD_T-A576</f>
        <v>42094</v>
      </c>
      <c r="Z576" s="83">
        <f t="shared" si="24"/>
        <v>0</v>
      </c>
      <c r="AA576" s="83" t="e">
        <f t="shared" si="25"/>
        <v>#DIV/0!</v>
      </c>
      <c r="AB576" s="83" t="e">
        <f>AA576-XJO_90DSMR</f>
        <v>#DIV/0!</v>
      </c>
      <c r="AC576" s="83" t="e">
        <f t="shared" si="26"/>
        <v>#DIV/0!</v>
      </c>
    </row>
    <row r="577" spans="25:29" x14ac:dyDescent="0.25">
      <c r="Y577" s="84">
        <f>EOD_T-A577</f>
        <v>42094</v>
      </c>
      <c r="Z577" s="83">
        <f t="shared" si="24"/>
        <v>0</v>
      </c>
      <c r="AA577" s="83" t="e">
        <f t="shared" si="25"/>
        <v>#DIV/0!</v>
      </c>
      <c r="AB577" s="83" t="e">
        <f>AA577-XJO_90DSMR</f>
        <v>#DIV/0!</v>
      </c>
      <c r="AC577" s="83" t="e">
        <f t="shared" si="26"/>
        <v>#DIV/0!</v>
      </c>
    </row>
    <row r="578" spans="25:29" x14ac:dyDescent="0.25">
      <c r="Y578" s="84">
        <f>EOD_T-A578</f>
        <v>42094</v>
      </c>
      <c r="Z578" s="83">
        <f t="shared" si="24"/>
        <v>0</v>
      </c>
      <c r="AA578" s="83" t="e">
        <f t="shared" si="25"/>
        <v>#DIV/0!</v>
      </c>
      <c r="AB578" s="83" t="e">
        <f>AA578-XJO_90DSMR</f>
        <v>#DIV/0!</v>
      </c>
      <c r="AC578" s="83" t="e">
        <f t="shared" si="26"/>
        <v>#DIV/0!</v>
      </c>
    </row>
    <row r="579" spans="25:29" x14ac:dyDescent="0.25">
      <c r="Y579" s="84">
        <f>EOD_T-A579</f>
        <v>42094</v>
      </c>
      <c r="Z579" s="83">
        <f t="shared" si="24"/>
        <v>0</v>
      </c>
      <c r="AA579" s="83" t="e">
        <f t="shared" si="25"/>
        <v>#DIV/0!</v>
      </c>
      <c r="AB579" s="83" t="e">
        <f>AA579-XJO_90DSMR</f>
        <v>#DIV/0!</v>
      </c>
      <c r="AC579" s="83" t="e">
        <f t="shared" si="26"/>
        <v>#DIV/0!</v>
      </c>
    </row>
    <row r="580" spans="25:29" x14ac:dyDescent="0.25">
      <c r="Y580" s="84">
        <f>EOD_T-A580</f>
        <v>42094</v>
      </c>
      <c r="Z580" s="83">
        <f t="shared" si="24"/>
        <v>0</v>
      </c>
      <c r="AA580" s="83" t="e">
        <f t="shared" si="25"/>
        <v>#DIV/0!</v>
      </c>
      <c r="AB580" s="83" t="e">
        <f>AA580-XJO_90DSMR</f>
        <v>#DIV/0!</v>
      </c>
      <c r="AC580" s="83" t="e">
        <f t="shared" si="26"/>
        <v>#DIV/0!</v>
      </c>
    </row>
    <row r="581" spans="25:29" x14ac:dyDescent="0.25">
      <c r="Y581" s="84">
        <f>EOD_T-A581</f>
        <v>42094</v>
      </c>
      <c r="Z581" s="83">
        <f t="shared" si="24"/>
        <v>0</v>
      </c>
      <c r="AA581" s="83" t="e">
        <f t="shared" si="25"/>
        <v>#DIV/0!</v>
      </c>
      <c r="AB581" s="83" t="e">
        <f>AA581-XJO_90DSMR</f>
        <v>#DIV/0!</v>
      </c>
      <c r="AC581" s="83" t="e">
        <f t="shared" si="26"/>
        <v>#DIV/0!</v>
      </c>
    </row>
    <row r="582" spans="25:29" x14ac:dyDescent="0.25">
      <c r="Y582" s="84">
        <f>EOD_T-A582</f>
        <v>42094</v>
      </c>
      <c r="Z582" s="83">
        <f t="shared" si="24"/>
        <v>0</v>
      </c>
      <c r="AA582" s="83" t="e">
        <f t="shared" si="25"/>
        <v>#DIV/0!</v>
      </c>
      <c r="AB582" s="83" t="e">
        <f>AA582-XJO_90DSMR</f>
        <v>#DIV/0!</v>
      </c>
      <c r="AC582" s="83" t="e">
        <f t="shared" si="26"/>
        <v>#DIV/0!</v>
      </c>
    </row>
    <row r="583" spans="25:29" x14ac:dyDescent="0.25">
      <c r="Y583" s="84">
        <f>EOD_T-A583</f>
        <v>42094</v>
      </c>
      <c r="Z583" s="83">
        <f t="shared" si="24"/>
        <v>0</v>
      </c>
      <c r="AA583" s="83" t="e">
        <f t="shared" si="25"/>
        <v>#DIV/0!</v>
      </c>
      <c r="AB583" s="83" t="e">
        <f>AA583-XJO_90DSMR</f>
        <v>#DIV/0!</v>
      </c>
      <c r="AC583" s="83" t="e">
        <f t="shared" si="26"/>
        <v>#DIV/0!</v>
      </c>
    </row>
    <row r="584" spans="25:29" x14ac:dyDescent="0.25">
      <c r="Y584" s="84">
        <f>EOD_T-A584</f>
        <v>42094</v>
      </c>
      <c r="Z584" s="83">
        <f t="shared" si="24"/>
        <v>0</v>
      </c>
      <c r="AA584" s="83" t="e">
        <f t="shared" si="25"/>
        <v>#DIV/0!</v>
      </c>
      <c r="AB584" s="83" t="e">
        <f>AA584-XJO_90DSMR</f>
        <v>#DIV/0!</v>
      </c>
      <c r="AC584" s="83" t="e">
        <f t="shared" si="26"/>
        <v>#DIV/0!</v>
      </c>
    </row>
    <row r="585" spans="25:29" x14ac:dyDescent="0.25">
      <c r="Y585" s="84">
        <f>EOD_T-A585</f>
        <v>42094</v>
      </c>
      <c r="Z585" s="83">
        <f t="shared" si="24"/>
        <v>0</v>
      </c>
      <c r="AA585" s="83" t="e">
        <f t="shared" si="25"/>
        <v>#DIV/0!</v>
      </c>
      <c r="AB585" s="83" t="e">
        <f>AA585-XJO_90DSMR</f>
        <v>#DIV/0!</v>
      </c>
      <c r="AC585" s="83" t="e">
        <f t="shared" si="26"/>
        <v>#DIV/0!</v>
      </c>
    </row>
    <row r="586" spans="25:29" x14ac:dyDescent="0.25">
      <c r="Y586" s="84">
        <f>EOD_T-A586</f>
        <v>42094</v>
      </c>
      <c r="Z586" s="83">
        <f t="shared" si="24"/>
        <v>0</v>
      </c>
      <c r="AA586" s="83" t="e">
        <f t="shared" si="25"/>
        <v>#DIV/0!</v>
      </c>
      <c r="AB586" s="83" t="e">
        <f>AA586-XJO_90DSMR</f>
        <v>#DIV/0!</v>
      </c>
      <c r="AC586" s="83" t="e">
        <f t="shared" si="26"/>
        <v>#DIV/0!</v>
      </c>
    </row>
    <row r="587" spans="25:29" x14ac:dyDescent="0.25">
      <c r="Y587" s="84">
        <f>EOD_T-A587</f>
        <v>42094</v>
      </c>
      <c r="Z587" s="83">
        <f t="shared" si="24"/>
        <v>0</v>
      </c>
      <c r="AA587" s="83" t="e">
        <f t="shared" si="25"/>
        <v>#DIV/0!</v>
      </c>
      <c r="AB587" s="83" t="e">
        <f>AA587-XJO_90DSMR</f>
        <v>#DIV/0!</v>
      </c>
      <c r="AC587" s="83" t="e">
        <f t="shared" si="26"/>
        <v>#DIV/0!</v>
      </c>
    </row>
    <row r="588" spans="25:29" x14ac:dyDescent="0.25">
      <c r="Y588" s="84">
        <f>EOD_T-A588</f>
        <v>42094</v>
      </c>
      <c r="Z588" s="83">
        <f t="shared" ref="Z588:Z651" si="27">B588-B590</f>
        <v>0</v>
      </c>
      <c r="AA588" s="83" t="e">
        <f t="shared" ref="AA588:AA651" si="28">Z588/B589*100</f>
        <v>#DIV/0!</v>
      </c>
      <c r="AB588" s="83" t="e">
        <f>AA588-XJO_90DSMR</f>
        <v>#DIV/0!</v>
      </c>
      <c r="AC588" s="83" t="e">
        <f t="shared" ref="AC588:AC651" si="29">AB588*AB588</f>
        <v>#DIV/0!</v>
      </c>
    </row>
    <row r="589" spans="25:29" x14ac:dyDescent="0.25">
      <c r="Y589" s="84">
        <f>EOD_T-A589</f>
        <v>42094</v>
      </c>
      <c r="Z589" s="83">
        <f t="shared" si="27"/>
        <v>0</v>
      </c>
      <c r="AA589" s="83" t="e">
        <f t="shared" si="28"/>
        <v>#DIV/0!</v>
      </c>
      <c r="AB589" s="83" t="e">
        <f>AA589-XJO_90DSMR</f>
        <v>#DIV/0!</v>
      </c>
      <c r="AC589" s="83" t="e">
        <f t="shared" si="29"/>
        <v>#DIV/0!</v>
      </c>
    </row>
    <row r="590" spans="25:29" x14ac:dyDescent="0.25">
      <c r="Y590" s="84">
        <f>EOD_T-A590</f>
        <v>42094</v>
      </c>
      <c r="Z590" s="83">
        <f t="shared" si="27"/>
        <v>0</v>
      </c>
      <c r="AA590" s="83" t="e">
        <f t="shared" si="28"/>
        <v>#DIV/0!</v>
      </c>
      <c r="AB590" s="83" t="e">
        <f>AA590-XJO_90DSMR</f>
        <v>#DIV/0!</v>
      </c>
      <c r="AC590" s="83" t="e">
        <f t="shared" si="29"/>
        <v>#DIV/0!</v>
      </c>
    </row>
    <row r="591" spans="25:29" x14ac:dyDescent="0.25">
      <c r="Y591" s="84">
        <f>EOD_T-A591</f>
        <v>42094</v>
      </c>
      <c r="Z591" s="83">
        <f t="shared" si="27"/>
        <v>0</v>
      </c>
      <c r="AA591" s="83" t="e">
        <f t="shared" si="28"/>
        <v>#DIV/0!</v>
      </c>
      <c r="AB591" s="83" t="e">
        <f>AA591-XJO_90DSMR</f>
        <v>#DIV/0!</v>
      </c>
      <c r="AC591" s="83" t="e">
        <f t="shared" si="29"/>
        <v>#DIV/0!</v>
      </c>
    </row>
    <row r="592" spans="25:29" x14ac:dyDescent="0.25">
      <c r="Y592" s="84">
        <f>EOD_T-A592</f>
        <v>42094</v>
      </c>
      <c r="Z592" s="83">
        <f t="shared" si="27"/>
        <v>0</v>
      </c>
      <c r="AA592" s="83" t="e">
        <f t="shared" si="28"/>
        <v>#DIV/0!</v>
      </c>
      <c r="AB592" s="83" t="e">
        <f>AA592-XJO_90DSMR</f>
        <v>#DIV/0!</v>
      </c>
      <c r="AC592" s="83" t="e">
        <f t="shared" si="29"/>
        <v>#DIV/0!</v>
      </c>
    </row>
    <row r="593" spans="25:29" x14ac:dyDescent="0.25">
      <c r="Y593" s="84">
        <f>EOD_T-A593</f>
        <v>42094</v>
      </c>
      <c r="Z593" s="83">
        <f t="shared" si="27"/>
        <v>0</v>
      </c>
      <c r="AA593" s="83" t="e">
        <f t="shared" si="28"/>
        <v>#DIV/0!</v>
      </c>
      <c r="AB593" s="83" t="e">
        <f>AA593-XJO_90DSMR</f>
        <v>#DIV/0!</v>
      </c>
      <c r="AC593" s="83" t="e">
        <f t="shared" si="29"/>
        <v>#DIV/0!</v>
      </c>
    </row>
    <row r="594" spans="25:29" x14ac:dyDescent="0.25">
      <c r="Y594" s="84">
        <f>EOD_T-A594</f>
        <v>42094</v>
      </c>
      <c r="Z594" s="83">
        <f t="shared" si="27"/>
        <v>0</v>
      </c>
      <c r="AA594" s="83" t="e">
        <f t="shared" si="28"/>
        <v>#DIV/0!</v>
      </c>
      <c r="AB594" s="83" t="e">
        <f>AA594-XJO_90DSMR</f>
        <v>#DIV/0!</v>
      </c>
      <c r="AC594" s="83" t="e">
        <f t="shared" si="29"/>
        <v>#DIV/0!</v>
      </c>
    </row>
    <row r="595" spans="25:29" x14ac:dyDescent="0.25">
      <c r="Y595" s="84">
        <f>EOD_T-A595</f>
        <v>42094</v>
      </c>
      <c r="Z595" s="83">
        <f t="shared" si="27"/>
        <v>0</v>
      </c>
      <c r="AA595" s="83" t="e">
        <f t="shared" si="28"/>
        <v>#DIV/0!</v>
      </c>
      <c r="AB595" s="83" t="e">
        <f>AA595-XJO_90DSMR</f>
        <v>#DIV/0!</v>
      </c>
      <c r="AC595" s="83" t="e">
        <f t="shared" si="29"/>
        <v>#DIV/0!</v>
      </c>
    </row>
    <row r="596" spans="25:29" x14ac:dyDescent="0.25">
      <c r="Y596" s="84">
        <f>EOD_T-A596</f>
        <v>42094</v>
      </c>
      <c r="Z596" s="83">
        <f t="shared" si="27"/>
        <v>0</v>
      </c>
      <c r="AA596" s="83" t="e">
        <f t="shared" si="28"/>
        <v>#DIV/0!</v>
      </c>
      <c r="AB596" s="83" t="e">
        <f>AA596-XJO_90DSMR</f>
        <v>#DIV/0!</v>
      </c>
      <c r="AC596" s="83" t="e">
        <f t="shared" si="29"/>
        <v>#DIV/0!</v>
      </c>
    </row>
    <row r="597" spans="25:29" x14ac:dyDescent="0.25">
      <c r="Y597" s="84">
        <f>EOD_T-A597</f>
        <v>42094</v>
      </c>
      <c r="Z597" s="83">
        <f t="shared" si="27"/>
        <v>0</v>
      </c>
      <c r="AA597" s="83" t="e">
        <f t="shared" si="28"/>
        <v>#DIV/0!</v>
      </c>
      <c r="AB597" s="83" t="e">
        <f>AA597-XJO_90DSMR</f>
        <v>#DIV/0!</v>
      </c>
      <c r="AC597" s="83" t="e">
        <f t="shared" si="29"/>
        <v>#DIV/0!</v>
      </c>
    </row>
    <row r="598" spans="25:29" x14ac:dyDescent="0.25">
      <c r="Y598" s="84">
        <f>EOD_T-A598</f>
        <v>42094</v>
      </c>
      <c r="Z598" s="83">
        <f t="shared" si="27"/>
        <v>0</v>
      </c>
      <c r="AA598" s="83" t="e">
        <f t="shared" si="28"/>
        <v>#DIV/0!</v>
      </c>
      <c r="AB598" s="83" t="e">
        <f>AA598-XJO_90DSMR</f>
        <v>#DIV/0!</v>
      </c>
      <c r="AC598" s="83" t="e">
        <f t="shared" si="29"/>
        <v>#DIV/0!</v>
      </c>
    </row>
    <row r="599" spans="25:29" x14ac:dyDescent="0.25">
      <c r="Y599" s="84">
        <f>EOD_T-A599</f>
        <v>42094</v>
      </c>
      <c r="Z599" s="83">
        <f t="shared" si="27"/>
        <v>0</v>
      </c>
      <c r="AA599" s="83" t="e">
        <f t="shared" si="28"/>
        <v>#DIV/0!</v>
      </c>
      <c r="AB599" s="83" t="e">
        <f>AA599-XJO_90DSMR</f>
        <v>#DIV/0!</v>
      </c>
      <c r="AC599" s="83" t="e">
        <f t="shared" si="29"/>
        <v>#DIV/0!</v>
      </c>
    </row>
    <row r="600" spans="25:29" x14ac:dyDescent="0.25">
      <c r="Y600" s="84">
        <f>EOD_T-A600</f>
        <v>42094</v>
      </c>
      <c r="Z600" s="83">
        <f t="shared" si="27"/>
        <v>0</v>
      </c>
      <c r="AA600" s="83" t="e">
        <f t="shared" si="28"/>
        <v>#DIV/0!</v>
      </c>
      <c r="AB600" s="83" t="e">
        <f>AA600-XJO_90DSMR</f>
        <v>#DIV/0!</v>
      </c>
      <c r="AC600" s="83" t="e">
        <f t="shared" si="29"/>
        <v>#DIV/0!</v>
      </c>
    </row>
    <row r="601" spans="25:29" x14ac:dyDescent="0.25">
      <c r="Y601" s="84">
        <f>EOD_T-A601</f>
        <v>42094</v>
      </c>
      <c r="Z601" s="83">
        <f t="shared" si="27"/>
        <v>0</v>
      </c>
      <c r="AA601" s="83" t="e">
        <f t="shared" si="28"/>
        <v>#DIV/0!</v>
      </c>
      <c r="AB601" s="83" t="e">
        <f>AA601-XJO_90DSMR</f>
        <v>#DIV/0!</v>
      </c>
      <c r="AC601" s="83" t="e">
        <f t="shared" si="29"/>
        <v>#DIV/0!</v>
      </c>
    </row>
    <row r="602" spans="25:29" x14ac:dyDescent="0.25">
      <c r="Y602" s="84">
        <f>EOD_T-A602</f>
        <v>42094</v>
      </c>
      <c r="Z602" s="83">
        <f t="shared" si="27"/>
        <v>0</v>
      </c>
      <c r="AA602" s="83" t="e">
        <f t="shared" si="28"/>
        <v>#DIV/0!</v>
      </c>
      <c r="AB602" s="83" t="e">
        <f>AA602-XJO_90DSMR</f>
        <v>#DIV/0!</v>
      </c>
      <c r="AC602" s="83" t="e">
        <f t="shared" si="29"/>
        <v>#DIV/0!</v>
      </c>
    </row>
    <row r="603" spans="25:29" x14ac:dyDescent="0.25">
      <c r="Y603" s="84">
        <f>EOD_T-A603</f>
        <v>42094</v>
      </c>
      <c r="Z603" s="83">
        <f t="shared" si="27"/>
        <v>0</v>
      </c>
      <c r="AA603" s="83" t="e">
        <f t="shared" si="28"/>
        <v>#DIV/0!</v>
      </c>
      <c r="AB603" s="83" t="e">
        <f>AA603-XJO_90DSMR</f>
        <v>#DIV/0!</v>
      </c>
      <c r="AC603" s="83" t="e">
        <f t="shared" si="29"/>
        <v>#DIV/0!</v>
      </c>
    </row>
    <row r="604" spans="25:29" x14ac:dyDescent="0.25">
      <c r="Y604" s="84">
        <f>EOD_T-A604</f>
        <v>42094</v>
      </c>
      <c r="Z604" s="83">
        <f t="shared" si="27"/>
        <v>0</v>
      </c>
      <c r="AA604" s="83" t="e">
        <f t="shared" si="28"/>
        <v>#DIV/0!</v>
      </c>
      <c r="AB604" s="83" t="e">
        <f>AA604-XJO_90DSMR</f>
        <v>#DIV/0!</v>
      </c>
      <c r="AC604" s="83" t="e">
        <f t="shared" si="29"/>
        <v>#DIV/0!</v>
      </c>
    </row>
    <row r="605" spans="25:29" x14ac:dyDescent="0.25">
      <c r="Y605" s="84">
        <f>EOD_T-A605</f>
        <v>42094</v>
      </c>
      <c r="Z605" s="83">
        <f t="shared" si="27"/>
        <v>0</v>
      </c>
      <c r="AA605" s="83" t="e">
        <f t="shared" si="28"/>
        <v>#DIV/0!</v>
      </c>
      <c r="AB605" s="83" t="e">
        <f>AA605-XJO_90DSMR</f>
        <v>#DIV/0!</v>
      </c>
      <c r="AC605" s="83" t="e">
        <f t="shared" si="29"/>
        <v>#DIV/0!</v>
      </c>
    </row>
    <row r="606" spans="25:29" x14ac:dyDescent="0.25">
      <c r="Y606" s="84">
        <f>EOD_T-A606</f>
        <v>42094</v>
      </c>
      <c r="Z606" s="83">
        <f t="shared" si="27"/>
        <v>0</v>
      </c>
      <c r="AA606" s="83" t="e">
        <f t="shared" si="28"/>
        <v>#DIV/0!</v>
      </c>
      <c r="AB606" s="83" t="e">
        <f>AA606-XJO_90DSMR</f>
        <v>#DIV/0!</v>
      </c>
      <c r="AC606" s="83" t="e">
        <f t="shared" si="29"/>
        <v>#DIV/0!</v>
      </c>
    </row>
    <row r="607" spans="25:29" x14ac:dyDescent="0.25">
      <c r="Y607" s="84">
        <f>EOD_T-A607</f>
        <v>42094</v>
      </c>
      <c r="Z607" s="83">
        <f t="shared" si="27"/>
        <v>0</v>
      </c>
      <c r="AA607" s="83" t="e">
        <f t="shared" si="28"/>
        <v>#DIV/0!</v>
      </c>
      <c r="AB607" s="83" t="e">
        <f>AA607-XJO_90DSMR</f>
        <v>#DIV/0!</v>
      </c>
      <c r="AC607" s="83" t="e">
        <f t="shared" si="29"/>
        <v>#DIV/0!</v>
      </c>
    </row>
    <row r="608" spans="25:29" x14ac:dyDescent="0.25">
      <c r="Y608" s="84">
        <f>EOD_T-A608</f>
        <v>42094</v>
      </c>
      <c r="Z608" s="83">
        <f t="shared" si="27"/>
        <v>0</v>
      </c>
      <c r="AA608" s="83" t="e">
        <f t="shared" si="28"/>
        <v>#DIV/0!</v>
      </c>
      <c r="AB608" s="83" t="e">
        <f>AA608-XJO_90DSMR</f>
        <v>#DIV/0!</v>
      </c>
      <c r="AC608" s="83" t="e">
        <f t="shared" si="29"/>
        <v>#DIV/0!</v>
      </c>
    </row>
    <row r="609" spans="25:29" x14ac:dyDescent="0.25">
      <c r="Y609" s="84">
        <f>EOD_T-A609</f>
        <v>42094</v>
      </c>
      <c r="Z609" s="83">
        <f t="shared" si="27"/>
        <v>0</v>
      </c>
      <c r="AA609" s="83" t="e">
        <f t="shared" si="28"/>
        <v>#DIV/0!</v>
      </c>
      <c r="AB609" s="83" t="e">
        <f>AA609-XJO_90DSMR</f>
        <v>#DIV/0!</v>
      </c>
      <c r="AC609" s="83" t="e">
        <f t="shared" si="29"/>
        <v>#DIV/0!</v>
      </c>
    </row>
    <row r="610" spans="25:29" x14ac:dyDescent="0.25">
      <c r="Y610" s="84">
        <f>EOD_T-A610</f>
        <v>42094</v>
      </c>
      <c r="Z610" s="83">
        <f t="shared" si="27"/>
        <v>0</v>
      </c>
      <c r="AA610" s="83" t="e">
        <f t="shared" si="28"/>
        <v>#DIV/0!</v>
      </c>
      <c r="AB610" s="83" t="e">
        <f>AA610-XJO_90DSMR</f>
        <v>#DIV/0!</v>
      </c>
      <c r="AC610" s="83" t="e">
        <f t="shared" si="29"/>
        <v>#DIV/0!</v>
      </c>
    </row>
    <row r="611" spans="25:29" x14ac:dyDescent="0.25">
      <c r="Y611" s="84">
        <f>EOD_T-A611</f>
        <v>42094</v>
      </c>
      <c r="Z611" s="83">
        <f t="shared" si="27"/>
        <v>0</v>
      </c>
      <c r="AA611" s="83" t="e">
        <f t="shared" si="28"/>
        <v>#DIV/0!</v>
      </c>
      <c r="AB611" s="83" t="e">
        <f>AA611-XJO_90DSMR</f>
        <v>#DIV/0!</v>
      </c>
      <c r="AC611" s="83" t="e">
        <f t="shared" si="29"/>
        <v>#DIV/0!</v>
      </c>
    </row>
    <row r="612" spans="25:29" x14ac:dyDescent="0.25">
      <c r="Y612" s="84">
        <f>EOD_T-A612</f>
        <v>42094</v>
      </c>
      <c r="Z612" s="83">
        <f t="shared" si="27"/>
        <v>0</v>
      </c>
      <c r="AA612" s="83" t="e">
        <f t="shared" si="28"/>
        <v>#DIV/0!</v>
      </c>
      <c r="AB612" s="83" t="e">
        <f>AA612-XJO_90DSMR</f>
        <v>#DIV/0!</v>
      </c>
      <c r="AC612" s="83" t="e">
        <f t="shared" si="29"/>
        <v>#DIV/0!</v>
      </c>
    </row>
    <row r="613" spans="25:29" x14ac:dyDescent="0.25">
      <c r="Y613" s="84">
        <f>EOD_T-A613</f>
        <v>42094</v>
      </c>
      <c r="Z613" s="83">
        <f t="shared" si="27"/>
        <v>0</v>
      </c>
      <c r="AA613" s="83" t="e">
        <f t="shared" si="28"/>
        <v>#DIV/0!</v>
      </c>
      <c r="AB613" s="83" t="e">
        <f>AA613-XJO_90DSMR</f>
        <v>#DIV/0!</v>
      </c>
      <c r="AC613" s="83" t="e">
        <f t="shared" si="29"/>
        <v>#DIV/0!</v>
      </c>
    </row>
    <row r="614" spans="25:29" x14ac:dyDescent="0.25">
      <c r="Y614" s="84">
        <f>EOD_T-A614</f>
        <v>42094</v>
      </c>
      <c r="Z614" s="83">
        <f t="shared" si="27"/>
        <v>0</v>
      </c>
      <c r="AA614" s="83" t="e">
        <f t="shared" si="28"/>
        <v>#DIV/0!</v>
      </c>
      <c r="AB614" s="83" t="e">
        <f>AA614-XJO_90DSMR</f>
        <v>#DIV/0!</v>
      </c>
      <c r="AC614" s="83" t="e">
        <f t="shared" si="29"/>
        <v>#DIV/0!</v>
      </c>
    </row>
    <row r="615" spans="25:29" x14ac:dyDescent="0.25">
      <c r="Y615" s="84">
        <f>EOD_T-A615</f>
        <v>42094</v>
      </c>
      <c r="Z615" s="83">
        <f t="shared" si="27"/>
        <v>0</v>
      </c>
      <c r="AA615" s="83" t="e">
        <f t="shared" si="28"/>
        <v>#DIV/0!</v>
      </c>
      <c r="AB615" s="83" t="e">
        <f>AA615-XJO_90DSMR</f>
        <v>#DIV/0!</v>
      </c>
      <c r="AC615" s="83" t="e">
        <f t="shared" si="29"/>
        <v>#DIV/0!</v>
      </c>
    </row>
    <row r="616" spans="25:29" x14ac:dyDescent="0.25">
      <c r="Y616" s="84">
        <f>EOD_T-A616</f>
        <v>42094</v>
      </c>
      <c r="Z616" s="83">
        <f t="shared" si="27"/>
        <v>0</v>
      </c>
      <c r="AA616" s="83" t="e">
        <f t="shared" si="28"/>
        <v>#DIV/0!</v>
      </c>
      <c r="AB616" s="83" t="e">
        <f>AA616-XJO_90DSMR</f>
        <v>#DIV/0!</v>
      </c>
      <c r="AC616" s="83" t="e">
        <f t="shared" si="29"/>
        <v>#DIV/0!</v>
      </c>
    </row>
    <row r="617" spans="25:29" x14ac:dyDescent="0.25">
      <c r="Y617" s="84">
        <f>EOD_T-A617</f>
        <v>42094</v>
      </c>
      <c r="Z617" s="83">
        <f t="shared" si="27"/>
        <v>0</v>
      </c>
      <c r="AA617" s="83" t="e">
        <f t="shared" si="28"/>
        <v>#DIV/0!</v>
      </c>
      <c r="AB617" s="83" t="e">
        <f>AA617-XJO_90DSMR</f>
        <v>#DIV/0!</v>
      </c>
      <c r="AC617" s="83" t="e">
        <f t="shared" si="29"/>
        <v>#DIV/0!</v>
      </c>
    </row>
    <row r="618" spans="25:29" x14ac:dyDescent="0.25">
      <c r="Y618" s="84">
        <f>EOD_T-A618</f>
        <v>42094</v>
      </c>
      <c r="Z618" s="83">
        <f t="shared" si="27"/>
        <v>0</v>
      </c>
      <c r="AA618" s="83" t="e">
        <f t="shared" si="28"/>
        <v>#DIV/0!</v>
      </c>
      <c r="AB618" s="83" t="e">
        <f>AA618-XJO_90DSMR</f>
        <v>#DIV/0!</v>
      </c>
      <c r="AC618" s="83" t="e">
        <f t="shared" si="29"/>
        <v>#DIV/0!</v>
      </c>
    </row>
    <row r="619" spans="25:29" x14ac:dyDescent="0.25">
      <c r="Y619" s="84">
        <f>EOD_T-A619</f>
        <v>42094</v>
      </c>
      <c r="Z619" s="83">
        <f t="shared" si="27"/>
        <v>0</v>
      </c>
      <c r="AA619" s="83" t="e">
        <f t="shared" si="28"/>
        <v>#DIV/0!</v>
      </c>
      <c r="AB619" s="83" t="e">
        <f>AA619-XJO_90DSMR</f>
        <v>#DIV/0!</v>
      </c>
      <c r="AC619" s="83" t="e">
        <f t="shared" si="29"/>
        <v>#DIV/0!</v>
      </c>
    </row>
    <row r="620" spans="25:29" x14ac:dyDescent="0.25">
      <c r="Y620" s="84">
        <f>EOD_T-A620</f>
        <v>42094</v>
      </c>
      <c r="Z620" s="83">
        <f t="shared" si="27"/>
        <v>0</v>
      </c>
      <c r="AA620" s="83" t="e">
        <f t="shared" si="28"/>
        <v>#DIV/0!</v>
      </c>
      <c r="AB620" s="83" t="e">
        <f>AA620-XJO_90DSMR</f>
        <v>#DIV/0!</v>
      </c>
      <c r="AC620" s="83" t="e">
        <f t="shared" si="29"/>
        <v>#DIV/0!</v>
      </c>
    </row>
    <row r="621" spans="25:29" x14ac:dyDescent="0.25">
      <c r="Y621" s="84">
        <f>EOD_T-A621</f>
        <v>42094</v>
      </c>
      <c r="Z621" s="83">
        <f t="shared" si="27"/>
        <v>0</v>
      </c>
      <c r="AA621" s="83" t="e">
        <f t="shared" si="28"/>
        <v>#DIV/0!</v>
      </c>
      <c r="AB621" s="83" t="e">
        <f>AA621-XJO_90DSMR</f>
        <v>#DIV/0!</v>
      </c>
      <c r="AC621" s="83" t="e">
        <f t="shared" si="29"/>
        <v>#DIV/0!</v>
      </c>
    </row>
    <row r="622" spans="25:29" x14ac:dyDescent="0.25">
      <c r="Y622" s="84">
        <f>EOD_T-A622</f>
        <v>42094</v>
      </c>
      <c r="Z622" s="83">
        <f t="shared" si="27"/>
        <v>0</v>
      </c>
      <c r="AA622" s="83" t="e">
        <f t="shared" si="28"/>
        <v>#DIV/0!</v>
      </c>
      <c r="AB622" s="83" t="e">
        <f>AA622-XJO_90DSMR</f>
        <v>#DIV/0!</v>
      </c>
      <c r="AC622" s="83" t="e">
        <f t="shared" si="29"/>
        <v>#DIV/0!</v>
      </c>
    </row>
    <row r="623" spans="25:29" x14ac:dyDescent="0.25">
      <c r="Y623" s="84">
        <f>EOD_T-A623</f>
        <v>42094</v>
      </c>
      <c r="Z623" s="83">
        <f t="shared" si="27"/>
        <v>0</v>
      </c>
      <c r="AA623" s="83" t="e">
        <f t="shared" si="28"/>
        <v>#DIV/0!</v>
      </c>
      <c r="AB623" s="83" t="e">
        <f>AA623-XJO_90DSMR</f>
        <v>#DIV/0!</v>
      </c>
      <c r="AC623" s="83" t="e">
        <f t="shared" si="29"/>
        <v>#DIV/0!</v>
      </c>
    </row>
    <row r="624" spans="25:29" x14ac:dyDescent="0.25">
      <c r="Y624" s="84">
        <f>EOD_T-A624</f>
        <v>42094</v>
      </c>
      <c r="Z624" s="83">
        <f t="shared" si="27"/>
        <v>0</v>
      </c>
      <c r="AA624" s="83" t="e">
        <f t="shared" si="28"/>
        <v>#DIV/0!</v>
      </c>
      <c r="AB624" s="83" t="e">
        <f>AA624-XJO_90DSMR</f>
        <v>#DIV/0!</v>
      </c>
      <c r="AC624" s="83" t="e">
        <f t="shared" si="29"/>
        <v>#DIV/0!</v>
      </c>
    </row>
    <row r="625" spans="25:29" x14ac:dyDescent="0.25">
      <c r="Y625" s="84">
        <f>EOD_T-A625</f>
        <v>42094</v>
      </c>
      <c r="Z625" s="83">
        <f t="shared" si="27"/>
        <v>0</v>
      </c>
      <c r="AA625" s="83" t="e">
        <f t="shared" si="28"/>
        <v>#DIV/0!</v>
      </c>
      <c r="AB625" s="83" t="e">
        <f>AA625-XJO_90DSMR</f>
        <v>#DIV/0!</v>
      </c>
      <c r="AC625" s="83" t="e">
        <f t="shared" si="29"/>
        <v>#DIV/0!</v>
      </c>
    </row>
    <row r="626" spans="25:29" x14ac:dyDescent="0.25">
      <c r="Y626" s="84">
        <f>EOD_T-A626</f>
        <v>42094</v>
      </c>
      <c r="Z626" s="83">
        <f t="shared" si="27"/>
        <v>0</v>
      </c>
      <c r="AA626" s="83" t="e">
        <f t="shared" si="28"/>
        <v>#DIV/0!</v>
      </c>
      <c r="AB626" s="83" t="e">
        <f>AA626-XJO_90DSMR</f>
        <v>#DIV/0!</v>
      </c>
      <c r="AC626" s="83" t="e">
        <f t="shared" si="29"/>
        <v>#DIV/0!</v>
      </c>
    </row>
    <row r="627" spans="25:29" x14ac:dyDescent="0.25">
      <c r="Y627" s="84">
        <f>EOD_T-A627</f>
        <v>42094</v>
      </c>
      <c r="Z627" s="83">
        <f t="shared" si="27"/>
        <v>0</v>
      </c>
      <c r="AA627" s="83" t="e">
        <f t="shared" si="28"/>
        <v>#DIV/0!</v>
      </c>
      <c r="AB627" s="83" t="e">
        <f>AA627-XJO_90DSMR</f>
        <v>#DIV/0!</v>
      </c>
      <c r="AC627" s="83" t="e">
        <f t="shared" si="29"/>
        <v>#DIV/0!</v>
      </c>
    </row>
    <row r="628" spans="25:29" x14ac:dyDescent="0.25">
      <c r="Y628" s="84">
        <f>EOD_T-A628</f>
        <v>42094</v>
      </c>
      <c r="Z628" s="83">
        <f t="shared" si="27"/>
        <v>0</v>
      </c>
      <c r="AA628" s="83" t="e">
        <f t="shared" si="28"/>
        <v>#DIV/0!</v>
      </c>
      <c r="AB628" s="83" t="e">
        <f>AA628-XJO_90DSMR</f>
        <v>#DIV/0!</v>
      </c>
      <c r="AC628" s="83" t="e">
        <f t="shared" si="29"/>
        <v>#DIV/0!</v>
      </c>
    </row>
    <row r="629" spans="25:29" x14ac:dyDescent="0.25">
      <c r="Y629" s="84">
        <f>EOD_T-A629</f>
        <v>42094</v>
      </c>
      <c r="Z629" s="83">
        <f t="shared" si="27"/>
        <v>0</v>
      </c>
      <c r="AA629" s="83" t="e">
        <f t="shared" si="28"/>
        <v>#DIV/0!</v>
      </c>
      <c r="AB629" s="83" t="e">
        <f>AA629-XJO_90DSMR</f>
        <v>#DIV/0!</v>
      </c>
      <c r="AC629" s="83" t="e">
        <f t="shared" si="29"/>
        <v>#DIV/0!</v>
      </c>
    </row>
    <row r="630" spans="25:29" x14ac:dyDescent="0.25">
      <c r="Y630" s="84">
        <f>EOD_T-A630</f>
        <v>42094</v>
      </c>
      <c r="Z630" s="83">
        <f t="shared" si="27"/>
        <v>0</v>
      </c>
      <c r="AA630" s="83" t="e">
        <f t="shared" si="28"/>
        <v>#DIV/0!</v>
      </c>
      <c r="AB630" s="83" t="e">
        <f>AA630-XJO_90DSMR</f>
        <v>#DIV/0!</v>
      </c>
      <c r="AC630" s="83" t="e">
        <f t="shared" si="29"/>
        <v>#DIV/0!</v>
      </c>
    </row>
    <row r="631" spans="25:29" x14ac:dyDescent="0.25">
      <c r="Y631" s="84">
        <f>EOD_T-A631</f>
        <v>42094</v>
      </c>
      <c r="Z631" s="83">
        <f t="shared" si="27"/>
        <v>0</v>
      </c>
      <c r="AA631" s="83" t="e">
        <f t="shared" si="28"/>
        <v>#DIV/0!</v>
      </c>
      <c r="AB631" s="83" t="e">
        <f>AA631-XJO_90DSMR</f>
        <v>#DIV/0!</v>
      </c>
      <c r="AC631" s="83" t="e">
        <f t="shared" si="29"/>
        <v>#DIV/0!</v>
      </c>
    </row>
    <row r="632" spans="25:29" x14ac:dyDescent="0.25">
      <c r="Y632" s="84">
        <f>EOD_T-A632</f>
        <v>42094</v>
      </c>
      <c r="Z632" s="83">
        <f t="shared" si="27"/>
        <v>0</v>
      </c>
      <c r="AA632" s="83" t="e">
        <f t="shared" si="28"/>
        <v>#DIV/0!</v>
      </c>
      <c r="AB632" s="83" t="e">
        <f>AA632-XJO_90DSMR</f>
        <v>#DIV/0!</v>
      </c>
      <c r="AC632" s="83" t="e">
        <f t="shared" si="29"/>
        <v>#DIV/0!</v>
      </c>
    </row>
    <row r="633" spans="25:29" x14ac:dyDescent="0.25">
      <c r="Y633" s="84">
        <f>EOD_T-A633</f>
        <v>42094</v>
      </c>
      <c r="Z633" s="83">
        <f t="shared" si="27"/>
        <v>0</v>
      </c>
      <c r="AA633" s="83" t="e">
        <f t="shared" si="28"/>
        <v>#DIV/0!</v>
      </c>
      <c r="AB633" s="83" t="e">
        <f>AA633-XJO_90DSMR</f>
        <v>#DIV/0!</v>
      </c>
      <c r="AC633" s="83" t="e">
        <f t="shared" si="29"/>
        <v>#DIV/0!</v>
      </c>
    </row>
    <row r="634" spans="25:29" x14ac:dyDescent="0.25">
      <c r="Y634" s="84">
        <f>EOD_T-A634</f>
        <v>42094</v>
      </c>
      <c r="Z634" s="83">
        <f t="shared" si="27"/>
        <v>0</v>
      </c>
      <c r="AA634" s="83" t="e">
        <f t="shared" si="28"/>
        <v>#DIV/0!</v>
      </c>
      <c r="AB634" s="83" t="e">
        <f>AA634-XJO_90DSMR</f>
        <v>#DIV/0!</v>
      </c>
      <c r="AC634" s="83" t="e">
        <f t="shared" si="29"/>
        <v>#DIV/0!</v>
      </c>
    </row>
    <row r="635" spans="25:29" x14ac:dyDescent="0.25">
      <c r="Y635" s="84">
        <f>EOD_T-A635</f>
        <v>42094</v>
      </c>
      <c r="Z635" s="83">
        <f t="shared" si="27"/>
        <v>0</v>
      </c>
      <c r="AA635" s="83" t="e">
        <f t="shared" si="28"/>
        <v>#DIV/0!</v>
      </c>
      <c r="AB635" s="83" t="e">
        <f>AA635-XJO_90DSMR</f>
        <v>#DIV/0!</v>
      </c>
      <c r="AC635" s="83" t="e">
        <f t="shared" si="29"/>
        <v>#DIV/0!</v>
      </c>
    </row>
    <row r="636" spans="25:29" x14ac:dyDescent="0.25">
      <c r="Y636" s="84">
        <f>EOD_T-A636</f>
        <v>42094</v>
      </c>
      <c r="Z636" s="83">
        <f t="shared" si="27"/>
        <v>0</v>
      </c>
      <c r="AA636" s="83" t="e">
        <f t="shared" si="28"/>
        <v>#DIV/0!</v>
      </c>
      <c r="AB636" s="83" t="e">
        <f>AA636-XJO_90DSMR</f>
        <v>#DIV/0!</v>
      </c>
      <c r="AC636" s="83" t="e">
        <f t="shared" si="29"/>
        <v>#DIV/0!</v>
      </c>
    </row>
    <row r="637" spans="25:29" x14ac:dyDescent="0.25">
      <c r="Y637" s="84">
        <f>EOD_T-A637</f>
        <v>42094</v>
      </c>
      <c r="Z637" s="83">
        <f t="shared" si="27"/>
        <v>0</v>
      </c>
      <c r="AA637" s="83" t="e">
        <f t="shared" si="28"/>
        <v>#DIV/0!</v>
      </c>
      <c r="AB637" s="83" t="e">
        <f>AA637-XJO_90DSMR</f>
        <v>#DIV/0!</v>
      </c>
      <c r="AC637" s="83" t="e">
        <f t="shared" si="29"/>
        <v>#DIV/0!</v>
      </c>
    </row>
    <row r="638" spans="25:29" x14ac:dyDescent="0.25">
      <c r="Y638" s="84">
        <f>EOD_T-A638</f>
        <v>42094</v>
      </c>
      <c r="Z638" s="83">
        <f t="shared" si="27"/>
        <v>0</v>
      </c>
      <c r="AA638" s="83" t="e">
        <f t="shared" si="28"/>
        <v>#DIV/0!</v>
      </c>
      <c r="AB638" s="83" t="e">
        <f>AA638-XJO_90DSMR</f>
        <v>#DIV/0!</v>
      </c>
      <c r="AC638" s="83" t="e">
        <f t="shared" si="29"/>
        <v>#DIV/0!</v>
      </c>
    </row>
    <row r="639" spans="25:29" x14ac:dyDescent="0.25">
      <c r="Y639" s="84">
        <f>EOD_T-A639</f>
        <v>42094</v>
      </c>
      <c r="Z639" s="83">
        <f t="shared" si="27"/>
        <v>0</v>
      </c>
      <c r="AA639" s="83" t="e">
        <f t="shared" si="28"/>
        <v>#DIV/0!</v>
      </c>
      <c r="AB639" s="83" t="e">
        <f>AA639-XJO_90DSMR</f>
        <v>#DIV/0!</v>
      </c>
      <c r="AC639" s="83" t="e">
        <f t="shared" si="29"/>
        <v>#DIV/0!</v>
      </c>
    </row>
    <row r="640" spans="25:29" x14ac:dyDescent="0.25">
      <c r="Y640" s="84">
        <f>EOD_T-A640</f>
        <v>42094</v>
      </c>
      <c r="Z640" s="83">
        <f t="shared" si="27"/>
        <v>0</v>
      </c>
      <c r="AA640" s="83" t="e">
        <f t="shared" si="28"/>
        <v>#DIV/0!</v>
      </c>
      <c r="AB640" s="83" t="e">
        <f>AA640-XJO_90DSMR</f>
        <v>#DIV/0!</v>
      </c>
      <c r="AC640" s="83" t="e">
        <f t="shared" si="29"/>
        <v>#DIV/0!</v>
      </c>
    </row>
    <row r="641" spans="25:29" x14ac:dyDescent="0.25">
      <c r="Y641" s="84">
        <f>EOD_T-A641</f>
        <v>42094</v>
      </c>
      <c r="Z641" s="83">
        <f t="shared" si="27"/>
        <v>0</v>
      </c>
      <c r="AA641" s="83" t="e">
        <f t="shared" si="28"/>
        <v>#DIV/0!</v>
      </c>
      <c r="AB641" s="83" t="e">
        <f>AA641-XJO_90DSMR</f>
        <v>#DIV/0!</v>
      </c>
      <c r="AC641" s="83" t="e">
        <f t="shared" si="29"/>
        <v>#DIV/0!</v>
      </c>
    </row>
    <row r="642" spans="25:29" x14ac:dyDescent="0.25">
      <c r="Y642" s="84">
        <f>EOD_T-A642</f>
        <v>42094</v>
      </c>
      <c r="Z642" s="83">
        <f t="shared" si="27"/>
        <v>0</v>
      </c>
      <c r="AA642" s="83" t="e">
        <f t="shared" si="28"/>
        <v>#DIV/0!</v>
      </c>
      <c r="AB642" s="83" t="e">
        <f>AA642-XJO_90DSMR</f>
        <v>#DIV/0!</v>
      </c>
      <c r="AC642" s="83" t="e">
        <f t="shared" si="29"/>
        <v>#DIV/0!</v>
      </c>
    </row>
    <row r="643" spans="25:29" x14ac:dyDescent="0.25">
      <c r="Y643" s="84">
        <f>EOD_T-A643</f>
        <v>42094</v>
      </c>
      <c r="Z643" s="83">
        <f t="shared" si="27"/>
        <v>0</v>
      </c>
      <c r="AA643" s="83" t="e">
        <f t="shared" si="28"/>
        <v>#DIV/0!</v>
      </c>
      <c r="AB643" s="83" t="e">
        <f>AA643-XJO_90DSMR</f>
        <v>#DIV/0!</v>
      </c>
      <c r="AC643" s="83" t="e">
        <f t="shared" si="29"/>
        <v>#DIV/0!</v>
      </c>
    </row>
    <row r="644" spans="25:29" x14ac:dyDescent="0.25">
      <c r="Y644" s="84">
        <f>EOD_T-A644</f>
        <v>42094</v>
      </c>
      <c r="Z644" s="83">
        <f t="shared" si="27"/>
        <v>0</v>
      </c>
      <c r="AA644" s="83" t="e">
        <f t="shared" si="28"/>
        <v>#DIV/0!</v>
      </c>
      <c r="AB644" s="83" t="e">
        <f>AA644-XJO_90DSMR</f>
        <v>#DIV/0!</v>
      </c>
      <c r="AC644" s="83" t="e">
        <f t="shared" si="29"/>
        <v>#DIV/0!</v>
      </c>
    </row>
    <row r="645" spans="25:29" x14ac:dyDescent="0.25">
      <c r="Y645" s="84">
        <f>EOD_T-A645</f>
        <v>42094</v>
      </c>
      <c r="Z645" s="83">
        <f t="shared" si="27"/>
        <v>0</v>
      </c>
      <c r="AA645" s="83" t="e">
        <f t="shared" si="28"/>
        <v>#DIV/0!</v>
      </c>
      <c r="AB645" s="83" t="e">
        <f>AA645-XJO_90DSMR</f>
        <v>#DIV/0!</v>
      </c>
      <c r="AC645" s="83" t="e">
        <f t="shared" si="29"/>
        <v>#DIV/0!</v>
      </c>
    </row>
    <row r="646" spans="25:29" x14ac:dyDescent="0.25">
      <c r="Y646" s="84">
        <f>EOD_T-A646</f>
        <v>42094</v>
      </c>
      <c r="Z646" s="83">
        <f t="shared" si="27"/>
        <v>0</v>
      </c>
      <c r="AA646" s="83" t="e">
        <f t="shared" si="28"/>
        <v>#DIV/0!</v>
      </c>
      <c r="AB646" s="83" t="e">
        <f>AA646-XJO_90DSMR</f>
        <v>#DIV/0!</v>
      </c>
      <c r="AC646" s="83" t="e">
        <f t="shared" si="29"/>
        <v>#DIV/0!</v>
      </c>
    </row>
    <row r="647" spans="25:29" x14ac:dyDescent="0.25">
      <c r="Y647" s="84">
        <f>EOD_T-A647</f>
        <v>42094</v>
      </c>
      <c r="Z647" s="83">
        <f t="shared" si="27"/>
        <v>0</v>
      </c>
      <c r="AA647" s="83" t="e">
        <f t="shared" si="28"/>
        <v>#DIV/0!</v>
      </c>
      <c r="AB647" s="83" t="e">
        <f>AA647-XJO_90DSMR</f>
        <v>#DIV/0!</v>
      </c>
      <c r="AC647" s="83" t="e">
        <f t="shared" si="29"/>
        <v>#DIV/0!</v>
      </c>
    </row>
    <row r="648" spans="25:29" x14ac:dyDescent="0.25">
      <c r="Y648" s="84">
        <f>EOD_T-A648</f>
        <v>42094</v>
      </c>
      <c r="Z648" s="83">
        <f t="shared" si="27"/>
        <v>0</v>
      </c>
      <c r="AA648" s="83" t="e">
        <f t="shared" si="28"/>
        <v>#DIV/0!</v>
      </c>
      <c r="AB648" s="83" t="e">
        <f>AA648-XJO_90DSMR</f>
        <v>#DIV/0!</v>
      </c>
      <c r="AC648" s="83" t="e">
        <f t="shared" si="29"/>
        <v>#DIV/0!</v>
      </c>
    </row>
    <row r="649" spans="25:29" x14ac:dyDescent="0.25">
      <c r="Y649" s="84">
        <f>EOD_T-A649</f>
        <v>42094</v>
      </c>
      <c r="Z649" s="83">
        <f t="shared" si="27"/>
        <v>0</v>
      </c>
      <c r="AA649" s="83" t="e">
        <f t="shared" si="28"/>
        <v>#DIV/0!</v>
      </c>
      <c r="AB649" s="83" t="e">
        <f>AA649-XJO_90DSMR</f>
        <v>#DIV/0!</v>
      </c>
      <c r="AC649" s="83" t="e">
        <f t="shared" si="29"/>
        <v>#DIV/0!</v>
      </c>
    </row>
    <row r="650" spans="25:29" x14ac:dyDescent="0.25">
      <c r="Y650" s="84">
        <f>EOD_T-A650</f>
        <v>42094</v>
      </c>
      <c r="Z650" s="83">
        <f t="shared" si="27"/>
        <v>0</v>
      </c>
      <c r="AA650" s="83" t="e">
        <f t="shared" si="28"/>
        <v>#DIV/0!</v>
      </c>
      <c r="AB650" s="83" t="e">
        <f>AA650-XJO_90DSMR</f>
        <v>#DIV/0!</v>
      </c>
      <c r="AC650" s="83" t="e">
        <f t="shared" si="29"/>
        <v>#DIV/0!</v>
      </c>
    </row>
    <row r="651" spans="25:29" x14ac:dyDescent="0.25">
      <c r="Y651" s="84">
        <f>EOD_T-A651</f>
        <v>42094</v>
      </c>
      <c r="Z651" s="83">
        <f t="shared" si="27"/>
        <v>0</v>
      </c>
      <c r="AA651" s="83" t="e">
        <f t="shared" si="28"/>
        <v>#DIV/0!</v>
      </c>
      <c r="AB651" s="83" t="e">
        <f>AA651-XJO_90DSMR</f>
        <v>#DIV/0!</v>
      </c>
      <c r="AC651" s="83" t="e">
        <f t="shared" si="29"/>
        <v>#DIV/0!</v>
      </c>
    </row>
    <row r="652" spans="25:29" x14ac:dyDescent="0.25">
      <c r="Y652" s="84">
        <f>EOD_T-A652</f>
        <v>42094</v>
      </c>
      <c r="Z652" s="83">
        <f t="shared" ref="Z652:Z715" si="30">B652-B654</f>
        <v>0</v>
      </c>
      <c r="AA652" s="83" t="e">
        <f t="shared" ref="AA652:AA715" si="31">Z652/B653*100</f>
        <v>#DIV/0!</v>
      </c>
      <c r="AB652" s="83" t="e">
        <f>AA652-XJO_90DSMR</f>
        <v>#DIV/0!</v>
      </c>
      <c r="AC652" s="83" t="e">
        <f t="shared" ref="AC652:AC715" si="32">AB652*AB652</f>
        <v>#DIV/0!</v>
      </c>
    </row>
    <row r="653" spans="25:29" x14ac:dyDescent="0.25">
      <c r="Y653" s="84">
        <f>EOD_T-A653</f>
        <v>42094</v>
      </c>
      <c r="Z653" s="83">
        <f t="shared" si="30"/>
        <v>0</v>
      </c>
      <c r="AA653" s="83" t="e">
        <f t="shared" si="31"/>
        <v>#DIV/0!</v>
      </c>
      <c r="AB653" s="83" t="e">
        <f>AA653-XJO_90DSMR</f>
        <v>#DIV/0!</v>
      </c>
      <c r="AC653" s="83" t="e">
        <f t="shared" si="32"/>
        <v>#DIV/0!</v>
      </c>
    </row>
    <row r="654" spans="25:29" x14ac:dyDescent="0.25">
      <c r="Y654" s="84">
        <f>EOD_T-A654</f>
        <v>42094</v>
      </c>
      <c r="Z654" s="83">
        <f t="shared" si="30"/>
        <v>0</v>
      </c>
      <c r="AA654" s="83" t="e">
        <f t="shared" si="31"/>
        <v>#DIV/0!</v>
      </c>
      <c r="AB654" s="83" t="e">
        <f>AA654-XJO_90DSMR</f>
        <v>#DIV/0!</v>
      </c>
      <c r="AC654" s="83" t="e">
        <f t="shared" si="32"/>
        <v>#DIV/0!</v>
      </c>
    </row>
    <row r="655" spans="25:29" x14ac:dyDescent="0.25">
      <c r="Y655" s="84">
        <f>EOD_T-A655</f>
        <v>42094</v>
      </c>
      <c r="Z655" s="83">
        <f t="shared" si="30"/>
        <v>0</v>
      </c>
      <c r="AA655" s="83" t="e">
        <f t="shared" si="31"/>
        <v>#DIV/0!</v>
      </c>
      <c r="AB655" s="83" t="e">
        <f>AA655-XJO_90DSMR</f>
        <v>#DIV/0!</v>
      </c>
      <c r="AC655" s="83" t="e">
        <f t="shared" si="32"/>
        <v>#DIV/0!</v>
      </c>
    </row>
    <row r="656" spans="25:29" x14ac:dyDescent="0.25">
      <c r="Y656" s="84">
        <f>EOD_T-A656</f>
        <v>42094</v>
      </c>
      <c r="Z656" s="83">
        <f t="shared" si="30"/>
        <v>0</v>
      </c>
      <c r="AA656" s="83" t="e">
        <f t="shared" si="31"/>
        <v>#DIV/0!</v>
      </c>
      <c r="AB656" s="83" t="e">
        <f>AA656-XJO_90DSMR</f>
        <v>#DIV/0!</v>
      </c>
      <c r="AC656" s="83" t="e">
        <f t="shared" si="32"/>
        <v>#DIV/0!</v>
      </c>
    </row>
    <row r="657" spans="25:29" x14ac:dyDescent="0.25">
      <c r="Y657" s="84">
        <f>EOD_T-A657</f>
        <v>42094</v>
      </c>
      <c r="Z657" s="83">
        <f t="shared" si="30"/>
        <v>0</v>
      </c>
      <c r="AA657" s="83" t="e">
        <f t="shared" si="31"/>
        <v>#DIV/0!</v>
      </c>
      <c r="AB657" s="83" t="e">
        <f>AA657-XJO_90DSMR</f>
        <v>#DIV/0!</v>
      </c>
      <c r="AC657" s="83" t="e">
        <f t="shared" si="32"/>
        <v>#DIV/0!</v>
      </c>
    </row>
    <row r="658" spans="25:29" x14ac:dyDescent="0.25">
      <c r="Y658" s="84">
        <f>EOD_T-A658</f>
        <v>42094</v>
      </c>
      <c r="Z658" s="83">
        <f t="shared" si="30"/>
        <v>0</v>
      </c>
      <c r="AA658" s="83" t="e">
        <f t="shared" si="31"/>
        <v>#DIV/0!</v>
      </c>
      <c r="AB658" s="83" t="e">
        <f>AA658-XJO_90DSMR</f>
        <v>#DIV/0!</v>
      </c>
      <c r="AC658" s="83" t="e">
        <f t="shared" si="32"/>
        <v>#DIV/0!</v>
      </c>
    </row>
    <row r="659" spans="25:29" x14ac:dyDescent="0.25">
      <c r="Y659" s="84">
        <f>EOD_T-A659</f>
        <v>42094</v>
      </c>
      <c r="Z659" s="83">
        <f t="shared" si="30"/>
        <v>0</v>
      </c>
      <c r="AA659" s="83" t="e">
        <f t="shared" si="31"/>
        <v>#DIV/0!</v>
      </c>
      <c r="AB659" s="83" t="e">
        <f>AA659-XJO_90DSMR</f>
        <v>#DIV/0!</v>
      </c>
      <c r="AC659" s="83" t="e">
        <f t="shared" si="32"/>
        <v>#DIV/0!</v>
      </c>
    </row>
    <row r="660" spans="25:29" x14ac:dyDescent="0.25">
      <c r="Y660" s="84">
        <f>EOD_T-A660</f>
        <v>42094</v>
      </c>
      <c r="Z660" s="83">
        <f t="shared" si="30"/>
        <v>0</v>
      </c>
      <c r="AA660" s="83" t="e">
        <f t="shared" si="31"/>
        <v>#DIV/0!</v>
      </c>
      <c r="AB660" s="83" t="e">
        <f>AA660-XJO_90DSMR</f>
        <v>#DIV/0!</v>
      </c>
      <c r="AC660" s="83" t="e">
        <f t="shared" si="32"/>
        <v>#DIV/0!</v>
      </c>
    </row>
    <row r="661" spans="25:29" x14ac:dyDescent="0.25">
      <c r="Y661" s="84">
        <f>EOD_T-A661</f>
        <v>42094</v>
      </c>
      <c r="Z661" s="83">
        <f t="shared" si="30"/>
        <v>0</v>
      </c>
      <c r="AA661" s="83" t="e">
        <f t="shared" si="31"/>
        <v>#DIV/0!</v>
      </c>
      <c r="AB661" s="83" t="e">
        <f>AA661-XJO_90DSMR</f>
        <v>#DIV/0!</v>
      </c>
      <c r="AC661" s="83" t="e">
        <f t="shared" si="32"/>
        <v>#DIV/0!</v>
      </c>
    </row>
    <row r="662" spans="25:29" x14ac:dyDescent="0.25">
      <c r="Y662" s="84">
        <f>EOD_T-A662</f>
        <v>42094</v>
      </c>
      <c r="Z662" s="83">
        <f t="shared" si="30"/>
        <v>0</v>
      </c>
      <c r="AA662" s="83" t="e">
        <f t="shared" si="31"/>
        <v>#DIV/0!</v>
      </c>
      <c r="AB662" s="83" t="e">
        <f>AA662-XJO_90DSMR</f>
        <v>#DIV/0!</v>
      </c>
      <c r="AC662" s="83" t="e">
        <f t="shared" si="32"/>
        <v>#DIV/0!</v>
      </c>
    </row>
    <row r="663" spans="25:29" x14ac:dyDescent="0.25">
      <c r="Y663" s="84">
        <f>EOD_T-A663</f>
        <v>42094</v>
      </c>
      <c r="Z663" s="83">
        <f t="shared" si="30"/>
        <v>0</v>
      </c>
      <c r="AA663" s="83" t="e">
        <f t="shared" si="31"/>
        <v>#DIV/0!</v>
      </c>
      <c r="AB663" s="83" t="e">
        <f>AA663-XJO_90DSMR</f>
        <v>#DIV/0!</v>
      </c>
      <c r="AC663" s="83" t="e">
        <f t="shared" si="32"/>
        <v>#DIV/0!</v>
      </c>
    </row>
    <row r="664" spans="25:29" x14ac:dyDescent="0.25">
      <c r="Y664" s="84">
        <f>EOD_T-A664</f>
        <v>42094</v>
      </c>
      <c r="Z664" s="83">
        <f t="shared" si="30"/>
        <v>0</v>
      </c>
      <c r="AA664" s="83" t="e">
        <f t="shared" si="31"/>
        <v>#DIV/0!</v>
      </c>
      <c r="AB664" s="83" t="e">
        <f>AA664-XJO_90DSMR</f>
        <v>#DIV/0!</v>
      </c>
      <c r="AC664" s="83" t="e">
        <f t="shared" si="32"/>
        <v>#DIV/0!</v>
      </c>
    </row>
    <row r="665" spans="25:29" x14ac:dyDescent="0.25">
      <c r="Y665" s="84">
        <f>EOD_T-A665</f>
        <v>42094</v>
      </c>
      <c r="Z665" s="83">
        <f t="shared" si="30"/>
        <v>0</v>
      </c>
      <c r="AA665" s="83" t="e">
        <f t="shared" si="31"/>
        <v>#DIV/0!</v>
      </c>
      <c r="AB665" s="83" t="e">
        <f>AA665-XJO_90DSMR</f>
        <v>#DIV/0!</v>
      </c>
      <c r="AC665" s="83" t="e">
        <f t="shared" si="32"/>
        <v>#DIV/0!</v>
      </c>
    </row>
    <row r="666" spans="25:29" x14ac:dyDescent="0.25">
      <c r="Y666" s="84">
        <f>EOD_T-A666</f>
        <v>42094</v>
      </c>
      <c r="Z666" s="83">
        <f t="shared" si="30"/>
        <v>0</v>
      </c>
      <c r="AA666" s="83" t="e">
        <f t="shared" si="31"/>
        <v>#DIV/0!</v>
      </c>
      <c r="AB666" s="83" t="e">
        <f>AA666-XJO_90DSMR</f>
        <v>#DIV/0!</v>
      </c>
      <c r="AC666" s="83" t="e">
        <f t="shared" si="32"/>
        <v>#DIV/0!</v>
      </c>
    </row>
    <row r="667" spans="25:29" x14ac:dyDescent="0.25">
      <c r="Y667" s="84">
        <f>EOD_T-A667</f>
        <v>42094</v>
      </c>
      <c r="Z667" s="83">
        <f t="shared" si="30"/>
        <v>0</v>
      </c>
      <c r="AA667" s="83" t="e">
        <f t="shared" si="31"/>
        <v>#DIV/0!</v>
      </c>
      <c r="AB667" s="83" t="e">
        <f>AA667-XJO_90DSMR</f>
        <v>#DIV/0!</v>
      </c>
      <c r="AC667" s="83" t="e">
        <f t="shared" si="32"/>
        <v>#DIV/0!</v>
      </c>
    </row>
    <row r="668" spans="25:29" x14ac:dyDescent="0.25">
      <c r="Y668" s="84">
        <f>EOD_T-A668</f>
        <v>42094</v>
      </c>
      <c r="Z668" s="83">
        <f t="shared" si="30"/>
        <v>0</v>
      </c>
      <c r="AA668" s="83" t="e">
        <f t="shared" si="31"/>
        <v>#DIV/0!</v>
      </c>
      <c r="AB668" s="83" t="e">
        <f>AA668-XJO_90DSMR</f>
        <v>#DIV/0!</v>
      </c>
      <c r="AC668" s="83" t="e">
        <f t="shared" si="32"/>
        <v>#DIV/0!</v>
      </c>
    </row>
    <row r="669" spans="25:29" x14ac:dyDescent="0.25">
      <c r="Y669" s="84">
        <f>EOD_T-A669</f>
        <v>42094</v>
      </c>
      <c r="Z669" s="83">
        <f t="shared" si="30"/>
        <v>0</v>
      </c>
      <c r="AA669" s="83" t="e">
        <f t="shared" si="31"/>
        <v>#DIV/0!</v>
      </c>
      <c r="AB669" s="83" t="e">
        <f>AA669-XJO_90DSMR</f>
        <v>#DIV/0!</v>
      </c>
      <c r="AC669" s="83" t="e">
        <f t="shared" si="32"/>
        <v>#DIV/0!</v>
      </c>
    </row>
    <row r="670" spans="25:29" x14ac:dyDescent="0.25">
      <c r="Y670" s="84">
        <f>EOD_T-A670</f>
        <v>42094</v>
      </c>
      <c r="Z670" s="83">
        <f t="shared" si="30"/>
        <v>0</v>
      </c>
      <c r="AA670" s="83" t="e">
        <f t="shared" si="31"/>
        <v>#DIV/0!</v>
      </c>
      <c r="AB670" s="83" t="e">
        <f>AA670-XJO_90DSMR</f>
        <v>#DIV/0!</v>
      </c>
      <c r="AC670" s="83" t="e">
        <f t="shared" si="32"/>
        <v>#DIV/0!</v>
      </c>
    </row>
    <row r="671" spans="25:29" x14ac:dyDescent="0.25">
      <c r="Y671" s="84">
        <f>EOD_T-A671</f>
        <v>42094</v>
      </c>
      <c r="Z671" s="83">
        <f t="shared" si="30"/>
        <v>0</v>
      </c>
      <c r="AA671" s="83" t="e">
        <f t="shared" si="31"/>
        <v>#DIV/0!</v>
      </c>
      <c r="AB671" s="83" t="e">
        <f>AA671-XJO_90DSMR</f>
        <v>#DIV/0!</v>
      </c>
      <c r="AC671" s="83" t="e">
        <f t="shared" si="32"/>
        <v>#DIV/0!</v>
      </c>
    </row>
    <row r="672" spans="25:29" x14ac:dyDescent="0.25">
      <c r="Y672" s="84">
        <f>EOD_T-A672</f>
        <v>42094</v>
      </c>
      <c r="Z672" s="83">
        <f t="shared" si="30"/>
        <v>0</v>
      </c>
      <c r="AA672" s="83" t="e">
        <f t="shared" si="31"/>
        <v>#DIV/0!</v>
      </c>
      <c r="AB672" s="83" t="e">
        <f>AA672-XJO_90DSMR</f>
        <v>#DIV/0!</v>
      </c>
      <c r="AC672" s="83" t="e">
        <f t="shared" si="32"/>
        <v>#DIV/0!</v>
      </c>
    </row>
    <row r="673" spans="25:29" x14ac:dyDescent="0.25">
      <c r="Y673" s="84">
        <f>EOD_T-A673</f>
        <v>42094</v>
      </c>
      <c r="Z673" s="83">
        <f t="shared" si="30"/>
        <v>0</v>
      </c>
      <c r="AA673" s="83" t="e">
        <f t="shared" si="31"/>
        <v>#DIV/0!</v>
      </c>
      <c r="AB673" s="83" t="e">
        <f>AA673-XJO_90DSMR</f>
        <v>#DIV/0!</v>
      </c>
      <c r="AC673" s="83" t="e">
        <f t="shared" si="32"/>
        <v>#DIV/0!</v>
      </c>
    </row>
    <row r="674" spans="25:29" x14ac:dyDescent="0.25">
      <c r="Y674" s="84">
        <f>EOD_T-A674</f>
        <v>42094</v>
      </c>
      <c r="Z674" s="83">
        <f t="shared" si="30"/>
        <v>0</v>
      </c>
      <c r="AA674" s="83" t="e">
        <f t="shared" si="31"/>
        <v>#DIV/0!</v>
      </c>
      <c r="AB674" s="83" t="e">
        <f>AA674-XJO_90DSMR</f>
        <v>#DIV/0!</v>
      </c>
      <c r="AC674" s="83" t="e">
        <f t="shared" si="32"/>
        <v>#DIV/0!</v>
      </c>
    </row>
    <row r="675" spans="25:29" x14ac:dyDescent="0.25">
      <c r="Y675" s="84">
        <f>EOD_T-A675</f>
        <v>42094</v>
      </c>
      <c r="Z675" s="83">
        <f t="shared" si="30"/>
        <v>0</v>
      </c>
      <c r="AA675" s="83" t="e">
        <f t="shared" si="31"/>
        <v>#DIV/0!</v>
      </c>
      <c r="AB675" s="83" t="e">
        <f>AA675-XJO_90DSMR</f>
        <v>#DIV/0!</v>
      </c>
      <c r="AC675" s="83" t="e">
        <f t="shared" si="32"/>
        <v>#DIV/0!</v>
      </c>
    </row>
    <row r="676" spans="25:29" x14ac:dyDescent="0.25">
      <c r="Y676" s="84">
        <f>EOD_T-A676</f>
        <v>42094</v>
      </c>
      <c r="Z676" s="83">
        <f t="shared" si="30"/>
        <v>0</v>
      </c>
      <c r="AA676" s="83" t="e">
        <f t="shared" si="31"/>
        <v>#DIV/0!</v>
      </c>
      <c r="AB676" s="83" t="e">
        <f>AA676-XJO_90DSMR</f>
        <v>#DIV/0!</v>
      </c>
      <c r="AC676" s="83" t="e">
        <f t="shared" si="32"/>
        <v>#DIV/0!</v>
      </c>
    </row>
    <row r="677" spans="25:29" x14ac:dyDescent="0.25">
      <c r="Y677" s="84">
        <f>EOD_T-A677</f>
        <v>42094</v>
      </c>
      <c r="Z677" s="83">
        <f t="shared" si="30"/>
        <v>0</v>
      </c>
      <c r="AA677" s="83" t="e">
        <f t="shared" si="31"/>
        <v>#DIV/0!</v>
      </c>
      <c r="AB677" s="83" t="e">
        <f>AA677-XJO_90DSMR</f>
        <v>#DIV/0!</v>
      </c>
      <c r="AC677" s="83" t="e">
        <f t="shared" si="32"/>
        <v>#DIV/0!</v>
      </c>
    </row>
    <row r="678" spans="25:29" x14ac:dyDescent="0.25">
      <c r="Y678" s="84">
        <f>EOD_T-A678</f>
        <v>42094</v>
      </c>
      <c r="Z678" s="83">
        <f t="shared" si="30"/>
        <v>0</v>
      </c>
      <c r="AA678" s="83" t="e">
        <f t="shared" si="31"/>
        <v>#DIV/0!</v>
      </c>
      <c r="AB678" s="83" t="e">
        <f>AA678-XJO_90DSMR</f>
        <v>#DIV/0!</v>
      </c>
      <c r="AC678" s="83" t="e">
        <f t="shared" si="32"/>
        <v>#DIV/0!</v>
      </c>
    </row>
    <row r="679" spans="25:29" x14ac:dyDescent="0.25">
      <c r="Y679" s="84">
        <f>EOD_T-A679</f>
        <v>42094</v>
      </c>
      <c r="Z679" s="83">
        <f t="shared" si="30"/>
        <v>0</v>
      </c>
      <c r="AA679" s="83" t="e">
        <f t="shared" si="31"/>
        <v>#DIV/0!</v>
      </c>
      <c r="AB679" s="83" t="e">
        <f>AA679-XJO_90DSMR</f>
        <v>#DIV/0!</v>
      </c>
      <c r="AC679" s="83" t="e">
        <f t="shared" si="32"/>
        <v>#DIV/0!</v>
      </c>
    </row>
    <row r="680" spans="25:29" x14ac:dyDescent="0.25">
      <c r="Y680" s="84">
        <f>EOD_T-A680</f>
        <v>42094</v>
      </c>
      <c r="Z680" s="83">
        <f t="shared" si="30"/>
        <v>0</v>
      </c>
      <c r="AA680" s="83" t="e">
        <f t="shared" si="31"/>
        <v>#DIV/0!</v>
      </c>
      <c r="AB680" s="83" t="e">
        <f>AA680-XJO_90DSMR</f>
        <v>#DIV/0!</v>
      </c>
      <c r="AC680" s="83" t="e">
        <f t="shared" si="32"/>
        <v>#DIV/0!</v>
      </c>
    </row>
    <row r="681" spans="25:29" x14ac:dyDescent="0.25">
      <c r="Y681" s="84">
        <f>EOD_T-A681</f>
        <v>42094</v>
      </c>
      <c r="Z681" s="83">
        <f t="shared" si="30"/>
        <v>0</v>
      </c>
      <c r="AA681" s="83" t="e">
        <f t="shared" si="31"/>
        <v>#DIV/0!</v>
      </c>
      <c r="AB681" s="83" t="e">
        <f>AA681-XJO_90DSMR</f>
        <v>#DIV/0!</v>
      </c>
      <c r="AC681" s="83" t="e">
        <f t="shared" si="32"/>
        <v>#DIV/0!</v>
      </c>
    </row>
    <row r="682" spans="25:29" x14ac:dyDescent="0.25">
      <c r="Y682" s="84">
        <f>EOD_T-A682</f>
        <v>42094</v>
      </c>
      <c r="Z682" s="83">
        <f t="shared" si="30"/>
        <v>0</v>
      </c>
      <c r="AA682" s="83" t="e">
        <f t="shared" si="31"/>
        <v>#DIV/0!</v>
      </c>
      <c r="AB682" s="83" t="e">
        <f>AA682-XJO_90DSMR</f>
        <v>#DIV/0!</v>
      </c>
      <c r="AC682" s="83" t="e">
        <f t="shared" si="32"/>
        <v>#DIV/0!</v>
      </c>
    </row>
    <row r="683" spans="25:29" x14ac:dyDescent="0.25">
      <c r="Y683" s="84">
        <f>EOD_T-A683</f>
        <v>42094</v>
      </c>
      <c r="Z683" s="83">
        <f t="shared" si="30"/>
        <v>0</v>
      </c>
      <c r="AA683" s="83" t="e">
        <f t="shared" si="31"/>
        <v>#DIV/0!</v>
      </c>
      <c r="AB683" s="83" t="e">
        <f>AA683-XJO_90DSMR</f>
        <v>#DIV/0!</v>
      </c>
      <c r="AC683" s="83" t="e">
        <f t="shared" si="32"/>
        <v>#DIV/0!</v>
      </c>
    </row>
    <row r="684" spans="25:29" x14ac:dyDescent="0.25">
      <c r="Y684" s="84">
        <f>EOD_T-A684</f>
        <v>42094</v>
      </c>
      <c r="Z684" s="83">
        <f t="shared" si="30"/>
        <v>0</v>
      </c>
      <c r="AA684" s="83" t="e">
        <f t="shared" si="31"/>
        <v>#DIV/0!</v>
      </c>
      <c r="AB684" s="83" t="e">
        <f>AA684-XJO_90DSMR</f>
        <v>#DIV/0!</v>
      </c>
      <c r="AC684" s="83" t="e">
        <f t="shared" si="32"/>
        <v>#DIV/0!</v>
      </c>
    </row>
    <row r="685" spans="25:29" x14ac:dyDescent="0.25">
      <c r="Y685" s="84">
        <f>EOD_T-A685</f>
        <v>42094</v>
      </c>
      <c r="Z685" s="83">
        <f t="shared" si="30"/>
        <v>0</v>
      </c>
      <c r="AA685" s="83" t="e">
        <f t="shared" si="31"/>
        <v>#DIV/0!</v>
      </c>
      <c r="AB685" s="83" t="e">
        <f>AA685-XJO_90DSMR</f>
        <v>#DIV/0!</v>
      </c>
      <c r="AC685" s="83" t="e">
        <f t="shared" si="32"/>
        <v>#DIV/0!</v>
      </c>
    </row>
    <row r="686" spans="25:29" x14ac:dyDescent="0.25">
      <c r="Y686" s="84">
        <f>EOD_T-A686</f>
        <v>42094</v>
      </c>
      <c r="Z686" s="83">
        <f t="shared" si="30"/>
        <v>0</v>
      </c>
      <c r="AA686" s="83" t="e">
        <f t="shared" si="31"/>
        <v>#DIV/0!</v>
      </c>
      <c r="AB686" s="83" t="e">
        <f>AA686-XJO_90DSMR</f>
        <v>#DIV/0!</v>
      </c>
      <c r="AC686" s="83" t="e">
        <f t="shared" si="32"/>
        <v>#DIV/0!</v>
      </c>
    </row>
    <row r="687" spans="25:29" x14ac:dyDescent="0.25">
      <c r="Y687" s="84">
        <f>EOD_T-A687</f>
        <v>42094</v>
      </c>
      <c r="Z687" s="83">
        <f t="shared" si="30"/>
        <v>0</v>
      </c>
      <c r="AA687" s="83" t="e">
        <f t="shared" si="31"/>
        <v>#DIV/0!</v>
      </c>
      <c r="AB687" s="83" t="e">
        <f>AA687-XJO_90DSMR</f>
        <v>#DIV/0!</v>
      </c>
      <c r="AC687" s="83" t="e">
        <f t="shared" si="32"/>
        <v>#DIV/0!</v>
      </c>
    </row>
    <row r="688" spans="25:29" x14ac:dyDescent="0.25">
      <c r="Y688" s="84">
        <f>EOD_T-A688</f>
        <v>42094</v>
      </c>
      <c r="Z688" s="83">
        <f t="shared" si="30"/>
        <v>0</v>
      </c>
      <c r="AA688" s="83" t="e">
        <f t="shared" si="31"/>
        <v>#DIV/0!</v>
      </c>
      <c r="AB688" s="83" t="e">
        <f>AA688-XJO_90DSMR</f>
        <v>#DIV/0!</v>
      </c>
      <c r="AC688" s="83" t="e">
        <f t="shared" si="32"/>
        <v>#DIV/0!</v>
      </c>
    </row>
    <row r="689" spans="25:29" x14ac:dyDescent="0.25">
      <c r="Y689" s="84">
        <f>EOD_T-A689</f>
        <v>42094</v>
      </c>
      <c r="Z689" s="83">
        <f t="shared" si="30"/>
        <v>0</v>
      </c>
      <c r="AA689" s="83" t="e">
        <f t="shared" si="31"/>
        <v>#DIV/0!</v>
      </c>
      <c r="AB689" s="83" t="e">
        <f>AA689-XJO_90DSMR</f>
        <v>#DIV/0!</v>
      </c>
      <c r="AC689" s="83" t="e">
        <f t="shared" si="32"/>
        <v>#DIV/0!</v>
      </c>
    </row>
    <row r="690" spans="25:29" x14ac:dyDescent="0.25">
      <c r="Y690" s="84">
        <f>EOD_T-A690</f>
        <v>42094</v>
      </c>
      <c r="Z690" s="83">
        <f t="shared" si="30"/>
        <v>0</v>
      </c>
      <c r="AA690" s="83" t="e">
        <f t="shared" si="31"/>
        <v>#DIV/0!</v>
      </c>
      <c r="AB690" s="83" t="e">
        <f>AA690-XJO_90DSMR</f>
        <v>#DIV/0!</v>
      </c>
      <c r="AC690" s="83" t="e">
        <f t="shared" si="32"/>
        <v>#DIV/0!</v>
      </c>
    </row>
    <row r="691" spans="25:29" x14ac:dyDescent="0.25">
      <c r="Y691" s="84">
        <f>EOD_T-A691</f>
        <v>42094</v>
      </c>
      <c r="Z691" s="83">
        <f t="shared" si="30"/>
        <v>0</v>
      </c>
      <c r="AA691" s="83" t="e">
        <f t="shared" si="31"/>
        <v>#DIV/0!</v>
      </c>
      <c r="AB691" s="83" t="e">
        <f>AA691-XJO_90DSMR</f>
        <v>#DIV/0!</v>
      </c>
      <c r="AC691" s="83" t="e">
        <f t="shared" si="32"/>
        <v>#DIV/0!</v>
      </c>
    </row>
    <row r="692" spans="25:29" x14ac:dyDescent="0.25">
      <c r="Y692" s="84">
        <f>EOD_T-A692</f>
        <v>42094</v>
      </c>
      <c r="Z692" s="83">
        <f t="shared" si="30"/>
        <v>0</v>
      </c>
      <c r="AA692" s="83" t="e">
        <f t="shared" si="31"/>
        <v>#DIV/0!</v>
      </c>
      <c r="AB692" s="83" t="e">
        <f>AA692-XJO_90DSMR</f>
        <v>#DIV/0!</v>
      </c>
      <c r="AC692" s="83" t="e">
        <f t="shared" si="32"/>
        <v>#DIV/0!</v>
      </c>
    </row>
    <row r="693" spans="25:29" x14ac:dyDescent="0.25">
      <c r="Y693" s="84">
        <f>EOD_T-A693</f>
        <v>42094</v>
      </c>
      <c r="Z693" s="83">
        <f t="shared" si="30"/>
        <v>0</v>
      </c>
      <c r="AA693" s="83" t="e">
        <f t="shared" si="31"/>
        <v>#DIV/0!</v>
      </c>
      <c r="AB693" s="83" t="e">
        <f>AA693-XJO_90DSMR</f>
        <v>#DIV/0!</v>
      </c>
      <c r="AC693" s="83" t="e">
        <f t="shared" si="32"/>
        <v>#DIV/0!</v>
      </c>
    </row>
    <row r="694" spans="25:29" x14ac:dyDescent="0.25">
      <c r="Y694" s="84">
        <f>EOD_T-A694</f>
        <v>42094</v>
      </c>
      <c r="Z694" s="83">
        <f t="shared" si="30"/>
        <v>0</v>
      </c>
      <c r="AA694" s="83" t="e">
        <f t="shared" si="31"/>
        <v>#DIV/0!</v>
      </c>
      <c r="AB694" s="83" t="e">
        <f>AA694-XJO_90DSMR</f>
        <v>#DIV/0!</v>
      </c>
      <c r="AC694" s="83" t="e">
        <f t="shared" si="32"/>
        <v>#DIV/0!</v>
      </c>
    </row>
    <row r="695" spans="25:29" x14ac:dyDescent="0.25">
      <c r="Y695" s="84">
        <f>EOD_T-A695</f>
        <v>42094</v>
      </c>
      <c r="Z695" s="83">
        <f t="shared" si="30"/>
        <v>0</v>
      </c>
      <c r="AA695" s="83" t="e">
        <f t="shared" si="31"/>
        <v>#DIV/0!</v>
      </c>
      <c r="AB695" s="83" t="e">
        <f>AA695-XJO_90DSMR</f>
        <v>#DIV/0!</v>
      </c>
      <c r="AC695" s="83" t="e">
        <f t="shared" si="32"/>
        <v>#DIV/0!</v>
      </c>
    </row>
    <row r="696" spans="25:29" x14ac:dyDescent="0.25">
      <c r="Y696" s="84">
        <f>EOD_T-A696</f>
        <v>42094</v>
      </c>
      <c r="Z696" s="83">
        <f t="shared" si="30"/>
        <v>0</v>
      </c>
      <c r="AA696" s="83" t="e">
        <f t="shared" si="31"/>
        <v>#DIV/0!</v>
      </c>
      <c r="AB696" s="83" t="e">
        <f>AA696-XJO_90DSMR</f>
        <v>#DIV/0!</v>
      </c>
      <c r="AC696" s="83" t="e">
        <f t="shared" si="32"/>
        <v>#DIV/0!</v>
      </c>
    </row>
    <row r="697" spans="25:29" x14ac:dyDescent="0.25">
      <c r="Y697" s="84">
        <f>EOD_T-A697</f>
        <v>42094</v>
      </c>
      <c r="Z697" s="83">
        <f t="shared" si="30"/>
        <v>0</v>
      </c>
      <c r="AA697" s="83" t="e">
        <f t="shared" si="31"/>
        <v>#DIV/0!</v>
      </c>
      <c r="AB697" s="83" t="e">
        <f>AA697-XJO_90DSMR</f>
        <v>#DIV/0!</v>
      </c>
      <c r="AC697" s="83" t="e">
        <f t="shared" si="32"/>
        <v>#DIV/0!</v>
      </c>
    </row>
    <row r="698" spans="25:29" x14ac:dyDescent="0.25">
      <c r="Y698" s="84">
        <f>EOD_T-A698</f>
        <v>42094</v>
      </c>
      <c r="Z698" s="83">
        <f t="shared" si="30"/>
        <v>0</v>
      </c>
      <c r="AA698" s="83" t="e">
        <f t="shared" si="31"/>
        <v>#DIV/0!</v>
      </c>
      <c r="AB698" s="83" t="e">
        <f>AA698-XJO_90DSMR</f>
        <v>#DIV/0!</v>
      </c>
      <c r="AC698" s="83" t="e">
        <f t="shared" si="32"/>
        <v>#DIV/0!</v>
      </c>
    </row>
    <row r="699" spans="25:29" x14ac:dyDescent="0.25">
      <c r="Y699" s="84">
        <f>EOD_T-A699</f>
        <v>42094</v>
      </c>
      <c r="Z699" s="83">
        <f t="shared" si="30"/>
        <v>0</v>
      </c>
      <c r="AA699" s="83" t="e">
        <f t="shared" si="31"/>
        <v>#DIV/0!</v>
      </c>
      <c r="AB699" s="83" t="e">
        <f>AA699-XJO_90DSMR</f>
        <v>#DIV/0!</v>
      </c>
      <c r="AC699" s="83" t="e">
        <f t="shared" si="32"/>
        <v>#DIV/0!</v>
      </c>
    </row>
    <row r="700" spans="25:29" x14ac:dyDescent="0.25">
      <c r="Y700" s="84">
        <f>EOD_T-A700</f>
        <v>42094</v>
      </c>
      <c r="Z700" s="83">
        <f t="shared" si="30"/>
        <v>0</v>
      </c>
      <c r="AA700" s="83" t="e">
        <f t="shared" si="31"/>
        <v>#DIV/0!</v>
      </c>
      <c r="AB700" s="83" t="e">
        <f>AA700-XJO_90DSMR</f>
        <v>#DIV/0!</v>
      </c>
      <c r="AC700" s="83" t="e">
        <f t="shared" si="32"/>
        <v>#DIV/0!</v>
      </c>
    </row>
    <row r="701" spans="25:29" x14ac:dyDescent="0.25">
      <c r="Y701" s="84">
        <f>EOD_T-A701</f>
        <v>42094</v>
      </c>
      <c r="Z701" s="83">
        <f t="shared" si="30"/>
        <v>0</v>
      </c>
      <c r="AA701" s="83" t="e">
        <f t="shared" si="31"/>
        <v>#DIV/0!</v>
      </c>
      <c r="AB701" s="83" t="e">
        <f>AA701-XJO_90DSMR</f>
        <v>#DIV/0!</v>
      </c>
      <c r="AC701" s="83" t="e">
        <f t="shared" si="32"/>
        <v>#DIV/0!</v>
      </c>
    </row>
    <row r="702" spans="25:29" x14ac:dyDescent="0.25">
      <c r="Y702" s="84">
        <f>EOD_T-A702</f>
        <v>42094</v>
      </c>
      <c r="Z702" s="83">
        <f t="shared" si="30"/>
        <v>0</v>
      </c>
      <c r="AA702" s="83" t="e">
        <f t="shared" si="31"/>
        <v>#DIV/0!</v>
      </c>
      <c r="AB702" s="83" t="e">
        <f>AA702-XJO_90DSMR</f>
        <v>#DIV/0!</v>
      </c>
      <c r="AC702" s="83" t="e">
        <f t="shared" si="32"/>
        <v>#DIV/0!</v>
      </c>
    </row>
    <row r="703" spans="25:29" x14ac:dyDescent="0.25">
      <c r="Y703" s="84">
        <f>EOD_T-A703</f>
        <v>42094</v>
      </c>
      <c r="Z703" s="83">
        <f t="shared" si="30"/>
        <v>0</v>
      </c>
      <c r="AA703" s="83" t="e">
        <f t="shared" si="31"/>
        <v>#DIV/0!</v>
      </c>
      <c r="AB703" s="83" t="e">
        <f>AA703-XJO_90DSMR</f>
        <v>#DIV/0!</v>
      </c>
      <c r="AC703" s="83" t="e">
        <f t="shared" si="32"/>
        <v>#DIV/0!</v>
      </c>
    </row>
    <row r="704" spans="25:29" x14ac:dyDescent="0.25">
      <c r="Y704" s="84">
        <f>EOD_T-A704</f>
        <v>42094</v>
      </c>
      <c r="Z704" s="83">
        <f t="shared" si="30"/>
        <v>0</v>
      </c>
      <c r="AA704" s="83" t="e">
        <f t="shared" si="31"/>
        <v>#DIV/0!</v>
      </c>
      <c r="AB704" s="83" t="e">
        <f>AA704-XJO_90DSMR</f>
        <v>#DIV/0!</v>
      </c>
      <c r="AC704" s="83" t="e">
        <f t="shared" si="32"/>
        <v>#DIV/0!</v>
      </c>
    </row>
    <row r="705" spans="25:29" x14ac:dyDescent="0.25">
      <c r="Y705" s="84">
        <f>EOD_T-A705</f>
        <v>42094</v>
      </c>
      <c r="Z705" s="83">
        <f t="shared" si="30"/>
        <v>0</v>
      </c>
      <c r="AA705" s="83" t="e">
        <f t="shared" si="31"/>
        <v>#DIV/0!</v>
      </c>
      <c r="AB705" s="83" t="e">
        <f>AA705-XJO_90DSMR</f>
        <v>#DIV/0!</v>
      </c>
      <c r="AC705" s="83" t="e">
        <f t="shared" si="32"/>
        <v>#DIV/0!</v>
      </c>
    </row>
    <row r="706" spans="25:29" x14ac:dyDescent="0.25">
      <c r="Y706" s="84">
        <f>EOD_T-A706</f>
        <v>42094</v>
      </c>
      <c r="Z706" s="83">
        <f t="shared" si="30"/>
        <v>0</v>
      </c>
      <c r="AA706" s="83" t="e">
        <f t="shared" si="31"/>
        <v>#DIV/0!</v>
      </c>
      <c r="AB706" s="83" t="e">
        <f>AA706-XJO_90DSMR</f>
        <v>#DIV/0!</v>
      </c>
      <c r="AC706" s="83" t="e">
        <f t="shared" si="32"/>
        <v>#DIV/0!</v>
      </c>
    </row>
    <row r="707" spans="25:29" x14ac:dyDescent="0.25">
      <c r="Y707" s="84">
        <f>EOD_T-A707</f>
        <v>42094</v>
      </c>
      <c r="Z707" s="83">
        <f t="shared" si="30"/>
        <v>0</v>
      </c>
      <c r="AA707" s="83" t="e">
        <f t="shared" si="31"/>
        <v>#DIV/0!</v>
      </c>
      <c r="AB707" s="83" t="e">
        <f>AA707-XJO_90DSMR</f>
        <v>#DIV/0!</v>
      </c>
      <c r="AC707" s="83" t="e">
        <f t="shared" si="32"/>
        <v>#DIV/0!</v>
      </c>
    </row>
    <row r="708" spans="25:29" x14ac:dyDescent="0.25">
      <c r="Y708" s="84">
        <f>EOD_T-A708</f>
        <v>42094</v>
      </c>
      <c r="Z708" s="83">
        <f t="shared" si="30"/>
        <v>0</v>
      </c>
      <c r="AA708" s="83" t="e">
        <f t="shared" si="31"/>
        <v>#DIV/0!</v>
      </c>
      <c r="AB708" s="83" t="e">
        <f>AA708-XJO_90DSMR</f>
        <v>#DIV/0!</v>
      </c>
      <c r="AC708" s="83" t="e">
        <f t="shared" si="32"/>
        <v>#DIV/0!</v>
      </c>
    </row>
    <row r="709" spans="25:29" x14ac:dyDescent="0.25">
      <c r="Y709" s="84">
        <f>EOD_T-A709</f>
        <v>42094</v>
      </c>
      <c r="Z709" s="83">
        <f t="shared" si="30"/>
        <v>0</v>
      </c>
      <c r="AA709" s="83" t="e">
        <f t="shared" si="31"/>
        <v>#DIV/0!</v>
      </c>
      <c r="AB709" s="83" t="e">
        <f>AA709-XJO_90DSMR</f>
        <v>#DIV/0!</v>
      </c>
      <c r="AC709" s="83" t="e">
        <f t="shared" si="32"/>
        <v>#DIV/0!</v>
      </c>
    </row>
    <row r="710" spans="25:29" x14ac:dyDescent="0.25">
      <c r="Y710" s="84">
        <f>EOD_T-A710</f>
        <v>42094</v>
      </c>
      <c r="Z710" s="83">
        <f t="shared" si="30"/>
        <v>0</v>
      </c>
      <c r="AA710" s="83" t="e">
        <f t="shared" si="31"/>
        <v>#DIV/0!</v>
      </c>
      <c r="AB710" s="83" t="e">
        <f>AA710-XJO_90DSMR</f>
        <v>#DIV/0!</v>
      </c>
      <c r="AC710" s="83" t="e">
        <f t="shared" si="32"/>
        <v>#DIV/0!</v>
      </c>
    </row>
    <row r="711" spans="25:29" x14ac:dyDescent="0.25">
      <c r="Y711" s="84">
        <f>EOD_T-A711</f>
        <v>42094</v>
      </c>
      <c r="Z711" s="83">
        <f t="shared" si="30"/>
        <v>0</v>
      </c>
      <c r="AA711" s="83" t="e">
        <f t="shared" si="31"/>
        <v>#DIV/0!</v>
      </c>
      <c r="AB711" s="83" t="e">
        <f>AA711-XJO_90DSMR</f>
        <v>#DIV/0!</v>
      </c>
      <c r="AC711" s="83" t="e">
        <f t="shared" si="32"/>
        <v>#DIV/0!</v>
      </c>
    </row>
    <row r="712" spans="25:29" x14ac:dyDescent="0.25">
      <c r="Y712" s="84">
        <f>EOD_T-A712</f>
        <v>42094</v>
      </c>
      <c r="Z712" s="83">
        <f t="shared" si="30"/>
        <v>0</v>
      </c>
      <c r="AA712" s="83" t="e">
        <f t="shared" si="31"/>
        <v>#DIV/0!</v>
      </c>
      <c r="AB712" s="83" t="e">
        <f>AA712-XJO_90DSMR</f>
        <v>#DIV/0!</v>
      </c>
      <c r="AC712" s="83" t="e">
        <f t="shared" si="32"/>
        <v>#DIV/0!</v>
      </c>
    </row>
    <row r="713" spans="25:29" x14ac:dyDescent="0.25">
      <c r="Y713" s="84">
        <f>EOD_T-A713</f>
        <v>42094</v>
      </c>
      <c r="Z713" s="83">
        <f t="shared" si="30"/>
        <v>0</v>
      </c>
      <c r="AA713" s="83" t="e">
        <f t="shared" si="31"/>
        <v>#DIV/0!</v>
      </c>
      <c r="AB713" s="83" t="e">
        <f>AA713-XJO_90DSMR</f>
        <v>#DIV/0!</v>
      </c>
      <c r="AC713" s="83" t="e">
        <f t="shared" si="32"/>
        <v>#DIV/0!</v>
      </c>
    </row>
    <row r="714" spans="25:29" x14ac:dyDescent="0.25">
      <c r="Y714" s="84">
        <f>EOD_T-A714</f>
        <v>42094</v>
      </c>
      <c r="Z714" s="83">
        <f t="shared" si="30"/>
        <v>0</v>
      </c>
      <c r="AA714" s="83" t="e">
        <f t="shared" si="31"/>
        <v>#DIV/0!</v>
      </c>
      <c r="AB714" s="83" t="e">
        <f>AA714-XJO_90DSMR</f>
        <v>#DIV/0!</v>
      </c>
      <c r="AC714" s="83" t="e">
        <f t="shared" si="32"/>
        <v>#DIV/0!</v>
      </c>
    </row>
    <row r="715" spans="25:29" x14ac:dyDescent="0.25">
      <c r="Y715" s="84">
        <f>EOD_T-A715</f>
        <v>42094</v>
      </c>
      <c r="Z715" s="83">
        <f t="shared" si="30"/>
        <v>0</v>
      </c>
      <c r="AA715" s="83" t="e">
        <f t="shared" si="31"/>
        <v>#DIV/0!</v>
      </c>
      <c r="AB715" s="83" t="e">
        <f>AA715-XJO_90DSMR</f>
        <v>#DIV/0!</v>
      </c>
      <c r="AC715" s="83" t="e">
        <f t="shared" si="32"/>
        <v>#DIV/0!</v>
      </c>
    </row>
    <row r="716" spans="25:29" x14ac:dyDescent="0.25">
      <c r="Y716" s="84">
        <f>EOD_T-A716</f>
        <v>42094</v>
      </c>
      <c r="Z716" s="83">
        <f t="shared" ref="Z716:Z779" si="33">B716-B718</f>
        <v>0</v>
      </c>
      <c r="AA716" s="83" t="e">
        <f t="shared" ref="AA716:AA779" si="34">Z716/B717*100</f>
        <v>#DIV/0!</v>
      </c>
      <c r="AB716" s="83" t="e">
        <f>AA716-XJO_90DSMR</f>
        <v>#DIV/0!</v>
      </c>
      <c r="AC716" s="83" t="e">
        <f t="shared" ref="AC716:AC779" si="35">AB716*AB716</f>
        <v>#DIV/0!</v>
      </c>
    </row>
    <row r="717" spans="25:29" x14ac:dyDescent="0.25">
      <c r="Y717" s="84">
        <f>EOD_T-A717</f>
        <v>42094</v>
      </c>
      <c r="Z717" s="83">
        <f t="shared" si="33"/>
        <v>0</v>
      </c>
      <c r="AA717" s="83" t="e">
        <f t="shared" si="34"/>
        <v>#DIV/0!</v>
      </c>
      <c r="AB717" s="83" t="e">
        <f>AA717-XJO_90DSMR</f>
        <v>#DIV/0!</v>
      </c>
      <c r="AC717" s="83" t="e">
        <f t="shared" si="35"/>
        <v>#DIV/0!</v>
      </c>
    </row>
    <row r="718" spans="25:29" x14ac:dyDescent="0.25">
      <c r="Y718" s="84">
        <f>EOD_T-A718</f>
        <v>42094</v>
      </c>
      <c r="Z718" s="83">
        <f t="shared" si="33"/>
        <v>0</v>
      </c>
      <c r="AA718" s="83" t="e">
        <f t="shared" si="34"/>
        <v>#DIV/0!</v>
      </c>
      <c r="AB718" s="83" t="e">
        <f>AA718-XJO_90DSMR</f>
        <v>#DIV/0!</v>
      </c>
      <c r="AC718" s="83" t="e">
        <f t="shared" si="35"/>
        <v>#DIV/0!</v>
      </c>
    </row>
    <row r="719" spans="25:29" x14ac:dyDescent="0.25">
      <c r="Y719" s="84">
        <f>EOD_T-A719</f>
        <v>42094</v>
      </c>
      <c r="Z719" s="83">
        <f t="shared" si="33"/>
        <v>0</v>
      </c>
      <c r="AA719" s="83" t="e">
        <f t="shared" si="34"/>
        <v>#DIV/0!</v>
      </c>
      <c r="AB719" s="83" t="e">
        <f>AA719-XJO_90DSMR</f>
        <v>#DIV/0!</v>
      </c>
      <c r="AC719" s="83" t="e">
        <f t="shared" si="35"/>
        <v>#DIV/0!</v>
      </c>
    </row>
    <row r="720" spans="25:29" x14ac:dyDescent="0.25">
      <c r="Y720" s="84">
        <f>EOD_T-A720</f>
        <v>42094</v>
      </c>
      <c r="Z720" s="83">
        <f t="shared" si="33"/>
        <v>0</v>
      </c>
      <c r="AA720" s="83" t="e">
        <f t="shared" si="34"/>
        <v>#DIV/0!</v>
      </c>
      <c r="AB720" s="83" t="e">
        <f>AA720-XJO_90DSMR</f>
        <v>#DIV/0!</v>
      </c>
      <c r="AC720" s="83" t="e">
        <f t="shared" si="35"/>
        <v>#DIV/0!</v>
      </c>
    </row>
    <row r="721" spans="25:29" x14ac:dyDescent="0.25">
      <c r="Y721" s="84">
        <f>EOD_T-A721</f>
        <v>42094</v>
      </c>
      <c r="Z721" s="83">
        <f t="shared" si="33"/>
        <v>0</v>
      </c>
      <c r="AA721" s="83" t="e">
        <f t="shared" si="34"/>
        <v>#DIV/0!</v>
      </c>
      <c r="AB721" s="83" t="e">
        <f>AA721-XJO_90DSMR</f>
        <v>#DIV/0!</v>
      </c>
      <c r="AC721" s="83" t="e">
        <f t="shared" si="35"/>
        <v>#DIV/0!</v>
      </c>
    </row>
    <row r="722" spans="25:29" x14ac:dyDescent="0.25">
      <c r="Y722" s="84">
        <f>EOD_T-A722</f>
        <v>42094</v>
      </c>
      <c r="Z722" s="83">
        <f t="shared" si="33"/>
        <v>0</v>
      </c>
      <c r="AA722" s="83" t="e">
        <f t="shared" si="34"/>
        <v>#DIV/0!</v>
      </c>
      <c r="AB722" s="83" t="e">
        <f>AA722-XJO_90DSMR</f>
        <v>#DIV/0!</v>
      </c>
      <c r="AC722" s="83" t="e">
        <f t="shared" si="35"/>
        <v>#DIV/0!</v>
      </c>
    </row>
    <row r="723" spans="25:29" x14ac:dyDescent="0.25">
      <c r="Y723" s="84">
        <f>EOD_T-A723</f>
        <v>42094</v>
      </c>
      <c r="Z723" s="83">
        <f t="shared" si="33"/>
        <v>0</v>
      </c>
      <c r="AA723" s="83" t="e">
        <f t="shared" si="34"/>
        <v>#DIV/0!</v>
      </c>
      <c r="AB723" s="83" t="e">
        <f>AA723-XJO_90DSMR</f>
        <v>#DIV/0!</v>
      </c>
      <c r="AC723" s="83" t="e">
        <f t="shared" si="35"/>
        <v>#DIV/0!</v>
      </c>
    </row>
    <row r="724" spans="25:29" x14ac:dyDescent="0.25">
      <c r="Y724" s="84">
        <f>EOD_T-A724</f>
        <v>42094</v>
      </c>
      <c r="Z724" s="83">
        <f t="shared" si="33"/>
        <v>0</v>
      </c>
      <c r="AA724" s="83" t="e">
        <f t="shared" si="34"/>
        <v>#DIV/0!</v>
      </c>
      <c r="AB724" s="83" t="e">
        <f>AA724-XJO_90DSMR</f>
        <v>#DIV/0!</v>
      </c>
      <c r="AC724" s="83" t="e">
        <f t="shared" si="35"/>
        <v>#DIV/0!</v>
      </c>
    </row>
    <row r="725" spans="25:29" x14ac:dyDescent="0.25">
      <c r="Y725" s="84">
        <f>EOD_T-A725</f>
        <v>42094</v>
      </c>
      <c r="Z725" s="83">
        <f t="shared" si="33"/>
        <v>0</v>
      </c>
      <c r="AA725" s="83" t="e">
        <f t="shared" si="34"/>
        <v>#DIV/0!</v>
      </c>
      <c r="AB725" s="83" t="e">
        <f>AA725-XJO_90DSMR</f>
        <v>#DIV/0!</v>
      </c>
      <c r="AC725" s="83" t="e">
        <f t="shared" si="35"/>
        <v>#DIV/0!</v>
      </c>
    </row>
    <row r="726" spans="25:29" x14ac:dyDescent="0.25">
      <c r="Y726" s="84">
        <f>EOD_T-A726</f>
        <v>42094</v>
      </c>
      <c r="Z726" s="83">
        <f t="shared" si="33"/>
        <v>0</v>
      </c>
      <c r="AA726" s="83" t="e">
        <f t="shared" si="34"/>
        <v>#DIV/0!</v>
      </c>
      <c r="AB726" s="83" t="e">
        <f>AA726-XJO_90DSMR</f>
        <v>#DIV/0!</v>
      </c>
      <c r="AC726" s="83" t="e">
        <f t="shared" si="35"/>
        <v>#DIV/0!</v>
      </c>
    </row>
    <row r="727" spans="25:29" x14ac:dyDescent="0.25">
      <c r="Y727" s="84">
        <f>EOD_T-A727</f>
        <v>42094</v>
      </c>
      <c r="Z727" s="83">
        <f t="shared" si="33"/>
        <v>0</v>
      </c>
      <c r="AA727" s="83" t="e">
        <f t="shared" si="34"/>
        <v>#DIV/0!</v>
      </c>
      <c r="AB727" s="83" t="e">
        <f>AA727-XJO_90DSMR</f>
        <v>#DIV/0!</v>
      </c>
      <c r="AC727" s="83" t="e">
        <f t="shared" si="35"/>
        <v>#DIV/0!</v>
      </c>
    </row>
    <row r="728" spans="25:29" x14ac:dyDescent="0.25">
      <c r="Y728" s="84">
        <f>EOD_T-A728</f>
        <v>42094</v>
      </c>
      <c r="Z728" s="83">
        <f t="shared" si="33"/>
        <v>0</v>
      </c>
      <c r="AA728" s="83" t="e">
        <f t="shared" si="34"/>
        <v>#DIV/0!</v>
      </c>
      <c r="AB728" s="83" t="e">
        <f>AA728-XJO_90DSMR</f>
        <v>#DIV/0!</v>
      </c>
      <c r="AC728" s="83" t="e">
        <f t="shared" si="35"/>
        <v>#DIV/0!</v>
      </c>
    </row>
    <row r="729" spans="25:29" x14ac:dyDescent="0.25">
      <c r="Y729" s="84">
        <f>EOD_T-A729</f>
        <v>42094</v>
      </c>
      <c r="Z729" s="83">
        <f t="shared" si="33"/>
        <v>0</v>
      </c>
      <c r="AA729" s="83" t="e">
        <f t="shared" si="34"/>
        <v>#DIV/0!</v>
      </c>
      <c r="AB729" s="83" t="e">
        <f>AA729-XJO_90DSMR</f>
        <v>#DIV/0!</v>
      </c>
      <c r="AC729" s="83" t="e">
        <f t="shared" si="35"/>
        <v>#DIV/0!</v>
      </c>
    </row>
    <row r="730" spans="25:29" x14ac:dyDescent="0.25">
      <c r="Y730" s="84">
        <f>EOD_T-A730</f>
        <v>42094</v>
      </c>
      <c r="Z730" s="83">
        <f t="shared" si="33"/>
        <v>0</v>
      </c>
      <c r="AA730" s="83" t="e">
        <f t="shared" si="34"/>
        <v>#DIV/0!</v>
      </c>
      <c r="AB730" s="83" t="e">
        <f>AA730-XJO_90DSMR</f>
        <v>#DIV/0!</v>
      </c>
      <c r="AC730" s="83" t="e">
        <f t="shared" si="35"/>
        <v>#DIV/0!</v>
      </c>
    </row>
    <row r="731" spans="25:29" x14ac:dyDescent="0.25">
      <c r="Y731" s="84">
        <f>EOD_T-A731</f>
        <v>42094</v>
      </c>
      <c r="Z731" s="83">
        <f t="shared" si="33"/>
        <v>0</v>
      </c>
      <c r="AA731" s="83" t="e">
        <f t="shared" si="34"/>
        <v>#DIV/0!</v>
      </c>
      <c r="AB731" s="83" t="e">
        <f>AA731-XJO_90DSMR</f>
        <v>#DIV/0!</v>
      </c>
      <c r="AC731" s="83" t="e">
        <f t="shared" si="35"/>
        <v>#DIV/0!</v>
      </c>
    </row>
    <row r="732" spans="25:29" x14ac:dyDescent="0.25">
      <c r="Y732" s="84">
        <f>EOD_T-A732</f>
        <v>42094</v>
      </c>
      <c r="Z732" s="83">
        <f t="shared" si="33"/>
        <v>0</v>
      </c>
      <c r="AA732" s="83" t="e">
        <f t="shared" si="34"/>
        <v>#DIV/0!</v>
      </c>
      <c r="AB732" s="83" t="e">
        <f>AA732-XJO_90DSMR</f>
        <v>#DIV/0!</v>
      </c>
      <c r="AC732" s="83" t="e">
        <f t="shared" si="35"/>
        <v>#DIV/0!</v>
      </c>
    </row>
    <row r="733" spans="25:29" x14ac:dyDescent="0.25">
      <c r="Y733" s="84">
        <f>EOD_T-A733</f>
        <v>42094</v>
      </c>
      <c r="Z733" s="83">
        <f t="shared" si="33"/>
        <v>0</v>
      </c>
      <c r="AA733" s="83" t="e">
        <f t="shared" si="34"/>
        <v>#DIV/0!</v>
      </c>
      <c r="AB733" s="83" t="e">
        <f>AA733-XJO_90DSMR</f>
        <v>#DIV/0!</v>
      </c>
      <c r="AC733" s="83" t="e">
        <f t="shared" si="35"/>
        <v>#DIV/0!</v>
      </c>
    </row>
    <row r="734" spans="25:29" x14ac:dyDescent="0.25">
      <c r="Y734" s="84">
        <f>EOD_T-A734</f>
        <v>42094</v>
      </c>
      <c r="Z734" s="83">
        <f t="shared" si="33"/>
        <v>0</v>
      </c>
      <c r="AA734" s="83" t="e">
        <f t="shared" si="34"/>
        <v>#DIV/0!</v>
      </c>
      <c r="AB734" s="83" t="e">
        <f>AA734-XJO_90DSMR</f>
        <v>#DIV/0!</v>
      </c>
      <c r="AC734" s="83" t="e">
        <f t="shared" si="35"/>
        <v>#DIV/0!</v>
      </c>
    </row>
    <row r="735" spans="25:29" x14ac:dyDescent="0.25">
      <c r="Y735" s="84">
        <f>EOD_T-A735</f>
        <v>42094</v>
      </c>
      <c r="Z735" s="83">
        <f t="shared" si="33"/>
        <v>0</v>
      </c>
      <c r="AA735" s="83" t="e">
        <f t="shared" si="34"/>
        <v>#DIV/0!</v>
      </c>
      <c r="AB735" s="83" t="e">
        <f>AA735-XJO_90DSMR</f>
        <v>#DIV/0!</v>
      </c>
      <c r="AC735" s="83" t="e">
        <f t="shared" si="35"/>
        <v>#DIV/0!</v>
      </c>
    </row>
    <row r="736" spans="25:29" x14ac:dyDescent="0.25">
      <c r="Y736" s="84">
        <f>EOD_T-A736</f>
        <v>42094</v>
      </c>
      <c r="Z736" s="83">
        <f t="shared" si="33"/>
        <v>0</v>
      </c>
      <c r="AA736" s="83" t="e">
        <f t="shared" si="34"/>
        <v>#DIV/0!</v>
      </c>
      <c r="AB736" s="83" t="e">
        <f>AA736-XJO_90DSMR</f>
        <v>#DIV/0!</v>
      </c>
      <c r="AC736" s="83" t="e">
        <f t="shared" si="35"/>
        <v>#DIV/0!</v>
      </c>
    </row>
    <row r="737" spans="25:29" x14ac:dyDescent="0.25">
      <c r="Y737" s="84">
        <f>EOD_T-A737</f>
        <v>42094</v>
      </c>
      <c r="Z737" s="83">
        <f t="shared" si="33"/>
        <v>0</v>
      </c>
      <c r="AA737" s="83" t="e">
        <f t="shared" si="34"/>
        <v>#DIV/0!</v>
      </c>
      <c r="AB737" s="83" t="e">
        <f>AA737-XJO_90DSMR</f>
        <v>#DIV/0!</v>
      </c>
      <c r="AC737" s="83" t="e">
        <f t="shared" si="35"/>
        <v>#DIV/0!</v>
      </c>
    </row>
    <row r="738" spans="25:29" x14ac:dyDescent="0.25">
      <c r="Y738" s="84">
        <f>EOD_T-A738</f>
        <v>42094</v>
      </c>
      <c r="Z738" s="83">
        <f t="shared" si="33"/>
        <v>0</v>
      </c>
      <c r="AA738" s="83" t="e">
        <f t="shared" si="34"/>
        <v>#DIV/0!</v>
      </c>
      <c r="AB738" s="83" t="e">
        <f>AA738-XJO_90DSMR</f>
        <v>#DIV/0!</v>
      </c>
      <c r="AC738" s="83" t="e">
        <f t="shared" si="35"/>
        <v>#DIV/0!</v>
      </c>
    </row>
    <row r="739" spans="25:29" x14ac:dyDescent="0.25">
      <c r="Y739" s="84">
        <f>EOD_T-A739</f>
        <v>42094</v>
      </c>
      <c r="Z739" s="83">
        <f t="shared" si="33"/>
        <v>0</v>
      </c>
      <c r="AA739" s="83" t="e">
        <f t="shared" si="34"/>
        <v>#DIV/0!</v>
      </c>
      <c r="AB739" s="83" t="e">
        <f>AA739-XJO_90DSMR</f>
        <v>#DIV/0!</v>
      </c>
      <c r="AC739" s="83" t="e">
        <f t="shared" si="35"/>
        <v>#DIV/0!</v>
      </c>
    </row>
    <row r="740" spans="25:29" x14ac:dyDescent="0.25">
      <c r="Y740" s="84">
        <f>EOD_T-A740</f>
        <v>42094</v>
      </c>
      <c r="Z740" s="83">
        <f t="shared" si="33"/>
        <v>0</v>
      </c>
      <c r="AA740" s="83" t="e">
        <f t="shared" si="34"/>
        <v>#DIV/0!</v>
      </c>
      <c r="AB740" s="83" t="e">
        <f>AA740-XJO_90DSMR</f>
        <v>#DIV/0!</v>
      </c>
      <c r="AC740" s="83" t="e">
        <f t="shared" si="35"/>
        <v>#DIV/0!</v>
      </c>
    </row>
    <row r="741" spans="25:29" x14ac:dyDescent="0.25">
      <c r="Y741" s="84">
        <f>EOD_T-A741</f>
        <v>42094</v>
      </c>
      <c r="Z741" s="83">
        <f t="shared" si="33"/>
        <v>0</v>
      </c>
      <c r="AA741" s="83" t="e">
        <f t="shared" si="34"/>
        <v>#DIV/0!</v>
      </c>
      <c r="AB741" s="83" t="e">
        <f>AA741-XJO_90DSMR</f>
        <v>#DIV/0!</v>
      </c>
      <c r="AC741" s="83" t="e">
        <f t="shared" si="35"/>
        <v>#DIV/0!</v>
      </c>
    </row>
    <row r="742" spans="25:29" x14ac:dyDescent="0.25">
      <c r="Y742" s="84">
        <f>EOD_T-A742</f>
        <v>42094</v>
      </c>
      <c r="Z742" s="83">
        <f t="shared" si="33"/>
        <v>0</v>
      </c>
      <c r="AA742" s="83" t="e">
        <f t="shared" si="34"/>
        <v>#DIV/0!</v>
      </c>
      <c r="AB742" s="83" t="e">
        <f>AA742-XJO_90DSMR</f>
        <v>#DIV/0!</v>
      </c>
      <c r="AC742" s="83" t="e">
        <f t="shared" si="35"/>
        <v>#DIV/0!</v>
      </c>
    </row>
    <row r="743" spans="25:29" x14ac:dyDescent="0.25">
      <c r="Y743" s="84">
        <f>EOD_T-A743</f>
        <v>42094</v>
      </c>
      <c r="Z743" s="83">
        <f t="shared" si="33"/>
        <v>0</v>
      </c>
      <c r="AA743" s="83" t="e">
        <f t="shared" si="34"/>
        <v>#DIV/0!</v>
      </c>
      <c r="AB743" s="83" t="e">
        <f>AA743-XJO_90DSMR</f>
        <v>#DIV/0!</v>
      </c>
      <c r="AC743" s="83" t="e">
        <f t="shared" si="35"/>
        <v>#DIV/0!</v>
      </c>
    </row>
    <row r="744" spans="25:29" x14ac:dyDescent="0.25">
      <c r="Y744" s="84">
        <f>EOD_T-A744</f>
        <v>42094</v>
      </c>
      <c r="Z744" s="83">
        <f t="shared" si="33"/>
        <v>0</v>
      </c>
      <c r="AA744" s="83" t="e">
        <f t="shared" si="34"/>
        <v>#DIV/0!</v>
      </c>
      <c r="AB744" s="83" t="e">
        <f>AA744-XJO_90DSMR</f>
        <v>#DIV/0!</v>
      </c>
      <c r="AC744" s="83" t="e">
        <f t="shared" si="35"/>
        <v>#DIV/0!</v>
      </c>
    </row>
    <row r="745" spans="25:29" x14ac:dyDescent="0.25">
      <c r="Y745" s="84">
        <f>EOD_T-A745</f>
        <v>42094</v>
      </c>
      <c r="Z745" s="83">
        <f t="shared" si="33"/>
        <v>0</v>
      </c>
      <c r="AA745" s="83" t="e">
        <f t="shared" si="34"/>
        <v>#DIV/0!</v>
      </c>
      <c r="AB745" s="83" t="e">
        <f>AA745-XJO_90DSMR</f>
        <v>#DIV/0!</v>
      </c>
      <c r="AC745" s="83" t="e">
        <f t="shared" si="35"/>
        <v>#DIV/0!</v>
      </c>
    </row>
    <row r="746" spans="25:29" x14ac:dyDescent="0.25">
      <c r="Y746" s="84">
        <f>EOD_T-A746</f>
        <v>42094</v>
      </c>
      <c r="Z746" s="83">
        <f t="shared" si="33"/>
        <v>0</v>
      </c>
      <c r="AA746" s="83" t="e">
        <f t="shared" si="34"/>
        <v>#DIV/0!</v>
      </c>
      <c r="AB746" s="83" t="e">
        <f>AA746-XJO_90DSMR</f>
        <v>#DIV/0!</v>
      </c>
      <c r="AC746" s="83" t="e">
        <f t="shared" si="35"/>
        <v>#DIV/0!</v>
      </c>
    </row>
    <row r="747" spans="25:29" x14ac:dyDescent="0.25">
      <c r="Y747" s="84">
        <f>EOD_T-A747</f>
        <v>42094</v>
      </c>
      <c r="Z747" s="83">
        <f t="shared" si="33"/>
        <v>0</v>
      </c>
      <c r="AA747" s="83" t="e">
        <f t="shared" si="34"/>
        <v>#DIV/0!</v>
      </c>
      <c r="AB747" s="83" t="e">
        <f>AA747-XJO_90DSMR</f>
        <v>#DIV/0!</v>
      </c>
      <c r="AC747" s="83" t="e">
        <f t="shared" si="35"/>
        <v>#DIV/0!</v>
      </c>
    </row>
    <row r="748" spans="25:29" x14ac:dyDescent="0.25">
      <c r="Y748" s="84">
        <f>EOD_T-A748</f>
        <v>42094</v>
      </c>
      <c r="Z748" s="83">
        <f t="shared" si="33"/>
        <v>0</v>
      </c>
      <c r="AA748" s="83" t="e">
        <f t="shared" si="34"/>
        <v>#DIV/0!</v>
      </c>
      <c r="AB748" s="83" t="e">
        <f>AA748-XJO_90DSMR</f>
        <v>#DIV/0!</v>
      </c>
      <c r="AC748" s="83" t="e">
        <f t="shared" si="35"/>
        <v>#DIV/0!</v>
      </c>
    </row>
    <row r="749" spans="25:29" x14ac:dyDescent="0.25">
      <c r="Y749" s="84">
        <f>EOD_T-A749</f>
        <v>42094</v>
      </c>
      <c r="Z749" s="83">
        <f t="shared" si="33"/>
        <v>0</v>
      </c>
      <c r="AA749" s="83" t="e">
        <f t="shared" si="34"/>
        <v>#DIV/0!</v>
      </c>
      <c r="AB749" s="83" t="e">
        <f>AA749-XJO_90DSMR</f>
        <v>#DIV/0!</v>
      </c>
      <c r="AC749" s="83" t="e">
        <f t="shared" si="35"/>
        <v>#DIV/0!</v>
      </c>
    </row>
    <row r="750" spans="25:29" x14ac:dyDescent="0.25">
      <c r="Y750" s="84">
        <f>EOD_T-A750</f>
        <v>42094</v>
      </c>
      <c r="Z750" s="83">
        <f t="shared" si="33"/>
        <v>0</v>
      </c>
      <c r="AA750" s="83" t="e">
        <f t="shared" si="34"/>
        <v>#DIV/0!</v>
      </c>
      <c r="AB750" s="83" t="e">
        <f>AA750-XJO_90DSMR</f>
        <v>#DIV/0!</v>
      </c>
      <c r="AC750" s="83" t="e">
        <f t="shared" si="35"/>
        <v>#DIV/0!</v>
      </c>
    </row>
    <row r="751" spans="25:29" x14ac:dyDescent="0.25">
      <c r="Y751" s="84">
        <f>EOD_T-A751</f>
        <v>42094</v>
      </c>
      <c r="Z751" s="83">
        <f t="shared" si="33"/>
        <v>0</v>
      </c>
      <c r="AA751" s="83" t="e">
        <f t="shared" si="34"/>
        <v>#DIV/0!</v>
      </c>
      <c r="AB751" s="83" t="e">
        <f>AA751-XJO_90DSMR</f>
        <v>#DIV/0!</v>
      </c>
      <c r="AC751" s="83" t="e">
        <f t="shared" si="35"/>
        <v>#DIV/0!</v>
      </c>
    </row>
    <row r="752" spans="25:29" x14ac:dyDescent="0.25">
      <c r="Y752" s="84">
        <f>EOD_T-A752</f>
        <v>42094</v>
      </c>
      <c r="Z752" s="83">
        <f t="shared" si="33"/>
        <v>0</v>
      </c>
      <c r="AA752" s="83" t="e">
        <f t="shared" si="34"/>
        <v>#DIV/0!</v>
      </c>
      <c r="AB752" s="83" t="e">
        <f>AA752-XJO_90DSMR</f>
        <v>#DIV/0!</v>
      </c>
      <c r="AC752" s="83" t="e">
        <f t="shared" si="35"/>
        <v>#DIV/0!</v>
      </c>
    </row>
    <row r="753" spans="25:29" x14ac:dyDescent="0.25">
      <c r="Y753" s="84">
        <f>EOD_T-A753</f>
        <v>42094</v>
      </c>
      <c r="Z753" s="83">
        <f t="shared" si="33"/>
        <v>0</v>
      </c>
      <c r="AA753" s="83" t="e">
        <f t="shared" si="34"/>
        <v>#DIV/0!</v>
      </c>
      <c r="AB753" s="83" t="e">
        <f>AA753-XJO_90DSMR</f>
        <v>#DIV/0!</v>
      </c>
      <c r="AC753" s="83" t="e">
        <f t="shared" si="35"/>
        <v>#DIV/0!</v>
      </c>
    </row>
    <row r="754" spans="25:29" x14ac:dyDescent="0.25">
      <c r="Y754" s="84">
        <f>EOD_T-A754</f>
        <v>42094</v>
      </c>
      <c r="Z754" s="83">
        <f t="shared" si="33"/>
        <v>0</v>
      </c>
      <c r="AA754" s="83" t="e">
        <f t="shared" si="34"/>
        <v>#DIV/0!</v>
      </c>
      <c r="AB754" s="83" t="e">
        <f>AA754-XJO_90DSMR</f>
        <v>#DIV/0!</v>
      </c>
      <c r="AC754" s="83" t="e">
        <f t="shared" si="35"/>
        <v>#DIV/0!</v>
      </c>
    </row>
    <row r="755" spans="25:29" x14ac:dyDescent="0.25">
      <c r="Y755" s="84">
        <f>EOD_T-A755</f>
        <v>42094</v>
      </c>
      <c r="Z755" s="83">
        <f t="shared" si="33"/>
        <v>0</v>
      </c>
      <c r="AA755" s="83" t="e">
        <f t="shared" si="34"/>
        <v>#DIV/0!</v>
      </c>
      <c r="AB755" s="83" t="e">
        <f>AA755-XJO_90DSMR</f>
        <v>#DIV/0!</v>
      </c>
      <c r="AC755" s="83" t="e">
        <f t="shared" si="35"/>
        <v>#DIV/0!</v>
      </c>
    </row>
    <row r="756" spans="25:29" x14ac:dyDescent="0.25">
      <c r="Y756" s="84">
        <f>EOD_T-A756</f>
        <v>42094</v>
      </c>
      <c r="Z756" s="83">
        <f t="shared" si="33"/>
        <v>0</v>
      </c>
      <c r="AA756" s="83" t="e">
        <f t="shared" si="34"/>
        <v>#DIV/0!</v>
      </c>
      <c r="AB756" s="83" t="e">
        <f>AA756-XJO_90DSMR</f>
        <v>#DIV/0!</v>
      </c>
      <c r="AC756" s="83" t="e">
        <f t="shared" si="35"/>
        <v>#DIV/0!</v>
      </c>
    </row>
    <row r="757" spans="25:29" x14ac:dyDescent="0.25">
      <c r="Y757" s="84">
        <f>EOD_T-A757</f>
        <v>42094</v>
      </c>
      <c r="Z757" s="83">
        <f t="shared" si="33"/>
        <v>0</v>
      </c>
      <c r="AA757" s="83" t="e">
        <f t="shared" si="34"/>
        <v>#DIV/0!</v>
      </c>
      <c r="AB757" s="83" t="e">
        <f>AA757-XJO_90DSMR</f>
        <v>#DIV/0!</v>
      </c>
      <c r="AC757" s="83" t="e">
        <f t="shared" si="35"/>
        <v>#DIV/0!</v>
      </c>
    </row>
    <row r="758" spans="25:29" x14ac:dyDescent="0.25">
      <c r="Y758" s="84">
        <f>EOD_T-A758</f>
        <v>42094</v>
      </c>
      <c r="Z758" s="83">
        <f t="shared" si="33"/>
        <v>0</v>
      </c>
      <c r="AA758" s="83" t="e">
        <f t="shared" si="34"/>
        <v>#DIV/0!</v>
      </c>
      <c r="AB758" s="83" t="e">
        <f>AA758-XJO_90DSMR</f>
        <v>#DIV/0!</v>
      </c>
      <c r="AC758" s="83" t="e">
        <f t="shared" si="35"/>
        <v>#DIV/0!</v>
      </c>
    </row>
    <row r="759" spans="25:29" x14ac:dyDescent="0.25">
      <c r="Y759" s="84">
        <f>EOD_T-A759</f>
        <v>42094</v>
      </c>
      <c r="Z759" s="83">
        <f t="shared" si="33"/>
        <v>0</v>
      </c>
      <c r="AA759" s="83" t="e">
        <f t="shared" si="34"/>
        <v>#DIV/0!</v>
      </c>
      <c r="AB759" s="83" t="e">
        <f>AA759-XJO_90DSMR</f>
        <v>#DIV/0!</v>
      </c>
      <c r="AC759" s="83" t="e">
        <f t="shared" si="35"/>
        <v>#DIV/0!</v>
      </c>
    </row>
    <row r="760" spans="25:29" x14ac:dyDescent="0.25">
      <c r="Y760" s="84">
        <f>EOD_T-A760</f>
        <v>42094</v>
      </c>
      <c r="Z760" s="83">
        <f t="shared" si="33"/>
        <v>0</v>
      </c>
      <c r="AA760" s="83" t="e">
        <f t="shared" si="34"/>
        <v>#DIV/0!</v>
      </c>
      <c r="AB760" s="83" t="e">
        <f>AA760-XJO_90DSMR</f>
        <v>#DIV/0!</v>
      </c>
      <c r="AC760" s="83" t="e">
        <f t="shared" si="35"/>
        <v>#DIV/0!</v>
      </c>
    </row>
    <row r="761" spans="25:29" x14ac:dyDescent="0.25">
      <c r="Y761" s="84">
        <f>EOD_T-A761</f>
        <v>42094</v>
      </c>
      <c r="Z761" s="83">
        <f t="shared" si="33"/>
        <v>0</v>
      </c>
      <c r="AA761" s="83" t="e">
        <f t="shared" si="34"/>
        <v>#DIV/0!</v>
      </c>
      <c r="AB761" s="83" t="e">
        <f>AA761-XJO_90DSMR</f>
        <v>#DIV/0!</v>
      </c>
      <c r="AC761" s="83" t="e">
        <f t="shared" si="35"/>
        <v>#DIV/0!</v>
      </c>
    </row>
    <row r="762" spans="25:29" x14ac:dyDescent="0.25">
      <c r="Y762" s="84">
        <f>EOD_T-A762</f>
        <v>42094</v>
      </c>
      <c r="Z762" s="83">
        <f t="shared" si="33"/>
        <v>0</v>
      </c>
      <c r="AA762" s="83" t="e">
        <f t="shared" si="34"/>
        <v>#DIV/0!</v>
      </c>
      <c r="AB762" s="83" t="e">
        <f>AA762-XJO_90DSMR</f>
        <v>#DIV/0!</v>
      </c>
      <c r="AC762" s="83" t="e">
        <f t="shared" si="35"/>
        <v>#DIV/0!</v>
      </c>
    </row>
    <row r="763" spans="25:29" x14ac:dyDescent="0.25">
      <c r="Y763" s="84">
        <f>EOD_T-A763</f>
        <v>42094</v>
      </c>
      <c r="Z763" s="83">
        <f t="shared" si="33"/>
        <v>0</v>
      </c>
      <c r="AA763" s="83" t="e">
        <f t="shared" si="34"/>
        <v>#DIV/0!</v>
      </c>
      <c r="AB763" s="83" t="e">
        <f>AA763-XJO_90DSMR</f>
        <v>#DIV/0!</v>
      </c>
      <c r="AC763" s="83" t="e">
        <f t="shared" si="35"/>
        <v>#DIV/0!</v>
      </c>
    </row>
    <row r="764" spans="25:29" x14ac:dyDescent="0.25">
      <c r="Y764" s="84">
        <f>EOD_T-A764</f>
        <v>42094</v>
      </c>
      <c r="Z764" s="83">
        <f t="shared" si="33"/>
        <v>0</v>
      </c>
      <c r="AA764" s="83" t="e">
        <f t="shared" si="34"/>
        <v>#DIV/0!</v>
      </c>
      <c r="AB764" s="83" t="e">
        <f>AA764-XJO_90DSMR</f>
        <v>#DIV/0!</v>
      </c>
      <c r="AC764" s="83" t="e">
        <f t="shared" si="35"/>
        <v>#DIV/0!</v>
      </c>
    </row>
    <row r="765" spans="25:29" x14ac:dyDescent="0.25">
      <c r="Y765" s="84">
        <f>EOD_T-A765</f>
        <v>42094</v>
      </c>
      <c r="Z765" s="83">
        <f t="shared" si="33"/>
        <v>0</v>
      </c>
      <c r="AA765" s="83" t="e">
        <f t="shared" si="34"/>
        <v>#DIV/0!</v>
      </c>
      <c r="AB765" s="83" t="e">
        <f>AA765-XJO_90DSMR</f>
        <v>#DIV/0!</v>
      </c>
      <c r="AC765" s="83" t="e">
        <f t="shared" si="35"/>
        <v>#DIV/0!</v>
      </c>
    </row>
    <row r="766" spans="25:29" x14ac:dyDescent="0.25">
      <c r="Y766" s="84">
        <f>EOD_T-A766</f>
        <v>42094</v>
      </c>
      <c r="Z766" s="83">
        <f t="shared" si="33"/>
        <v>0</v>
      </c>
      <c r="AA766" s="83" t="e">
        <f t="shared" si="34"/>
        <v>#DIV/0!</v>
      </c>
      <c r="AB766" s="83" t="e">
        <f>AA766-XJO_90DSMR</f>
        <v>#DIV/0!</v>
      </c>
      <c r="AC766" s="83" t="e">
        <f t="shared" si="35"/>
        <v>#DIV/0!</v>
      </c>
    </row>
    <row r="767" spans="25:29" x14ac:dyDescent="0.25">
      <c r="Y767" s="84">
        <f>EOD_T-A767</f>
        <v>42094</v>
      </c>
      <c r="Z767" s="83">
        <f t="shared" si="33"/>
        <v>0</v>
      </c>
      <c r="AA767" s="83" t="e">
        <f t="shared" si="34"/>
        <v>#DIV/0!</v>
      </c>
      <c r="AB767" s="83" t="e">
        <f>AA767-XJO_90DSMR</f>
        <v>#DIV/0!</v>
      </c>
      <c r="AC767" s="83" t="e">
        <f t="shared" si="35"/>
        <v>#DIV/0!</v>
      </c>
    </row>
    <row r="768" spans="25:29" x14ac:dyDescent="0.25">
      <c r="Y768" s="84">
        <f>EOD_T-A768</f>
        <v>42094</v>
      </c>
      <c r="Z768" s="83">
        <f t="shared" si="33"/>
        <v>0</v>
      </c>
      <c r="AA768" s="83" t="e">
        <f t="shared" si="34"/>
        <v>#DIV/0!</v>
      </c>
      <c r="AB768" s="83" t="e">
        <f>AA768-XJO_90DSMR</f>
        <v>#DIV/0!</v>
      </c>
      <c r="AC768" s="83" t="e">
        <f t="shared" si="35"/>
        <v>#DIV/0!</v>
      </c>
    </row>
    <row r="769" spans="25:29" x14ac:dyDescent="0.25">
      <c r="Y769" s="84">
        <f>EOD_T-A769</f>
        <v>42094</v>
      </c>
      <c r="Z769" s="83">
        <f t="shared" si="33"/>
        <v>0</v>
      </c>
      <c r="AA769" s="83" t="e">
        <f t="shared" si="34"/>
        <v>#DIV/0!</v>
      </c>
      <c r="AB769" s="83" t="e">
        <f>AA769-XJO_90DSMR</f>
        <v>#DIV/0!</v>
      </c>
      <c r="AC769" s="83" t="e">
        <f t="shared" si="35"/>
        <v>#DIV/0!</v>
      </c>
    </row>
    <row r="770" spans="25:29" x14ac:dyDescent="0.25">
      <c r="Y770" s="84">
        <f>EOD_T-A770</f>
        <v>42094</v>
      </c>
      <c r="Z770" s="83">
        <f t="shared" si="33"/>
        <v>0</v>
      </c>
      <c r="AA770" s="83" t="e">
        <f t="shared" si="34"/>
        <v>#DIV/0!</v>
      </c>
      <c r="AB770" s="83" t="e">
        <f>AA770-XJO_90DSMR</f>
        <v>#DIV/0!</v>
      </c>
      <c r="AC770" s="83" t="e">
        <f t="shared" si="35"/>
        <v>#DIV/0!</v>
      </c>
    </row>
    <row r="771" spans="25:29" x14ac:dyDescent="0.25">
      <c r="Y771" s="84">
        <f>EOD_T-A771</f>
        <v>42094</v>
      </c>
      <c r="Z771" s="83">
        <f t="shared" si="33"/>
        <v>0</v>
      </c>
      <c r="AA771" s="83" t="e">
        <f t="shared" si="34"/>
        <v>#DIV/0!</v>
      </c>
      <c r="AB771" s="83" t="e">
        <f>AA771-XJO_90DSMR</f>
        <v>#DIV/0!</v>
      </c>
      <c r="AC771" s="83" t="e">
        <f t="shared" si="35"/>
        <v>#DIV/0!</v>
      </c>
    </row>
    <row r="772" spans="25:29" x14ac:dyDescent="0.25">
      <c r="Y772" s="84">
        <f>EOD_T-A772</f>
        <v>42094</v>
      </c>
      <c r="Z772" s="83">
        <f t="shared" si="33"/>
        <v>0</v>
      </c>
      <c r="AA772" s="83" t="e">
        <f t="shared" si="34"/>
        <v>#DIV/0!</v>
      </c>
      <c r="AB772" s="83" t="e">
        <f>AA772-XJO_90DSMR</f>
        <v>#DIV/0!</v>
      </c>
      <c r="AC772" s="83" t="e">
        <f t="shared" si="35"/>
        <v>#DIV/0!</v>
      </c>
    </row>
    <row r="773" spans="25:29" x14ac:dyDescent="0.25">
      <c r="Y773" s="84">
        <f>EOD_T-A773</f>
        <v>42094</v>
      </c>
      <c r="Z773" s="83">
        <f t="shared" si="33"/>
        <v>0</v>
      </c>
      <c r="AA773" s="83" t="e">
        <f t="shared" si="34"/>
        <v>#DIV/0!</v>
      </c>
      <c r="AB773" s="83" t="e">
        <f>AA773-XJO_90DSMR</f>
        <v>#DIV/0!</v>
      </c>
      <c r="AC773" s="83" t="e">
        <f t="shared" si="35"/>
        <v>#DIV/0!</v>
      </c>
    </row>
    <row r="774" spans="25:29" x14ac:dyDescent="0.25">
      <c r="Y774" s="84">
        <f>EOD_T-A774</f>
        <v>42094</v>
      </c>
      <c r="Z774" s="83">
        <f t="shared" si="33"/>
        <v>0</v>
      </c>
      <c r="AA774" s="83" t="e">
        <f t="shared" si="34"/>
        <v>#DIV/0!</v>
      </c>
      <c r="AB774" s="83" t="e">
        <f>AA774-XJO_90DSMR</f>
        <v>#DIV/0!</v>
      </c>
      <c r="AC774" s="83" t="e">
        <f t="shared" si="35"/>
        <v>#DIV/0!</v>
      </c>
    </row>
    <row r="775" spans="25:29" x14ac:dyDescent="0.25">
      <c r="Y775" s="84">
        <f>EOD_T-A775</f>
        <v>42094</v>
      </c>
      <c r="Z775" s="83">
        <f t="shared" si="33"/>
        <v>0</v>
      </c>
      <c r="AA775" s="83" t="e">
        <f t="shared" si="34"/>
        <v>#DIV/0!</v>
      </c>
      <c r="AB775" s="83" t="e">
        <f>AA775-XJO_90DSMR</f>
        <v>#DIV/0!</v>
      </c>
      <c r="AC775" s="83" t="e">
        <f t="shared" si="35"/>
        <v>#DIV/0!</v>
      </c>
    </row>
    <row r="776" spans="25:29" x14ac:dyDescent="0.25">
      <c r="Y776" s="84">
        <f>EOD_T-A776</f>
        <v>42094</v>
      </c>
      <c r="Z776" s="83">
        <f t="shared" si="33"/>
        <v>0</v>
      </c>
      <c r="AA776" s="83" t="e">
        <f t="shared" si="34"/>
        <v>#DIV/0!</v>
      </c>
      <c r="AB776" s="83" t="e">
        <f>AA776-XJO_90DSMR</f>
        <v>#DIV/0!</v>
      </c>
      <c r="AC776" s="83" t="e">
        <f t="shared" si="35"/>
        <v>#DIV/0!</v>
      </c>
    </row>
    <row r="777" spans="25:29" x14ac:dyDescent="0.25">
      <c r="Y777" s="84">
        <f>EOD_T-A777</f>
        <v>42094</v>
      </c>
      <c r="Z777" s="83">
        <f t="shared" si="33"/>
        <v>0</v>
      </c>
      <c r="AA777" s="83" t="e">
        <f t="shared" si="34"/>
        <v>#DIV/0!</v>
      </c>
      <c r="AB777" s="83" t="e">
        <f>AA777-XJO_90DSMR</f>
        <v>#DIV/0!</v>
      </c>
      <c r="AC777" s="83" t="e">
        <f t="shared" si="35"/>
        <v>#DIV/0!</v>
      </c>
    </row>
    <row r="778" spans="25:29" x14ac:dyDescent="0.25">
      <c r="Y778" s="84">
        <f>EOD_T-A778</f>
        <v>42094</v>
      </c>
      <c r="Z778" s="83">
        <f t="shared" si="33"/>
        <v>0</v>
      </c>
      <c r="AA778" s="83" t="e">
        <f t="shared" si="34"/>
        <v>#DIV/0!</v>
      </c>
      <c r="AB778" s="83" t="e">
        <f>AA778-XJO_90DSMR</f>
        <v>#DIV/0!</v>
      </c>
      <c r="AC778" s="83" t="e">
        <f t="shared" si="35"/>
        <v>#DIV/0!</v>
      </c>
    </row>
    <row r="779" spans="25:29" x14ac:dyDescent="0.25">
      <c r="Y779" s="84">
        <f>EOD_T-A779</f>
        <v>42094</v>
      </c>
      <c r="Z779" s="83">
        <f t="shared" si="33"/>
        <v>0</v>
      </c>
      <c r="AA779" s="83" t="e">
        <f t="shared" si="34"/>
        <v>#DIV/0!</v>
      </c>
      <c r="AB779" s="83" t="e">
        <f>AA779-XJO_90DSMR</f>
        <v>#DIV/0!</v>
      </c>
      <c r="AC779" s="83" t="e">
        <f t="shared" si="35"/>
        <v>#DIV/0!</v>
      </c>
    </row>
    <row r="780" spans="25:29" x14ac:dyDescent="0.25">
      <c r="Y780" s="84">
        <f>EOD_T-A780</f>
        <v>42094</v>
      </c>
      <c r="Z780" s="83">
        <f t="shared" ref="Z780:Z843" si="36">B780-B782</f>
        <v>0</v>
      </c>
      <c r="AA780" s="83" t="e">
        <f t="shared" ref="AA780:AA843" si="37">Z780/B781*100</f>
        <v>#DIV/0!</v>
      </c>
      <c r="AB780" s="83" t="e">
        <f>AA780-XJO_90DSMR</f>
        <v>#DIV/0!</v>
      </c>
      <c r="AC780" s="83" t="e">
        <f t="shared" ref="AC780:AC843" si="38">AB780*AB780</f>
        <v>#DIV/0!</v>
      </c>
    </row>
    <row r="781" spans="25:29" x14ac:dyDescent="0.25">
      <c r="Y781" s="84">
        <f>EOD_T-A781</f>
        <v>42094</v>
      </c>
      <c r="Z781" s="83">
        <f t="shared" si="36"/>
        <v>0</v>
      </c>
      <c r="AA781" s="83" t="e">
        <f t="shared" si="37"/>
        <v>#DIV/0!</v>
      </c>
      <c r="AB781" s="83" t="e">
        <f>AA781-XJO_90DSMR</f>
        <v>#DIV/0!</v>
      </c>
      <c r="AC781" s="83" t="e">
        <f t="shared" si="38"/>
        <v>#DIV/0!</v>
      </c>
    </row>
    <row r="782" spans="25:29" x14ac:dyDescent="0.25">
      <c r="Y782" s="84">
        <f>EOD_T-A782</f>
        <v>42094</v>
      </c>
      <c r="Z782" s="83">
        <f t="shared" si="36"/>
        <v>0</v>
      </c>
      <c r="AA782" s="83" t="e">
        <f t="shared" si="37"/>
        <v>#DIV/0!</v>
      </c>
      <c r="AB782" s="83" t="e">
        <f>AA782-XJO_90DSMR</f>
        <v>#DIV/0!</v>
      </c>
      <c r="AC782" s="83" t="e">
        <f t="shared" si="38"/>
        <v>#DIV/0!</v>
      </c>
    </row>
    <row r="783" spans="25:29" x14ac:dyDescent="0.25">
      <c r="Y783" s="84">
        <f>EOD_T-A783</f>
        <v>42094</v>
      </c>
      <c r="Z783" s="83">
        <f t="shared" si="36"/>
        <v>0</v>
      </c>
      <c r="AA783" s="83" t="e">
        <f t="shared" si="37"/>
        <v>#DIV/0!</v>
      </c>
      <c r="AB783" s="83" t="e">
        <f>AA783-XJO_90DSMR</f>
        <v>#DIV/0!</v>
      </c>
      <c r="AC783" s="83" t="e">
        <f t="shared" si="38"/>
        <v>#DIV/0!</v>
      </c>
    </row>
    <row r="784" spans="25:29" x14ac:dyDescent="0.25">
      <c r="Y784" s="84">
        <f>EOD_T-A784</f>
        <v>42094</v>
      </c>
      <c r="Z784" s="83">
        <f t="shared" si="36"/>
        <v>0</v>
      </c>
      <c r="AA784" s="83" t="e">
        <f t="shared" si="37"/>
        <v>#DIV/0!</v>
      </c>
      <c r="AB784" s="83" t="e">
        <f>AA784-XJO_90DSMR</f>
        <v>#DIV/0!</v>
      </c>
      <c r="AC784" s="83" t="e">
        <f t="shared" si="38"/>
        <v>#DIV/0!</v>
      </c>
    </row>
    <row r="785" spans="25:29" x14ac:dyDescent="0.25">
      <c r="Y785" s="84">
        <f>EOD_T-A785</f>
        <v>42094</v>
      </c>
      <c r="Z785" s="83">
        <f t="shared" si="36"/>
        <v>0</v>
      </c>
      <c r="AA785" s="83" t="e">
        <f t="shared" si="37"/>
        <v>#DIV/0!</v>
      </c>
      <c r="AB785" s="83" t="e">
        <f>AA785-XJO_90DSMR</f>
        <v>#DIV/0!</v>
      </c>
      <c r="AC785" s="83" t="e">
        <f t="shared" si="38"/>
        <v>#DIV/0!</v>
      </c>
    </row>
    <row r="786" spans="25:29" x14ac:dyDescent="0.25">
      <c r="Y786" s="84">
        <f>EOD_T-A786</f>
        <v>42094</v>
      </c>
      <c r="Z786" s="83">
        <f t="shared" si="36"/>
        <v>0</v>
      </c>
      <c r="AA786" s="83" t="e">
        <f t="shared" si="37"/>
        <v>#DIV/0!</v>
      </c>
      <c r="AB786" s="83" t="e">
        <f>AA786-XJO_90DSMR</f>
        <v>#DIV/0!</v>
      </c>
      <c r="AC786" s="83" t="e">
        <f t="shared" si="38"/>
        <v>#DIV/0!</v>
      </c>
    </row>
    <row r="787" spans="25:29" x14ac:dyDescent="0.25">
      <c r="Y787" s="84">
        <f>EOD_T-A787</f>
        <v>42094</v>
      </c>
      <c r="Z787" s="83">
        <f t="shared" si="36"/>
        <v>0</v>
      </c>
      <c r="AA787" s="83" t="e">
        <f t="shared" si="37"/>
        <v>#DIV/0!</v>
      </c>
      <c r="AB787" s="83" t="e">
        <f>AA787-XJO_90DSMR</f>
        <v>#DIV/0!</v>
      </c>
      <c r="AC787" s="83" t="e">
        <f t="shared" si="38"/>
        <v>#DIV/0!</v>
      </c>
    </row>
    <row r="788" spans="25:29" x14ac:dyDescent="0.25">
      <c r="Y788" s="84">
        <f>EOD_T-A788</f>
        <v>42094</v>
      </c>
      <c r="Z788" s="83">
        <f t="shared" si="36"/>
        <v>0</v>
      </c>
      <c r="AA788" s="83" t="e">
        <f t="shared" si="37"/>
        <v>#DIV/0!</v>
      </c>
      <c r="AB788" s="83" t="e">
        <f>AA788-XJO_90DSMR</f>
        <v>#DIV/0!</v>
      </c>
      <c r="AC788" s="83" t="e">
        <f t="shared" si="38"/>
        <v>#DIV/0!</v>
      </c>
    </row>
    <row r="789" spans="25:29" x14ac:dyDescent="0.25">
      <c r="Y789" s="84">
        <f>EOD_T-A789</f>
        <v>42094</v>
      </c>
      <c r="Z789" s="83">
        <f t="shared" si="36"/>
        <v>0</v>
      </c>
      <c r="AA789" s="83" t="e">
        <f t="shared" si="37"/>
        <v>#DIV/0!</v>
      </c>
      <c r="AB789" s="83" t="e">
        <f>AA789-XJO_90DSMR</f>
        <v>#DIV/0!</v>
      </c>
      <c r="AC789" s="83" t="e">
        <f t="shared" si="38"/>
        <v>#DIV/0!</v>
      </c>
    </row>
    <row r="790" spans="25:29" x14ac:dyDescent="0.25">
      <c r="Y790" s="84">
        <f>EOD_T-A790</f>
        <v>42094</v>
      </c>
      <c r="Z790" s="83">
        <f t="shared" si="36"/>
        <v>0</v>
      </c>
      <c r="AA790" s="83" t="e">
        <f t="shared" si="37"/>
        <v>#DIV/0!</v>
      </c>
      <c r="AB790" s="83" t="e">
        <f>AA790-XJO_90DSMR</f>
        <v>#DIV/0!</v>
      </c>
      <c r="AC790" s="83" t="e">
        <f t="shared" si="38"/>
        <v>#DIV/0!</v>
      </c>
    </row>
    <row r="791" spans="25:29" x14ac:dyDescent="0.25">
      <c r="Y791" s="84">
        <f>EOD_T-A791</f>
        <v>42094</v>
      </c>
      <c r="Z791" s="83">
        <f t="shared" si="36"/>
        <v>0</v>
      </c>
      <c r="AA791" s="83" t="e">
        <f t="shared" si="37"/>
        <v>#DIV/0!</v>
      </c>
      <c r="AB791" s="83" t="e">
        <f>AA791-XJO_90DSMR</f>
        <v>#DIV/0!</v>
      </c>
      <c r="AC791" s="83" t="e">
        <f t="shared" si="38"/>
        <v>#DIV/0!</v>
      </c>
    </row>
    <row r="792" spans="25:29" x14ac:dyDescent="0.25">
      <c r="Y792" s="84">
        <f>EOD_T-A792</f>
        <v>42094</v>
      </c>
      <c r="Z792" s="83">
        <f t="shared" si="36"/>
        <v>0</v>
      </c>
      <c r="AA792" s="83" t="e">
        <f t="shared" si="37"/>
        <v>#DIV/0!</v>
      </c>
      <c r="AB792" s="83" t="e">
        <f>AA792-XJO_90DSMR</f>
        <v>#DIV/0!</v>
      </c>
      <c r="AC792" s="83" t="e">
        <f t="shared" si="38"/>
        <v>#DIV/0!</v>
      </c>
    </row>
    <row r="793" spans="25:29" x14ac:dyDescent="0.25">
      <c r="Y793" s="84">
        <f>EOD_T-A793</f>
        <v>42094</v>
      </c>
      <c r="Z793" s="83">
        <f t="shared" si="36"/>
        <v>0</v>
      </c>
      <c r="AA793" s="83" t="e">
        <f t="shared" si="37"/>
        <v>#DIV/0!</v>
      </c>
      <c r="AB793" s="83" t="e">
        <f>AA793-XJO_90DSMR</f>
        <v>#DIV/0!</v>
      </c>
      <c r="AC793" s="83" t="e">
        <f t="shared" si="38"/>
        <v>#DIV/0!</v>
      </c>
    </row>
    <row r="794" spans="25:29" x14ac:dyDescent="0.25">
      <c r="Y794" s="84">
        <f>EOD_T-A794</f>
        <v>42094</v>
      </c>
      <c r="Z794" s="83">
        <f t="shared" si="36"/>
        <v>0</v>
      </c>
      <c r="AA794" s="83" t="e">
        <f t="shared" si="37"/>
        <v>#DIV/0!</v>
      </c>
      <c r="AB794" s="83" t="e">
        <f>AA794-XJO_90DSMR</f>
        <v>#DIV/0!</v>
      </c>
      <c r="AC794" s="83" t="e">
        <f t="shared" si="38"/>
        <v>#DIV/0!</v>
      </c>
    </row>
    <row r="795" spans="25:29" x14ac:dyDescent="0.25">
      <c r="Y795" s="84">
        <f>EOD_T-A795</f>
        <v>42094</v>
      </c>
      <c r="Z795" s="83">
        <f t="shared" si="36"/>
        <v>0</v>
      </c>
      <c r="AA795" s="83" t="e">
        <f t="shared" si="37"/>
        <v>#DIV/0!</v>
      </c>
      <c r="AB795" s="83" t="e">
        <f>AA795-XJO_90DSMR</f>
        <v>#DIV/0!</v>
      </c>
      <c r="AC795" s="83" t="e">
        <f t="shared" si="38"/>
        <v>#DIV/0!</v>
      </c>
    </row>
    <row r="796" spans="25:29" x14ac:dyDescent="0.25">
      <c r="Y796" s="84">
        <f>EOD_T-A796</f>
        <v>42094</v>
      </c>
      <c r="Z796" s="83">
        <f t="shared" si="36"/>
        <v>0</v>
      </c>
      <c r="AA796" s="83" t="e">
        <f t="shared" si="37"/>
        <v>#DIV/0!</v>
      </c>
      <c r="AB796" s="83" t="e">
        <f>AA796-XJO_90DSMR</f>
        <v>#DIV/0!</v>
      </c>
      <c r="AC796" s="83" t="e">
        <f t="shared" si="38"/>
        <v>#DIV/0!</v>
      </c>
    </row>
    <row r="797" spans="25:29" x14ac:dyDescent="0.25">
      <c r="Y797" s="84">
        <f>EOD_T-A797</f>
        <v>42094</v>
      </c>
      <c r="Z797" s="83">
        <f t="shared" si="36"/>
        <v>0</v>
      </c>
      <c r="AA797" s="83" t="e">
        <f t="shared" si="37"/>
        <v>#DIV/0!</v>
      </c>
      <c r="AB797" s="83" t="e">
        <f>AA797-XJO_90DSMR</f>
        <v>#DIV/0!</v>
      </c>
      <c r="AC797" s="83" t="e">
        <f t="shared" si="38"/>
        <v>#DIV/0!</v>
      </c>
    </row>
    <row r="798" spans="25:29" x14ac:dyDescent="0.25">
      <c r="Y798" s="84">
        <f>EOD_T-A798</f>
        <v>42094</v>
      </c>
      <c r="Z798" s="83">
        <f t="shared" si="36"/>
        <v>0</v>
      </c>
      <c r="AA798" s="83" t="e">
        <f t="shared" si="37"/>
        <v>#DIV/0!</v>
      </c>
      <c r="AB798" s="83" t="e">
        <f>AA798-XJO_90DSMR</f>
        <v>#DIV/0!</v>
      </c>
      <c r="AC798" s="83" t="e">
        <f t="shared" si="38"/>
        <v>#DIV/0!</v>
      </c>
    </row>
    <row r="799" spans="25:29" x14ac:dyDescent="0.25">
      <c r="Y799" s="84">
        <f>EOD_T-A799</f>
        <v>42094</v>
      </c>
      <c r="Z799" s="83">
        <f t="shared" si="36"/>
        <v>0</v>
      </c>
      <c r="AA799" s="83" t="e">
        <f t="shared" si="37"/>
        <v>#DIV/0!</v>
      </c>
      <c r="AB799" s="83" t="e">
        <f>AA799-XJO_90DSMR</f>
        <v>#DIV/0!</v>
      </c>
      <c r="AC799" s="83" t="e">
        <f t="shared" si="38"/>
        <v>#DIV/0!</v>
      </c>
    </row>
    <row r="800" spans="25:29" x14ac:dyDescent="0.25">
      <c r="Y800" s="84">
        <f>EOD_T-A800</f>
        <v>42094</v>
      </c>
      <c r="Z800" s="83">
        <f t="shared" si="36"/>
        <v>0</v>
      </c>
      <c r="AA800" s="83" t="e">
        <f t="shared" si="37"/>
        <v>#DIV/0!</v>
      </c>
      <c r="AB800" s="83" t="e">
        <f>AA800-XJO_90DSMR</f>
        <v>#DIV/0!</v>
      </c>
      <c r="AC800" s="83" t="e">
        <f t="shared" si="38"/>
        <v>#DIV/0!</v>
      </c>
    </row>
    <row r="801" spans="25:29" x14ac:dyDescent="0.25">
      <c r="Y801" s="84">
        <f>EOD_T-A801</f>
        <v>42094</v>
      </c>
      <c r="Z801" s="83">
        <f t="shared" si="36"/>
        <v>0</v>
      </c>
      <c r="AA801" s="83" t="e">
        <f t="shared" si="37"/>
        <v>#DIV/0!</v>
      </c>
      <c r="AB801" s="83" t="e">
        <f>AA801-XJO_90DSMR</f>
        <v>#DIV/0!</v>
      </c>
      <c r="AC801" s="83" t="e">
        <f t="shared" si="38"/>
        <v>#DIV/0!</v>
      </c>
    </row>
    <row r="802" spans="25:29" x14ac:dyDescent="0.25">
      <c r="Y802" s="84">
        <f>EOD_T-A802</f>
        <v>42094</v>
      </c>
      <c r="Z802" s="83">
        <f t="shared" si="36"/>
        <v>0</v>
      </c>
      <c r="AA802" s="83" t="e">
        <f t="shared" si="37"/>
        <v>#DIV/0!</v>
      </c>
      <c r="AB802" s="83" t="e">
        <f>AA802-XJO_90DSMR</f>
        <v>#DIV/0!</v>
      </c>
      <c r="AC802" s="83" t="e">
        <f t="shared" si="38"/>
        <v>#DIV/0!</v>
      </c>
    </row>
    <row r="803" spans="25:29" x14ac:dyDescent="0.25">
      <c r="Y803" s="84">
        <f>EOD_T-A803</f>
        <v>42094</v>
      </c>
      <c r="Z803" s="83">
        <f t="shared" si="36"/>
        <v>0</v>
      </c>
      <c r="AA803" s="83" t="e">
        <f t="shared" si="37"/>
        <v>#DIV/0!</v>
      </c>
      <c r="AB803" s="83" t="e">
        <f>AA803-XJO_90DSMR</f>
        <v>#DIV/0!</v>
      </c>
      <c r="AC803" s="83" t="e">
        <f t="shared" si="38"/>
        <v>#DIV/0!</v>
      </c>
    </row>
    <row r="804" spans="25:29" x14ac:dyDescent="0.25">
      <c r="Y804" s="84">
        <f>EOD_T-A804</f>
        <v>42094</v>
      </c>
      <c r="Z804" s="83">
        <f t="shared" si="36"/>
        <v>0</v>
      </c>
      <c r="AA804" s="83" t="e">
        <f t="shared" si="37"/>
        <v>#DIV/0!</v>
      </c>
      <c r="AB804" s="83" t="e">
        <f>AA804-XJO_90DSMR</f>
        <v>#DIV/0!</v>
      </c>
      <c r="AC804" s="83" t="e">
        <f t="shared" si="38"/>
        <v>#DIV/0!</v>
      </c>
    </row>
    <row r="805" spans="25:29" x14ac:dyDescent="0.25">
      <c r="Y805" s="84">
        <f>EOD_T-A805</f>
        <v>42094</v>
      </c>
      <c r="Z805" s="83">
        <f t="shared" si="36"/>
        <v>0</v>
      </c>
      <c r="AA805" s="83" t="e">
        <f t="shared" si="37"/>
        <v>#DIV/0!</v>
      </c>
      <c r="AB805" s="83" t="e">
        <f>AA805-XJO_90DSMR</f>
        <v>#DIV/0!</v>
      </c>
      <c r="AC805" s="83" t="e">
        <f t="shared" si="38"/>
        <v>#DIV/0!</v>
      </c>
    </row>
    <row r="806" spans="25:29" x14ac:dyDescent="0.25">
      <c r="Y806" s="84">
        <f>EOD_T-A806</f>
        <v>42094</v>
      </c>
      <c r="Z806" s="83">
        <f t="shared" si="36"/>
        <v>0</v>
      </c>
      <c r="AA806" s="83" t="e">
        <f t="shared" si="37"/>
        <v>#DIV/0!</v>
      </c>
      <c r="AB806" s="83" t="e">
        <f>AA806-XJO_90DSMR</f>
        <v>#DIV/0!</v>
      </c>
      <c r="AC806" s="83" t="e">
        <f t="shared" si="38"/>
        <v>#DIV/0!</v>
      </c>
    </row>
    <row r="807" spans="25:29" x14ac:dyDescent="0.25">
      <c r="Y807" s="84">
        <f>EOD_T-A807</f>
        <v>42094</v>
      </c>
      <c r="Z807" s="83">
        <f t="shared" si="36"/>
        <v>0</v>
      </c>
      <c r="AA807" s="83" t="e">
        <f t="shared" si="37"/>
        <v>#DIV/0!</v>
      </c>
      <c r="AB807" s="83" t="e">
        <f>AA807-XJO_90DSMR</f>
        <v>#DIV/0!</v>
      </c>
      <c r="AC807" s="83" t="e">
        <f t="shared" si="38"/>
        <v>#DIV/0!</v>
      </c>
    </row>
    <row r="808" spans="25:29" x14ac:dyDescent="0.25">
      <c r="Y808" s="84">
        <f>EOD_T-A808</f>
        <v>42094</v>
      </c>
      <c r="Z808" s="83">
        <f t="shared" si="36"/>
        <v>0</v>
      </c>
      <c r="AA808" s="83" t="e">
        <f t="shared" si="37"/>
        <v>#DIV/0!</v>
      </c>
      <c r="AB808" s="83" t="e">
        <f>AA808-XJO_90DSMR</f>
        <v>#DIV/0!</v>
      </c>
      <c r="AC808" s="83" t="e">
        <f t="shared" si="38"/>
        <v>#DIV/0!</v>
      </c>
    </row>
    <row r="809" spans="25:29" x14ac:dyDescent="0.25">
      <c r="Y809" s="84">
        <f>EOD_T-A809</f>
        <v>42094</v>
      </c>
      <c r="Z809" s="83">
        <f t="shared" si="36"/>
        <v>0</v>
      </c>
      <c r="AA809" s="83" t="e">
        <f t="shared" si="37"/>
        <v>#DIV/0!</v>
      </c>
      <c r="AB809" s="83" t="e">
        <f>AA809-XJO_90DSMR</f>
        <v>#DIV/0!</v>
      </c>
      <c r="AC809" s="83" t="e">
        <f t="shared" si="38"/>
        <v>#DIV/0!</v>
      </c>
    </row>
    <row r="810" spans="25:29" x14ac:dyDescent="0.25">
      <c r="Y810" s="84">
        <f>EOD_T-A810</f>
        <v>42094</v>
      </c>
      <c r="Z810" s="83">
        <f t="shared" si="36"/>
        <v>0</v>
      </c>
      <c r="AA810" s="83" t="e">
        <f t="shared" si="37"/>
        <v>#DIV/0!</v>
      </c>
      <c r="AB810" s="83" t="e">
        <f>AA810-XJO_90DSMR</f>
        <v>#DIV/0!</v>
      </c>
      <c r="AC810" s="83" t="e">
        <f t="shared" si="38"/>
        <v>#DIV/0!</v>
      </c>
    </row>
    <row r="811" spans="25:29" x14ac:dyDescent="0.25">
      <c r="Y811" s="84">
        <f>EOD_T-A811</f>
        <v>42094</v>
      </c>
      <c r="Z811" s="83">
        <f t="shared" si="36"/>
        <v>0</v>
      </c>
      <c r="AA811" s="83" t="e">
        <f t="shared" si="37"/>
        <v>#DIV/0!</v>
      </c>
      <c r="AB811" s="83" t="e">
        <f>AA811-XJO_90DSMR</f>
        <v>#DIV/0!</v>
      </c>
      <c r="AC811" s="83" t="e">
        <f t="shared" si="38"/>
        <v>#DIV/0!</v>
      </c>
    </row>
    <row r="812" spans="25:29" x14ac:dyDescent="0.25">
      <c r="Y812" s="84">
        <f>EOD_T-A812</f>
        <v>42094</v>
      </c>
      <c r="Z812" s="83">
        <f t="shared" si="36"/>
        <v>0</v>
      </c>
      <c r="AA812" s="83" t="e">
        <f t="shared" si="37"/>
        <v>#DIV/0!</v>
      </c>
      <c r="AB812" s="83" t="e">
        <f>AA812-XJO_90DSMR</f>
        <v>#DIV/0!</v>
      </c>
      <c r="AC812" s="83" t="e">
        <f t="shared" si="38"/>
        <v>#DIV/0!</v>
      </c>
    </row>
    <row r="813" spans="25:29" x14ac:dyDescent="0.25">
      <c r="Y813" s="84">
        <f>EOD_T-A813</f>
        <v>42094</v>
      </c>
      <c r="Z813" s="83">
        <f t="shared" si="36"/>
        <v>0</v>
      </c>
      <c r="AA813" s="83" t="e">
        <f t="shared" si="37"/>
        <v>#DIV/0!</v>
      </c>
      <c r="AB813" s="83" t="e">
        <f>AA813-XJO_90DSMR</f>
        <v>#DIV/0!</v>
      </c>
      <c r="AC813" s="83" t="e">
        <f t="shared" si="38"/>
        <v>#DIV/0!</v>
      </c>
    </row>
    <row r="814" spans="25:29" x14ac:dyDescent="0.25">
      <c r="Y814" s="84">
        <f>EOD_T-A814</f>
        <v>42094</v>
      </c>
      <c r="Z814" s="83">
        <f t="shared" si="36"/>
        <v>0</v>
      </c>
      <c r="AA814" s="83" t="e">
        <f t="shared" si="37"/>
        <v>#DIV/0!</v>
      </c>
      <c r="AB814" s="83" t="e">
        <f>AA814-XJO_90DSMR</f>
        <v>#DIV/0!</v>
      </c>
      <c r="AC814" s="83" t="e">
        <f t="shared" si="38"/>
        <v>#DIV/0!</v>
      </c>
    </row>
    <row r="815" spans="25:29" x14ac:dyDescent="0.25">
      <c r="Y815" s="84">
        <f>EOD_T-A815</f>
        <v>42094</v>
      </c>
      <c r="Z815" s="83">
        <f t="shared" si="36"/>
        <v>0</v>
      </c>
      <c r="AA815" s="83" t="e">
        <f t="shared" si="37"/>
        <v>#DIV/0!</v>
      </c>
      <c r="AB815" s="83" t="e">
        <f>AA815-XJO_90DSMR</f>
        <v>#DIV/0!</v>
      </c>
      <c r="AC815" s="83" t="e">
        <f t="shared" si="38"/>
        <v>#DIV/0!</v>
      </c>
    </row>
    <row r="816" spans="25:29" x14ac:dyDescent="0.25">
      <c r="Y816" s="84">
        <f>EOD_T-A816</f>
        <v>42094</v>
      </c>
      <c r="Z816" s="83">
        <f t="shared" si="36"/>
        <v>0</v>
      </c>
      <c r="AA816" s="83" t="e">
        <f t="shared" si="37"/>
        <v>#DIV/0!</v>
      </c>
      <c r="AB816" s="83" t="e">
        <f>AA816-XJO_90DSMR</f>
        <v>#DIV/0!</v>
      </c>
      <c r="AC816" s="83" t="e">
        <f t="shared" si="38"/>
        <v>#DIV/0!</v>
      </c>
    </row>
    <row r="817" spans="25:29" x14ac:dyDescent="0.25">
      <c r="Y817" s="84">
        <f>EOD_T-A817</f>
        <v>42094</v>
      </c>
      <c r="Z817" s="83">
        <f t="shared" si="36"/>
        <v>0</v>
      </c>
      <c r="AA817" s="83" t="e">
        <f t="shared" si="37"/>
        <v>#DIV/0!</v>
      </c>
      <c r="AB817" s="83" t="e">
        <f>AA817-XJO_90DSMR</f>
        <v>#DIV/0!</v>
      </c>
      <c r="AC817" s="83" t="e">
        <f t="shared" si="38"/>
        <v>#DIV/0!</v>
      </c>
    </row>
    <row r="818" spans="25:29" x14ac:dyDescent="0.25">
      <c r="Y818" s="84">
        <f>EOD_T-A818</f>
        <v>42094</v>
      </c>
      <c r="Z818" s="83">
        <f t="shared" si="36"/>
        <v>0</v>
      </c>
      <c r="AA818" s="83" t="e">
        <f t="shared" si="37"/>
        <v>#DIV/0!</v>
      </c>
      <c r="AB818" s="83" t="e">
        <f>AA818-XJO_90DSMR</f>
        <v>#DIV/0!</v>
      </c>
      <c r="AC818" s="83" t="e">
        <f t="shared" si="38"/>
        <v>#DIV/0!</v>
      </c>
    </row>
    <row r="819" spans="25:29" x14ac:dyDescent="0.25">
      <c r="Y819" s="84">
        <f>EOD_T-A819</f>
        <v>42094</v>
      </c>
      <c r="Z819" s="83">
        <f t="shared" si="36"/>
        <v>0</v>
      </c>
      <c r="AA819" s="83" t="e">
        <f t="shared" si="37"/>
        <v>#DIV/0!</v>
      </c>
      <c r="AB819" s="83" t="e">
        <f>AA819-XJO_90DSMR</f>
        <v>#DIV/0!</v>
      </c>
      <c r="AC819" s="83" t="e">
        <f t="shared" si="38"/>
        <v>#DIV/0!</v>
      </c>
    </row>
    <row r="820" spans="25:29" x14ac:dyDescent="0.25">
      <c r="Y820" s="84">
        <f>EOD_T-A820</f>
        <v>42094</v>
      </c>
      <c r="Z820" s="83">
        <f t="shared" si="36"/>
        <v>0</v>
      </c>
      <c r="AA820" s="83" t="e">
        <f t="shared" si="37"/>
        <v>#DIV/0!</v>
      </c>
      <c r="AB820" s="83" t="e">
        <f>AA820-XJO_90DSMR</f>
        <v>#DIV/0!</v>
      </c>
      <c r="AC820" s="83" t="e">
        <f t="shared" si="38"/>
        <v>#DIV/0!</v>
      </c>
    </row>
    <row r="821" spans="25:29" x14ac:dyDescent="0.25">
      <c r="Y821" s="84">
        <f>EOD_T-A821</f>
        <v>42094</v>
      </c>
      <c r="Z821" s="83">
        <f t="shared" si="36"/>
        <v>0</v>
      </c>
      <c r="AA821" s="83" t="e">
        <f t="shared" si="37"/>
        <v>#DIV/0!</v>
      </c>
      <c r="AB821" s="83" t="e">
        <f>AA821-XJO_90DSMR</f>
        <v>#DIV/0!</v>
      </c>
      <c r="AC821" s="83" t="e">
        <f t="shared" si="38"/>
        <v>#DIV/0!</v>
      </c>
    </row>
    <row r="822" spans="25:29" x14ac:dyDescent="0.25">
      <c r="Y822" s="84">
        <f>EOD_T-A822</f>
        <v>42094</v>
      </c>
      <c r="Z822" s="83">
        <f t="shared" si="36"/>
        <v>0</v>
      </c>
      <c r="AA822" s="83" t="e">
        <f t="shared" si="37"/>
        <v>#DIV/0!</v>
      </c>
      <c r="AB822" s="83" t="e">
        <f>AA822-XJO_90DSMR</f>
        <v>#DIV/0!</v>
      </c>
      <c r="AC822" s="83" t="e">
        <f t="shared" si="38"/>
        <v>#DIV/0!</v>
      </c>
    </row>
    <row r="823" spans="25:29" x14ac:dyDescent="0.25">
      <c r="Y823" s="84">
        <f>EOD_T-A823</f>
        <v>42094</v>
      </c>
      <c r="Z823" s="83">
        <f t="shared" si="36"/>
        <v>0</v>
      </c>
      <c r="AA823" s="83" t="e">
        <f t="shared" si="37"/>
        <v>#DIV/0!</v>
      </c>
      <c r="AB823" s="83" t="e">
        <f>AA823-XJO_90DSMR</f>
        <v>#DIV/0!</v>
      </c>
      <c r="AC823" s="83" t="e">
        <f t="shared" si="38"/>
        <v>#DIV/0!</v>
      </c>
    </row>
    <row r="824" spans="25:29" x14ac:dyDescent="0.25">
      <c r="Y824" s="84">
        <f>EOD_T-A824</f>
        <v>42094</v>
      </c>
      <c r="Z824" s="83">
        <f t="shared" si="36"/>
        <v>0</v>
      </c>
      <c r="AA824" s="83" t="e">
        <f t="shared" si="37"/>
        <v>#DIV/0!</v>
      </c>
      <c r="AB824" s="83" t="e">
        <f>AA824-XJO_90DSMR</f>
        <v>#DIV/0!</v>
      </c>
      <c r="AC824" s="83" t="e">
        <f t="shared" si="38"/>
        <v>#DIV/0!</v>
      </c>
    </row>
    <row r="825" spans="25:29" x14ac:dyDescent="0.25">
      <c r="Y825" s="84">
        <f>EOD_T-A825</f>
        <v>42094</v>
      </c>
      <c r="Z825" s="83">
        <f t="shared" si="36"/>
        <v>0</v>
      </c>
      <c r="AA825" s="83" t="e">
        <f t="shared" si="37"/>
        <v>#DIV/0!</v>
      </c>
      <c r="AB825" s="83" t="e">
        <f>AA825-XJO_90DSMR</f>
        <v>#DIV/0!</v>
      </c>
      <c r="AC825" s="83" t="e">
        <f t="shared" si="38"/>
        <v>#DIV/0!</v>
      </c>
    </row>
    <row r="826" spans="25:29" x14ac:dyDescent="0.25">
      <c r="Y826" s="84">
        <f>EOD_T-A826</f>
        <v>42094</v>
      </c>
      <c r="Z826" s="83">
        <f t="shared" si="36"/>
        <v>0</v>
      </c>
      <c r="AA826" s="83" t="e">
        <f t="shared" si="37"/>
        <v>#DIV/0!</v>
      </c>
      <c r="AB826" s="83" t="e">
        <f>AA826-XJO_90DSMR</f>
        <v>#DIV/0!</v>
      </c>
      <c r="AC826" s="83" t="e">
        <f t="shared" si="38"/>
        <v>#DIV/0!</v>
      </c>
    </row>
    <row r="827" spans="25:29" x14ac:dyDescent="0.25">
      <c r="Y827" s="84">
        <f>EOD_T-A827</f>
        <v>42094</v>
      </c>
      <c r="Z827" s="83">
        <f t="shared" si="36"/>
        <v>0</v>
      </c>
      <c r="AA827" s="83" t="e">
        <f t="shared" si="37"/>
        <v>#DIV/0!</v>
      </c>
      <c r="AB827" s="83" t="e">
        <f>AA827-XJO_90DSMR</f>
        <v>#DIV/0!</v>
      </c>
      <c r="AC827" s="83" t="e">
        <f t="shared" si="38"/>
        <v>#DIV/0!</v>
      </c>
    </row>
    <row r="828" spans="25:29" x14ac:dyDescent="0.25">
      <c r="Y828" s="84">
        <f>EOD_T-A828</f>
        <v>42094</v>
      </c>
      <c r="Z828" s="83">
        <f t="shared" si="36"/>
        <v>0</v>
      </c>
      <c r="AA828" s="83" t="e">
        <f t="shared" si="37"/>
        <v>#DIV/0!</v>
      </c>
      <c r="AB828" s="83" t="e">
        <f>AA828-XJO_90DSMR</f>
        <v>#DIV/0!</v>
      </c>
      <c r="AC828" s="83" t="e">
        <f t="shared" si="38"/>
        <v>#DIV/0!</v>
      </c>
    </row>
    <row r="829" spans="25:29" x14ac:dyDescent="0.25">
      <c r="Y829" s="84">
        <f>EOD_T-A829</f>
        <v>42094</v>
      </c>
      <c r="Z829" s="83">
        <f t="shared" si="36"/>
        <v>0</v>
      </c>
      <c r="AA829" s="83" t="e">
        <f t="shared" si="37"/>
        <v>#DIV/0!</v>
      </c>
      <c r="AB829" s="83" t="e">
        <f>AA829-XJO_90DSMR</f>
        <v>#DIV/0!</v>
      </c>
      <c r="AC829" s="83" t="e">
        <f t="shared" si="38"/>
        <v>#DIV/0!</v>
      </c>
    </row>
    <row r="830" spans="25:29" x14ac:dyDescent="0.25">
      <c r="Y830" s="84">
        <f>EOD_T-A830</f>
        <v>42094</v>
      </c>
      <c r="Z830" s="83">
        <f t="shared" si="36"/>
        <v>0</v>
      </c>
      <c r="AA830" s="83" t="e">
        <f t="shared" si="37"/>
        <v>#DIV/0!</v>
      </c>
      <c r="AB830" s="83" t="e">
        <f>AA830-XJO_90DSMR</f>
        <v>#DIV/0!</v>
      </c>
      <c r="AC830" s="83" t="e">
        <f t="shared" si="38"/>
        <v>#DIV/0!</v>
      </c>
    </row>
    <row r="831" spans="25:29" x14ac:dyDescent="0.25">
      <c r="Y831" s="84">
        <f>EOD_T-A831</f>
        <v>42094</v>
      </c>
      <c r="Z831" s="83">
        <f t="shared" si="36"/>
        <v>0</v>
      </c>
      <c r="AA831" s="83" t="e">
        <f t="shared" si="37"/>
        <v>#DIV/0!</v>
      </c>
      <c r="AB831" s="83" t="e">
        <f>AA831-XJO_90DSMR</f>
        <v>#DIV/0!</v>
      </c>
      <c r="AC831" s="83" t="e">
        <f t="shared" si="38"/>
        <v>#DIV/0!</v>
      </c>
    </row>
    <row r="832" spans="25:29" x14ac:dyDescent="0.25">
      <c r="Y832" s="84">
        <f>EOD_T-A832</f>
        <v>42094</v>
      </c>
      <c r="Z832" s="83">
        <f t="shared" si="36"/>
        <v>0</v>
      </c>
      <c r="AA832" s="83" t="e">
        <f t="shared" si="37"/>
        <v>#DIV/0!</v>
      </c>
      <c r="AB832" s="83" t="e">
        <f>AA832-XJO_90DSMR</f>
        <v>#DIV/0!</v>
      </c>
      <c r="AC832" s="83" t="e">
        <f t="shared" si="38"/>
        <v>#DIV/0!</v>
      </c>
    </row>
    <row r="833" spans="25:29" x14ac:dyDescent="0.25">
      <c r="Y833" s="84">
        <f>EOD_T-A833</f>
        <v>42094</v>
      </c>
      <c r="Z833" s="83">
        <f t="shared" si="36"/>
        <v>0</v>
      </c>
      <c r="AA833" s="83" t="e">
        <f t="shared" si="37"/>
        <v>#DIV/0!</v>
      </c>
      <c r="AB833" s="83" t="e">
        <f>AA833-XJO_90DSMR</f>
        <v>#DIV/0!</v>
      </c>
      <c r="AC833" s="83" t="e">
        <f t="shared" si="38"/>
        <v>#DIV/0!</v>
      </c>
    </row>
    <row r="834" spans="25:29" x14ac:dyDescent="0.25">
      <c r="Y834" s="84">
        <f>EOD_T-A834</f>
        <v>42094</v>
      </c>
      <c r="Z834" s="83">
        <f t="shared" si="36"/>
        <v>0</v>
      </c>
      <c r="AA834" s="83" t="e">
        <f t="shared" si="37"/>
        <v>#DIV/0!</v>
      </c>
      <c r="AB834" s="83" t="e">
        <f>AA834-XJO_90DSMR</f>
        <v>#DIV/0!</v>
      </c>
      <c r="AC834" s="83" t="e">
        <f t="shared" si="38"/>
        <v>#DIV/0!</v>
      </c>
    </row>
    <row r="835" spans="25:29" x14ac:dyDescent="0.25">
      <c r="Y835" s="84">
        <f>EOD_T-A835</f>
        <v>42094</v>
      </c>
      <c r="Z835" s="83">
        <f t="shared" si="36"/>
        <v>0</v>
      </c>
      <c r="AA835" s="83" t="e">
        <f t="shared" si="37"/>
        <v>#DIV/0!</v>
      </c>
      <c r="AB835" s="83" t="e">
        <f>AA835-XJO_90DSMR</f>
        <v>#DIV/0!</v>
      </c>
      <c r="AC835" s="83" t="e">
        <f t="shared" si="38"/>
        <v>#DIV/0!</v>
      </c>
    </row>
    <row r="836" spans="25:29" x14ac:dyDescent="0.25">
      <c r="Y836" s="84">
        <f>EOD_T-A836</f>
        <v>42094</v>
      </c>
      <c r="Z836" s="83">
        <f t="shared" si="36"/>
        <v>0</v>
      </c>
      <c r="AA836" s="83" t="e">
        <f t="shared" si="37"/>
        <v>#DIV/0!</v>
      </c>
      <c r="AB836" s="83" t="e">
        <f>AA836-XJO_90DSMR</f>
        <v>#DIV/0!</v>
      </c>
      <c r="AC836" s="83" t="e">
        <f t="shared" si="38"/>
        <v>#DIV/0!</v>
      </c>
    </row>
    <row r="837" spans="25:29" x14ac:dyDescent="0.25">
      <c r="Y837" s="84">
        <f>EOD_T-A837</f>
        <v>42094</v>
      </c>
      <c r="Z837" s="83">
        <f t="shared" si="36"/>
        <v>0</v>
      </c>
      <c r="AA837" s="83" t="e">
        <f t="shared" si="37"/>
        <v>#DIV/0!</v>
      </c>
      <c r="AB837" s="83" t="e">
        <f>AA837-XJO_90DSMR</f>
        <v>#DIV/0!</v>
      </c>
      <c r="AC837" s="83" t="e">
        <f t="shared" si="38"/>
        <v>#DIV/0!</v>
      </c>
    </row>
    <row r="838" spans="25:29" x14ac:dyDescent="0.25">
      <c r="Y838" s="84">
        <f>EOD_T-A838</f>
        <v>42094</v>
      </c>
      <c r="Z838" s="83">
        <f t="shared" si="36"/>
        <v>0</v>
      </c>
      <c r="AA838" s="83" t="e">
        <f t="shared" si="37"/>
        <v>#DIV/0!</v>
      </c>
      <c r="AB838" s="83" t="e">
        <f>AA838-XJO_90DSMR</f>
        <v>#DIV/0!</v>
      </c>
      <c r="AC838" s="83" t="e">
        <f t="shared" si="38"/>
        <v>#DIV/0!</v>
      </c>
    </row>
    <row r="839" spans="25:29" x14ac:dyDescent="0.25">
      <c r="Y839" s="84">
        <f>EOD_T-A839</f>
        <v>42094</v>
      </c>
      <c r="Z839" s="83">
        <f t="shared" si="36"/>
        <v>0</v>
      </c>
      <c r="AA839" s="83" t="e">
        <f t="shared" si="37"/>
        <v>#DIV/0!</v>
      </c>
      <c r="AB839" s="83" t="e">
        <f>AA839-XJO_90DSMR</f>
        <v>#DIV/0!</v>
      </c>
      <c r="AC839" s="83" t="e">
        <f t="shared" si="38"/>
        <v>#DIV/0!</v>
      </c>
    </row>
    <row r="840" spans="25:29" x14ac:dyDescent="0.25">
      <c r="Y840" s="84">
        <f>EOD_T-A840</f>
        <v>42094</v>
      </c>
      <c r="Z840" s="83">
        <f t="shared" si="36"/>
        <v>0</v>
      </c>
      <c r="AA840" s="83" t="e">
        <f t="shared" si="37"/>
        <v>#DIV/0!</v>
      </c>
      <c r="AB840" s="83" t="e">
        <f>AA840-XJO_90DSMR</f>
        <v>#DIV/0!</v>
      </c>
      <c r="AC840" s="83" t="e">
        <f t="shared" si="38"/>
        <v>#DIV/0!</v>
      </c>
    </row>
    <row r="841" spans="25:29" x14ac:dyDescent="0.25">
      <c r="Y841" s="84">
        <f>EOD_T-A841</f>
        <v>42094</v>
      </c>
      <c r="Z841" s="83">
        <f t="shared" si="36"/>
        <v>0</v>
      </c>
      <c r="AA841" s="83" t="e">
        <f t="shared" si="37"/>
        <v>#DIV/0!</v>
      </c>
      <c r="AB841" s="83" t="e">
        <f>AA841-XJO_90DSMR</f>
        <v>#DIV/0!</v>
      </c>
      <c r="AC841" s="83" t="e">
        <f t="shared" si="38"/>
        <v>#DIV/0!</v>
      </c>
    </row>
    <row r="842" spans="25:29" x14ac:dyDescent="0.25">
      <c r="Y842" s="84">
        <f>EOD_T-A842</f>
        <v>42094</v>
      </c>
      <c r="Z842" s="83">
        <f t="shared" si="36"/>
        <v>0</v>
      </c>
      <c r="AA842" s="83" t="e">
        <f t="shared" si="37"/>
        <v>#DIV/0!</v>
      </c>
      <c r="AB842" s="83" t="e">
        <f>AA842-XJO_90DSMR</f>
        <v>#DIV/0!</v>
      </c>
      <c r="AC842" s="83" t="e">
        <f t="shared" si="38"/>
        <v>#DIV/0!</v>
      </c>
    </row>
    <row r="843" spans="25:29" x14ac:dyDescent="0.25">
      <c r="Y843" s="84">
        <f>EOD_T-A843</f>
        <v>42094</v>
      </c>
      <c r="Z843" s="83">
        <f t="shared" si="36"/>
        <v>0</v>
      </c>
      <c r="AA843" s="83" t="e">
        <f t="shared" si="37"/>
        <v>#DIV/0!</v>
      </c>
      <c r="AB843" s="83" t="e">
        <f>AA843-XJO_90DSMR</f>
        <v>#DIV/0!</v>
      </c>
      <c r="AC843" s="83" t="e">
        <f t="shared" si="38"/>
        <v>#DIV/0!</v>
      </c>
    </row>
    <row r="844" spans="25:29" x14ac:dyDescent="0.25">
      <c r="Y844" s="84">
        <f>EOD_T-A844</f>
        <v>42094</v>
      </c>
      <c r="Z844" s="83">
        <f t="shared" ref="Z844:Z907" si="39">B844-B846</f>
        <v>0</v>
      </c>
      <c r="AA844" s="83" t="e">
        <f t="shared" ref="AA844:AA907" si="40">Z844/B845*100</f>
        <v>#DIV/0!</v>
      </c>
      <c r="AB844" s="83" t="e">
        <f>AA844-XJO_90DSMR</f>
        <v>#DIV/0!</v>
      </c>
      <c r="AC844" s="83" t="e">
        <f t="shared" ref="AC844:AC907" si="41">AB844*AB844</f>
        <v>#DIV/0!</v>
      </c>
    </row>
    <row r="845" spans="25:29" x14ac:dyDescent="0.25">
      <c r="Y845" s="84">
        <f>EOD_T-A845</f>
        <v>42094</v>
      </c>
      <c r="Z845" s="83">
        <f t="shared" si="39"/>
        <v>0</v>
      </c>
      <c r="AA845" s="83" t="e">
        <f t="shared" si="40"/>
        <v>#DIV/0!</v>
      </c>
      <c r="AB845" s="83" t="e">
        <f>AA845-XJO_90DSMR</f>
        <v>#DIV/0!</v>
      </c>
      <c r="AC845" s="83" t="e">
        <f t="shared" si="41"/>
        <v>#DIV/0!</v>
      </c>
    </row>
    <row r="846" spans="25:29" x14ac:dyDescent="0.25">
      <c r="Y846" s="84">
        <f>EOD_T-A846</f>
        <v>42094</v>
      </c>
      <c r="Z846" s="83">
        <f t="shared" si="39"/>
        <v>0</v>
      </c>
      <c r="AA846" s="83" t="e">
        <f t="shared" si="40"/>
        <v>#DIV/0!</v>
      </c>
      <c r="AB846" s="83" t="e">
        <f>AA846-XJO_90DSMR</f>
        <v>#DIV/0!</v>
      </c>
      <c r="AC846" s="83" t="e">
        <f t="shared" si="41"/>
        <v>#DIV/0!</v>
      </c>
    </row>
    <row r="847" spans="25:29" x14ac:dyDescent="0.25">
      <c r="Y847" s="84">
        <f>EOD_T-A847</f>
        <v>42094</v>
      </c>
      <c r="Z847" s="83">
        <f t="shared" si="39"/>
        <v>0</v>
      </c>
      <c r="AA847" s="83" t="e">
        <f t="shared" si="40"/>
        <v>#DIV/0!</v>
      </c>
      <c r="AB847" s="83" t="e">
        <f>AA847-XJO_90DSMR</f>
        <v>#DIV/0!</v>
      </c>
      <c r="AC847" s="83" t="e">
        <f t="shared" si="41"/>
        <v>#DIV/0!</v>
      </c>
    </row>
    <row r="848" spans="25:29" x14ac:dyDescent="0.25">
      <c r="Y848" s="84">
        <f>EOD_T-A848</f>
        <v>42094</v>
      </c>
      <c r="Z848" s="83">
        <f t="shared" si="39"/>
        <v>0</v>
      </c>
      <c r="AA848" s="83" t="e">
        <f t="shared" si="40"/>
        <v>#DIV/0!</v>
      </c>
      <c r="AB848" s="83" t="e">
        <f>AA848-XJO_90DSMR</f>
        <v>#DIV/0!</v>
      </c>
      <c r="AC848" s="83" t="e">
        <f t="shared" si="41"/>
        <v>#DIV/0!</v>
      </c>
    </row>
    <row r="849" spans="25:29" x14ac:dyDescent="0.25">
      <c r="Y849" s="84">
        <f>EOD_T-A849</f>
        <v>42094</v>
      </c>
      <c r="Z849" s="83">
        <f t="shared" si="39"/>
        <v>0</v>
      </c>
      <c r="AA849" s="83" t="e">
        <f t="shared" si="40"/>
        <v>#DIV/0!</v>
      </c>
      <c r="AB849" s="83" t="e">
        <f>AA849-XJO_90DSMR</f>
        <v>#DIV/0!</v>
      </c>
      <c r="AC849" s="83" t="e">
        <f t="shared" si="41"/>
        <v>#DIV/0!</v>
      </c>
    </row>
    <row r="850" spans="25:29" x14ac:dyDescent="0.25">
      <c r="Y850" s="84">
        <f>EOD_T-A850</f>
        <v>42094</v>
      </c>
      <c r="Z850" s="83">
        <f t="shared" si="39"/>
        <v>0</v>
      </c>
      <c r="AA850" s="83" t="e">
        <f t="shared" si="40"/>
        <v>#DIV/0!</v>
      </c>
      <c r="AB850" s="83" t="e">
        <f>AA850-XJO_90DSMR</f>
        <v>#DIV/0!</v>
      </c>
      <c r="AC850" s="83" t="e">
        <f t="shared" si="41"/>
        <v>#DIV/0!</v>
      </c>
    </row>
    <row r="851" spans="25:29" x14ac:dyDescent="0.25">
      <c r="Y851" s="84">
        <f>EOD_T-A851</f>
        <v>42094</v>
      </c>
      <c r="Z851" s="83">
        <f t="shared" si="39"/>
        <v>0</v>
      </c>
      <c r="AA851" s="83" t="e">
        <f t="shared" si="40"/>
        <v>#DIV/0!</v>
      </c>
      <c r="AB851" s="83" t="e">
        <f>AA851-XJO_90DSMR</f>
        <v>#DIV/0!</v>
      </c>
      <c r="AC851" s="83" t="e">
        <f t="shared" si="41"/>
        <v>#DIV/0!</v>
      </c>
    </row>
    <row r="852" spans="25:29" x14ac:dyDescent="0.25">
      <c r="Y852" s="84">
        <f>EOD_T-A852</f>
        <v>42094</v>
      </c>
      <c r="Z852" s="83">
        <f t="shared" si="39"/>
        <v>0</v>
      </c>
      <c r="AA852" s="83" t="e">
        <f t="shared" si="40"/>
        <v>#DIV/0!</v>
      </c>
      <c r="AB852" s="83" t="e">
        <f>AA852-XJO_90DSMR</f>
        <v>#DIV/0!</v>
      </c>
      <c r="AC852" s="83" t="e">
        <f t="shared" si="41"/>
        <v>#DIV/0!</v>
      </c>
    </row>
    <row r="853" spans="25:29" x14ac:dyDescent="0.25">
      <c r="Y853" s="84">
        <f>EOD_T-A853</f>
        <v>42094</v>
      </c>
      <c r="Z853" s="83">
        <f t="shared" si="39"/>
        <v>0</v>
      </c>
      <c r="AA853" s="83" t="e">
        <f t="shared" si="40"/>
        <v>#DIV/0!</v>
      </c>
      <c r="AB853" s="83" t="e">
        <f>AA853-XJO_90DSMR</f>
        <v>#DIV/0!</v>
      </c>
      <c r="AC853" s="83" t="e">
        <f t="shared" si="41"/>
        <v>#DIV/0!</v>
      </c>
    </row>
    <row r="854" spans="25:29" x14ac:dyDescent="0.25">
      <c r="Y854" s="84">
        <f>EOD_T-A854</f>
        <v>42094</v>
      </c>
      <c r="Z854" s="83">
        <f t="shared" si="39"/>
        <v>0</v>
      </c>
      <c r="AA854" s="83" t="e">
        <f t="shared" si="40"/>
        <v>#DIV/0!</v>
      </c>
      <c r="AB854" s="83" t="e">
        <f>AA854-XJO_90DSMR</f>
        <v>#DIV/0!</v>
      </c>
      <c r="AC854" s="83" t="e">
        <f t="shared" si="41"/>
        <v>#DIV/0!</v>
      </c>
    </row>
    <row r="855" spans="25:29" x14ac:dyDescent="0.25">
      <c r="Y855" s="84">
        <f>EOD_T-A855</f>
        <v>42094</v>
      </c>
      <c r="Z855" s="83">
        <f t="shared" si="39"/>
        <v>0</v>
      </c>
      <c r="AA855" s="83" t="e">
        <f t="shared" si="40"/>
        <v>#DIV/0!</v>
      </c>
      <c r="AB855" s="83" t="e">
        <f>AA855-XJO_90DSMR</f>
        <v>#DIV/0!</v>
      </c>
      <c r="AC855" s="83" t="e">
        <f t="shared" si="41"/>
        <v>#DIV/0!</v>
      </c>
    </row>
    <row r="856" spans="25:29" x14ac:dyDescent="0.25">
      <c r="Y856" s="84">
        <f>EOD_T-A856</f>
        <v>42094</v>
      </c>
      <c r="Z856" s="83">
        <f t="shared" si="39"/>
        <v>0</v>
      </c>
      <c r="AA856" s="83" t="e">
        <f t="shared" si="40"/>
        <v>#DIV/0!</v>
      </c>
      <c r="AB856" s="83" t="e">
        <f>AA856-XJO_90DSMR</f>
        <v>#DIV/0!</v>
      </c>
      <c r="AC856" s="83" t="e">
        <f t="shared" si="41"/>
        <v>#DIV/0!</v>
      </c>
    </row>
    <row r="857" spans="25:29" x14ac:dyDescent="0.25">
      <c r="Y857" s="84">
        <f>EOD_T-A857</f>
        <v>42094</v>
      </c>
      <c r="Z857" s="83">
        <f t="shared" si="39"/>
        <v>0</v>
      </c>
      <c r="AA857" s="83" t="e">
        <f t="shared" si="40"/>
        <v>#DIV/0!</v>
      </c>
      <c r="AB857" s="83" t="e">
        <f>AA857-XJO_90DSMR</f>
        <v>#DIV/0!</v>
      </c>
      <c r="AC857" s="83" t="e">
        <f t="shared" si="41"/>
        <v>#DIV/0!</v>
      </c>
    </row>
    <row r="858" spans="25:29" x14ac:dyDescent="0.25">
      <c r="Y858" s="84">
        <f>EOD_T-A858</f>
        <v>42094</v>
      </c>
      <c r="Z858" s="83">
        <f t="shared" si="39"/>
        <v>0</v>
      </c>
      <c r="AA858" s="83" t="e">
        <f t="shared" si="40"/>
        <v>#DIV/0!</v>
      </c>
      <c r="AB858" s="83" t="e">
        <f>AA858-XJO_90DSMR</f>
        <v>#DIV/0!</v>
      </c>
      <c r="AC858" s="83" t="e">
        <f t="shared" si="41"/>
        <v>#DIV/0!</v>
      </c>
    </row>
    <row r="859" spans="25:29" x14ac:dyDescent="0.25">
      <c r="Y859" s="84">
        <f>EOD_T-A859</f>
        <v>42094</v>
      </c>
      <c r="Z859" s="83">
        <f t="shared" si="39"/>
        <v>0</v>
      </c>
      <c r="AA859" s="83" t="e">
        <f t="shared" si="40"/>
        <v>#DIV/0!</v>
      </c>
      <c r="AB859" s="83" t="e">
        <f>AA859-XJO_90DSMR</f>
        <v>#DIV/0!</v>
      </c>
      <c r="AC859" s="83" t="e">
        <f t="shared" si="41"/>
        <v>#DIV/0!</v>
      </c>
    </row>
    <row r="860" spans="25:29" x14ac:dyDescent="0.25">
      <c r="Y860" s="84">
        <f>EOD_T-A860</f>
        <v>42094</v>
      </c>
      <c r="Z860" s="83">
        <f t="shared" si="39"/>
        <v>0</v>
      </c>
      <c r="AA860" s="83" t="e">
        <f t="shared" si="40"/>
        <v>#DIV/0!</v>
      </c>
      <c r="AB860" s="83" t="e">
        <f>AA860-XJO_90DSMR</f>
        <v>#DIV/0!</v>
      </c>
      <c r="AC860" s="83" t="e">
        <f t="shared" si="41"/>
        <v>#DIV/0!</v>
      </c>
    </row>
    <row r="861" spans="25:29" x14ac:dyDescent="0.25">
      <c r="Y861" s="84">
        <f>EOD_T-A861</f>
        <v>42094</v>
      </c>
      <c r="Z861" s="83">
        <f t="shared" si="39"/>
        <v>0</v>
      </c>
      <c r="AA861" s="83" t="e">
        <f t="shared" si="40"/>
        <v>#DIV/0!</v>
      </c>
      <c r="AB861" s="83" t="e">
        <f>AA861-XJO_90DSMR</f>
        <v>#DIV/0!</v>
      </c>
      <c r="AC861" s="83" t="e">
        <f t="shared" si="41"/>
        <v>#DIV/0!</v>
      </c>
    </row>
    <row r="862" spans="25:29" x14ac:dyDescent="0.25">
      <c r="Y862" s="84">
        <f>EOD_T-A862</f>
        <v>42094</v>
      </c>
      <c r="Z862" s="83">
        <f t="shared" si="39"/>
        <v>0</v>
      </c>
      <c r="AA862" s="83" t="e">
        <f t="shared" si="40"/>
        <v>#DIV/0!</v>
      </c>
      <c r="AB862" s="83" t="e">
        <f>AA862-XJO_90DSMR</f>
        <v>#DIV/0!</v>
      </c>
      <c r="AC862" s="83" t="e">
        <f t="shared" si="41"/>
        <v>#DIV/0!</v>
      </c>
    </row>
    <row r="863" spans="25:29" x14ac:dyDescent="0.25">
      <c r="Y863" s="84">
        <f>EOD_T-A863</f>
        <v>42094</v>
      </c>
      <c r="Z863" s="83">
        <f t="shared" si="39"/>
        <v>0</v>
      </c>
      <c r="AA863" s="83" t="e">
        <f t="shared" si="40"/>
        <v>#DIV/0!</v>
      </c>
      <c r="AB863" s="83" t="e">
        <f>AA863-XJO_90DSMR</f>
        <v>#DIV/0!</v>
      </c>
      <c r="AC863" s="83" t="e">
        <f t="shared" si="41"/>
        <v>#DIV/0!</v>
      </c>
    </row>
    <row r="864" spans="25:29" x14ac:dyDescent="0.25">
      <c r="Y864" s="84">
        <f>EOD_T-A864</f>
        <v>42094</v>
      </c>
      <c r="Z864" s="83">
        <f t="shared" si="39"/>
        <v>0</v>
      </c>
      <c r="AA864" s="83" t="e">
        <f t="shared" si="40"/>
        <v>#DIV/0!</v>
      </c>
      <c r="AB864" s="83" t="e">
        <f>AA864-XJO_90DSMR</f>
        <v>#DIV/0!</v>
      </c>
      <c r="AC864" s="83" t="e">
        <f t="shared" si="41"/>
        <v>#DIV/0!</v>
      </c>
    </row>
    <row r="865" spans="25:29" x14ac:dyDescent="0.25">
      <c r="Y865" s="84">
        <f>EOD_T-A865</f>
        <v>42094</v>
      </c>
      <c r="Z865" s="83">
        <f t="shared" si="39"/>
        <v>0</v>
      </c>
      <c r="AA865" s="83" t="e">
        <f t="shared" si="40"/>
        <v>#DIV/0!</v>
      </c>
      <c r="AB865" s="83" t="e">
        <f>AA865-XJO_90DSMR</f>
        <v>#DIV/0!</v>
      </c>
      <c r="AC865" s="83" t="e">
        <f t="shared" si="41"/>
        <v>#DIV/0!</v>
      </c>
    </row>
    <row r="866" spans="25:29" x14ac:dyDescent="0.25">
      <c r="Y866" s="84">
        <f>EOD_T-A866</f>
        <v>42094</v>
      </c>
      <c r="Z866" s="83">
        <f t="shared" si="39"/>
        <v>0</v>
      </c>
      <c r="AA866" s="83" t="e">
        <f t="shared" si="40"/>
        <v>#DIV/0!</v>
      </c>
      <c r="AB866" s="83" t="e">
        <f>AA866-XJO_90DSMR</f>
        <v>#DIV/0!</v>
      </c>
      <c r="AC866" s="83" t="e">
        <f t="shared" si="41"/>
        <v>#DIV/0!</v>
      </c>
    </row>
    <row r="867" spans="25:29" x14ac:dyDescent="0.25">
      <c r="Y867" s="84">
        <f>EOD_T-A867</f>
        <v>42094</v>
      </c>
      <c r="Z867" s="83">
        <f t="shared" si="39"/>
        <v>0</v>
      </c>
      <c r="AA867" s="83" t="e">
        <f t="shared" si="40"/>
        <v>#DIV/0!</v>
      </c>
      <c r="AB867" s="83" t="e">
        <f>AA867-XJO_90DSMR</f>
        <v>#DIV/0!</v>
      </c>
      <c r="AC867" s="83" t="e">
        <f t="shared" si="41"/>
        <v>#DIV/0!</v>
      </c>
    </row>
    <row r="868" spans="25:29" x14ac:dyDescent="0.25">
      <c r="Y868" s="84">
        <f>EOD_T-A868</f>
        <v>42094</v>
      </c>
      <c r="Z868" s="83">
        <f t="shared" si="39"/>
        <v>0</v>
      </c>
      <c r="AA868" s="83" t="e">
        <f t="shared" si="40"/>
        <v>#DIV/0!</v>
      </c>
      <c r="AB868" s="83" t="e">
        <f>AA868-XJO_90DSMR</f>
        <v>#DIV/0!</v>
      </c>
      <c r="AC868" s="83" t="e">
        <f t="shared" si="41"/>
        <v>#DIV/0!</v>
      </c>
    </row>
    <row r="869" spans="25:29" x14ac:dyDescent="0.25">
      <c r="Y869" s="84">
        <f>EOD_T-A869</f>
        <v>42094</v>
      </c>
      <c r="Z869" s="83">
        <f t="shared" si="39"/>
        <v>0</v>
      </c>
      <c r="AA869" s="83" t="e">
        <f t="shared" si="40"/>
        <v>#DIV/0!</v>
      </c>
      <c r="AB869" s="83" t="e">
        <f>AA869-XJO_90DSMR</f>
        <v>#DIV/0!</v>
      </c>
      <c r="AC869" s="83" t="e">
        <f t="shared" si="41"/>
        <v>#DIV/0!</v>
      </c>
    </row>
    <row r="870" spans="25:29" x14ac:dyDescent="0.25">
      <c r="Y870" s="84">
        <f>EOD_T-A870</f>
        <v>42094</v>
      </c>
      <c r="Z870" s="83">
        <f t="shared" si="39"/>
        <v>0</v>
      </c>
      <c r="AA870" s="83" t="e">
        <f t="shared" si="40"/>
        <v>#DIV/0!</v>
      </c>
      <c r="AB870" s="83" t="e">
        <f>AA870-XJO_90DSMR</f>
        <v>#DIV/0!</v>
      </c>
      <c r="AC870" s="83" t="e">
        <f t="shared" si="41"/>
        <v>#DIV/0!</v>
      </c>
    </row>
    <row r="871" spans="25:29" x14ac:dyDescent="0.25">
      <c r="Y871" s="84">
        <f>EOD_T-A871</f>
        <v>42094</v>
      </c>
      <c r="Z871" s="83">
        <f t="shared" si="39"/>
        <v>0</v>
      </c>
      <c r="AA871" s="83" t="e">
        <f t="shared" si="40"/>
        <v>#DIV/0!</v>
      </c>
      <c r="AB871" s="83" t="e">
        <f>AA871-XJO_90DSMR</f>
        <v>#DIV/0!</v>
      </c>
      <c r="AC871" s="83" t="e">
        <f t="shared" si="41"/>
        <v>#DIV/0!</v>
      </c>
    </row>
    <row r="872" spans="25:29" x14ac:dyDescent="0.25">
      <c r="Y872" s="84">
        <f>EOD_T-A872</f>
        <v>42094</v>
      </c>
      <c r="Z872" s="83">
        <f t="shared" si="39"/>
        <v>0</v>
      </c>
      <c r="AA872" s="83" t="e">
        <f t="shared" si="40"/>
        <v>#DIV/0!</v>
      </c>
      <c r="AB872" s="83" t="e">
        <f>AA872-XJO_90DSMR</f>
        <v>#DIV/0!</v>
      </c>
      <c r="AC872" s="83" t="e">
        <f t="shared" si="41"/>
        <v>#DIV/0!</v>
      </c>
    </row>
    <row r="873" spans="25:29" x14ac:dyDescent="0.25">
      <c r="Y873" s="84">
        <f>EOD_T-A873</f>
        <v>42094</v>
      </c>
      <c r="Z873" s="83">
        <f t="shared" si="39"/>
        <v>0</v>
      </c>
      <c r="AA873" s="83" t="e">
        <f t="shared" si="40"/>
        <v>#DIV/0!</v>
      </c>
      <c r="AB873" s="83" t="e">
        <f>AA873-XJO_90DSMR</f>
        <v>#DIV/0!</v>
      </c>
      <c r="AC873" s="83" t="e">
        <f t="shared" si="41"/>
        <v>#DIV/0!</v>
      </c>
    </row>
    <row r="874" spans="25:29" x14ac:dyDescent="0.25">
      <c r="Y874" s="84">
        <f>EOD_T-A874</f>
        <v>42094</v>
      </c>
      <c r="Z874" s="83">
        <f t="shared" si="39"/>
        <v>0</v>
      </c>
      <c r="AA874" s="83" t="e">
        <f t="shared" si="40"/>
        <v>#DIV/0!</v>
      </c>
      <c r="AB874" s="83" t="e">
        <f>AA874-XJO_90DSMR</f>
        <v>#DIV/0!</v>
      </c>
      <c r="AC874" s="83" t="e">
        <f t="shared" si="41"/>
        <v>#DIV/0!</v>
      </c>
    </row>
    <row r="875" spans="25:29" x14ac:dyDescent="0.25">
      <c r="Y875" s="84">
        <f>EOD_T-A875</f>
        <v>42094</v>
      </c>
      <c r="Z875" s="83">
        <f t="shared" si="39"/>
        <v>0</v>
      </c>
      <c r="AA875" s="83" t="e">
        <f t="shared" si="40"/>
        <v>#DIV/0!</v>
      </c>
      <c r="AB875" s="83" t="e">
        <f>AA875-XJO_90DSMR</f>
        <v>#DIV/0!</v>
      </c>
      <c r="AC875" s="83" t="e">
        <f t="shared" si="41"/>
        <v>#DIV/0!</v>
      </c>
    </row>
    <row r="876" spans="25:29" x14ac:dyDescent="0.25">
      <c r="Y876" s="84">
        <f>EOD_T-A876</f>
        <v>42094</v>
      </c>
      <c r="Z876" s="83">
        <f t="shared" si="39"/>
        <v>0</v>
      </c>
      <c r="AA876" s="83" t="e">
        <f t="shared" si="40"/>
        <v>#DIV/0!</v>
      </c>
      <c r="AB876" s="83" t="e">
        <f>AA876-XJO_90DSMR</f>
        <v>#DIV/0!</v>
      </c>
      <c r="AC876" s="83" t="e">
        <f t="shared" si="41"/>
        <v>#DIV/0!</v>
      </c>
    </row>
    <row r="877" spans="25:29" x14ac:dyDescent="0.25">
      <c r="Y877" s="84">
        <f>EOD_T-A877</f>
        <v>42094</v>
      </c>
      <c r="Z877" s="83">
        <f t="shared" si="39"/>
        <v>0</v>
      </c>
      <c r="AA877" s="83" t="e">
        <f t="shared" si="40"/>
        <v>#DIV/0!</v>
      </c>
      <c r="AB877" s="83" t="e">
        <f>AA877-XJO_90DSMR</f>
        <v>#DIV/0!</v>
      </c>
      <c r="AC877" s="83" t="e">
        <f t="shared" si="41"/>
        <v>#DIV/0!</v>
      </c>
    </row>
    <row r="878" spans="25:29" x14ac:dyDescent="0.25">
      <c r="Y878" s="84">
        <f>EOD_T-A878</f>
        <v>42094</v>
      </c>
      <c r="Z878" s="83">
        <f t="shared" si="39"/>
        <v>0</v>
      </c>
      <c r="AA878" s="83" t="e">
        <f t="shared" si="40"/>
        <v>#DIV/0!</v>
      </c>
      <c r="AB878" s="83" t="e">
        <f>AA878-XJO_90DSMR</f>
        <v>#DIV/0!</v>
      </c>
      <c r="AC878" s="83" t="e">
        <f t="shared" si="41"/>
        <v>#DIV/0!</v>
      </c>
    </row>
    <row r="879" spans="25:29" x14ac:dyDescent="0.25">
      <c r="Y879" s="84">
        <f>EOD_T-A879</f>
        <v>42094</v>
      </c>
      <c r="Z879" s="83">
        <f t="shared" si="39"/>
        <v>0</v>
      </c>
      <c r="AA879" s="83" t="e">
        <f t="shared" si="40"/>
        <v>#DIV/0!</v>
      </c>
      <c r="AB879" s="83" t="e">
        <f>AA879-XJO_90DSMR</f>
        <v>#DIV/0!</v>
      </c>
      <c r="AC879" s="83" t="e">
        <f t="shared" si="41"/>
        <v>#DIV/0!</v>
      </c>
    </row>
    <row r="880" spans="25:29" x14ac:dyDescent="0.25">
      <c r="Y880" s="84">
        <f>EOD_T-A880</f>
        <v>42094</v>
      </c>
      <c r="Z880" s="83">
        <f t="shared" si="39"/>
        <v>0</v>
      </c>
      <c r="AA880" s="83" t="e">
        <f t="shared" si="40"/>
        <v>#DIV/0!</v>
      </c>
      <c r="AB880" s="83" t="e">
        <f>AA880-XJO_90DSMR</f>
        <v>#DIV/0!</v>
      </c>
      <c r="AC880" s="83" t="e">
        <f t="shared" si="41"/>
        <v>#DIV/0!</v>
      </c>
    </row>
    <row r="881" spans="25:29" x14ac:dyDescent="0.25">
      <c r="Y881" s="84">
        <f>EOD_T-A881</f>
        <v>42094</v>
      </c>
      <c r="Z881" s="83">
        <f t="shared" si="39"/>
        <v>0</v>
      </c>
      <c r="AA881" s="83" t="e">
        <f t="shared" si="40"/>
        <v>#DIV/0!</v>
      </c>
      <c r="AB881" s="83" t="e">
        <f>AA881-XJO_90DSMR</f>
        <v>#DIV/0!</v>
      </c>
      <c r="AC881" s="83" t="e">
        <f t="shared" si="41"/>
        <v>#DIV/0!</v>
      </c>
    </row>
    <row r="882" spans="25:29" x14ac:dyDescent="0.25">
      <c r="Y882" s="84">
        <f>EOD_T-A882</f>
        <v>42094</v>
      </c>
      <c r="Z882" s="83">
        <f t="shared" si="39"/>
        <v>0</v>
      </c>
      <c r="AA882" s="83" t="e">
        <f t="shared" si="40"/>
        <v>#DIV/0!</v>
      </c>
      <c r="AB882" s="83" t="e">
        <f>AA882-XJO_90DSMR</f>
        <v>#DIV/0!</v>
      </c>
      <c r="AC882" s="83" t="e">
        <f t="shared" si="41"/>
        <v>#DIV/0!</v>
      </c>
    </row>
    <row r="883" spans="25:29" x14ac:dyDescent="0.25">
      <c r="Y883" s="84">
        <f>EOD_T-A883</f>
        <v>42094</v>
      </c>
      <c r="Z883" s="83">
        <f t="shared" si="39"/>
        <v>0</v>
      </c>
      <c r="AA883" s="83" t="e">
        <f t="shared" si="40"/>
        <v>#DIV/0!</v>
      </c>
      <c r="AB883" s="83" t="e">
        <f>AA883-XJO_90DSMR</f>
        <v>#DIV/0!</v>
      </c>
      <c r="AC883" s="83" t="e">
        <f t="shared" si="41"/>
        <v>#DIV/0!</v>
      </c>
    </row>
    <row r="884" spans="25:29" x14ac:dyDescent="0.25">
      <c r="Y884" s="84">
        <f>EOD_T-A884</f>
        <v>42094</v>
      </c>
      <c r="Z884" s="83">
        <f t="shared" si="39"/>
        <v>0</v>
      </c>
      <c r="AA884" s="83" t="e">
        <f t="shared" si="40"/>
        <v>#DIV/0!</v>
      </c>
      <c r="AB884" s="83" t="e">
        <f>AA884-XJO_90DSMR</f>
        <v>#DIV/0!</v>
      </c>
      <c r="AC884" s="83" t="e">
        <f t="shared" si="41"/>
        <v>#DIV/0!</v>
      </c>
    </row>
    <row r="885" spans="25:29" x14ac:dyDescent="0.25">
      <c r="Y885" s="84">
        <f>EOD_T-A885</f>
        <v>42094</v>
      </c>
      <c r="Z885" s="83">
        <f t="shared" si="39"/>
        <v>0</v>
      </c>
      <c r="AA885" s="83" t="e">
        <f t="shared" si="40"/>
        <v>#DIV/0!</v>
      </c>
      <c r="AB885" s="83" t="e">
        <f>AA885-XJO_90DSMR</f>
        <v>#DIV/0!</v>
      </c>
      <c r="AC885" s="83" t="e">
        <f t="shared" si="41"/>
        <v>#DIV/0!</v>
      </c>
    </row>
    <row r="886" spans="25:29" x14ac:dyDescent="0.25">
      <c r="Y886" s="84">
        <f>EOD_T-A886</f>
        <v>42094</v>
      </c>
      <c r="Z886" s="83">
        <f t="shared" si="39"/>
        <v>0</v>
      </c>
      <c r="AA886" s="83" t="e">
        <f t="shared" si="40"/>
        <v>#DIV/0!</v>
      </c>
      <c r="AB886" s="83" t="e">
        <f>AA886-XJO_90DSMR</f>
        <v>#DIV/0!</v>
      </c>
      <c r="AC886" s="83" t="e">
        <f t="shared" si="41"/>
        <v>#DIV/0!</v>
      </c>
    </row>
    <row r="887" spans="25:29" x14ac:dyDescent="0.25">
      <c r="Y887" s="84">
        <f>EOD_T-A887</f>
        <v>42094</v>
      </c>
      <c r="Z887" s="83">
        <f t="shared" si="39"/>
        <v>0</v>
      </c>
      <c r="AA887" s="83" t="e">
        <f t="shared" si="40"/>
        <v>#DIV/0!</v>
      </c>
      <c r="AB887" s="83" t="e">
        <f>AA887-XJO_90DSMR</f>
        <v>#DIV/0!</v>
      </c>
      <c r="AC887" s="83" t="e">
        <f t="shared" si="41"/>
        <v>#DIV/0!</v>
      </c>
    </row>
    <row r="888" spans="25:29" x14ac:dyDescent="0.25">
      <c r="Y888" s="84">
        <f>EOD_T-A888</f>
        <v>42094</v>
      </c>
      <c r="Z888" s="83">
        <f t="shared" si="39"/>
        <v>0</v>
      </c>
      <c r="AA888" s="83" t="e">
        <f t="shared" si="40"/>
        <v>#DIV/0!</v>
      </c>
      <c r="AB888" s="83" t="e">
        <f>AA888-XJO_90DSMR</f>
        <v>#DIV/0!</v>
      </c>
      <c r="AC888" s="83" t="e">
        <f t="shared" si="41"/>
        <v>#DIV/0!</v>
      </c>
    </row>
    <row r="889" spans="25:29" x14ac:dyDescent="0.25">
      <c r="Y889" s="84">
        <f>EOD_T-A889</f>
        <v>42094</v>
      </c>
      <c r="Z889" s="83">
        <f t="shared" si="39"/>
        <v>0</v>
      </c>
      <c r="AA889" s="83" t="e">
        <f t="shared" si="40"/>
        <v>#DIV/0!</v>
      </c>
      <c r="AB889" s="83" t="e">
        <f>AA889-XJO_90DSMR</f>
        <v>#DIV/0!</v>
      </c>
      <c r="AC889" s="83" t="e">
        <f t="shared" si="41"/>
        <v>#DIV/0!</v>
      </c>
    </row>
    <row r="890" spans="25:29" x14ac:dyDescent="0.25">
      <c r="Y890" s="84">
        <f>EOD_T-A890</f>
        <v>42094</v>
      </c>
      <c r="Z890" s="83">
        <f t="shared" si="39"/>
        <v>0</v>
      </c>
      <c r="AA890" s="83" t="e">
        <f t="shared" si="40"/>
        <v>#DIV/0!</v>
      </c>
      <c r="AB890" s="83" t="e">
        <f>AA890-XJO_90DSMR</f>
        <v>#DIV/0!</v>
      </c>
      <c r="AC890" s="83" t="e">
        <f t="shared" si="41"/>
        <v>#DIV/0!</v>
      </c>
    </row>
    <row r="891" spans="25:29" x14ac:dyDescent="0.25">
      <c r="Y891" s="84">
        <f>EOD_T-A891</f>
        <v>42094</v>
      </c>
      <c r="Z891" s="83">
        <f t="shared" si="39"/>
        <v>0</v>
      </c>
      <c r="AA891" s="83" t="e">
        <f t="shared" si="40"/>
        <v>#DIV/0!</v>
      </c>
      <c r="AB891" s="83" t="e">
        <f>AA891-XJO_90DSMR</f>
        <v>#DIV/0!</v>
      </c>
      <c r="AC891" s="83" t="e">
        <f t="shared" si="41"/>
        <v>#DIV/0!</v>
      </c>
    </row>
    <row r="892" spans="25:29" x14ac:dyDescent="0.25">
      <c r="Y892" s="84">
        <f>EOD_T-A892</f>
        <v>42094</v>
      </c>
      <c r="Z892" s="83">
        <f t="shared" si="39"/>
        <v>0</v>
      </c>
      <c r="AA892" s="83" t="e">
        <f t="shared" si="40"/>
        <v>#DIV/0!</v>
      </c>
      <c r="AB892" s="83" t="e">
        <f>AA892-XJO_90DSMR</f>
        <v>#DIV/0!</v>
      </c>
      <c r="AC892" s="83" t="e">
        <f t="shared" si="41"/>
        <v>#DIV/0!</v>
      </c>
    </row>
    <row r="893" spans="25:29" x14ac:dyDescent="0.25">
      <c r="Y893" s="84">
        <f>EOD_T-A893</f>
        <v>42094</v>
      </c>
      <c r="Z893" s="83">
        <f t="shared" si="39"/>
        <v>0</v>
      </c>
      <c r="AA893" s="83" t="e">
        <f t="shared" si="40"/>
        <v>#DIV/0!</v>
      </c>
      <c r="AB893" s="83" t="e">
        <f>AA893-XJO_90DSMR</f>
        <v>#DIV/0!</v>
      </c>
      <c r="AC893" s="83" t="e">
        <f t="shared" si="41"/>
        <v>#DIV/0!</v>
      </c>
    </row>
    <row r="894" spans="25:29" x14ac:dyDescent="0.25">
      <c r="Y894" s="84">
        <f>EOD_T-A894</f>
        <v>42094</v>
      </c>
      <c r="Z894" s="83">
        <f t="shared" si="39"/>
        <v>0</v>
      </c>
      <c r="AA894" s="83" t="e">
        <f t="shared" si="40"/>
        <v>#DIV/0!</v>
      </c>
      <c r="AB894" s="83" t="e">
        <f>AA894-XJO_90DSMR</f>
        <v>#DIV/0!</v>
      </c>
      <c r="AC894" s="83" t="e">
        <f t="shared" si="41"/>
        <v>#DIV/0!</v>
      </c>
    </row>
    <row r="895" spans="25:29" x14ac:dyDescent="0.25">
      <c r="Y895" s="84">
        <f>EOD_T-A895</f>
        <v>42094</v>
      </c>
      <c r="Z895" s="83">
        <f t="shared" si="39"/>
        <v>0</v>
      </c>
      <c r="AA895" s="83" t="e">
        <f t="shared" si="40"/>
        <v>#DIV/0!</v>
      </c>
      <c r="AB895" s="83" t="e">
        <f>AA895-XJO_90DSMR</f>
        <v>#DIV/0!</v>
      </c>
      <c r="AC895" s="83" t="e">
        <f t="shared" si="41"/>
        <v>#DIV/0!</v>
      </c>
    </row>
    <row r="896" spans="25:29" x14ac:dyDescent="0.25">
      <c r="Y896" s="84">
        <f>EOD_T-A896</f>
        <v>42094</v>
      </c>
      <c r="Z896" s="83">
        <f t="shared" si="39"/>
        <v>0</v>
      </c>
      <c r="AA896" s="83" t="e">
        <f t="shared" si="40"/>
        <v>#DIV/0!</v>
      </c>
      <c r="AB896" s="83" t="e">
        <f>AA896-XJO_90DSMR</f>
        <v>#DIV/0!</v>
      </c>
      <c r="AC896" s="83" t="e">
        <f t="shared" si="41"/>
        <v>#DIV/0!</v>
      </c>
    </row>
    <row r="897" spans="25:29" x14ac:dyDescent="0.25">
      <c r="Y897" s="84">
        <f>EOD_T-A897</f>
        <v>42094</v>
      </c>
      <c r="Z897" s="83">
        <f t="shared" si="39"/>
        <v>0</v>
      </c>
      <c r="AA897" s="83" t="e">
        <f t="shared" si="40"/>
        <v>#DIV/0!</v>
      </c>
      <c r="AB897" s="83" t="e">
        <f>AA897-XJO_90DSMR</f>
        <v>#DIV/0!</v>
      </c>
      <c r="AC897" s="83" t="e">
        <f t="shared" si="41"/>
        <v>#DIV/0!</v>
      </c>
    </row>
    <row r="898" spans="25:29" x14ac:dyDescent="0.25">
      <c r="Y898" s="84">
        <f>EOD_T-A898</f>
        <v>42094</v>
      </c>
      <c r="Z898" s="83">
        <f t="shared" si="39"/>
        <v>0</v>
      </c>
      <c r="AA898" s="83" t="e">
        <f t="shared" si="40"/>
        <v>#DIV/0!</v>
      </c>
      <c r="AB898" s="83" t="e">
        <f>AA898-XJO_90DSMR</f>
        <v>#DIV/0!</v>
      </c>
      <c r="AC898" s="83" t="e">
        <f t="shared" si="41"/>
        <v>#DIV/0!</v>
      </c>
    </row>
    <row r="899" spans="25:29" x14ac:dyDescent="0.25">
      <c r="Y899" s="84">
        <f>EOD_T-A899</f>
        <v>42094</v>
      </c>
      <c r="Z899" s="83">
        <f t="shared" si="39"/>
        <v>0</v>
      </c>
      <c r="AA899" s="83" t="e">
        <f t="shared" si="40"/>
        <v>#DIV/0!</v>
      </c>
      <c r="AB899" s="83" t="e">
        <f>AA899-XJO_90DSMR</f>
        <v>#DIV/0!</v>
      </c>
      <c r="AC899" s="83" t="e">
        <f t="shared" si="41"/>
        <v>#DIV/0!</v>
      </c>
    </row>
    <row r="900" spans="25:29" x14ac:dyDescent="0.25">
      <c r="Y900" s="84">
        <f>EOD_T-A900</f>
        <v>42094</v>
      </c>
      <c r="Z900" s="83">
        <f t="shared" si="39"/>
        <v>0</v>
      </c>
      <c r="AA900" s="83" t="e">
        <f t="shared" si="40"/>
        <v>#DIV/0!</v>
      </c>
      <c r="AB900" s="83" t="e">
        <f>AA900-XJO_90DSMR</f>
        <v>#DIV/0!</v>
      </c>
      <c r="AC900" s="83" t="e">
        <f t="shared" si="41"/>
        <v>#DIV/0!</v>
      </c>
    </row>
    <row r="901" spans="25:29" x14ac:dyDescent="0.25">
      <c r="Y901" s="84">
        <f>EOD_T-A901</f>
        <v>42094</v>
      </c>
      <c r="Z901" s="83">
        <f t="shared" si="39"/>
        <v>0</v>
      </c>
      <c r="AA901" s="83" t="e">
        <f t="shared" si="40"/>
        <v>#DIV/0!</v>
      </c>
      <c r="AB901" s="83" t="e">
        <f>AA901-XJO_90DSMR</f>
        <v>#DIV/0!</v>
      </c>
      <c r="AC901" s="83" t="e">
        <f t="shared" si="41"/>
        <v>#DIV/0!</v>
      </c>
    </row>
    <row r="902" spans="25:29" x14ac:dyDescent="0.25">
      <c r="Y902" s="84">
        <f>EOD_T-A902</f>
        <v>42094</v>
      </c>
      <c r="Z902" s="83">
        <f t="shared" si="39"/>
        <v>0</v>
      </c>
      <c r="AA902" s="83" t="e">
        <f t="shared" si="40"/>
        <v>#DIV/0!</v>
      </c>
      <c r="AB902" s="83" t="e">
        <f>AA902-XJO_90DSMR</f>
        <v>#DIV/0!</v>
      </c>
      <c r="AC902" s="83" t="e">
        <f t="shared" si="41"/>
        <v>#DIV/0!</v>
      </c>
    </row>
    <row r="903" spans="25:29" x14ac:dyDescent="0.25">
      <c r="Y903" s="84">
        <f>EOD_T-A903</f>
        <v>42094</v>
      </c>
      <c r="Z903" s="83">
        <f t="shared" si="39"/>
        <v>0</v>
      </c>
      <c r="AA903" s="83" t="e">
        <f t="shared" si="40"/>
        <v>#DIV/0!</v>
      </c>
      <c r="AB903" s="83" t="e">
        <f>AA903-XJO_90DSMR</f>
        <v>#DIV/0!</v>
      </c>
      <c r="AC903" s="83" t="e">
        <f t="shared" si="41"/>
        <v>#DIV/0!</v>
      </c>
    </row>
    <row r="904" spans="25:29" x14ac:dyDescent="0.25">
      <c r="Y904" s="84">
        <f>EOD_T-A904</f>
        <v>42094</v>
      </c>
      <c r="Z904" s="83">
        <f t="shared" si="39"/>
        <v>0</v>
      </c>
      <c r="AA904" s="83" t="e">
        <f t="shared" si="40"/>
        <v>#DIV/0!</v>
      </c>
      <c r="AB904" s="83" t="e">
        <f>AA904-XJO_90DSMR</f>
        <v>#DIV/0!</v>
      </c>
      <c r="AC904" s="83" t="e">
        <f t="shared" si="41"/>
        <v>#DIV/0!</v>
      </c>
    </row>
    <row r="905" spans="25:29" x14ac:dyDescent="0.25">
      <c r="Y905" s="84">
        <f>EOD_T-A905</f>
        <v>42094</v>
      </c>
      <c r="Z905" s="83">
        <f t="shared" si="39"/>
        <v>0</v>
      </c>
      <c r="AA905" s="83" t="e">
        <f t="shared" si="40"/>
        <v>#DIV/0!</v>
      </c>
      <c r="AB905" s="83" t="e">
        <f>AA905-XJO_90DSMR</f>
        <v>#DIV/0!</v>
      </c>
      <c r="AC905" s="83" t="e">
        <f t="shared" si="41"/>
        <v>#DIV/0!</v>
      </c>
    </row>
    <row r="906" spans="25:29" x14ac:dyDescent="0.25">
      <c r="Y906" s="84">
        <f>EOD_T-A906</f>
        <v>42094</v>
      </c>
      <c r="Z906" s="83">
        <f t="shared" si="39"/>
        <v>0</v>
      </c>
      <c r="AA906" s="83" t="e">
        <f t="shared" si="40"/>
        <v>#DIV/0!</v>
      </c>
      <c r="AB906" s="83" t="e">
        <f>AA906-XJO_90DSMR</f>
        <v>#DIV/0!</v>
      </c>
      <c r="AC906" s="83" t="e">
        <f t="shared" si="41"/>
        <v>#DIV/0!</v>
      </c>
    </row>
    <row r="907" spans="25:29" x14ac:dyDescent="0.25">
      <c r="Y907" s="84">
        <f>EOD_T-A907</f>
        <v>42094</v>
      </c>
      <c r="Z907" s="83">
        <f t="shared" si="39"/>
        <v>0</v>
      </c>
      <c r="AA907" s="83" t="e">
        <f t="shared" si="40"/>
        <v>#DIV/0!</v>
      </c>
      <c r="AB907" s="83" t="e">
        <f>AA907-XJO_90DSMR</f>
        <v>#DIV/0!</v>
      </c>
      <c r="AC907" s="83" t="e">
        <f t="shared" si="41"/>
        <v>#DIV/0!</v>
      </c>
    </row>
    <row r="908" spans="25:29" x14ac:dyDescent="0.25">
      <c r="Y908" s="84">
        <f>EOD_T-A908</f>
        <v>42094</v>
      </c>
      <c r="Z908" s="83">
        <f t="shared" ref="Z908:Z971" si="42">B908-B910</f>
        <v>0</v>
      </c>
      <c r="AA908" s="83" t="e">
        <f t="shared" ref="AA908:AA971" si="43">Z908/B909*100</f>
        <v>#DIV/0!</v>
      </c>
      <c r="AB908" s="83" t="e">
        <f>AA908-XJO_90DSMR</f>
        <v>#DIV/0!</v>
      </c>
      <c r="AC908" s="83" t="e">
        <f t="shared" ref="AC908:AC971" si="44">AB908*AB908</f>
        <v>#DIV/0!</v>
      </c>
    </row>
    <row r="909" spans="25:29" x14ac:dyDescent="0.25">
      <c r="Y909" s="84">
        <f>EOD_T-A909</f>
        <v>42094</v>
      </c>
      <c r="Z909" s="83">
        <f t="shared" si="42"/>
        <v>0</v>
      </c>
      <c r="AA909" s="83" t="e">
        <f t="shared" si="43"/>
        <v>#DIV/0!</v>
      </c>
      <c r="AB909" s="83" t="e">
        <f>AA909-XJO_90DSMR</f>
        <v>#DIV/0!</v>
      </c>
      <c r="AC909" s="83" t="e">
        <f t="shared" si="44"/>
        <v>#DIV/0!</v>
      </c>
    </row>
    <row r="910" spans="25:29" x14ac:dyDescent="0.25">
      <c r="Y910" s="84">
        <f>EOD_T-A910</f>
        <v>42094</v>
      </c>
      <c r="Z910" s="83">
        <f t="shared" si="42"/>
        <v>0</v>
      </c>
      <c r="AA910" s="83" t="e">
        <f t="shared" si="43"/>
        <v>#DIV/0!</v>
      </c>
      <c r="AB910" s="83" t="e">
        <f>AA910-XJO_90DSMR</f>
        <v>#DIV/0!</v>
      </c>
      <c r="AC910" s="83" t="e">
        <f t="shared" si="44"/>
        <v>#DIV/0!</v>
      </c>
    </row>
    <row r="911" spans="25:29" x14ac:dyDescent="0.25">
      <c r="Y911" s="84">
        <f>EOD_T-A911</f>
        <v>42094</v>
      </c>
      <c r="Z911" s="83">
        <f t="shared" si="42"/>
        <v>0</v>
      </c>
      <c r="AA911" s="83" t="e">
        <f t="shared" si="43"/>
        <v>#DIV/0!</v>
      </c>
      <c r="AB911" s="83" t="e">
        <f>AA911-XJO_90DSMR</f>
        <v>#DIV/0!</v>
      </c>
      <c r="AC911" s="83" t="e">
        <f t="shared" si="44"/>
        <v>#DIV/0!</v>
      </c>
    </row>
    <row r="912" spans="25:29" x14ac:dyDescent="0.25">
      <c r="Y912" s="84">
        <f>EOD_T-A912</f>
        <v>42094</v>
      </c>
      <c r="Z912" s="83">
        <f t="shared" si="42"/>
        <v>0</v>
      </c>
      <c r="AA912" s="83" t="e">
        <f t="shared" si="43"/>
        <v>#DIV/0!</v>
      </c>
      <c r="AB912" s="83" t="e">
        <f>AA912-XJO_90DSMR</f>
        <v>#DIV/0!</v>
      </c>
      <c r="AC912" s="83" t="e">
        <f t="shared" si="44"/>
        <v>#DIV/0!</v>
      </c>
    </row>
    <row r="913" spans="25:29" x14ac:dyDescent="0.25">
      <c r="Y913" s="84">
        <f>EOD_T-A913</f>
        <v>42094</v>
      </c>
      <c r="Z913" s="83">
        <f t="shared" si="42"/>
        <v>0</v>
      </c>
      <c r="AA913" s="83" t="e">
        <f t="shared" si="43"/>
        <v>#DIV/0!</v>
      </c>
      <c r="AB913" s="83" t="e">
        <f>AA913-XJO_90DSMR</f>
        <v>#DIV/0!</v>
      </c>
      <c r="AC913" s="83" t="e">
        <f t="shared" si="44"/>
        <v>#DIV/0!</v>
      </c>
    </row>
    <row r="914" spans="25:29" x14ac:dyDescent="0.25">
      <c r="Y914" s="84">
        <f>EOD_T-A914</f>
        <v>42094</v>
      </c>
      <c r="Z914" s="83">
        <f t="shared" si="42"/>
        <v>0</v>
      </c>
      <c r="AA914" s="83" t="e">
        <f t="shared" si="43"/>
        <v>#DIV/0!</v>
      </c>
      <c r="AB914" s="83" t="e">
        <f>AA914-XJO_90DSMR</f>
        <v>#DIV/0!</v>
      </c>
      <c r="AC914" s="83" t="e">
        <f t="shared" si="44"/>
        <v>#DIV/0!</v>
      </c>
    </row>
    <row r="915" spans="25:29" x14ac:dyDescent="0.25">
      <c r="Y915" s="84">
        <f>EOD_T-A915</f>
        <v>42094</v>
      </c>
      <c r="Z915" s="83">
        <f t="shared" si="42"/>
        <v>0</v>
      </c>
      <c r="AA915" s="83" t="e">
        <f t="shared" si="43"/>
        <v>#DIV/0!</v>
      </c>
      <c r="AB915" s="83" t="e">
        <f>AA915-XJO_90DSMR</f>
        <v>#DIV/0!</v>
      </c>
      <c r="AC915" s="83" t="e">
        <f t="shared" si="44"/>
        <v>#DIV/0!</v>
      </c>
    </row>
    <row r="916" spans="25:29" x14ac:dyDescent="0.25">
      <c r="Y916" s="84">
        <f>EOD_T-A916</f>
        <v>42094</v>
      </c>
      <c r="Z916" s="83">
        <f t="shared" si="42"/>
        <v>0</v>
      </c>
      <c r="AA916" s="83" t="e">
        <f t="shared" si="43"/>
        <v>#DIV/0!</v>
      </c>
      <c r="AB916" s="83" t="e">
        <f>AA916-XJO_90DSMR</f>
        <v>#DIV/0!</v>
      </c>
      <c r="AC916" s="83" t="e">
        <f t="shared" si="44"/>
        <v>#DIV/0!</v>
      </c>
    </row>
    <row r="917" spans="25:29" x14ac:dyDescent="0.25">
      <c r="Y917" s="84">
        <f>EOD_T-A917</f>
        <v>42094</v>
      </c>
      <c r="Z917" s="83">
        <f t="shared" si="42"/>
        <v>0</v>
      </c>
      <c r="AA917" s="83" t="e">
        <f t="shared" si="43"/>
        <v>#DIV/0!</v>
      </c>
      <c r="AB917" s="83" t="e">
        <f>AA917-XJO_90DSMR</f>
        <v>#DIV/0!</v>
      </c>
      <c r="AC917" s="83" t="e">
        <f t="shared" si="44"/>
        <v>#DIV/0!</v>
      </c>
    </row>
    <row r="918" spans="25:29" x14ac:dyDescent="0.25">
      <c r="Y918" s="84">
        <f>EOD_T-A918</f>
        <v>42094</v>
      </c>
      <c r="Z918" s="83">
        <f t="shared" si="42"/>
        <v>0</v>
      </c>
      <c r="AA918" s="83" t="e">
        <f t="shared" si="43"/>
        <v>#DIV/0!</v>
      </c>
      <c r="AB918" s="83" t="e">
        <f>AA918-XJO_90DSMR</f>
        <v>#DIV/0!</v>
      </c>
      <c r="AC918" s="83" t="e">
        <f t="shared" si="44"/>
        <v>#DIV/0!</v>
      </c>
    </row>
    <row r="919" spans="25:29" x14ac:dyDescent="0.25">
      <c r="Y919" s="84">
        <f>EOD_T-A919</f>
        <v>42094</v>
      </c>
      <c r="Z919" s="83">
        <f t="shared" si="42"/>
        <v>0</v>
      </c>
      <c r="AA919" s="83" t="e">
        <f t="shared" si="43"/>
        <v>#DIV/0!</v>
      </c>
      <c r="AB919" s="83" t="e">
        <f>AA919-XJO_90DSMR</f>
        <v>#DIV/0!</v>
      </c>
      <c r="AC919" s="83" t="e">
        <f t="shared" si="44"/>
        <v>#DIV/0!</v>
      </c>
    </row>
    <row r="920" spans="25:29" x14ac:dyDescent="0.25">
      <c r="Y920" s="84">
        <f>EOD_T-A920</f>
        <v>42094</v>
      </c>
      <c r="Z920" s="83">
        <f t="shared" si="42"/>
        <v>0</v>
      </c>
      <c r="AA920" s="83" t="e">
        <f t="shared" si="43"/>
        <v>#DIV/0!</v>
      </c>
      <c r="AB920" s="83" t="e">
        <f>AA920-XJO_90DSMR</f>
        <v>#DIV/0!</v>
      </c>
      <c r="AC920" s="83" t="e">
        <f t="shared" si="44"/>
        <v>#DIV/0!</v>
      </c>
    </row>
    <row r="921" spans="25:29" x14ac:dyDescent="0.25">
      <c r="Y921" s="84">
        <f>EOD_T-A921</f>
        <v>42094</v>
      </c>
      <c r="Z921" s="83">
        <f t="shared" si="42"/>
        <v>0</v>
      </c>
      <c r="AA921" s="83" t="e">
        <f t="shared" si="43"/>
        <v>#DIV/0!</v>
      </c>
      <c r="AB921" s="83" t="e">
        <f>AA921-XJO_90DSMR</f>
        <v>#DIV/0!</v>
      </c>
      <c r="AC921" s="83" t="e">
        <f t="shared" si="44"/>
        <v>#DIV/0!</v>
      </c>
    </row>
    <row r="922" spans="25:29" x14ac:dyDescent="0.25">
      <c r="Y922" s="84">
        <f>EOD_T-A922</f>
        <v>42094</v>
      </c>
      <c r="Z922" s="83">
        <f t="shared" si="42"/>
        <v>0</v>
      </c>
      <c r="AA922" s="83" t="e">
        <f t="shared" si="43"/>
        <v>#DIV/0!</v>
      </c>
      <c r="AB922" s="83" t="e">
        <f>AA922-XJO_90DSMR</f>
        <v>#DIV/0!</v>
      </c>
      <c r="AC922" s="83" t="e">
        <f t="shared" si="44"/>
        <v>#DIV/0!</v>
      </c>
    </row>
    <row r="923" spans="25:29" x14ac:dyDescent="0.25">
      <c r="Y923" s="84">
        <f>EOD_T-A923</f>
        <v>42094</v>
      </c>
      <c r="Z923" s="83">
        <f t="shared" si="42"/>
        <v>0</v>
      </c>
      <c r="AA923" s="83" t="e">
        <f t="shared" si="43"/>
        <v>#DIV/0!</v>
      </c>
      <c r="AB923" s="83" t="e">
        <f>AA923-XJO_90DSMR</f>
        <v>#DIV/0!</v>
      </c>
      <c r="AC923" s="83" t="e">
        <f t="shared" si="44"/>
        <v>#DIV/0!</v>
      </c>
    </row>
    <row r="924" spans="25:29" x14ac:dyDescent="0.25">
      <c r="Y924" s="84">
        <f>EOD_T-A924</f>
        <v>42094</v>
      </c>
      <c r="Z924" s="83">
        <f t="shared" si="42"/>
        <v>0</v>
      </c>
      <c r="AA924" s="83" t="e">
        <f t="shared" si="43"/>
        <v>#DIV/0!</v>
      </c>
      <c r="AB924" s="83" t="e">
        <f>AA924-XJO_90DSMR</f>
        <v>#DIV/0!</v>
      </c>
      <c r="AC924" s="83" t="e">
        <f t="shared" si="44"/>
        <v>#DIV/0!</v>
      </c>
    </row>
    <row r="925" spans="25:29" x14ac:dyDescent="0.25">
      <c r="Y925" s="84">
        <f>EOD_T-A925</f>
        <v>42094</v>
      </c>
      <c r="Z925" s="83">
        <f t="shared" si="42"/>
        <v>0</v>
      </c>
      <c r="AA925" s="83" t="e">
        <f t="shared" si="43"/>
        <v>#DIV/0!</v>
      </c>
      <c r="AB925" s="83" t="e">
        <f>AA925-XJO_90DSMR</f>
        <v>#DIV/0!</v>
      </c>
      <c r="AC925" s="83" t="e">
        <f t="shared" si="44"/>
        <v>#DIV/0!</v>
      </c>
    </row>
    <row r="926" spans="25:29" x14ac:dyDescent="0.25">
      <c r="Y926" s="84">
        <f>EOD_T-A926</f>
        <v>42094</v>
      </c>
      <c r="Z926" s="83">
        <f t="shared" si="42"/>
        <v>0</v>
      </c>
      <c r="AA926" s="83" t="e">
        <f t="shared" si="43"/>
        <v>#DIV/0!</v>
      </c>
      <c r="AB926" s="83" t="e">
        <f>AA926-XJO_90DSMR</f>
        <v>#DIV/0!</v>
      </c>
      <c r="AC926" s="83" t="e">
        <f t="shared" si="44"/>
        <v>#DIV/0!</v>
      </c>
    </row>
    <row r="927" spans="25:29" x14ac:dyDescent="0.25">
      <c r="Y927" s="84">
        <f>EOD_T-A927</f>
        <v>42094</v>
      </c>
      <c r="Z927" s="83">
        <f t="shared" si="42"/>
        <v>0</v>
      </c>
      <c r="AA927" s="83" t="e">
        <f t="shared" si="43"/>
        <v>#DIV/0!</v>
      </c>
      <c r="AB927" s="83" t="e">
        <f>AA927-XJO_90DSMR</f>
        <v>#DIV/0!</v>
      </c>
      <c r="AC927" s="83" t="e">
        <f t="shared" si="44"/>
        <v>#DIV/0!</v>
      </c>
    </row>
    <row r="928" spans="25:29" x14ac:dyDescent="0.25">
      <c r="Y928" s="84">
        <f>EOD_T-A928</f>
        <v>42094</v>
      </c>
      <c r="Z928" s="83">
        <f t="shared" si="42"/>
        <v>0</v>
      </c>
      <c r="AA928" s="83" t="e">
        <f t="shared" si="43"/>
        <v>#DIV/0!</v>
      </c>
      <c r="AB928" s="83" t="e">
        <f>AA928-XJO_90DSMR</f>
        <v>#DIV/0!</v>
      </c>
      <c r="AC928" s="83" t="e">
        <f t="shared" si="44"/>
        <v>#DIV/0!</v>
      </c>
    </row>
    <row r="929" spans="25:29" x14ac:dyDescent="0.25">
      <c r="Y929" s="84">
        <f>EOD_T-A929</f>
        <v>42094</v>
      </c>
      <c r="Z929" s="83">
        <f t="shared" si="42"/>
        <v>0</v>
      </c>
      <c r="AA929" s="83" t="e">
        <f t="shared" si="43"/>
        <v>#DIV/0!</v>
      </c>
      <c r="AB929" s="83" t="e">
        <f>AA929-XJO_90DSMR</f>
        <v>#DIV/0!</v>
      </c>
      <c r="AC929" s="83" t="e">
        <f t="shared" si="44"/>
        <v>#DIV/0!</v>
      </c>
    </row>
    <row r="930" spans="25:29" x14ac:dyDescent="0.25">
      <c r="Y930" s="84">
        <f>EOD_T-A930</f>
        <v>42094</v>
      </c>
      <c r="Z930" s="83">
        <f t="shared" si="42"/>
        <v>0</v>
      </c>
      <c r="AA930" s="83" t="e">
        <f t="shared" si="43"/>
        <v>#DIV/0!</v>
      </c>
      <c r="AB930" s="83" t="e">
        <f>AA930-XJO_90DSMR</f>
        <v>#DIV/0!</v>
      </c>
      <c r="AC930" s="83" t="e">
        <f t="shared" si="44"/>
        <v>#DIV/0!</v>
      </c>
    </row>
    <row r="931" spans="25:29" x14ac:dyDescent="0.25">
      <c r="Y931" s="84">
        <f>EOD_T-A931</f>
        <v>42094</v>
      </c>
      <c r="Z931" s="83">
        <f t="shared" si="42"/>
        <v>0</v>
      </c>
      <c r="AA931" s="83" t="e">
        <f t="shared" si="43"/>
        <v>#DIV/0!</v>
      </c>
      <c r="AB931" s="83" t="e">
        <f>AA931-XJO_90DSMR</f>
        <v>#DIV/0!</v>
      </c>
      <c r="AC931" s="83" t="e">
        <f t="shared" si="44"/>
        <v>#DIV/0!</v>
      </c>
    </row>
    <row r="932" spans="25:29" x14ac:dyDescent="0.25">
      <c r="Y932" s="84">
        <f>EOD_T-A932</f>
        <v>42094</v>
      </c>
      <c r="Z932" s="83">
        <f t="shared" si="42"/>
        <v>0</v>
      </c>
      <c r="AA932" s="83" t="e">
        <f t="shared" si="43"/>
        <v>#DIV/0!</v>
      </c>
      <c r="AB932" s="83" t="e">
        <f>AA932-XJO_90DSMR</f>
        <v>#DIV/0!</v>
      </c>
      <c r="AC932" s="83" t="e">
        <f t="shared" si="44"/>
        <v>#DIV/0!</v>
      </c>
    </row>
    <row r="933" spans="25:29" x14ac:dyDescent="0.25">
      <c r="Y933" s="84">
        <f>EOD_T-A933</f>
        <v>42094</v>
      </c>
      <c r="Z933" s="83">
        <f t="shared" si="42"/>
        <v>0</v>
      </c>
      <c r="AA933" s="83" t="e">
        <f t="shared" si="43"/>
        <v>#DIV/0!</v>
      </c>
      <c r="AB933" s="83" t="e">
        <f>AA933-XJO_90DSMR</f>
        <v>#DIV/0!</v>
      </c>
      <c r="AC933" s="83" t="e">
        <f t="shared" si="44"/>
        <v>#DIV/0!</v>
      </c>
    </row>
    <row r="934" spans="25:29" x14ac:dyDescent="0.25">
      <c r="Y934" s="84">
        <f>EOD_T-A934</f>
        <v>42094</v>
      </c>
      <c r="Z934" s="83">
        <f t="shared" si="42"/>
        <v>0</v>
      </c>
      <c r="AA934" s="83" t="e">
        <f t="shared" si="43"/>
        <v>#DIV/0!</v>
      </c>
      <c r="AB934" s="83" t="e">
        <f>AA934-XJO_90DSMR</f>
        <v>#DIV/0!</v>
      </c>
      <c r="AC934" s="83" t="e">
        <f t="shared" si="44"/>
        <v>#DIV/0!</v>
      </c>
    </row>
    <row r="935" spans="25:29" x14ac:dyDescent="0.25">
      <c r="Y935" s="84">
        <f>EOD_T-A935</f>
        <v>42094</v>
      </c>
      <c r="Z935" s="83">
        <f t="shared" si="42"/>
        <v>0</v>
      </c>
      <c r="AA935" s="83" t="e">
        <f t="shared" si="43"/>
        <v>#DIV/0!</v>
      </c>
      <c r="AB935" s="83" t="e">
        <f>AA935-XJO_90DSMR</f>
        <v>#DIV/0!</v>
      </c>
      <c r="AC935" s="83" t="e">
        <f t="shared" si="44"/>
        <v>#DIV/0!</v>
      </c>
    </row>
    <row r="936" spans="25:29" x14ac:dyDescent="0.25">
      <c r="Y936" s="84">
        <f>EOD_T-A936</f>
        <v>42094</v>
      </c>
      <c r="Z936" s="83">
        <f t="shared" si="42"/>
        <v>0</v>
      </c>
      <c r="AA936" s="83" t="e">
        <f t="shared" si="43"/>
        <v>#DIV/0!</v>
      </c>
      <c r="AB936" s="83" t="e">
        <f>AA936-XJO_90DSMR</f>
        <v>#DIV/0!</v>
      </c>
      <c r="AC936" s="83" t="e">
        <f t="shared" si="44"/>
        <v>#DIV/0!</v>
      </c>
    </row>
    <row r="937" spans="25:29" x14ac:dyDescent="0.25">
      <c r="Y937" s="84">
        <f>EOD_T-A937</f>
        <v>42094</v>
      </c>
      <c r="Z937" s="83">
        <f t="shared" si="42"/>
        <v>0</v>
      </c>
      <c r="AA937" s="83" t="e">
        <f t="shared" si="43"/>
        <v>#DIV/0!</v>
      </c>
      <c r="AB937" s="83" t="e">
        <f>AA937-XJO_90DSMR</f>
        <v>#DIV/0!</v>
      </c>
      <c r="AC937" s="83" t="e">
        <f t="shared" si="44"/>
        <v>#DIV/0!</v>
      </c>
    </row>
    <row r="938" spans="25:29" x14ac:dyDescent="0.25">
      <c r="Y938" s="84">
        <f>EOD_T-A938</f>
        <v>42094</v>
      </c>
      <c r="Z938" s="83">
        <f t="shared" si="42"/>
        <v>0</v>
      </c>
      <c r="AA938" s="83" t="e">
        <f t="shared" si="43"/>
        <v>#DIV/0!</v>
      </c>
      <c r="AB938" s="83" t="e">
        <f>AA938-XJO_90DSMR</f>
        <v>#DIV/0!</v>
      </c>
      <c r="AC938" s="83" t="e">
        <f t="shared" si="44"/>
        <v>#DIV/0!</v>
      </c>
    </row>
    <row r="939" spans="25:29" x14ac:dyDescent="0.25">
      <c r="Y939" s="84">
        <f>EOD_T-A939</f>
        <v>42094</v>
      </c>
      <c r="Z939" s="83">
        <f t="shared" si="42"/>
        <v>0</v>
      </c>
      <c r="AA939" s="83" t="e">
        <f t="shared" si="43"/>
        <v>#DIV/0!</v>
      </c>
      <c r="AB939" s="83" t="e">
        <f>AA939-XJO_90DSMR</f>
        <v>#DIV/0!</v>
      </c>
      <c r="AC939" s="83" t="e">
        <f t="shared" si="44"/>
        <v>#DIV/0!</v>
      </c>
    </row>
    <row r="940" spans="25:29" x14ac:dyDescent="0.25">
      <c r="Y940" s="84">
        <f>EOD_T-A940</f>
        <v>42094</v>
      </c>
      <c r="Z940" s="83">
        <f t="shared" si="42"/>
        <v>0</v>
      </c>
      <c r="AA940" s="83" t="e">
        <f t="shared" si="43"/>
        <v>#DIV/0!</v>
      </c>
      <c r="AB940" s="83" t="e">
        <f>AA940-XJO_90DSMR</f>
        <v>#DIV/0!</v>
      </c>
      <c r="AC940" s="83" t="e">
        <f t="shared" si="44"/>
        <v>#DIV/0!</v>
      </c>
    </row>
    <row r="941" spans="25:29" x14ac:dyDescent="0.25">
      <c r="Y941" s="84">
        <f>EOD_T-A941</f>
        <v>42094</v>
      </c>
      <c r="Z941" s="83">
        <f t="shared" si="42"/>
        <v>0</v>
      </c>
      <c r="AA941" s="83" t="e">
        <f t="shared" si="43"/>
        <v>#DIV/0!</v>
      </c>
      <c r="AB941" s="83" t="e">
        <f>AA941-XJO_90DSMR</f>
        <v>#DIV/0!</v>
      </c>
      <c r="AC941" s="83" t="e">
        <f t="shared" si="44"/>
        <v>#DIV/0!</v>
      </c>
    </row>
    <row r="942" spans="25:29" x14ac:dyDescent="0.25">
      <c r="Y942" s="84">
        <f>EOD_T-A942</f>
        <v>42094</v>
      </c>
      <c r="Z942" s="83">
        <f t="shared" si="42"/>
        <v>0</v>
      </c>
      <c r="AA942" s="83" t="e">
        <f t="shared" si="43"/>
        <v>#DIV/0!</v>
      </c>
      <c r="AB942" s="83" t="e">
        <f>AA942-XJO_90DSMR</f>
        <v>#DIV/0!</v>
      </c>
      <c r="AC942" s="83" t="e">
        <f t="shared" si="44"/>
        <v>#DIV/0!</v>
      </c>
    </row>
    <row r="943" spans="25:29" x14ac:dyDescent="0.25">
      <c r="Y943" s="84">
        <f>EOD_T-A943</f>
        <v>42094</v>
      </c>
      <c r="Z943" s="83">
        <f t="shared" si="42"/>
        <v>0</v>
      </c>
      <c r="AA943" s="83" t="e">
        <f t="shared" si="43"/>
        <v>#DIV/0!</v>
      </c>
      <c r="AB943" s="83" t="e">
        <f>AA943-XJO_90DSMR</f>
        <v>#DIV/0!</v>
      </c>
      <c r="AC943" s="83" t="e">
        <f t="shared" si="44"/>
        <v>#DIV/0!</v>
      </c>
    </row>
    <row r="944" spans="25:29" x14ac:dyDescent="0.25">
      <c r="Y944" s="84">
        <f>EOD_T-A944</f>
        <v>42094</v>
      </c>
      <c r="Z944" s="83">
        <f t="shared" si="42"/>
        <v>0</v>
      </c>
      <c r="AA944" s="83" t="e">
        <f t="shared" si="43"/>
        <v>#DIV/0!</v>
      </c>
      <c r="AB944" s="83" t="e">
        <f>AA944-XJO_90DSMR</f>
        <v>#DIV/0!</v>
      </c>
      <c r="AC944" s="83" t="e">
        <f t="shared" si="44"/>
        <v>#DIV/0!</v>
      </c>
    </row>
    <row r="945" spans="25:29" x14ac:dyDescent="0.25">
      <c r="Y945" s="84">
        <f>EOD_T-A945</f>
        <v>42094</v>
      </c>
      <c r="Z945" s="83">
        <f t="shared" si="42"/>
        <v>0</v>
      </c>
      <c r="AA945" s="83" t="e">
        <f t="shared" si="43"/>
        <v>#DIV/0!</v>
      </c>
      <c r="AB945" s="83" t="e">
        <f>AA945-XJO_90DSMR</f>
        <v>#DIV/0!</v>
      </c>
      <c r="AC945" s="83" t="e">
        <f t="shared" si="44"/>
        <v>#DIV/0!</v>
      </c>
    </row>
    <row r="946" spans="25:29" x14ac:dyDescent="0.25">
      <c r="Y946" s="84">
        <f>EOD_T-A946</f>
        <v>42094</v>
      </c>
      <c r="Z946" s="83">
        <f t="shared" si="42"/>
        <v>0</v>
      </c>
      <c r="AA946" s="83" t="e">
        <f t="shared" si="43"/>
        <v>#DIV/0!</v>
      </c>
      <c r="AB946" s="83" t="e">
        <f>AA946-XJO_90DSMR</f>
        <v>#DIV/0!</v>
      </c>
      <c r="AC946" s="83" t="e">
        <f t="shared" si="44"/>
        <v>#DIV/0!</v>
      </c>
    </row>
    <row r="947" spans="25:29" x14ac:dyDescent="0.25">
      <c r="Y947" s="84">
        <f>EOD_T-A947</f>
        <v>42094</v>
      </c>
      <c r="Z947" s="83">
        <f t="shared" si="42"/>
        <v>0</v>
      </c>
      <c r="AA947" s="83" t="e">
        <f t="shared" si="43"/>
        <v>#DIV/0!</v>
      </c>
      <c r="AB947" s="83" t="e">
        <f>AA947-XJO_90DSMR</f>
        <v>#DIV/0!</v>
      </c>
      <c r="AC947" s="83" t="e">
        <f t="shared" si="44"/>
        <v>#DIV/0!</v>
      </c>
    </row>
    <row r="948" spans="25:29" x14ac:dyDescent="0.25">
      <c r="Y948" s="84">
        <f>EOD_T-A948</f>
        <v>42094</v>
      </c>
      <c r="Z948" s="83">
        <f t="shared" si="42"/>
        <v>0</v>
      </c>
      <c r="AA948" s="83" t="e">
        <f t="shared" si="43"/>
        <v>#DIV/0!</v>
      </c>
      <c r="AB948" s="83" t="e">
        <f>AA948-XJO_90DSMR</f>
        <v>#DIV/0!</v>
      </c>
      <c r="AC948" s="83" t="e">
        <f t="shared" si="44"/>
        <v>#DIV/0!</v>
      </c>
    </row>
    <row r="949" spans="25:29" x14ac:dyDescent="0.25">
      <c r="Y949" s="84">
        <f>EOD_T-A949</f>
        <v>42094</v>
      </c>
      <c r="Z949" s="83">
        <f t="shared" si="42"/>
        <v>0</v>
      </c>
      <c r="AA949" s="83" t="e">
        <f t="shared" si="43"/>
        <v>#DIV/0!</v>
      </c>
      <c r="AB949" s="83" t="e">
        <f>AA949-XJO_90DSMR</f>
        <v>#DIV/0!</v>
      </c>
      <c r="AC949" s="83" t="e">
        <f t="shared" si="44"/>
        <v>#DIV/0!</v>
      </c>
    </row>
    <row r="950" spans="25:29" x14ac:dyDescent="0.25">
      <c r="Y950" s="84">
        <f>EOD_T-A950</f>
        <v>42094</v>
      </c>
      <c r="Z950" s="83">
        <f t="shared" si="42"/>
        <v>0</v>
      </c>
      <c r="AA950" s="83" t="e">
        <f t="shared" si="43"/>
        <v>#DIV/0!</v>
      </c>
      <c r="AB950" s="83" t="e">
        <f>AA950-XJO_90DSMR</f>
        <v>#DIV/0!</v>
      </c>
      <c r="AC950" s="83" t="e">
        <f t="shared" si="44"/>
        <v>#DIV/0!</v>
      </c>
    </row>
    <row r="951" spans="25:29" x14ac:dyDescent="0.25">
      <c r="Y951" s="84">
        <f>EOD_T-A951</f>
        <v>42094</v>
      </c>
      <c r="Z951" s="83">
        <f t="shared" si="42"/>
        <v>0</v>
      </c>
      <c r="AA951" s="83" t="e">
        <f t="shared" si="43"/>
        <v>#DIV/0!</v>
      </c>
      <c r="AB951" s="83" t="e">
        <f>AA951-XJO_90DSMR</f>
        <v>#DIV/0!</v>
      </c>
      <c r="AC951" s="83" t="e">
        <f t="shared" si="44"/>
        <v>#DIV/0!</v>
      </c>
    </row>
    <row r="952" spans="25:29" x14ac:dyDescent="0.25">
      <c r="Y952" s="84">
        <f>EOD_T-A952</f>
        <v>42094</v>
      </c>
      <c r="Z952" s="83">
        <f t="shared" si="42"/>
        <v>0</v>
      </c>
      <c r="AA952" s="83" t="e">
        <f t="shared" si="43"/>
        <v>#DIV/0!</v>
      </c>
      <c r="AB952" s="83" t="e">
        <f>AA952-XJO_90DSMR</f>
        <v>#DIV/0!</v>
      </c>
      <c r="AC952" s="83" t="e">
        <f t="shared" si="44"/>
        <v>#DIV/0!</v>
      </c>
    </row>
    <row r="953" spans="25:29" x14ac:dyDescent="0.25">
      <c r="Y953" s="84">
        <f>EOD_T-A953</f>
        <v>42094</v>
      </c>
      <c r="Z953" s="83">
        <f t="shared" si="42"/>
        <v>0</v>
      </c>
      <c r="AA953" s="83" t="e">
        <f t="shared" si="43"/>
        <v>#DIV/0!</v>
      </c>
      <c r="AB953" s="83" t="e">
        <f>AA953-XJO_90DSMR</f>
        <v>#DIV/0!</v>
      </c>
      <c r="AC953" s="83" t="e">
        <f t="shared" si="44"/>
        <v>#DIV/0!</v>
      </c>
    </row>
    <row r="954" spans="25:29" x14ac:dyDescent="0.25">
      <c r="Y954" s="84">
        <f>EOD_T-A954</f>
        <v>42094</v>
      </c>
      <c r="Z954" s="83">
        <f t="shared" si="42"/>
        <v>0</v>
      </c>
      <c r="AA954" s="83" t="e">
        <f t="shared" si="43"/>
        <v>#DIV/0!</v>
      </c>
      <c r="AB954" s="83" t="e">
        <f>AA954-XJO_90DSMR</f>
        <v>#DIV/0!</v>
      </c>
      <c r="AC954" s="83" t="e">
        <f t="shared" si="44"/>
        <v>#DIV/0!</v>
      </c>
    </row>
    <row r="955" spans="25:29" x14ac:dyDescent="0.25">
      <c r="Y955" s="84">
        <f>EOD_T-A955</f>
        <v>42094</v>
      </c>
      <c r="Z955" s="83">
        <f t="shared" si="42"/>
        <v>0</v>
      </c>
      <c r="AA955" s="83" t="e">
        <f t="shared" si="43"/>
        <v>#DIV/0!</v>
      </c>
      <c r="AB955" s="83" t="e">
        <f>AA955-XJO_90DSMR</f>
        <v>#DIV/0!</v>
      </c>
      <c r="AC955" s="83" t="e">
        <f t="shared" si="44"/>
        <v>#DIV/0!</v>
      </c>
    </row>
    <row r="956" spans="25:29" x14ac:dyDescent="0.25">
      <c r="Y956" s="84">
        <f>EOD_T-A956</f>
        <v>42094</v>
      </c>
      <c r="Z956" s="83">
        <f t="shared" si="42"/>
        <v>0</v>
      </c>
      <c r="AA956" s="83" t="e">
        <f t="shared" si="43"/>
        <v>#DIV/0!</v>
      </c>
      <c r="AB956" s="83" t="e">
        <f>AA956-XJO_90DSMR</f>
        <v>#DIV/0!</v>
      </c>
      <c r="AC956" s="83" t="e">
        <f t="shared" si="44"/>
        <v>#DIV/0!</v>
      </c>
    </row>
    <row r="957" spans="25:29" x14ac:dyDescent="0.25">
      <c r="Y957" s="84">
        <f>EOD_T-A957</f>
        <v>42094</v>
      </c>
      <c r="Z957" s="83">
        <f t="shared" si="42"/>
        <v>0</v>
      </c>
      <c r="AA957" s="83" t="e">
        <f t="shared" si="43"/>
        <v>#DIV/0!</v>
      </c>
      <c r="AB957" s="83" t="e">
        <f>AA957-XJO_90DSMR</f>
        <v>#DIV/0!</v>
      </c>
      <c r="AC957" s="83" t="e">
        <f t="shared" si="44"/>
        <v>#DIV/0!</v>
      </c>
    </row>
    <row r="958" spans="25:29" x14ac:dyDescent="0.25">
      <c r="Y958" s="84">
        <f>EOD_T-A958</f>
        <v>42094</v>
      </c>
      <c r="Z958" s="83">
        <f t="shared" si="42"/>
        <v>0</v>
      </c>
      <c r="AA958" s="83" t="e">
        <f t="shared" si="43"/>
        <v>#DIV/0!</v>
      </c>
      <c r="AB958" s="83" t="e">
        <f>AA958-XJO_90DSMR</f>
        <v>#DIV/0!</v>
      </c>
      <c r="AC958" s="83" t="e">
        <f t="shared" si="44"/>
        <v>#DIV/0!</v>
      </c>
    </row>
    <row r="959" spans="25:29" x14ac:dyDescent="0.25">
      <c r="Y959" s="84">
        <f>EOD_T-A959</f>
        <v>42094</v>
      </c>
      <c r="Z959" s="83">
        <f t="shared" si="42"/>
        <v>0</v>
      </c>
      <c r="AA959" s="83" t="e">
        <f t="shared" si="43"/>
        <v>#DIV/0!</v>
      </c>
      <c r="AB959" s="83" t="e">
        <f>AA959-XJO_90DSMR</f>
        <v>#DIV/0!</v>
      </c>
      <c r="AC959" s="83" t="e">
        <f t="shared" si="44"/>
        <v>#DIV/0!</v>
      </c>
    </row>
    <row r="960" spans="25:29" x14ac:dyDescent="0.25">
      <c r="Y960" s="84">
        <f>EOD_T-A960</f>
        <v>42094</v>
      </c>
      <c r="Z960" s="83">
        <f t="shared" si="42"/>
        <v>0</v>
      </c>
      <c r="AA960" s="83" t="e">
        <f t="shared" si="43"/>
        <v>#DIV/0!</v>
      </c>
      <c r="AB960" s="83" t="e">
        <f>AA960-XJO_90DSMR</f>
        <v>#DIV/0!</v>
      </c>
      <c r="AC960" s="83" t="e">
        <f t="shared" si="44"/>
        <v>#DIV/0!</v>
      </c>
    </row>
    <row r="961" spans="25:29" x14ac:dyDescent="0.25">
      <c r="Y961" s="84">
        <f>EOD_T-A961</f>
        <v>42094</v>
      </c>
      <c r="Z961" s="83">
        <f t="shared" si="42"/>
        <v>0</v>
      </c>
      <c r="AA961" s="83" t="e">
        <f t="shared" si="43"/>
        <v>#DIV/0!</v>
      </c>
      <c r="AB961" s="83" t="e">
        <f>AA961-XJO_90DSMR</f>
        <v>#DIV/0!</v>
      </c>
      <c r="AC961" s="83" t="e">
        <f t="shared" si="44"/>
        <v>#DIV/0!</v>
      </c>
    </row>
    <row r="962" spans="25:29" x14ac:dyDescent="0.25">
      <c r="Y962" s="84">
        <f>EOD_T-A962</f>
        <v>42094</v>
      </c>
      <c r="Z962" s="83">
        <f t="shared" si="42"/>
        <v>0</v>
      </c>
      <c r="AA962" s="83" t="e">
        <f t="shared" si="43"/>
        <v>#DIV/0!</v>
      </c>
      <c r="AB962" s="83" t="e">
        <f>AA962-XJO_90DSMR</f>
        <v>#DIV/0!</v>
      </c>
      <c r="AC962" s="83" t="e">
        <f t="shared" si="44"/>
        <v>#DIV/0!</v>
      </c>
    </row>
    <row r="963" spans="25:29" x14ac:dyDescent="0.25">
      <c r="Y963" s="84">
        <f>EOD_T-A963</f>
        <v>42094</v>
      </c>
      <c r="Z963" s="83">
        <f t="shared" si="42"/>
        <v>0</v>
      </c>
      <c r="AA963" s="83" t="e">
        <f t="shared" si="43"/>
        <v>#DIV/0!</v>
      </c>
      <c r="AB963" s="83" t="e">
        <f>AA963-XJO_90DSMR</f>
        <v>#DIV/0!</v>
      </c>
      <c r="AC963" s="83" t="e">
        <f t="shared" si="44"/>
        <v>#DIV/0!</v>
      </c>
    </row>
    <row r="964" spans="25:29" x14ac:dyDescent="0.25">
      <c r="Y964" s="84">
        <f>EOD_T-A964</f>
        <v>42094</v>
      </c>
      <c r="Z964" s="83">
        <f t="shared" si="42"/>
        <v>0</v>
      </c>
      <c r="AA964" s="83" t="e">
        <f t="shared" si="43"/>
        <v>#DIV/0!</v>
      </c>
      <c r="AB964" s="83" t="e">
        <f>AA964-XJO_90DSMR</f>
        <v>#DIV/0!</v>
      </c>
      <c r="AC964" s="83" t="e">
        <f t="shared" si="44"/>
        <v>#DIV/0!</v>
      </c>
    </row>
    <row r="965" spans="25:29" x14ac:dyDescent="0.25">
      <c r="Y965" s="84">
        <f>EOD_T-A965</f>
        <v>42094</v>
      </c>
      <c r="Z965" s="83">
        <f t="shared" si="42"/>
        <v>0</v>
      </c>
      <c r="AA965" s="83" t="e">
        <f t="shared" si="43"/>
        <v>#DIV/0!</v>
      </c>
      <c r="AB965" s="83" t="e">
        <f>AA965-XJO_90DSMR</f>
        <v>#DIV/0!</v>
      </c>
      <c r="AC965" s="83" t="e">
        <f t="shared" si="44"/>
        <v>#DIV/0!</v>
      </c>
    </row>
    <row r="966" spans="25:29" x14ac:dyDescent="0.25">
      <c r="Y966" s="84">
        <f>EOD_T-A966</f>
        <v>42094</v>
      </c>
      <c r="Z966" s="83">
        <f t="shared" si="42"/>
        <v>0</v>
      </c>
      <c r="AA966" s="83" t="e">
        <f t="shared" si="43"/>
        <v>#DIV/0!</v>
      </c>
      <c r="AB966" s="83" t="e">
        <f>AA966-XJO_90DSMR</f>
        <v>#DIV/0!</v>
      </c>
      <c r="AC966" s="83" t="e">
        <f t="shared" si="44"/>
        <v>#DIV/0!</v>
      </c>
    </row>
    <row r="967" spans="25:29" x14ac:dyDescent="0.25">
      <c r="Y967" s="84">
        <f>EOD_T-A967</f>
        <v>42094</v>
      </c>
      <c r="Z967" s="83">
        <f t="shared" si="42"/>
        <v>0</v>
      </c>
      <c r="AA967" s="83" t="e">
        <f t="shared" si="43"/>
        <v>#DIV/0!</v>
      </c>
      <c r="AB967" s="83" t="e">
        <f>AA967-XJO_90DSMR</f>
        <v>#DIV/0!</v>
      </c>
      <c r="AC967" s="83" t="e">
        <f t="shared" si="44"/>
        <v>#DIV/0!</v>
      </c>
    </row>
    <row r="968" spans="25:29" x14ac:dyDescent="0.25">
      <c r="Y968" s="84">
        <f>EOD_T-A968</f>
        <v>42094</v>
      </c>
      <c r="Z968" s="83">
        <f t="shared" si="42"/>
        <v>0</v>
      </c>
      <c r="AA968" s="83" t="e">
        <f t="shared" si="43"/>
        <v>#DIV/0!</v>
      </c>
      <c r="AB968" s="83" t="e">
        <f>AA968-XJO_90DSMR</f>
        <v>#DIV/0!</v>
      </c>
      <c r="AC968" s="83" t="e">
        <f t="shared" si="44"/>
        <v>#DIV/0!</v>
      </c>
    </row>
    <row r="969" spans="25:29" x14ac:dyDescent="0.25">
      <c r="Y969" s="84">
        <f>EOD_T-A969</f>
        <v>42094</v>
      </c>
      <c r="Z969" s="83">
        <f t="shared" si="42"/>
        <v>0</v>
      </c>
      <c r="AA969" s="83" t="e">
        <f t="shared" si="43"/>
        <v>#DIV/0!</v>
      </c>
      <c r="AB969" s="83" t="e">
        <f>AA969-XJO_90DSMR</f>
        <v>#DIV/0!</v>
      </c>
      <c r="AC969" s="83" t="e">
        <f t="shared" si="44"/>
        <v>#DIV/0!</v>
      </c>
    </row>
    <row r="970" spans="25:29" x14ac:dyDescent="0.25">
      <c r="Y970" s="84">
        <f>EOD_T-A970</f>
        <v>42094</v>
      </c>
      <c r="Z970" s="83">
        <f t="shared" si="42"/>
        <v>0</v>
      </c>
      <c r="AA970" s="83" t="e">
        <f t="shared" si="43"/>
        <v>#DIV/0!</v>
      </c>
      <c r="AB970" s="83" t="e">
        <f>AA970-XJO_90DSMR</f>
        <v>#DIV/0!</v>
      </c>
      <c r="AC970" s="83" t="e">
        <f t="shared" si="44"/>
        <v>#DIV/0!</v>
      </c>
    </row>
    <row r="971" spans="25:29" x14ac:dyDescent="0.25">
      <c r="Y971" s="84">
        <f>EOD_T-A971</f>
        <v>42094</v>
      </c>
      <c r="Z971" s="83">
        <f t="shared" si="42"/>
        <v>0</v>
      </c>
      <c r="AA971" s="83" t="e">
        <f t="shared" si="43"/>
        <v>#DIV/0!</v>
      </c>
      <c r="AB971" s="83" t="e">
        <f>AA971-XJO_90DSMR</f>
        <v>#DIV/0!</v>
      </c>
      <c r="AC971" s="83" t="e">
        <f t="shared" si="44"/>
        <v>#DIV/0!</v>
      </c>
    </row>
    <row r="972" spans="25:29" x14ac:dyDescent="0.25">
      <c r="Y972" s="84">
        <f>EOD_T-A972</f>
        <v>42094</v>
      </c>
      <c r="Z972" s="83">
        <f t="shared" ref="Z972:Z1035" si="45">B972-B974</f>
        <v>0</v>
      </c>
      <c r="AA972" s="83" t="e">
        <f t="shared" ref="AA972:AA1035" si="46">Z972/B973*100</f>
        <v>#DIV/0!</v>
      </c>
      <c r="AB972" s="83" t="e">
        <f>AA972-XJO_90DSMR</f>
        <v>#DIV/0!</v>
      </c>
      <c r="AC972" s="83" t="e">
        <f t="shared" ref="AC972:AC1035" si="47">AB972*AB972</f>
        <v>#DIV/0!</v>
      </c>
    </row>
    <row r="973" spans="25:29" x14ac:dyDescent="0.25">
      <c r="Y973" s="84">
        <f>EOD_T-A973</f>
        <v>42094</v>
      </c>
      <c r="Z973" s="83">
        <f t="shared" si="45"/>
        <v>0</v>
      </c>
      <c r="AA973" s="83" t="e">
        <f t="shared" si="46"/>
        <v>#DIV/0!</v>
      </c>
      <c r="AB973" s="83" t="e">
        <f>AA973-XJO_90DSMR</f>
        <v>#DIV/0!</v>
      </c>
      <c r="AC973" s="83" t="e">
        <f t="shared" si="47"/>
        <v>#DIV/0!</v>
      </c>
    </row>
    <row r="974" spans="25:29" x14ac:dyDescent="0.25">
      <c r="Y974" s="84">
        <f>EOD_T-A974</f>
        <v>42094</v>
      </c>
      <c r="Z974" s="83">
        <f t="shared" si="45"/>
        <v>0</v>
      </c>
      <c r="AA974" s="83" t="e">
        <f t="shared" si="46"/>
        <v>#DIV/0!</v>
      </c>
      <c r="AB974" s="83" t="e">
        <f>AA974-XJO_90DSMR</f>
        <v>#DIV/0!</v>
      </c>
      <c r="AC974" s="83" t="e">
        <f t="shared" si="47"/>
        <v>#DIV/0!</v>
      </c>
    </row>
    <row r="975" spans="25:29" x14ac:dyDescent="0.25">
      <c r="Y975" s="84">
        <f>EOD_T-A975</f>
        <v>42094</v>
      </c>
      <c r="Z975" s="83">
        <f t="shared" si="45"/>
        <v>0</v>
      </c>
      <c r="AA975" s="83" t="e">
        <f t="shared" si="46"/>
        <v>#DIV/0!</v>
      </c>
      <c r="AB975" s="83" t="e">
        <f>AA975-XJO_90DSMR</f>
        <v>#DIV/0!</v>
      </c>
      <c r="AC975" s="83" t="e">
        <f t="shared" si="47"/>
        <v>#DIV/0!</v>
      </c>
    </row>
    <row r="976" spans="25:29" x14ac:dyDescent="0.25">
      <c r="Y976" s="84">
        <f>EOD_T-A976</f>
        <v>42094</v>
      </c>
      <c r="Z976" s="83">
        <f t="shared" si="45"/>
        <v>0</v>
      </c>
      <c r="AA976" s="83" t="e">
        <f t="shared" si="46"/>
        <v>#DIV/0!</v>
      </c>
      <c r="AB976" s="83" t="e">
        <f>AA976-XJO_90DSMR</f>
        <v>#DIV/0!</v>
      </c>
      <c r="AC976" s="83" t="e">
        <f t="shared" si="47"/>
        <v>#DIV/0!</v>
      </c>
    </row>
    <row r="977" spans="25:29" x14ac:dyDescent="0.25">
      <c r="Y977" s="84">
        <f>EOD_T-A977</f>
        <v>42094</v>
      </c>
      <c r="Z977" s="83">
        <f t="shared" si="45"/>
        <v>0</v>
      </c>
      <c r="AA977" s="83" t="e">
        <f t="shared" si="46"/>
        <v>#DIV/0!</v>
      </c>
      <c r="AB977" s="83" t="e">
        <f>AA977-XJO_90DSMR</f>
        <v>#DIV/0!</v>
      </c>
      <c r="AC977" s="83" t="e">
        <f t="shared" si="47"/>
        <v>#DIV/0!</v>
      </c>
    </row>
    <row r="978" spans="25:29" x14ac:dyDescent="0.25">
      <c r="Y978" s="84">
        <f>EOD_T-A978</f>
        <v>42094</v>
      </c>
      <c r="Z978" s="83">
        <f t="shared" si="45"/>
        <v>0</v>
      </c>
      <c r="AA978" s="83" t="e">
        <f t="shared" si="46"/>
        <v>#DIV/0!</v>
      </c>
      <c r="AB978" s="83" t="e">
        <f>AA978-XJO_90DSMR</f>
        <v>#DIV/0!</v>
      </c>
      <c r="AC978" s="83" t="e">
        <f t="shared" si="47"/>
        <v>#DIV/0!</v>
      </c>
    </row>
    <row r="979" spans="25:29" x14ac:dyDescent="0.25">
      <c r="Y979" s="84">
        <f>EOD_T-A979</f>
        <v>42094</v>
      </c>
      <c r="Z979" s="83">
        <f t="shared" si="45"/>
        <v>0</v>
      </c>
      <c r="AA979" s="83" t="e">
        <f t="shared" si="46"/>
        <v>#DIV/0!</v>
      </c>
      <c r="AB979" s="83" t="e">
        <f>AA979-XJO_90DSMR</f>
        <v>#DIV/0!</v>
      </c>
      <c r="AC979" s="83" t="e">
        <f t="shared" si="47"/>
        <v>#DIV/0!</v>
      </c>
    </row>
    <row r="980" spans="25:29" x14ac:dyDescent="0.25">
      <c r="Y980" s="84">
        <f>EOD_T-A980</f>
        <v>42094</v>
      </c>
      <c r="Z980" s="83">
        <f t="shared" si="45"/>
        <v>0</v>
      </c>
      <c r="AA980" s="83" t="e">
        <f t="shared" si="46"/>
        <v>#DIV/0!</v>
      </c>
      <c r="AB980" s="83" t="e">
        <f>AA980-XJO_90DSMR</f>
        <v>#DIV/0!</v>
      </c>
      <c r="AC980" s="83" t="e">
        <f t="shared" si="47"/>
        <v>#DIV/0!</v>
      </c>
    </row>
    <row r="981" spans="25:29" x14ac:dyDescent="0.25">
      <c r="Y981" s="84">
        <f>EOD_T-A981</f>
        <v>42094</v>
      </c>
      <c r="Z981" s="83">
        <f t="shared" si="45"/>
        <v>0</v>
      </c>
      <c r="AA981" s="83" t="e">
        <f t="shared" si="46"/>
        <v>#DIV/0!</v>
      </c>
      <c r="AB981" s="83" t="e">
        <f>AA981-XJO_90DSMR</f>
        <v>#DIV/0!</v>
      </c>
      <c r="AC981" s="83" t="e">
        <f t="shared" si="47"/>
        <v>#DIV/0!</v>
      </c>
    </row>
    <row r="982" spans="25:29" x14ac:dyDescent="0.25">
      <c r="Y982" s="84">
        <f>EOD_T-A982</f>
        <v>42094</v>
      </c>
      <c r="Z982" s="83">
        <f t="shared" si="45"/>
        <v>0</v>
      </c>
      <c r="AA982" s="83" t="e">
        <f t="shared" si="46"/>
        <v>#DIV/0!</v>
      </c>
      <c r="AB982" s="83" t="e">
        <f>AA982-XJO_90DSMR</f>
        <v>#DIV/0!</v>
      </c>
      <c r="AC982" s="83" t="e">
        <f t="shared" si="47"/>
        <v>#DIV/0!</v>
      </c>
    </row>
    <row r="983" spans="25:29" x14ac:dyDescent="0.25">
      <c r="Y983" s="84">
        <f>EOD_T-A983</f>
        <v>42094</v>
      </c>
      <c r="Z983" s="83">
        <f t="shared" si="45"/>
        <v>0</v>
      </c>
      <c r="AA983" s="83" t="e">
        <f t="shared" si="46"/>
        <v>#DIV/0!</v>
      </c>
      <c r="AB983" s="83" t="e">
        <f>AA983-XJO_90DSMR</f>
        <v>#DIV/0!</v>
      </c>
      <c r="AC983" s="83" t="e">
        <f t="shared" si="47"/>
        <v>#DIV/0!</v>
      </c>
    </row>
    <row r="984" spans="25:29" x14ac:dyDescent="0.25">
      <c r="Y984" s="84">
        <f>EOD_T-A984</f>
        <v>42094</v>
      </c>
      <c r="Z984" s="83">
        <f t="shared" si="45"/>
        <v>0</v>
      </c>
      <c r="AA984" s="83" t="e">
        <f t="shared" si="46"/>
        <v>#DIV/0!</v>
      </c>
      <c r="AB984" s="83" t="e">
        <f>AA984-XJO_90DSMR</f>
        <v>#DIV/0!</v>
      </c>
      <c r="AC984" s="83" t="e">
        <f t="shared" si="47"/>
        <v>#DIV/0!</v>
      </c>
    </row>
    <row r="985" spans="25:29" x14ac:dyDescent="0.25">
      <c r="Y985" s="84">
        <f>EOD_T-A985</f>
        <v>42094</v>
      </c>
      <c r="Z985" s="83">
        <f t="shared" si="45"/>
        <v>0</v>
      </c>
      <c r="AA985" s="83" t="e">
        <f t="shared" si="46"/>
        <v>#DIV/0!</v>
      </c>
      <c r="AB985" s="83" t="e">
        <f>AA985-XJO_90DSMR</f>
        <v>#DIV/0!</v>
      </c>
      <c r="AC985" s="83" t="e">
        <f t="shared" si="47"/>
        <v>#DIV/0!</v>
      </c>
    </row>
    <row r="986" spans="25:29" x14ac:dyDescent="0.25">
      <c r="Y986" s="84">
        <f>EOD_T-A986</f>
        <v>42094</v>
      </c>
      <c r="Z986" s="83">
        <f t="shared" si="45"/>
        <v>0</v>
      </c>
      <c r="AA986" s="83" t="e">
        <f t="shared" si="46"/>
        <v>#DIV/0!</v>
      </c>
      <c r="AB986" s="83" t="e">
        <f>AA986-XJO_90DSMR</f>
        <v>#DIV/0!</v>
      </c>
      <c r="AC986" s="83" t="e">
        <f t="shared" si="47"/>
        <v>#DIV/0!</v>
      </c>
    </row>
    <row r="987" spans="25:29" x14ac:dyDescent="0.25">
      <c r="Y987" s="84">
        <f>EOD_T-A987</f>
        <v>42094</v>
      </c>
      <c r="Z987" s="83">
        <f t="shared" si="45"/>
        <v>0</v>
      </c>
      <c r="AA987" s="83" t="e">
        <f t="shared" si="46"/>
        <v>#DIV/0!</v>
      </c>
      <c r="AB987" s="83" t="e">
        <f>AA987-XJO_90DSMR</f>
        <v>#DIV/0!</v>
      </c>
      <c r="AC987" s="83" t="e">
        <f t="shared" si="47"/>
        <v>#DIV/0!</v>
      </c>
    </row>
    <row r="988" spans="25:29" x14ac:dyDescent="0.25">
      <c r="Y988" s="84">
        <f>EOD_T-A988</f>
        <v>42094</v>
      </c>
      <c r="Z988" s="83">
        <f t="shared" si="45"/>
        <v>0</v>
      </c>
      <c r="AA988" s="83" t="e">
        <f t="shared" si="46"/>
        <v>#DIV/0!</v>
      </c>
      <c r="AB988" s="83" t="e">
        <f>AA988-XJO_90DSMR</f>
        <v>#DIV/0!</v>
      </c>
      <c r="AC988" s="83" t="e">
        <f t="shared" si="47"/>
        <v>#DIV/0!</v>
      </c>
    </row>
    <row r="989" spans="25:29" x14ac:dyDescent="0.25">
      <c r="Y989" s="84">
        <f>EOD_T-A989</f>
        <v>42094</v>
      </c>
      <c r="Z989" s="83">
        <f t="shared" si="45"/>
        <v>0</v>
      </c>
      <c r="AA989" s="83" t="e">
        <f t="shared" si="46"/>
        <v>#DIV/0!</v>
      </c>
      <c r="AB989" s="83" t="e">
        <f>AA989-XJO_90DSMR</f>
        <v>#DIV/0!</v>
      </c>
      <c r="AC989" s="83" t="e">
        <f t="shared" si="47"/>
        <v>#DIV/0!</v>
      </c>
    </row>
    <row r="990" spans="25:29" x14ac:dyDescent="0.25">
      <c r="Y990" s="84">
        <f>EOD_T-A990</f>
        <v>42094</v>
      </c>
      <c r="Z990" s="83">
        <f t="shared" si="45"/>
        <v>0</v>
      </c>
      <c r="AA990" s="83" t="e">
        <f t="shared" si="46"/>
        <v>#DIV/0!</v>
      </c>
      <c r="AB990" s="83" t="e">
        <f>AA990-XJO_90DSMR</f>
        <v>#DIV/0!</v>
      </c>
      <c r="AC990" s="83" t="e">
        <f t="shared" si="47"/>
        <v>#DIV/0!</v>
      </c>
    </row>
    <row r="991" spans="25:29" x14ac:dyDescent="0.25">
      <c r="Y991" s="84">
        <f>EOD_T-A991</f>
        <v>42094</v>
      </c>
      <c r="Z991" s="83">
        <f t="shared" si="45"/>
        <v>0</v>
      </c>
      <c r="AA991" s="83" t="e">
        <f t="shared" si="46"/>
        <v>#DIV/0!</v>
      </c>
      <c r="AB991" s="83" t="e">
        <f>AA991-XJO_90DSMR</f>
        <v>#DIV/0!</v>
      </c>
      <c r="AC991" s="83" t="e">
        <f t="shared" si="47"/>
        <v>#DIV/0!</v>
      </c>
    </row>
    <row r="992" spans="25:29" x14ac:dyDescent="0.25">
      <c r="Y992" s="84">
        <f>EOD_T-A992</f>
        <v>42094</v>
      </c>
      <c r="Z992" s="83">
        <f t="shared" si="45"/>
        <v>0</v>
      </c>
      <c r="AA992" s="83" t="e">
        <f t="shared" si="46"/>
        <v>#DIV/0!</v>
      </c>
      <c r="AB992" s="83" t="e">
        <f>AA992-XJO_90DSMR</f>
        <v>#DIV/0!</v>
      </c>
      <c r="AC992" s="83" t="e">
        <f t="shared" si="47"/>
        <v>#DIV/0!</v>
      </c>
    </row>
    <row r="993" spans="25:29" x14ac:dyDescent="0.25">
      <c r="Y993" s="84">
        <f>EOD_T-A993</f>
        <v>42094</v>
      </c>
      <c r="Z993" s="83">
        <f t="shared" si="45"/>
        <v>0</v>
      </c>
      <c r="AA993" s="83" t="e">
        <f t="shared" si="46"/>
        <v>#DIV/0!</v>
      </c>
      <c r="AB993" s="83" t="e">
        <f>AA993-XJO_90DSMR</f>
        <v>#DIV/0!</v>
      </c>
      <c r="AC993" s="83" t="e">
        <f t="shared" si="47"/>
        <v>#DIV/0!</v>
      </c>
    </row>
    <row r="994" spans="25:29" x14ac:dyDescent="0.25">
      <c r="Y994" s="84">
        <f>EOD_T-A994</f>
        <v>42094</v>
      </c>
      <c r="Z994" s="83">
        <f t="shared" si="45"/>
        <v>0</v>
      </c>
      <c r="AA994" s="83" t="e">
        <f t="shared" si="46"/>
        <v>#DIV/0!</v>
      </c>
      <c r="AB994" s="83" t="e">
        <f>AA994-XJO_90DSMR</f>
        <v>#DIV/0!</v>
      </c>
      <c r="AC994" s="83" t="e">
        <f t="shared" si="47"/>
        <v>#DIV/0!</v>
      </c>
    </row>
    <row r="995" spans="25:29" x14ac:dyDescent="0.25">
      <c r="Y995" s="84">
        <f>EOD_T-A995</f>
        <v>42094</v>
      </c>
      <c r="Z995" s="83">
        <f t="shared" si="45"/>
        <v>0</v>
      </c>
      <c r="AA995" s="83" t="e">
        <f t="shared" si="46"/>
        <v>#DIV/0!</v>
      </c>
      <c r="AB995" s="83" t="e">
        <f>AA995-XJO_90DSMR</f>
        <v>#DIV/0!</v>
      </c>
      <c r="AC995" s="83" t="e">
        <f t="shared" si="47"/>
        <v>#DIV/0!</v>
      </c>
    </row>
    <row r="996" spans="25:29" x14ac:dyDescent="0.25">
      <c r="Y996" s="84">
        <f>EOD_T-A996</f>
        <v>42094</v>
      </c>
      <c r="Z996" s="83">
        <f t="shared" si="45"/>
        <v>0</v>
      </c>
      <c r="AA996" s="83" t="e">
        <f t="shared" si="46"/>
        <v>#DIV/0!</v>
      </c>
      <c r="AB996" s="83" t="e">
        <f>AA996-XJO_90DSMR</f>
        <v>#DIV/0!</v>
      </c>
      <c r="AC996" s="83" t="e">
        <f t="shared" si="47"/>
        <v>#DIV/0!</v>
      </c>
    </row>
    <row r="997" spans="25:29" x14ac:dyDescent="0.25">
      <c r="Y997" s="84">
        <f>EOD_T-A997</f>
        <v>42094</v>
      </c>
      <c r="Z997" s="83">
        <f t="shared" si="45"/>
        <v>0</v>
      </c>
      <c r="AA997" s="83" t="e">
        <f t="shared" si="46"/>
        <v>#DIV/0!</v>
      </c>
      <c r="AB997" s="83" t="e">
        <f>AA997-XJO_90DSMR</f>
        <v>#DIV/0!</v>
      </c>
      <c r="AC997" s="83" t="e">
        <f t="shared" si="47"/>
        <v>#DIV/0!</v>
      </c>
    </row>
    <row r="998" spans="25:29" x14ac:dyDescent="0.25">
      <c r="Y998" s="84">
        <f>EOD_T-A998</f>
        <v>42094</v>
      </c>
      <c r="Z998" s="83">
        <f t="shared" si="45"/>
        <v>0</v>
      </c>
      <c r="AA998" s="83" t="e">
        <f t="shared" si="46"/>
        <v>#DIV/0!</v>
      </c>
      <c r="AB998" s="83" t="e">
        <f>AA998-XJO_90DSMR</f>
        <v>#DIV/0!</v>
      </c>
      <c r="AC998" s="83" t="e">
        <f t="shared" si="47"/>
        <v>#DIV/0!</v>
      </c>
    </row>
    <row r="999" spans="25:29" x14ac:dyDescent="0.25">
      <c r="Y999" s="84">
        <f>EOD_T-A999</f>
        <v>42094</v>
      </c>
      <c r="Z999" s="83">
        <f t="shared" si="45"/>
        <v>0</v>
      </c>
      <c r="AA999" s="83" t="e">
        <f t="shared" si="46"/>
        <v>#DIV/0!</v>
      </c>
      <c r="AB999" s="83" t="e">
        <f>AA999-XJO_90DSMR</f>
        <v>#DIV/0!</v>
      </c>
      <c r="AC999" s="83" t="e">
        <f t="shared" si="47"/>
        <v>#DIV/0!</v>
      </c>
    </row>
    <row r="1000" spans="25:29" x14ac:dyDescent="0.25">
      <c r="Y1000" s="84">
        <f>EOD_T-A1000</f>
        <v>42094</v>
      </c>
      <c r="Z1000" s="83">
        <f t="shared" si="45"/>
        <v>0</v>
      </c>
      <c r="AA1000" s="83" t="e">
        <f t="shared" si="46"/>
        <v>#DIV/0!</v>
      </c>
      <c r="AB1000" s="83" t="e">
        <f>AA1000-XJO_90DSMR</f>
        <v>#DIV/0!</v>
      </c>
      <c r="AC1000" s="83" t="e">
        <f t="shared" si="47"/>
        <v>#DIV/0!</v>
      </c>
    </row>
    <row r="1001" spans="25:29" x14ac:dyDescent="0.25">
      <c r="Y1001" s="84">
        <f>EOD_T-A1001</f>
        <v>42094</v>
      </c>
      <c r="Z1001" s="83">
        <f t="shared" si="45"/>
        <v>0</v>
      </c>
      <c r="AA1001" s="83" t="e">
        <f t="shared" si="46"/>
        <v>#DIV/0!</v>
      </c>
      <c r="AB1001" s="83" t="e">
        <f>AA1001-XJO_90DSMR</f>
        <v>#DIV/0!</v>
      </c>
      <c r="AC1001" s="83" t="e">
        <f t="shared" si="47"/>
        <v>#DIV/0!</v>
      </c>
    </row>
    <row r="1002" spans="25:29" x14ac:dyDescent="0.25">
      <c r="Y1002" s="84">
        <f>EOD_T-A1002</f>
        <v>42094</v>
      </c>
      <c r="Z1002" s="83">
        <f t="shared" si="45"/>
        <v>0</v>
      </c>
      <c r="AA1002" s="83" t="e">
        <f t="shared" si="46"/>
        <v>#DIV/0!</v>
      </c>
      <c r="AB1002" s="83" t="e">
        <f>AA1002-XJO_90DSMR</f>
        <v>#DIV/0!</v>
      </c>
      <c r="AC1002" s="83" t="e">
        <f t="shared" si="47"/>
        <v>#DIV/0!</v>
      </c>
    </row>
    <row r="1003" spans="25:29" x14ac:dyDescent="0.25">
      <c r="Y1003" s="84">
        <f>EOD_T-A1003</f>
        <v>42094</v>
      </c>
      <c r="Z1003" s="83">
        <f t="shared" si="45"/>
        <v>0</v>
      </c>
      <c r="AA1003" s="83" t="e">
        <f t="shared" si="46"/>
        <v>#DIV/0!</v>
      </c>
      <c r="AB1003" s="83" t="e">
        <f>AA1003-XJO_90DSMR</f>
        <v>#DIV/0!</v>
      </c>
      <c r="AC1003" s="83" t="e">
        <f t="shared" si="47"/>
        <v>#DIV/0!</v>
      </c>
    </row>
    <row r="1004" spans="25:29" x14ac:dyDescent="0.25">
      <c r="Y1004" s="84">
        <f>EOD_T-A1004</f>
        <v>42094</v>
      </c>
      <c r="Z1004" s="83">
        <f t="shared" si="45"/>
        <v>0</v>
      </c>
      <c r="AA1004" s="83" t="e">
        <f t="shared" si="46"/>
        <v>#DIV/0!</v>
      </c>
      <c r="AB1004" s="83" t="e">
        <f>AA1004-XJO_90DSMR</f>
        <v>#DIV/0!</v>
      </c>
      <c r="AC1004" s="83" t="e">
        <f t="shared" si="47"/>
        <v>#DIV/0!</v>
      </c>
    </row>
    <row r="1005" spans="25:29" x14ac:dyDescent="0.25">
      <c r="Y1005" s="84">
        <f>EOD_T-A1005</f>
        <v>42094</v>
      </c>
      <c r="Z1005" s="83">
        <f t="shared" si="45"/>
        <v>0</v>
      </c>
      <c r="AA1005" s="83" t="e">
        <f t="shared" si="46"/>
        <v>#DIV/0!</v>
      </c>
      <c r="AB1005" s="83" t="e">
        <f>AA1005-XJO_90DSMR</f>
        <v>#DIV/0!</v>
      </c>
      <c r="AC1005" s="83" t="e">
        <f t="shared" si="47"/>
        <v>#DIV/0!</v>
      </c>
    </row>
    <row r="1006" spans="25:29" x14ac:dyDescent="0.25">
      <c r="Y1006" s="84">
        <f>EOD_T-A1006</f>
        <v>42094</v>
      </c>
      <c r="Z1006" s="83">
        <f t="shared" si="45"/>
        <v>0</v>
      </c>
      <c r="AA1006" s="83" t="e">
        <f t="shared" si="46"/>
        <v>#DIV/0!</v>
      </c>
      <c r="AB1006" s="83" t="e">
        <f>AA1006-XJO_90DSMR</f>
        <v>#DIV/0!</v>
      </c>
      <c r="AC1006" s="83" t="e">
        <f t="shared" si="47"/>
        <v>#DIV/0!</v>
      </c>
    </row>
    <row r="1007" spans="25:29" x14ac:dyDescent="0.25">
      <c r="Y1007" s="84">
        <f>EOD_T-A1007</f>
        <v>42094</v>
      </c>
      <c r="Z1007" s="83">
        <f t="shared" si="45"/>
        <v>0</v>
      </c>
      <c r="AA1007" s="83" t="e">
        <f t="shared" si="46"/>
        <v>#DIV/0!</v>
      </c>
      <c r="AB1007" s="83" t="e">
        <f>AA1007-XJO_90DSMR</f>
        <v>#DIV/0!</v>
      </c>
      <c r="AC1007" s="83" t="e">
        <f t="shared" si="47"/>
        <v>#DIV/0!</v>
      </c>
    </row>
    <row r="1008" spans="25:29" x14ac:dyDescent="0.25">
      <c r="Y1008" s="84">
        <f>EOD_T-A1008</f>
        <v>42094</v>
      </c>
      <c r="Z1008" s="83">
        <f t="shared" si="45"/>
        <v>0</v>
      </c>
      <c r="AA1008" s="83" t="e">
        <f t="shared" si="46"/>
        <v>#DIV/0!</v>
      </c>
      <c r="AB1008" s="83" t="e">
        <f>AA1008-XJO_90DSMR</f>
        <v>#DIV/0!</v>
      </c>
      <c r="AC1008" s="83" t="e">
        <f t="shared" si="47"/>
        <v>#DIV/0!</v>
      </c>
    </row>
    <row r="1009" spans="25:29" x14ac:dyDescent="0.25">
      <c r="Y1009" s="84">
        <f>EOD_T-A1009</f>
        <v>42094</v>
      </c>
      <c r="Z1009" s="83">
        <f t="shared" si="45"/>
        <v>0</v>
      </c>
      <c r="AA1009" s="83" t="e">
        <f t="shared" si="46"/>
        <v>#DIV/0!</v>
      </c>
      <c r="AB1009" s="83" t="e">
        <f>AA1009-XJO_90DSMR</f>
        <v>#DIV/0!</v>
      </c>
      <c r="AC1009" s="83" t="e">
        <f t="shared" si="47"/>
        <v>#DIV/0!</v>
      </c>
    </row>
    <row r="1010" spans="25:29" x14ac:dyDescent="0.25">
      <c r="Y1010" s="84">
        <f>EOD_T-A1010</f>
        <v>42094</v>
      </c>
      <c r="Z1010" s="83">
        <f t="shared" si="45"/>
        <v>0</v>
      </c>
      <c r="AA1010" s="83" t="e">
        <f t="shared" si="46"/>
        <v>#DIV/0!</v>
      </c>
      <c r="AB1010" s="83" t="e">
        <f>AA1010-XJO_90DSMR</f>
        <v>#DIV/0!</v>
      </c>
      <c r="AC1010" s="83" t="e">
        <f t="shared" si="47"/>
        <v>#DIV/0!</v>
      </c>
    </row>
    <row r="1011" spans="25:29" x14ac:dyDescent="0.25">
      <c r="Y1011" s="84">
        <f>EOD_T-A1011</f>
        <v>42094</v>
      </c>
      <c r="Z1011" s="83">
        <f t="shared" si="45"/>
        <v>0</v>
      </c>
      <c r="AA1011" s="83" t="e">
        <f t="shared" si="46"/>
        <v>#DIV/0!</v>
      </c>
      <c r="AB1011" s="83" t="e">
        <f>AA1011-XJO_90DSMR</f>
        <v>#DIV/0!</v>
      </c>
      <c r="AC1011" s="83" t="e">
        <f t="shared" si="47"/>
        <v>#DIV/0!</v>
      </c>
    </row>
    <row r="1012" spans="25:29" x14ac:dyDescent="0.25">
      <c r="Y1012" s="84">
        <f>EOD_T-A1012</f>
        <v>42094</v>
      </c>
      <c r="Z1012" s="83">
        <f t="shared" si="45"/>
        <v>0</v>
      </c>
      <c r="AA1012" s="83" t="e">
        <f t="shared" si="46"/>
        <v>#DIV/0!</v>
      </c>
      <c r="AB1012" s="83" t="e">
        <f>AA1012-XJO_90DSMR</f>
        <v>#DIV/0!</v>
      </c>
      <c r="AC1012" s="83" t="e">
        <f t="shared" si="47"/>
        <v>#DIV/0!</v>
      </c>
    </row>
    <row r="1013" spans="25:29" x14ac:dyDescent="0.25">
      <c r="Y1013" s="84">
        <f>EOD_T-A1013</f>
        <v>42094</v>
      </c>
      <c r="Z1013" s="83">
        <f t="shared" si="45"/>
        <v>0</v>
      </c>
      <c r="AA1013" s="83" t="e">
        <f t="shared" si="46"/>
        <v>#DIV/0!</v>
      </c>
      <c r="AB1013" s="83" t="e">
        <f>AA1013-XJO_90DSMR</f>
        <v>#DIV/0!</v>
      </c>
      <c r="AC1013" s="83" t="e">
        <f t="shared" si="47"/>
        <v>#DIV/0!</v>
      </c>
    </row>
    <row r="1014" spans="25:29" x14ac:dyDescent="0.25">
      <c r="Y1014" s="84">
        <f>EOD_T-A1014</f>
        <v>42094</v>
      </c>
      <c r="Z1014" s="83">
        <f t="shared" si="45"/>
        <v>0</v>
      </c>
      <c r="AA1014" s="83" t="e">
        <f t="shared" si="46"/>
        <v>#DIV/0!</v>
      </c>
      <c r="AB1014" s="83" t="e">
        <f>AA1014-XJO_90DSMR</f>
        <v>#DIV/0!</v>
      </c>
      <c r="AC1014" s="83" t="e">
        <f t="shared" si="47"/>
        <v>#DIV/0!</v>
      </c>
    </row>
    <row r="1015" spans="25:29" x14ac:dyDescent="0.25">
      <c r="Y1015" s="84">
        <f>EOD_T-A1015</f>
        <v>42094</v>
      </c>
      <c r="Z1015" s="83">
        <f t="shared" si="45"/>
        <v>0</v>
      </c>
      <c r="AA1015" s="83" t="e">
        <f t="shared" si="46"/>
        <v>#DIV/0!</v>
      </c>
      <c r="AB1015" s="83" t="e">
        <f>AA1015-XJO_90DSMR</f>
        <v>#DIV/0!</v>
      </c>
      <c r="AC1015" s="83" t="e">
        <f t="shared" si="47"/>
        <v>#DIV/0!</v>
      </c>
    </row>
    <row r="1016" spans="25:29" x14ac:dyDescent="0.25">
      <c r="Y1016" s="84">
        <f>EOD_T-A1016</f>
        <v>42094</v>
      </c>
      <c r="Z1016" s="83">
        <f t="shared" si="45"/>
        <v>0</v>
      </c>
      <c r="AA1016" s="83" t="e">
        <f t="shared" si="46"/>
        <v>#DIV/0!</v>
      </c>
      <c r="AB1016" s="83" t="e">
        <f>AA1016-XJO_90DSMR</f>
        <v>#DIV/0!</v>
      </c>
      <c r="AC1016" s="83" t="e">
        <f t="shared" si="47"/>
        <v>#DIV/0!</v>
      </c>
    </row>
    <row r="1017" spans="25:29" x14ac:dyDescent="0.25">
      <c r="Y1017" s="84">
        <f>EOD_T-A1017</f>
        <v>42094</v>
      </c>
      <c r="Z1017" s="83">
        <f t="shared" si="45"/>
        <v>0</v>
      </c>
      <c r="AA1017" s="83" t="e">
        <f t="shared" si="46"/>
        <v>#DIV/0!</v>
      </c>
      <c r="AB1017" s="83" t="e">
        <f>AA1017-XJO_90DSMR</f>
        <v>#DIV/0!</v>
      </c>
      <c r="AC1017" s="83" t="e">
        <f t="shared" si="47"/>
        <v>#DIV/0!</v>
      </c>
    </row>
    <row r="1018" spans="25:29" x14ac:dyDescent="0.25">
      <c r="Y1018" s="84">
        <f>EOD_T-A1018</f>
        <v>42094</v>
      </c>
      <c r="Z1018" s="83">
        <f t="shared" si="45"/>
        <v>0</v>
      </c>
      <c r="AA1018" s="83" t="e">
        <f t="shared" si="46"/>
        <v>#DIV/0!</v>
      </c>
      <c r="AB1018" s="83" t="e">
        <f>AA1018-XJO_90DSMR</f>
        <v>#DIV/0!</v>
      </c>
      <c r="AC1018" s="83" t="e">
        <f t="shared" si="47"/>
        <v>#DIV/0!</v>
      </c>
    </row>
    <row r="1019" spans="25:29" x14ac:dyDescent="0.25">
      <c r="Y1019" s="84">
        <f>EOD_T-A1019</f>
        <v>42094</v>
      </c>
      <c r="Z1019" s="83">
        <f t="shared" si="45"/>
        <v>0</v>
      </c>
      <c r="AA1019" s="83" t="e">
        <f t="shared" si="46"/>
        <v>#DIV/0!</v>
      </c>
      <c r="AB1019" s="83" t="e">
        <f>AA1019-XJO_90DSMR</f>
        <v>#DIV/0!</v>
      </c>
      <c r="AC1019" s="83" t="e">
        <f t="shared" si="47"/>
        <v>#DIV/0!</v>
      </c>
    </row>
    <row r="1020" spans="25:29" x14ac:dyDescent="0.25">
      <c r="Y1020" s="84">
        <f>EOD_T-A1020</f>
        <v>42094</v>
      </c>
      <c r="Z1020" s="83">
        <f t="shared" si="45"/>
        <v>0</v>
      </c>
      <c r="AA1020" s="83" t="e">
        <f t="shared" si="46"/>
        <v>#DIV/0!</v>
      </c>
      <c r="AB1020" s="83" t="e">
        <f>AA1020-XJO_90DSMR</f>
        <v>#DIV/0!</v>
      </c>
      <c r="AC1020" s="83" t="e">
        <f t="shared" si="47"/>
        <v>#DIV/0!</v>
      </c>
    </row>
    <row r="1021" spans="25:29" x14ac:dyDescent="0.25">
      <c r="Y1021" s="84">
        <f>EOD_T-A1021</f>
        <v>42094</v>
      </c>
      <c r="Z1021" s="83">
        <f t="shared" si="45"/>
        <v>0</v>
      </c>
      <c r="AA1021" s="83" t="e">
        <f t="shared" si="46"/>
        <v>#DIV/0!</v>
      </c>
      <c r="AB1021" s="83" t="e">
        <f>AA1021-XJO_90DSMR</f>
        <v>#DIV/0!</v>
      </c>
      <c r="AC1021" s="83" t="e">
        <f t="shared" si="47"/>
        <v>#DIV/0!</v>
      </c>
    </row>
    <row r="1022" spans="25:29" x14ac:dyDescent="0.25">
      <c r="Y1022" s="84">
        <f>EOD_T-A1022</f>
        <v>42094</v>
      </c>
      <c r="Z1022" s="83">
        <f t="shared" si="45"/>
        <v>0</v>
      </c>
      <c r="AA1022" s="83" t="e">
        <f t="shared" si="46"/>
        <v>#DIV/0!</v>
      </c>
      <c r="AB1022" s="83" t="e">
        <f>AA1022-XJO_90DSMR</f>
        <v>#DIV/0!</v>
      </c>
      <c r="AC1022" s="83" t="e">
        <f t="shared" si="47"/>
        <v>#DIV/0!</v>
      </c>
    </row>
    <row r="1023" spans="25:29" x14ac:dyDescent="0.25">
      <c r="Y1023" s="84">
        <f>EOD_T-A1023</f>
        <v>42094</v>
      </c>
      <c r="Z1023" s="83">
        <f t="shared" si="45"/>
        <v>0</v>
      </c>
      <c r="AA1023" s="83" t="e">
        <f t="shared" si="46"/>
        <v>#DIV/0!</v>
      </c>
      <c r="AB1023" s="83" t="e">
        <f>AA1023-XJO_90DSMR</f>
        <v>#DIV/0!</v>
      </c>
      <c r="AC1023" s="83" t="e">
        <f t="shared" si="47"/>
        <v>#DIV/0!</v>
      </c>
    </row>
    <row r="1024" spans="25:29" x14ac:dyDescent="0.25">
      <c r="Y1024" s="84">
        <f>EOD_T-A1024</f>
        <v>42094</v>
      </c>
      <c r="Z1024" s="83">
        <f t="shared" si="45"/>
        <v>0</v>
      </c>
      <c r="AA1024" s="83" t="e">
        <f t="shared" si="46"/>
        <v>#DIV/0!</v>
      </c>
      <c r="AB1024" s="83" t="e">
        <f>AA1024-XJO_90DSMR</f>
        <v>#DIV/0!</v>
      </c>
      <c r="AC1024" s="83" t="e">
        <f t="shared" si="47"/>
        <v>#DIV/0!</v>
      </c>
    </row>
    <row r="1025" spans="25:29" x14ac:dyDescent="0.25">
      <c r="Y1025" s="84">
        <f>EOD_T-A1025</f>
        <v>42094</v>
      </c>
      <c r="Z1025" s="83">
        <f t="shared" si="45"/>
        <v>0</v>
      </c>
      <c r="AA1025" s="83" t="e">
        <f t="shared" si="46"/>
        <v>#DIV/0!</v>
      </c>
      <c r="AB1025" s="83" t="e">
        <f>AA1025-XJO_90DSMR</f>
        <v>#DIV/0!</v>
      </c>
      <c r="AC1025" s="83" t="e">
        <f t="shared" si="47"/>
        <v>#DIV/0!</v>
      </c>
    </row>
    <row r="1026" spans="25:29" x14ac:dyDescent="0.25">
      <c r="Y1026" s="84">
        <f>EOD_T-A1026</f>
        <v>42094</v>
      </c>
      <c r="Z1026" s="83">
        <f t="shared" si="45"/>
        <v>0</v>
      </c>
      <c r="AA1026" s="83" t="e">
        <f t="shared" si="46"/>
        <v>#DIV/0!</v>
      </c>
      <c r="AB1026" s="83" t="e">
        <f>AA1026-XJO_90DSMR</f>
        <v>#DIV/0!</v>
      </c>
      <c r="AC1026" s="83" t="e">
        <f t="shared" si="47"/>
        <v>#DIV/0!</v>
      </c>
    </row>
    <row r="1027" spans="25:29" x14ac:dyDescent="0.25">
      <c r="Y1027" s="84">
        <f>EOD_T-A1027</f>
        <v>42094</v>
      </c>
      <c r="Z1027" s="83">
        <f t="shared" si="45"/>
        <v>0</v>
      </c>
      <c r="AA1027" s="83" t="e">
        <f t="shared" si="46"/>
        <v>#DIV/0!</v>
      </c>
      <c r="AB1027" s="83" t="e">
        <f>AA1027-XJO_90DSMR</f>
        <v>#DIV/0!</v>
      </c>
      <c r="AC1027" s="83" t="e">
        <f t="shared" si="47"/>
        <v>#DIV/0!</v>
      </c>
    </row>
    <row r="1028" spans="25:29" x14ac:dyDescent="0.25">
      <c r="Y1028" s="84">
        <f>EOD_T-A1028</f>
        <v>42094</v>
      </c>
      <c r="Z1028" s="83">
        <f t="shared" si="45"/>
        <v>0</v>
      </c>
      <c r="AA1028" s="83" t="e">
        <f t="shared" si="46"/>
        <v>#DIV/0!</v>
      </c>
      <c r="AB1028" s="83" t="e">
        <f>AA1028-XJO_90DSMR</f>
        <v>#DIV/0!</v>
      </c>
      <c r="AC1028" s="83" t="e">
        <f t="shared" si="47"/>
        <v>#DIV/0!</v>
      </c>
    </row>
    <row r="1029" spans="25:29" x14ac:dyDescent="0.25">
      <c r="Y1029" s="84">
        <f>EOD_T-A1029</f>
        <v>42094</v>
      </c>
      <c r="Z1029" s="83">
        <f t="shared" si="45"/>
        <v>0</v>
      </c>
      <c r="AA1029" s="83" t="e">
        <f t="shared" si="46"/>
        <v>#DIV/0!</v>
      </c>
      <c r="AB1029" s="83" t="e">
        <f>AA1029-XJO_90DSMR</f>
        <v>#DIV/0!</v>
      </c>
      <c r="AC1029" s="83" t="e">
        <f t="shared" si="47"/>
        <v>#DIV/0!</v>
      </c>
    </row>
    <row r="1030" spans="25:29" x14ac:dyDescent="0.25">
      <c r="Y1030" s="84">
        <f>EOD_T-A1030</f>
        <v>42094</v>
      </c>
      <c r="Z1030" s="83">
        <f t="shared" si="45"/>
        <v>0</v>
      </c>
      <c r="AA1030" s="83" t="e">
        <f t="shared" si="46"/>
        <v>#DIV/0!</v>
      </c>
      <c r="AB1030" s="83" t="e">
        <f>AA1030-XJO_90DSMR</f>
        <v>#DIV/0!</v>
      </c>
      <c r="AC1030" s="83" t="e">
        <f t="shared" si="47"/>
        <v>#DIV/0!</v>
      </c>
    </row>
    <row r="1031" spans="25:29" x14ac:dyDescent="0.25">
      <c r="Y1031" s="84">
        <f>EOD_T-A1031</f>
        <v>42094</v>
      </c>
      <c r="Z1031" s="83">
        <f t="shared" si="45"/>
        <v>0</v>
      </c>
      <c r="AA1031" s="83" t="e">
        <f t="shared" si="46"/>
        <v>#DIV/0!</v>
      </c>
      <c r="AB1031" s="83" t="e">
        <f>AA1031-XJO_90DSMR</f>
        <v>#DIV/0!</v>
      </c>
      <c r="AC1031" s="83" t="e">
        <f t="shared" si="47"/>
        <v>#DIV/0!</v>
      </c>
    </row>
    <row r="1032" spans="25:29" x14ac:dyDescent="0.25">
      <c r="Y1032" s="84">
        <f>EOD_T-A1032</f>
        <v>42094</v>
      </c>
      <c r="Z1032" s="83">
        <f t="shared" si="45"/>
        <v>0</v>
      </c>
      <c r="AA1032" s="83" t="e">
        <f t="shared" si="46"/>
        <v>#DIV/0!</v>
      </c>
      <c r="AB1032" s="83" t="e">
        <f>AA1032-XJO_90DSMR</f>
        <v>#DIV/0!</v>
      </c>
      <c r="AC1032" s="83" t="e">
        <f t="shared" si="47"/>
        <v>#DIV/0!</v>
      </c>
    </row>
    <row r="1033" spans="25:29" x14ac:dyDescent="0.25">
      <c r="Y1033" s="84">
        <f>EOD_T-A1033</f>
        <v>42094</v>
      </c>
      <c r="Z1033" s="83">
        <f t="shared" si="45"/>
        <v>0</v>
      </c>
      <c r="AA1033" s="83" t="e">
        <f t="shared" si="46"/>
        <v>#DIV/0!</v>
      </c>
      <c r="AB1033" s="83" t="e">
        <f>AA1033-XJO_90DSMR</f>
        <v>#DIV/0!</v>
      </c>
      <c r="AC1033" s="83" t="e">
        <f t="shared" si="47"/>
        <v>#DIV/0!</v>
      </c>
    </row>
    <row r="1034" spans="25:29" x14ac:dyDescent="0.25">
      <c r="Y1034" s="84">
        <f>EOD_T-A1034</f>
        <v>42094</v>
      </c>
      <c r="Z1034" s="83">
        <f t="shared" si="45"/>
        <v>0</v>
      </c>
      <c r="AA1034" s="83" t="e">
        <f t="shared" si="46"/>
        <v>#DIV/0!</v>
      </c>
      <c r="AB1034" s="83" t="e">
        <f>AA1034-XJO_90DSMR</f>
        <v>#DIV/0!</v>
      </c>
      <c r="AC1034" s="83" t="e">
        <f t="shared" si="47"/>
        <v>#DIV/0!</v>
      </c>
    </row>
    <row r="1035" spans="25:29" x14ac:dyDescent="0.25">
      <c r="Y1035" s="84">
        <f>EOD_T-A1035</f>
        <v>42094</v>
      </c>
      <c r="Z1035" s="83">
        <f t="shared" si="45"/>
        <v>0</v>
      </c>
      <c r="AA1035" s="83" t="e">
        <f t="shared" si="46"/>
        <v>#DIV/0!</v>
      </c>
      <c r="AB1035" s="83" t="e">
        <f>AA1035-XJO_90DSMR</f>
        <v>#DIV/0!</v>
      </c>
      <c r="AC1035" s="83" t="e">
        <f t="shared" si="47"/>
        <v>#DIV/0!</v>
      </c>
    </row>
    <row r="1036" spans="25:29" x14ac:dyDescent="0.25">
      <c r="Y1036" s="84">
        <f>EOD_T-A1036</f>
        <v>42094</v>
      </c>
      <c r="Z1036" s="83">
        <f t="shared" ref="Z1036:Z1099" si="48">B1036-B1038</f>
        <v>0</v>
      </c>
      <c r="AA1036" s="83" t="e">
        <f t="shared" ref="AA1036:AA1099" si="49">Z1036/B1037*100</f>
        <v>#DIV/0!</v>
      </c>
      <c r="AB1036" s="83" t="e">
        <f>AA1036-XJO_90DSMR</f>
        <v>#DIV/0!</v>
      </c>
      <c r="AC1036" s="83" t="e">
        <f t="shared" ref="AC1036:AC1099" si="50">AB1036*AB1036</f>
        <v>#DIV/0!</v>
      </c>
    </row>
    <row r="1037" spans="25:29" x14ac:dyDescent="0.25">
      <c r="Y1037" s="84">
        <f>EOD_T-A1037</f>
        <v>42094</v>
      </c>
      <c r="Z1037" s="83">
        <f t="shared" si="48"/>
        <v>0</v>
      </c>
      <c r="AA1037" s="83" t="e">
        <f t="shared" si="49"/>
        <v>#DIV/0!</v>
      </c>
      <c r="AB1037" s="83" t="e">
        <f>AA1037-XJO_90DSMR</f>
        <v>#DIV/0!</v>
      </c>
      <c r="AC1037" s="83" t="e">
        <f t="shared" si="50"/>
        <v>#DIV/0!</v>
      </c>
    </row>
    <row r="1038" spans="25:29" x14ac:dyDescent="0.25">
      <c r="Y1038" s="84">
        <f>EOD_T-A1038</f>
        <v>42094</v>
      </c>
      <c r="Z1038" s="83">
        <f t="shared" si="48"/>
        <v>0</v>
      </c>
      <c r="AA1038" s="83" t="e">
        <f t="shared" si="49"/>
        <v>#DIV/0!</v>
      </c>
      <c r="AB1038" s="83" t="e">
        <f>AA1038-XJO_90DSMR</f>
        <v>#DIV/0!</v>
      </c>
      <c r="AC1038" s="83" t="e">
        <f t="shared" si="50"/>
        <v>#DIV/0!</v>
      </c>
    </row>
    <row r="1039" spans="25:29" x14ac:dyDescent="0.25">
      <c r="Y1039" s="84">
        <f>EOD_T-A1039</f>
        <v>42094</v>
      </c>
      <c r="Z1039" s="83">
        <f t="shared" si="48"/>
        <v>0</v>
      </c>
      <c r="AA1039" s="83" t="e">
        <f t="shared" si="49"/>
        <v>#DIV/0!</v>
      </c>
      <c r="AB1039" s="83" t="e">
        <f>AA1039-XJO_90DSMR</f>
        <v>#DIV/0!</v>
      </c>
      <c r="AC1039" s="83" t="e">
        <f t="shared" si="50"/>
        <v>#DIV/0!</v>
      </c>
    </row>
    <row r="1040" spans="25:29" x14ac:dyDescent="0.25">
      <c r="Y1040" s="84">
        <f>EOD_T-A1040</f>
        <v>42094</v>
      </c>
      <c r="Z1040" s="83">
        <f t="shared" si="48"/>
        <v>0</v>
      </c>
      <c r="AA1040" s="83" t="e">
        <f t="shared" si="49"/>
        <v>#DIV/0!</v>
      </c>
      <c r="AB1040" s="83" t="e">
        <f>AA1040-XJO_90DSMR</f>
        <v>#DIV/0!</v>
      </c>
      <c r="AC1040" s="83" t="e">
        <f t="shared" si="50"/>
        <v>#DIV/0!</v>
      </c>
    </row>
    <row r="1041" spans="25:29" x14ac:dyDescent="0.25">
      <c r="Y1041" s="84">
        <f>EOD_T-A1041</f>
        <v>42094</v>
      </c>
      <c r="Z1041" s="83">
        <f t="shared" si="48"/>
        <v>0</v>
      </c>
      <c r="AA1041" s="83" t="e">
        <f t="shared" si="49"/>
        <v>#DIV/0!</v>
      </c>
      <c r="AB1041" s="83" t="e">
        <f>AA1041-XJO_90DSMR</f>
        <v>#DIV/0!</v>
      </c>
      <c r="AC1041" s="83" t="e">
        <f t="shared" si="50"/>
        <v>#DIV/0!</v>
      </c>
    </row>
    <row r="1042" spans="25:29" x14ac:dyDescent="0.25">
      <c r="Y1042" s="84">
        <f>EOD_T-A1042</f>
        <v>42094</v>
      </c>
      <c r="Z1042" s="83">
        <f t="shared" si="48"/>
        <v>0</v>
      </c>
      <c r="AA1042" s="83" t="e">
        <f t="shared" si="49"/>
        <v>#DIV/0!</v>
      </c>
      <c r="AB1042" s="83" t="e">
        <f>AA1042-XJO_90DSMR</f>
        <v>#DIV/0!</v>
      </c>
      <c r="AC1042" s="83" t="e">
        <f t="shared" si="50"/>
        <v>#DIV/0!</v>
      </c>
    </row>
    <row r="1043" spans="25:29" x14ac:dyDescent="0.25">
      <c r="Y1043" s="84">
        <f>EOD_T-A1043</f>
        <v>42094</v>
      </c>
      <c r="Z1043" s="83">
        <f t="shared" si="48"/>
        <v>0</v>
      </c>
      <c r="AA1043" s="83" t="e">
        <f t="shared" si="49"/>
        <v>#DIV/0!</v>
      </c>
      <c r="AB1043" s="83" t="e">
        <f>AA1043-XJO_90DSMR</f>
        <v>#DIV/0!</v>
      </c>
      <c r="AC1043" s="83" t="e">
        <f t="shared" si="50"/>
        <v>#DIV/0!</v>
      </c>
    </row>
    <row r="1044" spans="25:29" x14ac:dyDescent="0.25">
      <c r="Y1044" s="84">
        <f>EOD_T-A1044</f>
        <v>42094</v>
      </c>
      <c r="Z1044" s="83">
        <f t="shared" si="48"/>
        <v>0</v>
      </c>
      <c r="AA1044" s="83" t="e">
        <f t="shared" si="49"/>
        <v>#DIV/0!</v>
      </c>
      <c r="AB1044" s="83" t="e">
        <f>AA1044-XJO_90DSMR</f>
        <v>#DIV/0!</v>
      </c>
      <c r="AC1044" s="83" t="e">
        <f t="shared" si="50"/>
        <v>#DIV/0!</v>
      </c>
    </row>
    <row r="1045" spans="25:29" x14ac:dyDescent="0.25">
      <c r="Y1045" s="84">
        <f>EOD_T-A1045</f>
        <v>42094</v>
      </c>
      <c r="Z1045" s="83">
        <f t="shared" si="48"/>
        <v>0</v>
      </c>
      <c r="AA1045" s="83" t="e">
        <f t="shared" si="49"/>
        <v>#DIV/0!</v>
      </c>
      <c r="AB1045" s="83" t="e">
        <f>AA1045-XJO_90DSMR</f>
        <v>#DIV/0!</v>
      </c>
      <c r="AC1045" s="83" t="e">
        <f t="shared" si="50"/>
        <v>#DIV/0!</v>
      </c>
    </row>
    <row r="1046" spans="25:29" x14ac:dyDescent="0.25">
      <c r="Y1046" s="84">
        <f>EOD_T-A1046</f>
        <v>42094</v>
      </c>
      <c r="Z1046" s="83">
        <f t="shared" si="48"/>
        <v>0</v>
      </c>
      <c r="AA1046" s="83" t="e">
        <f t="shared" si="49"/>
        <v>#DIV/0!</v>
      </c>
      <c r="AB1046" s="83" t="e">
        <f>AA1046-XJO_90DSMR</f>
        <v>#DIV/0!</v>
      </c>
      <c r="AC1046" s="83" t="e">
        <f t="shared" si="50"/>
        <v>#DIV/0!</v>
      </c>
    </row>
    <row r="1047" spans="25:29" x14ac:dyDescent="0.25">
      <c r="Y1047" s="84">
        <f>EOD_T-A1047</f>
        <v>42094</v>
      </c>
      <c r="Z1047" s="83">
        <f t="shared" si="48"/>
        <v>0</v>
      </c>
      <c r="AA1047" s="83" t="e">
        <f t="shared" si="49"/>
        <v>#DIV/0!</v>
      </c>
      <c r="AB1047" s="83" t="e">
        <f>AA1047-XJO_90DSMR</f>
        <v>#DIV/0!</v>
      </c>
      <c r="AC1047" s="83" t="e">
        <f t="shared" si="50"/>
        <v>#DIV/0!</v>
      </c>
    </row>
    <row r="1048" spans="25:29" x14ac:dyDescent="0.25">
      <c r="Y1048" s="84">
        <f>EOD_T-A1048</f>
        <v>42094</v>
      </c>
      <c r="Z1048" s="83">
        <f t="shared" si="48"/>
        <v>0</v>
      </c>
      <c r="AA1048" s="83" t="e">
        <f t="shared" si="49"/>
        <v>#DIV/0!</v>
      </c>
      <c r="AB1048" s="83" t="e">
        <f>AA1048-XJO_90DSMR</f>
        <v>#DIV/0!</v>
      </c>
      <c r="AC1048" s="83" t="e">
        <f t="shared" si="50"/>
        <v>#DIV/0!</v>
      </c>
    </row>
    <row r="1049" spans="25:29" x14ac:dyDescent="0.25">
      <c r="Y1049" s="84">
        <f>EOD_T-A1049</f>
        <v>42094</v>
      </c>
      <c r="Z1049" s="83">
        <f t="shared" si="48"/>
        <v>0</v>
      </c>
      <c r="AA1049" s="83" t="e">
        <f t="shared" si="49"/>
        <v>#DIV/0!</v>
      </c>
      <c r="AB1049" s="83" t="e">
        <f>AA1049-XJO_90DSMR</f>
        <v>#DIV/0!</v>
      </c>
      <c r="AC1049" s="83" t="e">
        <f t="shared" si="50"/>
        <v>#DIV/0!</v>
      </c>
    </row>
    <row r="1050" spans="25:29" x14ac:dyDescent="0.25">
      <c r="Y1050" s="84">
        <f>EOD_T-A1050</f>
        <v>42094</v>
      </c>
      <c r="Z1050" s="83">
        <f t="shared" si="48"/>
        <v>0</v>
      </c>
      <c r="AA1050" s="83" t="e">
        <f t="shared" si="49"/>
        <v>#DIV/0!</v>
      </c>
      <c r="AB1050" s="83" t="e">
        <f>AA1050-XJO_90DSMR</f>
        <v>#DIV/0!</v>
      </c>
      <c r="AC1050" s="83" t="e">
        <f t="shared" si="50"/>
        <v>#DIV/0!</v>
      </c>
    </row>
    <row r="1051" spans="25:29" x14ac:dyDescent="0.25">
      <c r="Y1051" s="84">
        <f>EOD_T-A1051</f>
        <v>42094</v>
      </c>
      <c r="Z1051" s="83">
        <f t="shared" si="48"/>
        <v>0</v>
      </c>
      <c r="AA1051" s="83" t="e">
        <f t="shared" si="49"/>
        <v>#DIV/0!</v>
      </c>
      <c r="AB1051" s="83" t="e">
        <f>AA1051-XJO_90DSMR</f>
        <v>#DIV/0!</v>
      </c>
      <c r="AC1051" s="83" t="e">
        <f t="shared" si="50"/>
        <v>#DIV/0!</v>
      </c>
    </row>
    <row r="1052" spans="25:29" x14ac:dyDescent="0.25">
      <c r="Y1052" s="84">
        <f>EOD_T-A1052</f>
        <v>42094</v>
      </c>
      <c r="Z1052" s="83">
        <f t="shared" si="48"/>
        <v>0</v>
      </c>
      <c r="AA1052" s="83" t="e">
        <f t="shared" si="49"/>
        <v>#DIV/0!</v>
      </c>
      <c r="AB1052" s="83" t="e">
        <f>AA1052-XJO_90DSMR</f>
        <v>#DIV/0!</v>
      </c>
      <c r="AC1052" s="83" t="e">
        <f t="shared" si="50"/>
        <v>#DIV/0!</v>
      </c>
    </row>
    <row r="1053" spans="25:29" x14ac:dyDescent="0.25">
      <c r="Y1053" s="84">
        <f>EOD_T-A1053</f>
        <v>42094</v>
      </c>
      <c r="Z1053" s="83">
        <f t="shared" si="48"/>
        <v>0</v>
      </c>
      <c r="AA1053" s="83" t="e">
        <f t="shared" si="49"/>
        <v>#DIV/0!</v>
      </c>
      <c r="AB1053" s="83" t="e">
        <f>AA1053-XJO_90DSMR</f>
        <v>#DIV/0!</v>
      </c>
      <c r="AC1053" s="83" t="e">
        <f t="shared" si="50"/>
        <v>#DIV/0!</v>
      </c>
    </row>
    <row r="1054" spans="25:29" x14ac:dyDescent="0.25">
      <c r="Y1054" s="84">
        <f>EOD_T-A1054</f>
        <v>42094</v>
      </c>
      <c r="Z1054" s="83">
        <f t="shared" si="48"/>
        <v>0</v>
      </c>
      <c r="AA1054" s="83" t="e">
        <f t="shared" si="49"/>
        <v>#DIV/0!</v>
      </c>
      <c r="AB1054" s="83" t="e">
        <f>AA1054-XJO_90DSMR</f>
        <v>#DIV/0!</v>
      </c>
      <c r="AC1054" s="83" t="e">
        <f t="shared" si="50"/>
        <v>#DIV/0!</v>
      </c>
    </row>
    <row r="1055" spans="25:29" x14ac:dyDescent="0.25">
      <c r="Y1055" s="84">
        <f>EOD_T-A1055</f>
        <v>42094</v>
      </c>
      <c r="Z1055" s="83">
        <f t="shared" si="48"/>
        <v>0</v>
      </c>
      <c r="AA1055" s="83" t="e">
        <f t="shared" si="49"/>
        <v>#DIV/0!</v>
      </c>
      <c r="AB1055" s="83" t="e">
        <f>AA1055-XJO_90DSMR</f>
        <v>#DIV/0!</v>
      </c>
      <c r="AC1055" s="83" t="e">
        <f t="shared" si="50"/>
        <v>#DIV/0!</v>
      </c>
    </row>
    <row r="1056" spans="25:29" x14ac:dyDescent="0.25">
      <c r="Y1056" s="84">
        <f>EOD_T-A1056</f>
        <v>42094</v>
      </c>
      <c r="Z1056" s="83">
        <f t="shared" si="48"/>
        <v>0</v>
      </c>
      <c r="AA1056" s="83" t="e">
        <f t="shared" si="49"/>
        <v>#DIV/0!</v>
      </c>
      <c r="AB1056" s="83" t="e">
        <f>AA1056-XJO_90DSMR</f>
        <v>#DIV/0!</v>
      </c>
      <c r="AC1056" s="83" t="e">
        <f t="shared" si="50"/>
        <v>#DIV/0!</v>
      </c>
    </row>
    <row r="1057" spans="25:29" x14ac:dyDescent="0.25">
      <c r="Y1057" s="84">
        <f>EOD_T-A1057</f>
        <v>42094</v>
      </c>
      <c r="Z1057" s="83">
        <f t="shared" si="48"/>
        <v>0</v>
      </c>
      <c r="AA1057" s="83" t="e">
        <f t="shared" si="49"/>
        <v>#DIV/0!</v>
      </c>
      <c r="AB1057" s="83" t="e">
        <f>AA1057-XJO_90DSMR</f>
        <v>#DIV/0!</v>
      </c>
      <c r="AC1057" s="83" t="e">
        <f t="shared" si="50"/>
        <v>#DIV/0!</v>
      </c>
    </row>
    <row r="1058" spans="25:29" x14ac:dyDescent="0.25">
      <c r="Y1058" s="84">
        <f>EOD_T-A1058</f>
        <v>42094</v>
      </c>
      <c r="Z1058" s="83">
        <f t="shared" si="48"/>
        <v>0</v>
      </c>
      <c r="AA1058" s="83" t="e">
        <f t="shared" si="49"/>
        <v>#DIV/0!</v>
      </c>
      <c r="AB1058" s="83" t="e">
        <f>AA1058-XJO_90DSMR</f>
        <v>#DIV/0!</v>
      </c>
      <c r="AC1058" s="83" t="e">
        <f t="shared" si="50"/>
        <v>#DIV/0!</v>
      </c>
    </row>
    <row r="1059" spans="25:29" x14ac:dyDescent="0.25">
      <c r="Y1059" s="84">
        <f>EOD_T-A1059</f>
        <v>42094</v>
      </c>
      <c r="Z1059" s="83">
        <f t="shared" si="48"/>
        <v>0</v>
      </c>
      <c r="AA1059" s="83" t="e">
        <f t="shared" si="49"/>
        <v>#DIV/0!</v>
      </c>
      <c r="AB1059" s="83" t="e">
        <f>AA1059-XJO_90DSMR</f>
        <v>#DIV/0!</v>
      </c>
      <c r="AC1059" s="83" t="e">
        <f t="shared" si="50"/>
        <v>#DIV/0!</v>
      </c>
    </row>
    <row r="1060" spans="25:29" x14ac:dyDescent="0.25">
      <c r="Y1060" s="84">
        <f>EOD_T-A1060</f>
        <v>42094</v>
      </c>
      <c r="Z1060" s="83">
        <f t="shared" si="48"/>
        <v>0</v>
      </c>
      <c r="AA1060" s="83" t="e">
        <f t="shared" si="49"/>
        <v>#DIV/0!</v>
      </c>
      <c r="AB1060" s="83" t="e">
        <f>AA1060-XJO_90DSMR</f>
        <v>#DIV/0!</v>
      </c>
      <c r="AC1060" s="83" t="e">
        <f t="shared" si="50"/>
        <v>#DIV/0!</v>
      </c>
    </row>
    <row r="1061" spans="25:29" x14ac:dyDescent="0.25">
      <c r="Y1061" s="84">
        <f>EOD_T-A1061</f>
        <v>42094</v>
      </c>
      <c r="Z1061" s="83">
        <f t="shared" si="48"/>
        <v>0</v>
      </c>
      <c r="AA1061" s="83" t="e">
        <f t="shared" si="49"/>
        <v>#DIV/0!</v>
      </c>
      <c r="AB1061" s="83" t="e">
        <f>AA1061-XJO_90DSMR</f>
        <v>#DIV/0!</v>
      </c>
      <c r="AC1061" s="83" t="e">
        <f t="shared" si="50"/>
        <v>#DIV/0!</v>
      </c>
    </row>
    <row r="1062" spans="25:29" x14ac:dyDescent="0.25">
      <c r="Y1062" s="84">
        <f>EOD_T-A1062</f>
        <v>42094</v>
      </c>
      <c r="Z1062" s="83">
        <f t="shared" si="48"/>
        <v>0</v>
      </c>
      <c r="AA1062" s="83" t="e">
        <f t="shared" si="49"/>
        <v>#DIV/0!</v>
      </c>
      <c r="AB1062" s="83" t="e">
        <f>AA1062-XJO_90DSMR</f>
        <v>#DIV/0!</v>
      </c>
      <c r="AC1062" s="83" t="e">
        <f t="shared" si="50"/>
        <v>#DIV/0!</v>
      </c>
    </row>
    <row r="1063" spans="25:29" x14ac:dyDescent="0.25">
      <c r="Y1063" s="84">
        <f>EOD_T-A1063</f>
        <v>42094</v>
      </c>
      <c r="Z1063" s="83">
        <f t="shared" si="48"/>
        <v>0</v>
      </c>
      <c r="AA1063" s="83" t="e">
        <f t="shared" si="49"/>
        <v>#DIV/0!</v>
      </c>
      <c r="AB1063" s="83" t="e">
        <f>AA1063-XJO_90DSMR</f>
        <v>#DIV/0!</v>
      </c>
      <c r="AC1063" s="83" t="e">
        <f t="shared" si="50"/>
        <v>#DIV/0!</v>
      </c>
    </row>
    <row r="1064" spans="25:29" x14ac:dyDescent="0.25">
      <c r="Y1064" s="84">
        <f>EOD_T-A1064</f>
        <v>42094</v>
      </c>
      <c r="Z1064" s="83">
        <f t="shared" si="48"/>
        <v>0</v>
      </c>
      <c r="AA1064" s="83" t="e">
        <f t="shared" si="49"/>
        <v>#DIV/0!</v>
      </c>
      <c r="AB1064" s="83" t="e">
        <f>AA1064-XJO_90DSMR</f>
        <v>#DIV/0!</v>
      </c>
      <c r="AC1064" s="83" t="e">
        <f t="shared" si="50"/>
        <v>#DIV/0!</v>
      </c>
    </row>
    <row r="1065" spans="25:29" x14ac:dyDescent="0.25">
      <c r="Y1065" s="84">
        <f>EOD_T-A1065</f>
        <v>42094</v>
      </c>
      <c r="Z1065" s="83">
        <f t="shared" si="48"/>
        <v>0</v>
      </c>
      <c r="AA1065" s="83" t="e">
        <f t="shared" si="49"/>
        <v>#DIV/0!</v>
      </c>
      <c r="AB1065" s="83" t="e">
        <f>AA1065-XJO_90DSMR</f>
        <v>#DIV/0!</v>
      </c>
      <c r="AC1065" s="83" t="e">
        <f t="shared" si="50"/>
        <v>#DIV/0!</v>
      </c>
    </row>
    <row r="1066" spans="25:29" x14ac:dyDescent="0.25">
      <c r="Y1066" s="84">
        <f>EOD_T-A1066</f>
        <v>42094</v>
      </c>
      <c r="Z1066" s="83">
        <f t="shared" si="48"/>
        <v>0</v>
      </c>
      <c r="AA1066" s="83" t="e">
        <f t="shared" si="49"/>
        <v>#DIV/0!</v>
      </c>
      <c r="AB1066" s="83" t="e">
        <f>AA1066-XJO_90DSMR</f>
        <v>#DIV/0!</v>
      </c>
      <c r="AC1066" s="83" t="e">
        <f t="shared" si="50"/>
        <v>#DIV/0!</v>
      </c>
    </row>
    <row r="1067" spans="25:29" x14ac:dyDescent="0.25">
      <c r="Y1067" s="84">
        <f>EOD_T-A1067</f>
        <v>42094</v>
      </c>
      <c r="Z1067" s="83">
        <f t="shared" si="48"/>
        <v>0</v>
      </c>
      <c r="AA1067" s="83" t="e">
        <f t="shared" si="49"/>
        <v>#DIV/0!</v>
      </c>
      <c r="AB1067" s="83" t="e">
        <f>AA1067-XJO_90DSMR</f>
        <v>#DIV/0!</v>
      </c>
      <c r="AC1067" s="83" t="e">
        <f t="shared" si="50"/>
        <v>#DIV/0!</v>
      </c>
    </row>
    <row r="1068" spans="25:29" x14ac:dyDescent="0.25">
      <c r="Y1068" s="84">
        <f>EOD_T-A1068</f>
        <v>42094</v>
      </c>
      <c r="Z1068" s="83">
        <f t="shared" si="48"/>
        <v>0</v>
      </c>
      <c r="AA1068" s="83" t="e">
        <f t="shared" si="49"/>
        <v>#DIV/0!</v>
      </c>
      <c r="AB1068" s="83" t="e">
        <f>AA1068-XJO_90DSMR</f>
        <v>#DIV/0!</v>
      </c>
      <c r="AC1068" s="83" t="e">
        <f t="shared" si="50"/>
        <v>#DIV/0!</v>
      </c>
    </row>
    <row r="1069" spans="25:29" x14ac:dyDescent="0.25">
      <c r="Y1069" s="84">
        <f>EOD_T-A1069</f>
        <v>42094</v>
      </c>
      <c r="Z1069" s="83">
        <f t="shared" si="48"/>
        <v>0</v>
      </c>
      <c r="AA1069" s="83" t="e">
        <f t="shared" si="49"/>
        <v>#DIV/0!</v>
      </c>
      <c r="AB1069" s="83" t="e">
        <f>AA1069-XJO_90DSMR</f>
        <v>#DIV/0!</v>
      </c>
      <c r="AC1069" s="83" t="e">
        <f t="shared" si="50"/>
        <v>#DIV/0!</v>
      </c>
    </row>
    <row r="1070" spans="25:29" x14ac:dyDescent="0.25">
      <c r="Y1070" s="84">
        <f>EOD_T-A1070</f>
        <v>42094</v>
      </c>
      <c r="Z1070" s="83">
        <f t="shared" si="48"/>
        <v>0</v>
      </c>
      <c r="AA1070" s="83" t="e">
        <f t="shared" si="49"/>
        <v>#DIV/0!</v>
      </c>
      <c r="AB1070" s="83" t="e">
        <f>AA1070-XJO_90DSMR</f>
        <v>#DIV/0!</v>
      </c>
      <c r="AC1070" s="83" t="e">
        <f t="shared" si="50"/>
        <v>#DIV/0!</v>
      </c>
    </row>
    <row r="1071" spans="25:29" x14ac:dyDescent="0.25">
      <c r="Y1071" s="84">
        <f>EOD_T-A1071</f>
        <v>42094</v>
      </c>
      <c r="Z1071" s="83">
        <f t="shared" si="48"/>
        <v>0</v>
      </c>
      <c r="AA1071" s="83" t="e">
        <f t="shared" si="49"/>
        <v>#DIV/0!</v>
      </c>
      <c r="AB1071" s="83" t="e">
        <f>AA1071-XJO_90DSMR</f>
        <v>#DIV/0!</v>
      </c>
      <c r="AC1071" s="83" t="e">
        <f t="shared" si="50"/>
        <v>#DIV/0!</v>
      </c>
    </row>
    <row r="1072" spans="25:29" x14ac:dyDescent="0.25">
      <c r="Y1072" s="84">
        <f>EOD_T-A1072</f>
        <v>42094</v>
      </c>
      <c r="Z1072" s="83">
        <f t="shared" si="48"/>
        <v>0</v>
      </c>
      <c r="AA1072" s="83" t="e">
        <f t="shared" si="49"/>
        <v>#DIV/0!</v>
      </c>
      <c r="AB1072" s="83" t="e">
        <f>AA1072-XJO_90DSMR</f>
        <v>#DIV/0!</v>
      </c>
      <c r="AC1072" s="83" t="e">
        <f t="shared" si="50"/>
        <v>#DIV/0!</v>
      </c>
    </row>
    <row r="1073" spans="25:29" x14ac:dyDescent="0.25">
      <c r="Y1073" s="84">
        <f>EOD_T-A1073</f>
        <v>42094</v>
      </c>
      <c r="Z1073" s="83">
        <f t="shared" si="48"/>
        <v>0</v>
      </c>
      <c r="AA1073" s="83" t="e">
        <f t="shared" si="49"/>
        <v>#DIV/0!</v>
      </c>
      <c r="AB1073" s="83" t="e">
        <f>AA1073-XJO_90DSMR</f>
        <v>#DIV/0!</v>
      </c>
      <c r="AC1073" s="83" t="e">
        <f t="shared" si="50"/>
        <v>#DIV/0!</v>
      </c>
    </row>
    <row r="1074" spans="25:29" x14ac:dyDescent="0.25">
      <c r="Y1074" s="84">
        <f>EOD_T-A1074</f>
        <v>42094</v>
      </c>
      <c r="Z1074" s="83">
        <f t="shared" si="48"/>
        <v>0</v>
      </c>
      <c r="AA1074" s="83" t="e">
        <f t="shared" si="49"/>
        <v>#DIV/0!</v>
      </c>
      <c r="AB1074" s="83" t="e">
        <f>AA1074-XJO_90DSMR</f>
        <v>#DIV/0!</v>
      </c>
      <c r="AC1074" s="83" t="e">
        <f t="shared" si="50"/>
        <v>#DIV/0!</v>
      </c>
    </row>
    <row r="1075" spans="25:29" x14ac:dyDescent="0.25">
      <c r="Y1075" s="84">
        <f>EOD_T-A1075</f>
        <v>42094</v>
      </c>
      <c r="Z1075" s="83">
        <f t="shared" si="48"/>
        <v>0</v>
      </c>
      <c r="AA1075" s="83" t="e">
        <f t="shared" si="49"/>
        <v>#DIV/0!</v>
      </c>
      <c r="AB1075" s="83" t="e">
        <f>AA1075-XJO_90DSMR</f>
        <v>#DIV/0!</v>
      </c>
      <c r="AC1075" s="83" t="e">
        <f t="shared" si="50"/>
        <v>#DIV/0!</v>
      </c>
    </row>
    <row r="1076" spans="25:29" x14ac:dyDescent="0.25">
      <c r="Y1076" s="84">
        <f>EOD_T-A1076</f>
        <v>42094</v>
      </c>
      <c r="Z1076" s="83">
        <f t="shared" si="48"/>
        <v>0</v>
      </c>
      <c r="AA1076" s="83" t="e">
        <f t="shared" si="49"/>
        <v>#DIV/0!</v>
      </c>
      <c r="AB1076" s="83" t="e">
        <f>AA1076-XJO_90DSMR</f>
        <v>#DIV/0!</v>
      </c>
      <c r="AC1076" s="83" t="e">
        <f t="shared" si="50"/>
        <v>#DIV/0!</v>
      </c>
    </row>
    <row r="1077" spans="25:29" x14ac:dyDescent="0.25">
      <c r="Y1077" s="84">
        <f>EOD_T-A1077</f>
        <v>42094</v>
      </c>
      <c r="Z1077" s="83">
        <f t="shared" si="48"/>
        <v>0</v>
      </c>
      <c r="AA1077" s="83" t="e">
        <f t="shared" si="49"/>
        <v>#DIV/0!</v>
      </c>
      <c r="AB1077" s="83" t="e">
        <f>AA1077-XJO_90DSMR</f>
        <v>#DIV/0!</v>
      </c>
      <c r="AC1077" s="83" t="e">
        <f t="shared" si="50"/>
        <v>#DIV/0!</v>
      </c>
    </row>
    <row r="1078" spans="25:29" x14ac:dyDescent="0.25">
      <c r="Y1078" s="84">
        <f>EOD_T-A1078</f>
        <v>42094</v>
      </c>
      <c r="Z1078" s="83">
        <f t="shared" si="48"/>
        <v>0</v>
      </c>
      <c r="AA1078" s="83" t="e">
        <f t="shared" si="49"/>
        <v>#DIV/0!</v>
      </c>
      <c r="AB1078" s="83" t="e">
        <f>AA1078-XJO_90DSMR</f>
        <v>#DIV/0!</v>
      </c>
      <c r="AC1078" s="83" t="e">
        <f t="shared" si="50"/>
        <v>#DIV/0!</v>
      </c>
    </row>
    <row r="1079" spans="25:29" x14ac:dyDescent="0.25">
      <c r="Y1079" s="84">
        <f>EOD_T-A1079</f>
        <v>42094</v>
      </c>
      <c r="Z1079" s="83">
        <f t="shared" si="48"/>
        <v>0</v>
      </c>
      <c r="AA1079" s="83" t="e">
        <f t="shared" si="49"/>
        <v>#DIV/0!</v>
      </c>
      <c r="AB1079" s="83" t="e">
        <f>AA1079-XJO_90DSMR</f>
        <v>#DIV/0!</v>
      </c>
      <c r="AC1079" s="83" t="e">
        <f t="shared" si="50"/>
        <v>#DIV/0!</v>
      </c>
    </row>
    <row r="1080" spans="25:29" x14ac:dyDescent="0.25">
      <c r="Y1080" s="84">
        <f>EOD_T-A1080</f>
        <v>42094</v>
      </c>
      <c r="Z1080" s="83">
        <f t="shared" si="48"/>
        <v>0</v>
      </c>
      <c r="AA1080" s="83" t="e">
        <f t="shared" si="49"/>
        <v>#DIV/0!</v>
      </c>
      <c r="AB1080" s="83" t="e">
        <f>AA1080-XJO_90DSMR</f>
        <v>#DIV/0!</v>
      </c>
      <c r="AC1080" s="83" t="e">
        <f t="shared" si="50"/>
        <v>#DIV/0!</v>
      </c>
    </row>
    <row r="1081" spans="25:29" x14ac:dyDescent="0.25">
      <c r="Y1081" s="84">
        <f>EOD_T-A1081</f>
        <v>42094</v>
      </c>
      <c r="Z1081" s="83">
        <f t="shared" si="48"/>
        <v>0</v>
      </c>
      <c r="AA1081" s="83" t="e">
        <f t="shared" si="49"/>
        <v>#DIV/0!</v>
      </c>
      <c r="AB1081" s="83" t="e">
        <f>AA1081-XJO_90DSMR</f>
        <v>#DIV/0!</v>
      </c>
      <c r="AC1081" s="83" t="e">
        <f t="shared" si="50"/>
        <v>#DIV/0!</v>
      </c>
    </row>
    <row r="1082" spans="25:29" x14ac:dyDescent="0.25">
      <c r="Y1082" s="84">
        <f>EOD_T-A1082</f>
        <v>42094</v>
      </c>
      <c r="Z1082" s="83">
        <f t="shared" si="48"/>
        <v>0</v>
      </c>
      <c r="AA1082" s="83" t="e">
        <f t="shared" si="49"/>
        <v>#DIV/0!</v>
      </c>
      <c r="AB1082" s="83" t="e">
        <f>AA1082-XJO_90DSMR</f>
        <v>#DIV/0!</v>
      </c>
      <c r="AC1082" s="83" t="e">
        <f t="shared" si="50"/>
        <v>#DIV/0!</v>
      </c>
    </row>
    <row r="1083" spans="25:29" x14ac:dyDescent="0.25">
      <c r="Y1083" s="84">
        <f>EOD_T-A1083</f>
        <v>42094</v>
      </c>
      <c r="Z1083" s="83">
        <f t="shared" si="48"/>
        <v>0</v>
      </c>
      <c r="AA1083" s="83" t="e">
        <f t="shared" si="49"/>
        <v>#DIV/0!</v>
      </c>
      <c r="AB1083" s="83" t="e">
        <f>AA1083-XJO_90DSMR</f>
        <v>#DIV/0!</v>
      </c>
      <c r="AC1083" s="83" t="e">
        <f t="shared" si="50"/>
        <v>#DIV/0!</v>
      </c>
    </row>
    <row r="1084" spans="25:29" x14ac:dyDescent="0.25">
      <c r="Y1084" s="84">
        <f>EOD_T-A1084</f>
        <v>42094</v>
      </c>
      <c r="Z1084" s="83">
        <f t="shared" si="48"/>
        <v>0</v>
      </c>
      <c r="AA1084" s="83" t="e">
        <f t="shared" si="49"/>
        <v>#DIV/0!</v>
      </c>
      <c r="AB1084" s="83" t="e">
        <f>AA1084-XJO_90DSMR</f>
        <v>#DIV/0!</v>
      </c>
      <c r="AC1084" s="83" t="e">
        <f t="shared" si="50"/>
        <v>#DIV/0!</v>
      </c>
    </row>
    <row r="1085" spans="25:29" x14ac:dyDescent="0.25">
      <c r="Y1085" s="84">
        <f>EOD_T-A1085</f>
        <v>42094</v>
      </c>
      <c r="Z1085" s="83">
        <f t="shared" si="48"/>
        <v>0</v>
      </c>
      <c r="AA1085" s="83" t="e">
        <f t="shared" si="49"/>
        <v>#DIV/0!</v>
      </c>
      <c r="AB1085" s="83" t="e">
        <f>AA1085-XJO_90DSMR</f>
        <v>#DIV/0!</v>
      </c>
      <c r="AC1085" s="83" t="e">
        <f t="shared" si="50"/>
        <v>#DIV/0!</v>
      </c>
    </row>
    <row r="1086" spans="25:29" x14ac:dyDescent="0.25">
      <c r="Y1086" s="84">
        <f>EOD_T-A1086</f>
        <v>42094</v>
      </c>
      <c r="Z1086" s="83">
        <f t="shared" si="48"/>
        <v>0</v>
      </c>
      <c r="AA1086" s="83" t="e">
        <f t="shared" si="49"/>
        <v>#DIV/0!</v>
      </c>
      <c r="AB1086" s="83" t="e">
        <f>AA1086-XJO_90DSMR</f>
        <v>#DIV/0!</v>
      </c>
      <c r="AC1086" s="83" t="e">
        <f t="shared" si="50"/>
        <v>#DIV/0!</v>
      </c>
    </row>
    <row r="1087" spans="25:29" x14ac:dyDescent="0.25">
      <c r="Y1087" s="84">
        <f>EOD_T-A1087</f>
        <v>42094</v>
      </c>
      <c r="Z1087" s="83">
        <f t="shared" si="48"/>
        <v>0</v>
      </c>
      <c r="AA1087" s="83" t="e">
        <f t="shared" si="49"/>
        <v>#DIV/0!</v>
      </c>
      <c r="AB1087" s="83" t="e">
        <f>AA1087-XJO_90DSMR</f>
        <v>#DIV/0!</v>
      </c>
      <c r="AC1087" s="83" t="e">
        <f t="shared" si="50"/>
        <v>#DIV/0!</v>
      </c>
    </row>
    <row r="1088" spans="25:29" x14ac:dyDescent="0.25">
      <c r="Y1088" s="84">
        <f>EOD_T-A1088</f>
        <v>42094</v>
      </c>
      <c r="Z1088" s="83">
        <f t="shared" si="48"/>
        <v>0</v>
      </c>
      <c r="AA1088" s="83" t="e">
        <f t="shared" si="49"/>
        <v>#DIV/0!</v>
      </c>
      <c r="AB1088" s="83" t="e">
        <f>AA1088-XJO_90DSMR</f>
        <v>#DIV/0!</v>
      </c>
      <c r="AC1088" s="83" t="e">
        <f t="shared" si="50"/>
        <v>#DIV/0!</v>
      </c>
    </row>
    <row r="1089" spans="25:29" x14ac:dyDescent="0.25">
      <c r="Y1089" s="84">
        <f>EOD_T-A1089</f>
        <v>42094</v>
      </c>
      <c r="Z1089" s="83">
        <f t="shared" si="48"/>
        <v>0</v>
      </c>
      <c r="AA1089" s="83" t="e">
        <f t="shared" si="49"/>
        <v>#DIV/0!</v>
      </c>
      <c r="AB1089" s="83" t="e">
        <f>AA1089-XJO_90DSMR</f>
        <v>#DIV/0!</v>
      </c>
      <c r="AC1089" s="83" t="e">
        <f t="shared" si="50"/>
        <v>#DIV/0!</v>
      </c>
    </row>
    <row r="1090" spans="25:29" x14ac:dyDescent="0.25">
      <c r="Y1090" s="84">
        <f>EOD_T-A1090</f>
        <v>42094</v>
      </c>
      <c r="Z1090" s="83">
        <f t="shared" si="48"/>
        <v>0</v>
      </c>
      <c r="AA1090" s="83" t="e">
        <f t="shared" si="49"/>
        <v>#DIV/0!</v>
      </c>
      <c r="AB1090" s="83" t="e">
        <f>AA1090-XJO_90DSMR</f>
        <v>#DIV/0!</v>
      </c>
      <c r="AC1090" s="83" t="e">
        <f t="shared" si="50"/>
        <v>#DIV/0!</v>
      </c>
    </row>
    <row r="1091" spans="25:29" x14ac:dyDescent="0.25">
      <c r="Y1091" s="84">
        <f>EOD_T-A1091</f>
        <v>42094</v>
      </c>
      <c r="Z1091" s="83">
        <f t="shared" si="48"/>
        <v>0</v>
      </c>
      <c r="AA1091" s="83" t="e">
        <f t="shared" si="49"/>
        <v>#DIV/0!</v>
      </c>
      <c r="AB1091" s="83" t="e">
        <f>AA1091-XJO_90DSMR</f>
        <v>#DIV/0!</v>
      </c>
      <c r="AC1091" s="83" t="e">
        <f t="shared" si="50"/>
        <v>#DIV/0!</v>
      </c>
    </row>
    <row r="1092" spans="25:29" x14ac:dyDescent="0.25">
      <c r="Y1092" s="84">
        <f>EOD_T-A1092</f>
        <v>42094</v>
      </c>
      <c r="Z1092" s="83">
        <f t="shared" si="48"/>
        <v>0</v>
      </c>
      <c r="AA1092" s="83" t="e">
        <f t="shared" si="49"/>
        <v>#DIV/0!</v>
      </c>
      <c r="AB1092" s="83" t="e">
        <f>AA1092-XJO_90DSMR</f>
        <v>#DIV/0!</v>
      </c>
      <c r="AC1092" s="83" t="e">
        <f t="shared" si="50"/>
        <v>#DIV/0!</v>
      </c>
    </row>
    <row r="1093" spans="25:29" x14ac:dyDescent="0.25">
      <c r="Y1093" s="84">
        <f>EOD_T-A1093</f>
        <v>42094</v>
      </c>
      <c r="Z1093" s="83">
        <f t="shared" si="48"/>
        <v>0</v>
      </c>
      <c r="AA1093" s="83" t="e">
        <f t="shared" si="49"/>
        <v>#DIV/0!</v>
      </c>
      <c r="AB1093" s="83" t="e">
        <f>AA1093-XJO_90DSMR</f>
        <v>#DIV/0!</v>
      </c>
      <c r="AC1093" s="83" t="e">
        <f t="shared" si="50"/>
        <v>#DIV/0!</v>
      </c>
    </row>
    <row r="1094" spans="25:29" x14ac:dyDescent="0.25">
      <c r="Y1094" s="84">
        <f>EOD_T-A1094</f>
        <v>42094</v>
      </c>
      <c r="Z1094" s="83">
        <f t="shared" si="48"/>
        <v>0</v>
      </c>
      <c r="AA1094" s="83" t="e">
        <f t="shared" si="49"/>
        <v>#DIV/0!</v>
      </c>
      <c r="AB1094" s="83" t="e">
        <f>AA1094-XJO_90DSMR</f>
        <v>#DIV/0!</v>
      </c>
      <c r="AC1094" s="83" t="e">
        <f t="shared" si="50"/>
        <v>#DIV/0!</v>
      </c>
    </row>
    <row r="1095" spans="25:29" x14ac:dyDescent="0.25">
      <c r="Y1095" s="84">
        <f>EOD_T-A1095</f>
        <v>42094</v>
      </c>
      <c r="Z1095" s="83">
        <f t="shared" si="48"/>
        <v>0</v>
      </c>
      <c r="AA1095" s="83" t="e">
        <f t="shared" si="49"/>
        <v>#DIV/0!</v>
      </c>
      <c r="AB1095" s="83" t="e">
        <f>AA1095-XJO_90DSMR</f>
        <v>#DIV/0!</v>
      </c>
      <c r="AC1095" s="83" t="e">
        <f t="shared" si="50"/>
        <v>#DIV/0!</v>
      </c>
    </row>
    <row r="1096" spans="25:29" x14ac:dyDescent="0.25">
      <c r="Y1096" s="84">
        <f>EOD_T-A1096</f>
        <v>42094</v>
      </c>
      <c r="Z1096" s="83">
        <f t="shared" si="48"/>
        <v>0</v>
      </c>
      <c r="AA1096" s="83" t="e">
        <f t="shared" si="49"/>
        <v>#DIV/0!</v>
      </c>
      <c r="AB1096" s="83" t="e">
        <f>AA1096-XJO_90DSMR</f>
        <v>#DIV/0!</v>
      </c>
      <c r="AC1096" s="83" t="e">
        <f t="shared" si="50"/>
        <v>#DIV/0!</v>
      </c>
    </row>
    <row r="1097" spans="25:29" x14ac:dyDescent="0.25">
      <c r="Y1097" s="84">
        <f>EOD_T-A1097</f>
        <v>42094</v>
      </c>
      <c r="Z1097" s="83">
        <f t="shared" si="48"/>
        <v>0</v>
      </c>
      <c r="AA1097" s="83" t="e">
        <f t="shared" si="49"/>
        <v>#DIV/0!</v>
      </c>
      <c r="AB1097" s="83" t="e">
        <f>AA1097-XJO_90DSMR</f>
        <v>#DIV/0!</v>
      </c>
      <c r="AC1097" s="83" t="e">
        <f t="shared" si="50"/>
        <v>#DIV/0!</v>
      </c>
    </row>
    <row r="1098" spans="25:29" x14ac:dyDescent="0.25">
      <c r="Y1098" s="84">
        <f>EOD_T-A1098</f>
        <v>42094</v>
      </c>
      <c r="Z1098" s="83">
        <f t="shared" si="48"/>
        <v>0</v>
      </c>
      <c r="AA1098" s="83" t="e">
        <f t="shared" si="49"/>
        <v>#DIV/0!</v>
      </c>
      <c r="AB1098" s="83" t="e">
        <f>AA1098-XJO_90DSMR</f>
        <v>#DIV/0!</v>
      </c>
      <c r="AC1098" s="83" t="e">
        <f t="shared" si="50"/>
        <v>#DIV/0!</v>
      </c>
    </row>
    <row r="1099" spans="25:29" x14ac:dyDescent="0.25">
      <c r="Y1099" s="84">
        <f>EOD_T-A1099</f>
        <v>42094</v>
      </c>
      <c r="Z1099" s="83">
        <f t="shared" si="48"/>
        <v>0</v>
      </c>
      <c r="AA1099" s="83" t="e">
        <f t="shared" si="49"/>
        <v>#DIV/0!</v>
      </c>
      <c r="AB1099" s="83" t="e">
        <f>AA1099-XJO_90DSMR</f>
        <v>#DIV/0!</v>
      </c>
      <c r="AC1099" s="83" t="e">
        <f t="shared" si="50"/>
        <v>#DIV/0!</v>
      </c>
    </row>
    <row r="1100" spans="25:29" x14ac:dyDescent="0.25">
      <c r="Y1100" s="84">
        <f>EOD_T-A1100</f>
        <v>42094</v>
      </c>
      <c r="Z1100" s="83">
        <f t="shared" ref="Z1100:Z1163" si="51">B1100-B1102</f>
        <v>0</v>
      </c>
      <c r="AA1100" s="83" t="e">
        <f t="shared" ref="AA1100:AA1163" si="52">Z1100/B1101*100</f>
        <v>#DIV/0!</v>
      </c>
      <c r="AB1100" s="83" t="e">
        <f>AA1100-XJO_90DSMR</f>
        <v>#DIV/0!</v>
      </c>
      <c r="AC1100" s="83" t="e">
        <f t="shared" ref="AC1100:AC1163" si="53">AB1100*AB1100</f>
        <v>#DIV/0!</v>
      </c>
    </row>
    <row r="1101" spans="25:29" x14ac:dyDescent="0.25">
      <c r="Y1101" s="84">
        <f>EOD_T-A1101</f>
        <v>42094</v>
      </c>
      <c r="Z1101" s="83">
        <f t="shared" si="51"/>
        <v>0</v>
      </c>
      <c r="AA1101" s="83" t="e">
        <f t="shared" si="52"/>
        <v>#DIV/0!</v>
      </c>
      <c r="AB1101" s="83" t="e">
        <f>AA1101-XJO_90DSMR</f>
        <v>#DIV/0!</v>
      </c>
      <c r="AC1101" s="83" t="e">
        <f t="shared" si="53"/>
        <v>#DIV/0!</v>
      </c>
    </row>
    <row r="1102" spans="25:29" x14ac:dyDescent="0.25">
      <c r="Y1102" s="84">
        <f>EOD_T-A1102</f>
        <v>42094</v>
      </c>
      <c r="Z1102" s="83">
        <f t="shared" si="51"/>
        <v>0</v>
      </c>
      <c r="AA1102" s="83" t="e">
        <f t="shared" si="52"/>
        <v>#DIV/0!</v>
      </c>
      <c r="AB1102" s="83" t="e">
        <f>AA1102-XJO_90DSMR</f>
        <v>#DIV/0!</v>
      </c>
      <c r="AC1102" s="83" t="e">
        <f t="shared" si="53"/>
        <v>#DIV/0!</v>
      </c>
    </row>
    <row r="1103" spans="25:29" x14ac:dyDescent="0.25">
      <c r="Y1103" s="84">
        <f>EOD_T-A1103</f>
        <v>42094</v>
      </c>
      <c r="Z1103" s="83">
        <f t="shared" si="51"/>
        <v>0</v>
      </c>
      <c r="AA1103" s="83" t="e">
        <f t="shared" si="52"/>
        <v>#DIV/0!</v>
      </c>
      <c r="AB1103" s="83" t="e">
        <f>AA1103-XJO_90DSMR</f>
        <v>#DIV/0!</v>
      </c>
      <c r="AC1103" s="83" t="e">
        <f t="shared" si="53"/>
        <v>#DIV/0!</v>
      </c>
    </row>
    <row r="1104" spans="25:29" x14ac:dyDescent="0.25">
      <c r="Y1104" s="84">
        <f>EOD_T-A1104</f>
        <v>42094</v>
      </c>
      <c r="Z1104" s="83">
        <f t="shared" si="51"/>
        <v>0</v>
      </c>
      <c r="AA1104" s="83" t="e">
        <f t="shared" si="52"/>
        <v>#DIV/0!</v>
      </c>
      <c r="AB1104" s="83" t="e">
        <f>AA1104-XJO_90DSMR</f>
        <v>#DIV/0!</v>
      </c>
      <c r="AC1104" s="83" t="e">
        <f t="shared" si="53"/>
        <v>#DIV/0!</v>
      </c>
    </row>
    <row r="1105" spans="25:29" x14ac:dyDescent="0.25">
      <c r="Y1105" s="84">
        <f>EOD_T-A1105</f>
        <v>42094</v>
      </c>
      <c r="Z1105" s="83">
        <f t="shared" si="51"/>
        <v>0</v>
      </c>
      <c r="AA1105" s="83" t="e">
        <f t="shared" si="52"/>
        <v>#DIV/0!</v>
      </c>
      <c r="AB1105" s="83" t="e">
        <f>AA1105-XJO_90DSMR</f>
        <v>#DIV/0!</v>
      </c>
      <c r="AC1105" s="83" t="e">
        <f t="shared" si="53"/>
        <v>#DIV/0!</v>
      </c>
    </row>
    <row r="1106" spans="25:29" x14ac:dyDescent="0.25">
      <c r="Y1106" s="84">
        <f>EOD_T-A1106</f>
        <v>42094</v>
      </c>
      <c r="Z1106" s="83">
        <f t="shared" si="51"/>
        <v>0</v>
      </c>
      <c r="AA1106" s="83" t="e">
        <f t="shared" si="52"/>
        <v>#DIV/0!</v>
      </c>
      <c r="AB1106" s="83" t="e">
        <f>AA1106-XJO_90DSMR</f>
        <v>#DIV/0!</v>
      </c>
      <c r="AC1106" s="83" t="e">
        <f t="shared" si="53"/>
        <v>#DIV/0!</v>
      </c>
    </row>
    <row r="1107" spans="25:29" x14ac:dyDescent="0.25">
      <c r="Y1107" s="84">
        <f>EOD_T-A1107</f>
        <v>42094</v>
      </c>
      <c r="Z1107" s="83">
        <f t="shared" si="51"/>
        <v>0</v>
      </c>
      <c r="AA1107" s="83" t="e">
        <f t="shared" si="52"/>
        <v>#DIV/0!</v>
      </c>
      <c r="AB1107" s="83" t="e">
        <f>AA1107-XJO_90DSMR</f>
        <v>#DIV/0!</v>
      </c>
      <c r="AC1107" s="83" t="e">
        <f t="shared" si="53"/>
        <v>#DIV/0!</v>
      </c>
    </row>
    <row r="1108" spans="25:29" x14ac:dyDescent="0.25">
      <c r="Y1108" s="84">
        <f>EOD_T-A1108</f>
        <v>42094</v>
      </c>
      <c r="Z1108" s="83">
        <f t="shared" si="51"/>
        <v>0</v>
      </c>
      <c r="AA1108" s="83" t="e">
        <f t="shared" si="52"/>
        <v>#DIV/0!</v>
      </c>
      <c r="AB1108" s="83" t="e">
        <f>AA1108-XJO_90DSMR</f>
        <v>#DIV/0!</v>
      </c>
      <c r="AC1108" s="83" t="e">
        <f t="shared" si="53"/>
        <v>#DIV/0!</v>
      </c>
    </row>
    <row r="1109" spans="25:29" x14ac:dyDescent="0.25">
      <c r="Y1109" s="84">
        <f>EOD_T-A1109</f>
        <v>42094</v>
      </c>
      <c r="Z1109" s="83">
        <f t="shared" si="51"/>
        <v>0</v>
      </c>
      <c r="AA1109" s="83" t="e">
        <f t="shared" si="52"/>
        <v>#DIV/0!</v>
      </c>
      <c r="AB1109" s="83" t="e">
        <f>AA1109-XJO_90DSMR</f>
        <v>#DIV/0!</v>
      </c>
      <c r="AC1109" s="83" t="e">
        <f t="shared" si="53"/>
        <v>#DIV/0!</v>
      </c>
    </row>
    <row r="1110" spans="25:29" x14ac:dyDescent="0.25">
      <c r="Y1110" s="84">
        <f>EOD_T-A1110</f>
        <v>42094</v>
      </c>
      <c r="Z1110" s="83">
        <f t="shared" si="51"/>
        <v>0</v>
      </c>
      <c r="AA1110" s="83" t="e">
        <f t="shared" si="52"/>
        <v>#DIV/0!</v>
      </c>
      <c r="AB1110" s="83" t="e">
        <f>AA1110-XJO_90DSMR</f>
        <v>#DIV/0!</v>
      </c>
      <c r="AC1110" s="83" t="e">
        <f t="shared" si="53"/>
        <v>#DIV/0!</v>
      </c>
    </row>
    <row r="1111" spans="25:29" x14ac:dyDescent="0.25">
      <c r="Y1111" s="84">
        <f>EOD_T-A1111</f>
        <v>42094</v>
      </c>
      <c r="Z1111" s="83">
        <f t="shared" si="51"/>
        <v>0</v>
      </c>
      <c r="AA1111" s="83" t="e">
        <f t="shared" si="52"/>
        <v>#DIV/0!</v>
      </c>
      <c r="AB1111" s="83" t="e">
        <f>AA1111-XJO_90DSMR</f>
        <v>#DIV/0!</v>
      </c>
      <c r="AC1111" s="83" t="e">
        <f t="shared" si="53"/>
        <v>#DIV/0!</v>
      </c>
    </row>
    <row r="1112" spans="25:29" x14ac:dyDescent="0.25">
      <c r="Y1112" s="84">
        <f>EOD_T-A1112</f>
        <v>42094</v>
      </c>
      <c r="Z1112" s="83">
        <f t="shared" si="51"/>
        <v>0</v>
      </c>
      <c r="AA1112" s="83" t="e">
        <f t="shared" si="52"/>
        <v>#DIV/0!</v>
      </c>
      <c r="AB1112" s="83" t="e">
        <f>AA1112-XJO_90DSMR</f>
        <v>#DIV/0!</v>
      </c>
      <c r="AC1112" s="83" t="e">
        <f t="shared" si="53"/>
        <v>#DIV/0!</v>
      </c>
    </row>
    <row r="1113" spans="25:29" x14ac:dyDescent="0.25">
      <c r="Y1113" s="84">
        <f>EOD_T-A1113</f>
        <v>42094</v>
      </c>
      <c r="Z1113" s="83">
        <f t="shared" si="51"/>
        <v>0</v>
      </c>
      <c r="AA1113" s="83" t="e">
        <f t="shared" si="52"/>
        <v>#DIV/0!</v>
      </c>
      <c r="AB1113" s="83" t="e">
        <f>AA1113-XJO_90DSMR</f>
        <v>#DIV/0!</v>
      </c>
      <c r="AC1113" s="83" t="e">
        <f t="shared" si="53"/>
        <v>#DIV/0!</v>
      </c>
    </row>
    <row r="1114" spans="25:29" x14ac:dyDescent="0.25">
      <c r="Y1114" s="84">
        <f>EOD_T-A1114</f>
        <v>42094</v>
      </c>
      <c r="Z1114" s="83">
        <f t="shared" si="51"/>
        <v>0</v>
      </c>
      <c r="AA1114" s="83" t="e">
        <f t="shared" si="52"/>
        <v>#DIV/0!</v>
      </c>
      <c r="AB1114" s="83" t="e">
        <f>AA1114-XJO_90DSMR</f>
        <v>#DIV/0!</v>
      </c>
      <c r="AC1114" s="83" t="e">
        <f t="shared" si="53"/>
        <v>#DIV/0!</v>
      </c>
    </row>
    <row r="1115" spans="25:29" x14ac:dyDescent="0.25">
      <c r="Y1115" s="84">
        <f>EOD_T-A1115</f>
        <v>42094</v>
      </c>
      <c r="Z1115" s="83">
        <f t="shared" si="51"/>
        <v>0</v>
      </c>
      <c r="AA1115" s="83" t="e">
        <f t="shared" si="52"/>
        <v>#DIV/0!</v>
      </c>
      <c r="AB1115" s="83" t="e">
        <f>AA1115-XJO_90DSMR</f>
        <v>#DIV/0!</v>
      </c>
      <c r="AC1115" s="83" t="e">
        <f t="shared" si="53"/>
        <v>#DIV/0!</v>
      </c>
    </row>
    <row r="1116" spans="25:29" x14ac:dyDescent="0.25">
      <c r="Y1116" s="84">
        <f>EOD_T-A1116</f>
        <v>42094</v>
      </c>
      <c r="Z1116" s="83">
        <f t="shared" si="51"/>
        <v>0</v>
      </c>
      <c r="AA1116" s="83" t="e">
        <f t="shared" si="52"/>
        <v>#DIV/0!</v>
      </c>
      <c r="AB1116" s="83" t="e">
        <f>AA1116-XJO_90DSMR</f>
        <v>#DIV/0!</v>
      </c>
      <c r="AC1116" s="83" t="e">
        <f t="shared" si="53"/>
        <v>#DIV/0!</v>
      </c>
    </row>
    <row r="1117" spans="25:29" x14ac:dyDescent="0.25">
      <c r="Y1117" s="84">
        <f>EOD_T-A1117</f>
        <v>42094</v>
      </c>
      <c r="Z1117" s="83">
        <f t="shared" si="51"/>
        <v>0</v>
      </c>
      <c r="AA1117" s="83" t="e">
        <f t="shared" si="52"/>
        <v>#DIV/0!</v>
      </c>
      <c r="AB1117" s="83" t="e">
        <f>AA1117-XJO_90DSMR</f>
        <v>#DIV/0!</v>
      </c>
      <c r="AC1117" s="83" t="e">
        <f t="shared" si="53"/>
        <v>#DIV/0!</v>
      </c>
    </row>
    <row r="1118" spans="25:29" x14ac:dyDescent="0.25">
      <c r="Y1118" s="84">
        <f>EOD_T-A1118</f>
        <v>42094</v>
      </c>
      <c r="Z1118" s="83">
        <f t="shared" si="51"/>
        <v>0</v>
      </c>
      <c r="AA1118" s="83" t="e">
        <f t="shared" si="52"/>
        <v>#DIV/0!</v>
      </c>
      <c r="AB1118" s="83" t="e">
        <f>AA1118-XJO_90DSMR</f>
        <v>#DIV/0!</v>
      </c>
      <c r="AC1118" s="83" t="e">
        <f t="shared" si="53"/>
        <v>#DIV/0!</v>
      </c>
    </row>
    <row r="1119" spans="25:29" x14ac:dyDescent="0.25">
      <c r="Y1119" s="84">
        <f>EOD_T-A1119</f>
        <v>42094</v>
      </c>
      <c r="Z1119" s="83">
        <f t="shared" si="51"/>
        <v>0</v>
      </c>
      <c r="AA1119" s="83" t="e">
        <f t="shared" si="52"/>
        <v>#DIV/0!</v>
      </c>
      <c r="AB1119" s="83" t="e">
        <f>AA1119-XJO_90DSMR</f>
        <v>#DIV/0!</v>
      </c>
      <c r="AC1119" s="83" t="e">
        <f t="shared" si="53"/>
        <v>#DIV/0!</v>
      </c>
    </row>
    <row r="1120" spans="25:29" x14ac:dyDescent="0.25">
      <c r="Y1120" s="84">
        <f>EOD_T-A1120</f>
        <v>42094</v>
      </c>
      <c r="Z1120" s="83">
        <f t="shared" si="51"/>
        <v>0</v>
      </c>
      <c r="AA1120" s="83" t="e">
        <f t="shared" si="52"/>
        <v>#DIV/0!</v>
      </c>
      <c r="AB1120" s="83" t="e">
        <f>AA1120-XJO_90DSMR</f>
        <v>#DIV/0!</v>
      </c>
      <c r="AC1120" s="83" t="e">
        <f t="shared" si="53"/>
        <v>#DIV/0!</v>
      </c>
    </row>
    <row r="1121" spans="25:29" x14ac:dyDescent="0.25">
      <c r="Y1121" s="84">
        <f>EOD_T-A1121</f>
        <v>42094</v>
      </c>
      <c r="Z1121" s="83">
        <f t="shared" si="51"/>
        <v>0</v>
      </c>
      <c r="AA1121" s="83" t="e">
        <f t="shared" si="52"/>
        <v>#DIV/0!</v>
      </c>
      <c r="AB1121" s="83" t="e">
        <f>AA1121-XJO_90DSMR</f>
        <v>#DIV/0!</v>
      </c>
      <c r="AC1121" s="83" t="e">
        <f t="shared" si="53"/>
        <v>#DIV/0!</v>
      </c>
    </row>
    <row r="1122" spans="25:29" x14ac:dyDescent="0.25">
      <c r="Y1122" s="84">
        <f>EOD_T-A1122</f>
        <v>42094</v>
      </c>
      <c r="Z1122" s="83">
        <f t="shared" si="51"/>
        <v>0</v>
      </c>
      <c r="AA1122" s="83" t="e">
        <f t="shared" si="52"/>
        <v>#DIV/0!</v>
      </c>
      <c r="AB1122" s="83" t="e">
        <f>AA1122-XJO_90DSMR</f>
        <v>#DIV/0!</v>
      </c>
      <c r="AC1122" s="83" t="e">
        <f t="shared" si="53"/>
        <v>#DIV/0!</v>
      </c>
    </row>
    <row r="1123" spans="25:29" x14ac:dyDescent="0.25">
      <c r="Y1123" s="84">
        <f>EOD_T-A1123</f>
        <v>42094</v>
      </c>
      <c r="Z1123" s="83">
        <f t="shared" si="51"/>
        <v>0</v>
      </c>
      <c r="AA1123" s="83" t="e">
        <f t="shared" si="52"/>
        <v>#DIV/0!</v>
      </c>
      <c r="AB1123" s="83" t="e">
        <f>AA1123-XJO_90DSMR</f>
        <v>#DIV/0!</v>
      </c>
      <c r="AC1123" s="83" t="e">
        <f t="shared" si="53"/>
        <v>#DIV/0!</v>
      </c>
    </row>
    <row r="1124" spans="25:29" x14ac:dyDescent="0.25">
      <c r="Y1124" s="84">
        <f>EOD_T-A1124</f>
        <v>42094</v>
      </c>
      <c r="Z1124" s="83">
        <f t="shared" si="51"/>
        <v>0</v>
      </c>
      <c r="AA1124" s="83" t="e">
        <f t="shared" si="52"/>
        <v>#DIV/0!</v>
      </c>
      <c r="AB1124" s="83" t="e">
        <f>AA1124-XJO_90DSMR</f>
        <v>#DIV/0!</v>
      </c>
      <c r="AC1124" s="83" t="e">
        <f t="shared" si="53"/>
        <v>#DIV/0!</v>
      </c>
    </row>
    <row r="1125" spans="25:29" x14ac:dyDescent="0.25">
      <c r="Y1125" s="84">
        <f>EOD_T-A1125</f>
        <v>42094</v>
      </c>
      <c r="Z1125" s="83">
        <f t="shared" si="51"/>
        <v>0</v>
      </c>
      <c r="AA1125" s="83" t="e">
        <f t="shared" si="52"/>
        <v>#DIV/0!</v>
      </c>
      <c r="AB1125" s="83" t="e">
        <f>AA1125-XJO_90DSMR</f>
        <v>#DIV/0!</v>
      </c>
      <c r="AC1125" s="83" t="e">
        <f t="shared" si="53"/>
        <v>#DIV/0!</v>
      </c>
    </row>
    <row r="1126" spans="25:29" x14ac:dyDescent="0.25">
      <c r="Y1126" s="84">
        <f>EOD_T-A1126</f>
        <v>42094</v>
      </c>
      <c r="Z1126" s="83">
        <f t="shared" si="51"/>
        <v>0</v>
      </c>
      <c r="AA1126" s="83" t="e">
        <f t="shared" si="52"/>
        <v>#DIV/0!</v>
      </c>
      <c r="AB1126" s="83" t="e">
        <f>AA1126-XJO_90DSMR</f>
        <v>#DIV/0!</v>
      </c>
      <c r="AC1126" s="83" t="e">
        <f t="shared" si="53"/>
        <v>#DIV/0!</v>
      </c>
    </row>
    <row r="1127" spans="25:29" x14ac:dyDescent="0.25">
      <c r="Y1127" s="84">
        <f>EOD_T-A1127</f>
        <v>42094</v>
      </c>
      <c r="Z1127" s="83">
        <f t="shared" si="51"/>
        <v>0</v>
      </c>
      <c r="AA1127" s="83" t="e">
        <f t="shared" si="52"/>
        <v>#DIV/0!</v>
      </c>
      <c r="AB1127" s="83" t="e">
        <f>AA1127-XJO_90DSMR</f>
        <v>#DIV/0!</v>
      </c>
      <c r="AC1127" s="83" t="e">
        <f t="shared" si="53"/>
        <v>#DIV/0!</v>
      </c>
    </row>
    <row r="1128" spans="25:29" x14ac:dyDescent="0.25">
      <c r="Y1128" s="84">
        <f>EOD_T-A1128</f>
        <v>42094</v>
      </c>
      <c r="Z1128" s="83">
        <f t="shared" si="51"/>
        <v>0</v>
      </c>
      <c r="AA1128" s="83" t="e">
        <f t="shared" si="52"/>
        <v>#DIV/0!</v>
      </c>
      <c r="AB1128" s="83" t="e">
        <f>AA1128-XJO_90DSMR</f>
        <v>#DIV/0!</v>
      </c>
      <c r="AC1128" s="83" t="e">
        <f t="shared" si="53"/>
        <v>#DIV/0!</v>
      </c>
    </row>
    <row r="1129" spans="25:29" x14ac:dyDescent="0.25">
      <c r="Y1129" s="84">
        <f>EOD_T-A1129</f>
        <v>42094</v>
      </c>
      <c r="Z1129" s="83">
        <f t="shared" si="51"/>
        <v>0</v>
      </c>
      <c r="AA1129" s="83" t="e">
        <f t="shared" si="52"/>
        <v>#DIV/0!</v>
      </c>
      <c r="AB1129" s="83" t="e">
        <f>AA1129-XJO_90DSMR</f>
        <v>#DIV/0!</v>
      </c>
      <c r="AC1129" s="83" t="e">
        <f t="shared" si="53"/>
        <v>#DIV/0!</v>
      </c>
    </row>
    <row r="1130" spans="25:29" x14ac:dyDescent="0.25">
      <c r="Y1130" s="84">
        <f>EOD_T-A1130</f>
        <v>42094</v>
      </c>
      <c r="Z1130" s="83">
        <f t="shared" si="51"/>
        <v>0</v>
      </c>
      <c r="AA1130" s="83" t="e">
        <f t="shared" si="52"/>
        <v>#DIV/0!</v>
      </c>
      <c r="AB1130" s="83" t="e">
        <f>AA1130-XJO_90DSMR</f>
        <v>#DIV/0!</v>
      </c>
      <c r="AC1130" s="83" t="e">
        <f t="shared" si="53"/>
        <v>#DIV/0!</v>
      </c>
    </row>
    <row r="1131" spans="25:29" x14ac:dyDescent="0.25">
      <c r="Y1131" s="84">
        <f>EOD_T-A1131</f>
        <v>42094</v>
      </c>
      <c r="Z1131" s="83">
        <f t="shared" si="51"/>
        <v>0</v>
      </c>
      <c r="AA1131" s="83" t="e">
        <f t="shared" si="52"/>
        <v>#DIV/0!</v>
      </c>
      <c r="AB1131" s="83" t="e">
        <f>AA1131-XJO_90DSMR</f>
        <v>#DIV/0!</v>
      </c>
      <c r="AC1131" s="83" t="e">
        <f t="shared" si="53"/>
        <v>#DIV/0!</v>
      </c>
    </row>
    <row r="1132" spans="25:29" x14ac:dyDescent="0.25">
      <c r="Y1132" s="84">
        <f>EOD_T-A1132</f>
        <v>42094</v>
      </c>
      <c r="Z1132" s="83">
        <f t="shared" si="51"/>
        <v>0</v>
      </c>
      <c r="AA1132" s="83" t="e">
        <f t="shared" si="52"/>
        <v>#DIV/0!</v>
      </c>
      <c r="AB1132" s="83" t="e">
        <f>AA1132-XJO_90DSMR</f>
        <v>#DIV/0!</v>
      </c>
      <c r="AC1132" s="83" t="e">
        <f t="shared" si="53"/>
        <v>#DIV/0!</v>
      </c>
    </row>
    <row r="1133" spans="25:29" x14ac:dyDescent="0.25">
      <c r="Y1133" s="84">
        <f>EOD_T-A1133</f>
        <v>42094</v>
      </c>
      <c r="Z1133" s="83">
        <f t="shared" si="51"/>
        <v>0</v>
      </c>
      <c r="AA1133" s="83" t="e">
        <f t="shared" si="52"/>
        <v>#DIV/0!</v>
      </c>
      <c r="AB1133" s="83" t="e">
        <f>AA1133-XJO_90DSMR</f>
        <v>#DIV/0!</v>
      </c>
      <c r="AC1133" s="83" t="e">
        <f t="shared" si="53"/>
        <v>#DIV/0!</v>
      </c>
    </row>
    <row r="1134" spans="25:29" x14ac:dyDescent="0.25">
      <c r="Y1134" s="84">
        <f>EOD_T-A1134</f>
        <v>42094</v>
      </c>
      <c r="Z1134" s="83">
        <f t="shared" si="51"/>
        <v>0</v>
      </c>
      <c r="AA1134" s="83" t="e">
        <f t="shared" si="52"/>
        <v>#DIV/0!</v>
      </c>
      <c r="AB1134" s="83" t="e">
        <f>AA1134-XJO_90DSMR</f>
        <v>#DIV/0!</v>
      </c>
      <c r="AC1134" s="83" t="e">
        <f t="shared" si="53"/>
        <v>#DIV/0!</v>
      </c>
    </row>
    <row r="1135" spans="25:29" x14ac:dyDescent="0.25">
      <c r="Y1135" s="84">
        <f>EOD_T-A1135</f>
        <v>42094</v>
      </c>
      <c r="Z1135" s="83">
        <f t="shared" si="51"/>
        <v>0</v>
      </c>
      <c r="AA1135" s="83" t="e">
        <f t="shared" si="52"/>
        <v>#DIV/0!</v>
      </c>
      <c r="AB1135" s="83" t="e">
        <f>AA1135-XJO_90DSMR</f>
        <v>#DIV/0!</v>
      </c>
      <c r="AC1135" s="83" t="e">
        <f t="shared" si="53"/>
        <v>#DIV/0!</v>
      </c>
    </row>
    <row r="1136" spans="25:29" x14ac:dyDescent="0.25">
      <c r="Y1136" s="84">
        <f>EOD_T-A1136</f>
        <v>42094</v>
      </c>
      <c r="Z1136" s="83">
        <f t="shared" si="51"/>
        <v>0</v>
      </c>
      <c r="AA1136" s="83" t="e">
        <f t="shared" si="52"/>
        <v>#DIV/0!</v>
      </c>
      <c r="AB1136" s="83" t="e">
        <f>AA1136-XJO_90DSMR</f>
        <v>#DIV/0!</v>
      </c>
      <c r="AC1136" s="83" t="e">
        <f t="shared" si="53"/>
        <v>#DIV/0!</v>
      </c>
    </row>
    <row r="1137" spans="25:29" x14ac:dyDescent="0.25">
      <c r="Y1137" s="84">
        <f>EOD_T-A1137</f>
        <v>42094</v>
      </c>
      <c r="Z1137" s="83">
        <f t="shared" si="51"/>
        <v>0</v>
      </c>
      <c r="AA1137" s="83" t="e">
        <f t="shared" si="52"/>
        <v>#DIV/0!</v>
      </c>
      <c r="AB1137" s="83" t="e">
        <f>AA1137-XJO_90DSMR</f>
        <v>#DIV/0!</v>
      </c>
      <c r="AC1137" s="83" t="e">
        <f t="shared" si="53"/>
        <v>#DIV/0!</v>
      </c>
    </row>
    <row r="1138" spans="25:29" x14ac:dyDescent="0.25">
      <c r="Y1138" s="84">
        <f>EOD_T-A1138</f>
        <v>42094</v>
      </c>
      <c r="Z1138" s="83">
        <f t="shared" si="51"/>
        <v>0</v>
      </c>
      <c r="AA1138" s="83" t="e">
        <f t="shared" si="52"/>
        <v>#DIV/0!</v>
      </c>
      <c r="AB1138" s="83" t="e">
        <f>AA1138-XJO_90DSMR</f>
        <v>#DIV/0!</v>
      </c>
      <c r="AC1138" s="83" t="e">
        <f t="shared" si="53"/>
        <v>#DIV/0!</v>
      </c>
    </row>
    <row r="1139" spans="25:29" x14ac:dyDescent="0.25">
      <c r="Y1139" s="84">
        <f>EOD_T-A1139</f>
        <v>42094</v>
      </c>
      <c r="Z1139" s="83">
        <f t="shared" si="51"/>
        <v>0</v>
      </c>
      <c r="AA1139" s="83" t="e">
        <f t="shared" si="52"/>
        <v>#DIV/0!</v>
      </c>
      <c r="AB1139" s="83" t="e">
        <f>AA1139-XJO_90DSMR</f>
        <v>#DIV/0!</v>
      </c>
      <c r="AC1139" s="83" t="e">
        <f t="shared" si="53"/>
        <v>#DIV/0!</v>
      </c>
    </row>
    <row r="1140" spans="25:29" x14ac:dyDescent="0.25">
      <c r="Y1140" s="84">
        <f>EOD_T-A1140</f>
        <v>42094</v>
      </c>
      <c r="Z1140" s="83">
        <f t="shared" si="51"/>
        <v>0</v>
      </c>
      <c r="AA1140" s="83" t="e">
        <f t="shared" si="52"/>
        <v>#DIV/0!</v>
      </c>
      <c r="AB1140" s="83" t="e">
        <f>AA1140-XJO_90DSMR</f>
        <v>#DIV/0!</v>
      </c>
      <c r="AC1140" s="83" t="e">
        <f t="shared" si="53"/>
        <v>#DIV/0!</v>
      </c>
    </row>
    <row r="1141" spans="25:29" x14ac:dyDescent="0.25">
      <c r="Y1141" s="84">
        <f>EOD_T-A1141</f>
        <v>42094</v>
      </c>
      <c r="Z1141" s="83">
        <f t="shared" si="51"/>
        <v>0</v>
      </c>
      <c r="AA1141" s="83" t="e">
        <f t="shared" si="52"/>
        <v>#DIV/0!</v>
      </c>
      <c r="AB1141" s="83" t="e">
        <f>AA1141-XJO_90DSMR</f>
        <v>#DIV/0!</v>
      </c>
      <c r="AC1141" s="83" t="e">
        <f t="shared" si="53"/>
        <v>#DIV/0!</v>
      </c>
    </row>
    <row r="1142" spans="25:29" x14ac:dyDescent="0.25">
      <c r="Y1142" s="84">
        <f>EOD_T-A1142</f>
        <v>42094</v>
      </c>
      <c r="Z1142" s="83">
        <f t="shared" si="51"/>
        <v>0</v>
      </c>
      <c r="AA1142" s="83" t="e">
        <f t="shared" si="52"/>
        <v>#DIV/0!</v>
      </c>
      <c r="AB1142" s="83" t="e">
        <f>AA1142-XJO_90DSMR</f>
        <v>#DIV/0!</v>
      </c>
      <c r="AC1142" s="83" t="e">
        <f t="shared" si="53"/>
        <v>#DIV/0!</v>
      </c>
    </row>
    <row r="1143" spans="25:29" x14ac:dyDescent="0.25">
      <c r="Y1143" s="84">
        <f>EOD_T-A1143</f>
        <v>42094</v>
      </c>
      <c r="Z1143" s="83">
        <f t="shared" si="51"/>
        <v>0</v>
      </c>
      <c r="AA1143" s="83" t="e">
        <f t="shared" si="52"/>
        <v>#DIV/0!</v>
      </c>
      <c r="AB1143" s="83" t="e">
        <f>AA1143-XJO_90DSMR</f>
        <v>#DIV/0!</v>
      </c>
      <c r="AC1143" s="83" t="e">
        <f t="shared" si="53"/>
        <v>#DIV/0!</v>
      </c>
    </row>
    <row r="1144" spans="25:29" x14ac:dyDescent="0.25">
      <c r="Y1144" s="84">
        <f>EOD_T-A1144</f>
        <v>42094</v>
      </c>
      <c r="Z1144" s="83">
        <f t="shared" si="51"/>
        <v>0</v>
      </c>
      <c r="AA1144" s="83" t="e">
        <f t="shared" si="52"/>
        <v>#DIV/0!</v>
      </c>
      <c r="AB1144" s="83" t="e">
        <f>AA1144-XJO_90DSMR</f>
        <v>#DIV/0!</v>
      </c>
      <c r="AC1144" s="83" t="e">
        <f t="shared" si="53"/>
        <v>#DIV/0!</v>
      </c>
    </row>
    <row r="1145" spans="25:29" x14ac:dyDescent="0.25">
      <c r="Y1145" s="84">
        <f>EOD_T-A1145</f>
        <v>42094</v>
      </c>
      <c r="Z1145" s="83">
        <f t="shared" si="51"/>
        <v>0</v>
      </c>
      <c r="AA1145" s="83" t="e">
        <f t="shared" si="52"/>
        <v>#DIV/0!</v>
      </c>
      <c r="AB1145" s="83" t="e">
        <f>AA1145-XJO_90DSMR</f>
        <v>#DIV/0!</v>
      </c>
      <c r="AC1145" s="83" t="e">
        <f t="shared" si="53"/>
        <v>#DIV/0!</v>
      </c>
    </row>
    <row r="1146" spans="25:29" x14ac:dyDescent="0.25">
      <c r="Y1146" s="84">
        <f>EOD_T-A1146</f>
        <v>42094</v>
      </c>
      <c r="Z1146" s="83">
        <f t="shared" si="51"/>
        <v>0</v>
      </c>
      <c r="AA1146" s="83" t="e">
        <f t="shared" si="52"/>
        <v>#DIV/0!</v>
      </c>
      <c r="AB1146" s="83" t="e">
        <f>AA1146-XJO_90DSMR</f>
        <v>#DIV/0!</v>
      </c>
      <c r="AC1146" s="83" t="e">
        <f t="shared" si="53"/>
        <v>#DIV/0!</v>
      </c>
    </row>
    <row r="1147" spans="25:29" x14ac:dyDescent="0.25">
      <c r="Y1147" s="84">
        <f>EOD_T-A1147</f>
        <v>42094</v>
      </c>
      <c r="Z1147" s="83">
        <f t="shared" si="51"/>
        <v>0</v>
      </c>
      <c r="AA1147" s="83" t="e">
        <f t="shared" si="52"/>
        <v>#DIV/0!</v>
      </c>
      <c r="AB1147" s="83" t="e">
        <f>AA1147-XJO_90DSMR</f>
        <v>#DIV/0!</v>
      </c>
      <c r="AC1147" s="83" t="e">
        <f t="shared" si="53"/>
        <v>#DIV/0!</v>
      </c>
    </row>
    <row r="1148" spans="25:29" x14ac:dyDescent="0.25">
      <c r="Y1148" s="84">
        <f>EOD_T-A1148</f>
        <v>42094</v>
      </c>
      <c r="Z1148" s="83">
        <f t="shared" si="51"/>
        <v>0</v>
      </c>
      <c r="AA1148" s="83" t="e">
        <f t="shared" si="52"/>
        <v>#DIV/0!</v>
      </c>
      <c r="AB1148" s="83" t="e">
        <f>AA1148-XJO_90DSMR</f>
        <v>#DIV/0!</v>
      </c>
      <c r="AC1148" s="83" t="e">
        <f t="shared" si="53"/>
        <v>#DIV/0!</v>
      </c>
    </row>
    <row r="1149" spans="25:29" x14ac:dyDescent="0.25">
      <c r="Y1149" s="84">
        <f>EOD_T-A1149</f>
        <v>42094</v>
      </c>
      <c r="Z1149" s="83">
        <f t="shared" si="51"/>
        <v>0</v>
      </c>
      <c r="AA1149" s="83" t="e">
        <f t="shared" si="52"/>
        <v>#DIV/0!</v>
      </c>
      <c r="AB1149" s="83" t="e">
        <f>AA1149-XJO_90DSMR</f>
        <v>#DIV/0!</v>
      </c>
      <c r="AC1149" s="83" t="e">
        <f t="shared" si="53"/>
        <v>#DIV/0!</v>
      </c>
    </row>
    <row r="1150" spans="25:29" x14ac:dyDescent="0.25">
      <c r="Y1150" s="84">
        <f>EOD_T-A1150</f>
        <v>42094</v>
      </c>
      <c r="Z1150" s="83">
        <f t="shared" si="51"/>
        <v>0</v>
      </c>
      <c r="AA1150" s="83" t="e">
        <f t="shared" si="52"/>
        <v>#DIV/0!</v>
      </c>
      <c r="AB1150" s="83" t="e">
        <f>AA1150-XJO_90DSMR</f>
        <v>#DIV/0!</v>
      </c>
      <c r="AC1150" s="83" t="e">
        <f t="shared" si="53"/>
        <v>#DIV/0!</v>
      </c>
    </row>
    <row r="1151" spans="25:29" x14ac:dyDescent="0.25">
      <c r="Y1151" s="84">
        <f>EOD_T-A1151</f>
        <v>42094</v>
      </c>
      <c r="Z1151" s="83">
        <f t="shared" si="51"/>
        <v>0</v>
      </c>
      <c r="AA1151" s="83" t="e">
        <f t="shared" si="52"/>
        <v>#DIV/0!</v>
      </c>
      <c r="AB1151" s="83" t="e">
        <f>AA1151-XJO_90DSMR</f>
        <v>#DIV/0!</v>
      </c>
      <c r="AC1151" s="83" t="e">
        <f t="shared" si="53"/>
        <v>#DIV/0!</v>
      </c>
    </row>
    <row r="1152" spans="25:29" x14ac:dyDescent="0.25">
      <c r="Y1152" s="84">
        <f>EOD_T-A1152</f>
        <v>42094</v>
      </c>
      <c r="Z1152" s="83">
        <f t="shared" si="51"/>
        <v>0</v>
      </c>
      <c r="AA1152" s="83" t="e">
        <f t="shared" si="52"/>
        <v>#DIV/0!</v>
      </c>
      <c r="AB1152" s="83" t="e">
        <f>AA1152-XJO_90DSMR</f>
        <v>#DIV/0!</v>
      </c>
      <c r="AC1152" s="83" t="e">
        <f t="shared" si="53"/>
        <v>#DIV/0!</v>
      </c>
    </row>
    <row r="1153" spans="25:29" x14ac:dyDescent="0.25">
      <c r="Y1153" s="84">
        <f>EOD_T-A1153</f>
        <v>42094</v>
      </c>
      <c r="Z1153" s="83">
        <f t="shared" si="51"/>
        <v>0</v>
      </c>
      <c r="AA1153" s="83" t="e">
        <f t="shared" si="52"/>
        <v>#DIV/0!</v>
      </c>
      <c r="AB1153" s="83" t="e">
        <f>AA1153-XJO_90DSMR</f>
        <v>#DIV/0!</v>
      </c>
      <c r="AC1153" s="83" t="e">
        <f t="shared" si="53"/>
        <v>#DIV/0!</v>
      </c>
    </row>
    <row r="1154" spans="25:29" x14ac:dyDescent="0.25">
      <c r="Y1154" s="84">
        <f>EOD_T-A1154</f>
        <v>42094</v>
      </c>
      <c r="Z1154" s="83">
        <f t="shared" si="51"/>
        <v>0</v>
      </c>
      <c r="AA1154" s="83" t="e">
        <f t="shared" si="52"/>
        <v>#DIV/0!</v>
      </c>
      <c r="AB1154" s="83" t="e">
        <f>AA1154-XJO_90DSMR</f>
        <v>#DIV/0!</v>
      </c>
      <c r="AC1154" s="83" t="e">
        <f t="shared" si="53"/>
        <v>#DIV/0!</v>
      </c>
    </row>
    <row r="1155" spans="25:29" x14ac:dyDescent="0.25">
      <c r="Y1155" s="84">
        <f>EOD_T-A1155</f>
        <v>42094</v>
      </c>
      <c r="Z1155" s="83">
        <f t="shared" si="51"/>
        <v>0</v>
      </c>
      <c r="AA1155" s="83" t="e">
        <f t="shared" si="52"/>
        <v>#DIV/0!</v>
      </c>
      <c r="AB1155" s="83" t="e">
        <f>AA1155-XJO_90DSMR</f>
        <v>#DIV/0!</v>
      </c>
      <c r="AC1155" s="83" t="e">
        <f t="shared" si="53"/>
        <v>#DIV/0!</v>
      </c>
    </row>
    <row r="1156" spans="25:29" x14ac:dyDescent="0.25">
      <c r="Y1156" s="84">
        <f>EOD_T-A1156</f>
        <v>42094</v>
      </c>
      <c r="Z1156" s="83">
        <f t="shared" si="51"/>
        <v>0</v>
      </c>
      <c r="AA1156" s="83" t="e">
        <f t="shared" si="52"/>
        <v>#DIV/0!</v>
      </c>
      <c r="AB1156" s="83" t="e">
        <f>AA1156-XJO_90DSMR</f>
        <v>#DIV/0!</v>
      </c>
      <c r="AC1156" s="83" t="e">
        <f t="shared" si="53"/>
        <v>#DIV/0!</v>
      </c>
    </row>
    <row r="1157" spans="25:29" x14ac:dyDescent="0.25">
      <c r="Y1157" s="84">
        <f>EOD_T-A1157</f>
        <v>42094</v>
      </c>
      <c r="Z1157" s="83">
        <f t="shared" si="51"/>
        <v>0</v>
      </c>
      <c r="AA1157" s="83" t="e">
        <f t="shared" si="52"/>
        <v>#DIV/0!</v>
      </c>
      <c r="AB1157" s="83" t="e">
        <f>AA1157-XJO_90DSMR</f>
        <v>#DIV/0!</v>
      </c>
      <c r="AC1157" s="83" t="e">
        <f t="shared" si="53"/>
        <v>#DIV/0!</v>
      </c>
    </row>
    <row r="1158" spans="25:29" x14ac:dyDescent="0.25">
      <c r="Y1158" s="84">
        <f>EOD_T-A1158</f>
        <v>42094</v>
      </c>
      <c r="Z1158" s="83">
        <f t="shared" si="51"/>
        <v>0</v>
      </c>
      <c r="AA1158" s="83" t="e">
        <f t="shared" si="52"/>
        <v>#DIV/0!</v>
      </c>
      <c r="AB1158" s="83" t="e">
        <f>AA1158-XJO_90DSMR</f>
        <v>#DIV/0!</v>
      </c>
      <c r="AC1158" s="83" t="e">
        <f t="shared" si="53"/>
        <v>#DIV/0!</v>
      </c>
    </row>
    <row r="1159" spans="25:29" x14ac:dyDescent="0.25">
      <c r="Y1159" s="84">
        <f>EOD_T-A1159</f>
        <v>42094</v>
      </c>
      <c r="Z1159" s="83">
        <f t="shared" si="51"/>
        <v>0</v>
      </c>
      <c r="AA1159" s="83" t="e">
        <f t="shared" si="52"/>
        <v>#DIV/0!</v>
      </c>
      <c r="AB1159" s="83" t="e">
        <f>AA1159-XJO_90DSMR</f>
        <v>#DIV/0!</v>
      </c>
      <c r="AC1159" s="83" t="e">
        <f t="shared" si="53"/>
        <v>#DIV/0!</v>
      </c>
    </row>
    <row r="1160" spans="25:29" x14ac:dyDescent="0.25">
      <c r="Y1160" s="84">
        <f>EOD_T-A1160</f>
        <v>42094</v>
      </c>
      <c r="Z1160" s="83">
        <f t="shared" si="51"/>
        <v>0</v>
      </c>
      <c r="AA1160" s="83" t="e">
        <f t="shared" si="52"/>
        <v>#DIV/0!</v>
      </c>
      <c r="AB1160" s="83" t="e">
        <f>AA1160-XJO_90DSMR</f>
        <v>#DIV/0!</v>
      </c>
      <c r="AC1160" s="83" t="e">
        <f t="shared" si="53"/>
        <v>#DIV/0!</v>
      </c>
    </row>
    <row r="1161" spans="25:29" x14ac:dyDescent="0.25">
      <c r="Y1161" s="84">
        <f>EOD_T-A1161</f>
        <v>42094</v>
      </c>
      <c r="Z1161" s="83">
        <f t="shared" si="51"/>
        <v>0</v>
      </c>
      <c r="AA1161" s="83" t="e">
        <f t="shared" si="52"/>
        <v>#DIV/0!</v>
      </c>
      <c r="AB1161" s="83" t="e">
        <f>AA1161-XJO_90DSMR</f>
        <v>#DIV/0!</v>
      </c>
      <c r="AC1161" s="83" t="e">
        <f t="shared" si="53"/>
        <v>#DIV/0!</v>
      </c>
    </row>
    <row r="1162" spans="25:29" x14ac:dyDescent="0.25">
      <c r="Y1162" s="84">
        <f>EOD_T-A1162</f>
        <v>42094</v>
      </c>
      <c r="Z1162" s="83">
        <f t="shared" si="51"/>
        <v>0</v>
      </c>
      <c r="AA1162" s="83" t="e">
        <f t="shared" si="52"/>
        <v>#DIV/0!</v>
      </c>
      <c r="AB1162" s="83" t="e">
        <f>AA1162-XJO_90DSMR</f>
        <v>#DIV/0!</v>
      </c>
      <c r="AC1162" s="83" t="e">
        <f t="shared" si="53"/>
        <v>#DIV/0!</v>
      </c>
    </row>
    <row r="1163" spans="25:29" x14ac:dyDescent="0.25">
      <c r="Y1163" s="84">
        <f>EOD_T-A1163</f>
        <v>42094</v>
      </c>
      <c r="Z1163" s="83">
        <f t="shared" si="51"/>
        <v>0</v>
      </c>
      <c r="AA1163" s="83" t="e">
        <f t="shared" si="52"/>
        <v>#DIV/0!</v>
      </c>
      <c r="AB1163" s="83" t="e">
        <f>AA1163-XJO_90DSMR</f>
        <v>#DIV/0!</v>
      </c>
      <c r="AC1163" s="83" t="e">
        <f t="shared" si="53"/>
        <v>#DIV/0!</v>
      </c>
    </row>
    <row r="1164" spans="25:29" x14ac:dyDescent="0.25">
      <c r="Y1164" s="84">
        <f>EOD_T-A1164</f>
        <v>42094</v>
      </c>
      <c r="Z1164" s="83">
        <f t="shared" ref="Z1164:Z1227" si="54">B1164-B1166</f>
        <v>0</v>
      </c>
      <c r="AA1164" s="83" t="e">
        <f t="shared" ref="AA1164:AA1227" si="55">Z1164/B1165*100</f>
        <v>#DIV/0!</v>
      </c>
      <c r="AB1164" s="83" t="e">
        <f>AA1164-XJO_90DSMR</f>
        <v>#DIV/0!</v>
      </c>
      <c r="AC1164" s="83" t="e">
        <f t="shared" ref="AC1164:AC1227" si="56">AB1164*AB1164</f>
        <v>#DIV/0!</v>
      </c>
    </row>
    <row r="1165" spans="25:29" x14ac:dyDescent="0.25">
      <c r="Y1165" s="84">
        <f>EOD_T-A1165</f>
        <v>42094</v>
      </c>
      <c r="Z1165" s="83">
        <f t="shared" si="54"/>
        <v>0</v>
      </c>
      <c r="AA1165" s="83" t="e">
        <f t="shared" si="55"/>
        <v>#DIV/0!</v>
      </c>
      <c r="AB1165" s="83" t="e">
        <f>AA1165-XJO_90DSMR</f>
        <v>#DIV/0!</v>
      </c>
      <c r="AC1165" s="83" t="e">
        <f t="shared" si="56"/>
        <v>#DIV/0!</v>
      </c>
    </row>
    <row r="1166" spans="25:29" x14ac:dyDescent="0.25">
      <c r="Y1166" s="84">
        <f>EOD_T-A1166</f>
        <v>42094</v>
      </c>
      <c r="Z1166" s="83">
        <f t="shared" si="54"/>
        <v>0</v>
      </c>
      <c r="AA1166" s="83" t="e">
        <f t="shared" si="55"/>
        <v>#DIV/0!</v>
      </c>
      <c r="AB1166" s="83" t="e">
        <f>AA1166-XJO_90DSMR</f>
        <v>#DIV/0!</v>
      </c>
      <c r="AC1166" s="83" t="e">
        <f t="shared" si="56"/>
        <v>#DIV/0!</v>
      </c>
    </row>
    <row r="1167" spans="25:29" x14ac:dyDescent="0.25">
      <c r="Y1167" s="84">
        <f>EOD_T-A1167</f>
        <v>42094</v>
      </c>
      <c r="Z1167" s="83">
        <f t="shared" si="54"/>
        <v>0</v>
      </c>
      <c r="AA1167" s="83" t="e">
        <f t="shared" si="55"/>
        <v>#DIV/0!</v>
      </c>
      <c r="AB1167" s="83" t="e">
        <f>AA1167-XJO_90DSMR</f>
        <v>#DIV/0!</v>
      </c>
      <c r="AC1167" s="83" t="e">
        <f t="shared" si="56"/>
        <v>#DIV/0!</v>
      </c>
    </row>
    <row r="1168" spans="25:29" x14ac:dyDescent="0.25">
      <c r="Y1168" s="84">
        <f>EOD_T-A1168</f>
        <v>42094</v>
      </c>
      <c r="Z1168" s="83">
        <f t="shared" si="54"/>
        <v>0</v>
      </c>
      <c r="AA1168" s="83" t="e">
        <f t="shared" si="55"/>
        <v>#DIV/0!</v>
      </c>
      <c r="AB1168" s="83" t="e">
        <f>AA1168-XJO_90DSMR</f>
        <v>#DIV/0!</v>
      </c>
      <c r="AC1168" s="83" t="e">
        <f t="shared" si="56"/>
        <v>#DIV/0!</v>
      </c>
    </row>
    <row r="1169" spans="25:29" x14ac:dyDescent="0.25">
      <c r="Y1169" s="84">
        <f>EOD_T-A1169</f>
        <v>42094</v>
      </c>
      <c r="Z1169" s="83">
        <f t="shared" si="54"/>
        <v>0</v>
      </c>
      <c r="AA1169" s="83" t="e">
        <f t="shared" si="55"/>
        <v>#DIV/0!</v>
      </c>
      <c r="AB1169" s="83" t="e">
        <f>AA1169-XJO_90DSMR</f>
        <v>#DIV/0!</v>
      </c>
      <c r="AC1169" s="83" t="e">
        <f t="shared" si="56"/>
        <v>#DIV/0!</v>
      </c>
    </row>
    <row r="1170" spans="25:29" x14ac:dyDescent="0.25">
      <c r="Y1170" s="84">
        <f>EOD_T-A1170</f>
        <v>42094</v>
      </c>
      <c r="Z1170" s="83">
        <f t="shared" si="54"/>
        <v>0</v>
      </c>
      <c r="AA1170" s="83" t="e">
        <f t="shared" si="55"/>
        <v>#DIV/0!</v>
      </c>
      <c r="AB1170" s="83" t="e">
        <f>AA1170-XJO_90DSMR</f>
        <v>#DIV/0!</v>
      </c>
      <c r="AC1170" s="83" t="e">
        <f t="shared" si="56"/>
        <v>#DIV/0!</v>
      </c>
    </row>
    <row r="1171" spans="25:29" x14ac:dyDescent="0.25">
      <c r="Y1171" s="84">
        <f>EOD_T-A1171</f>
        <v>42094</v>
      </c>
      <c r="Z1171" s="83">
        <f t="shared" si="54"/>
        <v>0</v>
      </c>
      <c r="AA1171" s="83" t="e">
        <f t="shared" si="55"/>
        <v>#DIV/0!</v>
      </c>
      <c r="AB1171" s="83" t="e">
        <f>AA1171-XJO_90DSMR</f>
        <v>#DIV/0!</v>
      </c>
      <c r="AC1171" s="83" t="e">
        <f t="shared" si="56"/>
        <v>#DIV/0!</v>
      </c>
    </row>
    <row r="1172" spans="25:29" x14ac:dyDescent="0.25">
      <c r="Y1172" s="84">
        <f>EOD_T-A1172</f>
        <v>42094</v>
      </c>
      <c r="Z1172" s="83">
        <f t="shared" si="54"/>
        <v>0</v>
      </c>
      <c r="AA1172" s="83" t="e">
        <f t="shared" si="55"/>
        <v>#DIV/0!</v>
      </c>
      <c r="AB1172" s="83" t="e">
        <f>AA1172-XJO_90DSMR</f>
        <v>#DIV/0!</v>
      </c>
      <c r="AC1172" s="83" t="e">
        <f t="shared" si="56"/>
        <v>#DIV/0!</v>
      </c>
    </row>
    <row r="1173" spans="25:29" x14ac:dyDescent="0.25">
      <c r="Y1173" s="84">
        <f>EOD_T-A1173</f>
        <v>42094</v>
      </c>
      <c r="Z1173" s="83">
        <f t="shared" si="54"/>
        <v>0</v>
      </c>
      <c r="AA1173" s="83" t="e">
        <f t="shared" si="55"/>
        <v>#DIV/0!</v>
      </c>
      <c r="AB1173" s="83" t="e">
        <f>AA1173-XJO_90DSMR</f>
        <v>#DIV/0!</v>
      </c>
      <c r="AC1173" s="83" t="e">
        <f t="shared" si="56"/>
        <v>#DIV/0!</v>
      </c>
    </row>
    <row r="1174" spans="25:29" x14ac:dyDescent="0.25">
      <c r="Y1174" s="84">
        <f>EOD_T-A1174</f>
        <v>42094</v>
      </c>
      <c r="Z1174" s="83">
        <f t="shared" si="54"/>
        <v>0</v>
      </c>
      <c r="AA1174" s="83" t="e">
        <f t="shared" si="55"/>
        <v>#DIV/0!</v>
      </c>
      <c r="AB1174" s="83" t="e">
        <f>AA1174-XJO_90DSMR</f>
        <v>#DIV/0!</v>
      </c>
      <c r="AC1174" s="83" t="e">
        <f t="shared" si="56"/>
        <v>#DIV/0!</v>
      </c>
    </row>
    <row r="1175" spans="25:29" x14ac:dyDescent="0.25">
      <c r="Y1175" s="84">
        <f>EOD_T-A1175</f>
        <v>42094</v>
      </c>
      <c r="Z1175" s="83">
        <f t="shared" si="54"/>
        <v>0</v>
      </c>
      <c r="AA1175" s="83" t="e">
        <f t="shared" si="55"/>
        <v>#DIV/0!</v>
      </c>
      <c r="AB1175" s="83" t="e">
        <f>AA1175-XJO_90DSMR</f>
        <v>#DIV/0!</v>
      </c>
      <c r="AC1175" s="83" t="e">
        <f t="shared" si="56"/>
        <v>#DIV/0!</v>
      </c>
    </row>
    <row r="1176" spans="25:29" x14ac:dyDescent="0.25">
      <c r="Y1176" s="84">
        <f>EOD_T-A1176</f>
        <v>42094</v>
      </c>
      <c r="Z1176" s="83">
        <f t="shared" si="54"/>
        <v>0</v>
      </c>
      <c r="AA1176" s="83" t="e">
        <f t="shared" si="55"/>
        <v>#DIV/0!</v>
      </c>
      <c r="AB1176" s="83" t="e">
        <f>AA1176-XJO_90DSMR</f>
        <v>#DIV/0!</v>
      </c>
      <c r="AC1176" s="83" t="e">
        <f t="shared" si="56"/>
        <v>#DIV/0!</v>
      </c>
    </row>
    <row r="1177" spans="25:29" x14ac:dyDescent="0.25">
      <c r="Y1177" s="84">
        <f>EOD_T-A1177</f>
        <v>42094</v>
      </c>
      <c r="Z1177" s="83">
        <f t="shared" si="54"/>
        <v>0</v>
      </c>
      <c r="AA1177" s="83" t="e">
        <f t="shared" si="55"/>
        <v>#DIV/0!</v>
      </c>
      <c r="AB1177" s="83" t="e">
        <f>AA1177-XJO_90DSMR</f>
        <v>#DIV/0!</v>
      </c>
      <c r="AC1177" s="83" t="e">
        <f t="shared" si="56"/>
        <v>#DIV/0!</v>
      </c>
    </row>
    <row r="1178" spans="25:29" x14ac:dyDescent="0.25">
      <c r="Y1178" s="84">
        <f>EOD_T-A1178</f>
        <v>42094</v>
      </c>
      <c r="Z1178" s="83">
        <f t="shared" si="54"/>
        <v>0</v>
      </c>
      <c r="AA1178" s="83" t="e">
        <f t="shared" si="55"/>
        <v>#DIV/0!</v>
      </c>
      <c r="AB1178" s="83" t="e">
        <f>AA1178-XJO_90DSMR</f>
        <v>#DIV/0!</v>
      </c>
      <c r="AC1178" s="83" t="e">
        <f t="shared" si="56"/>
        <v>#DIV/0!</v>
      </c>
    </row>
    <row r="1179" spans="25:29" x14ac:dyDescent="0.25">
      <c r="Y1179" s="84">
        <f>EOD_T-A1179</f>
        <v>42094</v>
      </c>
      <c r="Z1179" s="83">
        <f t="shared" si="54"/>
        <v>0</v>
      </c>
      <c r="AA1179" s="83" t="e">
        <f t="shared" si="55"/>
        <v>#DIV/0!</v>
      </c>
      <c r="AB1179" s="83" t="e">
        <f>AA1179-XJO_90DSMR</f>
        <v>#DIV/0!</v>
      </c>
      <c r="AC1179" s="83" t="e">
        <f t="shared" si="56"/>
        <v>#DIV/0!</v>
      </c>
    </row>
    <row r="1180" spans="25:29" x14ac:dyDescent="0.25">
      <c r="Y1180" s="84">
        <f>EOD_T-A1180</f>
        <v>42094</v>
      </c>
      <c r="Z1180" s="83">
        <f t="shared" si="54"/>
        <v>0</v>
      </c>
      <c r="AA1180" s="83" t="e">
        <f t="shared" si="55"/>
        <v>#DIV/0!</v>
      </c>
      <c r="AB1180" s="83" t="e">
        <f>AA1180-XJO_90DSMR</f>
        <v>#DIV/0!</v>
      </c>
      <c r="AC1180" s="83" t="e">
        <f t="shared" si="56"/>
        <v>#DIV/0!</v>
      </c>
    </row>
    <row r="1181" spans="25:29" x14ac:dyDescent="0.25">
      <c r="Y1181" s="84">
        <f>EOD_T-A1181</f>
        <v>42094</v>
      </c>
      <c r="Z1181" s="83">
        <f t="shared" si="54"/>
        <v>0</v>
      </c>
      <c r="AA1181" s="83" t="e">
        <f t="shared" si="55"/>
        <v>#DIV/0!</v>
      </c>
      <c r="AB1181" s="83" t="e">
        <f>AA1181-XJO_90DSMR</f>
        <v>#DIV/0!</v>
      </c>
      <c r="AC1181" s="83" t="e">
        <f t="shared" si="56"/>
        <v>#DIV/0!</v>
      </c>
    </row>
    <row r="1182" spans="25:29" x14ac:dyDescent="0.25">
      <c r="Y1182" s="84">
        <f>EOD_T-A1182</f>
        <v>42094</v>
      </c>
      <c r="Z1182" s="83">
        <f t="shared" si="54"/>
        <v>0</v>
      </c>
      <c r="AA1182" s="83" t="e">
        <f t="shared" si="55"/>
        <v>#DIV/0!</v>
      </c>
      <c r="AB1182" s="83" t="e">
        <f>AA1182-XJO_90DSMR</f>
        <v>#DIV/0!</v>
      </c>
      <c r="AC1182" s="83" t="e">
        <f t="shared" si="56"/>
        <v>#DIV/0!</v>
      </c>
    </row>
    <row r="1183" spans="25:29" x14ac:dyDescent="0.25">
      <c r="Y1183" s="84">
        <f>EOD_T-A1183</f>
        <v>42094</v>
      </c>
      <c r="Z1183" s="83">
        <f t="shared" si="54"/>
        <v>0</v>
      </c>
      <c r="AA1183" s="83" t="e">
        <f t="shared" si="55"/>
        <v>#DIV/0!</v>
      </c>
      <c r="AB1183" s="83" t="e">
        <f>AA1183-XJO_90DSMR</f>
        <v>#DIV/0!</v>
      </c>
      <c r="AC1183" s="83" t="e">
        <f t="shared" si="56"/>
        <v>#DIV/0!</v>
      </c>
    </row>
    <row r="1184" spans="25:29" x14ac:dyDescent="0.25">
      <c r="Y1184" s="84">
        <f>EOD_T-A1184</f>
        <v>42094</v>
      </c>
      <c r="Z1184" s="83">
        <f t="shared" si="54"/>
        <v>0</v>
      </c>
      <c r="AA1184" s="83" t="e">
        <f t="shared" si="55"/>
        <v>#DIV/0!</v>
      </c>
      <c r="AB1184" s="83" t="e">
        <f>AA1184-XJO_90DSMR</f>
        <v>#DIV/0!</v>
      </c>
      <c r="AC1184" s="83" t="e">
        <f t="shared" si="56"/>
        <v>#DIV/0!</v>
      </c>
    </row>
    <row r="1185" spans="25:29" x14ac:dyDescent="0.25">
      <c r="Y1185" s="84">
        <f>EOD_T-A1185</f>
        <v>42094</v>
      </c>
      <c r="Z1185" s="83">
        <f t="shared" si="54"/>
        <v>0</v>
      </c>
      <c r="AA1185" s="83" t="e">
        <f t="shared" si="55"/>
        <v>#DIV/0!</v>
      </c>
      <c r="AB1185" s="83" t="e">
        <f>AA1185-XJO_90DSMR</f>
        <v>#DIV/0!</v>
      </c>
      <c r="AC1185" s="83" t="e">
        <f t="shared" si="56"/>
        <v>#DIV/0!</v>
      </c>
    </row>
    <row r="1186" spans="25:29" x14ac:dyDescent="0.25">
      <c r="Y1186" s="84">
        <f>EOD_T-A1186</f>
        <v>42094</v>
      </c>
      <c r="Z1186" s="83">
        <f t="shared" si="54"/>
        <v>0</v>
      </c>
      <c r="AA1186" s="83" t="e">
        <f t="shared" si="55"/>
        <v>#DIV/0!</v>
      </c>
      <c r="AB1186" s="83" t="e">
        <f>AA1186-XJO_90DSMR</f>
        <v>#DIV/0!</v>
      </c>
      <c r="AC1186" s="83" t="e">
        <f t="shared" si="56"/>
        <v>#DIV/0!</v>
      </c>
    </row>
    <row r="1187" spans="25:29" x14ac:dyDescent="0.25">
      <c r="Y1187" s="84">
        <f>EOD_T-A1187</f>
        <v>42094</v>
      </c>
      <c r="Z1187" s="83">
        <f t="shared" si="54"/>
        <v>0</v>
      </c>
      <c r="AA1187" s="83" t="e">
        <f t="shared" si="55"/>
        <v>#DIV/0!</v>
      </c>
      <c r="AB1187" s="83" t="e">
        <f>AA1187-XJO_90DSMR</f>
        <v>#DIV/0!</v>
      </c>
      <c r="AC1187" s="83" t="e">
        <f t="shared" si="56"/>
        <v>#DIV/0!</v>
      </c>
    </row>
    <row r="1188" spans="25:29" x14ac:dyDescent="0.25">
      <c r="Y1188" s="84">
        <f>EOD_T-A1188</f>
        <v>42094</v>
      </c>
      <c r="Z1188" s="83">
        <f t="shared" si="54"/>
        <v>0</v>
      </c>
      <c r="AA1188" s="83" t="e">
        <f t="shared" si="55"/>
        <v>#DIV/0!</v>
      </c>
      <c r="AB1188" s="83" t="e">
        <f>AA1188-XJO_90DSMR</f>
        <v>#DIV/0!</v>
      </c>
      <c r="AC1188" s="83" t="e">
        <f t="shared" si="56"/>
        <v>#DIV/0!</v>
      </c>
    </row>
    <row r="1189" spans="25:29" x14ac:dyDescent="0.25">
      <c r="Y1189" s="84">
        <f>EOD_T-A1189</f>
        <v>42094</v>
      </c>
      <c r="Z1189" s="83">
        <f t="shared" si="54"/>
        <v>0</v>
      </c>
      <c r="AA1189" s="83" t="e">
        <f t="shared" si="55"/>
        <v>#DIV/0!</v>
      </c>
      <c r="AB1189" s="83" t="e">
        <f>AA1189-XJO_90DSMR</f>
        <v>#DIV/0!</v>
      </c>
      <c r="AC1189" s="83" t="e">
        <f t="shared" si="56"/>
        <v>#DIV/0!</v>
      </c>
    </row>
    <row r="1190" spans="25:29" x14ac:dyDescent="0.25">
      <c r="Y1190" s="84">
        <f>EOD_T-A1190</f>
        <v>42094</v>
      </c>
      <c r="Z1190" s="83">
        <f t="shared" si="54"/>
        <v>0</v>
      </c>
      <c r="AA1190" s="83" t="e">
        <f t="shared" si="55"/>
        <v>#DIV/0!</v>
      </c>
      <c r="AB1190" s="83" t="e">
        <f>AA1190-XJO_90DSMR</f>
        <v>#DIV/0!</v>
      </c>
      <c r="AC1190" s="83" t="e">
        <f t="shared" si="56"/>
        <v>#DIV/0!</v>
      </c>
    </row>
    <row r="1191" spans="25:29" x14ac:dyDescent="0.25">
      <c r="Y1191" s="84">
        <f>EOD_T-A1191</f>
        <v>42094</v>
      </c>
      <c r="Z1191" s="83">
        <f t="shared" si="54"/>
        <v>0</v>
      </c>
      <c r="AA1191" s="83" t="e">
        <f t="shared" si="55"/>
        <v>#DIV/0!</v>
      </c>
      <c r="AB1191" s="83" t="e">
        <f>AA1191-XJO_90DSMR</f>
        <v>#DIV/0!</v>
      </c>
      <c r="AC1191" s="83" t="e">
        <f t="shared" si="56"/>
        <v>#DIV/0!</v>
      </c>
    </row>
    <row r="1192" spans="25:29" x14ac:dyDescent="0.25">
      <c r="Y1192" s="84">
        <f>EOD_T-A1192</f>
        <v>42094</v>
      </c>
      <c r="Z1192" s="83">
        <f t="shared" si="54"/>
        <v>0</v>
      </c>
      <c r="AA1192" s="83" t="e">
        <f t="shared" si="55"/>
        <v>#DIV/0!</v>
      </c>
      <c r="AB1192" s="83" t="e">
        <f>AA1192-XJO_90DSMR</f>
        <v>#DIV/0!</v>
      </c>
      <c r="AC1192" s="83" t="e">
        <f t="shared" si="56"/>
        <v>#DIV/0!</v>
      </c>
    </row>
    <row r="1193" spans="25:29" x14ac:dyDescent="0.25">
      <c r="Y1193" s="84">
        <f>EOD_T-A1193</f>
        <v>42094</v>
      </c>
      <c r="Z1193" s="83">
        <f t="shared" si="54"/>
        <v>0</v>
      </c>
      <c r="AA1193" s="83" t="e">
        <f t="shared" si="55"/>
        <v>#DIV/0!</v>
      </c>
      <c r="AB1193" s="83" t="e">
        <f>AA1193-XJO_90DSMR</f>
        <v>#DIV/0!</v>
      </c>
      <c r="AC1193" s="83" t="e">
        <f t="shared" si="56"/>
        <v>#DIV/0!</v>
      </c>
    </row>
    <row r="1194" spans="25:29" x14ac:dyDescent="0.25">
      <c r="Y1194" s="84">
        <f>EOD_T-A1194</f>
        <v>42094</v>
      </c>
      <c r="Z1194" s="83">
        <f t="shared" si="54"/>
        <v>0</v>
      </c>
      <c r="AA1194" s="83" t="e">
        <f t="shared" si="55"/>
        <v>#DIV/0!</v>
      </c>
      <c r="AB1194" s="83" t="e">
        <f>AA1194-XJO_90DSMR</f>
        <v>#DIV/0!</v>
      </c>
      <c r="AC1194" s="83" t="e">
        <f t="shared" si="56"/>
        <v>#DIV/0!</v>
      </c>
    </row>
    <row r="1195" spans="25:29" x14ac:dyDescent="0.25">
      <c r="Y1195" s="84">
        <f>EOD_T-A1195</f>
        <v>42094</v>
      </c>
      <c r="Z1195" s="83">
        <f t="shared" si="54"/>
        <v>0</v>
      </c>
      <c r="AA1195" s="83" t="e">
        <f t="shared" si="55"/>
        <v>#DIV/0!</v>
      </c>
      <c r="AB1195" s="83" t="e">
        <f>AA1195-XJO_90DSMR</f>
        <v>#DIV/0!</v>
      </c>
      <c r="AC1195" s="83" t="e">
        <f t="shared" si="56"/>
        <v>#DIV/0!</v>
      </c>
    </row>
    <row r="1196" spans="25:29" x14ac:dyDescent="0.25">
      <c r="Y1196" s="84">
        <f>EOD_T-A1196</f>
        <v>42094</v>
      </c>
      <c r="Z1196" s="83">
        <f t="shared" si="54"/>
        <v>0</v>
      </c>
      <c r="AA1196" s="83" t="e">
        <f t="shared" si="55"/>
        <v>#DIV/0!</v>
      </c>
      <c r="AB1196" s="83" t="e">
        <f>AA1196-XJO_90DSMR</f>
        <v>#DIV/0!</v>
      </c>
      <c r="AC1196" s="83" t="e">
        <f t="shared" si="56"/>
        <v>#DIV/0!</v>
      </c>
    </row>
    <row r="1197" spans="25:29" x14ac:dyDescent="0.25">
      <c r="Y1197" s="84">
        <f>EOD_T-A1197</f>
        <v>42094</v>
      </c>
      <c r="Z1197" s="83">
        <f t="shared" si="54"/>
        <v>0</v>
      </c>
      <c r="AA1197" s="83" t="e">
        <f t="shared" si="55"/>
        <v>#DIV/0!</v>
      </c>
      <c r="AB1197" s="83" t="e">
        <f>AA1197-XJO_90DSMR</f>
        <v>#DIV/0!</v>
      </c>
      <c r="AC1197" s="83" t="e">
        <f t="shared" si="56"/>
        <v>#DIV/0!</v>
      </c>
    </row>
    <row r="1198" spans="25:29" x14ac:dyDescent="0.25">
      <c r="Y1198" s="84">
        <f>EOD_T-A1198</f>
        <v>42094</v>
      </c>
      <c r="Z1198" s="83">
        <f t="shared" si="54"/>
        <v>0</v>
      </c>
      <c r="AA1198" s="83" t="e">
        <f t="shared" si="55"/>
        <v>#DIV/0!</v>
      </c>
      <c r="AB1198" s="83" t="e">
        <f>AA1198-XJO_90DSMR</f>
        <v>#DIV/0!</v>
      </c>
      <c r="AC1198" s="83" t="e">
        <f t="shared" si="56"/>
        <v>#DIV/0!</v>
      </c>
    </row>
    <row r="1199" spans="25:29" x14ac:dyDescent="0.25">
      <c r="Y1199" s="84">
        <f>EOD_T-A1199</f>
        <v>42094</v>
      </c>
      <c r="Z1199" s="83">
        <f t="shared" si="54"/>
        <v>0</v>
      </c>
      <c r="AA1199" s="83" t="e">
        <f t="shared" si="55"/>
        <v>#DIV/0!</v>
      </c>
      <c r="AB1199" s="83" t="e">
        <f>AA1199-XJO_90DSMR</f>
        <v>#DIV/0!</v>
      </c>
      <c r="AC1199" s="83" t="e">
        <f t="shared" si="56"/>
        <v>#DIV/0!</v>
      </c>
    </row>
    <row r="1200" spans="25:29" x14ac:dyDescent="0.25">
      <c r="Y1200" s="84">
        <f>EOD_T-A1200</f>
        <v>42094</v>
      </c>
      <c r="Z1200" s="83">
        <f t="shared" si="54"/>
        <v>0</v>
      </c>
      <c r="AA1200" s="83" t="e">
        <f t="shared" si="55"/>
        <v>#DIV/0!</v>
      </c>
      <c r="AB1200" s="83" t="e">
        <f>AA1200-XJO_90DSMR</f>
        <v>#DIV/0!</v>
      </c>
      <c r="AC1200" s="83" t="e">
        <f t="shared" si="56"/>
        <v>#DIV/0!</v>
      </c>
    </row>
    <row r="1201" spans="25:29" x14ac:dyDescent="0.25">
      <c r="Y1201" s="84">
        <f>EOD_T-A1201</f>
        <v>42094</v>
      </c>
      <c r="Z1201" s="83">
        <f t="shared" si="54"/>
        <v>0</v>
      </c>
      <c r="AA1201" s="83" t="e">
        <f t="shared" si="55"/>
        <v>#DIV/0!</v>
      </c>
      <c r="AB1201" s="83" t="e">
        <f>AA1201-XJO_90DSMR</f>
        <v>#DIV/0!</v>
      </c>
      <c r="AC1201" s="83" t="e">
        <f t="shared" si="56"/>
        <v>#DIV/0!</v>
      </c>
    </row>
    <row r="1202" spans="25:29" x14ac:dyDescent="0.25">
      <c r="Y1202" s="84">
        <f>EOD_T-A1202</f>
        <v>42094</v>
      </c>
      <c r="Z1202" s="83">
        <f t="shared" si="54"/>
        <v>0</v>
      </c>
      <c r="AA1202" s="83" t="e">
        <f t="shared" si="55"/>
        <v>#DIV/0!</v>
      </c>
      <c r="AB1202" s="83" t="e">
        <f>AA1202-XJO_90DSMR</f>
        <v>#DIV/0!</v>
      </c>
      <c r="AC1202" s="83" t="e">
        <f t="shared" si="56"/>
        <v>#DIV/0!</v>
      </c>
    </row>
    <row r="1203" spans="25:29" x14ac:dyDescent="0.25">
      <c r="Y1203" s="84">
        <f>EOD_T-A1203</f>
        <v>42094</v>
      </c>
      <c r="Z1203" s="83">
        <f t="shared" si="54"/>
        <v>0</v>
      </c>
      <c r="AA1203" s="83" t="e">
        <f t="shared" si="55"/>
        <v>#DIV/0!</v>
      </c>
      <c r="AB1203" s="83" t="e">
        <f>AA1203-XJO_90DSMR</f>
        <v>#DIV/0!</v>
      </c>
      <c r="AC1203" s="83" t="e">
        <f t="shared" si="56"/>
        <v>#DIV/0!</v>
      </c>
    </row>
    <row r="1204" spans="25:29" x14ac:dyDescent="0.25">
      <c r="Y1204" s="84">
        <f>EOD_T-A1204</f>
        <v>42094</v>
      </c>
      <c r="Z1204" s="83">
        <f t="shared" si="54"/>
        <v>0</v>
      </c>
      <c r="AA1204" s="83" t="e">
        <f t="shared" si="55"/>
        <v>#DIV/0!</v>
      </c>
      <c r="AB1204" s="83" t="e">
        <f>AA1204-XJO_90DSMR</f>
        <v>#DIV/0!</v>
      </c>
      <c r="AC1204" s="83" t="e">
        <f t="shared" si="56"/>
        <v>#DIV/0!</v>
      </c>
    </row>
    <row r="1205" spans="25:29" x14ac:dyDescent="0.25">
      <c r="Y1205" s="84">
        <f>EOD_T-A1205</f>
        <v>42094</v>
      </c>
      <c r="Z1205" s="83">
        <f t="shared" si="54"/>
        <v>0</v>
      </c>
      <c r="AA1205" s="83" t="e">
        <f t="shared" si="55"/>
        <v>#DIV/0!</v>
      </c>
      <c r="AB1205" s="83" t="e">
        <f>AA1205-XJO_90DSMR</f>
        <v>#DIV/0!</v>
      </c>
      <c r="AC1205" s="83" t="e">
        <f t="shared" si="56"/>
        <v>#DIV/0!</v>
      </c>
    </row>
    <row r="1206" spans="25:29" x14ac:dyDescent="0.25">
      <c r="Y1206" s="84">
        <f>EOD_T-A1206</f>
        <v>42094</v>
      </c>
      <c r="Z1206" s="83">
        <f t="shared" si="54"/>
        <v>0</v>
      </c>
      <c r="AA1206" s="83" t="e">
        <f t="shared" si="55"/>
        <v>#DIV/0!</v>
      </c>
      <c r="AB1206" s="83" t="e">
        <f>AA1206-XJO_90DSMR</f>
        <v>#DIV/0!</v>
      </c>
      <c r="AC1206" s="83" t="e">
        <f t="shared" si="56"/>
        <v>#DIV/0!</v>
      </c>
    </row>
    <row r="1207" spans="25:29" x14ac:dyDescent="0.25">
      <c r="Y1207" s="84">
        <f>EOD_T-A1207</f>
        <v>42094</v>
      </c>
      <c r="Z1207" s="83">
        <f t="shared" si="54"/>
        <v>0</v>
      </c>
      <c r="AA1207" s="83" t="e">
        <f t="shared" si="55"/>
        <v>#DIV/0!</v>
      </c>
      <c r="AB1207" s="83" t="e">
        <f>AA1207-XJO_90DSMR</f>
        <v>#DIV/0!</v>
      </c>
      <c r="AC1207" s="83" t="e">
        <f t="shared" si="56"/>
        <v>#DIV/0!</v>
      </c>
    </row>
    <row r="1208" spans="25:29" x14ac:dyDescent="0.25">
      <c r="Y1208" s="84">
        <f>EOD_T-A1208</f>
        <v>42094</v>
      </c>
      <c r="Z1208" s="83">
        <f t="shared" si="54"/>
        <v>0</v>
      </c>
      <c r="AA1208" s="83" t="e">
        <f t="shared" si="55"/>
        <v>#DIV/0!</v>
      </c>
      <c r="AB1208" s="83" t="e">
        <f>AA1208-XJO_90DSMR</f>
        <v>#DIV/0!</v>
      </c>
      <c r="AC1208" s="83" t="e">
        <f t="shared" si="56"/>
        <v>#DIV/0!</v>
      </c>
    </row>
    <row r="1209" spans="25:29" x14ac:dyDescent="0.25">
      <c r="Y1209" s="84">
        <f>EOD_T-A1209</f>
        <v>42094</v>
      </c>
      <c r="Z1209" s="83">
        <f t="shared" si="54"/>
        <v>0</v>
      </c>
      <c r="AA1209" s="83" t="e">
        <f t="shared" si="55"/>
        <v>#DIV/0!</v>
      </c>
      <c r="AB1209" s="83" t="e">
        <f>AA1209-XJO_90DSMR</f>
        <v>#DIV/0!</v>
      </c>
      <c r="AC1209" s="83" t="e">
        <f t="shared" si="56"/>
        <v>#DIV/0!</v>
      </c>
    </row>
    <row r="1210" spans="25:29" x14ac:dyDescent="0.25">
      <c r="Y1210" s="84">
        <f>EOD_T-A1210</f>
        <v>42094</v>
      </c>
      <c r="Z1210" s="83">
        <f t="shared" si="54"/>
        <v>0</v>
      </c>
      <c r="AA1210" s="83" t="e">
        <f t="shared" si="55"/>
        <v>#DIV/0!</v>
      </c>
      <c r="AB1210" s="83" t="e">
        <f>AA1210-XJO_90DSMR</f>
        <v>#DIV/0!</v>
      </c>
      <c r="AC1210" s="83" t="e">
        <f t="shared" si="56"/>
        <v>#DIV/0!</v>
      </c>
    </row>
    <row r="1211" spans="25:29" x14ac:dyDescent="0.25">
      <c r="Y1211" s="84">
        <f>EOD_T-A1211</f>
        <v>42094</v>
      </c>
      <c r="Z1211" s="83">
        <f t="shared" si="54"/>
        <v>0</v>
      </c>
      <c r="AA1211" s="83" t="e">
        <f t="shared" si="55"/>
        <v>#DIV/0!</v>
      </c>
      <c r="AB1211" s="83" t="e">
        <f>AA1211-XJO_90DSMR</f>
        <v>#DIV/0!</v>
      </c>
      <c r="AC1211" s="83" t="e">
        <f t="shared" si="56"/>
        <v>#DIV/0!</v>
      </c>
    </row>
    <row r="1212" spans="25:29" x14ac:dyDescent="0.25">
      <c r="Y1212" s="84">
        <f>EOD_T-A1212</f>
        <v>42094</v>
      </c>
      <c r="Z1212" s="83">
        <f t="shared" si="54"/>
        <v>0</v>
      </c>
      <c r="AA1212" s="83" t="e">
        <f t="shared" si="55"/>
        <v>#DIV/0!</v>
      </c>
      <c r="AB1212" s="83" t="e">
        <f>AA1212-XJO_90DSMR</f>
        <v>#DIV/0!</v>
      </c>
      <c r="AC1212" s="83" t="e">
        <f t="shared" si="56"/>
        <v>#DIV/0!</v>
      </c>
    </row>
    <row r="1213" spans="25:29" x14ac:dyDescent="0.25">
      <c r="Y1213" s="84">
        <f>EOD_T-A1213</f>
        <v>42094</v>
      </c>
      <c r="Z1213" s="83">
        <f t="shared" si="54"/>
        <v>0</v>
      </c>
      <c r="AA1213" s="83" t="e">
        <f t="shared" si="55"/>
        <v>#DIV/0!</v>
      </c>
      <c r="AB1213" s="83" t="e">
        <f>AA1213-XJO_90DSMR</f>
        <v>#DIV/0!</v>
      </c>
      <c r="AC1213" s="83" t="e">
        <f t="shared" si="56"/>
        <v>#DIV/0!</v>
      </c>
    </row>
    <row r="1214" spans="25:29" x14ac:dyDescent="0.25">
      <c r="Y1214" s="84">
        <f>EOD_T-A1214</f>
        <v>42094</v>
      </c>
      <c r="Z1214" s="83">
        <f t="shared" si="54"/>
        <v>0</v>
      </c>
      <c r="AA1214" s="83" t="e">
        <f t="shared" si="55"/>
        <v>#DIV/0!</v>
      </c>
      <c r="AB1214" s="83" t="e">
        <f>AA1214-XJO_90DSMR</f>
        <v>#DIV/0!</v>
      </c>
      <c r="AC1214" s="83" t="e">
        <f t="shared" si="56"/>
        <v>#DIV/0!</v>
      </c>
    </row>
    <row r="1215" spans="25:29" x14ac:dyDescent="0.25">
      <c r="Y1215" s="84">
        <f>EOD_T-A1215</f>
        <v>42094</v>
      </c>
      <c r="Z1215" s="83">
        <f t="shared" si="54"/>
        <v>0</v>
      </c>
      <c r="AA1215" s="83" t="e">
        <f t="shared" si="55"/>
        <v>#DIV/0!</v>
      </c>
      <c r="AB1215" s="83" t="e">
        <f>AA1215-XJO_90DSMR</f>
        <v>#DIV/0!</v>
      </c>
      <c r="AC1215" s="83" t="e">
        <f t="shared" si="56"/>
        <v>#DIV/0!</v>
      </c>
    </row>
    <row r="1216" spans="25:29" x14ac:dyDescent="0.25">
      <c r="Y1216" s="84">
        <f>EOD_T-A1216</f>
        <v>42094</v>
      </c>
      <c r="Z1216" s="83">
        <f t="shared" si="54"/>
        <v>0</v>
      </c>
      <c r="AA1216" s="83" t="e">
        <f t="shared" si="55"/>
        <v>#DIV/0!</v>
      </c>
      <c r="AB1216" s="83" t="e">
        <f>AA1216-XJO_90DSMR</f>
        <v>#DIV/0!</v>
      </c>
      <c r="AC1216" s="83" t="e">
        <f t="shared" si="56"/>
        <v>#DIV/0!</v>
      </c>
    </row>
    <row r="1217" spans="25:29" x14ac:dyDescent="0.25">
      <c r="Y1217" s="84">
        <f>EOD_T-A1217</f>
        <v>42094</v>
      </c>
      <c r="Z1217" s="83">
        <f t="shared" si="54"/>
        <v>0</v>
      </c>
      <c r="AA1217" s="83" t="e">
        <f t="shared" si="55"/>
        <v>#DIV/0!</v>
      </c>
      <c r="AB1217" s="83" t="e">
        <f>AA1217-XJO_90DSMR</f>
        <v>#DIV/0!</v>
      </c>
      <c r="AC1217" s="83" t="e">
        <f t="shared" si="56"/>
        <v>#DIV/0!</v>
      </c>
    </row>
    <row r="1218" spans="25:29" x14ac:dyDescent="0.25">
      <c r="Y1218" s="84">
        <f>EOD_T-A1218</f>
        <v>42094</v>
      </c>
      <c r="Z1218" s="83">
        <f t="shared" si="54"/>
        <v>0</v>
      </c>
      <c r="AA1218" s="83" t="e">
        <f t="shared" si="55"/>
        <v>#DIV/0!</v>
      </c>
      <c r="AB1218" s="83" t="e">
        <f>AA1218-XJO_90DSMR</f>
        <v>#DIV/0!</v>
      </c>
      <c r="AC1218" s="83" t="e">
        <f t="shared" si="56"/>
        <v>#DIV/0!</v>
      </c>
    </row>
    <row r="1219" spans="25:29" x14ac:dyDescent="0.25">
      <c r="Y1219" s="84">
        <f>EOD_T-A1219</f>
        <v>42094</v>
      </c>
      <c r="Z1219" s="83">
        <f t="shared" si="54"/>
        <v>0</v>
      </c>
      <c r="AA1219" s="83" t="e">
        <f t="shared" si="55"/>
        <v>#DIV/0!</v>
      </c>
      <c r="AB1219" s="83" t="e">
        <f>AA1219-XJO_90DSMR</f>
        <v>#DIV/0!</v>
      </c>
      <c r="AC1219" s="83" t="e">
        <f t="shared" si="56"/>
        <v>#DIV/0!</v>
      </c>
    </row>
    <row r="1220" spans="25:29" x14ac:dyDescent="0.25">
      <c r="Y1220" s="84">
        <f>EOD_T-A1220</f>
        <v>42094</v>
      </c>
      <c r="Z1220" s="83">
        <f t="shared" si="54"/>
        <v>0</v>
      </c>
      <c r="AA1220" s="83" t="e">
        <f t="shared" si="55"/>
        <v>#DIV/0!</v>
      </c>
      <c r="AB1220" s="83" t="e">
        <f>AA1220-XJO_90DSMR</f>
        <v>#DIV/0!</v>
      </c>
      <c r="AC1220" s="83" t="e">
        <f t="shared" si="56"/>
        <v>#DIV/0!</v>
      </c>
    </row>
    <row r="1221" spans="25:29" x14ac:dyDescent="0.25">
      <c r="Y1221" s="84">
        <f>EOD_T-A1221</f>
        <v>42094</v>
      </c>
      <c r="Z1221" s="83">
        <f t="shared" si="54"/>
        <v>0</v>
      </c>
      <c r="AA1221" s="83" t="e">
        <f t="shared" si="55"/>
        <v>#DIV/0!</v>
      </c>
      <c r="AB1221" s="83" t="e">
        <f>AA1221-XJO_90DSMR</f>
        <v>#DIV/0!</v>
      </c>
      <c r="AC1221" s="83" t="e">
        <f t="shared" si="56"/>
        <v>#DIV/0!</v>
      </c>
    </row>
    <row r="1222" spans="25:29" x14ac:dyDescent="0.25">
      <c r="Y1222" s="84">
        <f>EOD_T-A1222</f>
        <v>42094</v>
      </c>
      <c r="Z1222" s="83">
        <f t="shared" si="54"/>
        <v>0</v>
      </c>
      <c r="AA1222" s="83" t="e">
        <f t="shared" si="55"/>
        <v>#DIV/0!</v>
      </c>
      <c r="AB1222" s="83" t="e">
        <f>AA1222-XJO_90DSMR</f>
        <v>#DIV/0!</v>
      </c>
      <c r="AC1222" s="83" t="e">
        <f t="shared" si="56"/>
        <v>#DIV/0!</v>
      </c>
    </row>
    <row r="1223" spans="25:29" x14ac:dyDescent="0.25">
      <c r="Y1223" s="84">
        <f>EOD_T-A1223</f>
        <v>42094</v>
      </c>
      <c r="Z1223" s="83">
        <f t="shared" si="54"/>
        <v>0</v>
      </c>
      <c r="AA1223" s="83" t="e">
        <f t="shared" si="55"/>
        <v>#DIV/0!</v>
      </c>
      <c r="AB1223" s="83" t="e">
        <f>AA1223-XJO_90DSMR</f>
        <v>#DIV/0!</v>
      </c>
      <c r="AC1223" s="83" t="e">
        <f t="shared" si="56"/>
        <v>#DIV/0!</v>
      </c>
    </row>
    <row r="1224" spans="25:29" x14ac:dyDescent="0.25">
      <c r="Y1224" s="84">
        <f>EOD_T-A1224</f>
        <v>42094</v>
      </c>
      <c r="Z1224" s="83">
        <f t="shared" si="54"/>
        <v>0</v>
      </c>
      <c r="AA1224" s="83" t="e">
        <f t="shared" si="55"/>
        <v>#DIV/0!</v>
      </c>
      <c r="AB1224" s="83" t="e">
        <f>AA1224-XJO_90DSMR</f>
        <v>#DIV/0!</v>
      </c>
      <c r="AC1224" s="83" t="e">
        <f t="shared" si="56"/>
        <v>#DIV/0!</v>
      </c>
    </row>
    <row r="1225" spans="25:29" x14ac:dyDescent="0.25">
      <c r="Y1225" s="84">
        <f>EOD_T-A1225</f>
        <v>42094</v>
      </c>
      <c r="Z1225" s="83">
        <f t="shared" si="54"/>
        <v>0</v>
      </c>
      <c r="AA1225" s="83" t="e">
        <f t="shared" si="55"/>
        <v>#DIV/0!</v>
      </c>
      <c r="AB1225" s="83" t="e">
        <f>AA1225-XJO_90DSMR</f>
        <v>#DIV/0!</v>
      </c>
      <c r="AC1225" s="83" t="e">
        <f t="shared" si="56"/>
        <v>#DIV/0!</v>
      </c>
    </row>
    <row r="1226" spans="25:29" x14ac:dyDescent="0.25">
      <c r="Y1226" s="84">
        <f>EOD_T-A1226</f>
        <v>42094</v>
      </c>
      <c r="Z1226" s="83">
        <f t="shared" si="54"/>
        <v>0</v>
      </c>
      <c r="AA1226" s="83" t="e">
        <f t="shared" si="55"/>
        <v>#DIV/0!</v>
      </c>
      <c r="AB1226" s="83" t="e">
        <f>AA1226-XJO_90DSMR</f>
        <v>#DIV/0!</v>
      </c>
      <c r="AC1226" s="83" t="e">
        <f t="shared" si="56"/>
        <v>#DIV/0!</v>
      </c>
    </row>
    <row r="1227" spans="25:29" x14ac:dyDescent="0.25">
      <c r="Y1227" s="84">
        <f>EOD_T-A1227</f>
        <v>42094</v>
      </c>
      <c r="Z1227" s="83">
        <f t="shared" si="54"/>
        <v>0</v>
      </c>
      <c r="AA1227" s="83" t="e">
        <f t="shared" si="55"/>
        <v>#DIV/0!</v>
      </c>
      <c r="AB1227" s="83" t="e">
        <f>AA1227-XJO_90DSMR</f>
        <v>#DIV/0!</v>
      </c>
      <c r="AC1227" s="83" t="e">
        <f t="shared" si="56"/>
        <v>#DIV/0!</v>
      </c>
    </row>
    <row r="1228" spans="25:29" x14ac:dyDescent="0.25">
      <c r="Y1228" s="84">
        <f>EOD_T-A1228</f>
        <v>42094</v>
      </c>
      <c r="Z1228" s="83">
        <f t="shared" ref="Z1228:Z1291" si="57">B1228-B1230</f>
        <v>0</v>
      </c>
      <c r="AA1228" s="83" t="e">
        <f t="shared" ref="AA1228:AA1291" si="58">Z1228/B1229*100</f>
        <v>#DIV/0!</v>
      </c>
      <c r="AB1228" s="83" t="e">
        <f>AA1228-XJO_90DSMR</f>
        <v>#DIV/0!</v>
      </c>
      <c r="AC1228" s="83" t="e">
        <f t="shared" ref="AC1228:AC1291" si="59">AB1228*AB1228</f>
        <v>#DIV/0!</v>
      </c>
    </row>
    <row r="1229" spans="25:29" x14ac:dyDescent="0.25">
      <c r="Y1229" s="84">
        <f>EOD_T-A1229</f>
        <v>42094</v>
      </c>
      <c r="Z1229" s="83">
        <f t="shared" si="57"/>
        <v>0</v>
      </c>
      <c r="AA1229" s="83" t="e">
        <f t="shared" si="58"/>
        <v>#DIV/0!</v>
      </c>
      <c r="AB1229" s="83" t="e">
        <f>AA1229-XJO_90DSMR</f>
        <v>#DIV/0!</v>
      </c>
      <c r="AC1229" s="83" t="e">
        <f t="shared" si="59"/>
        <v>#DIV/0!</v>
      </c>
    </row>
    <row r="1230" spans="25:29" x14ac:dyDescent="0.25">
      <c r="Y1230" s="84">
        <f>EOD_T-A1230</f>
        <v>42094</v>
      </c>
      <c r="Z1230" s="83">
        <f t="shared" si="57"/>
        <v>0</v>
      </c>
      <c r="AA1230" s="83" t="e">
        <f t="shared" si="58"/>
        <v>#DIV/0!</v>
      </c>
      <c r="AB1230" s="83" t="e">
        <f>AA1230-XJO_90DSMR</f>
        <v>#DIV/0!</v>
      </c>
      <c r="AC1230" s="83" t="e">
        <f t="shared" si="59"/>
        <v>#DIV/0!</v>
      </c>
    </row>
    <row r="1231" spans="25:29" x14ac:dyDescent="0.25">
      <c r="Y1231" s="84">
        <f>EOD_T-A1231</f>
        <v>42094</v>
      </c>
      <c r="Z1231" s="83">
        <f t="shared" si="57"/>
        <v>0</v>
      </c>
      <c r="AA1231" s="83" t="e">
        <f t="shared" si="58"/>
        <v>#DIV/0!</v>
      </c>
      <c r="AB1231" s="83" t="e">
        <f>AA1231-XJO_90DSMR</f>
        <v>#DIV/0!</v>
      </c>
      <c r="AC1231" s="83" t="e">
        <f t="shared" si="59"/>
        <v>#DIV/0!</v>
      </c>
    </row>
    <row r="1232" spans="25:29" x14ac:dyDescent="0.25">
      <c r="Y1232" s="84">
        <f>EOD_T-A1232</f>
        <v>42094</v>
      </c>
      <c r="Z1232" s="83">
        <f t="shared" si="57"/>
        <v>0</v>
      </c>
      <c r="AA1232" s="83" t="e">
        <f t="shared" si="58"/>
        <v>#DIV/0!</v>
      </c>
      <c r="AB1232" s="83" t="e">
        <f>AA1232-XJO_90DSMR</f>
        <v>#DIV/0!</v>
      </c>
      <c r="AC1232" s="83" t="e">
        <f t="shared" si="59"/>
        <v>#DIV/0!</v>
      </c>
    </row>
    <row r="1233" spans="25:29" x14ac:dyDescent="0.25">
      <c r="Y1233" s="84">
        <f>EOD_T-A1233</f>
        <v>42094</v>
      </c>
      <c r="Z1233" s="83">
        <f t="shared" si="57"/>
        <v>0</v>
      </c>
      <c r="AA1233" s="83" t="e">
        <f t="shared" si="58"/>
        <v>#DIV/0!</v>
      </c>
      <c r="AB1233" s="83" t="e">
        <f>AA1233-XJO_90DSMR</f>
        <v>#DIV/0!</v>
      </c>
      <c r="AC1233" s="83" t="e">
        <f t="shared" si="59"/>
        <v>#DIV/0!</v>
      </c>
    </row>
    <row r="1234" spans="25:29" x14ac:dyDescent="0.25">
      <c r="Y1234" s="84">
        <f>EOD_T-A1234</f>
        <v>42094</v>
      </c>
      <c r="Z1234" s="83">
        <f t="shared" si="57"/>
        <v>0</v>
      </c>
      <c r="AA1234" s="83" t="e">
        <f t="shared" si="58"/>
        <v>#DIV/0!</v>
      </c>
      <c r="AB1234" s="83" t="e">
        <f>AA1234-XJO_90DSMR</f>
        <v>#DIV/0!</v>
      </c>
      <c r="AC1234" s="83" t="e">
        <f t="shared" si="59"/>
        <v>#DIV/0!</v>
      </c>
    </row>
    <row r="1235" spans="25:29" x14ac:dyDescent="0.25">
      <c r="Y1235" s="84">
        <f>EOD_T-A1235</f>
        <v>42094</v>
      </c>
      <c r="Z1235" s="83">
        <f t="shared" si="57"/>
        <v>0</v>
      </c>
      <c r="AA1235" s="83" t="e">
        <f t="shared" si="58"/>
        <v>#DIV/0!</v>
      </c>
      <c r="AB1235" s="83" t="e">
        <f>AA1235-XJO_90DSMR</f>
        <v>#DIV/0!</v>
      </c>
      <c r="AC1235" s="83" t="e">
        <f t="shared" si="59"/>
        <v>#DIV/0!</v>
      </c>
    </row>
    <row r="1236" spans="25:29" x14ac:dyDescent="0.25">
      <c r="Y1236" s="84">
        <f>EOD_T-A1236</f>
        <v>42094</v>
      </c>
      <c r="Z1236" s="83">
        <f t="shared" si="57"/>
        <v>0</v>
      </c>
      <c r="AA1236" s="83" t="e">
        <f t="shared" si="58"/>
        <v>#DIV/0!</v>
      </c>
      <c r="AB1236" s="83" t="e">
        <f>AA1236-XJO_90DSMR</f>
        <v>#DIV/0!</v>
      </c>
      <c r="AC1236" s="83" t="e">
        <f t="shared" si="59"/>
        <v>#DIV/0!</v>
      </c>
    </row>
    <row r="1237" spans="25:29" x14ac:dyDescent="0.25">
      <c r="Y1237" s="84">
        <f>EOD_T-A1237</f>
        <v>42094</v>
      </c>
      <c r="Z1237" s="83">
        <f t="shared" si="57"/>
        <v>0</v>
      </c>
      <c r="AA1237" s="83" t="e">
        <f t="shared" si="58"/>
        <v>#DIV/0!</v>
      </c>
      <c r="AB1237" s="83" t="e">
        <f>AA1237-XJO_90DSMR</f>
        <v>#DIV/0!</v>
      </c>
      <c r="AC1237" s="83" t="e">
        <f t="shared" si="59"/>
        <v>#DIV/0!</v>
      </c>
    </row>
    <row r="1238" spans="25:29" x14ac:dyDescent="0.25">
      <c r="Y1238" s="84">
        <f>EOD_T-A1238</f>
        <v>42094</v>
      </c>
      <c r="Z1238" s="83">
        <f t="shared" si="57"/>
        <v>0</v>
      </c>
      <c r="AA1238" s="83" t="e">
        <f t="shared" si="58"/>
        <v>#DIV/0!</v>
      </c>
      <c r="AB1238" s="83" t="e">
        <f>AA1238-XJO_90DSMR</f>
        <v>#DIV/0!</v>
      </c>
      <c r="AC1238" s="83" t="e">
        <f t="shared" si="59"/>
        <v>#DIV/0!</v>
      </c>
    </row>
    <row r="1239" spans="25:29" x14ac:dyDescent="0.25">
      <c r="Y1239" s="84">
        <f>EOD_T-A1239</f>
        <v>42094</v>
      </c>
      <c r="Z1239" s="83">
        <f t="shared" si="57"/>
        <v>0</v>
      </c>
      <c r="AA1239" s="83" t="e">
        <f t="shared" si="58"/>
        <v>#DIV/0!</v>
      </c>
      <c r="AB1239" s="83" t="e">
        <f>AA1239-XJO_90DSMR</f>
        <v>#DIV/0!</v>
      </c>
      <c r="AC1239" s="83" t="e">
        <f t="shared" si="59"/>
        <v>#DIV/0!</v>
      </c>
    </row>
    <row r="1240" spans="25:29" x14ac:dyDescent="0.25">
      <c r="Y1240" s="84">
        <f>EOD_T-A1240</f>
        <v>42094</v>
      </c>
      <c r="Z1240" s="83">
        <f t="shared" si="57"/>
        <v>0</v>
      </c>
      <c r="AA1240" s="83" t="e">
        <f t="shared" si="58"/>
        <v>#DIV/0!</v>
      </c>
      <c r="AB1240" s="83" t="e">
        <f>AA1240-XJO_90DSMR</f>
        <v>#DIV/0!</v>
      </c>
      <c r="AC1240" s="83" t="e">
        <f t="shared" si="59"/>
        <v>#DIV/0!</v>
      </c>
    </row>
    <row r="1241" spans="25:29" x14ac:dyDescent="0.25">
      <c r="Y1241" s="84">
        <f>EOD_T-A1241</f>
        <v>42094</v>
      </c>
      <c r="Z1241" s="83">
        <f t="shared" si="57"/>
        <v>0</v>
      </c>
      <c r="AA1241" s="83" t="e">
        <f t="shared" si="58"/>
        <v>#DIV/0!</v>
      </c>
      <c r="AB1241" s="83" t="e">
        <f>AA1241-XJO_90DSMR</f>
        <v>#DIV/0!</v>
      </c>
      <c r="AC1241" s="83" t="e">
        <f t="shared" si="59"/>
        <v>#DIV/0!</v>
      </c>
    </row>
    <row r="1242" spans="25:29" x14ac:dyDescent="0.25">
      <c r="Y1242" s="84">
        <f>EOD_T-A1242</f>
        <v>42094</v>
      </c>
      <c r="Z1242" s="83">
        <f t="shared" si="57"/>
        <v>0</v>
      </c>
      <c r="AA1242" s="83" t="e">
        <f t="shared" si="58"/>
        <v>#DIV/0!</v>
      </c>
      <c r="AB1242" s="83" t="e">
        <f>AA1242-XJO_90DSMR</f>
        <v>#DIV/0!</v>
      </c>
      <c r="AC1242" s="83" t="e">
        <f t="shared" si="59"/>
        <v>#DIV/0!</v>
      </c>
    </row>
    <row r="1243" spans="25:29" x14ac:dyDescent="0.25">
      <c r="Y1243" s="84">
        <f>EOD_T-A1243</f>
        <v>42094</v>
      </c>
      <c r="Z1243" s="83">
        <f t="shared" si="57"/>
        <v>0</v>
      </c>
      <c r="AA1243" s="83" t="e">
        <f t="shared" si="58"/>
        <v>#DIV/0!</v>
      </c>
      <c r="AB1243" s="83" t="e">
        <f>AA1243-XJO_90DSMR</f>
        <v>#DIV/0!</v>
      </c>
      <c r="AC1243" s="83" t="e">
        <f t="shared" si="59"/>
        <v>#DIV/0!</v>
      </c>
    </row>
    <row r="1244" spans="25:29" x14ac:dyDescent="0.25">
      <c r="Y1244" s="84">
        <f>EOD_T-A1244</f>
        <v>42094</v>
      </c>
      <c r="Z1244" s="83">
        <f t="shared" si="57"/>
        <v>0</v>
      </c>
      <c r="AA1244" s="83" t="e">
        <f t="shared" si="58"/>
        <v>#DIV/0!</v>
      </c>
      <c r="AB1244" s="83" t="e">
        <f>AA1244-XJO_90DSMR</f>
        <v>#DIV/0!</v>
      </c>
      <c r="AC1244" s="83" t="e">
        <f t="shared" si="59"/>
        <v>#DIV/0!</v>
      </c>
    </row>
    <row r="1245" spans="25:29" x14ac:dyDescent="0.25">
      <c r="Y1245" s="84">
        <f>EOD_T-A1245</f>
        <v>42094</v>
      </c>
      <c r="Z1245" s="83">
        <f t="shared" si="57"/>
        <v>0</v>
      </c>
      <c r="AA1245" s="83" t="e">
        <f t="shared" si="58"/>
        <v>#DIV/0!</v>
      </c>
      <c r="AB1245" s="83" t="e">
        <f>AA1245-XJO_90DSMR</f>
        <v>#DIV/0!</v>
      </c>
      <c r="AC1245" s="83" t="e">
        <f t="shared" si="59"/>
        <v>#DIV/0!</v>
      </c>
    </row>
    <row r="1246" spans="25:29" x14ac:dyDescent="0.25">
      <c r="Y1246" s="84">
        <f>EOD_T-A1246</f>
        <v>42094</v>
      </c>
      <c r="Z1246" s="83">
        <f t="shared" si="57"/>
        <v>0</v>
      </c>
      <c r="AA1246" s="83" t="e">
        <f t="shared" si="58"/>
        <v>#DIV/0!</v>
      </c>
      <c r="AB1246" s="83" t="e">
        <f>AA1246-XJO_90DSMR</f>
        <v>#DIV/0!</v>
      </c>
      <c r="AC1246" s="83" t="e">
        <f t="shared" si="59"/>
        <v>#DIV/0!</v>
      </c>
    </row>
    <row r="1247" spans="25:29" x14ac:dyDescent="0.25">
      <c r="Y1247" s="84">
        <f>EOD_T-A1247</f>
        <v>42094</v>
      </c>
      <c r="Z1247" s="83">
        <f t="shared" si="57"/>
        <v>0</v>
      </c>
      <c r="AA1247" s="83" t="e">
        <f t="shared" si="58"/>
        <v>#DIV/0!</v>
      </c>
      <c r="AB1247" s="83" t="e">
        <f>AA1247-XJO_90DSMR</f>
        <v>#DIV/0!</v>
      </c>
      <c r="AC1247" s="83" t="e">
        <f t="shared" si="59"/>
        <v>#DIV/0!</v>
      </c>
    </row>
    <row r="1248" spans="25:29" x14ac:dyDescent="0.25">
      <c r="Y1248" s="84">
        <f>EOD_T-A1248</f>
        <v>42094</v>
      </c>
      <c r="Z1248" s="83">
        <f t="shared" si="57"/>
        <v>0</v>
      </c>
      <c r="AA1248" s="83" t="e">
        <f t="shared" si="58"/>
        <v>#DIV/0!</v>
      </c>
      <c r="AB1248" s="83" t="e">
        <f>AA1248-XJO_90DSMR</f>
        <v>#DIV/0!</v>
      </c>
      <c r="AC1248" s="83" t="e">
        <f t="shared" si="59"/>
        <v>#DIV/0!</v>
      </c>
    </row>
    <row r="1249" spans="25:29" x14ac:dyDescent="0.25">
      <c r="Y1249" s="84">
        <f>EOD_T-A1249</f>
        <v>42094</v>
      </c>
      <c r="Z1249" s="83">
        <f t="shared" si="57"/>
        <v>0</v>
      </c>
      <c r="AA1249" s="83" t="e">
        <f t="shared" si="58"/>
        <v>#DIV/0!</v>
      </c>
      <c r="AB1249" s="83" t="e">
        <f>AA1249-XJO_90DSMR</f>
        <v>#DIV/0!</v>
      </c>
      <c r="AC1249" s="83" t="e">
        <f t="shared" si="59"/>
        <v>#DIV/0!</v>
      </c>
    </row>
    <row r="1250" spans="25:29" x14ac:dyDescent="0.25">
      <c r="Y1250" s="84">
        <f>EOD_T-A1250</f>
        <v>42094</v>
      </c>
      <c r="Z1250" s="83">
        <f t="shared" si="57"/>
        <v>0</v>
      </c>
      <c r="AA1250" s="83" t="e">
        <f t="shared" si="58"/>
        <v>#DIV/0!</v>
      </c>
      <c r="AB1250" s="83" t="e">
        <f>AA1250-XJO_90DSMR</f>
        <v>#DIV/0!</v>
      </c>
      <c r="AC1250" s="83" t="e">
        <f t="shared" si="59"/>
        <v>#DIV/0!</v>
      </c>
    </row>
    <row r="1251" spans="25:29" x14ac:dyDescent="0.25">
      <c r="Y1251" s="84">
        <f>EOD_T-A1251</f>
        <v>42094</v>
      </c>
      <c r="Z1251" s="83">
        <f t="shared" si="57"/>
        <v>0</v>
      </c>
      <c r="AA1251" s="83" t="e">
        <f t="shared" si="58"/>
        <v>#DIV/0!</v>
      </c>
      <c r="AB1251" s="83" t="e">
        <f>AA1251-XJO_90DSMR</f>
        <v>#DIV/0!</v>
      </c>
      <c r="AC1251" s="83" t="e">
        <f t="shared" si="59"/>
        <v>#DIV/0!</v>
      </c>
    </row>
    <row r="1252" spans="25:29" x14ac:dyDescent="0.25">
      <c r="Y1252" s="84">
        <f>EOD_T-A1252</f>
        <v>42094</v>
      </c>
      <c r="Z1252" s="83">
        <f t="shared" si="57"/>
        <v>0</v>
      </c>
      <c r="AA1252" s="83" t="e">
        <f t="shared" si="58"/>
        <v>#DIV/0!</v>
      </c>
      <c r="AB1252" s="83" t="e">
        <f>AA1252-XJO_90DSMR</f>
        <v>#DIV/0!</v>
      </c>
      <c r="AC1252" s="83" t="e">
        <f t="shared" si="59"/>
        <v>#DIV/0!</v>
      </c>
    </row>
    <row r="1253" spans="25:29" x14ac:dyDescent="0.25">
      <c r="Y1253" s="84">
        <f>EOD_T-A1253</f>
        <v>42094</v>
      </c>
      <c r="Z1253" s="83">
        <f t="shared" si="57"/>
        <v>0</v>
      </c>
      <c r="AA1253" s="83" t="e">
        <f t="shared" si="58"/>
        <v>#DIV/0!</v>
      </c>
      <c r="AB1253" s="83" t="e">
        <f>AA1253-XJO_90DSMR</f>
        <v>#DIV/0!</v>
      </c>
      <c r="AC1253" s="83" t="e">
        <f t="shared" si="59"/>
        <v>#DIV/0!</v>
      </c>
    </row>
    <row r="1254" spans="25:29" x14ac:dyDescent="0.25">
      <c r="Y1254" s="84">
        <f>EOD_T-A1254</f>
        <v>42094</v>
      </c>
      <c r="Z1254" s="83">
        <f t="shared" si="57"/>
        <v>0</v>
      </c>
      <c r="AA1254" s="83" t="e">
        <f t="shared" si="58"/>
        <v>#DIV/0!</v>
      </c>
      <c r="AB1254" s="83" t="e">
        <f>AA1254-XJO_90DSMR</f>
        <v>#DIV/0!</v>
      </c>
      <c r="AC1254" s="83" t="e">
        <f t="shared" si="59"/>
        <v>#DIV/0!</v>
      </c>
    </row>
    <row r="1255" spans="25:29" x14ac:dyDescent="0.25">
      <c r="Y1255" s="84">
        <f>EOD_T-A1255</f>
        <v>42094</v>
      </c>
      <c r="Z1255" s="83">
        <f t="shared" si="57"/>
        <v>0</v>
      </c>
      <c r="AA1255" s="83" t="e">
        <f t="shared" si="58"/>
        <v>#DIV/0!</v>
      </c>
      <c r="AB1255" s="83" t="e">
        <f>AA1255-XJO_90DSMR</f>
        <v>#DIV/0!</v>
      </c>
      <c r="AC1255" s="83" t="e">
        <f t="shared" si="59"/>
        <v>#DIV/0!</v>
      </c>
    </row>
    <row r="1256" spans="25:29" x14ac:dyDescent="0.25">
      <c r="Y1256" s="84">
        <f>EOD_T-A1256</f>
        <v>42094</v>
      </c>
      <c r="Z1256" s="83">
        <f t="shared" si="57"/>
        <v>0</v>
      </c>
      <c r="AA1256" s="83" t="e">
        <f t="shared" si="58"/>
        <v>#DIV/0!</v>
      </c>
      <c r="AB1256" s="83" t="e">
        <f>AA1256-XJO_90DSMR</f>
        <v>#DIV/0!</v>
      </c>
      <c r="AC1256" s="83" t="e">
        <f t="shared" si="59"/>
        <v>#DIV/0!</v>
      </c>
    </row>
    <row r="1257" spans="25:29" x14ac:dyDescent="0.25">
      <c r="Y1257" s="84">
        <f>EOD_T-A1257</f>
        <v>42094</v>
      </c>
      <c r="Z1257" s="83">
        <f t="shared" si="57"/>
        <v>0</v>
      </c>
      <c r="AA1257" s="83" t="e">
        <f t="shared" si="58"/>
        <v>#DIV/0!</v>
      </c>
      <c r="AB1257" s="83" t="e">
        <f>AA1257-XJO_90DSMR</f>
        <v>#DIV/0!</v>
      </c>
      <c r="AC1257" s="83" t="e">
        <f t="shared" si="59"/>
        <v>#DIV/0!</v>
      </c>
    </row>
    <row r="1258" spans="25:29" x14ac:dyDescent="0.25">
      <c r="Y1258" s="84">
        <f>EOD_T-A1258</f>
        <v>42094</v>
      </c>
      <c r="Z1258" s="83">
        <f t="shared" si="57"/>
        <v>0</v>
      </c>
      <c r="AA1258" s="83" t="e">
        <f t="shared" si="58"/>
        <v>#DIV/0!</v>
      </c>
      <c r="AB1258" s="83" t="e">
        <f>AA1258-XJO_90DSMR</f>
        <v>#DIV/0!</v>
      </c>
      <c r="AC1258" s="83" t="e">
        <f t="shared" si="59"/>
        <v>#DIV/0!</v>
      </c>
    </row>
    <row r="1259" spans="25:29" x14ac:dyDescent="0.25">
      <c r="Y1259" s="84">
        <f>EOD_T-A1259</f>
        <v>42094</v>
      </c>
      <c r="Z1259" s="83">
        <f t="shared" si="57"/>
        <v>0</v>
      </c>
      <c r="AA1259" s="83" t="e">
        <f t="shared" si="58"/>
        <v>#DIV/0!</v>
      </c>
      <c r="AB1259" s="83" t="e">
        <f>AA1259-XJO_90DSMR</f>
        <v>#DIV/0!</v>
      </c>
      <c r="AC1259" s="83" t="e">
        <f t="shared" si="59"/>
        <v>#DIV/0!</v>
      </c>
    </row>
    <row r="1260" spans="25:29" x14ac:dyDescent="0.25">
      <c r="Y1260" s="84">
        <f>EOD_T-A1260</f>
        <v>42094</v>
      </c>
      <c r="Z1260" s="83">
        <f t="shared" si="57"/>
        <v>0</v>
      </c>
      <c r="AA1260" s="83" t="e">
        <f t="shared" si="58"/>
        <v>#DIV/0!</v>
      </c>
      <c r="AB1260" s="83" t="e">
        <f>AA1260-XJO_90DSMR</f>
        <v>#DIV/0!</v>
      </c>
      <c r="AC1260" s="83" t="e">
        <f t="shared" si="59"/>
        <v>#DIV/0!</v>
      </c>
    </row>
    <row r="1261" spans="25:29" x14ac:dyDescent="0.25">
      <c r="Y1261" s="84">
        <f>EOD_T-A1261</f>
        <v>42094</v>
      </c>
      <c r="Z1261" s="83">
        <f t="shared" si="57"/>
        <v>0</v>
      </c>
      <c r="AA1261" s="83" t="e">
        <f t="shared" si="58"/>
        <v>#DIV/0!</v>
      </c>
      <c r="AB1261" s="83" t="e">
        <f>AA1261-XJO_90DSMR</f>
        <v>#DIV/0!</v>
      </c>
      <c r="AC1261" s="83" t="e">
        <f t="shared" si="59"/>
        <v>#DIV/0!</v>
      </c>
    </row>
    <row r="1262" spans="25:29" x14ac:dyDescent="0.25">
      <c r="Y1262" s="84">
        <f>EOD_T-A1262</f>
        <v>42094</v>
      </c>
      <c r="Z1262" s="83">
        <f t="shared" si="57"/>
        <v>0</v>
      </c>
      <c r="AA1262" s="83" t="e">
        <f t="shared" si="58"/>
        <v>#DIV/0!</v>
      </c>
      <c r="AB1262" s="83" t="e">
        <f>AA1262-XJO_90DSMR</f>
        <v>#DIV/0!</v>
      </c>
      <c r="AC1262" s="83" t="e">
        <f t="shared" si="59"/>
        <v>#DIV/0!</v>
      </c>
    </row>
    <row r="1263" spans="25:29" x14ac:dyDescent="0.25">
      <c r="Y1263" s="84">
        <f>EOD_T-A1263</f>
        <v>42094</v>
      </c>
      <c r="Z1263" s="83">
        <f t="shared" si="57"/>
        <v>0</v>
      </c>
      <c r="AA1263" s="83" t="e">
        <f t="shared" si="58"/>
        <v>#DIV/0!</v>
      </c>
      <c r="AB1263" s="83" t="e">
        <f>AA1263-XJO_90DSMR</f>
        <v>#DIV/0!</v>
      </c>
      <c r="AC1263" s="83" t="e">
        <f t="shared" si="59"/>
        <v>#DIV/0!</v>
      </c>
    </row>
    <row r="1264" spans="25:29" x14ac:dyDescent="0.25">
      <c r="Y1264" s="84">
        <f>EOD_T-A1264</f>
        <v>42094</v>
      </c>
      <c r="Z1264" s="83">
        <f t="shared" si="57"/>
        <v>0</v>
      </c>
      <c r="AA1264" s="83" t="e">
        <f t="shared" si="58"/>
        <v>#DIV/0!</v>
      </c>
      <c r="AB1264" s="83" t="e">
        <f>AA1264-XJO_90DSMR</f>
        <v>#DIV/0!</v>
      </c>
      <c r="AC1264" s="83" t="e">
        <f t="shared" si="59"/>
        <v>#DIV/0!</v>
      </c>
    </row>
    <row r="1265" spans="25:29" x14ac:dyDescent="0.25">
      <c r="Y1265" s="84">
        <f>EOD_T-A1265</f>
        <v>42094</v>
      </c>
      <c r="Z1265" s="83">
        <f t="shared" si="57"/>
        <v>0</v>
      </c>
      <c r="AA1265" s="83" t="e">
        <f t="shared" si="58"/>
        <v>#DIV/0!</v>
      </c>
      <c r="AB1265" s="83" t="e">
        <f>AA1265-XJO_90DSMR</f>
        <v>#DIV/0!</v>
      </c>
      <c r="AC1265" s="83" t="e">
        <f t="shared" si="59"/>
        <v>#DIV/0!</v>
      </c>
    </row>
    <row r="1266" spans="25:29" x14ac:dyDescent="0.25">
      <c r="Y1266" s="84">
        <f>EOD_T-A1266</f>
        <v>42094</v>
      </c>
      <c r="Z1266" s="83">
        <f t="shared" si="57"/>
        <v>0</v>
      </c>
      <c r="AA1266" s="83" t="e">
        <f t="shared" si="58"/>
        <v>#DIV/0!</v>
      </c>
      <c r="AB1266" s="83" t="e">
        <f>AA1266-XJO_90DSMR</f>
        <v>#DIV/0!</v>
      </c>
      <c r="AC1266" s="83" t="e">
        <f t="shared" si="59"/>
        <v>#DIV/0!</v>
      </c>
    </row>
    <row r="1267" spans="25:29" x14ac:dyDescent="0.25">
      <c r="Y1267" s="84">
        <f>EOD_T-A1267</f>
        <v>42094</v>
      </c>
      <c r="Z1267" s="83">
        <f t="shared" si="57"/>
        <v>0</v>
      </c>
      <c r="AA1267" s="83" t="e">
        <f t="shared" si="58"/>
        <v>#DIV/0!</v>
      </c>
      <c r="AB1267" s="83" t="e">
        <f>AA1267-XJO_90DSMR</f>
        <v>#DIV/0!</v>
      </c>
      <c r="AC1267" s="83" t="e">
        <f t="shared" si="59"/>
        <v>#DIV/0!</v>
      </c>
    </row>
    <row r="1268" spans="25:29" x14ac:dyDescent="0.25">
      <c r="Y1268" s="84">
        <f>EOD_T-A1268</f>
        <v>42094</v>
      </c>
      <c r="Z1268" s="83">
        <f t="shared" si="57"/>
        <v>0</v>
      </c>
      <c r="AA1268" s="83" t="e">
        <f t="shared" si="58"/>
        <v>#DIV/0!</v>
      </c>
      <c r="AB1268" s="83" t="e">
        <f>AA1268-XJO_90DSMR</f>
        <v>#DIV/0!</v>
      </c>
      <c r="AC1268" s="83" t="e">
        <f t="shared" si="59"/>
        <v>#DIV/0!</v>
      </c>
    </row>
    <row r="1269" spans="25:29" x14ac:dyDescent="0.25">
      <c r="Y1269" s="84">
        <f>EOD_T-A1269</f>
        <v>42094</v>
      </c>
      <c r="Z1269" s="83">
        <f t="shared" si="57"/>
        <v>0</v>
      </c>
      <c r="AA1269" s="83" t="e">
        <f t="shared" si="58"/>
        <v>#DIV/0!</v>
      </c>
      <c r="AB1269" s="83" t="e">
        <f>AA1269-XJO_90DSMR</f>
        <v>#DIV/0!</v>
      </c>
      <c r="AC1269" s="83" t="e">
        <f t="shared" si="59"/>
        <v>#DIV/0!</v>
      </c>
    </row>
    <row r="1270" spans="25:29" x14ac:dyDescent="0.25">
      <c r="Y1270" s="84">
        <f>EOD_T-A1270</f>
        <v>42094</v>
      </c>
      <c r="Z1270" s="83">
        <f t="shared" si="57"/>
        <v>0</v>
      </c>
      <c r="AA1270" s="83" t="e">
        <f t="shared" si="58"/>
        <v>#DIV/0!</v>
      </c>
      <c r="AB1270" s="83" t="e">
        <f>AA1270-XJO_90DSMR</f>
        <v>#DIV/0!</v>
      </c>
      <c r="AC1270" s="83" t="e">
        <f t="shared" si="59"/>
        <v>#DIV/0!</v>
      </c>
    </row>
    <row r="1271" spans="25:29" x14ac:dyDescent="0.25">
      <c r="Y1271" s="84">
        <f>EOD_T-A1271</f>
        <v>42094</v>
      </c>
      <c r="Z1271" s="83">
        <f t="shared" si="57"/>
        <v>0</v>
      </c>
      <c r="AA1271" s="83" t="e">
        <f t="shared" si="58"/>
        <v>#DIV/0!</v>
      </c>
      <c r="AB1271" s="83" t="e">
        <f>AA1271-XJO_90DSMR</f>
        <v>#DIV/0!</v>
      </c>
      <c r="AC1271" s="83" t="e">
        <f t="shared" si="59"/>
        <v>#DIV/0!</v>
      </c>
    </row>
    <row r="1272" spans="25:29" x14ac:dyDescent="0.25">
      <c r="Y1272" s="84">
        <f>EOD_T-A1272</f>
        <v>42094</v>
      </c>
      <c r="Z1272" s="83">
        <f t="shared" si="57"/>
        <v>0</v>
      </c>
      <c r="AA1272" s="83" t="e">
        <f t="shared" si="58"/>
        <v>#DIV/0!</v>
      </c>
      <c r="AB1272" s="83" t="e">
        <f>AA1272-XJO_90DSMR</f>
        <v>#DIV/0!</v>
      </c>
      <c r="AC1272" s="83" t="e">
        <f t="shared" si="59"/>
        <v>#DIV/0!</v>
      </c>
    </row>
    <row r="1273" spans="25:29" x14ac:dyDescent="0.25">
      <c r="Y1273" s="84">
        <f>EOD_T-A1273</f>
        <v>42094</v>
      </c>
      <c r="Z1273" s="83">
        <f t="shared" si="57"/>
        <v>0</v>
      </c>
      <c r="AA1273" s="83" t="e">
        <f t="shared" si="58"/>
        <v>#DIV/0!</v>
      </c>
      <c r="AB1273" s="83" t="e">
        <f>AA1273-XJO_90DSMR</f>
        <v>#DIV/0!</v>
      </c>
      <c r="AC1273" s="83" t="e">
        <f t="shared" si="59"/>
        <v>#DIV/0!</v>
      </c>
    </row>
    <row r="1274" spans="25:29" x14ac:dyDescent="0.25">
      <c r="Y1274" s="84">
        <f>EOD_T-A1274</f>
        <v>42094</v>
      </c>
      <c r="Z1274" s="83">
        <f t="shared" si="57"/>
        <v>0</v>
      </c>
      <c r="AA1274" s="83" t="e">
        <f t="shared" si="58"/>
        <v>#DIV/0!</v>
      </c>
      <c r="AB1274" s="83" t="e">
        <f>AA1274-XJO_90DSMR</f>
        <v>#DIV/0!</v>
      </c>
      <c r="AC1274" s="83" t="e">
        <f t="shared" si="59"/>
        <v>#DIV/0!</v>
      </c>
    </row>
    <row r="1275" spans="25:29" x14ac:dyDescent="0.25">
      <c r="Y1275" s="84">
        <f>EOD_T-A1275</f>
        <v>42094</v>
      </c>
      <c r="Z1275" s="83">
        <f t="shared" si="57"/>
        <v>0</v>
      </c>
      <c r="AA1275" s="83" t="e">
        <f t="shared" si="58"/>
        <v>#DIV/0!</v>
      </c>
      <c r="AB1275" s="83" t="e">
        <f>AA1275-XJO_90DSMR</f>
        <v>#DIV/0!</v>
      </c>
      <c r="AC1275" s="83" t="e">
        <f t="shared" si="59"/>
        <v>#DIV/0!</v>
      </c>
    </row>
    <row r="1276" spans="25:29" x14ac:dyDescent="0.25">
      <c r="Y1276" s="84">
        <f>EOD_T-A1276</f>
        <v>42094</v>
      </c>
      <c r="Z1276" s="83">
        <f t="shared" si="57"/>
        <v>0</v>
      </c>
      <c r="AA1276" s="83" t="e">
        <f t="shared" si="58"/>
        <v>#DIV/0!</v>
      </c>
      <c r="AB1276" s="83" t="e">
        <f>AA1276-XJO_90DSMR</f>
        <v>#DIV/0!</v>
      </c>
      <c r="AC1276" s="83" t="e">
        <f t="shared" si="59"/>
        <v>#DIV/0!</v>
      </c>
    </row>
    <row r="1277" spans="25:29" x14ac:dyDescent="0.25">
      <c r="Y1277" s="84">
        <f>EOD_T-A1277</f>
        <v>42094</v>
      </c>
      <c r="Z1277" s="83">
        <f t="shared" si="57"/>
        <v>0</v>
      </c>
      <c r="AA1277" s="83" t="e">
        <f t="shared" si="58"/>
        <v>#DIV/0!</v>
      </c>
      <c r="AB1277" s="83" t="e">
        <f>AA1277-XJO_90DSMR</f>
        <v>#DIV/0!</v>
      </c>
      <c r="AC1277" s="83" t="e">
        <f t="shared" si="59"/>
        <v>#DIV/0!</v>
      </c>
    </row>
    <row r="1278" spans="25:29" x14ac:dyDescent="0.25">
      <c r="Y1278" s="84">
        <f>EOD_T-A1278</f>
        <v>42094</v>
      </c>
      <c r="Z1278" s="83">
        <f t="shared" si="57"/>
        <v>0</v>
      </c>
      <c r="AA1278" s="83" t="e">
        <f t="shared" si="58"/>
        <v>#DIV/0!</v>
      </c>
      <c r="AB1278" s="83" t="e">
        <f>AA1278-XJO_90DSMR</f>
        <v>#DIV/0!</v>
      </c>
      <c r="AC1278" s="83" t="e">
        <f t="shared" si="59"/>
        <v>#DIV/0!</v>
      </c>
    </row>
    <row r="1279" spans="25:29" x14ac:dyDescent="0.25">
      <c r="Y1279" s="84">
        <f>EOD_T-A1279</f>
        <v>42094</v>
      </c>
      <c r="Z1279" s="83">
        <f t="shared" si="57"/>
        <v>0</v>
      </c>
      <c r="AA1279" s="83" t="e">
        <f t="shared" si="58"/>
        <v>#DIV/0!</v>
      </c>
      <c r="AB1279" s="83" t="e">
        <f>AA1279-XJO_90DSMR</f>
        <v>#DIV/0!</v>
      </c>
      <c r="AC1279" s="83" t="e">
        <f t="shared" si="59"/>
        <v>#DIV/0!</v>
      </c>
    </row>
    <row r="1280" spans="25:29" x14ac:dyDescent="0.25">
      <c r="Y1280" s="84">
        <f>EOD_T-A1280</f>
        <v>42094</v>
      </c>
      <c r="Z1280" s="83">
        <f t="shared" si="57"/>
        <v>0</v>
      </c>
      <c r="AA1280" s="83" t="e">
        <f t="shared" si="58"/>
        <v>#DIV/0!</v>
      </c>
      <c r="AB1280" s="83" t="e">
        <f>AA1280-XJO_90DSMR</f>
        <v>#DIV/0!</v>
      </c>
      <c r="AC1280" s="83" t="e">
        <f t="shared" si="59"/>
        <v>#DIV/0!</v>
      </c>
    </row>
    <row r="1281" spans="25:29" x14ac:dyDescent="0.25">
      <c r="Y1281" s="84">
        <f>EOD_T-A1281</f>
        <v>42094</v>
      </c>
      <c r="Z1281" s="83">
        <f t="shared" si="57"/>
        <v>0</v>
      </c>
      <c r="AA1281" s="83" t="e">
        <f t="shared" si="58"/>
        <v>#DIV/0!</v>
      </c>
      <c r="AB1281" s="83" t="e">
        <f>AA1281-XJO_90DSMR</f>
        <v>#DIV/0!</v>
      </c>
      <c r="AC1281" s="83" t="e">
        <f t="shared" si="59"/>
        <v>#DIV/0!</v>
      </c>
    </row>
    <row r="1282" spans="25:29" x14ac:dyDescent="0.25">
      <c r="Y1282" s="84">
        <f>EOD_T-A1282</f>
        <v>42094</v>
      </c>
      <c r="Z1282" s="83">
        <f t="shared" si="57"/>
        <v>0</v>
      </c>
      <c r="AA1282" s="83" t="e">
        <f t="shared" si="58"/>
        <v>#DIV/0!</v>
      </c>
      <c r="AB1282" s="83" t="e">
        <f>AA1282-XJO_90DSMR</f>
        <v>#DIV/0!</v>
      </c>
      <c r="AC1282" s="83" t="e">
        <f t="shared" si="59"/>
        <v>#DIV/0!</v>
      </c>
    </row>
    <row r="1283" spans="25:29" x14ac:dyDescent="0.25">
      <c r="Y1283" s="84">
        <f>EOD_T-A1283</f>
        <v>42094</v>
      </c>
      <c r="Z1283" s="83">
        <f t="shared" si="57"/>
        <v>0</v>
      </c>
      <c r="AA1283" s="83" t="e">
        <f t="shared" si="58"/>
        <v>#DIV/0!</v>
      </c>
      <c r="AB1283" s="83" t="e">
        <f>AA1283-XJO_90DSMR</f>
        <v>#DIV/0!</v>
      </c>
      <c r="AC1283" s="83" t="e">
        <f t="shared" si="59"/>
        <v>#DIV/0!</v>
      </c>
    </row>
    <row r="1284" spans="25:29" x14ac:dyDescent="0.25">
      <c r="Y1284" s="84">
        <f>EOD_T-A1284</f>
        <v>42094</v>
      </c>
      <c r="Z1284" s="83">
        <f t="shared" si="57"/>
        <v>0</v>
      </c>
      <c r="AA1284" s="83" t="e">
        <f t="shared" si="58"/>
        <v>#DIV/0!</v>
      </c>
      <c r="AB1284" s="83" t="e">
        <f>AA1284-XJO_90DSMR</f>
        <v>#DIV/0!</v>
      </c>
      <c r="AC1284" s="83" t="e">
        <f t="shared" si="59"/>
        <v>#DIV/0!</v>
      </c>
    </row>
    <row r="1285" spans="25:29" x14ac:dyDescent="0.25">
      <c r="Y1285" s="84">
        <f>EOD_T-A1285</f>
        <v>42094</v>
      </c>
      <c r="Z1285" s="83">
        <f t="shared" si="57"/>
        <v>0</v>
      </c>
      <c r="AA1285" s="83" t="e">
        <f t="shared" si="58"/>
        <v>#DIV/0!</v>
      </c>
      <c r="AB1285" s="83" t="e">
        <f>AA1285-XJO_90DSMR</f>
        <v>#DIV/0!</v>
      </c>
      <c r="AC1285" s="83" t="e">
        <f t="shared" si="59"/>
        <v>#DIV/0!</v>
      </c>
    </row>
    <row r="1286" spans="25:29" x14ac:dyDescent="0.25">
      <c r="Y1286" s="84">
        <f>EOD_T-A1286</f>
        <v>42094</v>
      </c>
      <c r="Z1286" s="83">
        <f t="shared" si="57"/>
        <v>0</v>
      </c>
      <c r="AA1286" s="83" t="e">
        <f t="shared" si="58"/>
        <v>#DIV/0!</v>
      </c>
      <c r="AB1286" s="83" t="e">
        <f>AA1286-XJO_90DSMR</f>
        <v>#DIV/0!</v>
      </c>
      <c r="AC1286" s="83" t="e">
        <f t="shared" si="59"/>
        <v>#DIV/0!</v>
      </c>
    </row>
    <row r="1287" spans="25:29" x14ac:dyDescent="0.25">
      <c r="Y1287" s="84">
        <f>EOD_T-A1287</f>
        <v>42094</v>
      </c>
      <c r="Z1287" s="83">
        <f t="shared" si="57"/>
        <v>0</v>
      </c>
      <c r="AA1287" s="83" t="e">
        <f t="shared" si="58"/>
        <v>#DIV/0!</v>
      </c>
      <c r="AB1287" s="83" t="e">
        <f>AA1287-XJO_90DSMR</f>
        <v>#DIV/0!</v>
      </c>
      <c r="AC1287" s="83" t="e">
        <f t="shared" si="59"/>
        <v>#DIV/0!</v>
      </c>
    </row>
    <row r="1288" spans="25:29" x14ac:dyDescent="0.25">
      <c r="Y1288" s="84">
        <f>EOD_T-A1288</f>
        <v>42094</v>
      </c>
      <c r="Z1288" s="83">
        <f t="shared" si="57"/>
        <v>0</v>
      </c>
      <c r="AA1288" s="83" t="e">
        <f t="shared" si="58"/>
        <v>#DIV/0!</v>
      </c>
      <c r="AB1288" s="83" t="e">
        <f>AA1288-XJO_90DSMR</f>
        <v>#DIV/0!</v>
      </c>
      <c r="AC1288" s="83" t="e">
        <f t="shared" si="59"/>
        <v>#DIV/0!</v>
      </c>
    </row>
    <row r="1289" spans="25:29" x14ac:dyDescent="0.25">
      <c r="Y1289" s="84">
        <f>EOD_T-A1289</f>
        <v>42094</v>
      </c>
      <c r="Z1289" s="83">
        <f t="shared" si="57"/>
        <v>0</v>
      </c>
      <c r="AA1289" s="83" t="e">
        <f t="shared" si="58"/>
        <v>#DIV/0!</v>
      </c>
      <c r="AB1289" s="83" t="e">
        <f>AA1289-XJO_90DSMR</f>
        <v>#DIV/0!</v>
      </c>
      <c r="AC1289" s="83" t="e">
        <f t="shared" si="59"/>
        <v>#DIV/0!</v>
      </c>
    </row>
    <row r="1290" spans="25:29" x14ac:dyDescent="0.25">
      <c r="Y1290" s="84">
        <f>EOD_T-A1290</f>
        <v>42094</v>
      </c>
      <c r="Z1290" s="83">
        <f t="shared" si="57"/>
        <v>0</v>
      </c>
      <c r="AA1290" s="83" t="e">
        <f t="shared" si="58"/>
        <v>#DIV/0!</v>
      </c>
      <c r="AB1290" s="83" t="e">
        <f>AA1290-XJO_90DSMR</f>
        <v>#DIV/0!</v>
      </c>
      <c r="AC1290" s="83" t="e">
        <f t="shared" si="59"/>
        <v>#DIV/0!</v>
      </c>
    </row>
    <row r="1291" spans="25:29" x14ac:dyDescent="0.25">
      <c r="Y1291" s="84">
        <f>EOD_T-A1291</f>
        <v>42094</v>
      </c>
      <c r="Z1291" s="83">
        <f t="shared" si="57"/>
        <v>0</v>
      </c>
      <c r="AA1291" s="83" t="e">
        <f t="shared" si="58"/>
        <v>#DIV/0!</v>
      </c>
      <c r="AB1291" s="83" t="e">
        <f>AA1291-XJO_90DSMR</f>
        <v>#DIV/0!</v>
      </c>
      <c r="AC1291" s="83" t="e">
        <f t="shared" si="59"/>
        <v>#DIV/0!</v>
      </c>
    </row>
    <row r="1292" spans="25:29" x14ac:dyDescent="0.25">
      <c r="Y1292" s="84">
        <f>EOD_T-A1292</f>
        <v>42094</v>
      </c>
      <c r="Z1292" s="83">
        <f t="shared" ref="Z1292:Z1355" si="60">B1292-B1294</f>
        <v>0</v>
      </c>
      <c r="AA1292" s="83" t="e">
        <f t="shared" ref="AA1292:AA1355" si="61">Z1292/B1293*100</f>
        <v>#DIV/0!</v>
      </c>
      <c r="AB1292" s="83" t="e">
        <f>AA1292-XJO_90DSMR</f>
        <v>#DIV/0!</v>
      </c>
      <c r="AC1292" s="83" t="e">
        <f t="shared" ref="AC1292:AC1355" si="62">AB1292*AB1292</f>
        <v>#DIV/0!</v>
      </c>
    </row>
    <row r="1293" spans="25:29" x14ac:dyDescent="0.25">
      <c r="Y1293" s="84">
        <f>EOD_T-A1293</f>
        <v>42094</v>
      </c>
      <c r="Z1293" s="83">
        <f t="shared" si="60"/>
        <v>0</v>
      </c>
      <c r="AA1293" s="83" t="e">
        <f t="shared" si="61"/>
        <v>#DIV/0!</v>
      </c>
      <c r="AB1293" s="83" t="e">
        <f>AA1293-XJO_90DSMR</f>
        <v>#DIV/0!</v>
      </c>
      <c r="AC1293" s="83" t="e">
        <f t="shared" si="62"/>
        <v>#DIV/0!</v>
      </c>
    </row>
    <row r="1294" spans="25:29" x14ac:dyDescent="0.25">
      <c r="Y1294" s="84">
        <f>EOD_T-A1294</f>
        <v>42094</v>
      </c>
      <c r="Z1294" s="83">
        <f t="shared" si="60"/>
        <v>0</v>
      </c>
      <c r="AA1294" s="83" t="e">
        <f t="shared" si="61"/>
        <v>#DIV/0!</v>
      </c>
      <c r="AB1294" s="83" t="e">
        <f>AA1294-XJO_90DSMR</f>
        <v>#DIV/0!</v>
      </c>
      <c r="AC1294" s="83" t="e">
        <f t="shared" si="62"/>
        <v>#DIV/0!</v>
      </c>
    </row>
    <row r="1295" spans="25:29" x14ac:dyDescent="0.25">
      <c r="Y1295" s="84">
        <f>EOD_T-A1295</f>
        <v>42094</v>
      </c>
      <c r="Z1295" s="83">
        <f t="shared" si="60"/>
        <v>0</v>
      </c>
      <c r="AA1295" s="83" t="e">
        <f t="shared" si="61"/>
        <v>#DIV/0!</v>
      </c>
      <c r="AB1295" s="83" t="e">
        <f>AA1295-XJO_90DSMR</f>
        <v>#DIV/0!</v>
      </c>
      <c r="AC1295" s="83" t="e">
        <f t="shared" si="62"/>
        <v>#DIV/0!</v>
      </c>
    </row>
    <row r="1296" spans="25:29" x14ac:dyDescent="0.25">
      <c r="Y1296" s="84">
        <f>EOD_T-A1296</f>
        <v>42094</v>
      </c>
      <c r="Z1296" s="83">
        <f t="shared" si="60"/>
        <v>0</v>
      </c>
      <c r="AA1296" s="83" t="e">
        <f t="shared" si="61"/>
        <v>#DIV/0!</v>
      </c>
      <c r="AB1296" s="83" t="e">
        <f>AA1296-XJO_90DSMR</f>
        <v>#DIV/0!</v>
      </c>
      <c r="AC1296" s="83" t="e">
        <f t="shared" si="62"/>
        <v>#DIV/0!</v>
      </c>
    </row>
    <row r="1297" spans="25:29" x14ac:dyDescent="0.25">
      <c r="Y1297" s="84">
        <f>EOD_T-A1297</f>
        <v>42094</v>
      </c>
      <c r="Z1297" s="83">
        <f t="shared" si="60"/>
        <v>0</v>
      </c>
      <c r="AA1297" s="83" t="e">
        <f t="shared" si="61"/>
        <v>#DIV/0!</v>
      </c>
      <c r="AB1297" s="83" t="e">
        <f>AA1297-XJO_90DSMR</f>
        <v>#DIV/0!</v>
      </c>
      <c r="AC1297" s="83" t="e">
        <f t="shared" si="62"/>
        <v>#DIV/0!</v>
      </c>
    </row>
    <row r="1298" spans="25:29" x14ac:dyDescent="0.25">
      <c r="Y1298" s="84">
        <f>EOD_T-A1298</f>
        <v>42094</v>
      </c>
      <c r="Z1298" s="83">
        <f t="shared" si="60"/>
        <v>0</v>
      </c>
      <c r="AA1298" s="83" t="e">
        <f t="shared" si="61"/>
        <v>#DIV/0!</v>
      </c>
      <c r="AB1298" s="83" t="e">
        <f>AA1298-XJO_90DSMR</f>
        <v>#DIV/0!</v>
      </c>
      <c r="AC1298" s="83" t="e">
        <f t="shared" si="62"/>
        <v>#DIV/0!</v>
      </c>
    </row>
    <row r="1299" spans="25:29" x14ac:dyDescent="0.25">
      <c r="Y1299" s="84">
        <f>EOD_T-A1299</f>
        <v>42094</v>
      </c>
      <c r="Z1299" s="83">
        <f t="shared" si="60"/>
        <v>0</v>
      </c>
      <c r="AA1299" s="83" t="e">
        <f t="shared" si="61"/>
        <v>#DIV/0!</v>
      </c>
      <c r="AB1299" s="83" t="e">
        <f>AA1299-XJO_90DSMR</f>
        <v>#DIV/0!</v>
      </c>
      <c r="AC1299" s="83" t="e">
        <f t="shared" si="62"/>
        <v>#DIV/0!</v>
      </c>
    </row>
    <row r="1300" spans="25:29" x14ac:dyDescent="0.25">
      <c r="Y1300" s="84">
        <f>EOD_T-A1300</f>
        <v>42094</v>
      </c>
      <c r="Z1300" s="83">
        <f t="shared" si="60"/>
        <v>0</v>
      </c>
      <c r="AA1300" s="83" t="e">
        <f t="shared" si="61"/>
        <v>#DIV/0!</v>
      </c>
      <c r="AB1300" s="83" t="e">
        <f>AA1300-XJO_90DSMR</f>
        <v>#DIV/0!</v>
      </c>
      <c r="AC1300" s="83" t="e">
        <f t="shared" si="62"/>
        <v>#DIV/0!</v>
      </c>
    </row>
    <row r="1301" spans="25:29" x14ac:dyDescent="0.25">
      <c r="Y1301" s="84">
        <f>EOD_T-A1301</f>
        <v>42094</v>
      </c>
      <c r="Z1301" s="83">
        <f t="shared" si="60"/>
        <v>0</v>
      </c>
      <c r="AA1301" s="83" t="e">
        <f t="shared" si="61"/>
        <v>#DIV/0!</v>
      </c>
      <c r="AB1301" s="83" t="e">
        <f>AA1301-XJO_90DSMR</f>
        <v>#DIV/0!</v>
      </c>
      <c r="AC1301" s="83" t="e">
        <f t="shared" si="62"/>
        <v>#DIV/0!</v>
      </c>
    </row>
    <row r="1302" spans="25:29" x14ac:dyDescent="0.25">
      <c r="Y1302" s="84">
        <f>EOD_T-A1302</f>
        <v>42094</v>
      </c>
      <c r="Z1302" s="83">
        <f t="shared" si="60"/>
        <v>0</v>
      </c>
      <c r="AA1302" s="83" t="e">
        <f t="shared" si="61"/>
        <v>#DIV/0!</v>
      </c>
      <c r="AB1302" s="83" t="e">
        <f>AA1302-XJO_90DSMR</f>
        <v>#DIV/0!</v>
      </c>
      <c r="AC1302" s="83" t="e">
        <f t="shared" si="62"/>
        <v>#DIV/0!</v>
      </c>
    </row>
    <row r="1303" spans="25:29" x14ac:dyDescent="0.25">
      <c r="Y1303" s="84">
        <f>EOD_T-A1303</f>
        <v>42094</v>
      </c>
      <c r="Z1303" s="83">
        <f t="shared" si="60"/>
        <v>0</v>
      </c>
      <c r="AA1303" s="83" t="e">
        <f t="shared" si="61"/>
        <v>#DIV/0!</v>
      </c>
      <c r="AB1303" s="83" t="e">
        <f>AA1303-XJO_90DSMR</f>
        <v>#DIV/0!</v>
      </c>
      <c r="AC1303" s="83" t="e">
        <f t="shared" si="62"/>
        <v>#DIV/0!</v>
      </c>
    </row>
    <row r="1304" spans="25:29" x14ac:dyDescent="0.25">
      <c r="Y1304" s="84">
        <f>EOD_T-A1304</f>
        <v>42094</v>
      </c>
      <c r="Z1304" s="83">
        <f t="shared" si="60"/>
        <v>0</v>
      </c>
      <c r="AA1304" s="83" t="e">
        <f t="shared" si="61"/>
        <v>#DIV/0!</v>
      </c>
      <c r="AB1304" s="83" t="e">
        <f>AA1304-XJO_90DSMR</f>
        <v>#DIV/0!</v>
      </c>
      <c r="AC1304" s="83" t="e">
        <f t="shared" si="62"/>
        <v>#DIV/0!</v>
      </c>
    </row>
    <row r="1305" spans="25:29" x14ac:dyDescent="0.25">
      <c r="Y1305" s="84">
        <f>EOD_T-A1305</f>
        <v>42094</v>
      </c>
      <c r="Z1305" s="83">
        <f t="shared" si="60"/>
        <v>0</v>
      </c>
      <c r="AA1305" s="83" t="e">
        <f t="shared" si="61"/>
        <v>#DIV/0!</v>
      </c>
      <c r="AB1305" s="83" t="e">
        <f>AA1305-XJO_90DSMR</f>
        <v>#DIV/0!</v>
      </c>
      <c r="AC1305" s="83" t="e">
        <f t="shared" si="62"/>
        <v>#DIV/0!</v>
      </c>
    </row>
    <row r="1306" spans="25:29" x14ac:dyDescent="0.25">
      <c r="Y1306" s="84">
        <f>EOD_T-A1306</f>
        <v>42094</v>
      </c>
      <c r="Z1306" s="83">
        <f t="shared" si="60"/>
        <v>0</v>
      </c>
      <c r="AA1306" s="83" t="e">
        <f t="shared" si="61"/>
        <v>#DIV/0!</v>
      </c>
      <c r="AB1306" s="83" t="e">
        <f>AA1306-XJO_90DSMR</f>
        <v>#DIV/0!</v>
      </c>
      <c r="AC1306" s="83" t="e">
        <f t="shared" si="62"/>
        <v>#DIV/0!</v>
      </c>
    </row>
    <row r="1307" spans="25:29" x14ac:dyDescent="0.25">
      <c r="Y1307" s="84">
        <f>EOD_T-A1307</f>
        <v>42094</v>
      </c>
      <c r="Z1307" s="83">
        <f t="shared" si="60"/>
        <v>0</v>
      </c>
      <c r="AA1307" s="83" t="e">
        <f t="shared" si="61"/>
        <v>#DIV/0!</v>
      </c>
      <c r="AB1307" s="83" t="e">
        <f>AA1307-XJO_90DSMR</f>
        <v>#DIV/0!</v>
      </c>
      <c r="AC1307" s="83" t="e">
        <f t="shared" si="62"/>
        <v>#DIV/0!</v>
      </c>
    </row>
    <row r="1308" spans="25:29" x14ac:dyDescent="0.25">
      <c r="Y1308" s="84">
        <f>EOD_T-A1308</f>
        <v>42094</v>
      </c>
      <c r="Z1308" s="83">
        <f t="shared" si="60"/>
        <v>0</v>
      </c>
      <c r="AA1308" s="83" t="e">
        <f t="shared" si="61"/>
        <v>#DIV/0!</v>
      </c>
      <c r="AB1308" s="83" t="e">
        <f>AA1308-XJO_90DSMR</f>
        <v>#DIV/0!</v>
      </c>
      <c r="AC1308" s="83" t="e">
        <f t="shared" si="62"/>
        <v>#DIV/0!</v>
      </c>
    </row>
    <row r="1309" spans="25:29" x14ac:dyDescent="0.25">
      <c r="Y1309" s="84">
        <f>EOD_T-A1309</f>
        <v>42094</v>
      </c>
      <c r="Z1309" s="83">
        <f t="shared" si="60"/>
        <v>0</v>
      </c>
      <c r="AA1309" s="83" t="e">
        <f t="shared" si="61"/>
        <v>#DIV/0!</v>
      </c>
      <c r="AB1309" s="83" t="e">
        <f>AA1309-XJO_90DSMR</f>
        <v>#DIV/0!</v>
      </c>
      <c r="AC1309" s="83" t="e">
        <f t="shared" si="62"/>
        <v>#DIV/0!</v>
      </c>
    </row>
    <row r="1310" spans="25:29" x14ac:dyDescent="0.25">
      <c r="Y1310" s="84">
        <f>EOD_T-A1310</f>
        <v>42094</v>
      </c>
      <c r="Z1310" s="83">
        <f t="shared" si="60"/>
        <v>0</v>
      </c>
      <c r="AA1310" s="83" t="e">
        <f t="shared" si="61"/>
        <v>#DIV/0!</v>
      </c>
      <c r="AB1310" s="83" t="e">
        <f>AA1310-XJO_90DSMR</f>
        <v>#DIV/0!</v>
      </c>
      <c r="AC1310" s="83" t="e">
        <f t="shared" si="62"/>
        <v>#DIV/0!</v>
      </c>
    </row>
    <row r="1311" spans="25:29" x14ac:dyDescent="0.25">
      <c r="Y1311" s="84">
        <f>EOD_T-A1311</f>
        <v>42094</v>
      </c>
      <c r="Z1311" s="83">
        <f t="shared" si="60"/>
        <v>0</v>
      </c>
      <c r="AA1311" s="83" t="e">
        <f t="shared" si="61"/>
        <v>#DIV/0!</v>
      </c>
      <c r="AB1311" s="83" t="e">
        <f>AA1311-XJO_90DSMR</f>
        <v>#DIV/0!</v>
      </c>
      <c r="AC1311" s="83" t="e">
        <f t="shared" si="62"/>
        <v>#DIV/0!</v>
      </c>
    </row>
    <row r="1312" spans="25:29" x14ac:dyDescent="0.25">
      <c r="Y1312" s="84">
        <f>EOD_T-A1312</f>
        <v>42094</v>
      </c>
      <c r="Z1312" s="83">
        <f t="shared" si="60"/>
        <v>0</v>
      </c>
      <c r="AA1312" s="83" t="e">
        <f t="shared" si="61"/>
        <v>#DIV/0!</v>
      </c>
      <c r="AB1312" s="83" t="e">
        <f>AA1312-XJO_90DSMR</f>
        <v>#DIV/0!</v>
      </c>
      <c r="AC1312" s="83" t="e">
        <f t="shared" si="62"/>
        <v>#DIV/0!</v>
      </c>
    </row>
    <row r="1313" spans="25:29" x14ac:dyDescent="0.25">
      <c r="Y1313" s="84">
        <f>EOD_T-A1313</f>
        <v>42094</v>
      </c>
      <c r="Z1313" s="83">
        <f t="shared" si="60"/>
        <v>0</v>
      </c>
      <c r="AA1313" s="83" t="e">
        <f t="shared" si="61"/>
        <v>#DIV/0!</v>
      </c>
      <c r="AB1313" s="83" t="e">
        <f>AA1313-XJO_90DSMR</f>
        <v>#DIV/0!</v>
      </c>
      <c r="AC1313" s="83" t="e">
        <f t="shared" si="62"/>
        <v>#DIV/0!</v>
      </c>
    </row>
    <row r="1314" spans="25:29" x14ac:dyDescent="0.25">
      <c r="Y1314" s="84">
        <f>EOD_T-A1314</f>
        <v>42094</v>
      </c>
      <c r="Z1314" s="83">
        <f t="shared" si="60"/>
        <v>0</v>
      </c>
      <c r="AA1314" s="83" t="e">
        <f t="shared" si="61"/>
        <v>#DIV/0!</v>
      </c>
      <c r="AB1314" s="83" t="e">
        <f>AA1314-XJO_90DSMR</f>
        <v>#DIV/0!</v>
      </c>
      <c r="AC1314" s="83" t="e">
        <f t="shared" si="62"/>
        <v>#DIV/0!</v>
      </c>
    </row>
    <row r="1315" spans="25:29" x14ac:dyDescent="0.25">
      <c r="Y1315" s="84">
        <f>EOD_T-A1315</f>
        <v>42094</v>
      </c>
      <c r="Z1315" s="83">
        <f t="shared" si="60"/>
        <v>0</v>
      </c>
      <c r="AA1315" s="83" t="e">
        <f t="shared" si="61"/>
        <v>#DIV/0!</v>
      </c>
      <c r="AB1315" s="83" t="e">
        <f>AA1315-XJO_90DSMR</f>
        <v>#DIV/0!</v>
      </c>
      <c r="AC1315" s="83" t="e">
        <f t="shared" si="62"/>
        <v>#DIV/0!</v>
      </c>
    </row>
    <row r="1316" spans="25:29" x14ac:dyDescent="0.25">
      <c r="Y1316" s="84">
        <f>EOD_T-A1316</f>
        <v>42094</v>
      </c>
      <c r="Z1316" s="83">
        <f t="shared" si="60"/>
        <v>0</v>
      </c>
      <c r="AA1316" s="83" t="e">
        <f t="shared" si="61"/>
        <v>#DIV/0!</v>
      </c>
      <c r="AB1316" s="83" t="e">
        <f>AA1316-XJO_90DSMR</f>
        <v>#DIV/0!</v>
      </c>
      <c r="AC1316" s="83" t="e">
        <f t="shared" si="62"/>
        <v>#DIV/0!</v>
      </c>
    </row>
    <row r="1317" spans="25:29" x14ac:dyDescent="0.25">
      <c r="Y1317" s="84">
        <f>EOD_T-A1317</f>
        <v>42094</v>
      </c>
      <c r="Z1317" s="83">
        <f t="shared" si="60"/>
        <v>0</v>
      </c>
      <c r="AA1317" s="83" t="e">
        <f t="shared" si="61"/>
        <v>#DIV/0!</v>
      </c>
      <c r="AB1317" s="83" t="e">
        <f>AA1317-XJO_90DSMR</f>
        <v>#DIV/0!</v>
      </c>
      <c r="AC1317" s="83" t="e">
        <f t="shared" si="62"/>
        <v>#DIV/0!</v>
      </c>
    </row>
    <row r="1318" spans="25:29" x14ac:dyDescent="0.25">
      <c r="Y1318" s="84">
        <f>EOD_T-A1318</f>
        <v>42094</v>
      </c>
      <c r="Z1318" s="83">
        <f t="shared" si="60"/>
        <v>0</v>
      </c>
      <c r="AA1318" s="83" t="e">
        <f t="shared" si="61"/>
        <v>#DIV/0!</v>
      </c>
      <c r="AB1318" s="83" t="e">
        <f>AA1318-XJO_90DSMR</f>
        <v>#DIV/0!</v>
      </c>
      <c r="AC1318" s="83" t="e">
        <f t="shared" si="62"/>
        <v>#DIV/0!</v>
      </c>
    </row>
    <row r="1319" spans="25:29" x14ac:dyDescent="0.25">
      <c r="Y1319" s="84">
        <f>EOD_T-A1319</f>
        <v>42094</v>
      </c>
      <c r="Z1319" s="83">
        <f t="shared" si="60"/>
        <v>0</v>
      </c>
      <c r="AA1319" s="83" t="e">
        <f t="shared" si="61"/>
        <v>#DIV/0!</v>
      </c>
      <c r="AB1319" s="83" t="e">
        <f>AA1319-XJO_90DSMR</f>
        <v>#DIV/0!</v>
      </c>
      <c r="AC1319" s="83" t="e">
        <f t="shared" si="62"/>
        <v>#DIV/0!</v>
      </c>
    </row>
    <row r="1320" spans="25:29" x14ac:dyDescent="0.25">
      <c r="Y1320" s="84">
        <f>EOD_T-A1320</f>
        <v>42094</v>
      </c>
      <c r="Z1320" s="83">
        <f t="shared" si="60"/>
        <v>0</v>
      </c>
      <c r="AA1320" s="83" t="e">
        <f t="shared" si="61"/>
        <v>#DIV/0!</v>
      </c>
      <c r="AB1320" s="83" t="e">
        <f>AA1320-XJO_90DSMR</f>
        <v>#DIV/0!</v>
      </c>
      <c r="AC1320" s="83" t="e">
        <f t="shared" si="62"/>
        <v>#DIV/0!</v>
      </c>
    </row>
    <row r="1321" spans="25:29" x14ac:dyDescent="0.25">
      <c r="Y1321" s="84">
        <f>EOD_T-A1321</f>
        <v>42094</v>
      </c>
      <c r="Z1321" s="83">
        <f t="shared" si="60"/>
        <v>0</v>
      </c>
      <c r="AA1321" s="83" t="e">
        <f t="shared" si="61"/>
        <v>#DIV/0!</v>
      </c>
      <c r="AB1321" s="83" t="e">
        <f>AA1321-XJO_90DSMR</f>
        <v>#DIV/0!</v>
      </c>
      <c r="AC1321" s="83" t="e">
        <f t="shared" si="62"/>
        <v>#DIV/0!</v>
      </c>
    </row>
    <row r="1322" spans="25:29" x14ac:dyDescent="0.25">
      <c r="Y1322" s="84">
        <f>EOD_T-A1322</f>
        <v>42094</v>
      </c>
      <c r="Z1322" s="83">
        <f t="shared" si="60"/>
        <v>0</v>
      </c>
      <c r="AA1322" s="83" t="e">
        <f t="shared" si="61"/>
        <v>#DIV/0!</v>
      </c>
      <c r="AB1322" s="83" t="e">
        <f>AA1322-XJO_90DSMR</f>
        <v>#DIV/0!</v>
      </c>
      <c r="AC1322" s="83" t="e">
        <f t="shared" si="62"/>
        <v>#DIV/0!</v>
      </c>
    </row>
    <row r="1323" spans="25:29" x14ac:dyDescent="0.25">
      <c r="Y1323" s="84">
        <f>EOD_T-A1323</f>
        <v>42094</v>
      </c>
      <c r="Z1323" s="83">
        <f t="shared" si="60"/>
        <v>0</v>
      </c>
      <c r="AA1323" s="83" t="e">
        <f t="shared" si="61"/>
        <v>#DIV/0!</v>
      </c>
      <c r="AB1323" s="83" t="e">
        <f>AA1323-XJO_90DSMR</f>
        <v>#DIV/0!</v>
      </c>
      <c r="AC1323" s="83" t="e">
        <f t="shared" si="62"/>
        <v>#DIV/0!</v>
      </c>
    </row>
    <row r="1324" spans="25:29" x14ac:dyDescent="0.25">
      <c r="Y1324" s="84">
        <f>EOD_T-A1324</f>
        <v>42094</v>
      </c>
      <c r="Z1324" s="83">
        <f t="shared" si="60"/>
        <v>0</v>
      </c>
      <c r="AA1324" s="83" t="e">
        <f t="shared" si="61"/>
        <v>#DIV/0!</v>
      </c>
      <c r="AB1324" s="83" t="e">
        <f>AA1324-XJO_90DSMR</f>
        <v>#DIV/0!</v>
      </c>
      <c r="AC1324" s="83" t="e">
        <f t="shared" si="62"/>
        <v>#DIV/0!</v>
      </c>
    </row>
    <row r="1325" spans="25:29" x14ac:dyDescent="0.25">
      <c r="Y1325" s="84">
        <f>EOD_T-A1325</f>
        <v>42094</v>
      </c>
      <c r="Z1325" s="83">
        <f t="shared" si="60"/>
        <v>0</v>
      </c>
      <c r="AA1325" s="83" t="e">
        <f t="shared" si="61"/>
        <v>#DIV/0!</v>
      </c>
      <c r="AB1325" s="83" t="e">
        <f>AA1325-XJO_90DSMR</f>
        <v>#DIV/0!</v>
      </c>
      <c r="AC1325" s="83" t="e">
        <f t="shared" si="62"/>
        <v>#DIV/0!</v>
      </c>
    </row>
    <row r="1326" spans="25:29" x14ac:dyDescent="0.25">
      <c r="Y1326" s="84">
        <f>EOD_T-A1326</f>
        <v>42094</v>
      </c>
      <c r="Z1326" s="83">
        <f t="shared" si="60"/>
        <v>0</v>
      </c>
      <c r="AA1326" s="83" t="e">
        <f t="shared" si="61"/>
        <v>#DIV/0!</v>
      </c>
      <c r="AB1326" s="83" t="e">
        <f>AA1326-XJO_90DSMR</f>
        <v>#DIV/0!</v>
      </c>
      <c r="AC1326" s="83" t="e">
        <f t="shared" si="62"/>
        <v>#DIV/0!</v>
      </c>
    </row>
    <row r="1327" spans="25:29" x14ac:dyDescent="0.25">
      <c r="Y1327" s="84">
        <f>EOD_T-A1327</f>
        <v>42094</v>
      </c>
      <c r="Z1327" s="83">
        <f t="shared" si="60"/>
        <v>0</v>
      </c>
      <c r="AA1327" s="83" t="e">
        <f t="shared" si="61"/>
        <v>#DIV/0!</v>
      </c>
      <c r="AB1327" s="83" t="e">
        <f>AA1327-XJO_90DSMR</f>
        <v>#DIV/0!</v>
      </c>
      <c r="AC1327" s="83" t="e">
        <f t="shared" si="62"/>
        <v>#DIV/0!</v>
      </c>
    </row>
    <row r="1328" spans="25:29" x14ac:dyDescent="0.25">
      <c r="Y1328" s="84">
        <f>EOD_T-A1328</f>
        <v>42094</v>
      </c>
      <c r="Z1328" s="83">
        <f t="shared" si="60"/>
        <v>0</v>
      </c>
      <c r="AA1328" s="83" t="e">
        <f t="shared" si="61"/>
        <v>#DIV/0!</v>
      </c>
      <c r="AB1328" s="83" t="e">
        <f>AA1328-XJO_90DSMR</f>
        <v>#DIV/0!</v>
      </c>
      <c r="AC1328" s="83" t="e">
        <f t="shared" si="62"/>
        <v>#DIV/0!</v>
      </c>
    </row>
    <row r="1329" spans="25:29" x14ac:dyDescent="0.25">
      <c r="Y1329" s="84">
        <f>EOD_T-A1329</f>
        <v>42094</v>
      </c>
      <c r="Z1329" s="83">
        <f t="shared" si="60"/>
        <v>0</v>
      </c>
      <c r="AA1329" s="83" t="e">
        <f t="shared" si="61"/>
        <v>#DIV/0!</v>
      </c>
      <c r="AB1329" s="83" t="e">
        <f>AA1329-XJO_90DSMR</f>
        <v>#DIV/0!</v>
      </c>
      <c r="AC1329" s="83" t="e">
        <f t="shared" si="62"/>
        <v>#DIV/0!</v>
      </c>
    </row>
    <row r="1330" spans="25:29" x14ac:dyDescent="0.25">
      <c r="Y1330" s="84">
        <f>EOD_T-A1330</f>
        <v>42094</v>
      </c>
      <c r="Z1330" s="83">
        <f t="shared" si="60"/>
        <v>0</v>
      </c>
      <c r="AA1330" s="83" t="e">
        <f t="shared" si="61"/>
        <v>#DIV/0!</v>
      </c>
      <c r="AB1330" s="83" t="e">
        <f>AA1330-XJO_90DSMR</f>
        <v>#DIV/0!</v>
      </c>
      <c r="AC1330" s="83" t="e">
        <f t="shared" si="62"/>
        <v>#DIV/0!</v>
      </c>
    </row>
    <row r="1331" spans="25:29" x14ac:dyDescent="0.25">
      <c r="Y1331" s="84">
        <f>EOD_T-A1331</f>
        <v>42094</v>
      </c>
      <c r="Z1331" s="83">
        <f t="shared" si="60"/>
        <v>0</v>
      </c>
      <c r="AA1331" s="83" t="e">
        <f t="shared" si="61"/>
        <v>#DIV/0!</v>
      </c>
      <c r="AB1331" s="83" t="e">
        <f>AA1331-XJO_90DSMR</f>
        <v>#DIV/0!</v>
      </c>
      <c r="AC1331" s="83" t="e">
        <f t="shared" si="62"/>
        <v>#DIV/0!</v>
      </c>
    </row>
    <row r="1332" spans="25:29" x14ac:dyDescent="0.25">
      <c r="Y1332" s="84">
        <f>EOD_T-A1332</f>
        <v>42094</v>
      </c>
      <c r="Z1332" s="83">
        <f t="shared" si="60"/>
        <v>0</v>
      </c>
      <c r="AA1332" s="83" t="e">
        <f t="shared" si="61"/>
        <v>#DIV/0!</v>
      </c>
      <c r="AB1332" s="83" t="e">
        <f>AA1332-XJO_90DSMR</f>
        <v>#DIV/0!</v>
      </c>
      <c r="AC1332" s="83" t="e">
        <f t="shared" si="62"/>
        <v>#DIV/0!</v>
      </c>
    </row>
    <row r="1333" spans="25:29" x14ac:dyDescent="0.25">
      <c r="Y1333" s="84">
        <f>EOD_T-A1333</f>
        <v>42094</v>
      </c>
      <c r="Z1333" s="83">
        <f t="shared" si="60"/>
        <v>0</v>
      </c>
      <c r="AA1333" s="83" t="e">
        <f t="shared" si="61"/>
        <v>#DIV/0!</v>
      </c>
      <c r="AB1333" s="83" t="e">
        <f>AA1333-XJO_90DSMR</f>
        <v>#DIV/0!</v>
      </c>
      <c r="AC1333" s="83" t="e">
        <f t="shared" si="62"/>
        <v>#DIV/0!</v>
      </c>
    </row>
    <row r="1334" spans="25:29" x14ac:dyDescent="0.25">
      <c r="Y1334" s="84">
        <f>EOD_T-A1334</f>
        <v>42094</v>
      </c>
      <c r="Z1334" s="83">
        <f t="shared" si="60"/>
        <v>0</v>
      </c>
      <c r="AA1334" s="83" t="e">
        <f t="shared" si="61"/>
        <v>#DIV/0!</v>
      </c>
      <c r="AB1334" s="83" t="e">
        <f>AA1334-XJO_90DSMR</f>
        <v>#DIV/0!</v>
      </c>
      <c r="AC1334" s="83" t="e">
        <f t="shared" si="62"/>
        <v>#DIV/0!</v>
      </c>
    </row>
    <row r="1335" spans="25:29" x14ac:dyDescent="0.25">
      <c r="Y1335" s="84">
        <f>EOD_T-A1335</f>
        <v>42094</v>
      </c>
      <c r="Z1335" s="83">
        <f t="shared" si="60"/>
        <v>0</v>
      </c>
      <c r="AA1335" s="83" t="e">
        <f t="shared" si="61"/>
        <v>#DIV/0!</v>
      </c>
      <c r="AB1335" s="83" t="e">
        <f>AA1335-XJO_90DSMR</f>
        <v>#DIV/0!</v>
      </c>
      <c r="AC1335" s="83" t="e">
        <f t="shared" si="62"/>
        <v>#DIV/0!</v>
      </c>
    </row>
    <row r="1336" spans="25:29" x14ac:dyDescent="0.25">
      <c r="Y1336" s="84">
        <f>EOD_T-A1336</f>
        <v>42094</v>
      </c>
      <c r="Z1336" s="83">
        <f t="shared" si="60"/>
        <v>0</v>
      </c>
      <c r="AA1336" s="83" t="e">
        <f t="shared" si="61"/>
        <v>#DIV/0!</v>
      </c>
      <c r="AB1336" s="83" t="e">
        <f>AA1336-XJO_90DSMR</f>
        <v>#DIV/0!</v>
      </c>
      <c r="AC1336" s="83" t="e">
        <f t="shared" si="62"/>
        <v>#DIV/0!</v>
      </c>
    </row>
    <row r="1337" spans="25:29" x14ac:dyDescent="0.25">
      <c r="Y1337" s="84">
        <f>EOD_T-A1337</f>
        <v>42094</v>
      </c>
      <c r="Z1337" s="83">
        <f t="shared" si="60"/>
        <v>0</v>
      </c>
      <c r="AA1337" s="83" t="e">
        <f t="shared" si="61"/>
        <v>#DIV/0!</v>
      </c>
      <c r="AB1337" s="83" t="e">
        <f>AA1337-XJO_90DSMR</f>
        <v>#DIV/0!</v>
      </c>
      <c r="AC1337" s="83" t="e">
        <f t="shared" si="62"/>
        <v>#DIV/0!</v>
      </c>
    </row>
    <row r="1338" spans="25:29" x14ac:dyDescent="0.25">
      <c r="Y1338" s="84">
        <f>EOD_T-A1338</f>
        <v>42094</v>
      </c>
      <c r="Z1338" s="83">
        <f t="shared" si="60"/>
        <v>0</v>
      </c>
      <c r="AA1338" s="83" t="e">
        <f t="shared" si="61"/>
        <v>#DIV/0!</v>
      </c>
      <c r="AB1338" s="83" t="e">
        <f>AA1338-XJO_90DSMR</f>
        <v>#DIV/0!</v>
      </c>
      <c r="AC1338" s="83" t="e">
        <f t="shared" si="62"/>
        <v>#DIV/0!</v>
      </c>
    </row>
    <row r="1339" spans="25:29" x14ac:dyDescent="0.25">
      <c r="Y1339" s="84">
        <f>EOD_T-A1339</f>
        <v>42094</v>
      </c>
      <c r="Z1339" s="83">
        <f t="shared" si="60"/>
        <v>0</v>
      </c>
      <c r="AA1339" s="83" t="e">
        <f t="shared" si="61"/>
        <v>#DIV/0!</v>
      </c>
      <c r="AB1339" s="83" t="e">
        <f>AA1339-XJO_90DSMR</f>
        <v>#DIV/0!</v>
      </c>
      <c r="AC1339" s="83" t="e">
        <f t="shared" si="62"/>
        <v>#DIV/0!</v>
      </c>
    </row>
    <row r="1340" spans="25:29" x14ac:dyDescent="0.25">
      <c r="Y1340" s="84">
        <f>EOD_T-A1340</f>
        <v>42094</v>
      </c>
      <c r="Z1340" s="83">
        <f t="shared" si="60"/>
        <v>0</v>
      </c>
      <c r="AA1340" s="83" t="e">
        <f t="shared" si="61"/>
        <v>#DIV/0!</v>
      </c>
      <c r="AB1340" s="83" t="e">
        <f>AA1340-XJO_90DSMR</f>
        <v>#DIV/0!</v>
      </c>
      <c r="AC1340" s="83" t="e">
        <f t="shared" si="62"/>
        <v>#DIV/0!</v>
      </c>
    </row>
    <row r="1341" spans="25:29" x14ac:dyDescent="0.25">
      <c r="Y1341" s="84">
        <f>EOD_T-A1341</f>
        <v>42094</v>
      </c>
      <c r="Z1341" s="83">
        <f t="shared" si="60"/>
        <v>0</v>
      </c>
      <c r="AA1341" s="83" t="e">
        <f t="shared" si="61"/>
        <v>#DIV/0!</v>
      </c>
      <c r="AB1341" s="83" t="e">
        <f>AA1341-XJO_90DSMR</f>
        <v>#DIV/0!</v>
      </c>
      <c r="AC1341" s="83" t="e">
        <f t="shared" si="62"/>
        <v>#DIV/0!</v>
      </c>
    </row>
    <row r="1342" spans="25:29" x14ac:dyDescent="0.25">
      <c r="Y1342" s="84">
        <f>EOD_T-A1342</f>
        <v>42094</v>
      </c>
      <c r="Z1342" s="83">
        <f t="shared" si="60"/>
        <v>0</v>
      </c>
      <c r="AA1342" s="83" t="e">
        <f t="shared" si="61"/>
        <v>#DIV/0!</v>
      </c>
      <c r="AB1342" s="83" t="e">
        <f>AA1342-XJO_90DSMR</f>
        <v>#DIV/0!</v>
      </c>
      <c r="AC1342" s="83" t="e">
        <f t="shared" si="62"/>
        <v>#DIV/0!</v>
      </c>
    </row>
    <row r="1343" spans="25:29" x14ac:dyDescent="0.25">
      <c r="Y1343" s="84">
        <f>EOD_T-A1343</f>
        <v>42094</v>
      </c>
      <c r="Z1343" s="83">
        <f t="shared" si="60"/>
        <v>0</v>
      </c>
      <c r="AA1343" s="83" t="e">
        <f t="shared" si="61"/>
        <v>#DIV/0!</v>
      </c>
      <c r="AB1343" s="83" t="e">
        <f>AA1343-XJO_90DSMR</f>
        <v>#DIV/0!</v>
      </c>
      <c r="AC1343" s="83" t="e">
        <f t="shared" si="62"/>
        <v>#DIV/0!</v>
      </c>
    </row>
    <row r="1344" spans="25:29" x14ac:dyDescent="0.25">
      <c r="Y1344" s="84">
        <f>EOD_T-A1344</f>
        <v>42094</v>
      </c>
      <c r="Z1344" s="83">
        <f t="shared" si="60"/>
        <v>0</v>
      </c>
      <c r="AA1344" s="83" t="e">
        <f t="shared" si="61"/>
        <v>#DIV/0!</v>
      </c>
      <c r="AB1344" s="83" t="e">
        <f>AA1344-XJO_90DSMR</f>
        <v>#DIV/0!</v>
      </c>
      <c r="AC1344" s="83" t="e">
        <f t="shared" si="62"/>
        <v>#DIV/0!</v>
      </c>
    </row>
    <row r="1345" spans="25:29" x14ac:dyDescent="0.25">
      <c r="Y1345" s="84">
        <f>EOD_T-A1345</f>
        <v>42094</v>
      </c>
      <c r="Z1345" s="83">
        <f t="shared" si="60"/>
        <v>0</v>
      </c>
      <c r="AA1345" s="83" t="e">
        <f t="shared" si="61"/>
        <v>#DIV/0!</v>
      </c>
      <c r="AB1345" s="83" t="e">
        <f>AA1345-XJO_90DSMR</f>
        <v>#DIV/0!</v>
      </c>
      <c r="AC1345" s="83" t="e">
        <f t="shared" si="62"/>
        <v>#DIV/0!</v>
      </c>
    </row>
    <row r="1346" spans="25:29" x14ac:dyDescent="0.25">
      <c r="Y1346" s="84">
        <f>EOD_T-A1346</f>
        <v>42094</v>
      </c>
      <c r="Z1346" s="83">
        <f t="shared" si="60"/>
        <v>0</v>
      </c>
      <c r="AA1346" s="83" t="e">
        <f t="shared" si="61"/>
        <v>#DIV/0!</v>
      </c>
      <c r="AB1346" s="83" t="e">
        <f>AA1346-XJO_90DSMR</f>
        <v>#DIV/0!</v>
      </c>
      <c r="AC1346" s="83" t="e">
        <f t="shared" si="62"/>
        <v>#DIV/0!</v>
      </c>
    </row>
    <row r="1347" spans="25:29" x14ac:dyDescent="0.25">
      <c r="Y1347" s="84">
        <f>EOD_T-A1347</f>
        <v>42094</v>
      </c>
      <c r="Z1347" s="83">
        <f t="shared" si="60"/>
        <v>0</v>
      </c>
      <c r="AA1347" s="83" t="e">
        <f t="shared" si="61"/>
        <v>#DIV/0!</v>
      </c>
      <c r="AB1347" s="83" t="e">
        <f>AA1347-XJO_90DSMR</f>
        <v>#DIV/0!</v>
      </c>
      <c r="AC1347" s="83" t="e">
        <f t="shared" si="62"/>
        <v>#DIV/0!</v>
      </c>
    </row>
    <row r="1348" spans="25:29" x14ac:dyDescent="0.25">
      <c r="Y1348" s="84">
        <f>EOD_T-A1348</f>
        <v>42094</v>
      </c>
      <c r="Z1348" s="83">
        <f t="shared" si="60"/>
        <v>0</v>
      </c>
      <c r="AA1348" s="83" t="e">
        <f t="shared" si="61"/>
        <v>#DIV/0!</v>
      </c>
      <c r="AB1348" s="83" t="e">
        <f>AA1348-XJO_90DSMR</f>
        <v>#DIV/0!</v>
      </c>
      <c r="AC1348" s="83" t="e">
        <f t="shared" si="62"/>
        <v>#DIV/0!</v>
      </c>
    </row>
    <row r="1349" spans="25:29" x14ac:dyDescent="0.25">
      <c r="Y1349" s="84">
        <f>EOD_T-A1349</f>
        <v>42094</v>
      </c>
      <c r="Z1349" s="83">
        <f t="shared" si="60"/>
        <v>0</v>
      </c>
      <c r="AA1349" s="83" t="e">
        <f t="shared" si="61"/>
        <v>#DIV/0!</v>
      </c>
      <c r="AB1349" s="83" t="e">
        <f>AA1349-XJO_90DSMR</f>
        <v>#DIV/0!</v>
      </c>
      <c r="AC1349" s="83" t="e">
        <f t="shared" si="62"/>
        <v>#DIV/0!</v>
      </c>
    </row>
    <row r="1350" spans="25:29" x14ac:dyDescent="0.25">
      <c r="Y1350" s="84">
        <f>EOD_T-A1350</f>
        <v>42094</v>
      </c>
      <c r="Z1350" s="83">
        <f t="shared" si="60"/>
        <v>0</v>
      </c>
      <c r="AA1350" s="83" t="e">
        <f t="shared" si="61"/>
        <v>#DIV/0!</v>
      </c>
      <c r="AB1350" s="83" t="e">
        <f>AA1350-XJO_90DSMR</f>
        <v>#DIV/0!</v>
      </c>
      <c r="AC1350" s="83" t="e">
        <f t="shared" si="62"/>
        <v>#DIV/0!</v>
      </c>
    </row>
    <row r="1351" spans="25:29" x14ac:dyDescent="0.25">
      <c r="Y1351" s="84">
        <f>EOD_T-A1351</f>
        <v>42094</v>
      </c>
      <c r="Z1351" s="83">
        <f t="shared" si="60"/>
        <v>0</v>
      </c>
      <c r="AA1351" s="83" t="e">
        <f t="shared" si="61"/>
        <v>#DIV/0!</v>
      </c>
      <c r="AB1351" s="83" t="e">
        <f>AA1351-XJO_90DSMR</f>
        <v>#DIV/0!</v>
      </c>
      <c r="AC1351" s="83" t="e">
        <f t="shared" si="62"/>
        <v>#DIV/0!</v>
      </c>
    </row>
    <row r="1352" spans="25:29" x14ac:dyDescent="0.25">
      <c r="Y1352" s="84">
        <f>EOD_T-A1352</f>
        <v>42094</v>
      </c>
      <c r="Z1352" s="83">
        <f t="shared" si="60"/>
        <v>0</v>
      </c>
      <c r="AA1352" s="83" t="e">
        <f t="shared" si="61"/>
        <v>#DIV/0!</v>
      </c>
      <c r="AB1352" s="83" t="e">
        <f>AA1352-XJO_90DSMR</f>
        <v>#DIV/0!</v>
      </c>
      <c r="AC1352" s="83" t="e">
        <f t="shared" si="62"/>
        <v>#DIV/0!</v>
      </c>
    </row>
    <row r="1353" spans="25:29" x14ac:dyDescent="0.25">
      <c r="Y1353" s="84">
        <f>EOD_T-A1353</f>
        <v>42094</v>
      </c>
      <c r="Z1353" s="83">
        <f t="shared" si="60"/>
        <v>0</v>
      </c>
      <c r="AA1353" s="83" t="e">
        <f t="shared" si="61"/>
        <v>#DIV/0!</v>
      </c>
      <c r="AB1353" s="83" t="e">
        <f>AA1353-XJO_90DSMR</f>
        <v>#DIV/0!</v>
      </c>
      <c r="AC1353" s="83" t="e">
        <f t="shared" si="62"/>
        <v>#DIV/0!</v>
      </c>
    </row>
    <row r="1354" spans="25:29" x14ac:dyDescent="0.25">
      <c r="Y1354" s="84">
        <f>EOD_T-A1354</f>
        <v>42094</v>
      </c>
      <c r="Z1354" s="83">
        <f t="shared" si="60"/>
        <v>0</v>
      </c>
      <c r="AA1354" s="83" t="e">
        <f t="shared" si="61"/>
        <v>#DIV/0!</v>
      </c>
      <c r="AB1354" s="83" t="e">
        <f>AA1354-XJO_90DSMR</f>
        <v>#DIV/0!</v>
      </c>
      <c r="AC1354" s="83" t="e">
        <f t="shared" si="62"/>
        <v>#DIV/0!</v>
      </c>
    </row>
    <row r="1355" spans="25:29" x14ac:dyDescent="0.25">
      <c r="Y1355" s="84">
        <f>EOD_T-A1355</f>
        <v>42094</v>
      </c>
      <c r="Z1355" s="83">
        <f t="shared" si="60"/>
        <v>0</v>
      </c>
      <c r="AA1355" s="83" t="e">
        <f t="shared" si="61"/>
        <v>#DIV/0!</v>
      </c>
      <c r="AB1355" s="83" t="e">
        <f>AA1355-XJO_90DSMR</f>
        <v>#DIV/0!</v>
      </c>
      <c r="AC1355" s="83" t="e">
        <f t="shared" si="62"/>
        <v>#DIV/0!</v>
      </c>
    </row>
    <row r="1356" spans="25:29" x14ac:dyDescent="0.25">
      <c r="Y1356" s="84">
        <f>EOD_T-A1356</f>
        <v>42094</v>
      </c>
      <c r="Z1356" s="83">
        <f t="shared" ref="Z1356:Z1419" si="63">B1356-B1358</f>
        <v>0</v>
      </c>
      <c r="AA1356" s="83" t="e">
        <f t="shared" ref="AA1356:AA1419" si="64">Z1356/B1357*100</f>
        <v>#DIV/0!</v>
      </c>
      <c r="AB1356" s="83" t="e">
        <f>AA1356-XJO_90DSMR</f>
        <v>#DIV/0!</v>
      </c>
      <c r="AC1356" s="83" t="e">
        <f t="shared" ref="AC1356:AC1419" si="65">AB1356*AB1356</f>
        <v>#DIV/0!</v>
      </c>
    </row>
    <row r="1357" spans="25:29" x14ac:dyDescent="0.25">
      <c r="Y1357" s="84">
        <f>EOD_T-A1357</f>
        <v>42094</v>
      </c>
      <c r="Z1357" s="83">
        <f t="shared" si="63"/>
        <v>0</v>
      </c>
      <c r="AA1357" s="83" t="e">
        <f t="shared" si="64"/>
        <v>#DIV/0!</v>
      </c>
      <c r="AB1357" s="83" t="e">
        <f>AA1357-XJO_90DSMR</f>
        <v>#DIV/0!</v>
      </c>
      <c r="AC1357" s="83" t="e">
        <f t="shared" si="65"/>
        <v>#DIV/0!</v>
      </c>
    </row>
    <row r="1358" spans="25:29" x14ac:dyDescent="0.25">
      <c r="Y1358" s="84">
        <f>EOD_T-A1358</f>
        <v>42094</v>
      </c>
      <c r="Z1358" s="83">
        <f t="shared" si="63"/>
        <v>0</v>
      </c>
      <c r="AA1358" s="83" t="e">
        <f t="shared" si="64"/>
        <v>#DIV/0!</v>
      </c>
      <c r="AB1358" s="83" t="e">
        <f>AA1358-XJO_90DSMR</f>
        <v>#DIV/0!</v>
      </c>
      <c r="AC1358" s="83" t="e">
        <f t="shared" si="65"/>
        <v>#DIV/0!</v>
      </c>
    </row>
    <row r="1359" spans="25:29" x14ac:dyDescent="0.25">
      <c r="Y1359" s="84">
        <f>EOD_T-A1359</f>
        <v>42094</v>
      </c>
      <c r="Z1359" s="83">
        <f t="shared" si="63"/>
        <v>0</v>
      </c>
      <c r="AA1359" s="83" t="e">
        <f t="shared" si="64"/>
        <v>#DIV/0!</v>
      </c>
      <c r="AB1359" s="83" t="e">
        <f>AA1359-XJO_90DSMR</f>
        <v>#DIV/0!</v>
      </c>
      <c r="AC1359" s="83" t="e">
        <f t="shared" si="65"/>
        <v>#DIV/0!</v>
      </c>
    </row>
    <row r="1360" spans="25:29" x14ac:dyDescent="0.25">
      <c r="Y1360" s="84">
        <f>EOD_T-A1360</f>
        <v>42094</v>
      </c>
      <c r="Z1360" s="83">
        <f t="shared" si="63"/>
        <v>0</v>
      </c>
      <c r="AA1360" s="83" t="e">
        <f t="shared" si="64"/>
        <v>#DIV/0!</v>
      </c>
      <c r="AB1360" s="83" t="e">
        <f>AA1360-XJO_90DSMR</f>
        <v>#DIV/0!</v>
      </c>
      <c r="AC1360" s="83" t="e">
        <f t="shared" si="65"/>
        <v>#DIV/0!</v>
      </c>
    </row>
    <row r="1361" spans="25:29" x14ac:dyDescent="0.25">
      <c r="Y1361" s="84">
        <f>EOD_T-A1361</f>
        <v>42094</v>
      </c>
      <c r="Z1361" s="83">
        <f t="shared" si="63"/>
        <v>0</v>
      </c>
      <c r="AA1361" s="83" t="e">
        <f t="shared" si="64"/>
        <v>#DIV/0!</v>
      </c>
      <c r="AB1361" s="83" t="e">
        <f>AA1361-XJO_90DSMR</f>
        <v>#DIV/0!</v>
      </c>
      <c r="AC1361" s="83" t="e">
        <f t="shared" si="65"/>
        <v>#DIV/0!</v>
      </c>
    </row>
    <row r="1362" spans="25:29" x14ac:dyDescent="0.25">
      <c r="Y1362" s="84">
        <f>EOD_T-A1362</f>
        <v>42094</v>
      </c>
      <c r="Z1362" s="83">
        <f t="shared" si="63"/>
        <v>0</v>
      </c>
      <c r="AA1362" s="83" t="e">
        <f t="shared" si="64"/>
        <v>#DIV/0!</v>
      </c>
      <c r="AB1362" s="83" t="e">
        <f>AA1362-XJO_90DSMR</f>
        <v>#DIV/0!</v>
      </c>
      <c r="AC1362" s="83" t="e">
        <f t="shared" si="65"/>
        <v>#DIV/0!</v>
      </c>
    </row>
    <row r="1363" spans="25:29" x14ac:dyDescent="0.25">
      <c r="Y1363" s="84">
        <f>EOD_T-A1363</f>
        <v>42094</v>
      </c>
      <c r="Z1363" s="83">
        <f t="shared" si="63"/>
        <v>0</v>
      </c>
      <c r="AA1363" s="83" t="e">
        <f t="shared" si="64"/>
        <v>#DIV/0!</v>
      </c>
      <c r="AB1363" s="83" t="e">
        <f>AA1363-XJO_90DSMR</f>
        <v>#DIV/0!</v>
      </c>
      <c r="AC1363" s="83" t="e">
        <f t="shared" si="65"/>
        <v>#DIV/0!</v>
      </c>
    </row>
    <row r="1364" spans="25:29" x14ac:dyDescent="0.25">
      <c r="Y1364" s="84">
        <f>EOD_T-A1364</f>
        <v>42094</v>
      </c>
      <c r="Z1364" s="83">
        <f t="shared" si="63"/>
        <v>0</v>
      </c>
      <c r="AA1364" s="83" t="e">
        <f t="shared" si="64"/>
        <v>#DIV/0!</v>
      </c>
      <c r="AB1364" s="83" t="e">
        <f>AA1364-XJO_90DSMR</f>
        <v>#DIV/0!</v>
      </c>
      <c r="AC1364" s="83" t="e">
        <f t="shared" si="65"/>
        <v>#DIV/0!</v>
      </c>
    </row>
    <row r="1365" spans="25:29" x14ac:dyDescent="0.25">
      <c r="Y1365" s="84">
        <f>EOD_T-A1365</f>
        <v>42094</v>
      </c>
      <c r="Z1365" s="83">
        <f t="shared" si="63"/>
        <v>0</v>
      </c>
      <c r="AA1365" s="83" t="e">
        <f t="shared" si="64"/>
        <v>#DIV/0!</v>
      </c>
      <c r="AB1365" s="83" t="e">
        <f>AA1365-XJO_90DSMR</f>
        <v>#DIV/0!</v>
      </c>
      <c r="AC1365" s="83" t="e">
        <f t="shared" si="65"/>
        <v>#DIV/0!</v>
      </c>
    </row>
    <row r="1366" spans="25:29" x14ac:dyDescent="0.25">
      <c r="Y1366" s="84">
        <f>EOD_T-A1366</f>
        <v>42094</v>
      </c>
      <c r="Z1366" s="83">
        <f t="shared" si="63"/>
        <v>0</v>
      </c>
      <c r="AA1366" s="83" t="e">
        <f t="shared" si="64"/>
        <v>#DIV/0!</v>
      </c>
      <c r="AB1366" s="83" t="e">
        <f>AA1366-XJO_90DSMR</f>
        <v>#DIV/0!</v>
      </c>
      <c r="AC1366" s="83" t="e">
        <f t="shared" si="65"/>
        <v>#DIV/0!</v>
      </c>
    </row>
    <row r="1367" spans="25:29" x14ac:dyDescent="0.25">
      <c r="Y1367" s="84">
        <f>EOD_T-A1367</f>
        <v>42094</v>
      </c>
      <c r="Z1367" s="83">
        <f t="shared" si="63"/>
        <v>0</v>
      </c>
      <c r="AA1367" s="83" t="e">
        <f t="shared" si="64"/>
        <v>#DIV/0!</v>
      </c>
      <c r="AB1367" s="83" t="e">
        <f>AA1367-XJO_90DSMR</f>
        <v>#DIV/0!</v>
      </c>
      <c r="AC1367" s="83" t="e">
        <f t="shared" si="65"/>
        <v>#DIV/0!</v>
      </c>
    </row>
    <row r="1368" spans="25:29" x14ac:dyDescent="0.25">
      <c r="Y1368" s="84">
        <f>EOD_T-A1368</f>
        <v>42094</v>
      </c>
      <c r="Z1368" s="83">
        <f t="shared" si="63"/>
        <v>0</v>
      </c>
      <c r="AA1368" s="83" t="e">
        <f t="shared" si="64"/>
        <v>#DIV/0!</v>
      </c>
      <c r="AB1368" s="83" t="e">
        <f>AA1368-XJO_90DSMR</f>
        <v>#DIV/0!</v>
      </c>
      <c r="AC1368" s="83" t="e">
        <f t="shared" si="65"/>
        <v>#DIV/0!</v>
      </c>
    </row>
    <row r="1369" spans="25:29" x14ac:dyDescent="0.25">
      <c r="Y1369" s="84">
        <f>EOD_T-A1369</f>
        <v>42094</v>
      </c>
      <c r="Z1369" s="83">
        <f t="shared" si="63"/>
        <v>0</v>
      </c>
      <c r="AA1369" s="83" t="e">
        <f t="shared" si="64"/>
        <v>#DIV/0!</v>
      </c>
      <c r="AB1369" s="83" t="e">
        <f>AA1369-XJO_90DSMR</f>
        <v>#DIV/0!</v>
      </c>
      <c r="AC1369" s="83" t="e">
        <f t="shared" si="65"/>
        <v>#DIV/0!</v>
      </c>
    </row>
    <row r="1370" spans="25:29" x14ac:dyDescent="0.25">
      <c r="Y1370" s="84">
        <f>EOD_T-A1370</f>
        <v>42094</v>
      </c>
      <c r="Z1370" s="83">
        <f t="shared" si="63"/>
        <v>0</v>
      </c>
      <c r="AA1370" s="83" t="e">
        <f t="shared" si="64"/>
        <v>#DIV/0!</v>
      </c>
      <c r="AB1370" s="83" t="e">
        <f>AA1370-XJO_90DSMR</f>
        <v>#DIV/0!</v>
      </c>
      <c r="AC1370" s="83" t="e">
        <f t="shared" si="65"/>
        <v>#DIV/0!</v>
      </c>
    </row>
    <row r="1371" spans="25:29" x14ac:dyDescent="0.25">
      <c r="Y1371" s="84">
        <f>EOD_T-A1371</f>
        <v>42094</v>
      </c>
      <c r="Z1371" s="83">
        <f t="shared" si="63"/>
        <v>0</v>
      </c>
      <c r="AA1371" s="83" t="e">
        <f t="shared" si="64"/>
        <v>#DIV/0!</v>
      </c>
      <c r="AB1371" s="83" t="e">
        <f>AA1371-XJO_90DSMR</f>
        <v>#DIV/0!</v>
      </c>
      <c r="AC1371" s="83" t="e">
        <f t="shared" si="65"/>
        <v>#DIV/0!</v>
      </c>
    </row>
    <row r="1372" spans="25:29" x14ac:dyDescent="0.25">
      <c r="Y1372" s="84">
        <f>EOD_T-A1372</f>
        <v>42094</v>
      </c>
      <c r="Z1372" s="83">
        <f t="shared" si="63"/>
        <v>0</v>
      </c>
      <c r="AA1372" s="83" t="e">
        <f t="shared" si="64"/>
        <v>#DIV/0!</v>
      </c>
      <c r="AB1372" s="83" t="e">
        <f>AA1372-XJO_90DSMR</f>
        <v>#DIV/0!</v>
      </c>
      <c r="AC1372" s="83" t="e">
        <f t="shared" si="65"/>
        <v>#DIV/0!</v>
      </c>
    </row>
    <row r="1373" spans="25:29" x14ac:dyDescent="0.25">
      <c r="Y1373" s="84">
        <f>EOD_T-A1373</f>
        <v>42094</v>
      </c>
      <c r="Z1373" s="83">
        <f t="shared" si="63"/>
        <v>0</v>
      </c>
      <c r="AA1373" s="83" t="e">
        <f t="shared" si="64"/>
        <v>#DIV/0!</v>
      </c>
      <c r="AB1373" s="83" t="e">
        <f>AA1373-XJO_90DSMR</f>
        <v>#DIV/0!</v>
      </c>
      <c r="AC1373" s="83" t="e">
        <f t="shared" si="65"/>
        <v>#DIV/0!</v>
      </c>
    </row>
    <row r="1374" spans="25:29" x14ac:dyDescent="0.25">
      <c r="Y1374" s="84">
        <f>EOD_T-A1374</f>
        <v>42094</v>
      </c>
      <c r="Z1374" s="83">
        <f t="shared" si="63"/>
        <v>0</v>
      </c>
      <c r="AA1374" s="83" t="e">
        <f t="shared" si="64"/>
        <v>#DIV/0!</v>
      </c>
      <c r="AB1374" s="83" t="e">
        <f>AA1374-XJO_90DSMR</f>
        <v>#DIV/0!</v>
      </c>
      <c r="AC1374" s="83" t="e">
        <f t="shared" si="65"/>
        <v>#DIV/0!</v>
      </c>
    </row>
    <row r="1375" spans="25:29" x14ac:dyDescent="0.25">
      <c r="Y1375" s="84">
        <f>EOD_T-A1375</f>
        <v>42094</v>
      </c>
      <c r="Z1375" s="83">
        <f t="shared" si="63"/>
        <v>0</v>
      </c>
      <c r="AA1375" s="83" t="e">
        <f t="shared" si="64"/>
        <v>#DIV/0!</v>
      </c>
      <c r="AB1375" s="83" t="e">
        <f>AA1375-XJO_90DSMR</f>
        <v>#DIV/0!</v>
      </c>
      <c r="AC1375" s="83" t="e">
        <f t="shared" si="65"/>
        <v>#DIV/0!</v>
      </c>
    </row>
    <row r="1376" spans="25:29" x14ac:dyDescent="0.25">
      <c r="Y1376" s="84">
        <f>EOD_T-A1376</f>
        <v>42094</v>
      </c>
      <c r="Z1376" s="83">
        <f t="shared" si="63"/>
        <v>0</v>
      </c>
      <c r="AA1376" s="83" t="e">
        <f t="shared" si="64"/>
        <v>#DIV/0!</v>
      </c>
      <c r="AB1376" s="83" t="e">
        <f>AA1376-XJO_90DSMR</f>
        <v>#DIV/0!</v>
      </c>
      <c r="AC1376" s="83" t="e">
        <f t="shared" si="65"/>
        <v>#DIV/0!</v>
      </c>
    </row>
    <row r="1377" spans="25:29" x14ac:dyDescent="0.25">
      <c r="Y1377" s="84">
        <f>EOD_T-A1377</f>
        <v>42094</v>
      </c>
      <c r="Z1377" s="83">
        <f t="shared" si="63"/>
        <v>0</v>
      </c>
      <c r="AA1377" s="83" t="e">
        <f t="shared" si="64"/>
        <v>#DIV/0!</v>
      </c>
      <c r="AB1377" s="83" t="e">
        <f>AA1377-XJO_90DSMR</f>
        <v>#DIV/0!</v>
      </c>
      <c r="AC1377" s="83" t="e">
        <f t="shared" si="65"/>
        <v>#DIV/0!</v>
      </c>
    </row>
    <row r="1378" spans="25:29" x14ac:dyDescent="0.25">
      <c r="Y1378" s="84">
        <f>EOD_T-A1378</f>
        <v>42094</v>
      </c>
      <c r="Z1378" s="83">
        <f t="shared" si="63"/>
        <v>0</v>
      </c>
      <c r="AA1378" s="83" t="e">
        <f t="shared" si="64"/>
        <v>#DIV/0!</v>
      </c>
      <c r="AB1378" s="83" t="e">
        <f>AA1378-XJO_90DSMR</f>
        <v>#DIV/0!</v>
      </c>
      <c r="AC1378" s="83" t="e">
        <f t="shared" si="65"/>
        <v>#DIV/0!</v>
      </c>
    </row>
    <row r="1379" spans="25:29" x14ac:dyDescent="0.25">
      <c r="Y1379" s="84">
        <f>EOD_T-A1379</f>
        <v>42094</v>
      </c>
      <c r="Z1379" s="83">
        <f t="shared" si="63"/>
        <v>0</v>
      </c>
      <c r="AA1379" s="83" t="e">
        <f t="shared" si="64"/>
        <v>#DIV/0!</v>
      </c>
      <c r="AB1379" s="83" t="e">
        <f>AA1379-XJO_90DSMR</f>
        <v>#DIV/0!</v>
      </c>
      <c r="AC1379" s="83" t="e">
        <f t="shared" si="65"/>
        <v>#DIV/0!</v>
      </c>
    </row>
    <row r="1380" spans="25:29" x14ac:dyDescent="0.25">
      <c r="Y1380" s="84">
        <f>EOD_T-A1380</f>
        <v>42094</v>
      </c>
      <c r="Z1380" s="83">
        <f t="shared" si="63"/>
        <v>0</v>
      </c>
      <c r="AA1380" s="83" t="e">
        <f t="shared" si="64"/>
        <v>#DIV/0!</v>
      </c>
      <c r="AB1380" s="83" t="e">
        <f>AA1380-XJO_90DSMR</f>
        <v>#DIV/0!</v>
      </c>
      <c r="AC1380" s="83" t="e">
        <f t="shared" si="65"/>
        <v>#DIV/0!</v>
      </c>
    </row>
    <row r="1381" spans="25:29" x14ac:dyDescent="0.25">
      <c r="Y1381" s="84">
        <f>EOD_T-A1381</f>
        <v>42094</v>
      </c>
      <c r="Z1381" s="83">
        <f t="shared" si="63"/>
        <v>0</v>
      </c>
      <c r="AA1381" s="83" t="e">
        <f t="shared" si="64"/>
        <v>#DIV/0!</v>
      </c>
      <c r="AB1381" s="83" t="e">
        <f>AA1381-XJO_90DSMR</f>
        <v>#DIV/0!</v>
      </c>
      <c r="AC1381" s="83" t="e">
        <f t="shared" si="65"/>
        <v>#DIV/0!</v>
      </c>
    </row>
    <row r="1382" spans="25:29" x14ac:dyDescent="0.25">
      <c r="Y1382" s="84">
        <f>EOD_T-A1382</f>
        <v>42094</v>
      </c>
      <c r="Z1382" s="83">
        <f t="shared" si="63"/>
        <v>0</v>
      </c>
      <c r="AA1382" s="83" t="e">
        <f t="shared" si="64"/>
        <v>#DIV/0!</v>
      </c>
      <c r="AB1382" s="83" t="e">
        <f>AA1382-XJO_90DSMR</f>
        <v>#DIV/0!</v>
      </c>
      <c r="AC1382" s="83" t="e">
        <f t="shared" si="65"/>
        <v>#DIV/0!</v>
      </c>
    </row>
    <row r="1383" spans="25:29" x14ac:dyDescent="0.25">
      <c r="Y1383" s="84">
        <f>EOD_T-A1383</f>
        <v>42094</v>
      </c>
      <c r="Z1383" s="83">
        <f t="shared" si="63"/>
        <v>0</v>
      </c>
      <c r="AA1383" s="83" t="e">
        <f t="shared" si="64"/>
        <v>#DIV/0!</v>
      </c>
      <c r="AB1383" s="83" t="e">
        <f>AA1383-XJO_90DSMR</f>
        <v>#DIV/0!</v>
      </c>
      <c r="AC1383" s="83" t="e">
        <f t="shared" si="65"/>
        <v>#DIV/0!</v>
      </c>
    </row>
    <row r="1384" spans="25:29" x14ac:dyDescent="0.25">
      <c r="Y1384" s="84">
        <f>EOD_T-A1384</f>
        <v>42094</v>
      </c>
      <c r="Z1384" s="83">
        <f t="shared" si="63"/>
        <v>0</v>
      </c>
      <c r="AA1384" s="83" t="e">
        <f t="shared" si="64"/>
        <v>#DIV/0!</v>
      </c>
      <c r="AB1384" s="83" t="e">
        <f>AA1384-XJO_90DSMR</f>
        <v>#DIV/0!</v>
      </c>
      <c r="AC1384" s="83" t="e">
        <f t="shared" si="65"/>
        <v>#DIV/0!</v>
      </c>
    </row>
    <row r="1385" spans="25:29" x14ac:dyDescent="0.25">
      <c r="Y1385" s="84">
        <f>EOD_T-A1385</f>
        <v>42094</v>
      </c>
      <c r="Z1385" s="83">
        <f t="shared" si="63"/>
        <v>0</v>
      </c>
      <c r="AA1385" s="83" t="e">
        <f t="shared" si="64"/>
        <v>#DIV/0!</v>
      </c>
      <c r="AB1385" s="83" t="e">
        <f>AA1385-XJO_90DSMR</f>
        <v>#DIV/0!</v>
      </c>
      <c r="AC1385" s="83" t="e">
        <f t="shared" si="65"/>
        <v>#DIV/0!</v>
      </c>
    </row>
    <row r="1386" spans="25:29" x14ac:dyDescent="0.25">
      <c r="Y1386" s="84">
        <f>EOD_T-A1386</f>
        <v>42094</v>
      </c>
      <c r="Z1386" s="83">
        <f t="shared" si="63"/>
        <v>0</v>
      </c>
      <c r="AA1386" s="83" t="e">
        <f t="shared" si="64"/>
        <v>#DIV/0!</v>
      </c>
      <c r="AB1386" s="83" t="e">
        <f>AA1386-XJO_90DSMR</f>
        <v>#DIV/0!</v>
      </c>
      <c r="AC1386" s="83" t="e">
        <f t="shared" si="65"/>
        <v>#DIV/0!</v>
      </c>
    </row>
    <row r="1387" spans="25:29" x14ac:dyDescent="0.25">
      <c r="Y1387" s="84">
        <f>EOD_T-A1387</f>
        <v>42094</v>
      </c>
      <c r="Z1387" s="83">
        <f t="shared" si="63"/>
        <v>0</v>
      </c>
      <c r="AA1387" s="83" t="e">
        <f t="shared" si="64"/>
        <v>#DIV/0!</v>
      </c>
      <c r="AB1387" s="83" t="e">
        <f>AA1387-XJO_90DSMR</f>
        <v>#DIV/0!</v>
      </c>
      <c r="AC1387" s="83" t="e">
        <f t="shared" si="65"/>
        <v>#DIV/0!</v>
      </c>
    </row>
    <row r="1388" spans="25:29" x14ac:dyDescent="0.25">
      <c r="Y1388" s="84">
        <f>EOD_T-A1388</f>
        <v>42094</v>
      </c>
      <c r="Z1388" s="83">
        <f t="shared" si="63"/>
        <v>0</v>
      </c>
      <c r="AA1388" s="83" t="e">
        <f t="shared" si="64"/>
        <v>#DIV/0!</v>
      </c>
      <c r="AB1388" s="83" t="e">
        <f>AA1388-XJO_90DSMR</f>
        <v>#DIV/0!</v>
      </c>
      <c r="AC1388" s="83" t="e">
        <f t="shared" si="65"/>
        <v>#DIV/0!</v>
      </c>
    </row>
    <row r="1389" spans="25:29" x14ac:dyDescent="0.25">
      <c r="Y1389" s="84">
        <f>EOD_T-A1389</f>
        <v>42094</v>
      </c>
      <c r="Z1389" s="83">
        <f t="shared" si="63"/>
        <v>0</v>
      </c>
      <c r="AA1389" s="83" t="e">
        <f t="shared" si="64"/>
        <v>#DIV/0!</v>
      </c>
      <c r="AB1389" s="83" t="e">
        <f>AA1389-XJO_90DSMR</f>
        <v>#DIV/0!</v>
      </c>
      <c r="AC1389" s="83" t="e">
        <f t="shared" si="65"/>
        <v>#DIV/0!</v>
      </c>
    </row>
    <row r="1390" spans="25:29" x14ac:dyDescent="0.25">
      <c r="Y1390" s="84">
        <f>EOD_T-A1390</f>
        <v>42094</v>
      </c>
      <c r="Z1390" s="83">
        <f t="shared" si="63"/>
        <v>0</v>
      </c>
      <c r="AA1390" s="83" t="e">
        <f t="shared" si="64"/>
        <v>#DIV/0!</v>
      </c>
      <c r="AB1390" s="83" t="e">
        <f>AA1390-XJO_90DSMR</f>
        <v>#DIV/0!</v>
      </c>
      <c r="AC1390" s="83" t="e">
        <f t="shared" si="65"/>
        <v>#DIV/0!</v>
      </c>
    </row>
    <row r="1391" spans="25:29" x14ac:dyDescent="0.25">
      <c r="Y1391" s="84">
        <f>EOD_T-A1391</f>
        <v>42094</v>
      </c>
      <c r="Z1391" s="83">
        <f t="shared" si="63"/>
        <v>0</v>
      </c>
      <c r="AA1391" s="83" t="e">
        <f t="shared" si="64"/>
        <v>#DIV/0!</v>
      </c>
      <c r="AB1391" s="83" t="e">
        <f>AA1391-XJO_90DSMR</f>
        <v>#DIV/0!</v>
      </c>
      <c r="AC1391" s="83" t="e">
        <f t="shared" si="65"/>
        <v>#DIV/0!</v>
      </c>
    </row>
    <row r="1392" spans="25:29" x14ac:dyDescent="0.25">
      <c r="Y1392" s="84">
        <f>EOD_T-A1392</f>
        <v>42094</v>
      </c>
      <c r="Z1392" s="83">
        <f t="shared" si="63"/>
        <v>0</v>
      </c>
      <c r="AA1392" s="83" t="e">
        <f t="shared" si="64"/>
        <v>#DIV/0!</v>
      </c>
      <c r="AB1392" s="83" t="e">
        <f>AA1392-XJO_90DSMR</f>
        <v>#DIV/0!</v>
      </c>
      <c r="AC1392" s="83" t="e">
        <f t="shared" si="65"/>
        <v>#DIV/0!</v>
      </c>
    </row>
    <row r="1393" spans="25:29" x14ac:dyDescent="0.25">
      <c r="Y1393" s="84">
        <f>EOD_T-A1393</f>
        <v>42094</v>
      </c>
      <c r="Z1393" s="83">
        <f t="shared" si="63"/>
        <v>0</v>
      </c>
      <c r="AA1393" s="83" t="e">
        <f t="shared" si="64"/>
        <v>#DIV/0!</v>
      </c>
      <c r="AB1393" s="83" t="e">
        <f>AA1393-XJO_90DSMR</f>
        <v>#DIV/0!</v>
      </c>
      <c r="AC1393" s="83" t="e">
        <f t="shared" si="65"/>
        <v>#DIV/0!</v>
      </c>
    </row>
    <row r="1394" spans="25:29" x14ac:dyDescent="0.25">
      <c r="Y1394" s="84">
        <f>EOD_T-A1394</f>
        <v>42094</v>
      </c>
      <c r="Z1394" s="83">
        <f t="shared" si="63"/>
        <v>0</v>
      </c>
      <c r="AA1394" s="83" t="e">
        <f t="shared" si="64"/>
        <v>#DIV/0!</v>
      </c>
      <c r="AB1394" s="83" t="e">
        <f>AA1394-XJO_90DSMR</f>
        <v>#DIV/0!</v>
      </c>
      <c r="AC1394" s="83" t="e">
        <f t="shared" si="65"/>
        <v>#DIV/0!</v>
      </c>
    </row>
    <row r="1395" spans="25:29" x14ac:dyDescent="0.25">
      <c r="Y1395" s="84">
        <f>EOD_T-A1395</f>
        <v>42094</v>
      </c>
      <c r="Z1395" s="83">
        <f t="shared" si="63"/>
        <v>0</v>
      </c>
      <c r="AA1395" s="83" t="e">
        <f t="shared" si="64"/>
        <v>#DIV/0!</v>
      </c>
      <c r="AB1395" s="83" t="e">
        <f>AA1395-XJO_90DSMR</f>
        <v>#DIV/0!</v>
      </c>
      <c r="AC1395" s="83" t="e">
        <f t="shared" si="65"/>
        <v>#DIV/0!</v>
      </c>
    </row>
    <row r="1396" spans="25:29" x14ac:dyDescent="0.25">
      <c r="Y1396" s="84">
        <f>EOD_T-A1396</f>
        <v>42094</v>
      </c>
      <c r="Z1396" s="83">
        <f t="shared" si="63"/>
        <v>0</v>
      </c>
      <c r="AA1396" s="83" t="e">
        <f t="shared" si="64"/>
        <v>#DIV/0!</v>
      </c>
      <c r="AB1396" s="83" t="e">
        <f>AA1396-XJO_90DSMR</f>
        <v>#DIV/0!</v>
      </c>
      <c r="AC1396" s="83" t="e">
        <f t="shared" si="65"/>
        <v>#DIV/0!</v>
      </c>
    </row>
    <row r="1397" spans="25:29" x14ac:dyDescent="0.25">
      <c r="Y1397" s="84">
        <f>EOD_T-A1397</f>
        <v>42094</v>
      </c>
      <c r="Z1397" s="83">
        <f t="shared" si="63"/>
        <v>0</v>
      </c>
      <c r="AA1397" s="83" t="e">
        <f t="shared" si="64"/>
        <v>#DIV/0!</v>
      </c>
      <c r="AB1397" s="83" t="e">
        <f>AA1397-XJO_90DSMR</f>
        <v>#DIV/0!</v>
      </c>
      <c r="AC1397" s="83" t="e">
        <f t="shared" si="65"/>
        <v>#DIV/0!</v>
      </c>
    </row>
    <row r="1398" spans="25:29" x14ac:dyDescent="0.25">
      <c r="Y1398" s="84">
        <f>EOD_T-A1398</f>
        <v>42094</v>
      </c>
      <c r="Z1398" s="83">
        <f t="shared" si="63"/>
        <v>0</v>
      </c>
      <c r="AA1398" s="83" t="e">
        <f t="shared" si="64"/>
        <v>#DIV/0!</v>
      </c>
      <c r="AB1398" s="83" t="e">
        <f>AA1398-XJO_90DSMR</f>
        <v>#DIV/0!</v>
      </c>
      <c r="AC1398" s="83" t="e">
        <f t="shared" si="65"/>
        <v>#DIV/0!</v>
      </c>
    </row>
    <row r="1399" spans="25:29" x14ac:dyDescent="0.25">
      <c r="Y1399" s="84">
        <f>EOD_T-A1399</f>
        <v>42094</v>
      </c>
      <c r="Z1399" s="83">
        <f t="shared" si="63"/>
        <v>0</v>
      </c>
      <c r="AA1399" s="83" t="e">
        <f t="shared" si="64"/>
        <v>#DIV/0!</v>
      </c>
      <c r="AB1399" s="83" t="e">
        <f>AA1399-XJO_90DSMR</f>
        <v>#DIV/0!</v>
      </c>
      <c r="AC1399" s="83" t="e">
        <f t="shared" si="65"/>
        <v>#DIV/0!</v>
      </c>
    </row>
    <row r="1400" spans="25:29" x14ac:dyDescent="0.25">
      <c r="Y1400" s="84">
        <f>EOD_T-A1400</f>
        <v>42094</v>
      </c>
      <c r="Z1400" s="83">
        <f t="shared" si="63"/>
        <v>0</v>
      </c>
      <c r="AA1400" s="83" t="e">
        <f t="shared" si="64"/>
        <v>#DIV/0!</v>
      </c>
      <c r="AB1400" s="83" t="e">
        <f>AA1400-XJO_90DSMR</f>
        <v>#DIV/0!</v>
      </c>
      <c r="AC1400" s="83" t="e">
        <f t="shared" si="65"/>
        <v>#DIV/0!</v>
      </c>
    </row>
    <row r="1401" spans="25:29" x14ac:dyDescent="0.25">
      <c r="Y1401" s="84">
        <f>EOD_T-A1401</f>
        <v>42094</v>
      </c>
      <c r="Z1401" s="83">
        <f t="shared" si="63"/>
        <v>0</v>
      </c>
      <c r="AA1401" s="83" t="e">
        <f t="shared" si="64"/>
        <v>#DIV/0!</v>
      </c>
      <c r="AB1401" s="83" t="e">
        <f>AA1401-XJO_90DSMR</f>
        <v>#DIV/0!</v>
      </c>
      <c r="AC1401" s="83" t="e">
        <f t="shared" si="65"/>
        <v>#DIV/0!</v>
      </c>
    </row>
    <row r="1402" spans="25:29" x14ac:dyDescent="0.25">
      <c r="Y1402" s="84">
        <f>EOD_T-A1402</f>
        <v>42094</v>
      </c>
      <c r="Z1402" s="83">
        <f t="shared" si="63"/>
        <v>0</v>
      </c>
      <c r="AA1402" s="83" t="e">
        <f t="shared" si="64"/>
        <v>#DIV/0!</v>
      </c>
      <c r="AB1402" s="83" t="e">
        <f>AA1402-XJO_90DSMR</f>
        <v>#DIV/0!</v>
      </c>
      <c r="AC1402" s="83" t="e">
        <f t="shared" si="65"/>
        <v>#DIV/0!</v>
      </c>
    </row>
    <row r="1403" spans="25:29" x14ac:dyDescent="0.25">
      <c r="Y1403" s="84">
        <f>EOD_T-A1403</f>
        <v>42094</v>
      </c>
      <c r="Z1403" s="83">
        <f t="shared" si="63"/>
        <v>0</v>
      </c>
      <c r="AA1403" s="83" t="e">
        <f t="shared" si="64"/>
        <v>#DIV/0!</v>
      </c>
      <c r="AB1403" s="83" t="e">
        <f>AA1403-XJO_90DSMR</f>
        <v>#DIV/0!</v>
      </c>
      <c r="AC1403" s="83" t="e">
        <f t="shared" si="65"/>
        <v>#DIV/0!</v>
      </c>
    </row>
    <row r="1404" spans="25:29" x14ac:dyDescent="0.25">
      <c r="Y1404" s="84">
        <f>EOD_T-A1404</f>
        <v>42094</v>
      </c>
      <c r="Z1404" s="83">
        <f t="shared" si="63"/>
        <v>0</v>
      </c>
      <c r="AA1404" s="83" t="e">
        <f t="shared" si="64"/>
        <v>#DIV/0!</v>
      </c>
      <c r="AB1404" s="83" t="e">
        <f>AA1404-XJO_90DSMR</f>
        <v>#DIV/0!</v>
      </c>
      <c r="AC1404" s="83" t="e">
        <f t="shared" si="65"/>
        <v>#DIV/0!</v>
      </c>
    </row>
    <row r="1405" spans="25:29" x14ac:dyDescent="0.25">
      <c r="Y1405" s="84">
        <f>EOD_T-A1405</f>
        <v>42094</v>
      </c>
      <c r="Z1405" s="83">
        <f t="shared" si="63"/>
        <v>0</v>
      </c>
      <c r="AA1405" s="83" t="e">
        <f t="shared" si="64"/>
        <v>#DIV/0!</v>
      </c>
      <c r="AB1405" s="83" t="e">
        <f>AA1405-XJO_90DSMR</f>
        <v>#DIV/0!</v>
      </c>
      <c r="AC1405" s="83" t="e">
        <f t="shared" si="65"/>
        <v>#DIV/0!</v>
      </c>
    </row>
    <row r="1406" spans="25:29" x14ac:dyDescent="0.25">
      <c r="Y1406" s="84">
        <f>EOD_T-A1406</f>
        <v>42094</v>
      </c>
      <c r="Z1406" s="83">
        <f t="shared" si="63"/>
        <v>0</v>
      </c>
      <c r="AA1406" s="83" t="e">
        <f t="shared" si="64"/>
        <v>#DIV/0!</v>
      </c>
      <c r="AB1406" s="83" t="e">
        <f>AA1406-XJO_90DSMR</f>
        <v>#DIV/0!</v>
      </c>
      <c r="AC1406" s="83" t="e">
        <f t="shared" si="65"/>
        <v>#DIV/0!</v>
      </c>
    </row>
    <row r="1407" spans="25:29" x14ac:dyDescent="0.25">
      <c r="Y1407" s="84">
        <f>EOD_T-A1407</f>
        <v>42094</v>
      </c>
      <c r="Z1407" s="83">
        <f t="shared" si="63"/>
        <v>0</v>
      </c>
      <c r="AA1407" s="83" t="e">
        <f t="shared" si="64"/>
        <v>#DIV/0!</v>
      </c>
      <c r="AB1407" s="83" t="e">
        <f>AA1407-XJO_90DSMR</f>
        <v>#DIV/0!</v>
      </c>
      <c r="AC1407" s="83" t="e">
        <f t="shared" si="65"/>
        <v>#DIV/0!</v>
      </c>
    </row>
    <row r="1408" spans="25:29" x14ac:dyDescent="0.25">
      <c r="Y1408" s="84">
        <f>EOD_T-A1408</f>
        <v>42094</v>
      </c>
      <c r="Z1408" s="83">
        <f t="shared" si="63"/>
        <v>0</v>
      </c>
      <c r="AA1408" s="83" t="e">
        <f t="shared" si="64"/>
        <v>#DIV/0!</v>
      </c>
      <c r="AB1408" s="83" t="e">
        <f>AA1408-XJO_90DSMR</f>
        <v>#DIV/0!</v>
      </c>
      <c r="AC1408" s="83" t="e">
        <f t="shared" si="65"/>
        <v>#DIV/0!</v>
      </c>
    </row>
    <row r="1409" spans="25:29" x14ac:dyDescent="0.25">
      <c r="Y1409" s="84">
        <f>EOD_T-A1409</f>
        <v>42094</v>
      </c>
      <c r="Z1409" s="83">
        <f t="shared" si="63"/>
        <v>0</v>
      </c>
      <c r="AA1409" s="83" t="e">
        <f t="shared" si="64"/>
        <v>#DIV/0!</v>
      </c>
      <c r="AB1409" s="83" t="e">
        <f>AA1409-XJO_90DSMR</f>
        <v>#DIV/0!</v>
      </c>
      <c r="AC1409" s="83" t="e">
        <f t="shared" si="65"/>
        <v>#DIV/0!</v>
      </c>
    </row>
    <row r="1410" spans="25:29" x14ac:dyDescent="0.25">
      <c r="Y1410" s="84">
        <f>EOD_T-A1410</f>
        <v>42094</v>
      </c>
      <c r="Z1410" s="83">
        <f t="shared" si="63"/>
        <v>0</v>
      </c>
      <c r="AA1410" s="83" t="e">
        <f t="shared" si="64"/>
        <v>#DIV/0!</v>
      </c>
      <c r="AB1410" s="83" t="e">
        <f>AA1410-XJO_90DSMR</f>
        <v>#DIV/0!</v>
      </c>
      <c r="AC1410" s="83" t="e">
        <f t="shared" si="65"/>
        <v>#DIV/0!</v>
      </c>
    </row>
    <row r="1411" spans="25:29" x14ac:dyDescent="0.25">
      <c r="Y1411" s="84">
        <f>EOD_T-A1411</f>
        <v>42094</v>
      </c>
      <c r="Z1411" s="83">
        <f t="shared" si="63"/>
        <v>0</v>
      </c>
      <c r="AA1411" s="83" t="e">
        <f t="shared" si="64"/>
        <v>#DIV/0!</v>
      </c>
      <c r="AB1411" s="83" t="e">
        <f>AA1411-XJO_90DSMR</f>
        <v>#DIV/0!</v>
      </c>
      <c r="AC1411" s="83" t="e">
        <f t="shared" si="65"/>
        <v>#DIV/0!</v>
      </c>
    </row>
    <row r="1412" spans="25:29" x14ac:dyDescent="0.25">
      <c r="Y1412" s="84">
        <f>EOD_T-A1412</f>
        <v>42094</v>
      </c>
      <c r="Z1412" s="83">
        <f t="shared" si="63"/>
        <v>0</v>
      </c>
      <c r="AA1412" s="83" t="e">
        <f t="shared" si="64"/>
        <v>#DIV/0!</v>
      </c>
      <c r="AB1412" s="83" t="e">
        <f>AA1412-XJO_90DSMR</f>
        <v>#DIV/0!</v>
      </c>
      <c r="AC1412" s="83" t="e">
        <f t="shared" si="65"/>
        <v>#DIV/0!</v>
      </c>
    </row>
    <row r="1413" spans="25:29" x14ac:dyDescent="0.25">
      <c r="Y1413" s="84">
        <f>EOD_T-A1413</f>
        <v>42094</v>
      </c>
      <c r="Z1413" s="83">
        <f t="shared" si="63"/>
        <v>0</v>
      </c>
      <c r="AA1413" s="83" t="e">
        <f t="shared" si="64"/>
        <v>#DIV/0!</v>
      </c>
      <c r="AB1413" s="83" t="e">
        <f>AA1413-XJO_90DSMR</f>
        <v>#DIV/0!</v>
      </c>
      <c r="AC1413" s="83" t="e">
        <f t="shared" si="65"/>
        <v>#DIV/0!</v>
      </c>
    </row>
    <row r="1414" spans="25:29" x14ac:dyDescent="0.25">
      <c r="Y1414" s="84">
        <f>EOD_T-A1414</f>
        <v>42094</v>
      </c>
      <c r="Z1414" s="83">
        <f t="shared" si="63"/>
        <v>0</v>
      </c>
      <c r="AA1414" s="83" t="e">
        <f t="shared" si="64"/>
        <v>#DIV/0!</v>
      </c>
      <c r="AB1414" s="83" t="e">
        <f>AA1414-XJO_90DSMR</f>
        <v>#DIV/0!</v>
      </c>
      <c r="AC1414" s="83" t="e">
        <f t="shared" si="65"/>
        <v>#DIV/0!</v>
      </c>
    </row>
    <row r="1415" spans="25:29" x14ac:dyDescent="0.25">
      <c r="Y1415" s="84">
        <f>EOD_T-A1415</f>
        <v>42094</v>
      </c>
      <c r="Z1415" s="83">
        <f t="shared" si="63"/>
        <v>0</v>
      </c>
      <c r="AA1415" s="83" t="e">
        <f t="shared" si="64"/>
        <v>#DIV/0!</v>
      </c>
      <c r="AB1415" s="83" t="e">
        <f>AA1415-XJO_90DSMR</f>
        <v>#DIV/0!</v>
      </c>
      <c r="AC1415" s="83" t="e">
        <f t="shared" si="65"/>
        <v>#DIV/0!</v>
      </c>
    </row>
    <row r="1416" spans="25:29" x14ac:dyDescent="0.25">
      <c r="Y1416" s="84">
        <f>EOD_T-A1416</f>
        <v>42094</v>
      </c>
      <c r="Z1416" s="83">
        <f t="shared" si="63"/>
        <v>0</v>
      </c>
      <c r="AA1416" s="83" t="e">
        <f t="shared" si="64"/>
        <v>#DIV/0!</v>
      </c>
      <c r="AB1416" s="83" t="e">
        <f>AA1416-XJO_90DSMR</f>
        <v>#DIV/0!</v>
      </c>
      <c r="AC1416" s="83" t="e">
        <f t="shared" si="65"/>
        <v>#DIV/0!</v>
      </c>
    </row>
    <row r="1417" spans="25:29" x14ac:dyDescent="0.25">
      <c r="Y1417" s="84">
        <f>EOD_T-A1417</f>
        <v>42094</v>
      </c>
      <c r="Z1417" s="83">
        <f t="shared" si="63"/>
        <v>0</v>
      </c>
      <c r="AA1417" s="83" t="e">
        <f t="shared" si="64"/>
        <v>#DIV/0!</v>
      </c>
      <c r="AB1417" s="83" t="e">
        <f>AA1417-XJO_90DSMR</f>
        <v>#DIV/0!</v>
      </c>
      <c r="AC1417" s="83" t="e">
        <f t="shared" si="65"/>
        <v>#DIV/0!</v>
      </c>
    </row>
    <row r="1418" spans="25:29" x14ac:dyDescent="0.25">
      <c r="Y1418" s="84">
        <f>EOD_T-A1418</f>
        <v>42094</v>
      </c>
      <c r="Z1418" s="83">
        <f t="shared" si="63"/>
        <v>0</v>
      </c>
      <c r="AA1418" s="83" t="e">
        <f t="shared" si="64"/>
        <v>#DIV/0!</v>
      </c>
      <c r="AB1418" s="83" t="e">
        <f>AA1418-XJO_90DSMR</f>
        <v>#DIV/0!</v>
      </c>
      <c r="AC1418" s="83" t="e">
        <f t="shared" si="65"/>
        <v>#DIV/0!</v>
      </c>
    </row>
    <row r="1419" spans="25:29" x14ac:dyDescent="0.25">
      <c r="Y1419" s="84">
        <f>EOD_T-A1419</f>
        <v>42094</v>
      </c>
      <c r="Z1419" s="83">
        <f t="shared" si="63"/>
        <v>0</v>
      </c>
      <c r="AA1419" s="83" t="e">
        <f t="shared" si="64"/>
        <v>#DIV/0!</v>
      </c>
      <c r="AB1419" s="83" t="e">
        <f>AA1419-XJO_90DSMR</f>
        <v>#DIV/0!</v>
      </c>
      <c r="AC1419" s="83" t="e">
        <f t="shared" si="65"/>
        <v>#DIV/0!</v>
      </c>
    </row>
    <row r="1420" spans="25:29" x14ac:dyDescent="0.25">
      <c r="Y1420" s="84">
        <f>EOD_T-A1420</f>
        <v>42094</v>
      </c>
      <c r="Z1420" s="83">
        <f t="shared" ref="Z1420:Z1483" si="66">B1420-B1422</f>
        <v>0</v>
      </c>
      <c r="AA1420" s="83" t="e">
        <f t="shared" ref="AA1420:AA1483" si="67">Z1420/B1421*100</f>
        <v>#DIV/0!</v>
      </c>
      <c r="AB1420" s="83" t="e">
        <f>AA1420-XJO_90DSMR</f>
        <v>#DIV/0!</v>
      </c>
      <c r="AC1420" s="83" t="e">
        <f t="shared" ref="AC1420:AC1483" si="68">AB1420*AB1420</f>
        <v>#DIV/0!</v>
      </c>
    </row>
    <row r="1421" spans="25:29" x14ac:dyDescent="0.25">
      <c r="Y1421" s="84">
        <f>EOD_T-A1421</f>
        <v>42094</v>
      </c>
      <c r="Z1421" s="83">
        <f t="shared" si="66"/>
        <v>0</v>
      </c>
      <c r="AA1421" s="83" t="e">
        <f t="shared" si="67"/>
        <v>#DIV/0!</v>
      </c>
      <c r="AB1421" s="83" t="e">
        <f>AA1421-XJO_90DSMR</f>
        <v>#DIV/0!</v>
      </c>
      <c r="AC1421" s="83" t="e">
        <f t="shared" si="68"/>
        <v>#DIV/0!</v>
      </c>
    </row>
    <row r="1422" spans="25:29" x14ac:dyDescent="0.25">
      <c r="Y1422" s="84">
        <f>EOD_T-A1422</f>
        <v>42094</v>
      </c>
      <c r="Z1422" s="83">
        <f t="shared" si="66"/>
        <v>0</v>
      </c>
      <c r="AA1422" s="83" t="e">
        <f t="shared" si="67"/>
        <v>#DIV/0!</v>
      </c>
      <c r="AB1422" s="83" t="e">
        <f>AA1422-XJO_90DSMR</f>
        <v>#DIV/0!</v>
      </c>
      <c r="AC1422" s="83" t="e">
        <f t="shared" si="68"/>
        <v>#DIV/0!</v>
      </c>
    </row>
    <row r="1423" spans="25:29" x14ac:dyDescent="0.25">
      <c r="Y1423" s="84">
        <f>EOD_T-A1423</f>
        <v>42094</v>
      </c>
      <c r="Z1423" s="83">
        <f t="shared" si="66"/>
        <v>0</v>
      </c>
      <c r="AA1423" s="83" t="e">
        <f t="shared" si="67"/>
        <v>#DIV/0!</v>
      </c>
      <c r="AB1423" s="83" t="e">
        <f>AA1423-XJO_90DSMR</f>
        <v>#DIV/0!</v>
      </c>
      <c r="AC1423" s="83" t="e">
        <f t="shared" si="68"/>
        <v>#DIV/0!</v>
      </c>
    </row>
    <row r="1424" spans="25:29" x14ac:dyDescent="0.25">
      <c r="Y1424" s="84">
        <f>EOD_T-A1424</f>
        <v>42094</v>
      </c>
      <c r="Z1424" s="83">
        <f t="shared" si="66"/>
        <v>0</v>
      </c>
      <c r="AA1424" s="83" t="e">
        <f t="shared" si="67"/>
        <v>#DIV/0!</v>
      </c>
      <c r="AB1424" s="83" t="e">
        <f>AA1424-XJO_90DSMR</f>
        <v>#DIV/0!</v>
      </c>
      <c r="AC1424" s="83" t="e">
        <f t="shared" si="68"/>
        <v>#DIV/0!</v>
      </c>
    </row>
    <row r="1425" spans="25:29" x14ac:dyDescent="0.25">
      <c r="Y1425" s="84">
        <f>EOD_T-A1425</f>
        <v>42094</v>
      </c>
      <c r="Z1425" s="83">
        <f t="shared" si="66"/>
        <v>0</v>
      </c>
      <c r="AA1425" s="83" t="e">
        <f t="shared" si="67"/>
        <v>#DIV/0!</v>
      </c>
      <c r="AB1425" s="83" t="e">
        <f>AA1425-XJO_90DSMR</f>
        <v>#DIV/0!</v>
      </c>
      <c r="AC1425" s="83" t="e">
        <f t="shared" si="68"/>
        <v>#DIV/0!</v>
      </c>
    </row>
    <row r="1426" spans="25:29" x14ac:dyDescent="0.25">
      <c r="Y1426" s="84">
        <f>EOD_T-A1426</f>
        <v>42094</v>
      </c>
      <c r="Z1426" s="83">
        <f t="shared" si="66"/>
        <v>0</v>
      </c>
      <c r="AA1426" s="83" t="e">
        <f t="shared" si="67"/>
        <v>#DIV/0!</v>
      </c>
      <c r="AB1426" s="83" t="e">
        <f>AA1426-XJO_90DSMR</f>
        <v>#DIV/0!</v>
      </c>
      <c r="AC1426" s="83" t="e">
        <f t="shared" si="68"/>
        <v>#DIV/0!</v>
      </c>
    </row>
    <row r="1427" spans="25:29" x14ac:dyDescent="0.25">
      <c r="Y1427" s="84">
        <f>EOD_T-A1427</f>
        <v>42094</v>
      </c>
      <c r="Z1427" s="83">
        <f t="shared" si="66"/>
        <v>0</v>
      </c>
      <c r="AA1427" s="83" t="e">
        <f t="shared" si="67"/>
        <v>#DIV/0!</v>
      </c>
      <c r="AB1427" s="83" t="e">
        <f>AA1427-XJO_90DSMR</f>
        <v>#DIV/0!</v>
      </c>
      <c r="AC1427" s="83" t="e">
        <f t="shared" si="68"/>
        <v>#DIV/0!</v>
      </c>
    </row>
    <row r="1428" spans="25:29" x14ac:dyDescent="0.25">
      <c r="Y1428" s="84">
        <f>EOD_T-A1428</f>
        <v>42094</v>
      </c>
      <c r="Z1428" s="83">
        <f t="shared" si="66"/>
        <v>0</v>
      </c>
      <c r="AA1428" s="83" t="e">
        <f t="shared" si="67"/>
        <v>#DIV/0!</v>
      </c>
      <c r="AB1428" s="83" t="e">
        <f>AA1428-XJO_90DSMR</f>
        <v>#DIV/0!</v>
      </c>
      <c r="AC1428" s="83" t="e">
        <f t="shared" si="68"/>
        <v>#DIV/0!</v>
      </c>
    </row>
    <row r="1429" spans="25:29" x14ac:dyDescent="0.25">
      <c r="Y1429" s="84">
        <f>EOD_T-A1429</f>
        <v>42094</v>
      </c>
      <c r="Z1429" s="83">
        <f t="shared" si="66"/>
        <v>0</v>
      </c>
      <c r="AA1429" s="83" t="e">
        <f t="shared" si="67"/>
        <v>#DIV/0!</v>
      </c>
      <c r="AB1429" s="83" t="e">
        <f>AA1429-XJO_90DSMR</f>
        <v>#DIV/0!</v>
      </c>
      <c r="AC1429" s="83" t="e">
        <f t="shared" si="68"/>
        <v>#DIV/0!</v>
      </c>
    </row>
    <row r="1430" spans="25:29" x14ac:dyDescent="0.25">
      <c r="Y1430" s="84">
        <f>EOD_T-A1430</f>
        <v>42094</v>
      </c>
      <c r="Z1430" s="83">
        <f t="shared" si="66"/>
        <v>0</v>
      </c>
      <c r="AA1430" s="83" t="e">
        <f t="shared" si="67"/>
        <v>#DIV/0!</v>
      </c>
      <c r="AB1430" s="83" t="e">
        <f>AA1430-XJO_90DSMR</f>
        <v>#DIV/0!</v>
      </c>
      <c r="AC1430" s="83" t="e">
        <f t="shared" si="68"/>
        <v>#DIV/0!</v>
      </c>
    </row>
    <row r="1431" spans="25:29" x14ac:dyDescent="0.25">
      <c r="Y1431" s="84">
        <f>EOD_T-A1431</f>
        <v>42094</v>
      </c>
      <c r="Z1431" s="83">
        <f t="shared" si="66"/>
        <v>0</v>
      </c>
      <c r="AA1431" s="83" t="e">
        <f t="shared" si="67"/>
        <v>#DIV/0!</v>
      </c>
      <c r="AB1431" s="83" t="e">
        <f>AA1431-XJO_90DSMR</f>
        <v>#DIV/0!</v>
      </c>
      <c r="AC1431" s="83" t="e">
        <f t="shared" si="68"/>
        <v>#DIV/0!</v>
      </c>
    </row>
    <row r="1432" spans="25:29" x14ac:dyDescent="0.25">
      <c r="Y1432" s="84">
        <f>EOD_T-A1432</f>
        <v>42094</v>
      </c>
      <c r="Z1432" s="83">
        <f t="shared" si="66"/>
        <v>0</v>
      </c>
      <c r="AA1432" s="83" t="e">
        <f t="shared" si="67"/>
        <v>#DIV/0!</v>
      </c>
      <c r="AB1432" s="83" t="e">
        <f>AA1432-XJO_90DSMR</f>
        <v>#DIV/0!</v>
      </c>
      <c r="AC1432" s="83" t="e">
        <f t="shared" si="68"/>
        <v>#DIV/0!</v>
      </c>
    </row>
    <row r="1433" spans="25:29" x14ac:dyDescent="0.25">
      <c r="Y1433" s="84">
        <f>EOD_T-A1433</f>
        <v>42094</v>
      </c>
      <c r="Z1433" s="83">
        <f t="shared" si="66"/>
        <v>0</v>
      </c>
      <c r="AA1433" s="83" t="e">
        <f t="shared" si="67"/>
        <v>#DIV/0!</v>
      </c>
      <c r="AB1433" s="83" t="e">
        <f>AA1433-XJO_90DSMR</f>
        <v>#DIV/0!</v>
      </c>
      <c r="AC1433" s="83" t="e">
        <f t="shared" si="68"/>
        <v>#DIV/0!</v>
      </c>
    </row>
    <row r="1434" spans="25:29" x14ac:dyDescent="0.25">
      <c r="Y1434" s="84">
        <f>EOD_T-A1434</f>
        <v>42094</v>
      </c>
      <c r="Z1434" s="83">
        <f t="shared" si="66"/>
        <v>0</v>
      </c>
      <c r="AA1434" s="83" t="e">
        <f t="shared" si="67"/>
        <v>#DIV/0!</v>
      </c>
      <c r="AB1434" s="83" t="e">
        <f>AA1434-XJO_90DSMR</f>
        <v>#DIV/0!</v>
      </c>
      <c r="AC1434" s="83" t="e">
        <f t="shared" si="68"/>
        <v>#DIV/0!</v>
      </c>
    </row>
    <row r="1435" spans="25:29" x14ac:dyDescent="0.25">
      <c r="Y1435" s="84">
        <f>EOD_T-A1435</f>
        <v>42094</v>
      </c>
      <c r="Z1435" s="83">
        <f t="shared" si="66"/>
        <v>0</v>
      </c>
      <c r="AA1435" s="83" t="e">
        <f t="shared" si="67"/>
        <v>#DIV/0!</v>
      </c>
      <c r="AB1435" s="83" t="e">
        <f>AA1435-XJO_90DSMR</f>
        <v>#DIV/0!</v>
      </c>
      <c r="AC1435" s="83" t="e">
        <f t="shared" si="68"/>
        <v>#DIV/0!</v>
      </c>
    </row>
    <row r="1436" spans="25:29" x14ac:dyDescent="0.25">
      <c r="Y1436" s="84">
        <f>EOD_T-A1436</f>
        <v>42094</v>
      </c>
      <c r="Z1436" s="83">
        <f t="shared" si="66"/>
        <v>0</v>
      </c>
      <c r="AA1436" s="83" t="e">
        <f t="shared" si="67"/>
        <v>#DIV/0!</v>
      </c>
      <c r="AB1436" s="83" t="e">
        <f>AA1436-XJO_90DSMR</f>
        <v>#DIV/0!</v>
      </c>
      <c r="AC1436" s="83" t="e">
        <f t="shared" si="68"/>
        <v>#DIV/0!</v>
      </c>
    </row>
    <row r="1437" spans="25:29" x14ac:dyDescent="0.25">
      <c r="Y1437" s="84">
        <f>EOD_T-A1437</f>
        <v>42094</v>
      </c>
      <c r="Z1437" s="83">
        <f t="shared" si="66"/>
        <v>0</v>
      </c>
      <c r="AA1437" s="83" t="e">
        <f t="shared" si="67"/>
        <v>#DIV/0!</v>
      </c>
      <c r="AB1437" s="83" t="e">
        <f>AA1437-XJO_90DSMR</f>
        <v>#DIV/0!</v>
      </c>
      <c r="AC1437" s="83" t="e">
        <f t="shared" si="68"/>
        <v>#DIV/0!</v>
      </c>
    </row>
    <row r="1438" spans="25:29" x14ac:dyDescent="0.25">
      <c r="Y1438" s="84">
        <f>EOD_T-A1438</f>
        <v>42094</v>
      </c>
      <c r="Z1438" s="83">
        <f t="shared" si="66"/>
        <v>0</v>
      </c>
      <c r="AA1438" s="83" t="e">
        <f t="shared" si="67"/>
        <v>#DIV/0!</v>
      </c>
      <c r="AB1438" s="83" t="e">
        <f>AA1438-XJO_90DSMR</f>
        <v>#DIV/0!</v>
      </c>
      <c r="AC1438" s="83" t="e">
        <f t="shared" si="68"/>
        <v>#DIV/0!</v>
      </c>
    </row>
    <row r="1439" spans="25:29" x14ac:dyDescent="0.25">
      <c r="Y1439" s="84">
        <f>EOD_T-A1439</f>
        <v>42094</v>
      </c>
      <c r="Z1439" s="83">
        <f t="shared" si="66"/>
        <v>0</v>
      </c>
      <c r="AA1439" s="83" t="e">
        <f t="shared" si="67"/>
        <v>#DIV/0!</v>
      </c>
      <c r="AB1439" s="83" t="e">
        <f>AA1439-XJO_90DSMR</f>
        <v>#DIV/0!</v>
      </c>
      <c r="AC1439" s="83" t="e">
        <f t="shared" si="68"/>
        <v>#DIV/0!</v>
      </c>
    </row>
    <row r="1440" spans="25:29" x14ac:dyDescent="0.25">
      <c r="Y1440" s="84">
        <f>EOD_T-A1440</f>
        <v>42094</v>
      </c>
      <c r="Z1440" s="83">
        <f t="shared" si="66"/>
        <v>0</v>
      </c>
      <c r="AA1440" s="83" t="e">
        <f t="shared" si="67"/>
        <v>#DIV/0!</v>
      </c>
      <c r="AB1440" s="83" t="e">
        <f>AA1440-XJO_90DSMR</f>
        <v>#DIV/0!</v>
      </c>
      <c r="AC1440" s="83" t="e">
        <f t="shared" si="68"/>
        <v>#DIV/0!</v>
      </c>
    </row>
    <row r="1441" spans="25:29" x14ac:dyDescent="0.25">
      <c r="Y1441" s="84">
        <f>EOD_T-A1441</f>
        <v>42094</v>
      </c>
      <c r="Z1441" s="83">
        <f t="shared" si="66"/>
        <v>0</v>
      </c>
      <c r="AA1441" s="83" t="e">
        <f t="shared" si="67"/>
        <v>#DIV/0!</v>
      </c>
      <c r="AB1441" s="83" t="e">
        <f>AA1441-XJO_90DSMR</f>
        <v>#DIV/0!</v>
      </c>
      <c r="AC1441" s="83" t="e">
        <f t="shared" si="68"/>
        <v>#DIV/0!</v>
      </c>
    </row>
    <row r="1442" spans="25:29" x14ac:dyDescent="0.25">
      <c r="Y1442" s="84">
        <f>EOD_T-A1442</f>
        <v>42094</v>
      </c>
      <c r="Z1442" s="83">
        <f t="shared" si="66"/>
        <v>0</v>
      </c>
      <c r="AA1442" s="83" t="e">
        <f t="shared" si="67"/>
        <v>#DIV/0!</v>
      </c>
      <c r="AB1442" s="83" t="e">
        <f>AA1442-XJO_90DSMR</f>
        <v>#DIV/0!</v>
      </c>
      <c r="AC1442" s="83" t="e">
        <f t="shared" si="68"/>
        <v>#DIV/0!</v>
      </c>
    </row>
    <row r="1443" spans="25:29" x14ac:dyDescent="0.25">
      <c r="Y1443" s="84">
        <f>EOD_T-A1443</f>
        <v>42094</v>
      </c>
      <c r="Z1443" s="83">
        <f t="shared" si="66"/>
        <v>0</v>
      </c>
      <c r="AA1443" s="83" t="e">
        <f t="shared" si="67"/>
        <v>#DIV/0!</v>
      </c>
      <c r="AB1443" s="83" t="e">
        <f>AA1443-XJO_90DSMR</f>
        <v>#DIV/0!</v>
      </c>
      <c r="AC1443" s="83" t="e">
        <f t="shared" si="68"/>
        <v>#DIV/0!</v>
      </c>
    </row>
    <row r="1444" spans="25:29" x14ac:dyDescent="0.25">
      <c r="Y1444" s="84">
        <f>EOD_T-A1444</f>
        <v>42094</v>
      </c>
      <c r="Z1444" s="83">
        <f t="shared" si="66"/>
        <v>0</v>
      </c>
      <c r="AA1444" s="83" t="e">
        <f t="shared" si="67"/>
        <v>#DIV/0!</v>
      </c>
      <c r="AB1444" s="83" t="e">
        <f>AA1444-XJO_90DSMR</f>
        <v>#DIV/0!</v>
      </c>
      <c r="AC1444" s="83" t="e">
        <f t="shared" si="68"/>
        <v>#DIV/0!</v>
      </c>
    </row>
    <row r="1445" spans="25:29" x14ac:dyDescent="0.25">
      <c r="Y1445" s="84">
        <f>EOD_T-A1445</f>
        <v>42094</v>
      </c>
      <c r="Z1445" s="83">
        <f t="shared" si="66"/>
        <v>0</v>
      </c>
      <c r="AA1445" s="83" t="e">
        <f t="shared" si="67"/>
        <v>#DIV/0!</v>
      </c>
      <c r="AB1445" s="83" t="e">
        <f>AA1445-XJO_90DSMR</f>
        <v>#DIV/0!</v>
      </c>
      <c r="AC1445" s="83" t="e">
        <f t="shared" si="68"/>
        <v>#DIV/0!</v>
      </c>
    </row>
    <row r="1446" spans="25:29" x14ac:dyDescent="0.25">
      <c r="Y1446" s="84">
        <f>EOD_T-A1446</f>
        <v>42094</v>
      </c>
      <c r="Z1446" s="83">
        <f t="shared" si="66"/>
        <v>0</v>
      </c>
      <c r="AA1446" s="83" t="e">
        <f t="shared" si="67"/>
        <v>#DIV/0!</v>
      </c>
      <c r="AB1446" s="83" t="e">
        <f>AA1446-XJO_90DSMR</f>
        <v>#DIV/0!</v>
      </c>
      <c r="AC1446" s="83" t="e">
        <f t="shared" si="68"/>
        <v>#DIV/0!</v>
      </c>
    </row>
    <row r="1447" spans="25:29" x14ac:dyDescent="0.25">
      <c r="Y1447" s="84">
        <f>EOD_T-A1447</f>
        <v>42094</v>
      </c>
      <c r="Z1447" s="83">
        <f t="shared" si="66"/>
        <v>0</v>
      </c>
      <c r="AA1447" s="83" t="e">
        <f t="shared" si="67"/>
        <v>#DIV/0!</v>
      </c>
      <c r="AB1447" s="83" t="e">
        <f>AA1447-XJO_90DSMR</f>
        <v>#DIV/0!</v>
      </c>
      <c r="AC1447" s="83" t="e">
        <f t="shared" si="68"/>
        <v>#DIV/0!</v>
      </c>
    </row>
    <row r="1448" spans="25:29" x14ac:dyDescent="0.25">
      <c r="Y1448" s="84">
        <f>EOD_T-A1448</f>
        <v>42094</v>
      </c>
      <c r="Z1448" s="83">
        <f t="shared" si="66"/>
        <v>0</v>
      </c>
      <c r="AA1448" s="83" t="e">
        <f t="shared" si="67"/>
        <v>#DIV/0!</v>
      </c>
      <c r="AB1448" s="83" t="e">
        <f>AA1448-XJO_90DSMR</f>
        <v>#DIV/0!</v>
      </c>
      <c r="AC1448" s="83" t="e">
        <f t="shared" si="68"/>
        <v>#DIV/0!</v>
      </c>
    </row>
    <row r="1449" spans="25:29" x14ac:dyDescent="0.25">
      <c r="Y1449" s="84">
        <f>EOD_T-A1449</f>
        <v>42094</v>
      </c>
      <c r="Z1449" s="83">
        <f t="shared" si="66"/>
        <v>0</v>
      </c>
      <c r="AA1449" s="83" t="e">
        <f t="shared" si="67"/>
        <v>#DIV/0!</v>
      </c>
      <c r="AB1449" s="83" t="e">
        <f>AA1449-XJO_90DSMR</f>
        <v>#DIV/0!</v>
      </c>
      <c r="AC1449" s="83" t="e">
        <f t="shared" si="68"/>
        <v>#DIV/0!</v>
      </c>
    </row>
    <row r="1450" spans="25:29" x14ac:dyDescent="0.25">
      <c r="Y1450" s="84">
        <f>EOD_T-A1450</f>
        <v>42094</v>
      </c>
      <c r="Z1450" s="83">
        <f t="shared" si="66"/>
        <v>0</v>
      </c>
      <c r="AA1450" s="83" t="e">
        <f t="shared" si="67"/>
        <v>#DIV/0!</v>
      </c>
      <c r="AB1450" s="83" t="e">
        <f>AA1450-XJO_90DSMR</f>
        <v>#DIV/0!</v>
      </c>
      <c r="AC1450" s="83" t="e">
        <f t="shared" si="68"/>
        <v>#DIV/0!</v>
      </c>
    </row>
    <row r="1451" spans="25:29" x14ac:dyDescent="0.25">
      <c r="Y1451" s="84">
        <f>EOD_T-A1451</f>
        <v>42094</v>
      </c>
      <c r="Z1451" s="83">
        <f t="shared" si="66"/>
        <v>0</v>
      </c>
      <c r="AA1451" s="83" t="e">
        <f t="shared" si="67"/>
        <v>#DIV/0!</v>
      </c>
      <c r="AB1451" s="83" t="e">
        <f>AA1451-XJO_90DSMR</f>
        <v>#DIV/0!</v>
      </c>
      <c r="AC1451" s="83" t="e">
        <f t="shared" si="68"/>
        <v>#DIV/0!</v>
      </c>
    </row>
    <row r="1452" spans="25:29" x14ac:dyDescent="0.25">
      <c r="Y1452" s="84">
        <f>EOD_T-A1452</f>
        <v>42094</v>
      </c>
      <c r="Z1452" s="83">
        <f t="shared" si="66"/>
        <v>0</v>
      </c>
      <c r="AA1452" s="83" t="e">
        <f t="shared" si="67"/>
        <v>#DIV/0!</v>
      </c>
      <c r="AB1452" s="83" t="e">
        <f>AA1452-XJO_90DSMR</f>
        <v>#DIV/0!</v>
      </c>
      <c r="AC1452" s="83" t="e">
        <f t="shared" si="68"/>
        <v>#DIV/0!</v>
      </c>
    </row>
    <row r="1453" spans="25:29" x14ac:dyDescent="0.25">
      <c r="Y1453" s="84">
        <f>EOD_T-A1453</f>
        <v>42094</v>
      </c>
      <c r="Z1453" s="83">
        <f t="shared" si="66"/>
        <v>0</v>
      </c>
      <c r="AA1453" s="83" t="e">
        <f t="shared" si="67"/>
        <v>#DIV/0!</v>
      </c>
      <c r="AB1453" s="83" t="e">
        <f>AA1453-XJO_90DSMR</f>
        <v>#DIV/0!</v>
      </c>
      <c r="AC1453" s="83" t="e">
        <f t="shared" si="68"/>
        <v>#DIV/0!</v>
      </c>
    </row>
    <row r="1454" spans="25:29" x14ac:dyDescent="0.25">
      <c r="Y1454" s="84">
        <f>EOD_T-A1454</f>
        <v>42094</v>
      </c>
      <c r="Z1454" s="83">
        <f t="shared" si="66"/>
        <v>0</v>
      </c>
      <c r="AA1454" s="83" t="e">
        <f t="shared" si="67"/>
        <v>#DIV/0!</v>
      </c>
      <c r="AB1454" s="83" t="e">
        <f>AA1454-XJO_90DSMR</f>
        <v>#DIV/0!</v>
      </c>
      <c r="AC1454" s="83" t="e">
        <f t="shared" si="68"/>
        <v>#DIV/0!</v>
      </c>
    </row>
    <row r="1455" spans="25:29" x14ac:dyDescent="0.25">
      <c r="Y1455" s="84">
        <f>EOD_T-A1455</f>
        <v>42094</v>
      </c>
      <c r="Z1455" s="83">
        <f t="shared" si="66"/>
        <v>0</v>
      </c>
      <c r="AA1455" s="83" t="e">
        <f t="shared" si="67"/>
        <v>#DIV/0!</v>
      </c>
      <c r="AB1455" s="83" t="e">
        <f>AA1455-XJO_90DSMR</f>
        <v>#DIV/0!</v>
      </c>
      <c r="AC1455" s="83" t="e">
        <f t="shared" si="68"/>
        <v>#DIV/0!</v>
      </c>
    </row>
    <row r="1456" spans="25:29" x14ac:dyDescent="0.25">
      <c r="Y1456" s="84">
        <f>EOD_T-A1456</f>
        <v>42094</v>
      </c>
      <c r="Z1456" s="83">
        <f t="shared" si="66"/>
        <v>0</v>
      </c>
      <c r="AA1456" s="83" t="e">
        <f t="shared" si="67"/>
        <v>#DIV/0!</v>
      </c>
      <c r="AB1456" s="83" t="e">
        <f>AA1456-XJO_90DSMR</f>
        <v>#DIV/0!</v>
      </c>
      <c r="AC1456" s="83" t="e">
        <f t="shared" si="68"/>
        <v>#DIV/0!</v>
      </c>
    </row>
    <row r="1457" spans="25:29" x14ac:dyDescent="0.25">
      <c r="Y1457" s="84">
        <f>EOD_T-A1457</f>
        <v>42094</v>
      </c>
      <c r="Z1457" s="83">
        <f t="shared" si="66"/>
        <v>0</v>
      </c>
      <c r="AA1457" s="83" t="e">
        <f t="shared" si="67"/>
        <v>#DIV/0!</v>
      </c>
      <c r="AB1457" s="83" t="e">
        <f>AA1457-XJO_90DSMR</f>
        <v>#DIV/0!</v>
      </c>
      <c r="AC1457" s="83" t="e">
        <f t="shared" si="68"/>
        <v>#DIV/0!</v>
      </c>
    </row>
    <row r="1458" spans="25:29" x14ac:dyDescent="0.25">
      <c r="Y1458" s="84">
        <f>EOD_T-A1458</f>
        <v>42094</v>
      </c>
      <c r="Z1458" s="83">
        <f t="shared" si="66"/>
        <v>0</v>
      </c>
      <c r="AA1458" s="83" t="e">
        <f t="shared" si="67"/>
        <v>#DIV/0!</v>
      </c>
      <c r="AB1458" s="83" t="e">
        <f>AA1458-XJO_90DSMR</f>
        <v>#DIV/0!</v>
      </c>
      <c r="AC1458" s="83" t="e">
        <f t="shared" si="68"/>
        <v>#DIV/0!</v>
      </c>
    </row>
    <row r="1459" spans="25:29" x14ac:dyDescent="0.25">
      <c r="Y1459" s="84">
        <f>EOD_T-A1459</f>
        <v>42094</v>
      </c>
      <c r="Z1459" s="83">
        <f t="shared" si="66"/>
        <v>0</v>
      </c>
      <c r="AA1459" s="83" t="e">
        <f t="shared" si="67"/>
        <v>#DIV/0!</v>
      </c>
      <c r="AB1459" s="83" t="e">
        <f>AA1459-XJO_90DSMR</f>
        <v>#DIV/0!</v>
      </c>
      <c r="AC1459" s="83" t="e">
        <f t="shared" si="68"/>
        <v>#DIV/0!</v>
      </c>
    </row>
    <row r="1460" spans="25:29" x14ac:dyDescent="0.25">
      <c r="Y1460" s="84">
        <f>EOD_T-A1460</f>
        <v>42094</v>
      </c>
      <c r="Z1460" s="83">
        <f t="shared" si="66"/>
        <v>0</v>
      </c>
      <c r="AA1460" s="83" t="e">
        <f t="shared" si="67"/>
        <v>#DIV/0!</v>
      </c>
      <c r="AB1460" s="83" t="e">
        <f>AA1460-XJO_90DSMR</f>
        <v>#DIV/0!</v>
      </c>
      <c r="AC1460" s="83" t="e">
        <f t="shared" si="68"/>
        <v>#DIV/0!</v>
      </c>
    </row>
    <row r="1461" spans="25:29" x14ac:dyDescent="0.25">
      <c r="Y1461" s="84">
        <f>EOD_T-A1461</f>
        <v>42094</v>
      </c>
      <c r="Z1461" s="83">
        <f t="shared" si="66"/>
        <v>0</v>
      </c>
      <c r="AA1461" s="83" t="e">
        <f t="shared" si="67"/>
        <v>#DIV/0!</v>
      </c>
      <c r="AB1461" s="83" t="e">
        <f>AA1461-XJO_90DSMR</f>
        <v>#DIV/0!</v>
      </c>
      <c r="AC1461" s="83" t="e">
        <f t="shared" si="68"/>
        <v>#DIV/0!</v>
      </c>
    </row>
    <row r="1462" spans="25:29" x14ac:dyDescent="0.25">
      <c r="Y1462" s="84">
        <f>EOD_T-A1462</f>
        <v>42094</v>
      </c>
      <c r="Z1462" s="83">
        <f t="shared" si="66"/>
        <v>0</v>
      </c>
      <c r="AA1462" s="83" t="e">
        <f t="shared" si="67"/>
        <v>#DIV/0!</v>
      </c>
      <c r="AB1462" s="83" t="e">
        <f>AA1462-XJO_90DSMR</f>
        <v>#DIV/0!</v>
      </c>
      <c r="AC1462" s="83" t="e">
        <f t="shared" si="68"/>
        <v>#DIV/0!</v>
      </c>
    </row>
    <row r="1463" spans="25:29" x14ac:dyDescent="0.25">
      <c r="Y1463" s="84">
        <f>EOD_T-A1463</f>
        <v>42094</v>
      </c>
      <c r="Z1463" s="83">
        <f t="shared" si="66"/>
        <v>0</v>
      </c>
      <c r="AA1463" s="83" t="e">
        <f t="shared" si="67"/>
        <v>#DIV/0!</v>
      </c>
      <c r="AB1463" s="83" t="e">
        <f>AA1463-XJO_90DSMR</f>
        <v>#DIV/0!</v>
      </c>
      <c r="AC1463" s="83" t="e">
        <f t="shared" si="68"/>
        <v>#DIV/0!</v>
      </c>
    </row>
    <row r="1464" spans="25:29" x14ac:dyDescent="0.25">
      <c r="Y1464" s="84">
        <f>EOD_T-A1464</f>
        <v>42094</v>
      </c>
      <c r="Z1464" s="83">
        <f t="shared" si="66"/>
        <v>0</v>
      </c>
      <c r="AA1464" s="83" t="e">
        <f t="shared" si="67"/>
        <v>#DIV/0!</v>
      </c>
      <c r="AB1464" s="83" t="e">
        <f>AA1464-XJO_90DSMR</f>
        <v>#DIV/0!</v>
      </c>
      <c r="AC1464" s="83" t="e">
        <f t="shared" si="68"/>
        <v>#DIV/0!</v>
      </c>
    </row>
    <row r="1465" spans="25:29" x14ac:dyDescent="0.25">
      <c r="Y1465" s="84">
        <f>EOD_T-A1465</f>
        <v>42094</v>
      </c>
      <c r="Z1465" s="83">
        <f t="shared" si="66"/>
        <v>0</v>
      </c>
      <c r="AA1465" s="83" t="e">
        <f t="shared" si="67"/>
        <v>#DIV/0!</v>
      </c>
      <c r="AB1465" s="83" t="e">
        <f>AA1465-XJO_90DSMR</f>
        <v>#DIV/0!</v>
      </c>
      <c r="AC1465" s="83" t="e">
        <f t="shared" si="68"/>
        <v>#DIV/0!</v>
      </c>
    </row>
    <row r="1466" spans="25:29" x14ac:dyDescent="0.25">
      <c r="Y1466" s="84">
        <f>EOD_T-A1466</f>
        <v>42094</v>
      </c>
      <c r="Z1466" s="83">
        <f t="shared" si="66"/>
        <v>0</v>
      </c>
      <c r="AA1466" s="83" t="e">
        <f t="shared" si="67"/>
        <v>#DIV/0!</v>
      </c>
      <c r="AB1466" s="83" t="e">
        <f>AA1466-XJO_90DSMR</f>
        <v>#DIV/0!</v>
      </c>
      <c r="AC1466" s="83" t="e">
        <f t="shared" si="68"/>
        <v>#DIV/0!</v>
      </c>
    </row>
    <row r="1467" spans="25:29" x14ac:dyDescent="0.25">
      <c r="Y1467" s="84">
        <f>EOD_T-A1467</f>
        <v>42094</v>
      </c>
      <c r="Z1467" s="83">
        <f t="shared" si="66"/>
        <v>0</v>
      </c>
      <c r="AA1467" s="83" t="e">
        <f t="shared" si="67"/>
        <v>#DIV/0!</v>
      </c>
      <c r="AB1467" s="83" t="e">
        <f>AA1467-XJO_90DSMR</f>
        <v>#DIV/0!</v>
      </c>
      <c r="AC1467" s="83" t="e">
        <f t="shared" si="68"/>
        <v>#DIV/0!</v>
      </c>
    </row>
    <row r="1468" spans="25:29" x14ac:dyDescent="0.25">
      <c r="Y1468" s="84">
        <f>EOD_T-A1468</f>
        <v>42094</v>
      </c>
      <c r="Z1468" s="83">
        <f t="shared" si="66"/>
        <v>0</v>
      </c>
      <c r="AA1468" s="83" t="e">
        <f t="shared" si="67"/>
        <v>#DIV/0!</v>
      </c>
      <c r="AB1468" s="83" t="e">
        <f>AA1468-XJO_90DSMR</f>
        <v>#DIV/0!</v>
      </c>
      <c r="AC1468" s="83" t="e">
        <f t="shared" si="68"/>
        <v>#DIV/0!</v>
      </c>
    </row>
    <row r="1469" spans="25:29" x14ac:dyDescent="0.25">
      <c r="Y1469" s="84">
        <f>EOD_T-A1469</f>
        <v>42094</v>
      </c>
      <c r="Z1469" s="83">
        <f t="shared" si="66"/>
        <v>0</v>
      </c>
      <c r="AA1469" s="83" t="e">
        <f t="shared" si="67"/>
        <v>#DIV/0!</v>
      </c>
      <c r="AB1469" s="83" t="e">
        <f>AA1469-XJO_90DSMR</f>
        <v>#DIV/0!</v>
      </c>
      <c r="AC1469" s="83" t="e">
        <f t="shared" si="68"/>
        <v>#DIV/0!</v>
      </c>
    </row>
    <row r="1470" spans="25:29" x14ac:dyDescent="0.25">
      <c r="Y1470" s="84">
        <f>EOD_T-A1470</f>
        <v>42094</v>
      </c>
      <c r="Z1470" s="83">
        <f t="shared" si="66"/>
        <v>0</v>
      </c>
      <c r="AA1470" s="83" t="e">
        <f t="shared" si="67"/>
        <v>#DIV/0!</v>
      </c>
      <c r="AB1470" s="83" t="e">
        <f>AA1470-XJO_90DSMR</f>
        <v>#DIV/0!</v>
      </c>
      <c r="AC1470" s="83" t="e">
        <f t="shared" si="68"/>
        <v>#DIV/0!</v>
      </c>
    </row>
    <row r="1471" spans="25:29" x14ac:dyDescent="0.25">
      <c r="Y1471" s="84">
        <f>EOD_T-A1471</f>
        <v>42094</v>
      </c>
      <c r="Z1471" s="83">
        <f t="shared" si="66"/>
        <v>0</v>
      </c>
      <c r="AA1471" s="83" t="e">
        <f t="shared" si="67"/>
        <v>#DIV/0!</v>
      </c>
      <c r="AB1471" s="83" t="e">
        <f>AA1471-XJO_90DSMR</f>
        <v>#DIV/0!</v>
      </c>
      <c r="AC1471" s="83" t="e">
        <f t="shared" si="68"/>
        <v>#DIV/0!</v>
      </c>
    </row>
    <row r="1472" spans="25:29" x14ac:dyDescent="0.25">
      <c r="Y1472" s="84">
        <f>EOD_T-A1472</f>
        <v>42094</v>
      </c>
      <c r="Z1472" s="83">
        <f t="shared" si="66"/>
        <v>0</v>
      </c>
      <c r="AA1472" s="83" t="e">
        <f t="shared" si="67"/>
        <v>#DIV/0!</v>
      </c>
      <c r="AB1472" s="83" t="e">
        <f>AA1472-XJO_90DSMR</f>
        <v>#DIV/0!</v>
      </c>
      <c r="AC1472" s="83" t="e">
        <f t="shared" si="68"/>
        <v>#DIV/0!</v>
      </c>
    </row>
    <row r="1473" spans="25:29" x14ac:dyDescent="0.25">
      <c r="Y1473" s="84">
        <f>EOD_T-A1473</f>
        <v>42094</v>
      </c>
      <c r="Z1473" s="83">
        <f t="shared" si="66"/>
        <v>0</v>
      </c>
      <c r="AA1473" s="83" t="e">
        <f t="shared" si="67"/>
        <v>#DIV/0!</v>
      </c>
      <c r="AB1473" s="83" t="e">
        <f>AA1473-XJO_90DSMR</f>
        <v>#DIV/0!</v>
      </c>
      <c r="AC1473" s="83" t="e">
        <f t="shared" si="68"/>
        <v>#DIV/0!</v>
      </c>
    </row>
    <row r="1474" spans="25:29" x14ac:dyDescent="0.25">
      <c r="Y1474" s="84">
        <f>EOD_T-A1474</f>
        <v>42094</v>
      </c>
      <c r="Z1474" s="83">
        <f t="shared" si="66"/>
        <v>0</v>
      </c>
      <c r="AA1474" s="83" t="e">
        <f t="shared" si="67"/>
        <v>#DIV/0!</v>
      </c>
      <c r="AB1474" s="83" t="e">
        <f>AA1474-XJO_90DSMR</f>
        <v>#DIV/0!</v>
      </c>
      <c r="AC1474" s="83" t="e">
        <f t="shared" si="68"/>
        <v>#DIV/0!</v>
      </c>
    </row>
    <row r="1475" spans="25:29" x14ac:dyDescent="0.25">
      <c r="Y1475" s="84">
        <f>EOD_T-A1475</f>
        <v>42094</v>
      </c>
      <c r="Z1475" s="83">
        <f t="shared" si="66"/>
        <v>0</v>
      </c>
      <c r="AA1475" s="83" t="e">
        <f t="shared" si="67"/>
        <v>#DIV/0!</v>
      </c>
      <c r="AB1475" s="83" t="e">
        <f>AA1475-XJO_90DSMR</f>
        <v>#DIV/0!</v>
      </c>
      <c r="AC1475" s="83" t="e">
        <f t="shared" si="68"/>
        <v>#DIV/0!</v>
      </c>
    </row>
    <row r="1476" spans="25:29" x14ac:dyDescent="0.25">
      <c r="Y1476" s="84">
        <f>EOD_T-A1476</f>
        <v>42094</v>
      </c>
      <c r="Z1476" s="83">
        <f t="shared" si="66"/>
        <v>0</v>
      </c>
      <c r="AA1476" s="83" t="e">
        <f t="shared" si="67"/>
        <v>#DIV/0!</v>
      </c>
      <c r="AB1476" s="83" t="e">
        <f>AA1476-XJO_90DSMR</f>
        <v>#DIV/0!</v>
      </c>
      <c r="AC1476" s="83" t="e">
        <f t="shared" si="68"/>
        <v>#DIV/0!</v>
      </c>
    </row>
    <row r="1477" spans="25:29" x14ac:dyDescent="0.25">
      <c r="Y1477" s="84">
        <f>EOD_T-A1477</f>
        <v>42094</v>
      </c>
      <c r="Z1477" s="83">
        <f t="shared" si="66"/>
        <v>0</v>
      </c>
      <c r="AA1477" s="83" t="e">
        <f t="shared" si="67"/>
        <v>#DIV/0!</v>
      </c>
      <c r="AB1477" s="83" t="e">
        <f>AA1477-XJO_90DSMR</f>
        <v>#DIV/0!</v>
      </c>
      <c r="AC1477" s="83" t="e">
        <f t="shared" si="68"/>
        <v>#DIV/0!</v>
      </c>
    </row>
    <row r="1478" spans="25:29" x14ac:dyDescent="0.25">
      <c r="Y1478" s="84">
        <f>EOD_T-A1478</f>
        <v>42094</v>
      </c>
      <c r="Z1478" s="83">
        <f t="shared" si="66"/>
        <v>0</v>
      </c>
      <c r="AA1478" s="83" t="e">
        <f t="shared" si="67"/>
        <v>#DIV/0!</v>
      </c>
      <c r="AB1478" s="83" t="e">
        <f>AA1478-XJO_90DSMR</f>
        <v>#DIV/0!</v>
      </c>
      <c r="AC1478" s="83" t="e">
        <f t="shared" si="68"/>
        <v>#DIV/0!</v>
      </c>
    </row>
    <row r="1479" spans="25:29" x14ac:dyDescent="0.25">
      <c r="Y1479" s="84">
        <f>EOD_T-A1479</f>
        <v>42094</v>
      </c>
      <c r="Z1479" s="83">
        <f t="shared" si="66"/>
        <v>0</v>
      </c>
      <c r="AA1479" s="83" t="e">
        <f t="shared" si="67"/>
        <v>#DIV/0!</v>
      </c>
      <c r="AB1479" s="83" t="e">
        <f>AA1479-XJO_90DSMR</f>
        <v>#DIV/0!</v>
      </c>
      <c r="AC1479" s="83" t="e">
        <f t="shared" si="68"/>
        <v>#DIV/0!</v>
      </c>
    </row>
    <row r="1480" spans="25:29" x14ac:dyDescent="0.25">
      <c r="Y1480" s="84">
        <f>EOD_T-A1480</f>
        <v>42094</v>
      </c>
      <c r="Z1480" s="83">
        <f t="shared" si="66"/>
        <v>0</v>
      </c>
      <c r="AA1480" s="83" t="e">
        <f t="shared" si="67"/>
        <v>#DIV/0!</v>
      </c>
      <c r="AB1480" s="83" t="e">
        <f>AA1480-XJO_90DSMR</f>
        <v>#DIV/0!</v>
      </c>
      <c r="AC1480" s="83" t="e">
        <f t="shared" si="68"/>
        <v>#DIV/0!</v>
      </c>
    </row>
    <row r="1481" spans="25:29" x14ac:dyDescent="0.25">
      <c r="Y1481" s="84">
        <f>EOD_T-A1481</f>
        <v>42094</v>
      </c>
      <c r="Z1481" s="83">
        <f t="shared" si="66"/>
        <v>0</v>
      </c>
      <c r="AA1481" s="83" t="e">
        <f t="shared" si="67"/>
        <v>#DIV/0!</v>
      </c>
      <c r="AB1481" s="83" t="e">
        <f>AA1481-XJO_90DSMR</f>
        <v>#DIV/0!</v>
      </c>
      <c r="AC1481" s="83" t="e">
        <f t="shared" si="68"/>
        <v>#DIV/0!</v>
      </c>
    </row>
    <row r="1482" spans="25:29" x14ac:dyDescent="0.25">
      <c r="Y1482" s="84">
        <f>EOD_T-A1482</f>
        <v>42094</v>
      </c>
      <c r="Z1482" s="83">
        <f t="shared" si="66"/>
        <v>0</v>
      </c>
      <c r="AA1482" s="83" t="e">
        <f t="shared" si="67"/>
        <v>#DIV/0!</v>
      </c>
      <c r="AB1482" s="83" t="e">
        <f>AA1482-XJO_90DSMR</f>
        <v>#DIV/0!</v>
      </c>
      <c r="AC1482" s="83" t="e">
        <f t="shared" si="68"/>
        <v>#DIV/0!</v>
      </c>
    </row>
    <row r="1483" spans="25:29" x14ac:dyDescent="0.25">
      <c r="Y1483" s="84">
        <f>EOD_T-A1483</f>
        <v>42094</v>
      </c>
      <c r="Z1483" s="83">
        <f t="shared" si="66"/>
        <v>0</v>
      </c>
      <c r="AA1483" s="83" t="e">
        <f t="shared" si="67"/>
        <v>#DIV/0!</v>
      </c>
      <c r="AB1483" s="83" t="e">
        <f>AA1483-XJO_90DSMR</f>
        <v>#DIV/0!</v>
      </c>
      <c r="AC1483" s="83" t="e">
        <f t="shared" si="68"/>
        <v>#DIV/0!</v>
      </c>
    </row>
    <row r="1484" spans="25:29" x14ac:dyDescent="0.25">
      <c r="Y1484" s="84">
        <f>EOD_T-A1484</f>
        <v>42094</v>
      </c>
      <c r="Z1484" s="83">
        <f t="shared" ref="Z1484:Z1547" si="69">B1484-B1486</f>
        <v>0</v>
      </c>
      <c r="AA1484" s="83" t="e">
        <f t="shared" ref="AA1484:AA1547" si="70">Z1484/B1485*100</f>
        <v>#DIV/0!</v>
      </c>
      <c r="AB1484" s="83" t="e">
        <f>AA1484-XJO_90DSMR</f>
        <v>#DIV/0!</v>
      </c>
      <c r="AC1484" s="83" t="e">
        <f t="shared" ref="AC1484:AC1547" si="71">AB1484*AB1484</f>
        <v>#DIV/0!</v>
      </c>
    </row>
    <row r="1485" spans="25:29" x14ac:dyDescent="0.25">
      <c r="Y1485" s="84">
        <f>EOD_T-A1485</f>
        <v>42094</v>
      </c>
      <c r="Z1485" s="83">
        <f t="shared" si="69"/>
        <v>0</v>
      </c>
      <c r="AA1485" s="83" t="e">
        <f t="shared" si="70"/>
        <v>#DIV/0!</v>
      </c>
      <c r="AB1485" s="83" t="e">
        <f>AA1485-XJO_90DSMR</f>
        <v>#DIV/0!</v>
      </c>
      <c r="AC1485" s="83" t="e">
        <f t="shared" si="71"/>
        <v>#DIV/0!</v>
      </c>
    </row>
    <row r="1486" spans="25:29" x14ac:dyDescent="0.25">
      <c r="Y1486" s="84">
        <f>EOD_T-A1486</f>
        <v>42094</v>
      </c>
      <c r="Z1486" s="83">
        <f t="shared" si="69"/>
        <v>0</v>
      </c>
      <c r="AA1486" s="83" t="e">
        <f t="shared" si="70"/>
        <v>#DIV/0!</v>
      </c>
      <c r="AB1486" s="83" t="e">
        <f>AA1486-XJO_90DSMR</f>
        <v>#DIV/0!</v>
      </c>
      <c r="AC1486" s="83" t="e">
        <f t="shared" si="71"/>
        <v>#DIV/0!</v>
      </c>
    </row>
    <row r="1487" spans="25:29" x14ac:dyDescent="0.25">
      <c r="Y1487" s="84">
        <f>EOD_T-A1487</f>
        <v>42094</v>
      </c>
      <c r="Z1487" s="83">
        <f t="shared" si="69"/>
        <v>0</v>
      </c>
      <c r="AA1487" s="83" t="e">
        <f t="shared" si="70"/>
        <v>#DIV/0!</v>
      </c>
      <c r="AB1487" s="83" t="e">
        <f>AA1487-XJO_90DSMR</f>
        <v>#DIV/0!</v>
      </c>
      <c r="AC1487" s="83" t="e">
        <f t="shared" si="71"/>
        <v>#DIV/0!</v>
      </c>
    </row>
    <row r="1488" spans="25:29" x14ac:dyDescent="0.25">
      <c r="Y1488" s="84">
        <f>EOD_T-A1488</f>
        <v>42094</v>
      </c>
      <c r="Z1488" s="83">
        <f t="shared" si="69"/>
        <v>0</v>
      </c>
      <c r="AA1488" s="83" t="e">
        <f t="shared" si="70"/>
        <v>#DIV/0!</v>
      </c>
      <c r="AB1488" s="83" t="e">
        <f>AA1488-XJO_90DSMR</f>
        <v>#DIV/0!</v>
      </c>
      <c r="AC1488" s="83" t="e">
        <f t="shared" si="71"/>
        <v>#DIV/0!</v>
      </c>
    </row>
    <row r="1489" spans="25:29" x14ac:dyDescent="0.25">
      <c r="Y1489" s="84">
        <f>EOD_T-A1489</f>
        <v>42094</v>
      </c>
      <c r="Z1489" s="83">
        <f t="shared" si="69"/>
        <v>0</v>
      </c>
      <c r="AA1489" s="83" t="e">
        <f t="shared" si="70"/>
        <v>#DIV/0!</v>
      </c>
      <c r="AB1489" s="83" t="e">
        <f>AA1489-XJO_90DSMR</f>
        <v>#DIV/0!</v>
      </c>
      <c r="AC1489" s="83" t="e">
        <f t="shared" si="71"/>
        <v>#DIV/0!</v>
      </c>
    </row>
    <row r="1490" spans="25:29" x14ac:dyDescent="0.25">
      <c r="Y1490" s="84">
        <f>EOD_T-A1490</f>
        <v>42094</v>
      </c>
      <c r="Z1490" s="83">
        <f t="shared" si="69"/>
        <v>0</v>
      </c>
      <c r="AA1490" s="83" t="e">
        <f t="shared" si="70"/>
        <v>#DIV/0!</v>
      </c>
      <c r="AB1490" s="83" t="e">
        <f>AA1490-XJO_90DSMR</f>
        <v>#DIV/0!</v>
      </c>
      <c r="AC1490" s="83" t="e">
        <f t="shared" si="71"/>
        <v>#DIV/0!</v>
      </c>
    </row>
    <row r="1491" spans="25:29" x14ac:dyDescent="0.25">
      <c r="Y1491" s="84">
        <f>EOD_T-A1491</f>
        <v>42094</v>
      </c>
      <c r="Z1491" s="83">
        <f t="shared" si="69"/>
        <v>0</v>
      </c>
      <c r="AA1491" s="83" t="e">
        <f t="shared" si="70"/>
        <v>#DIV/0!</v>
      </c>
      <c r="AB1491" s="83" t="e">
        <f>AA1491-XJO_90DSMR</f>
        <v>#DIV/0!</v>
      </c>
      <c r="AC1491" s="83" t="e">
        <f t="shared" si="71"/>
        <v>#DIV/0!</v>
      </c>
    </row>
    <row r="1492" spans="25:29" x14ac:dyDescent="0.25">
      <c r="Y1492" s="84">
        <f>EOD_T-A1492</f>
        <v>42094</v>
      </c>
      <c r="Z1492" s="83">
        <f t="shared" si="69"/>
        <v>0</v>
      </c>
      <c r="AA1492" s="83" t="e">
        <f t="shared" si="70"/>
        <v>#DIV/0!</v>
      </c>
      <c r="AB1492" s="83" t="e">
        <f>AA1492-XJO_90DSMR</f>
        <v>#DIV/0!</v>
      </c>
      <c r="AC1492" s="83" t="e">
        <f t="shared" si="71"/>
        <v>#DIV/0!</v>
      </c>
    </row>
    <row r="1493" spans="25:29" x14ac:dyDescent="0.25">
      <c r="Y1493" s="84">
        <f>EOD_T-A1493</f>
        <v>42094</v>
      </c>
      <c r="Z1493" s="83">
        <f t="shared" si="69"/>
        <v>0</v>
      </c>
      <c r="AA1493" s="83" t="e">
        <f t="shared" si="70"/>
        <v>#DIV/0!</v>
      </c>
      <c r="AB1493" s="83" t="e">
        <f>AA1493-XJO_90DSMR</f>
        <v>#DIV/0!</v>
      </c>
      <c r="AC1493" s="83" t="e">
        <f t="shared" si="71"/>
        <v>#DIV/0!</v>
      </c>
    </row>
    <row r="1494" spans="25:29" x14ac:dyDescent="0.25">
      <c r="Y1494" s="84">
        <f>EOD_T-A1494</f>
        <v>42094</v>
      </c>
      <c r="Z1494" s="83">
        <f t="shared" si="69"/>
        <v>0</v>
      </c>
      <c r="AA1494" s="83" t="e">
        <f t="shared" si="70"/>
        <v>#DIV/0!</v>
      </c>
      <c r="AB1494" s="83" t="e">
        <f>AA1494-XJO_90DSMR</f>
        <v>#DIV/0!</v>
      </c>
      <c r="AC1494" s="83" t="e">
        <f t="shared" si="71"/>
        <v>#DIV/0!</v>
      </c>
    </row>
    <row r="1495" spans="25:29" x14ac:dyDescent="0.25">
      <c r="Y1495" s="84">
        <f>EOD_T-A1495</f>
        <v>42094</v>
      </c>
      <c r="Z1495" s="83">
        <f t="shared" si="69"/>
        <v>0</v>
      </c>
      <c r="AA1495" s="83" t="e">
        <f t="shared" si="70"/>
        <v>#DIV/0!</v>
      </c>
      <c r="AB1495" s="83" t="e">
        <f>AA1495-XJO_90DSMR</f>
        <v>#DIV/0!</v>
      </c>
      <c r="AC1495" s="83" t="e">
        <f t="shared" si="71"/>
        <v>#DIV/0!</v>
      </c>
    </row>
    <row r="1496" spans="25:29" x14ac:dyDescent="0.25">
      <c r="Y1496" s="84">
        <f>EOD_T-A1496</f>
        <v>42094</v>
      </c>
      <c r="Z1496" s="83">
        <f t="shared" si="69"/>
        <v>0</v>
      </c>
      <c r="AA1496" s="83" t="e">
        <f t="shared" si="70"/>
        <v>#DIV/0!</v>
      </c>
      <c r="AB1496" s="83" t="e">
        <f>AA1496-XJO_90DSMR</f>
        <v>#DIV/0!</v>
      </c>
      <c r="AC1496" s="83" t="e">
        <f t="shared" si="71"/>
        <v>#DIV/0!</v>
      </c>
    </row>
    <row r="1497" spans="25:29" x14ac:dyDescent="0.25">
      <c r="Y1497" s="84">
        <f>EOD_T-A1497</f>
        <v>42094</v>
      </c>
      <c r="Z1497" s="83">
        <f t="shared" si="69"/>
        <v>0</v>
      </c>
      <c r="AA1497" s="83" t="e">
        <f t="shared" si="70"/>
        <v>#DIV/0!</v>
      </c>
      <c r="AB1497" s="83" t="e">
        <f>AA1497-XJO_90DSMR</f>
        <v>#DIV/0!</v>
      </c>
      <c r="AC1497" s="83" t="e">
        <f t="shared" si="71"/>
        <v>#DIV/0!</v>
      </c>
    </row>
    <row r="1498" spans="25:29" x14ac:dyDescent="0.25">
      <c r="Y1498" s="84">
        <f>EOD_T-A1498</f>
        <v>42094</v>
      </c>
      <c r="Z1498" s="83">
        <f t="shared" si="69"/>
        <v>0</v>
      </c>
      <c r="AA1498" s="83" t="e">
        <f t="shared" si="70"/>
        <v>#DIV/0!</v>
      </c>
      <c r="AB1498" s="83" t="e">
        <f>AA1498-XJO_90DSMR</f>
        <v>#DIV/0!</v>
      </c>
      <c r="AC1498" s="83" t="e">
        <f t="shared" si="71"/>
        <v>#DIV/0!</v>
      </c>
    </row>
    <row r="1499" spans="25:29" x14ac:dyDescent="0.25">
      <c r="Y1499" s="84">
        <f>EOD_T-A1499</f>
        <v>42094</v>
      </c>
      <c r="Z1499" s="83">
        <f t="shared" si="69"/>
        <v>0</v>
      </c>
      <c r="AA1499" s="83" t="e">
        <f t="shared" si="70"/>
        <v>#DIV/0!</v>
      </c>
      <c r="AB1499" s="83" t="e">
        <f>AA1499-XJO_90DSMR</f>
        <v>#DIV/0!</v>
      </c>
      <c r="AC1499" s="83" t="e">
        <f t="shared" si="71"/>
        <v>#DIV/0!</v>
      </c>
    </row>
    <row r="1500" spans="25:29" x14ac:dyDescent="0.25">
      <c r="Y1500" s="84">
        <f>EOD_T-A1500</f>
        <v>42094</v>
      </c>
      <c r="Z1500" s="83">
        <f t="shared" si="69"/>
        <v>0</v>
      </c>
      <c r="AA1500" s="83" t="e">
        <f t="shared" si="70"/>
        <v>#DIV/0!</v>
      </c>
      <c r="AB1500" s="83" t="e">
        <f>AA1500-XJO_90DSMR</f>
        <v>#DIV/0!</v>
      </c>
      <c r="AC1500" s="83" t="e">
        <f t="shared" si="71"/>
        <v>#DIV/0!</v>
      </c>
    </row>
    <row r="1501" spans="25:29" x14ac:dyDescent="0.25">
      <c r="Y1501" s="84">
        <f>EOD_T-A1501</f>
        <v>42094</v>
      </c>
      <c r="Z1501" s="83">
        <f t="shared" si="69"/>
        <v>0</v>
      </c>
      <c r="AA1501" s="83" t="e">
        <f t="shared" si="70"/>
        <v>#DIV/0!</v>
      </c>
      <c r="AB1501" s="83" t="e">
        <f>AA1501-XJO_90DSMR</f>
        <v>#DIV/0!</v>
      </c>
      <c r="AC1501" s="83" t="e">
        <f t="shared" si="71"/>
        <v>#DIV/0!</v>
      </c>
    </row>
    <row r="1502" spans="25:29" x14ac:dyDescent="0.25">
      <c r="Y1502" s="84">
        <f>EOD_T-A1502</f>
        <v>42094</v>
      </c>
      <c r="Z1502" s="83">
        <f t="shared" si="69"/>
        <v>0</v>
      </c>
      <c r="AA1502" s="83" t="e">
        <f t="shared" si="70"/>
        <v>#DIV/0!</v>
      </c>
      <c r="AB1502" s="83" t="e">
        <f>AA1502-XJO_90DSMR</f>
        <v>#DIV/0!</v>
      </c>
      <c r="AC1502" s="83" t="e">
        <f t="shared" si="71"/>
        <v>#DIV/0!</v>
      </c>
    </row>
    <row r="1503" spans="25:29" x14ac:dyDescent="0.25">
      <c r="Y1503" s="84">
        <f>EOD_T-A1503</f>
        <v>42094</v>
      </c>
      <c r="Z1503" s="83">
        <f t="shared" si="69"/>
        <v>0</v>
      </c>
      <c r="AA1503" s="83" t="e">
        <f t="shared" si="70"/>
        <v>#DIV/0!</v>
      </c>
      <c r="AB1503" s="83" t="e">
        <f>AA1503-XJO_90DSMR</f>
        <v>#DIV/0!</v>
      </c>
      <c r="AC1503" s="83" t="e">
        <f t="shared" si="71"/>
        <v>#DIV/0!</v>
      </c>
    </row>
    <row r="1504" spans="25:29" x14ac:dyDescent="0.25">
      <c r="Y1504" s="84">
        <f>EOD_T-A1504</f>
        <v>42094</v>
      </c>
      <c r="Z1504" s="83">
        <f t="shared" si="69"/>
        <v>0</v>
      </c>
      <c r="AA1504" s="83" t="e">
        <f t="shared" si="70"/>
        <v>#DIV/0!</v>
      </c>
      <c r="AB1504" s="83" t="e">
        <f>AA1504-XJO_90DSMR</f>
        <v>#DIV/0!</v>
      </c>
      <c r="AC1504" s="83" t="e">
        <f t="shared" si="71"/>
        <v>#DIV/0!</v>
      </c>
    </row>
    <row r="1505" spans="25:29" x14ac:dyDescent="0.25">
      <c r="Y1505" s="84">
        <f>EOD_T-A1505</f>
        <v>42094</v>
      </c>
      <c r="Z1505" s="83">
        <f t="shared" si="69"/>
        <v>0</v>
      </c>
      <c r="AA1505" s="83" t="e">
        <f t="shared" si="70"/>
        <v>#DIV/0!</v>
      </c>
      <c r="AB1505" s="83" t="e">
        <f>AA1505-XJO_90DSMR</f>
        <v>#DIV/0!</v>
      </c>
      <c r="AC1505" s="83" t="e">
        <f t="shared" si="71"/>
        <v>#DIV/0!</v>
      </c>
    </row>
    <row r="1506" spans="25:29" x14ac:dyDescent="0.25">
      <c r="Y1506" s="84">
        <f>EOD_T-A1506</f>
        <v>42094</v>
      </c>
      <c r="Z1506" s="83">
        <f t="shared" si="69"/>
        <v>0</v>
      </c>
      <c r="AA1506" s="83" t="e">
        <f t="shared" si="70"/>
        <v>#DIV/0!</v>
      </c>
      <c r="AB1506" s="83" t="e">
        <f>AA1506-XJO_90DSMR</f>
        <v>#DIV/0!</v>
      </c>
      <c r="AC1506" s="83" t="e">
        <f t="shared" si="71"/>
        <v>#DIV/0!</v>
      </c>
    </row>
    <row r="1507" spans="25:29" x14ac:dyDescent="0.25">
      <c r="Y1507" s="84">
        <f>EOD_T-A1507</f>
        <v>42094</v>
      </c>
      <c r="Z1507" s="83">
        <f t="shared" si="69"/>
        <v>0</v>
      </c>
      <c r="AA1507" s="83" t="e">
        <f t="shared" si="70"/>
        <v>#DIV/0!</v>
      </c>
      <c r="AB1507" s="83" t="e">
        <f>AA1507-XJO_90DSMR</f>
        <v>#DIV/0!</v>
      </c>
      <c r="AC1507" s="83" t="e">
        <f t="shared" si="71"/>
        <v>#DIV/0!</v>
      </c>
    </row>
    <row r="1508" spans="25:29" x14ac:dyDescent="0.25">
      <c r="Y1508" s="84">
        <f>EOD_T-A1508</f>
        <v>42094</v>
      </c>
      <c r="Z1508" s="83">
        <f t="shared" si="69"/>
        <v>0</v>
      </c>
      <c r="AA1508" s="83" t="e">
        <f t="shared" si="70"/>
        <v>#DIV/0!</v>
      </c>
      <c r="AB1508" s="83" t="e">
        <f>AA1508-XJO_90DSMR</f>
        <v>#DIV/0!</v>
      </c>
      <c r="AC1508" s="83" t="e">
        <f t="shared" si="71"/>
        <v>#DIV/0!</v>
      </c>
    </row>
    <row r="1509" spans="25:29" x14ac:dyDescent="0.25">
      <c r="Y1509" s="84">
        <f>EOD_T-A1509</f>
        <v>42094</v>
      </c>
      <c r="Z1509" s="83">
        <f t="shared" si="69"/>
        <v>0</v>
      </c>
      <c r="AA1509" s="83" t="e">
        <f t="shared" si="70"/>
        <v>#DIV/0!</v>
      </c>
      <c r="AB1509" s="83" t="e">
        <f>AA1509-XJO_90DSMR</f>
        <v>#DIV/0!</v>
      </c>
      <c r="AC1509" s="83" t="e">
        <f t="shared" si="71"/>
        <v>#DIV/0!</v>
      </c>
    </row>
    <row r="1510" spans="25:29" x14ac:dyDescent="0.25">
      <c r="Y1510" s="84">
        <f>EOD_T-A1510</f>
        <v>42094</v>
      </c>
      <c r="Z1510" s="83">
        <f t="shared" si="69"/>
        <v>0</v>
      </c>
      <c r="AA1510" s="83" t="e">
        <f t="shared" si="70"/>
        <v>#DIV/0!</v>
      </c>
      <c r="AB1510" s="83" t="e">
        <f>AA1510-XJO_90DSMR</f>
        <v>#DIV/0!</v>
      </c>
      <c r="AC1510" s="83" t="e">
        <f t="shared" si="71"/>
        <v>#DIV/0!</v>
      </c>
    </row>
    <row r="1511" spans="25:29" x14ac:dyDescent="0.25">
      <c r="Y1511" s="84">
        <f>EOD_T-A1511</f>
        <v>42094</v>
      </c>
      <c r="Z1511" s="83">
        <f t="shared" si="69"/>
        <v>0</v>
      </c>
      <c r="AA1511" s="83" t="e">
        <f t="shared" si="70"/>
        <v>#DIV/0!</v>
      </c>
      <c r="AB1511" s="83" t="e">
        <f>AA1511-XJO_90DSMR</f>
        <v>#DIV/0!</v>
      </c>
      <c r="AC1511" s="83" t="e">
        <f t="shared" si="71"/>
        <v>#DIV/0!</v>
      </c>
    </row>
    <row r="1512" spans="25:29" x14ac:dyDescent="0.25">
      <c r="Y1512" s="84">
        <f>EOD_T-A1512</f>
        <v>42094</v>
      </c>
      <c r="Z1512" s="83">
        <f t="shared" si="69"/>
        <v>0</v>
      </c>
      <c r="AA1512" s="83" t="e">
        <f t="shared" si="70"/>
        <v>#DIV/0!</v>
      </c>
      <c r="AB1512" s="83" t="e">
        <f>AA1512-XJO_90DSMR</f>
        <v>#DIV/0!</v>
      </c>
      <c r="AC1512" s="83" t="e">
        <f t="shared" si="71"/>
        <v>#DIV/0!</v>
      </c>
    </row>
    <row r="1513" spans="25:29" x14ac:dyDescent="0.25">
      <c r="Y1513" s="84">
        <f>EOD_T-A1513</f>
        <v>42094</v>
      </c>
      <c r="Z1513" s="83">
        <f t="shared" si="69"/>
        <v>0</v>
      </c>
      <c r="AA1513" s="83" t="e">
        <f t="shared" si="70"/>
        <v>#DIV/0!</v>
      </c>
      <c r="AB1513" s="83" t="e">
        <f>AA1513-XJO_90DSMR</f>
        <v>#DIV/0!</v>
      </c>
      <c r="AC1513" s="83" t="e">
        <f t="shared" si="71"/>
        <v>#DIV/0!</v>
      </c>
    </row>
    <row r="1514" spans="25:29" x14ac:dyDescent="0.25">
      <c r="Y1514" s="84">
        <f>EOD_T-A1514</f>
        <v>42094</v>
      </c>
      <c r="Z1514" s="83">
        <f t="shared" si="69"/>
        <v>0</v>
      </c>
      <c r="AA1514" s="83" t="e">
        <f t="shared" si="70"/>
        <v>#DIV/0!</v>
      </c>
      <c r="AB1514" s="83" t="e">
        <f>AA1514-XJO_90DSMR</f>
        <v>#DIV/0!</v>
      </c>
      <c r="AC1514" s="83" t="e">
        <f t="shared" si="71"/>
        <v>#DIV/0!</v>
      </c>
    </row>
    <row r="1515" spans="25:29" x14ac:dyDescent="0.25">
      <c r="Y1515" s="84">
        <f>EOD_T-A1515</f>
        <v>42094</v>
      </c>
      <c r="Z1515" s="83">
        <f t="shared" si="69"/>
        <v>0</v>
      </c>
      <c r="AA1515" s="83" t="e">
        <f t="shared" si="70"/>
        <v>#DIV/0!</v>
      </c>
      <c r="AB1515" s="83" t="e">
        <f>AA1515-XJO_90DSMR</f>
        <v>#DIV/0!</v>
      </c>
      <c r="AC1515" s="83" t="e">
        <f t="shared" si="71"/>
        <v>#DIV/0!</v>
      </c>
    </row>
    <row r="1516" spans="25:29" x14ac:dyDescent="0.25">
      <c r="Y1516" s="84">
        <f>EOD_T-A1516</f>
        <v>42094</v>
      </c>
      <c r="Z1516" s="83">
        <f t="shared" si="69"/>
        <v>0</v>
      </c>
      <c r="AA1516" s="83" t="e">
        <f t="shared" si="70"/>
        <v>#DIV/0!</v>
      </c>
      <c r="AB1516" s="83" t="e">
        <f>AA1516-XJO_90DSMR</f>
        <v>#DIV/0!</v>
      </c>
      <c r="AC1516" s="83" t="e">
        <f t="shared" si="71"/>
        <v>#DIV/0!</v>
      </c>
    </row>
    <row r="1517" spans="25:29" x14ac:dyDescent="0.25">
      <c r="Y1517" s="84">
        <f>EOD_T-A1517</f>
        <v>42094</v>
      </c>
      <c r="Z1517" s="83">
        <f t="shared" si="69"/>
        <v>0</v>
      </c>
      <c r="AA1517" s="83" t="e">
        <f t="shared" si="70"/>
        <v>#DIV/0!</v>
      </c>
      <c r="AB1517" s="83" t="e">
        <f>AA1517-XJO_90DSMR</f>
        <v>#DIV/0!</v>
      </c>
      <c r="AC1517" s="83" t="e">
        <f t="shared" si="71"/>
        <v>#DIV/0!</v>
      </c>
    </row>
    <row r="1518" spans="25:29" x14ac:dyDescent="0.25">
      <c r="Y1518" s="84">
        <f>EOD_T-A1518</f>
        <v>42094</v>
      </c>
      <c r="Z1518" s="83">
        <f t="shared" si="69"/>
        <v>0</v>
      </c>
      <c r="AA1518" s="83" t="e">
        <f t="shared" si="70"/>
        <v>#DIV/0!</v>
      </c>
      <c r="AB1518" s="83" t="e">
        <f>AA1518-XJO_90DSMR</f>
        <v>#DIV/0!</v>
      </c>
      <c r="AC1518" s="83" t="e">
        <f t="shared" si="71"/>
        <v>#DIV/0!</v>
      </c>
    </row>
    <row r="1519" spans="25:29" x14ac:dyDescent="0.25">
      <c r="Y1519" s="84">
        <f>EOD_T-A1519</f>
        <v>42094</v>
      </c>
      <c r="Z1519" s="83">
        <f t="shared" si="69"/>
        <v>0</v>
      </c>
      <c r="AA1519" s="83" t="e">
        <f t="shared" si="70"/>
        <v>#DIV/0!</v>
      </c>
      <c r="AB1519" s="83" t="e">
        <f>AA1519-XJO_90DSMR</f>
        <v>#DIV/0!</v>
      </c>
      <c r="AC1519" s="83" t="e">
        <f t="shared" si="71"/>
        <v>#DIV/0!</v>
      </c>
    </row>
    <row r="1520" spans="25:29" x14ac:dyDescent="0.25">
      <c r="Y1520" s="84">
        <f>EOD_T-A1520</f>
        <v>42094</v>
      </c>
      <c r="Z1520" s="83">
        <f t="shared" si="69"/>
        <v>0</v>
      </c>
      <c r="AA1520" s="83" t="e">
        <f t="shared" si="70"/>
        <v>#DIV/0!</v>
      </c>
      <c r="AB1520" s="83" t="e">
        <f>AA1520-XJO_90DSMR</f>
        <v>#DIV/0!</v>
      </c>
      <c r="AC1520" s="83" t="e">
        <f t="shared" si="71"/>
        <v>#DIV/0!</v>
      </c>
    </row>
    <row r="1521" spans="25:29" x14ac:dyDescent="0.25">
      <c r="Y1521" s="84">
        <f>EOD_T-A1521</f>
        <v>42094</v>
      </c>
      <c r="Z1521" s="83">
        <f t="shared" si="69"/>
        <v>0</v>
      </c>
      <c r="AA1521" s="83" t="e">
        <f t="shared" si="70"/>
        <v>#DIV/0!</v>
      </c>
      <c r="AB1521" s="83" t="e">
        <f>AA1521-XJO_90DSMR</f>
        <v>#DIV/0!</v>
      </c>
      <c r="AC1521" s="83" t="e">
        <f t="shared" si="71"/>
        <v>#DIV/0!</v>
      </c>
    </row>
    <row r="1522" spans="25:29" x14ac:dyDescent="0.25">
      <c r="Y1522" s="84">
        <f>EOD_T-A1522</f>
        <v>42094</v>
      </c>
      <c r="Z1522" s="83">
        <f t="shared" si="69"/>
        <v>0</v>
      </c>
      <c r="AA1522" s="83" t="e">
        <f t="shared" si="70"/>
        <v>#DIV/0!</v>
      </c>
      <c r="AB1522" s="83" t="e">
        <f>AA1522-XJO_90DSMR</f>
        <v>#DIV/0!</v>
      </c>
      <c r="AC1522" s="83" t="e">
        <f t="shared" si="71"/>
        <v>#DIV/0!</v>
      </c>
    </row>
    <row r="1523" spans="25:29" x14ac:dyDescent="0.25">
      <c r="Y1523" s="84">
        <f>EOD_T-A1523</f>
        <v>42094</v>
      </c>
      <c r="Z1523" s="83">
        <f t="shared" si="69"/>
        <v>0</v>
      </c>
      <c r="AA1523" s="83" t="e">
        <f t="shared" si="70"/>
        <v>#DIV/0!</v>
      </c>
      <c r="AB1523" s="83" t="e">
        <f>AA1523-XJO_90DSMR</f>
        <v>#DIV/0!</v>
      </c>
      <c r="AC1523" s="83" t="e">
        <f t="shared" si="71"/>
        <v>#DIV/0!</v>
      </c>
    </row>
    <row r="1524" spans="25:29" x14ac:dyDescent="0.25">
      <c r="Y1524" s="84">
        <f>EOD_T-A1524</f>
        <v>42094</v>
      </c>
      <c r="Z1524" s="83">
        <f t="shared" si="69"/>
        <v>0</v>
      </c>
      <c r="AA1524" s="83" t="e">
        <f t="shared" si="70"/>
        <v>#DIV/0!</v>
      </c>
      <c r="AB1524" s="83" t="e">
        <f>AA1524-XJO_90DSMR</f>
        <v>#DIV/0!</v>
      </c>
      <c r="AC1524" s="83" t="e">
        <f t="shared" si="71"/>
        <v>#DIV/0!</v>
      </c>
    </row>
    <row r="1525" spans="25:29" x14ac:dyDescent="0.25">
      <c r="Y1525" s="84">
        <f>EOD_T-A1525</f>
        <v>42094</v>
      </c>
      <c r="Z1525" s="83">
        <f t="shared" si="69"/>
        <v>0</v>
      </c>
      <c r="AA1525" s="83" t="e">
        <f t="shared" si="70"/>
        <v>#DIV/0!</v>
      </c>
      <c r="AB1525" s="83" t="e">
        <f>AA1525-XJO_90DSMR</f>
        <v>#DIV/0!</v>
      </c>
      <c r="AC1525" s="83" t="e">
        <f t="shared" si="71"/>
        <v>#DIV/0!</v>
      </c>
    </row>
    <row r="1526" spans="25:29" x14ac:dyDescent="0.25">
      <c r="Y1526" s="84">
        <f>EOD_T-A1526</f>
        <v>42094</v>
      </c>
      <c r="Z1526" s="83">
        <f t="shared" si="69"/>
        <v>0</v>
      </c>
      <c r="AA1526" s="83" t="e">
        <f t="shared" si="70"/>
        <v>#DIV/0!</v>
      </c>
      <c r="AB1526" s="83" t="e">
        <f>AA1526-XJO_90DSMR</f>
        <v>#DIV/0!</v>
      </c>
      <c r="AC1526" s="83" t="e">
        <f t="shared" si="71"/>
        <v>#DIV/0!</v>
      </c>
    </row>
    <row r="1527" spans="25:29" x14ac:dyDescent="0.25">
      <c r="Y1527" s="84">
        <f>EOD_T-A1527</f>
        <v>42094</v>
      </c>
      <c r="Z1527" s="83">
        <f t="shared" si="69"/>
        <v>0</v>
      </c>
      <c r="AA1527" s="83" t="e">
        <f t="shared" si="70"/>
        <v>#DIV/0!</v>
      </c>
      <c r="AB1527" s="83" t="e">
        <f>AA1527-XJO_90DSMR</f>
        <v>#DIV/0!</v>
      </c>
      <c r="AC1527" s="83" t="e">
        <f t="shared" si="71"/>
        <v>#DIV/0!</v>
      </c>
    </row>
    <row r="1528" spans="25:29" x14ac:dyDescent="0.25">
      <c r="Y1528" s="84">
        <f>EOD_T-A1528</f>
        <v>42094</v>
      </c>
      <c r="Z1528" s="83">
        <f t="shared" si="69"/>
        <v>0</v>
      </c>
      <c r="AA1528" s="83" t="e">
        <f t="shared" si="70"/>
        <v>#DIV/0!</v>
      </c>
      <c r="AB1528" s="83" t="e">
        <f>AA1528-XJO_90DSMR</f>
        <v>#DIV/0!</v>
      </c>
      <c r="AC1528" s="83" t="e">
        <f t="shared" si="71"/>
        <v>#DIV/0!</v>
      </c>
    </row>
    <row r="1529" spans="25:29" x14ac:dyDescent="0.25">
      <c r="Y1529" s="84">
        <f>EOD_T-A1529</f>
        <v>42094</v>
      </c>
      <c r="Z1529" s="83">
        <f t="shared" si="69"/>
        <v>0</v>
      </c>
      <c r="AA1529" s="83" t="e">
        <f t="shared" si="70"/>
        <v>#DIV/0!</v>
      </c>
      <c r="AB1529" s="83" t="e">
        <f>AA1529-XJO_90DSMR</f>
        <v>#DIV/0!</v>
      </c>
      <c r="AC1529" s="83" t="e">
        <f t="shared" si="71"/>
        <v>#DIV/0!</v>
      </c>
    </row>
    <row r="1530" spans="25:29" x14ac:dyDescent="0.25">
      <c r="Y1530" s="84">
        <f>EOD_T-A1530</f>
        <v>42094</v>
      </c>
      <c r="Z1530" s="83">
        <f t="shared" si="69"/>
        <v>0</v>
      </c>
      <c r="AA1530" s="83" t="e">
        <f t="shared" si="70"/>
        <v>#DIV/0!</v>
      </c>
      <c r="AB1530" s="83" t="e">
        <f>AA1530-XJO_90DSMR</f>
        <v>#DIV/0!</v>
      </c>
      <c r="AC1530" s="83" t="e">
        <f t="shared" si="71"/>
        <v>#DIV/0!</v>
      </c>
    </row>
    <row r="1531" spans="25:29" x14ac:dyDescent="0.25">
      <c r="Y1531" s="84">
        <f>EOD_T-A1531</f>
        <v>42094</v>
      </c>
      <c r="Z1531" s="83">
        <f t="shared" si="69"/>
        <v>0</v>
      </c>
      <c r="AA1531" s="83" t="e">
        <f t="shared" si="70"/>
        <v>#DIV/0!</v>
      </c>
      <c r="AB1531" s="83" t="e">
        <f>AA1531-XJO_90DSMR</f>
        <v>#DIV/0!</v>
      </c>
      <c r="AC1531" s="83" t="e">
        <f t="shared" si="71"/>
        <v>#DIV/0!</v>
      </c>
    </row>
    <row r="1532" spans="25:29" x14ac:dyDescent="0.25">
      <c r="Y1532" s="84">
        <f>EOD_T-A1532</f>
        <v>42094</v>
      </c>
      <c r="Z1532" s="83">
        <f t="shared" si="69"/>
        <v>0</v>
      </c>
      <c r="AA1532" s="83" t="e">
        <f t="shared" si="70"/>
        <v>#DIV/0!</v>
      </c>
      <c r="AB1532" s="83" t="e">
        <f>AA1532-XJO_90DSMR</f>
        <v>#DIV/0!</v>
      </c>
      <c r="AC1532" s="83" t="e">
        <f t="shared" si="71"/>
        <v>#DIV/0!</v>
      </c>
    </row>
    <row r="1533" spans="25:29" x14ac:dyDescent="0.25">
      <c r="Y1533" s="84">
        <f>EOD_T-A1533</f>
        <v>42094</v>
      </c>
      <c r="Z1533" s="83">
        <f t="shared" si="69"/>
        <v>0</v>
      </c>
      <c r="AA1533" s="83" t="e">
        <f t="shared" si="70"/>
        <v>#DIV/0!</v>
      </c>
      <c r="AB1533" s="83" t="e">
        <f>AA1533-XJO_90DSMR</f>
        <v>#DIV/0!</v>
      </c>
      <c r="AC1533" s="83" t="e">
        <f t="shared" si="71"/>
        <v>#DIV/0!</v>
      </c>
    </row>
    <row r="1534" spans="25:29" x14ac:dyDescent="0.25">
      <c r="Y1534" s="84">
        <f>EOD_T-A1534</f>
        <v>42094</v>
      </c>
      <c r="Z1534" s="83">
        <f t="shared" si="69"/>
        <v>0</v>
      </c>
      <c r="AA1534" s="83" t="e">
        <f t="shared" si="70"/>
        <v>#DIV/0!</v>
      </c>
      <c r="AB1534" s="83" t="e">
        <f>AA1534-XJO_90DSMR</f>
        <v>#DIV/0!</v>
      </c>
      <c r="AC1534" s="83" t="e">
        <f t="shared" si="71"/>
        <v>#DIV/0!</v>
      </c>
    </row>
    <row r="1535" spans="25:29" x14ac:dyDescent="0.25">
      <c r="Y1535" s="84">
        <f>EOD_T-A1535</f>
        <v>42094</v>
      </c>
      <c r="Z1535" s="83">
        <f t="shared" si="69"/>
        <v>0</v>
      </c>
      <c r="AA1535" s="83" t="e">
        <f t="shared" si="70"/>
        <v>#DIV/0!</v>
      </c>
      <c r="AB1535" s="83" t="e">
        <f>AA1535-XJO_90DSMR</f>
        <v>#DIV/0!</v>
      </c>
      <c r="AC1535" s="83" t="e">
        <f t="shared" si="71"/>
        <v>#DIV/0!</v>
      </c>
    </row>
    <row r="1536" spans="25:29" x14ac:dyDescent="0.25">
      <c r="Y1536" s="84">
        <f>EOD_T-A1536</f>
        <v>42094</v>
      </c>
      <c r="Z1536" s="83">
        <f t="shared" si="69"/>
        <v>0</v>
      </c>
      <c r="AA1536" s="83" t="e">
        <f t="shared" si="70"/>
        <v>#DIV/0!</v>
      </c>
      <c r="AB1536" s="83" t="e">
        <f>AA1536-XJO_90DSMR</f>
        <v>#DIV/0!</v>
      </c>
      <c r="AC1536" s="83" t="e">
        <f t="shared" si="71"/>
        <v>#DIV/0!</v>
      </c>
    </row>
    <row r="1537" spans="25:29" x14ac:dyDescent="0.25">
      <c r="Y1537" s="84">
        <f>EOD_T-A1537</f>
        <v>42094</v>
      </c>
      <c r="Z1537" s="83">
        <f t="shared" si="69"/>
        <v>0</v>
      </c>
      <c r="AA1537" s="83" t="e">
        <f t="shared" si="70"/>
        <v>#DIV/0!</v>
      </c>
      <c r="AB1537" s="83" t="e">
        <f>AA1537-XJO_90DSMR</f>
        <v>#DIV/0!</v>
      </c>
      <c r="AC1537" s="83" t="e">
        <f t="shared" si="71"/>
        <v>#DIV/0!</v>
      </c>
    </row>
    <row r="1538" spans="25:29" x14ac:dyDescent="0.25">
      <c r="Y1538" s="84">
        <f>EOD_T-A1538</f>
        <v>42094</v>
      </c>
      <c r="Z1538" s="83">
        <f t="shared" si="69"/>
        <v>0</v>
      </c>
      <c r="AA1538" s="83" t="e">
        <f t="shared" si="70"/>
        <v>#DIV/0!</v>
      </c>
      <c r="AB1538" s="83" t="e">
        <f>AA1538-XJO_90DSMR</f>
        <v>#DIV/0!</v>
      </c>
      <c r="AC1538" s="83" t="e">
        <f t="shared" si="71"/>
        <v>#DIV/0!</v>
      </c>
    </row>
    <row r="1539" spans="25:29" x14ac:dyDescent="0.25">
      <c r="Y1539" s="84">
        <f>EOD_T-A1539</f>
        <v>42094</v>
      </c>
      <c r="Z1539" s="83">
        <f t="shared" si="69"/>
        <v>0</v>
      </c>
      <c r="AA1539" s="83" t="e">
        <f t="shared" si="70"/>
        <v>#DIV/0!</v>
      </c>
      <c r="AB1539" s="83" t="e">
        <f>AA1539-XJO_90DSMR</f>
        <v>#DIV/0!</v>
      </c>
      <c r="AC1539" s="83" t="e">
        <f t="shared" si="71"/>
        <v>#DIV/0!</v>
      </c>
    </row>
    <row r="1540" spans="25:29" x14ac:dyDescent="0.25">
      <c r="Y1540" s="84">
        <f>EOD_T-A1540</f>
        <v>42094</v>
      </c>
      <c r="Z1540" s="83">
        <f t="shared" si="69"/>
        <v>0</v>
      </c>
      <c r="AA1540" s="83" t="e">
        <f t="shared" si="70"/>
        <v>#DIV/0!</v>
      </c>
      <c r="AB1540" s="83" t="e">
        <f>AA1540-XJO_90DSMR</f>
        <v>#DIV/0!</v>
      </c>
      <c r="AC1540" s="83" t="e">
        <f t="shared" si="71"/>
        <v>#DIV/0!</v>
      </c>
    </row>
    <row r="1541" spans="25:29" x14ac:dyDescent="0.25">
      <c r="Y1541" s="84">
        <f>EOD_T-A1541</f>
        <v>42094</v>
      </c>
      <c r="Z1541" s="83">
        <f t="shared" si="69"/>
        <v>0</v>
      </c>
      <c r="AA1541" s="83" t="e">
        <f t="shared" si="70"/>
        <v>#DIV/0!</v>
      </c>
      <c r="AB1541" s="83" t="e">
        <f>AA1541-XJO_90DSMR</f>
        <v>#DIV/0!</v>
      </c>
      <c r="AC1541" s="83" t="e">
        <f t="shared" si="71"/>
        <v>#DIV/0!</v>
      </c>
    </row>
    <row r="1542" spans="25:29" x14ac:dyDescent="0.25">
      <c r="Y1542" s="84">
        <f>EOD_T-A1542</f>
        <v>42094</v>
      </c>
      <c r="Z1542" s="83">
        <f t="shared" si="69"/>
        <v>0</v>
      </c>
      <c r="AA1542" s="83" t="e">
        <f t="shared" si="70"/>
        <v>#DIV/0!</v>
      </c>
      <c r="AB1542" s="83" t="e">
        <f>AA1542-XJO_90DSMR</f>
        <v>#DIV/0!</v>
      </c>
      <c r="AC1542" s="83" t="e">
        <f t="shared" si="71"/>
        <v>#DIV/0!</v>
      </c>
    </row>
    <row r="1543" spans="25:29" x14ac:dyDescent="0.25">
      <c r="Y1543" s="84">
        <f>EOD_T-A1543</f>
        <v>42094</v>
      </c>
      <c r="Z1543" s="83">
        <f t="shared" si="69"/>
        <v>0</v>
      </c>
      <c r="AA1543" s="83" t="e">
        <f t="shared" si="70"/>
        <v>#DIV/0!</v>
      </c>
      <c r="AB1543" s="83" t="e">
        <f>AA1543-XJO_90DSMR</f>
        <v>#DIV/0!</v>
      </c>
      <c r="AC1543" s="83" t="e">
        <f t="shared" si="71"/>
        <v>#DIV/0!</v>
      </c>
    </row>
    <row r="1544" spans="25:29" x14ac:dyDescent="0.25">
      <c r="Y1544" s="84">
        <f>EOD_T-A1544</f>
        <v>42094</v>
      </c>
      <c r="Z1544" s="83">
        <f t="shared" si="69"/>
        <v>0</v>
      </c>
      <c r="AA1544" s="83" t="e">
        <f t="shared" si="70"/>
        <v>#DIV/0!</v>
      </c>
      <c r="AB1544" s="83" t="e">
        <f>AA1544-XJO_90DSMR</f>
        <v>#DIV/0!</v>
      </c>
      <c r="AC1544" s="83" t="e">
        <f t="shared" si="71"/>
        <v>#DIV/0!</v>
      </c>
    </row>
    <row r="1545" spans="25:29" x14ac:dyDescent="0.25">
      <c r="Y1545" s="84">
        <f>EOD_T-A1545</f>
        <v>42094</v>
      </c>
      <c r="Z1545" s="83">
        <f t="shared" si="69"/>
        <v>0</v>
      </c>
      <c r="AA1545" s="83" t="e">
        <f t="shared" si="70"/>
        <v>#DIV/0!</v>
      </c>
      <c r="AB1545" s="83" t="e">
        <f>AA1545-XJO_90DSMR</f>
        <v>#DIV/0!</v>
      </c>
      <c r="AC1545" s="83" t="e">
        <f t="shared" si="71"/>
        <v>#DIV/0!</v>
      </c>
    </row>
    <row r="1546" spans="25:29" x14ac:dyDescent="0.25">
      <c r="Y1546" s="84">
        <f>EOD_T-A1546</f>
        <v>42094</v>
      </c>
      <c r="Z1546" s="83">
        <f t="shared" si="69"/>
        <v>0</v>
      </c>
      <c r="AA1546" s="83" t="e">
        <f t="shared" si="70"/>
        <v>#DIV/0!</v>
      </c>
      <c r="AB1546" s="83" t="e">
        <f>AA1546-XJO_90DSMR</f>
        <v>#DIV/0!</v>
      </c>
      <c r="AC1546" s="83" t="e">
        <f t="shared" si="71"/>
        <v>#DIV/0!</v>
      </c>
    </row>
    <row r="1547" spans="25:29" x14ac:dyDescent="0.25">
      <c r="Y1547" s="84">
        <f>EOD_T-A1547</f>
        <v>42094</v>
      </c>
      <c r="Z1547" s="83">
        <f t="shared" si="69"/>
        <v>0</v>
      </c>
      <c r="AA1547" s="83" t="e">
        <f t="shared" si="70"/>
        <v>#DIV/0!</v>
      </c>
      <c r="AB1547" s="83" t="e">
        <f>AA1547-XJO_90DSMR</f>
        <v>#DIV/0!</v>
      </c>
      <c r="AC1547" s="83" t="e">
        <f t="shared" si="71"/>
        <v>#DIV/0!</v>
      </c>
    </row>
    <row r="1548" spans="25:29" x14ac:dyDescent="0.25">
      <c r="Y1548" s="84">
        <f>EOD_T-A1548</f>
        <v>42094</v>
      </c>
      <c r="Z1548" s="83">
        <f t="shared" ref="Z1548:Z1611" si="72">B1548-B1550</f>
        <v>0</v>
      </c>
      <c r="AA1548" s="83" t="e">
        <f t="shared" ref="AA1548:AA1611" si="73">Z1548/B1549*100</f>
        <v>#DIV/0!</v>
      </c>
      <c r="AB1548" s="83" t="e">
        <f>AA1548-XJO_90DSMR</f>
        <v>#DIV/0!</v>
      </c>
      <c r="AC1548" s="83" t="e">
        <f t="shared" ref="AC1548:AC1611" si="74">AB1548*AB1548</f>
        <v>#DIV/0!</v>
      </c>
    </row>
    <row r="1549" spans="25:29" x14ac:dyDescent="0.25">
      <c r="Y1549" s="84">
        <f>EOD_T-A1549</f>
        <v>42094</v>
      </c>
      <c r="Z1549" s="83">
        <f t="shared" si="72"/>
        <v>0</v>
      </c>
      <c r="AA1549" s="83" t="e">
        <f t="shared" si="73"/>
        <v>#DIV/0!</v>
      </c>
      <c r="AB1549" s="83" t="e">
        <f>AA1549-XJO_90DSMR</f>
        <v>#DIV/0!</v>
      </c>
      <c r="AC1549" s="83" t="e">
        <f t="shared" si="74"/>
        <v>#DIV/0!</v>
      </c>
    </row>
    <row r="1550" spans="25:29" x14ac:dyDescent="0.25">
      <c r="Y1550" s="84">
        <f>EOD_T-A1550</f>
        <v>42094</v>
      </c>
      <c r="Z1550" s="83">
        <f t="shared" si="72"/>
        <v>0</v>
      </c>
      <c r="AA1550" s="83" t="e">
        <f t="shared" si="73"/>
        <v>#DIV/0!</v>
      </c>
      <c r="AB1550" s="83" t="e">
        <f>AA1550-XJO_90DSMR</f>
        <v>#DIV/0!</v>
      </c>
      <c r="AC1550" s="83" t="e">
        <f t="shared" si="74"/>
        <v>#DIV/0!</v>
      </c>
    </row>
    <row r="1551" spans="25:29" x14ac:dyDescent="0.25">
      <c r="Y1551" s="84">
        <f>EOD_T-A1551</f>
        <v>42094</v>
      </c>
      <c r="Z1551" s="83">
        <f t="shared" si="72"/>
        <v>0</v>
      </c>
      <c r="AA1551" s="83" t="e">
        <f t="shared" si="73"/>
        <v>#DIV/0!</v>
      </c>
      <c r="AB1551" s="83" t="e">
        <f>AA1551-XJO_90DSMR</f>
        <v>#DIV/0!</v>
      </c>
      <c r="AC1551" s="83" t="e">
        <f t="shared" si="74"/>
        <v>#DIV/0!</v>
      </c>
    </row>
    <row r="1552" spans="25:29" x14ac:dyDescent="0.25">
      <c r="Y1552" s="84">
        <f>EOD_T-A1552</f>
        <v>42094</v>
      </c>
      <c r="Z1552" s="83">
        <f t="shared" si="72"/>
        <v>0</v>
      </c>
      <c r="AA1552" s="83" t="e">
        <f t="shared" si="73"/>
        <v>#DIV/0!</v>
      </c>
      <c r="AB1552" s="83" t="e">
        <f>AA1552-XJO_90DSMR</f>
        <v>#DIV/0!</v>
      </c>
      <c r="AC1552" s="83" t="e">
        <f t="shared" si="74"/>
        <v>#DIV/0!</v>
      </c>
    </row>
    <row r="1553" spans="25:29" x14ac:dyDescent="0.25">
      <c r="Y1553" s="84">
        <f>EOD_T-A1553</f>
        <v>42094</v>
      </c>
      <c r="Z1553" s="83">
        <f t="shared" si="72"/>
        <v>0</v>
      </c>
      <c r="AA1553" s="83" t="e">
        <f t="shared" si="73"/>
        <v>#DIV/0!</v>
      </c>
      <c r="AB1553" s="83" t="e">
        <f>AA1553-XJO_90DSMR</f>
        <v>#DIV/0!</v>
      </c>
      <c r="AC1553" s="83" t="e">
        <f t="shared" si="74"/>
        <v>#DIV/0!</v>
      </c>
    </row>
    <row r="1554" spans="25:29" x14ac:dyDescent="0.25">
      <c r="Y1554" s="84">
        <f>EOD_T-A1554</f>
        <v>42094</v>
      </c>
      <c r="Z1554" s="83">
        <f t="shared" si="72"/>
        <v>0</v>
      </c>
      <c r="AA1554" s="83" t="e">
        <f t="shared" si="73"/>
        <v>#DIV/0!</v>
      </c>
      <c r="AB1554" s="83" t="e">
        <f>AA1554-XJO_90DSMR</f>
        <v>#DIV/0!</v>
      </c>
      <c r="AC1554" s="83" t="e">
        <f t="shared" si="74"/>
        <v>#DIV/0!</v>
      </c>
    </row>
    <row r="1555" spans="25:29" x14ac:dyDescent="0.25">
      <c r="Y1555" s="84">
        <f>EOD_T-A1555</f>
        <v>42094</v>
      </c>
      <c r="Z1555" s="83">
        <f t="shared" si="72"/>
        <v>0</v>
      </c>
      <c r="AA1555" s="83" t="e">
        <f t="shared" si="73"/>
        <v>#DIV/0!</v>
      </c>
      <c r="AB1555" s="83" t="e">
        <f>AA1555-XJO_90DSMR</f>
        <v>#DIV/0!</v>
      </c>
      <c r="AC1555" s="83" t="e">
        <f t="shared" si="74"/>
        <v>#DIV/0!</v>
      </c>
    </row>
    <row r="1556" spans="25:29" x14ac:dyDescent="0.25">
      <c r="Y1556" s="84">
        <f>EOD_T-A1556</f>
        <v>42094</v>
      </c>
      <c r="Z1556" s="83">
        <f t="shared" si="72"/>
        <v>0</v>
      </c>
      <c r="AA1556" s="83" t="e">
        <f t="shared" si="73"/>
        <v>#DIV/0!</v>
      </c>
      <c r="AB1556" s="83" t="e">
        <f>AA1556-XJO_90DSMR</f>
        <v>#DIV/0!</v>
      </c>
      <c r="AC1556" s="83" t="e">
        <f t="shared" si="74"/>
        <v>#DIV/0!</v>
      </c>
    </row>
    <row r="1557" spans="25:29" x14ac:dyDescent="0.25">
      <c r="Y1557" s="84">
        <f>EOD_T-A1557</f>
        <v>42094</v>
      </c>
      <c r="Z1557" s="83">
        <f t="shared" si="72"/>
        <v>0</v>
      </c>
      <c r="AA1557" s="83" t="e">
        <f t="shared" si="73"/>
        <v>#DIV/0!</v>
      </c>
      <c r="AB1557" s="83" t="e">
        <f>AA1557-XJO_90DSMR</f>
        <v>#DIV/0!</v>
      </c>
      <c r="AC1557" s="83" t="e">
        <f t="shared" si="74"/>
        <v>#DIV/0!</v>
      </c>
    </row>
    <row r="1558" spans="25:29" x14ac:dyDescent="0.25">
      <c r="Y1558" s="84">
        <f>EOD_T-A1558</f>
        <v>42094</v>
      </c>
      <c r="Z1558" s="83">
        <f t="shared" si="72"/>
        <v>0</v>
      </c>
      <c r="AA1558" s="83" t="e">
        <f t="shared" si="73"/>
        <v>#DIV/0!</v>
      </c>
      <c r="AB1558" s="83" t="e">
        <f>AA1558-XJO_90DSMR</f>
        <v>#DIV/0!</v>
      </c>
      <c r="AC1558" s="83" t="e">
        <f t="shared" si="74"/>
        <v>#DIV/0!</v>
      </c>
    </row>
    <row r="1559" spans="25:29" x14ac:dyDescent="0.25">
      <c r="Y1559" s="84">
        <f>EOD_T-A1559</f>
        <v>42094</v>
      </c>
      <c r="Z1559" s="83">
        <f t="shared" si="72"/>
        <v>0</v>
      </c>
      <c r="AA1559" s="83" t="e">
        <f t="shared" si="73"/>
        <v>#DIV/0!</v>
      </c>
      <c r="AB1559" s="83" t="e">
        <f>AA1559-XJO_90DSMR</f>
        <v>#DIV/0!</v>
      </c>
      <c r="AC1559" s="83" t="e">
        <f t="shared" si="74"/>
        <v>#DIV/0!</v>
      </c>
    </row>
    <row r="1560" spans="25:29" x14ac:dyDescent="0.25">
      <c r="Y1560" s="84">
        <f>EOD_T-A1560</f>
        <v>42094</v>
      </c>
      <c r="Z1560" s="83">
        <f t="shared" si="72"/>
        <v>0</v>
      </c>
      <c r="AA1560" s="83" t="e">
        <f t="shared" si="73"/>
        <v>#DIV/0!</v>
      </c>
      <c r="AB1560" s="83" t="e">
        <f>AA1560-XJO_90DSMR</f>
        <v>#DIV/0!</v>
      </c>
      <c r="AC1560" s="83" t="e">
        <f t="shared" si="74"/>
        <v>#DIV/0!</v>
      </c>
    </row>
    <row r="1561" spans="25:29" x14ac:dyDescent="0.25">
      <c r="Y1561" s="84">
        <f>EOD_T-A1561</f>
        <v>42094</v>
      </c>
      <c r="Z1561" s="83">
        <f t="shared" si="72"/>
        <v>0</v>
      </c>
      <c r="AA1561" s="83" t="e">
        <f t="shared" si="73"/>
        <v>#DIV/0!</v>
      </c>
      <c r="AB1561" s="83" t="e">
        <f>AA1561-XJO_90DSMR</f>
        <v>#DIV/0!</v>
      </c>
      <c r="AC1561" s="83" t="e">
        <f t="shared" si="74"/>
        <v>#DIV/0!</v>
      </c>
    </row>
    <row r="1562" spans="25:29" x14ac:dyDescent="0.25">
      <c r="Y1562" s="84">
        <f>EOD_T-A1562</f>
        <v>42094</v>
      </c>
      <c r="Z1562" s="83">
        <f t="shared" si="72"/>
        <v>0</v>
      </c>
      <c r="AA1562" s="83" t="e">
        <f t="shared" si="73"/>
        <v>#DIV/0!</v>
      </c>
      <c r="AB1562" s="83" t="e">
        <f>AA1562-XJO_90DSMR</f>
        <v>#DIV/0!</v>
      </c>
      <c r="AC1562" s="83" t="e">
        <f t="shared" si="74"/>
        <v>#DIV/0!</v>
      </c>
    </row>
    <row r="1563" spans="25:29" x14ac:dyDescent="0.25">
      <c r="Y1563" s="84">
        <f>EOD_T-A1563</f>
        <v>42094</v>
      </c>
      <c r="Z1563" s="83">
        <f t="shared" si="72"/>
        <v>0</v>
      </c>
      <c r="AA1563" s="83" t="e">
        <f t="shared" si="73"/>
        <v>#DIV/0!</v>
      </c>
      <c r="AB1563" s="83" t="e">
        <f>AA1563-XJO_90DSMR</f>
        <v>#DIV/0!</v>
      </c>
      <c r="AC1563" s="83" t="e">
        <f t="shared" si="74"/>
        <v>#DIV/0!</v>
      </c>
    </row>
    <row r="1564" spans="25:29" x14ac:dyDescent="0.25">
      <c r="Y1564" s="84">
        <f>EOD_T-A1564</f>
        <v>42094</v>
      </c>
      <c r="Z1564" s="83">
        <f t="shared" si="72"/>
        <v>0</v>
      </c>
      <c r="AA1564" s="83" t="e">
        <f t="shared" si="73"/>
        <v>#DIV/0!</v>
      </c>
      <c r="AB1564" s="83" t="e">
        <f>AA1564-XJO_90DSMR</f>
        <v>#DIV/0!</v>
      </c>
      <c r="AC1564" s="83" t="e">
        <f t="shared" si="74"/>
        <v>#DIV/0!</v>
      </c>
    </row>
    <row r="1565" spans="25:29" x14ac:dyDescent="0.25">
      <c r="Y1565" s="84">
        <f>EOD_T-A1565</f>
        <v>42094</v>
      </c>
      <c r="Z1565" s="83">
        <f t="shared" si="72"/>
        <v>0</v>
      </c>
      <c r="AA1565" s="83" t="e">
        <f t="shared" si="73"/>
        <v>#DIV/0!</v>
      </c>
      <c r="AB1565" s="83" t="e">
        <f>AA1565-XJO_90DSMR</f>
        <v>#DIV/0!</v>
      </c>
      <c r="AC1565" s="83" t="e">
        <f t="shared" si="74"/>
        <v>#DIV/0!</v>
      </c>
    </row>
    <row r="1566" spans="25:29" x14ac:dyDescent="0.25">
      <c r="Y1566" s="84">
        <f>EOD_T-A1566</f>
        <v>42094</v>
      </c>
      <c r="Z1566" s="83">
        <f t="shared" si="72"/>
        <v>0</v>
      </c>
      <c r="AA1566" s="83" t="e">
        <f t="shared" si="73"/>
        <v>#DIV/0!</v>
      </c>
      <c r="AB1566" s="83" t="e">
        <f>AA1566-XJO_90DSMR</f>
        <v>#DIV/0!</v>
      </c>
      <c r="AC1566" s="83" t="e">
        <f t="shared" si="74"/>
        <v>#DIV/0!</v>
      </c>
    </row>
    <row r="1567" spans="25:29" x14ac:dyDescent="0.25">
      <c r="Y1567" s="84">
        <f>EOD_T-A1567</f>
        <v>42094</v>
      </c>
      <c r="Z1567" s="83">
        <f t="shared" si="72"/>
        <v>0</v>
      </c>
      <c r="AA1567" s="83" t="e">
        <f t="shared" si="73"/>
        <v>#DIV/0!</v>
      </c>
      <c r="AB1567" s="83" t="e">
        <f>AA1567-XJO_90DSMR</f>
        <v>#DIV/0!</v>
      </c>
      <c r="AC1567" s="83" t="e">
        <f t="shared" si="74"/>
        <v>#DIV/0!</v>
      </c>
    </row>
    <row r="1568" spans="25:29" x14ac:dyDescent="0.25">
      <c r="Y1568" s="84">
        <f>EOD_T-A1568</f>
        <v>42094</v>
      </c>
      <c r="Z1568" s="83">
        <f t="shared" si="72"/>
        <v>0</v>
      </c>
      <c r="AA1568" s="83" t="e">
        <f t="shared" si="73"/>
        <v>#DIV/0!</v>
      </c>
      <c r="AB1568" s="83" t="e">
        <f>AA1568-XJO_90DSMR</f>
        <v>#DIV/0!</v>
      </c>
      <c r="AC1568" s="83" t="e">
        <f t="shared" si="74"/>
        <v>#DIV/0!</v>
      </c>
    </row>
    <row r="1569" spans="25:29" x14ac:dyDescent="0.25">
      <c r="Y1569" s="84">
        <f>EOD_T-A1569</f>
        <v>42094</v>
      </c>
      <c r="Z1569" s="83">
        <f t="shared" si="72"/>
        <v>0</v>
      </c>
      <c r="AA1569" s="83" t="e">
        <f t="shared" si="73"/>
        <v>#DIV/0!</v>
      </c>
      <c r="AB1569" s="83" t="e">
        <f>AA1569-XJO_90DSMR</f>
        <v>#DIV/0!</v>
      </c>
      <c r="AC1569" s="83" t="e">
        <f t="shared" si="74"/>
        <v>#DIV/0!</v>
      </c>
    </row>
    <row r="1570" spans="25:29" x14ac:dyDescent="0.25">
      <c r="Y1570" s="84">
        <f>EOD_T-A1570</f>
        <v>42094</v>
      </c>
      <c r="Z1570" s="83">
        <f t="shared" si="72"/>
        <v>0</v>
      </c>
      <c r="AA1570" s="83" t="e">
        <f t="shared" si="73"/>
        <v>#DIV/0!</v>
      </c>
      <c r="AB1570" s="83" t="e">
        <f>AA1570-XJO_90DSMR</f>
        <v>#DIV/0!</v>
      </c>
      <c r="AC1570" s="83" t="e">
        <f t="shared" si="74"/>
        <v>#DIV/0!</v>
      </c>
    </row>
    <row r="1571" spans="25:29" x14ac:dyDescent="0.25">
      <c r="Y1571" s="84">
        <f>EOD_T-A1571</f>
        <v>42094</v>
      </c>
      <c r="Z1571" s="83">
        <f t="shared" si="72"/>
        <v>0</v>
      </c>
      <c r="AA1571" s="83" t="e">
        <f t="shared" si="73"/>
        <v>#DIV/0!</v>
      </c>
      <c r="AB1571" s="83" t="e">
        <f>AA1571-XJO_90DSMR</f>
        <v>#DIV/0!</v>
      </c>
      <c r="AC1571" s="83" t="e">
        <f t="shared" si="74"/>
        <v>#DIV/0!</v>
      </c>
    </row>
    <row r="1572" spans="25:29" x14ac:dyDescent="0.25">
      <c r="Y1572" s="84">
        <f>EOD_T-A1572</f>
        <v>42094</v>
      </c>
      <c r="Z1572" s="83">
        <f t="shared" si="72"/>
        <v>0</v>
      </c>
      <c r="AA1572" s="83" t="e">
        <f t="shared" si="73"/>
        <v>#DIV/0!</v>
      </c>
      <c r="AB1572" s="83" t="e">
        <f>AA1572-XJO_90DSMR</f>
        <v>#DIV/0!</v>
      </c>
      <c r="AC1572" s="83" t="e">
        <f t="shared" si="74"/>
        <v>#DIV/0!</v>
      </c>
    </row>
    <row r="1573" spans="25:29" x14ac:dyDescent="0.25">
      <c r="Y1573" s="84">
        <f>EOD_T-A1573</f>
        <v>42094</v>
      </c>
      <c r="Z1573" s="83">
        <f t="shared" si="72"/>
        <v>0</v>
      </c>
      <c r="AA1573" s="83" t="e">
        <f t="shared" si="73"/>
        <v>#DIV/0!</v>
      </c>
      <c r="AB1573" s="83" t="e">
        <f>AA1573-XJO_90DSMR</f>
        <v>#DIV/0!</v>
      </c>
      <c r="AC1573" s="83" t="e">
        <f t="shared" si="74"/>
        <v>#DIV/0!</v>
      </c>
    </row>
    <row r="1574" spans="25:29" x14ac:dyDescent="0.25">
      <c r="Y1574" s="84">
        <f>EOD_T-A1574</f>
        <v>42094</v>
      </c>
      <c r="Z1574" s="83">
        <f t="shared" si="72"/>
        <v>0</v>
      </c>
      <c r="AA1574" s="83" t="e">
        <f t="shared" si="73"/>
        <v>#DIV/0!</v>
      </c>
      <c r="AB1574" s="83" t="e">
        <f>AA1574-XJO_90DSMR</f>
        <v>#DIV/0!</v>
      </c>
      <c r="AC1574" s="83" t="e">
        <f t="shared" si="74"/>
        <v>#DIV/0!</v>
      </c>
    </row>
    <row r="1575" spans="25:29" x14ac:dyDescent="0.25">
      <c r="Y1575" s="84">
        <f>EOD_T-A1575</f>
        <v>42094</v>
      </c>
      <c r="Z1575" s="83">
        <f t="shared" si="72"/>
        <v>0</v>
      </c>
      <c r="AA1575" s="83" t="e">
        <f t="shared" si="73"/>
        <v>#DIV/0!</v>
      </c>
      <c r="AB1575" s="83" t="e">
        <f>AA1575-XJO_90DSMR</f>
        <v>#DIV/0!</v>
      </c>
      <c r="AC1575" s="83" t="e">
        <f t="shared" si="74"/>
        <v>#DIV/0!</v>
      </c>
    </row>
    <row r="1576" spans="25:29" x14ac:dyDescent="0.25">
      <c r="Y1576" s="84">
        <f>EOD_T-A1576</f>
        <v>42094</v>
      </c>
      <c r="Z1576" s="83">
        <f t="shared" si="72"/>
        <v>0</v>
      </c>
      <c r="AA1576" s="83" t="e">
        <f t="shared" si="73"/>
        <v>#DIV/0!</v>
      </c>
      <c r="AB1576" s="83" t="e">
        <f>AA1576-XJO_90DSMR</f>
        <v>#DIV/0!</v>
      </c>
      <c r="AC1576" s="83" t="e">
        <f t="shared" si="74"/>
        <v>#DIV/0!</v>
      </c>
    </row>
    <row r="1577" spans="25:29" x14ac:dyDescent="0.25">
      <c r="Y1577" s="84">
        <f>EOD_T-A1577</f>
        <v>42094</v>
      </c>
      <c r="Z1577" s="83">
        <f t="shared" si="72"/>
        <v>0</v>
      </c>
      <c r="AA1577" s="83" t="e">
        <f t="shared" si="73"/>
        <v>#DIV/0!</v>
      </c>
      <c r="AB1577" s="83" t="e">
        <f>AA1577-XJO_90DSMR</f>
        <v>#DIV/0!</v>
      </c>
      <c r="AC1577" s="83" t="e">
        <f t="shared" si="74"/>
        <v>#DIV/0!</v>
      </c>
    </row>
    <row r="1578" spans="25:29" x14ac:dyDescent="0.25">
      <c r="Y1578" s="84">
        <f>EOD_T-A1578</f>
        <v>42094</v>
      </c>
      <c r="Z1578" s="83">
        <f t="shared" si="72"/>
        <v>0</v>
      </c>
      <c r="AA1578" s="83" t="e">
        <f t="shared" si="73"/>
        <v>#DIV/0!</v>
      </c>
      <c r="AB1578" s="83" t="e">
        <f>AA1578-XJO_90DSMR</f>
        <v>#DIV/0!</v>
      </c>
      <c r="AC1578" s="83" t="e">
        <f t="shared" si="74"/>
        <v>#DIV/0!</v>
      </c>
    </row>
    <row r="1579" spans="25:29" x14ac:dyDescent="0.25">
      <c r="Y1579" s="84">
        <f>EOD_T-A1579</f>
        <v>42094</v>
      </c>
      <c r="Z1579" s="83">
        <f t="shared" si="72"/>
        <v>0</v>
      </c>
      <c r="AA1579" s="83" t="e">
        <f t="shared" si="73"/>
        <v>#DIV/0!</v>
      </c>
      <c r="AB1579" s="83" t="e">
        <f>AA1579-XJO_90DSMR</f>
        <v>#DIV/0!</v>
      </c>
      <c r="AC1579" s="83" t="e">
        <f t="shared" si="74"/>
        <v>#DIV/0!</v>
      </c>
    </row>
    <row r="1580" spans="25:29" x14ac:dyDescent="0.25">
      <c r="Y1580" s="84">
        <f>EOD_T-A1580</f>
        <v>42094</v>
      </c>
      <c r="Z1580" s="83">
        <f t="shared" si="72"/>
        <v>0</v>
      </c>
      <c r="AA1580" s="83" t="e">
        <f t="shared" si="73"/>
        <v>#DIV/0!</v>
      </c>
      <c r="AB1580" s="83" t="e">
        <f>AA1580-XJO_90DSMR</f>
        <v>#DIV/0!</v>
      </c>
      <c r="AC1580" s="83" t="e">
        <f t="shared" si="74"/>
        <v>#DIV/0!</v>
      </c>
    </row>
    <row r="1581" spans="25:29" x14ac:dyDescent="0.25">
      <c r="Y1581" s="84">
        <f>EOD_T-A1581</f>
        <v>42094</v>
      </c>
      <c r="Z1581" s="83">
        <f t="shared" si="72"/>
        <v>0</v>
      </c>
      <c r="AA1581" s="83" t="e">
        <f t="shared" si="73"/>
        <v>#DIV/0!</v>
      </c>
      <c r="AB1581" s="83" t="e">
        <f>AA1581-XJO_90DSMR</f>
        <v>#DIV/0!</v>
      </c>
      <c r="AC1581" s="83" t="e">
        <f t="shared" si="74"/>
        <v>#DIV/0!</v>
      </c>
    </row>
    <row r="1582" spans="25:29" x14ac:dyDescent="0.25">
      <c r="Y1582" s="84">
        <f>EOD_T-A1582</f>
        <v>42094</v>
      </c>
      <c r="Z1582" s="83">
        <f t="shared" si="72"/>
        <v>0</v>
      </c>
      <c r="AA1582" s="83" t="e">
        <f t="shared" si="73"/>
        <v>#DIV/0!</v>
      </c>
      <c r="AB1582" s="83" t="e">
        <f>AA1582-XJO_90DSMR</f>
        <v>#DIV/0!</v>
      </c>
      <c r="AC1582" s="83" t="e">
        <f t="shared" si="74"/>
        <v>#DIV/0!</v>
      </c>
    </row>
    <row r="1583" spans="25:29" x14ac:dyDescent="0.25">
      <c r="Y1583" s="84">
        <f>EOD_T-A1583</f>
        <v>42094</v>
      </c>
      <c r="Z1583" s="83">
        <f t="shared" si="72"/>
        <v>0</v>
      </c>
      <c r="AA1583" s="83" t="e">
        <f t="shared" si="73"/>
        <v>#DIV/0!</v>
      </c>
      <c r="AB1583" s="83" t="e">
        <f>AA1583-XJO_90DSMR</f>
        <v>#DIV/0!</v>
      </c>
      <c r="AC1583" s="83" t="e">
        <f t="shared" si="74"/>
        <v>#DIV/0!</v>
      </c>
    </row>
    <row r="1584" spans="25:29" x14ac:dyDescent="0.25">
      <c r="Y1584" s="84">
        <f>EOD_T-A1584</f>
        <v>42094</v>
      </c>
      <c r="Z1584" s="83">
        <f t="shared" si="72"/>
        <v>0</v>
      </c>
      <c r="AA1584" s="83" t="e">
        <f t="shared" si="73"/>
        <v>#DIV/0!</v>
      </c>
      <c r="AB1584" s="83" t="e">
        <f>AA1584-XJO_90DSMR</f>
        <v>#DIV/0!</v>
      </c>
      <c r="AC1584" s="83" t="e">
        <f t="shared" si="74"/>
        <v>#DIV/0!</v>
      </c>
    </row>
    <row r="1585" spans="25:29" x14ac:dyDescent="0.25">
      <c r="Y1585" s="84">
        <f>EOD_T-A1585</f>
        <v>42094</v>
      </c>
      <c r="Z1585" s="83">
        <f t="shared" si="72"/>
        <v>0</v>
      </c>
      <c r="AA1585" s="83" t="e">
        <f t="shared" si="73"/>
        <v>#DIV/0!</v>
      </c>
      <c r="AB1585" s="83" t="e">
        <f>AA1585-XJO_90DSMR</f>
        <v>#DIV/0!</v>
      </c>
      <c r="AC1585" s="83" t="e">
        <f t="shared" si="74"/>
        <v>#DIV/0!</v>
      </c>
    </row>
    <row r="1586" spans="25:29" x14ac:dyDescent="0.25">
      <c r="Y1586" s="84">
        <f>EOD_T-A1586</f>
        <v>42094</v>
      </c>
      <c r="Z1586" s="83">
        <f t="shared" si="72"/>
        <v>0</v>
      </c>
      <c r="AA1586" s="83" t="e">
        <f t="shared" si="73"/>
        <v>#DIV/0!</v>
      </c>
      <c r="AB1586" s="83" t="e">
        <f>AA1586-XJO_90DSMR</f>
        <v>#DIV/0!</v>
      </c>
      <c r="AC1586" s="83" t="e">
        <f t="shared" si="74"/>
        <v>#DIV/0!</v>
      </c>
    </row>
    <row r="1587" spans="25:29" x14ac:dyDescent="0.25">
      <c r="Y1587" s="84">
        <f>EOD_T-A1587</f>
        <v>42094</v>
      </c>
      <c r="Z1587" s="83">
        <f t="shared" si="72"/>
        <v>0</v>
      </c>
      <c r="AA1587" s="83" t="e">
        <f t="shared" si="73"/>
        <v>#DIV/0!</v>
      </c>
      <c r="AB1587" s="83" t="e">
        <f>AA1587-XJO_90DSMR</f>
        <v>#DIV/0!</v>
      </c>
      <c r="AC1587" s="83" t="e">
        <f t="shared" si="74"/>
        <v>#DIV/0!</v>
      </c>
    </row>
    <row r="1588" spans="25:29" x14ac:dyDescent="0.25">
      <c r="Y1588" s="84">
        <f>EOD_T-A1588</f>
        <v>42094</v>
      </c>
      <c r="Z1588" s="83">
        <f t="shared" si="72"/>
        <v>0</v>
      </c>
      <c r="AA1588" s="83" t="e">
        <f t="shared" si="73"/>
        <v>#DIV/0!</v>
      </c>
      <c r="AB1588" s="83" t="e">
        <f>AA1588-XJO_90DSMR</f>
        <v>#DIV/0!</v>
      </c>
      <c r="AC1588" s="83" t="e">
        <f t="shared" si="74"/>
        <v>#DIV/0!</v>
      </c>
    </row>
    <row r="1589" spans="25:29" x14ac:dyDescent="0.25">
      <c r="Y1589" s="84">
        <f>EOD_T-A1589</f>
        <v>42094</v>
      </c>
      <c r="Z1589" s="83">
        <f t="shared" si="72"/>
        <v>0</v>
      </c>
      <c r="AA1589" s="83" t="e">
        <f t="shared" si="73"/>
        <v>#DIV/0!</v>
      </c>
      <c r="AB1589" s="83" t="e">
        <f>AA1589-XJO_90DSMR</f>
        <v>#DIV/0!</v>
      </c>
      <c r="AC1589" s="83" t="e">
        <f t="shared" si="74"/>
        <v>#DIV/0!</v>
      </c>
    </row>
    <row r="1590" spans="25:29" x14ac:dyDescent="0.25">
      <c r="Y1590" s="84">
        <f>EOD_T-A1590</f>
        <v>42094</v>
      </c>
      <c r="Z1590" s="83">
        <f t="shared" si="72"/>
        <v>0</v>
      </c>
      <c r="AA1590" s="83" t="e">
        <f t="shared" si="73"/>
        <v>#DIV/0!</v>
      </c>
      <c r="AB1590" s="83" t="e">
        <f>AA1590-XJO_90DSMR</f>
        <v>#DIV/0!</v>
      </c>
      <c r="AC1590" s="83" t="e">
        <f t="shared" si="74"/>
        <v>#DIV/0!</v>
      </c>
    </row>
    <row r="1591" spans="25:29" x14ac:dyDescent="0.25">
      <c r="Y1591" s="84">
        <f>EOD_T-A1591</f>
        <v>42094</v>
      </c>
      <c r="Z1591" s="83">
        <f t="shared" si="72"/>
        <v>0</v>
      </c>
      <c r="AA1591" s="83" t="e">
        <f t="shared" si="73"/>
        <v>#DIV/0!</v>
      </c>
      <c r="AB1591" s="83" t="e">
        <f>AA1591-XJO_90DSMR</f>
        <v>#DIV/0!</v>
      </c>
      <c r="AC1591" s="83" t="e">
        <f t="shared" si="74"/>
        <v>#DIV/0!</v>
      </c>
    </row>
    <row r="1592" spans="25:29" x14ac:dyDescent="0.25">
      <c r="Y1592" s="84">
        <f>EOD_T-A1592</f>
        <v>42094</v>
      </c>
      <c r="Z1592" s="83">
        <f t="shared" si="72"/>
        <v>0</v>
      </c>
      <c r="AA1592" s="83" t="e">
        <f t="shared" si="73"/>
        <v>#DIV/0!</v>
      </c>
      <c r="AB1592" s="83" t="e">
        <f>AA1592-XJO_90DSMR</f>
        <v>#DIV/0!</v>
      </c>
      <c r="AC1592" s="83" t="e">
        <f t="shared" si="74"/>
        <v>#DIV/0!</v>
      </c>
    </row>
    <row r="1593" spans="25:29" x14ac:dyDescent="0.25">
      <c r="Y1593" s="84">
        <f>EOD_T-A1593</f>
        <v>42094</v>
      </c>
      <c r="Z1593" s="83">
        <f t="shared" si="72"/>
        <v>0</v>
      </c>
      <c r="AA1593" s="83" t="e">
        <f t="shared" si="73"/>
        <v>#DIV/0!</v>
      </c>
      <c r="AB1593" s="83" t="e">
        <f>AA1593-XJO_90DSMR</f>
        <v>#DIV/0!</v>
      </c>
      <c r="AC1593" s="83" t="e">
        <f t="shared" si="74"/>
        <v>#DIV/0!</v>
      </c>
    </row>
    <row r="1594" spans="25:29" x14ac:dyDescent="0.25">
      <c r="Y1594" s="84">
        <f>EOD_T-A1594</f>
        <v>42094</v>
      </c>
      <c r="Z1594" s="83">
        <f t="shared" si="72"/>
        <v>0</v>
      </c>
      <c r="AA1594" s="83" t="e">
        <f t="shared" si="73"/>
        <v>#DIV/0!</v>
      </c>
      <c r="AB1594" s="83" t="e">
        <f>AA1594-XJO_90DSMR</f>
        <v>#DIV/0!</v>
      </c>
      <c r="AC1594" s="83" t="e">
        <f t="shared" si="74"/>
        <v>#DIV/0!</v>
      </c>
    </row>
    <row r="1595" spans="25:29" x14ac:dyDescent="0.25">
      <c r="Y1595" s="84">
        <f>EOD_T-A1595</f>
        <v>42094</v>
      </c>
      <c r="Z1595" s="83">
        <f t="shared" si="72"/>
        <v>0</v>
      </c>
      <c r="AA1595" s="83" t="e">
        <f t="shared" si="73"/>
        <v>#DIV/0!</v>
      </c>
      <c r="AB1595" s="83" t="e">
        <f>AA1595-XJO_90DSMR</f>
        <v>#DIV/0!</v>
      </c>
      <c r="AC1595" s="83" t="e">
        <f t="shared" si="74"/>
        <v>#DIV/0!</v>
      </c>
    </row>
    <row r="1596" spans="25:29" x14ac:dyDescent="0.25">
      <c r="Y1596" s="84">
        <f>EOD_T-A1596</f>
        <v>42094</v>
      </c>
      <c r="Z1596" s="83">
        <f t="shared" si="72"/>
        <v>0</v>
      </c>
      <c r="AA1596" s="83" t="e">
        <f t="shared" si="73"/>
        <v>#DIV/0!</v>
      </c>
      <c r="AB1596" s="83" t="e">
        <f>AA1596-XJO_90DSMR</f>
        <v>#DIV/0!</v>
      </c>
      <c r="AC1596" s="83" t="e">
        <f t="shared" si="74"/>
        <v>#DIV/0!</v>
      </c>
    </row>
    <row r="1597" spans="25:29" x14ac:dyDescent="0.25">
      <c r="Y1597" s="84">
        <f>EOD_T-A1597</f>
        <v>42094</v>
      </c>
      <c r="Z1597" s="83">
        <f t="shared" si="72"/>
        <v>0</v>
      </c>
      <c r="AA1597" s="83" t="e">
        <f t="shared" si="73"/>
        <v>#DIV/0!</v>
      </c>
      <c r="AB1597" s="83" t="e">
        <f>AA1597-XJO_90DSMR</f>
        <v>#DIV/0!</v>
      </c>
      <c r="AC1597" s="83" t="e">
        <f t="shared" si="74"/>
        <v>#DIV/0!</v>
      </c>
    </row>
    <row r="1598" spans="25:29" x14ac:dyDescent="0.25">
      <c r="Y1598" s="84">
        <f>EOD_T-A1598</f>
        <v>42094</v>
      </c>
      <c r="Z1598" s="83">
        <f t="shared" si="72"/>
        <v>0</v>
      </c>
      <c r="AA1598" s="83" t="e">
        <f t="shared" si="73"/>
        <v>#DIV/0!</v>
      </c>
      <c r="AB1598" s="83" t="e">
        <f>AA1598-XJO_90DSMR</f>
        <v>#DIV/0!</v>
      </c>
      <c r="AC1598" s="83" t="e">
        <f t="shared" si="74"/>
        <v>#DIV/0!</v>
      </c>
    </row>
    <row r="1599" spans="25:29" x14ac:dyDescent="0.25">
      <c r="Y1599" s="84">
        <f>EOD_T-A1599</f>
        <v>42094</v>
      </c>
      <c r="Z1599" s="83">
        <f t="shared" si="72"/>
        <v>0</v>
      </c>
      <c r="AA1599" s="83" t="e">
        <f t="shared" si="73"/>
        <v>#DIV/0!</v>
      </c>
      <c r="AB1599" s="83" t="e">
        <f>AA1599-XJO_90DSMR</f>
        <v>#DIV/0!</v>
      </c>
      <c r="AC1599" s="83" t="e">
        <f t="shared" si="74"/>
        <v>#DIV/0!</v>
      </c>
    </row>
    <row r="1600" spans="25:29" x14ac:dyDescent="0.25">
      <c r="Y1600" s="84">
        <f>EOD_T-A1600</f>
        <v>42094</v>
      </c>
      <c r="Z1600" s="83">
        <f t="shared" si="72"/>
        <v>0</v>
      </c>
      <c r="AA1600" s="83" t="e">
        <f t="shared" si="73"/>
        <v>#DIV/0!</v>
      </c>
      <c r="AB1600" s="83" t="e">
        <f>AA1600-XJO_90DSMR</f>
        <v>#DIV/0!</v>
      </c>
      <c r="AC1600" s="83" t="e">
        <f t="shared" si="74"/>
        <v>#DIV/0!</v>
      </c>
    </row>
    <row r="1601" spans="25:29" x14ac:dyDescent="0.25">
      <c r="Y1601" s="84">
        <f>EOD_T-A1601</f>
        <v>42094</v>
      </c>
      <c r="Z1601" s="83">
        <f t="shared" si="72"/>
        <v>0</v>
      </c>
      <c r="AA1601" s="83" t="e">
        <f t="shared" si="73"/>
        <v>#DIV/0!</v>
      </c>
      <c r="AB1601" s="83" t="e">
        <f>AA1601-XJO_90DSMR</f>
        <v>#DIV/0!</v>
      </c>
      <c r="AC1601" s="83" t="e">
        <f t="shared" si="74"/>
        <v>#DIV/0!</v>
      </c>
    </row>
    <row r="1602" spans="25:29" x14ac:dyDescent="0.25">
      <c r="Y1602" s="84">
        <f>EOD_T-A1602</f>
        <v>42094</v>
      </c>
      <c r="Z1602" s="83">
        <f t="shared" si="72"/>
        <v>0</v>
      </c>
      <c r="AA1602" s="83" t="e">
        <f t="shared" si="73"/>
        <v>#DIV/0!</v>
      </c>
      <c r="AB1602" s="83" t="e">
        <f>AA1602-XJO_90DSMR</f>
        <v>#DIV/0!</v>
      </c>
      <c r="AC1602" s="83" t="e">
        <f t="shared" si="74"/>
        <v>#DIV/0!</v>
      </c>
    </row>
    <row r="1603" spans="25:29" x14ac:dyDescent="0.25">
      <c r="Y1603" s="84">
        <f>EOD_T-A1603</f>
        <v>42094</v>
      </c>
      <c r="Z1603" s="83">
        <f t="shared" si="72"/>
        <v>0</v>
      </c>
      <c r="AA1603" s="83" t="e">
        <f t="shared" si="73"/>
        <v>#DIV/0!</v>
      </c>
      <c r="AB1603" s="83" t="e">
        <f>AA1603-XJO_90DSMR</f>
        <v>#DIV/0!</v>
      </c>
      <c r="AC1603" s="83" t="e">
        <f t="shared" si="74"/>
        <v>#DIV/0!</v>
      </c>
    </row>
    <row r="1604" spans="25:29" x14ac:dyDescent="0.25">
      <c r="Y1604" s="84">
        <f>EOD_T-A1604</f>
        <v>42094</v>
      </c>
      <c r="Z1604" s="83">
        <f t="shared" si="72"/>
        <v>0</v>
      </c>
      <c r="AA1604" s="83" t="e">
        <f t="shared" si="73"/>
        <v>#DIV/0!</v>
      </c>
      <c r="AB1604" s="83" t="e">
        <f>AA1604-XJO_90DSMR</f>
        <v>#DIV/0!</v>
      </c>
      <c r="AC1604" s="83" t="e">
        <f t="shared" si="74"/>
        <v>#DIV/0!</v>
      </c>
    </row>
    <row r="1605" spans="25:29" x14ac:dyDescent="0.25">
      <c r="Y1605" s="84">
        <f>EOD_T-A1605</f>
        <v>42094</v>
      </c>
      <c r="Z1605" s="83">
        <f t="shared" si="72"/>
        <v>0</v>
      </c>
      <c r="AA1605" s="83" t="e">
        <f t="shared" si="73"/>
        <v>#DIV/0!</v>
      </c>
      <c r="AB1605" s="83" t="e">
        <f>AA1605-XJO_90DSMR</f>
        <v>#DIV/0!</v>
      </c>
      <c r="AC1605" s="83" t="e">
        <f t="shared" si="74"/>
        <v>#DIV/0!</v>
      </c>
    </row>
    <row r="1606" spans="25:29" x14ac:dyDescent="0.25">
      <c r="Y1606" s="84">
        <f>EOD_T-A1606</f>
        <v>42094</v>
      </c>
      <c r="Z1606" s="83">
        <f t="shared" si="72"/>
        <v>0</v>
      </c>
      <c r="AA1606" s="83" t="e">
        <f t="shared" si="73"/>
        <v>#DIV/0!</v>
      </c>
      <c r="AB1606" s="83" t="e">
        <f>AA1606-XJO_90DSMR</f>
        <v>#DIV/0!</v>
      </c>
      <c r="AC1606" s="83" t="e">
        <f t="shared" si="74"/>
        <v>#DIV/0!</v>
      </c>
    </row>
    <row r="1607" spans="25:29" x14ac:dyDescent="0.25">
      <c r="Y1607" s="84">
        <f>EOD_T-A1607</f>
        <v>42094</v>
      </c>
      <c r="Z1607" s="83">
        <f t="shared" si="72"/>
        <v>0</v>
      </c>
      <c r="AA1607" s="83" t="e">
        <f t="shared" si="73"/>
        <v>#DIV/0!</v>
      </c>
      <c r="AB1607" s="83" t="e">
        <f>AA1607-XJO_90DSMR</f>
        <v>#DIV/0!</v>
      </c>
      <c r="AC1607" s="83" t="e">
        <f t="shared" si="74"/>
        <v>#DIV/0!</v>
      </c>
    </row>
    <row r="1608" spans="25:29" x14ac:dyDescent="0.25">
      <c r="Y1608" s="84">
        <f>EOD_T-A1608</f>
        <v>42094</v>
      </c>
      <c r="Z1608" s="83">
        <f t="shared" si="72"/>
        <v>0</v>
      </c>
      <c r="AA1608" s="83" t="e">
        <f t="shared" si="73"/>
        <v>#DIV/0!</v>
      </c>
      <c r="AB1608" s="83" t="e">
        <f>AA1608-XJO_90DSMR</f>
        <v>#DIV/0!</v>
      </c>
      <c r="AC1608" s="83" t="e">
        <f t="shared" si="74"/>
        <v>#DIV/0!</v>
      </c>
    </row>
    <row r="1609" spans="25:29" x14ac:dyDescent="0.25">
      <c r="Y1609" s="84">
        <f>EOD_T-A1609</f>
        <v>42094</v>
      </c>
      <c r="Z1609" s="83">
        <f t="shared" si="72"/>
        <v>0</v>
      </c>
      <c r="AA1609" s="83" t="e">
        <f t="shared" si="73"/>
        <v>#DIV/0!</v>
      </c>
      <c r="AB1609" s="83" t="e">
        <f>AA1609-XJO_90DSMR</f>
        <v>#DIV/0!</v>
      </c>
      <c r="AC1609" s="83" t="e">
        <f t="shared" si="74"/>
        <v>#DIV/0!</v>
      </c>
    </row>
    <row r="1610" spans="25:29" x14ac:dyDescent="0.25">
      <c r="Y1610" s="84">
        <f>EOD_T-A1610</f>
        <v>42094</v>
      </c>
      <c r="Z1610" s="83">
        <f t="shared" si="72"/>
        <v>0</v>
      </c>
      <c r="AA1610" s="83" t="e">
        <f t="shared" si="73"/>
        <v>#DIV/0!</v>
      </c>
      <c r="AB1610" s="83" t="e">
        <f>AA1610-XJO_90DSMR</f>
        <v>#DIV/0!</v>
      </c>
      <c r="AC1610" s="83" t="e">
        <f t="shared" si="74"/>
        <v>#DIV/0!</v>
      </c>
    </row>
    <row r="1611" spans="25:29" x14ac:dyDescent="0.25">
      <c r="Y1611" s="84">
        <f>EOD_T-A1611</f>
        <v>42094</v>
      </c>
      <c r="Z1611" s="83">
        <f t="shared" si="72"/>
        <v>0</v>
      </c>
      <c r="AA1611" s="83" t="e">
        <f t="shared" si="73"/>
        <v>#DIV/0!</v>
      </c>
      <c r="AB1611" s="83" t="e">
        <f>AA1611-XJO_90DSMR</f>
        <v>#DIV/0!</v>
      </c>
      <c r="AC1611" s="83" t="e">
        <f t="shared" si="74"/>
        <v>#DIV/0!</v>
      </c>
    </row>
    <row r="1612" spans="25:29" x14ac:dyDescent="0.25">
      <c r="Y1612" s="84">
        <f>EOD_T-A1612</f>
        <v>42094</v>
      </c>
      <c r="Z1612" s="83">
        <f t="shared" ref="Z1612:Z1675" si="75">B1612-B1614</f>
        <v>0</v>
      </c>
      <c r="AA1612" s="83" t="e">
        <f t="shared" ref="AA1612:AA1675" si="76">Z1612/B1613*100</f>
        <v>#DIV/0!</v>
      </c>
      <c r="AB1612" s="83" t="e">
        <f>AA1612-XJO_90DSMR</f>
        <v>#DIV/0!</v>
      </c>
      <c r="AC1612" s="83" t="e">
        <f t="shared" ref="AC1612:AC1675" si="77">AB1612*AB1612</f>
        <v>#DIV/0!</v>
      </c>
    </row>
    <row r="1613" spans="25:29" x14ac:dyDescent="0.25">
      <c r="Y1613" s="84">
        <f>EOD_T-A1613</f>
        <v>42094</v>
      </c>
      <c r="Z1613" s="83">
        <f t="shared" si="75"/>
        <v>0</v>
      </c>
      <c r="AA1613" s="83" t="e">
        <f t="shared" si="76"/>
        <v>#DIV/0!</v>
      </c>
      <c r="AB1613" s="83" t="e">
        <f>AA1613-XJO_90DSMR</f>
        <v>#DIV/0!</v>
      </c>
      <c r="AC1613" s="83" t="e">
        <f t="shared" si="77"/>
        <v>#DIV/0!</v>
      </c>
    </row>
    <row r="1614" spans="25:29" x14ac:dyDescent="0.25">
      <c r="Y1614" s="84">
        <f>EOD_T-A1614</f>
        <v>42094</v>
      </c>
      <c r="Z1614" s="83">
        <f t="shared" si="75"/>
        <v>0</v>
      </c>
      <c r="AA1614" s="83" t="e">
        <f t="shared" si="76"/>
        <v>#DIV/0!</v>
      </c>
      <c r="AB1614" s="83" t="e">
        <f>AA1614-XJO_90DSMR</f>
        <v>#DIV/0!</v>
      </c>
      <c r="AC1614" s="83" t="e">
        <f t="shared" si="77"/>
        <v>#DIV/0!</v>
      </c>
    </row>
    <row r="1615" spans="25:29" x14ac:dyDescent="0.25">
      <c r="Y1615" s="84">
        <f>EOD_T-A1615</f>
        <v>42094</v>
      </c>
      <c r="Z1615" s="83">
        <f t="shared" si="75"/>
        <v>0</v>
      </c>
      <c r="AA1615" s="83" t="e">
        <f t="shared" si="76"/>
        <v>#DIV/0!</v>
      </c>
      <c r="AB1615" s="83" t="e">
        <f>AA1615-XJO_90DSMR</f>
        <v>#DIV/0!</v>
      </c>
      <c r="AC1615" s="83" t="e">
        <f t="shared" si="77"/>
        <v>#DIV/0!</v>
      </c>
    </row>
    <row r="1616" spans="25:29" x14ac:dyDescent="0.25">
      <c r="Y1616" s="84">
        <f>EOD_T-A1616</f>
        <v>42094</v>
      </c>
      <c r="Z1616" s="83">
        <f t="shared" si="75"/>
        <v>0</v>
      </c>
      <c r="AA1616" s="83" t="e">
        <f t="shared" si="76"/>
        <v>#DIV/0!</v>
      </c>
      <c r="AB1616" s="83" t="e">
        <f>AA1616-XJO_90DSMR</f>
        <v>#DIV/0!</v>
      </c>
      <c r="AC1616" s="83" t="e">
        <f t="shared" si="77"/>
        <v>#DIV/0!</v>
      </c>
    </row>
    <row r="1617" spans="25:29" x14ac:dyDescent="0.25">
      <c r="Y1617" s="84">
        <f>EOD_T-A1617</f>
        <v>42094</v>
      </c>
      <c r="Z1617" s="83">
        <f t="shared" si="75"/>
        <v>0</v>
      </c>
      <c r="AA1617" s="83" t="e">
        <f t="shared" si="76"/>
        <v>#DIV/0!</v>
      </c>
      <c r="AB1617" s="83" t="e">
        <f>AA1617-XJO_90DSMR</f>
        <v>#DIV/0!</v>
      </c>
      <c r="AC1617" s="83" t="e">
        <f t="shared" si="77"/>
        <v>#DIV/0!</v>
      </c>
    </row>
    <row r="1618" spans="25:29" x14ac:dyDescent="0.25">
      <c r="Y1618" s="84">
        <f>EOD_T-A1618</f>
        <v>42094</v>
      </c>
      <c r="Z1618" s="83">
        <f t="shared" si="75"/>
        <v>0</v>
      </c>
      <c r="AA1618" s="83" t="e">
        <f t="shared" si="76"/>
        <v>#DIV/0!</v>
      </c>
      <c r="AB1618" s="83" t="e">
        <f>AA1618-XJO_90DSMR</f>
        <v>#DIV/0!</v>
      </c>
      <c r="AC1618" s="83" t="e">
        <f t="shared" si="77"/>
        <v>#DIV/0!</v>
      </c>
    </row>
    <row r="1619" spans="25:29" x14ac:dyDescent="0.25">
      <c r="Y1619" s="84">
        <f>EOD_T-A1619</f>
        <v>42094</v>
      </c>
      <c r="Z1619" s="83">
        <f t="shared" si="75"/>
        <v>0</v>
      </c>
      <c r="AA1619" s="83" t="e">
        <f t="shared" si="76"/>
        <v>#DIV/0!</v>
      </c>
      <c r="AB1619" s="83" t="e">
        <f>AA1619-XJO_90DSMR</f>
        <v>#DIV/0!</v>
      </c>
      <c r="AC1619" s="83" t="e">
        <f t="shared" si="77"/>
        <v>#DIV/0!</v>
      </c>
    </row>
    <row r="1620" spans="25:29" x14ac:dyDescent="0.25">
      <c r="Y1620" s="84">
        <f>EOD_T-A1620</f>
        <v>42094</v>
      </c>
      <c r="Z1620" s="83">
        <f t="shared" si="75"/>
        <v>0</v>
      </c>
      <c r="AA1620" s="83" t="e">
        <f t="shared" si="76"/>
        <v>#DIV/0!</v>
      </c>
      <c r="AB1620" s="83" t="e">
        <f>AA1620-XJO_90DSMR</f>
        <v>#DIV/0!</v>
      </c>
      <c r="AC1620" s="83" t="e">
        <f t="shared" si="77"/>
        <v>#DIV/0!</v>
      </c>
    </row>
    <row r="1621" spans="25:29" x14ac:dyDescent="0.25">
      <c r="Y1621" s="84">
        <f>EOD_T-A1621</f>
        <v>42094</v>
      </c>
      <c r="Z1621" s="83">
        <f t="shared" si="75"/>
        <v>0</v>
      </c>
      <c r="AA1621" s="83" t="e">
        <f t="shared" si="76"/>
        <v>#DIV/0!</v>
      </c>
      <c r="AB1621" s="83" t="e">
        <f>AA1621-XJO_90DSMR</f>
        <v>#DIV/0!</v>
      </c>
      <c r="AC1621" s="83" t="e">
        <f t="shared" si="77"/>
        <v>#DIV/0!</v>
      </c>
    </row>
    <row r="1622" spans="25:29" x14ac:dyDescent="0.25">
      <c r="Y1622" s="84">
        <f>EOD_T-A1622</f>
        <v>42094</v>
      </c>
      <c r="Z1622" s="83">
        <f t="shared" si="75"/>
        <v>0</v>
      </c>
      <c r="AA1622" s="83" t="e">
        <f t="shared" si="76"/>
        <v>#DIV/0!</v>
      </c>
      <c r="AB1622" s="83" t="e">
        <f>AA1622-XJO_90DSMR</f>
        <v>#DIV/0!</v>
      </c>
      <c r="AC1622" s="83" t="e">
        <f t="shared" si="77"/>
        <v>#DIV/0!</v>
      </c>
    </row>
    <row r="1623" spans="25:29" x14ac:dyDescent="0.25">
      <c r="Y1623" s="84">
        <f>EOD_T-A1623</f>
        <v>42094</v>
      </c>
      <c r="Z1623" s="83">
        <f t="shared" si="75"/>
        <v>0</v>
      </c>
      <c r="AA1623" s="83" t="e">
        <f t="shared" si="76"/>
        <v>#DIV/0!</v>
      </c>
      <c r="AB1623" s="83" t="e">
        <f>AA1623-XJO_90DSMR</f>
        <v>#DIV/0!</v>
      </c>
      <c r="AC1623" s="83" t="e">
        <f t="shared" si="77"/>
        <v>#DIV/0!</v>
      </c>
    </row>
    <row r="1624" spans="25:29" x14ac:dyDescent="0.25">
      <c r="Y1624" s="84">
        <f>EOD_T-A1624</f>
        <v>42094</v>
      </c>
      <c r="Z1624" s="83">
        <f t="shared" si="75"/>
        <v>0</v>
      </c>
      <c r="AA1624" s="83" t="e">
        <f t="shared" si="76"/>
        <v>#DIV/0!</v>
      </c>
      <c r="AB1624" s="83" t="e">
        <f>AA1624-XJO_90DSMR</f>
        <v>#DIV/0!</v>
      </c>
      <c r="AC1624" s="83" t="e">
        <f t="shared" si="77"/>
        <v>#DIV/0!</v>
      </c>
    </row>
    <row r="1625" spans="25:29" x14ac:dyDescent="0.25">
      <c r="Y1625" s="84">
        <f>EOD_T-A1625</f>
        <v>42094</v>
      </c>
      <c r="Z1625" s="83">
        <f t="shared" si="75"/>
        <v>0</v>
      </c>
      <c r="AA1625" s="83" t="e">
        <f t="shared" si="76"/>
        <v>#DIV/0!</v>
      </c>
      <c r="AB1625" s="83" t="e">
        <f>AA1625-XJO_90DSMR</f>
        <v>#DIV/0!</v>
      </c>
      <c r="AC1625" s="83" t="e">
        <f t="shared" si="77"/>
        <v>#DIV/0!</v>
      </c>
    </row>
    <row r="1626" spans="25:29" x14ac:dyDescent="0.25">
      <c r="Y1626" s="84">
        <f>EOD_T-A1626</f>
        <v>42094</v>
      </c>
      <c r="Z1626" s="83">
        <f t="shared" si="75"/>
        <v>0</v>
      </c>
      <c r="AA1626" s="83" t="e">
        <f t="shared" si="76"/>
        <v>#DIV/0!</v>
      </c>
      <c r="AB1626" s="83" t="e">
        <f>AA1626-XJO_90DSMR</f>
        <v>#DIV/0!</v>
      </c>
      <c r="AC1626" s="83" t="e">
        <f t="shared" si="77"/>
        <v>#DIV/0!</v>
      </c>
    </row>
    <row r="1627" spans="25:29" x14ac:dyDescent="0.25">
      <c r="Y1627" s="84">
        <f>EOD_T-A1627</f>
        <v>42094</v>
      </c>
      <c r="Z1627" s="83">
        <f t="shared" si="75"/>
        <v>0</v>
      </c>
      <c r="AA1627" s="83" t="e">
        <f t="shared" si="76"/>
        <v>#DIV/0!</v>
      </c>
      <c r="AB1627" s="83" t="e">
        <f>AA1627-XJO_90DSMR</f>
        <v>#DIV/0!</v>
      </c>
      <c r="AC1627" s="83" t="e">
        <f t="shared" si="77"/>
        <v>#DIV/0!</v>
      </c>
    </row>
    <row r="1628" spans="25:29" x14ac:dyDescent="0.25">
      <c r="Y1628" s="84">
        <f>EOD_T-A1628</f>
        <v>42094</v>
      </c>
      <c r="Z1628" s="83">
        <f t="shared" si="75"/>
        <v>0</v>
      </c>
      <c r="AA1628" s="83" t="e">
        <f t="shared" si="76"/>
        <v>#DIV/0!</v>
      </c>
      <c r="AB1628" s="83" t="e">
        <f>AA1628-XJO_90DSMR</f>
        <v>#DIV/0!</v>
      </c>
      <c r="AC1628" s="83" t="e">
        <f t="shared" si="77"/>
        <v>#DIV/0!</v>
      </c>
    </row>
    <row r="1629" spans="25:29" x14ac:dyDescent="0.25">
      <c r="Y1629" s="84">
        <f>EOD_T-A1629</f>
        <v>42094</v>
      </c>
      <c r="Z1629" s="83">
        <f t="shared" si="75"/>
        <v>0</v>
      </c>
      <c r="AA1629" s="83" t="e">
        <f t="shared" si="76"/>
        <v>#DIV/0!</v>
      </c>
      <c r="AB1629" s="83" t="e">
        <f>AA1629-XJO_90DSMR</f>
        <v>#DIV/0!</v>
      </c>
      <c r="AC1629" s="83" t="e">
        <f t="shared" si="77"/>
        <v>#DIV/0!</v>
      </c>
    </row>
    <row r="1630" spans="25:29" x14ac:dyDescent="0.25">
      <c r="Y1630" s="84">
        <f>EOD_T-A1630</f>
        <v>42094</v>
      </c>
      <c r="Z1630" s="83">
        <f t="shared" si="75"/>
        <v>0</v>
      </c>
      <c r="AA1630" s="83" t="e">
        <f t="shared" si="76"/>
        <v>#DIV/0!</v>
      </c>
      <c r="AB1630" s="83" t="e">
        <f>AA1630-XJO_90DSMR</f>
        <v>#DIV/0!</v>
      </c>
      <c r="AC1630" s="83" t="e">
        <f t="shared" si="77"/>
        <v>#DIV/0!</v>
      </c>
    </row>
    <row r="1631" spans="25:29" x14ac:dyDescent="0.25">
      <c r="Y1631" s="84">
        <f>EOD_T-A1631</f>
        <v>42094</v>
      </c>
      <c r="Z1631" s="83">
        <f t="shared" si="75"/>
        <v>0</v>
      </c>
      <c r="AA1631" s="83" t="e">
        <f t="shared" si="76"/>
        <v>#DIV/0!</v>
      </c>
      <c r="AB1631" s="83" t="e">
        <f>AA1631-XJO_90DSMR</f>
        <v>#DIV/0!</v>
      </c>
      <c r="AC1631" s="83" t="e">
        <f t="shared" si="77"/>
        <v>#DIV/0!</v>
      </c>
    </row>
    <row r="1632" spans="25:29" x14ac:dyDescent="0.25">
      <c r="Y1632" s="84">
        <f>EOD_T-A1632</f>
        <v>42094</v>
      </c>
      <c r="Z1632" s="83">
        <f t="shared" si="75"/>
        <v>0</v>
      </c>
      <c r="AA1632" s="83" t="e">
        <f t="shared" si="76"/>
        <v>#DIV/0!</v>
      </c>
      <c r="AB1632" s="83" t="e">
        <f>AA1632-XJO_90DSMR</f>
        <v>#DIV/0!</v>
      </c>
      <c r="AC1632" s="83" t="e">
        <f t="shared" si="77"/>
        <v>#DIV/0!</v>
      </c>
    </row>
    <row r="1633" spans="25:29" x14ac:dyDescent="0.25">
      <c r="Y1633" s="84">
        <f>EOD_T-A1633</f>
        <v>42094</v>
      </c>
      <c r="Z1633" s="83">
        <f t="shared" si="75"/>
        <v>0</v>
      </c>
      <c r="AA1633" s="83" t="e">
        <f t="shared" si="76"/>
        <v>#DIV/0!</v>
      </c>
      <c r="AB1633" s="83" t="e">
        <f>AA1633-XJO_90DSMR</f>
        <v>#DIV/0!</v>
      </c>
      <c r="AC1633" s="83" t="e">
        <f t="shared" si="77"/>
        <v>#DIV/0!</v>
      </c>
    </row>
    <row r="1634" spans="25:29" x14ac:dyDescent="0.25">
      <c r="Y1634" s="84">
        <f>EOD_T-A1634</f>
        <v>42094</v>
      </c>
      <c r="Z1634" s="83">
        <f t="shared" si="75"/>
        <v>0</v>
      </c>
      <c r="AA1634" s="83" t="e">
        <f t="shared" si="76"/>
        <v>#DIV/0!</v>
      </c>
      <c r="AB1634" s="83" t="e">
        <f>AA1634-XJO_90DSMR</f>
        <v>#DIV/0!</v>
      </c>
      <c r="AC1634" s="83" t="e">
        <f t="shared" si="77"/>
        <v>#DIV/0!</v>
      </c>
    </row>
    <row r="1635" spans="25:29" x14ac:dyDescent="0.25">
      <c r="Y1635" s="84">
        <f>EOD_T-A1635</f>
        <v>42094</v>
      </c>
      <c r="Z1635" s="83">
        <f t="shared" si="75"/>
        <v>0</v>
      </c>
      <c r="AA1635" s="83" t="e">
        <f t="shared" si="76"/>
        <v>#DIV/0!</v>
      </c>
      <c r="AB1635" s="83" t="e">
        <f>AA1635-XJO_90DSMR</f>
        <v>#DIV/0!</v>
      </c>
      <c r="AC1635" s="83" t="e">
        <f t="shared" si="77"/>
        <v>#DIV/0!</v>
      </c>
    </row>
    <row r="1636" spans="25:29" x14ac:dyDescent="0.25">
      <c r="Y1636" s="84">
        <f>EOD_T-A1636</f>
        <v>42094</v>
      </c>
      <c r="Z1636" s="83">
        <f t="shared" si="75"/>
        <v>0</v>
      </c>
      <c r="AA1636" s="83" t="e">
        <f t="shared" si="76"/>
        <v>#DIV/0!</v>
      </c>
      <c r="AB1636" s="83" t="e">
        <f>AA1636-XJO_90DSMR</f>
        <v>#DIV/0!</v>
      </c>
      <c r="AC1636" s="83" t="e">
        <f t="shared" si="77"/>
        <v>#DIV/0!</v>
      </c>
    </row>
    <row r="1637" spans="25:29" x14ac:dyDescent="0.25">
      <c r="Y1637" s="84">
        <f>EOD_T-A1637</f>
        <v>42094</v>
      </c>
      <c r="Z1637" s="83">
        <f t="shared" si="75"/>
        <v>0</v>
      </c>
      <c r="AA1637" s="83" t="e">
        <f t="shared" si="76"/>
        <v>#DIV/0!</v>
      </c>
      <c r="AB1637" s="83" t="e">
        <f>AA1637-XJO_90DSMR</f>
        <v>#DIV/0!</v>
      </c>
      <c r="AC1637" s="83" t="e">
        <f t="shared" si="77"/>
        <v>#DIV/0!</v>
      </c>
    </row>
    <row r="1638" spans="25:29" x14ac:dyDescent="0.25">
      <c r="Y1638" s="84">
        <f>EOD_T-A1638</f>
        <v>42094</v>
      </c>
      <c r="Z1638" s="83">
        <f t="shared" si="75"/>
        <v>0</v>
      </c>
      <c r="AA1638" s="83" t="e">
        <f t="shared" si="76"/>
        <v>#DIV/0!</v>
      </c>
      <c r="AB1638" s="83" t="e">
        <f>AA1638-XJO_90DSMR</f>
        <v>#DIV/0!</v>
      </c>
      <c r="AC1638" s="83" t="e">
        <f t="shared" si="77"/>
        <v>#DIV/0!</v>
      </c>
    </row>
    <row r="1639" spans="25:29" x14ac:dyDescent="0.25">
      <c r="Y1639" s="84">
        <f>EOD_T-A1639</f>
        <v>42094</v>
      </c>
      <c r="Z1639" s="83">
        <f t="shared" si="75"/>
        <v>0</v>
      </c>
      <c r="AA1639" s="83" t="e">
        <f t="shared" si="76"/>
        <v>#DIV/0!</v>
      </c>
      <c r="AB1639" s="83" t="e">
        <f>AA1639-XJO_90DSMR</f>
        <v>#DIV/0!</v>
      </c>
      <c r="AC1639" s="83" t="e">
        <f t="shared" si="77"/>
        <v>#DIV/0!</v>
      </c>
    </row>
    <row r="1640" spans="25:29" x14ac:dyDescent="0.25">
      <c r="Y1640" s="84">
        <f>EOD_T-A1640</f>
        <v>42094</v>
      </c>
      <c r="Z1640" s="83">
        <f t="shared" si="75"/>
        <v>0</v>
      </c>
      <c r="AA1640" s="83" t="e">
        <f t="shared" si="76"/>
        <v>#DIV/0!</v>
      </c>
      <c r="AB1640" s="83" t="e">
        <f>AA1640-XJO_90DSMR</f>
        <v>#DIV/0!</v>
      </c>
      <c r="AC1640" s="83" t="e">
        <f t="shared" si="77"/>
        <v>#DIV/0!</v>
      </c>
    </row>
    <row r="1641" spans="25:29" x14ac:dyDescent="0.25">
      <c r="Y1641" s="84">
        <f>EOD_T-A1641</f>
        <v>42094</v>
      </c>
      <c r="Z1641" s="83">
        <f t="shared" si="75"/>
        <v>0</v>
      </c>
      <c r="AA1641" s="83" t="e">
        <f t="shared" si="76"/>
        <v>#DIV/0!</v>
      </c>
      <c r="AB1641" s="83" t="e">
        <f>AA1641-XJO_90DSMR</f>
        <v>#DIV/0!</v>
      </c>
      <c r="AC1641" s="83" t="e">
        <f t="shared" si="77"/>
        <v>#DIV/0!</v>
      </c>
    </row>
    <row r="1642" spans="25:29" x14ac:dyDescent="0.25">
      <c r="Y1642" s="84">
        <f>EOD_T-A1642</f>
        <v>42094</v>
      </c>
      <c r="Z1642" s="83">
        <f t="shared" si="75"/>
        <v>0</v>
      </c>
      <c r="AA1642" s="83" t="e">
        <f t="shared" si="76"/>
        <v>#DIV/0!</v>
      </c>
      <c r="AB1642" s="83" t="e">
        <f>AA1642-XJO_90DSMR</f>
        <v>#DIV/0!</v>
      </c>
      <c r="AC1642" s="83" t="e">
        <f t="shared" si="77"/>
        <v>#DIV/0!</v>
      </c>
    </row>
    <row r="1643" spans="25:29" x14ac:dyDescent="0.25">
      <c r="Y1643" s="84">
        <f>EOD_T-A1643</f>
        <v>42094</v>
      </c>
      <c r="Z1643" s="83">
        <f t="shared" si="75"/>
        <v>0</v>
      </c>
      <c r="AA1643" s="83" t="e">
        <f t="shared" si="76"/>
        <v>#DIV/0!</v>
      </c>
      <c r="AB1643" s="83" t="e">
        <f>AA1643-XJO_90DSMR</f>
        <v>#DIV/0!</v>
      </c>
      <c r="AC1643" s="83" t="e">
        <f t="shared" si="77"/>
        <v>#DIV/0!</v>
      </c>
    </row>
    <row r="1644" spans="25:29" x14ac:dyDescent="0.25">
      <c r="Y1644" s="84">
        <f>EOD_T-A1644</f>
        <v>42094</v>
      </c>
      <c r="Z1644" s="83">
        <f t="shared" si="75"/>
        <v>0</v>
      </c>
      <c r="AA1644" s="83" t="e">
        <f t="shared" si="76"/>
        <v>#DIV/0!</v>
      </c>
      <c r="AB1644" s="83" t="e">
        <f>AA1644-XJO_90DSMR</f>
        <v>#DIV/0!</v>
      </c>
      <c r="AC1644" s="83" t="e">
        <f t="shared" si="77"/>
        <v>#DIV/0!</v>
      </c>
    </row>
    <row r="1645" spans="25:29" x14ac:dyDescent="0.25">
      <c r="Y1645" s="84">
        <f>EOD_T-A1645</f>
        <v>42094</v>
      </c>
      <c r="Z1645" s="83">
        <f t="shared" si="75"/>
        <v>0</v>
      </c>
      <c r="AA1645" s="83" t="e">
        <f t="shared" si="76"/>
        <v>#DIV/0!</v>
      </c>
      <c r="AB1645" s="83" t="e">
        <f>AA1645-XJO_90DSMR</f>
        <v>#DIV/0!</v>
      </c>
      <c r="AC1645" s="83" t="e">
        <f t="shared" si="77"/>
        <v>#DIV/0!</v>
      </c>
    </row>
    <row r="1646" spans="25:29" x14ac:dyDescent="0.25">
      <c r="Y1646" s="84">
        <f>EOD_T-A1646</f>
        <v>42094</v>
      </c>
      <c r="Z1646" s="83">
        <f t="shared" si="75"/>
        <v>0</v>
      </c>
      <c r="AA1646" s="83" t="e">
        <f t="shared" si="76"/>
        <v>#DIV/0!</v>
      </c>
      <c r="AB1646" s="83" t="e">
        <f>AA1646-XJO_90DSMR</f>
        <v>#DIV/0!</v>
      </c>
      <c r="AC1646" s="83" t="e">
        <f t="shared" si="77"/>
        <v>#DIV/0!</v>
      </c>
    </row>
    <row r="1647" spans="25:29" x14ac:dyDescent="0.25">
      <c r="Y1647" s="84">
        <f>EOD_T-A1647</f>
        <v>42094</v>
      </c>
      <c r="Z1647" s="83">
        <f t="shared" si="75"/>
        <v>0</v>
      </c>
      <c r="AA1647" s="83" t="e">
        <f t="shared" si="76"/>
        <v>#DIV/0!</v>
      </c>
      <c r="AB1647" s="83" t="e">
        <f>AA1647-XJO_90DSMR</f>
        <v>#DIV/0!</v>
      </c>
      <c r="AC1647" s="83" t="e">
        <f t="shared" si="77"/>
        <v>#DIV/0!</v>
      </c>
    </row>
    <row r="1648" spans="25:29" x14ac:dyDescent="0.25">
      <c r="Y1648" s="84">
        <f>EOD_T-A1648</f>
        <v>42094</v>
      </c>
      <c r="Z1648" s="83">
        <f t="shared" si="75"/>
        <v>0</v>
      </c>
      <c r="AA1648" s="83" t="e">
        <f t="shared" si="76"/>
        <v>#DIV/0!</v>
      </c>
      <c r="AB1648" s="83" t="e">
        <f>AA1648-XJO_90DSMR</f>
        <v>#DIV/0!</v>
      </c>
      <c r="AC1648" s="83" t="e">
        <f t="shared" si="77"/>
        <v>#DIV/0!</v>
      </c>
    </row>
    <row r="1649" spans="25:29" x14ac:dyDescent="0.25">
      <c r="Y1649" s="84">
        <f>EOD_T-A1649</f>
        <v>42094</v>
      </c>
      <c r="Z1649" s="83">
        <f t="shared" si="75"/>
        <v>0</v>
      </c>
      <c r="AA1649" s="83" t="e">
        <f t="shared" si="76"/>
        <v>#DIV/0!</v>
      </c>
      <c r="AB1649" s="83" t="e">
        <f>AA1649-XJO_90DSMR</f>
        <v>#DIV/0!</v>
      </c>
      <c r="AC1649" s="83" t="e">
        <f t="shared" si="77"/>
        <v>#DIV/0!</v>
      </c>
    </row>
    <row r="1650" spans="25:29" x14ac:dyDescent="0.25">
      <c r="Y1650" s="84">
        <f>EOD_T-A1650</f>
        <v>42094</v>
      </c>
      <c r="Z1650" s="83">
        <f t="shared" si="75"/>
        <v>0</v>
      </c>
      <c r="AA1650" s="83" t="e">
        <f t="shared" si="76"/>
        <v>#DIV/0!</v>
      </c>
      <c r="AB1650" s="83" t="e">
        <f>AA1650-XJO_90DSMR</f>
        <v>#DIV/0!</v>
      </c>
      <c r="AC1650" s="83" t="e">
        <f t="shared" si="77"/>
        <v>#DIV/0!</v>
      </c>
    </row>
    <row r="1651" spans="25:29" x14ac:dyDescent="0.25">
      <c r="Y1651" s="84">
        <f>EOD_T-A1651</f>
        <v>42094</v>
      </c>
      <c r="Z1651" s="83">
        <f t="shared" si="75"/>
        <v>0</v>
      </c>
      <c r="AA1651" s="83" t="e">
        <f t="shared" si="76"/>
        <v>#DIV/0!</v>
      </c>
      <c r="AB1651" s="83" t="e">
        <f>AA1651-XJO_90DSMR</f>
        <v>#DIV/0!</v>
      </c>
      <c r="AC1651" s="83" t="e">
        <f t="shared" si="77"/>
        <v>#DIV/0!</v>
      </c>
    </row>
    <row r="1652" spans="25:29" x14ac:dyDescent="0.25">
      <c r="Y1652" s="84">
        <f>EOD_T-A1652</f>
        <v>42094</v>
      </c>
      <c r="Z1652" s="83">
        <f t="shared" si="75"/>
        <v>0</v>
      </c>
      <c r="AA1652" s="83" t="e">
        <f t="shared" si="76"/>
        <v>#DIV/0!</v>
      </c>
      <c r="AB1652" s="83" t="e">
        <f>AA1652-XJO_90DSMR</f>
        <v>#DIV/0!</v>
      </c>
      <c r="AC1652" s="83" t="e">
        <f t="shared" si="77"/>
        <v>#DIV/0!</v>
      </c>
    </row>
    <row r="1653" spans="25:29" x14ac:dyDescent="0.25">
      <c r="Y1653" s="84">
        <f>EOD_T-A1653</f>
        <v>42094</v>
      </c>
      <c r="Z1653" s="83">
        <f t="shared" si="75"/>
        <v>0</v>
      </c>
      <c r="AA1653" s="83" t="e">
        <f t="shared" si="76"/>
        <v>#DIV/0!</v>
      </c>
      <c r="AB1653" s="83" t="e">
        <f>AA1653-XJO_90DSMR</f>
        <v>#DIV/0!</v>
      </c>
      <c r="AC1653" s="83" t="e">
        <f t="shared" si="77"/>
        <v>#DIV/0!</v>
      </c>
    </row>
    <row r="1654" spans="25:29" x14ac:dyDescent="0.25">
      <c r="Y1654" s="84">
        <f>EOD_T-A1654</f>
        <v>42094</v>
      </c>
      <c r="Z1654" s="83">
        <f t="shared" si="75"/>
        <v>0</v>
      </c>
      <c r="AA1654" s="83" t="e">
        <f t="shared" si="76"/>
        <v>#DIV/0!</v>
      </c>
      <c r="AB1654" s="83" t="e">
        <f>AA1654-XJO_90DSMR</f>
        <v>#DIV/0!</v>
      </c>
      <c r="AC1654" s="83" t="e">
        <f t="shared" si="77"/>
        <v>#DIV/0!</v>
      </c>
    </row>
    <row r="1655" spans="25:29" x14ac:dyDescent="0.25">
      <c r="Y1655" s="84">
        <f>EOD_T-A1655</f>
        <v>42094</v>
      </c>
      <c r="Z1655" s="83">
        <f t="shared" si="75"/>
        <v>0</v>
      </c>
      <c r="AA1655" s="83" t="e">
        <f t="shared" si="76"/>
        <v>#DIV/0!</v>
      </c>
      <c r="AB1655" s="83" t="e">
        <f>AA1655-XJO_90DSMR</f>
        <v>#DIV/0!</v>
      </c>
      <c r="AC1655" s="83" t="e">
        <f t="shared" si="77"/>
        <v>#DIV/0!</v>
      </c>
    </row>
    <row r="1656" spans="25:29" x14ac:dyDescent="0.25">
      <c r="Y1656" s="84">
        <f>EOD_T-A1656</f>
        <v>42094</v>
      </c>
      <c r="Z1656" s="83">
        <f t="shared" si="75"/>
        <v>0</v>
      </c>
      <c r="AA1656" s="83" t="e">
        <f t="shared" si="76"/>
        <v>#DIV/0!</v>
      </c>
      <c r="AB1656" s="83" t="e">
        <f>AA1656-XJO_90DSMR</f>
        <v>#DIV/0!</v>
      </c>
      <c r="AC1656" s="83" t="e">
        <f t="shared" si="77"/>
        <v>#DIV/0!</v>
      </c>
    </row>
    <row r="1657" spans="25:29" x14ac:dyDescent="0.25">
      <c r="Y1657" s="84">
        <f>EOD_T-A1657</f>
        <v>42094</v>
      </c>
      <c r="Z1657" s="83">
        <f t="shared" si="75"/>
        <v>0</v>
      </c>
      <c r="AA1657" s="83" t="e">
        <f t="shared" si="76"/>
        <v>#DIV/0!</v>
      </c>
      <c r="AB1657" s="83" t="e">
        <f>AA1657-XJO_90DSMR</f>
        <v>#DIV/0!</v>
      </c>
      <c r="AC1657" s="83" t="e">
        <f t="shared" si="77"/>
        <v>#DIV/0!</v>
      </c>
    </row>
    <row r="1658" spans="25:29" x14ac:dyDescent="0.25">
      <c r="Y1658" s="84">
        <f>EOD_T-A1658</f>
        <v>42094</v>
      </c>
      <c r="Z1658" s="83">
        <f t="shared" si="75"/>
        <v>0</v>
      </c>
      <c r="AA1658" s="83" t="e">
        <f t="shared" si="76"/>
        <v>#DIV/0!</v>
      </c>
      <c r="AB1658" s="83" t="e">
        <f>AA1658-XJO_90DSMR</f>
        <v>#DIV/0!</v>
      </c>
      <c r="AC1658" s="83" t="e">
        <f t="shared" si="77"/>
        <v>#DIV/0!</v>
      </c>
    </row>
    <row r="1659" spans="25:29" x14ac:dyDescent="0.25">
      <c r="Y1659" s="84">
        <f>EOD_T-A1659</f>
        <v>42094</v>
      </c>
      <c r="Z1659" s="83">
        <f t="shared" si="75"/>
        <v>0</v>
      </c>
      <c r="AA1659" s="83" t="e">
        <f t="shared" si="76"/>
        <v>#DIV/0!</v>
      </c>
      <c r="AB1659" s="83" t="e">
        <f>AA1659-XJO_90DSMR</f>
        <v>#DIV/0!</v>
      </c>
      <c r="AC1659" s="83" t="e">
        <f t="shared" si="77"/>
        <v>#DIV/0!</v>
      </c>
    </row>
    <row r="1660" spans="25:29" x14ac:dyDescent="0.25">
      <c r="Y1660" s="84">
        <f>EOD_T-A1660</f>
        <v>42094</v>
      </c>
      <c r="Z1660" s="83">
        <f t="shared" si="75"/>
        <v>0</v>
      </c>
      <c r="AA1660" s="83" t="e">
        <f t="shared" si="76"/>
        <v>#DIV/0!</v>
      </c>
      <c r="AB1660" s="83" t="e">
        <f>AA1660-XJO_90DSMR</f>
        <v>#DIV/0!</v>
      </c>
      <c r="AC1660" s="83" t="e">
        <f t="shared" si="77"/>
        <v>#DIV/0!</v>
      </c>
    </row>
    <row r="1661" spans="25:29" x14ac:dyDescent="0.25">
      <c r="Y1661" s="84">
        <f>EOD_T-A1661</f>
        <v>42094</v>
      </c>
      <c r="Z1661" s="83">
        <f t="shared" si="75"/>
        <v>0</v>
      </c>
      <c r="AA1661" s="83" t="e">
        <f t="shared" si="76"/>
        <v>#DIV/0!</v>
      </c>
      <c r="AB1661" s="83" t="e">
        <f>AA1661-XJO_90DSMR</f>
        <v>#DIV/0!</v>
      </c>
      <c r="AC1661" s="83" t="e">
        <f t="shared" si="77"/>
        <v>#DIV/0!</v>
      </c>
    </row>
    <row r="1662" spans="25:29" x14ac:dyDescent="0.25">
      <c r="Y1662" s="84">
        <f>EOD_T-A1662</f>
        <v>42094</v>
      </c>
      <c r="Z1662" s="83">
        <f t="shared" si="75"/>
        <v>0</v>
      </c>
      <c r="AA1662" s="83" t="e">
        <f t="shared" si="76"/>
        <v>#DIV/0!</v>
      </c>
      <c r="AB1662" s="83" t="e">
        <f>AA1662-XJO_90DSMR</f>
        <v>#DIV/0!</v>
      </c>
      <c r="AC1662" s="83" t="e">
        <f t="shared" si="77"/>
        <v>#DIV/0!</v>
      </c>
    </row>
    <row r="1663" spans="25:29" x14ac:dyDescent="0.25">
      <c r="Y1663" s="84">
        <f>EOD_T-A1663</f>
        <v>42094</v>
      </c>
      <c r="Z1663" s="83">
        <f t="shared" si="75"/>
        <v>0</v>
      </c>
      <c r="AA1663" s="83" t="e">
        <f t="shared" si="76"/>
        <v>#DIV/0!</v>
      </c>
      <c r="AB1663" s="83" t="e">
        <f>AA1663-XJO_90DSMR</f>
        <v>#DIV/0!</v>
      </c>
      <c r="AC1663" s="83" t="e">
        <f t="shared" si="77"/>
        <v>#DIV/0!</v>
      </c>
    </row>
    <row r="1664" spans="25:29" x14ac:dyDescent="0.25">
      <c r="Y1664" s="84">
        <f>EOD_T-A1664</f>
        <v>42094</v>
      </c>
      <c r="Z1664" s="83">
        <f t="shared" si="75"/>
        <v>0</v>
      </c>
      <c r="AA1664" s="83" t="e">
        <f t="shared" si="76"/>
        <v>#DIV/0!</v>
      </c>
      <c r="AB1664" s="83" t="e">
        <f>AA1664-XJO_90DSMR</f>
        <v>#DIV/0!</v>
      </c>
      <c r="AC1664" s="83" t="e">
        <f t="shared" si="77"/>
        <v>#DIV/0!</v>
      </c>
    </row>
    <row r="1665" spans="25:29" x14ac:dyDescent="0.25">
      <c r="Y1665" s="84">
        <f>EOD_T-A1665</f>
        <v>42094</v>
      </c>
      <c r="Z1665" s="83">
        <f t="shared" si="75"/>
        <v>0</v>
      </c>
      <c r="AA1665" s="83" t="e">
        <f t="shared" si="76"/>
        <v>#DIV/0!</v>
      </c>
      <c r="AB1665" s="83" t="e">
        <f>AA1665-XJO_90DSMR</f>
        <v>#DIV/0!</v>
      </c>
      <c r="AC1665" s="83" t="e">
        <f t="shared" si="77"/>
        <v>#DIV/0!</v>
      </c>
    </row>
    <row r="1666" spans="25:29" x14ac:dyDescent="0.25">
      <c r="Y1666" s="84">
        <f>EOD_T-A1666</f>
        <v>42094</v>
      </c>
      <c r="Z1666" s="83">
        <f t="shared" si="75"/>
        <v>0</v>
      </c>
      <c r="AA1666" s="83" t="e">
        <f t="shared" si="76"/>
        <v>#DIV/0!</v>
      </c>
      <c r="AB1666" s="83" t="e">
        <f>AA1666-XJO_90DSMR</f>
        <v>#DIV/0!</v>
      </c>
      <c r="AC1666" s="83" t="e">
        <f t="shared" si="77"/>
        <v>#DIV/0!</v>
      </c>
    </row>
    <row r="1667" spans="25:29" x14ac:dyDescent="0.25">
      <c r="Y1667" s="84">
        <f>EOD_T-A1667</f>
        <v>42094</v>
      </c>
      <c r="Z1667" s="83">
        <f t="shared" si="75"/>
        <v>0</v>
      </c>
      <c r="AA1667" s="83" t="e">
        <f t="shared" si="76"/>
        <v>#DIV/0!</v>
      </c>
      <c r="AB1667" s="83" t="e">
        <f>AA1667-XJO_90DSMR</f>
        <v>#DIV/0!</v>
      </c>
      <c r="AC1667" s="83" t="e">
        <f t="shared" si="77"/>
        <v>#DIV/0!</v>
      </c>
    </row>
    <row r="1668" spans="25:29" x14ac:dyDescent="0.25">
      <c r="Y1668" s="84">
        <f>EOD_T-A1668</f>
        <v>42094</v>
      </c>
      <c r="Z1668" s="83">
        <f t="shared" si="75"/>
        <v>0</v>
      </c>
      <c r="AA1668" s="83" t="e">
        <f t="shared" si="76"/>
        <v>#DIV/0!</v>
      </c>
      <c r="AB1668" s="83" t="e">
        <f>AA1668-XJO_90DSMR</f>
        <v>#DIV/0!</v>
      </c>
      <c r="AC1668" s="83" t="e">
        <f t="shared" si="77"/>
        <v>#DIV/0!</v>
      </c>
    </row>
    <row r="1669" spans="25:29" x14ac:dyDescent="0.25">
      <c r="Y1669" s="84">
        <f>EOD_T-A1669</f>
        <v>42094</v>
      </c>
      <c r="Z1669" s="83">
        <f t="shared" si="75"/>
        <v>0</v>
      </c>
      <c r="AA1669" s="83" t="e">
        <f t="shared" si="76"/>
        <v>#DIV/0!</v>
      </c>
      <c r="AB1669" s="83" t="e">
        <f>AA1669-XJO_90DSMR</f>
        <v>#DIV/0!</v>
      </c>
      <c r="AC1669" s="83" t="e">
        <f t="shared" si="77"/>
        <v>#DIV/0!</v>
      </c>
    </row>
    <row r="1670" spans="25:29" x14ac:dyDescent="0.25">
      <c r="Y1670" s="84">
        <f>EOD_T-A1670</f>
        <v>42094</v>
      </c>
      <c r="Z1670" s="83">
        <f t="shared" si="75"/>
        <v>0</v>
      </c>
      <c r="AA1670" s="83" t="e">
        <f t="shared" si="76"/>
        <v>#DIV/0!</v>
      </c>
      <c r="AB1670" s="83" t="e">
        <f>AA1670-XJO_90DSMR</f>
        <v>#DIV/0!</v>
      </c>
      <c r="AC1670" s="83" t="e">
        <f t="shared" si="77"/>
        <v>#DIV/0!</v>
      </c>
    </row>
    <row r="1671" spans="25:29" x14ac:dyDescent="0.25">
      <c r="Y1671" s="84">
        <f>EOD_T-A1671</f>
        <v>42094</v>
      </c>
      <c r="Z1671" s="83">
        <f t="shared" si="75"/>
        <v>0</v>
      </c>
      <c r="AA1671" s="83" t="e">
        <f t="shared" si="76"/>
        <v>#DIV/0!</v>
      </c>
      <c r="AB1671" s="83" t="e">
        <f>AA1671-XJO_90DSMR</f>
        <v>#DIV/0!</v>
      </c>
      <c r="AC1671" s="83" t="e">
        <f t="shared" si="77"/>
        <v>#DIV/0!</v>
      </c>
    </row>
    <row r="1672" spans="25:29" x14ac:dyDescent="0.25">
      <c r="Y1672" s="84">
        <f>EOD_T-A1672</f>
        <v>42094</v>
      </c>
      <c r="Z1672" s="83">
        <f t="shared" si="75"/>
        <v>0</v>
      </c>
      <c r="AA1672" s="83" t="e">
        <f t="shared" si="76"/>
        <v>#DIV/0!</v>
      </c>
      <c r="AB1672" s="83" t="e">
        <f>AA1672-XJO_90DSMR</f>
        <v>#DIV/0!</v>
      </c>
      <c r="AC1672" s="83" t="e">
        <f t="shared" si="77"/>
        <v>#DIV/0!</v>
      </c>
    </row>
    <row r="1673" spans="25:29" x14ac:dyDescent="0.25">
      <c r="Y1673" s="84">
        <f>EOD_T-A1673</f>
        <v>42094</v>
      </c>
      <c r="Z1673" s="83">
        <f t="shared" si="75"/>
        <v>0</v>
      </c>
      <c r="AA1673" s="83" t="e">
        <f t="shared" si="76"/>
        <v>#DIV/0!</v>
      </c>
      <c r="AB1673" s="83" t="e">
        <f>AA1673-XJO_90DSMR</f>
        <v>#DIV/0!</v>
      </c>
      <c r="AC1673" s="83" t="e">
        <f t="shared" si="77"/>
        <v>#DIV/0!</v>
      </c>
    </row>
    <row r="1674" spans="25:29" x14ac:dyDescent="0.25">
      <c r="Y1674" s="84">
        <f>EOD_T-A1674</f>
        <v>42094</v>
      </c>
      <c r="Z1674" s="83">
        <f t="shared" si="75"/>
        <v>0</v>
      </c>
      <c r="AA1674" s="83" t="e">
        <f t="shared" si="76"/>
        <v>#DIV/0!</v>
      </c>
      <c r="AB1674" s="83" t="e">
        <f>AA1674-XJO_90DSMR</f>
        <v>#DIV/0!</v>
      </c>
      <c r="AC1674" s="83" t="e">
        <f t="shared" si="77"/>
        <v>#DIV/0!</v>
      </c>
    </row>
    <row r="1675" spans="25:29" x14ac:dyDescent="0.25">
      <c r="Y1675" s="84">
        <f>EOD_T-A1675</f>
        <v>42094</v>
      </c>
      <c r="Z1675" s="83">
        <f t="shared" si="75"/>
        <v>0</v>
      </c>
      <c r="AA1675" s="83" t="e">
        <f t="shared" si="76"/>
        <v>#DIV/0!</v>
      </c>
      <c r="AB1675" s="83" t="e">
        <f>AA1675-XJO_90DSMR</f>
        <v>#DIV/0!</v>
      </c>
      <c r="AC1675" s="83" t="e">
        <f t="shared" si="77"/>
        <v>#DIV/0!</v>
      </c>
    </row>
    <row r="1676" spans="25:29" x14ac:dyDescent="0.25">
      <c r="Y1676" s="84">
        <f>EOD_T-A1676</f>
        <v>42094</v>
      </c>
      <c r="Z1676" s="83">
        <f t="shared" ref="Z1676:Z1739" si="78">B1676-B1678</f>
        <v>0</v>
      </c>
      <c r="AA1676" s="83" t="e">
        <f t="shared" ref="AA1676:AA1739" si="79">Z1676/B1677*100</f>
        <v>#DIV/0!</v>
      </c>
      <c r="AB1676" s="83" t="e">
        <f>AA1676-XJO_90DSMR</f>
        <v>#DIV/0!</v>
      </c>
      <c r="AC1676" s="83" t="e">
        <f t="shared" ref="AC1676:AC1739" si="80">AB1676*AB1676</f>
        <v>#DIV/0!</v>
      </c>
    </row>
    <row r="1677" spans="25:29" x14ac:dyDescent="0.25">
      <c r="Y1677" s="84">
        <f>EOD_T-A1677</f>
        <v>42094</v>
      </c>
      <c r="Z1677" s="83">
        <f t="shared" si="78"/>
        <v>0</v>
      </c>
      <c r="AA1677" s="83" t="e">
        <f t="shared" si="79"/>
        <v>#DIV/0!</v>
      </c>
      <c r="AB1677" s="83" t="e">
        <f>AA1677-XJO_90DSMR</f>
        <v>#DIV/0!</v>
      </c>
      <c r="AC1677" s="83" t="e">
        <f t="shared" si="80"/>
        <v>#DIV/0!</v>
      </c>
    </row>
    <row r="1678" spans="25:29" x14ac:dyDescent="0.25">
      <c r="Y1678" s="84">
        <f>EOD_T-A1678</f>
        <v>42094</v>
      </c>
      <c r="Z1678" s="83">
        <f t="shared" si="78"/>
        <v>0</v>
      </c>
      <c r="AA1678" s="83" t="e">
        <f t="shared" si="79"/>
        <v>#DIV/0!</v>
      </c>
      <c r="AB1678" s="83" t="e">
        <f>AA1678-XJO_90DSMR</f>
        <v>#DIV/0!</v>
      </c>
      <c r="AC1678" s="83" t="e">
        <f t="shared" si="80"/>
        <v>#DIV/0!</v>
      </c>
    </row>
    <row r="1679" spans="25:29" x14ac:dyDescent="0.25">
      <c r="Y1679" s="84">
        <f>EOD_T-A1679</f>
        <v>42094</v>
      </c>
      <c r="Z1679" s="83">
        <f t="shared" si="78"/>
        <v>0</v>
      </c>
      <c r="AA1679" s="83" t="e">
        <f t="shared" si="79"/>
        <v>#DIV/0!</v>
      </c>
      <c r="AB1679" s="83" t="e">
        <f>AA1679-XJO_90DSMR</f>
        <v>#DIV/0!</v>
      </c>
      <c r="AC1679" s="83" t="e">
        <f t="shared" si="80"/>
        <v>#DIV/0!</v>
      </c>
    </row>
    <row r="1680" spans="25:29" x14ac:dyDescent="0.25">
      <c r="Y1680" s="84">
        <f>EOD_T-A1680</f>
        <v>42094</v>
      </c>
      <c r="Z1680" s="83">
        <f t="shared" si="78"/>
        <v>0</v>
      </c>
      <c r="AA1680" s="83" t="e">
        <f t="shared" si="79"/>
        <v>#DIV/0!</v>
      </c>
      <c r="AB1680" s="83" t="e">
        <f>AA1680-XJO_90DSMR</f>
        <v>#DIV/0!</v>
      </c>
      <c r="AC1680" s="83" t="e">
        <f t="shared" si="80"/>
        <v>#DIV/0!</v>
      </c>
    </row>
    <row r="1681" spans="25:29" x14ac:dyDescent="0.25">
      <c r="Y1681" s="84">
        <f>EOD_T-A1681</f>
        <v>42094</v>
      </c>
      <c r="Z1681" s="83">
        <f t="shared" si="78"/>
        <v>0</v>
      </c>
      <c r="AA1681" s="83" t="e">
        <f t="shared" si="79"/>
        <v>#DIV/0!</v>
      </c>
      <c r="AB1681" s="83" t="e">
        <f>AA1681-XJO_90DSMR</f>
        <v>#DIV/0!</v>
      </c>
      <c r="AC1681" s="83" t="e">
        <f t="shared" si="80"/>
        <v>#DIV/0!</v>
      </c>
    </row>
    <row r="1682" spans="25:29" x14ac:dyDescent="0.25">
      <c r="Y1682" s="84">
        <f>EOD_T-A1682</f>
        <v>42094</v>
      </c>
      <c r="Z1682" s="83">
        <f t="shared" si="78"/>
        <v>0</v>
      </c>
      <c r="AA1682" s="83" t="e">
        <f t="shared" si="79"/>
        <v>#DIV/0!</v>
      </c>
      <c r="AB1682" s="83" t="e">
        <f>AA1682-XJO_90DSMR</f>
        <v>#DIV/0!</v>
      </c>
      <c r="AC1682" s="83" t="e">
        <f t="shared" si="80"/>
        <v>#DIV/0!</v>
      </c>
    </row>
    <row r="1683" spans="25:29" x14ac:dyDescent="0.25">
      <c r="Y1683" s="84">
        <f>EOD_T-A1683</f>
        <v>42094</v>
      </c>
      <c r="Z1683" s="83">
        <f t="shared" si="78"/>
        <v>0</v>
      </c>
      <c r="AA1683" s="83" t="e">
        <f t="shared" si="79"/>
        <v>#DIV/0!</v>
      </c>
      <c r="AB1683" s="83" t="e">
        <f>AA1683-XJO_90DSMR</f>
        <v>#DIV/0!</v>
      </c>
      <c r="AC1683" s="83" t="e">
        <f t="shared" si="80"/>
        <v>#DIV/0!</v>
      </c>
    </row>
    <row r="1684" spans="25:29" x14ac:dyDescent="0.25">
      <c r="Y1684" s="84">
        <f>EOD_T-A1684</f>
        <v>42094</v>
      </c>
      <c r="Z1684" s="83">
        <f t="shared" si="78"/>
        <v>0</v>
      </c>
      <c r="AA1684" s="83" t="e">
        <f t="shared" si="79"/>
        <v>#DIV/0!</v>
      </c>
      <c r="AB1684" s="83" t="e">
        <f>AA1684-XJO_90DSMR</f>
        <v>#DIV/0!</v>
      </c>
      <c r="AC1684" s="83" t="e">
        <f t="shared" si="80"/>
        <v>#DIV/0!</v>
      </c>
    </row>
    <row r="1685" spans="25:29" x14ac:dyDescent="0.25">
      <c r="Y1685" s="84">
        <f>EOD_T-A1685</f>
        <v>42094</v>
      </c>
      <c r="Z1685" s="83">
        <f t="shared" si="78"/>
        <v>0</v>
      </c>
      <c r="AA1685" s="83" t="e">
        <f t="shared" si="79"/>
        <v>#DIV/0!</v>
      </c>
      <c r="AB1685" s="83" t="e">
        <f>AA1685-XJO_90DSMR</f>
        <v>#DIV/0!</v>
      </c>
      <c r="AC1685" s="83" t="e">
        <f t="shared" si="80"/>
        <v>#DIV/0!</v>
      </c>
    </row>
    <row r="1686" spans="25:29" x14ac:dyDescent="0.25">
      <c r="Y1686" s="84">
        <f>EOD_T-A1686</f>
        <v>42094</v>
      </c>
      <c r="Z1686" s="83">
        <f t="shared" si="78"/>
        <v>0</v>
      </c>
      <c r="AA1686" s="83" t="e">
        <f t="shared" si="79"/>
        <v>#DIV/0!</v>
      </c>
      <c r="AB1686" s="83" t="e">
        <f>AA1686-XJO_90DSMR</f>
        <v>#DIV/0!</v>
      </c>
      <c r="AC1686" s="83" t="e">
        <f t="shared" si="80"/>
        <v>#DIV/0!</v>
      </c>
    </row>
    <row r="1687" spans="25:29" x14ac:dyDescent="0.25">
      <c r="Y1687" s="84">
        <f>EOD_T-A1687</f>
        <v>42094</v>
      </c>
      <c r="Z1687" s="83">
        <f t="shared" si="78"/>
        <v>0</v>
      </c>
      <c r="AA1687" s="83" t="e">
        <f t="shared" si="79"/>
        <v>#DIV/0!</v>
      </c>
      <c r="AB1687" s="83" t="e">
        <f>AA1687-XJO_90DSMR</f>
        <v>#DIV/0!</v>
      </c>
      <c r="AC1687" s="83" t="e">
        <f t="shared" si="80"/>
        <v>#DIV/0!</v>
      </c>
    </row>
    <row r="1688" spans="25:29" x14ac:dyDescent="0.25">
      <c r="Y1688" s="84">
        <f>EOD_T-A1688</f>
        <v>42094</v>
      </c>
      <c r="Z1688" s="83">
        <f t="shared" si="78"/>
        <v>0</v>
      </c>
      <c r="AA1688" s="83" t="e">
        <f t="shared" si="79"/>
        <v>#DIV/0!</v>
      </c>
      <c r="AB1688" s="83" t="e">
        <f>AA1688-XJO_90DSMR</f>
        <v>#DIV/0!</v>
      </c>
      <c r="AC1688" s="83" t="e">
        <f t="shared" si="80"/>
        <v>#DIV/0!</v>
      </c>
    </row>
    <row r="1689" spans="25:29" x14ac:dyDescent="0.25">
      <c r="Y1689" s="84">
        <f>EOD_T-A1689</f>
        <v>42094</v>
      </c>
      <c r="Z1689" s="83">
        <f t="shared" si="78"/>
        <v>0</v>
      </c>
      <c r="AA1689" s="83" t="e">
        <f t="shared" si="79"/>
        <v>#DIV/0!</v>
      </c>
      <c r="AB1689" s="83" t="e">
        <f>AA1689-XJO_90DSMR</f>
        <v>#DIV/0!</v>
      </c>
      <c r="AC1689" s="83" t="e">
        <f t="shared" si="80"/>
        <v>#DIV/0!</v>
      </c>
    </row>
    <row r="1690" spans="25:29" x14ac:dyDescent="0.25">
      <c r="Y1690" s="84">
        <f>EOD_T-A1690</f>
        <v>42094</v>
      </c>
      <c r="Z1690" s="83">
        <f t="shared" si="78"/>
        <v>0</v>
      </c>
      <c r="AA1690" s="83" t="e">
        <f t="shared" si="79"/>
        <v>#DIV/0!</v>
      </c>
      <c r="AB1690" s="83" t="e">
        <f>AA1690-XJO_90DSMR</f>
        <v>#DIV/0!</v>
      </c>
      <c r="AC1690" s="83" t="e">
        <f t="shared" si="80"/>
        <v>#DIV/0!</v>
      </c>
    </row>
    <row r="1691" spans="25:29" x14ac:dyDescent="0.25">
      <c r="Y1691" s="84">
        <f>EOD_T-A1691</f>
        <v>42094</v>
      </c>
      <c r="Z1691" s="83">
        <f t="shared" si="78"/>
        <v>0</v>
      </c>
      <c r="AA1691" s="83" t="e">
        <f t="shared" si="79"/>
        <v>#DIV/0!</v>
      </c>
      <c r="AB1691" s="83" t="e">
        <f>AA1691-XJO_90DSMR</f>
        <v>#DIV/0!</v>
      </c>
      <c r="AC1691" s="83" t="e">
        <f t="shared" si="80"/>
        <v>#DIV/0!</v>
      </c>
    </row>
    <row r="1692" spans="25:29" x14ac:dyDescent="0.25">
      <c r="Y1692" s="84">
        <f>EOD_T-A1692</f>
        <v>42094</v>
      </c>
      <c r="Z1692" s="83">
        <f t="shared" si="78"/>
        <v>0</v>
      </c>
      <c r="AA1692" s="83" t="e">
        <f t="shared" si="79"/>
        <v>#DIV/0!</v>
      </c>
      <c r="AB1692" s="83" t="e">
        <f>AA1692-XJO_90DSMR</f>
        <v>#DIV/0!</v>
      </c>
      <c r="AC1692" s="83" t="e">
        <f t="shared" si="80"/>
        <v>#DIV/0!</v>
      </c>
    </row>
    <row r="1693" spans="25:29" x14ac:dyDescent="0.25">
      <c r="Y1693" s="84">
        <f>EOD_T-A1693</f>
        <v>42094</v>
      </c>
      <c r="Z1693" s="83">
        <f t="shared" si="78"/>
        <v>0</v>
      </c>
      <c r="AA1693" s="83" t="e">
        <f t="shared" si="79"/>
        <v>#DIV/0!</v>
      </c>
      <c r="AB1693" s="83" t="e">
        <f>AA1693-XJO_90DSMR</f>
        <v>#DIV/0!</v>
      </c>
      <c r="AC1693" s="83" t="e">
        <f t="shared" si="80"/>
        <v>#DIV/0!</v>
      </c>
    </row>
    <row r="1694" spans="25:29" x14ac:dyDescent="0.25">
      <c r="Y1694" s="84">
        <f>EOD_T-A1694</f>
        <v>42094</v>
      </c>
      <c r="Z1694" s="83">
        <f t="shared" si="78"/>
        <v>0</v>
      </c>
      <c r="AA1694" s="83" t="e">
        <f t="shared" si="79"/>
        <v>#DIV/0!</v>
      </c>
      <c r="AB1694" s="83" t="e">
        <f>AA1694-XJO_90DSMR</f>
        <v>#DIV/0!</v>
      </c>
      <c r="AC1694" s="83" t="e">
        <f t="shared" si="80"/>
        <v>#DIV/0!</v>
      </c>
    </row>
    <row r="1695" spans="25:29" x14ac:dyDescent="0.25">
      <c r="Y1695" s="84">
        <f>EOD_T-A1695</f>
        <v>42094</v>
      </c>
      <c r="Z1695" s="83">
        <f t="shared" si="78"/>
        <v>0</v>
      </c>
      <c r="AA1695" s="83" t="e">
        <f t="shared" si="79"/>
        <v>#DIV/0!</v>
      </c>
      <c r="AB1695" s="83" t="e">
        <f>AA1695-XJO_90DSMR</f>
        <v>#DIV/0!</v>
      </c>
      <c r="AC1695" s="83" t="e">
        <f t="shared" si="80"/>
        <v>#DIV/0!</v>
      </c>
    </row>
    <row r="1696" spans="25:29" x14ac:dyDescent="0.25">
      <c r="Y1696" s="84">
        <f>EOD_T-A1696</f>
        <v>42094</v>
      </c>
      <c r="Z1696" s="83">
        <f t="shared" si="78"/>
        <v>0</v>
      </c>
      <c r="AA1696" s="83" t="e">
        <f t="shared" si="79"/>
        <v>#DIV/0!</v>
      </c>
      <c r="AB1696" s="83" t="e">
        <f>AA1696-XJO_90DSMR</f>
        <v>#DIV/0!</v>
      </c>
      <c r="AC1696" s="83" t="e">
        <f t="shared" si="80"/>
        <v>#DIV/0!</v>
      </c>
    </row>
    <row r="1697" spans="25:29" x14ac:dyDescent="0.25">
      <c r="Y1697" s="84">
        <f>EOD_T-A1697</f>
        <v>42094</v>
      </c>
      <c r="Z1697" s="83">
        <f t="shared" si="78"/>
        <v>0</v>
      </c>
      <c r="AA1697" s="83" t="e">
        <f t="shared" si="79"/>
        <v>#DIV/0!</v>
      </c>
      <c r="AB1697" s="83" t="e">
        <f>AA1697-XJO_90DSMR</f>
        <v>#DIV/0!</v>
      </c>
      <c r="AC1697" s="83" t="e">
        <f t="shared" si="80"/>
        <v>#DIV/0!</v>
      </c>
    </row>
    <row r="1698" spans="25:29" x14ac:dyDescent="0.25">
      <c r="Y1698" s="84">
        <f>EOD_T-A1698</f>
        <v>42094</v>
      </c>
      <c r="Z1698" s="83">
        <f t="shared" si="78"/>
        <v>0</v>
      </c>
      <c r="AA1698" s="83" t="e">
        <f t="shared" si="79"/>
        <v>#DIV/0!</v>
      </c>
      <c r="AB1698" s="83" t="e">
        <f>AA1698-XJO_90DSMR</f>
        <v>#DIV/0!</v>
      </c>
      <c r="AC1698" s="83" t="e">
        <f t="shared" si="80"/>
        <v>#DIV/0!</v>
      </c>
    </row>
    <row r="1699" spans="25:29" x14ac:dyDescent="0.25">
      <c r="Y1699" s="84">
        <f>EOD_T-A1699</f>
        <v>42094</v>
      </c>
      <c r="Z1699" s="83">
        <f t="shared" si="78"/>
        <v>0</v>
      </c>
      <c r="AA1699" s="83" t="e">
        <f t="shared" si="79"/>
        <v>#DIV/0!</v>
      </c>
      <c r="AB1699" s="83" t="e">
        <f>AA1699-XJO_90DSMR</f>
        <v>#DIV/0!</v>
      </c>
      <c r="AC1699" s="83" t="e">
        <f t="shared" si="80"/>
        <v>#DIV/0!</v>
      </c>
    </row>
    <row r="1700" spans="25:29" x14ac:dyDescent="0.25">
      <c r="Y1700" s="84">
        <f>EOD_T-A1700</f>
        <v>42094</v>
      </c>
      <c r="Z1700" s="83">
        <f t="shared" si="78"/>
        <v>0</v>
      </c>
      <c r="AA1700" s="83" t="e">
        <f t="shared" si="79"/>
        <v>#DIV/0!</v>
      </c>
      <c r="AB1700" s="83" t="e">
        <f>AA1700-XJO_90DSMR</f>
        <v>#DIV/0!</v>
      </c>
      <c r="AC1700" s="83" t="e">
        <f t="shared" si="80"/>
        <v>#DIV/0!</v>
      </c>
    </row>
    <row r="1701" spans="25:29" x14ac:dyDescent="0.25">
      <c r="Y1701" s="84">
        <f>EOD_T-A1701</f>
        <v>42094</v>
      </c>
      <c r="Z1701" s="83">
        <f t="shared" si="78"/>
        <v>0</v>
      </c>
      <c r="AA1701" s="83" t="e">
        <f t="shared" si="79"/>
        <v>#DIV/0!</v>
      </c>
      <c r="AB1701" s="83" t="e">
        <f>AA1701-XJO_90DSMR</f>
        <v>#DIV/0!</v>
      </c>
      <c r="AC1701" s="83" t="e">
        <f t="shared" si="80"/>
        <v>#DIV/0!</v>
      </c>
    </row>
    <row r="1702" spans="25:29" x14ac:dyDescent="0.25">
      <c r="Y1702" s="84">
        <f>EOD_T-A1702</f>
        <v>42094</v>
      </c>
      <c r="Z1702" s="83">
        <f t="shared" si="78"/>
        <v>0</v>
      </c>
      <c r="AA1702" s="83" t="e">
        <f t="shared" si="79"/>
        <v>#DIV/0!</v>
      </c>
      <c r="AB1702" s="83" t="e">
        <f>AA1702-XJO_90DSMR</f>
        <v>#DIV/0!</v>
      </c>
      <c r="AC1702" s="83" t="e">
        <f t="shared" si="80"/>
        <v>#DIV/0!</v>
      </c>
    </row>
    <row r="1703" spans="25:29" x14ac:dyDescent="0.25">
      <c r="Y1703" s="84">
        <f>EOD_T-A1703</f>
        <v>42094</v>
      </c>
      <c r="Z1703" s="83">
        <f t="shared" si="78"/>
        <v>0</v>
      </c>
      <c r="AA1703" s="83" t="e">
        <f t="shared" si="79"/>
        <v>#DIV/0!</v>
      </c>
      <c r="AB1703" s="83" t="e">
        <f>AA1703-XJO_90DSMR</f>
        <v>#DIV/0!</v>
      </c>
      <c r="AC1703" s="83" t="e">
        <f t="shared" si="80"/>
        <v>#DIV/0!</v>
      </c>
    </row>
    <row r="1704" spans="25:29" x14ac:dyDescent="0.25">
      <c r="Y1704" s="84">
        <f>EOD_T-A1704</f>
        <v>42094</v>
      </c>
      <c r="Z1704" s="83">
        <f t="shared" si="78"/>
        <v>0</v>
      </c>
      <c r="AA1704" s="83" t="e">
        <f t="shared" si="79"/>
        <v>#DIV/0!</v>
      </c>
      <c r="AB1704" s="83" t="e">
        <f>AA1704-XJO_90DSMR</f>
        <v>#DIV/0!</v>
      </c>
      <c r="AC1704" s="83" t="e">
        <f t="shared" si="80"/>
        <v>#DIV/0!</v>
      </c>
    </row>
    <row r="1705" spans="25:29" x14ac:dyDescent="0.25">
      <c r="Y1705" s="84">
        <f>EOD_T-A1705</f>
        <v>42094</v>
      </c>
      <c r="Z1705" s="83">
        <f t="shared" si="78"/>
        <v>0</v>
      </c>
      <c r="AA1705" s="83" t="e">
        <f t="shared" si="79"/>
        <v>#DIV/0!</v>
      </c>
      <c r="AB1705" s="83" t="e">
        <f>AA1705-XJO_90DSMR</f>
        <v>#DIV/0!</v>
      </c>
      <c r="AC1705" s="83" t="e">
        <f t="shared" si="80"/>
        <v>#DIV/0!</v>
      </c>
    </row>
    <row r="1706" spans="25:29" x14ac:dyDescent="0.25">
      <c r="Y1706" s="84">
        <f>EOD_T-A1706</f>
        <v>42094</v>
      </c>
      <c r="Z1706" s="83">
        <f t="shared" si="78"/>
        <v>0</v>
      </c>
      <c r="AA1706" s="83" t="e">
        <f t="shared" si="79"/>
        <v>#DIV/0!</v>
      </c>
      <c r="AB1706" s="83" t="e">
        <f>AA1706-XJO_90DSMR</f>
        <v>#DIV/0!</v>
      </c>
      <c r="AC1706" s="83" t="e">
        <f t="shared" si="80"/>
        <v>#DIV/0!</v>
      </c>
    </row>
    <row r="1707" spans="25:29" x14ac:dyDescent="0.25">
      <c r="Y1707" s="84">
        <f>EOD_T-A1707</f>
        <v>42094</v>
      </c>
      <c r="Z1707" s="83">
        <f t="shared" si="78"/>
        <v>0</v>
      </c>
      <c r="AA1707" s="83" t="e">
        <f t="shared" si="79"/>
        <v>#DIV/0!</v>
      </c>
      <c r="AB1707" s="83" t="e">
        <f>AA1707-XJO_90DSMR</f>
        <v>#DIV/0!</v>
      </c>
      <c r="AC1707" s="83" t="e">
        <f t="shared" si="80"/>
        <v>#DIV/0!</v>
      </c>
    </row>
    <row r="1708" spans="25:29" x14ac:dyDescent="0.25">
      <c r="Y1708" s="84">
        <f>EOD_T-A1708</f>
        <v>42094</v>
      </c>
      <c r="Z1708" s="83">
        <f t="shared" si="78"/>
        <v>0</v>
      </c>
      <c r="AA1708" s="83" t="e">
        <f t="shared" si="79"/>
        <v>#DIV/0!</v>
      </c>
      <c r="AB1708" s="83" t="e">
        <f>AA1708-XJO_90DSMR</f>
        <v>#DIV/0!</v>
      </c>
      <c r="AC1708" s="83" t="e">
        <f t="shared" si="80"/>
        <v>#DIV/0!</v>
      </c>
    </row>
    <row r="1709" spans="25:29" x14ac:dyDescent="0.25">
      <c r="Y1709" s="84">
        <f>EOD_T-A1709</f>
        <v>42094</v>
      </c>
      <c r="Z1709" s="83">
        <f t="shared" si="78"/>
        <v>0</v>
      </c>
      <c r="AA1709" s="83" t="e">
        <f t="shared" si="79"/>
        <v>#DIV/0!</v>
      </c>
      <c r="AB1709" s="83" t="e">
        <f>AA1709-XJO_90DSMR</f>
        <v>#DIV/0!</v>
      </c>
      <c r="AC1709" s="83" t="e">
        <f t="shared" si="80"/>
        <v>#DIV/0!</v>
      </c>
    </row>
    <row r="1710" spans="25:29" x14ac:dyDescent="0.25">
      <c r="Y1710" s="84">
        <f>EOD_T-A1710</f>
        <v>42094</v>
      </c>
      <c r="Z1710" s="83">
        <f t="shared" si="78"/>
        <v>0</v>
      </c>
      <c r="AA1710" s="83" t="e">
        <f t="shared" si="79"/>
        <v>#DIV/0!</v>
      </c>
      <c r="AB1710" s="83" t="e">
        <f>AA1710-XJO_90DSMR</f>
        <v>#DIV/0!</v>
      </c>
      <c r="AC1710" s="83" t="e">
        <f t="shared" si="80"/>
        <v>#DIV/0!</v>
      </c>
    </row>
    <row r="1711" spans="25:29" x14ac:dyDescent="0.25">
      <c r="Y1711" s="84">
        <f>EOD_T-A1711</f>
        <v>42094</v>
      </c>
      <c r="Z1711" s="83">
        <f t="shared" si="78"/>
        <v>0</v>
      </c>
      <c r="AA1711" s="83" t="e">
        <f t="shared" si="79"/>
        <v>#DIV/0!</v>
      </c>
      <c r="AB1711" s="83" t="e">
        <f>AA1711-XJO_90DSMR</f>
        <v>#DIV/0!</v>
      </c>
      <c r="AC1711" s="83" t="e">
        <f t="shared" si="80"/>
        <v>#DIV/0!</v>
      </c>
    </row>
    <row r="1712" spans="25:29" x14ac:dyDescent="0.25">
      <c r="Y1712" s="84">
        <f>EOD_T-A1712</f>
        <v>42094</v>
      </c>
      <c r="Z1712" s="83">
        <f t="shared" si="78"/>
        <v>0</v>
      </c>
      <c r="AA1712" s="83" t="e">
        <f t="shared" si="79"/>
        <v>#DIV/0!</v>
      </c>
      <c r="AB1712" s="83" t="e">
        <f>AA1712-XJO_90DSMR</f>
        <v>#DIV/0!</v>
      </c>
      <c r="AC1712" s="83" t="e">
        <f t="shared" si="80"/>
        <v>#DIV/0!</v>
      </c>
    </row>
    <row r="1713" spans="25:29" x14ac:dyDescent="0.25">
      <c r="Y1713" s="84">
        <f>EOD_T-A1713</f>
        <v>42094</v>
      </c>
      <c r="Z1713" s="83">
        <f t="shared" si="78"/>
        <v>0</v>
      </c>
      <c r="AA1713" s="83" t="e">
        <f t="shared" si="79"/>
        <v>#DIV/0!</v>
      </c>
      <c r="AB1713" s="83" t="e">
        <f>AA1713-XJO_90DSMR</f>
        <v>#DIV/0!</v>
      </c>
      <c r="AC1713" s="83" t="e">
        <f t="shared" si="80"/>
        <v>#DIV/0!</v>
      </c>
    </row>
    <row r="1714" spans="25:29" x14ac:dyDescent="0.25">
      <c r="Y1714" s="84">
        <f>EOD_T-A1714</f>
        <v>42094</v>
      </c>
      <c r="Z1714" s="83">
        <f t="shared" si="78"/>
        <v>0</v>
      </c>
      <c r="AA1714" s="83" t="e">
        <f t="shared" si="79"/>
        <v>#DIV/0!</v>
      </c>
      <c r="AB1714" s="83" t="e">
        <f>AA1714-XJO_90DSMR</f>
        <v>#DIV/0!</v>
      </c>
      <c r="AC1714" s="83" t="e">
        <f t="shared" si="80"/>
        <v>#DIV/0!</v>
      </c>
    </row>
    <row r="1715" spans="25:29" x14ac:dyDescent="0.25">
      <c r="Y1715" s="84">
        <f>EOD_T-A1715</f>
        <v>42094</v>
      </c>
      <c r="Z1715" s="83">
        <f t="shared" si="78"/>
        <v>0</v>
      </c>
      <c r="AA1715" s="83" t="e">
        <f t="shared" si="79"/>
        <v>#DIV/0!</v>
      </c>
      <c r="AB1715" s="83" t="e">
        <f>AA1715-XJO_90DSMR</f>
        <v>#DIV/0!</v>
      </c>
      <c r="AC1715" s="83" t="e">
        <f t="shared" si="80"/>
        <v>#DIV/0!</v>
      </c>
    </row>
    <row r="1716" spans="25:29" x14ac:dyDescent="0.25">
      <c r="Y1716" s="84">
        <f>EOD_T-A1716</f>
        <v>42094</v>
      </c>
      <c r="Z1716" s="83">
        <f t="shared" si="78"/>
        <v>0</v>
      </c>
      <c r="AA1716" s="83" t="e">
        <f t="shared" si="79"/>
        <v>#DIV/0!</v>
      </c>
      <c r="AB1716" s="83" t="e">
        <f>AA1716-XJO_90DSMR</f>
        <v>#DIV/0!</v>
      </c>
      <c r="AC1716" s="83" t="e">
        <f t="shared" si="80"/>
        <v>#DIV/0!</v>
      </c>
    </row>
    <row r="1717" spans="25:29" x14ac:dyDescent="0.25">
      <c r="Y1717" s="84">
        <f>EOD_T-A1717</f>
        <v>42094</v>
      </c>
      <c r="Z1717" s="83">
        <f t="shared" si="78"/>
        <v>0</v>
      </c>
      <c r="AA1717" s="83" t="e">
        <f t="shared" si="79"/>
        <v>#DIV/0!</v>
      </c>
      <c r="AB1717" s="83" t="e">
        <f>AA1717-XJO_90DSMR</f>
        <v>#DIV/0!</v>
      </c>
      <c r="AC1717" s="83" t="e">
        <f t="shared" si="80"/>
        <v>#DIV/0!</v>
      </c>
    </row>
    <row r="1718" spans="25:29" x14ac:dyDescent="0.25">
      <c r="Y1718" s="84">
        <f>EOD_T-A1718</f>
        <v>42094</v>
      </c>
      <c r="Z1718" s="83">
        <f t="shared" si="78"/>
        <v>0</v>
      </c>
      <c r="AA1718" s="83" t="e">
        <f t="shared" si="79"/>
        <v>#DIV/0!</v>
      </c>
      <c r="AB1718" s="83" t="e">
        <f>AA1718-XJO_90DSMR</f>
        <v>#DIV/0!</v>
      </c>
      <c r="AC1718" s="83" t="e">
        <f t="shared" si="80"/>
        <v>#DIV/0!</v>
      </c>
    </row>
    <row r="1719" spans="25:29" x14ac:dyDescent="0.25">
      <c r="Y1719" s="84">
        <f>EOD_T-A1719</f>
        <v>42094</v>
      </c>
      <c r="Z1719" s="83">
        <f t="shared" si="78"/>
        <v>0</v>
      </c>
      <c r="AA1719" s="83" t="e">
        <f t="shared" si="79"/>
        <v>#DIV/0!</v>
      </c>
      <c r="AB1719" s="83" t="e">
        <f>AA1719-XJO_90DSMR</f>
        <v>#DIV/0!</v>
      </c>
      <c r="AC1719" s="83" t="e">
        <f t="shared" si="80"/>
        <v>#DIV/0!</v>
      </c>
    </row>
    <row r="1720" spans="25:29" x14ac:dyDescent="0.25">
      <c r="Y1720" s="84">
        <f>EOD_T-A1720</f>
        <v>42094</v>
      </c>
      <c r="Z1720" s="83">
        <f t="shared" si="78"/>
        <v>0</v>
      </c>
      <c r="AA1720" s="83" t="e">
        <f t="shared" si="79"/>
        <v>#DIV/0!</v>
      </c>
      <c r="AB1720" s="83" t="e">
        <f>AA1720-XJO_90DSMR</f>
        <v>#DIV/0!</v>
      </c>
      <c r="AC1720" s="83" t="e">
        <f t="shared" si="80"/>
        <v>#DIV/0!</v>
      </c>
    </row>
    <row r="1721" spans="25:29" x14ac:dyDescent="0.25">
      <c r="Y1721" s="84">
        <f>EOD_T-A1721</f>
        <v>42094</v>
      </c>
      <c r="Z1721" s="83">
        <f t="shared" si="78"/>
        <v>0</v>
      </c>
      <c r="AA1721" s="83" t="e">
        <f t="shared" si="79"/>
        <v>#DIV/0!</v>
      </c>
      <c r="AB1721" s="83" t="e">
        <f>AA1721-XJO_90DSMR</f>
        <v>#DIV/0!</v>
      </c>
      <c r="AC1721" s="83" t="e">
        <f t="shared" si="80"/>
        <v>#DIV/0!</v>
      </c>
    </row>
    <row r="1722" spans="25:29" x14ac:dyDescent="0.25">
      <c r="Y1722" s="84">
        <f>EOD_T-A1722</f>
        <v>42094</v>
      </c>
      <c r="Z1722" s="83">
        <f t="shared" si="78"/>
        <v>0</v>
      </c>
      <c r="AA1722" s="83" t="e">
        <f t="shared" si="79"/>
        <v>#DIV/0!</v>
      </c>
      <c r="AB1722" s="83" t="e">
        <f>AA1722-XJO_90DSMR</f>
        <v>#DIV/0!</v>
      </c>
      <c r="AC1722" s="83" t="e">
        <f t="shared" si="80"/>
        <v>#DIV/0!</v>
      </c>
    </row>
    <row r="1723" spans="25:29" x14ac:dyDescent="0.25">
      <c r="Y1723" s="84">
        <f>EOD_T-A1723</f>
        <v>42094</v>
      </c>
      <c r="Z1723" s="83">
        <f t="shared" si="78"/>
        <v>0</v>
      </c>
      <c r="AA1723" s="83" t="e">
        <f t="shared" si="79"/>
        <v>#DIV/0!</v>
      </c>
      <c r="AB1723" s="83" t="e">
        <f>AA1723-XJO_90DSMR</f>
        <v>#DIV/0!</v>
      </c>
      <c r="AC1723" s="83" t="e">
        <f t="shared" si="80"/>
        <v>#DIV/0!</v>
      </c>
    </row>
    <row r="1724" spans="25:29" x14ac:dyDescent="0.25">
      <c r="Y1724" s="84">
        <f>EOD_T-A1724</f>
        <v>42094</v>
      </c>
      <c r="Z1724" s="83">
        <f t="shared" si="78"/>
        <v>0</v>
      </c>
      <c r="AA1724" s="83" t="e">
        <f t="shared" si="79"/>
        <v>#DIV/0!</v>
      </c>
      <c r="AB1724" s="83" t="e">
        <f>AA1724-XJO_90DSMR</f>
        <v>#DIV/0!</v>
      </c>
      <c r="AC1724" s="83" t="e">
        <f t="shared" si="80"/>
        <v>#DIV/0!</v>
      </c>
    </row>
    <row r="1725" spans="25:29" x14ac:dyDescent="0.25">
      <c r="Y1725" s="84">
        <f>EOD_T-A1725</f>
        <v>42094</v>
      </c>
      <c r="Z1725" s="83">
        <f t="shared" si="78"/>
        <v>0</v>
      </c>
      <c r="AA1725" s="83" t="e">
        <f t="shared" si="79"/>
        <v>#DIV/0!</v>
      </c>
      <c r="AB1725" s="83" t="e">
        <f>AA1725-XJO_90DSMR</f>
        <v>#DIV/0!</v>
      </c>
      <c r="AC1725" s="83" t="e">
        <f t="shared" si="80"/>
        <v>#DIV/0!</v>
      </c>
    </row>
    <row r="1726" spans="25:29" x14ac:dyDescent="0.25">
      <c r="Y1726" s="84">
        <f>EOD_T-A1726</f>
        <v>42094</v>
      </c>
      <c r="Z1726" s="83">
        <f t="shared" si="78"/>
        <v>0</v>
      </c>
      <c r="AA1726" s="83" t="e">
        <f t="shared" si="79"/>
        <v>#DIV/0!</v>
      </c>
      <c r="AB1726" s="83" t="e">
        <f>AA1726-XJO_90DSMR</f>
        <v>#DIV/0!</v>
      </c>
      <c r="AC1726" s="83" t="e">
        <f t="shared" si="80"/>
        <v>#DIV/0!</v>
      </c>
    </row>
    <row r="1727" spans="25:29" x14ac:dyDescent="0.25">
      <c r="Y1727" s="84">
        <f>EOD_T-A1727</f>
        <v>42094</v>
      </c>
      <c r="Z1727" s="83">
        <f t="shared" si="78"/>
        <v>0</v>
      </c>
      <c r="AA1727" s="83" t="e">
        <f t="shared" si="79"/>
        <v>#DIV/0!</v>
      </c>
      <c r="AB1727" s="83" t="e">
        <f>AA1727-XJO_90DSMR</f>
        <v>#DIV/0!</v>
      </c>
      <c r="AC1727" s="83" t="e">
        <f t="shared" si="80"/>
        <v>#DIV/0!</v>
      </c>
    </row>
    <row r="1728" spans="25:29" x14ac:dyDescent="0.25">
      <c r="Y1728" s="84">
        <f>EOD_T-A1728</f>
        <v>42094</v>
      </c>
      <c r="Z1728" s="83">
        <f t="shared" si="78"/>
        <v>0</v>
      </c>
      <c r="AA1728" s="83" t="e">
        <f t="shared" si="79"/>
        <v>#DIV/0!</v>
      </c>
      <c r="AB1728" s="83" t="e">
        <f>AA1728-XJO_90DSMR</f>
        <v>#DIV/0!</v>
      </c>
      <c r="AC1728" s="83" t="e">
        <f t="shared" si="80"/>
        <v>#DIV/0!</v>
      </c>
    </row>
    <row r="1729" spans="25:29" x14ac:dyDescent="0.25">
      <c r="Y1729" s="84">
        <f>EOD_T-A1729</f>
        <v>42094</v>
      </c>
      <c r="Z1729" s="83">
        <f t="shared" si="78"/>
        <v>0</v>
      </c>
      <c r="AA1729" s="83" t="e">
        <f t="shared" si="79"/>
        <v>#DIV/0!</v>
      </c>
      <c r="AB1729" s="83" t="e">
        <f>AA1729-XJO_90DSMR</f>
        <v>#DIV/0!</v>
      </c>
      <c r="AC1729" s="83" t="e">
        <f t="shared" si="80"/>
        <v>#DIV/0!</v>
      </c>
    </row>
    <row r="1730" spans="25:29" x14ac:dyDescent="0.25">
      <c r="Y1730" s="84">
        <f>EOD_T-A1730</f>
        <v>42094</v>
      </c>
      <c r="Z1730" s="83">
        <f t="shared" si="78"/>
        <v>0</v>
      </c>
      <c r="AA1730" s="83" t="e">
        <f t="shared" si="79"/>
        <v>#DIV/0!</v>
      </c>
      <c r="AB1730" s="83" t="e">
        <f>AA1730-XJO_90DSMR</f>
        <v>#DIV/0!</v>
      </c>
      <c r="AC1730" s="83" t="e">
        <f t="shared" si="80"/>
        <v>#DIV/0!</v>
      </c>
    </row>
    <row r="1731" spans="25:29" x14ac:dyDescent="0.25">
      <c r="Y1731" s="84">
        <f>EOD_T-A1731</f>
        <v>42094</v>
      </c>
      <c r="Z1731" s="83">
        <f t="shared" si="78"/>
        <v>0</v>
      </c>
      <c r="AA1731" s="83" t="e">
        <f t="shared" si="79"/>
        <v>#DIV/0!</v>
      </c>
      <c r="AB1731" s="83" t="e">
        <f>AA1731-XJO_90DSMR</f>
        <v>#DIV/0!</v>
      </c>
      <c r="AC1731" s="83" t="e">
        <f t="shared" si="80"/>
        <v>#DIV/0!</v>
      </c>
    </row>
    <row r="1732" spans="25:29" x14ac:dyDescent="0.25">
      <c r="Y1732" s="84">
        <f>EOD_T-A1732</f>
        <v>42094</v>
      </c>
      <c r="Z1732" s="83">
        <f t="shared" si="78"/>
        <v>0</v>
      </c>
      <c r="AA1732" s="83" t="e">
        <f t="shared" si="79"/>
        <v>#DIV/0!</v>
      </c>
      <c r="AB1732" s="83" t="e">
        <f>AA1732-XJO_90DSMR</f>
        <v>#DIV/0!</v>
      </c>
      <c r="AC1732" s="83" t="e">
        <f t="shared" si="80"/>
        <v>#DIV/0!</v>
      </c>
    </row>
    <row r="1733" spans="25:29" x14ac:dyDescent="0.25">
      <c r="Y1733" s="84">
        <f>EOD_T-A1733</f>
        <v>42094</v>
      </c>
      <c r="Z1733" s="83">
        <f t="shared" si="78"/>
        <v>0</v>
      </c>
      <c r="AA1733" s="83" t="e">
        <f t="shared" si="79"/>
        <v>#DIV/0!</v>
      </c>
      <c r="AB1733" s="83" t="e">
        <f>AA1733-XJO_90DSMR</f>
        <v>#DIV/0!</v>
      </c>
      <c r="AC1733" s="83" t="e">
        <f t="shared" si="80"/>
        <v>#DIV/0!</v>
      </c>
    </row>
    <row r="1734" spans="25:29" x14ac:dyDescent="0.25">
      <c r="Y1734" s="84">
        <f>EOD_T-A1734</f>
        <v>42094</v>
      </c>
      <c r="Z1734" s="83">
        <f t="shared" si="78"/>
        <v>0</v>
      </c>
      <c r="AA1734" s="83" t="e">
        <f t="shared" si="79"/>
        <v>#DIV/0!</v>
      </c>
      <c r="AB1734" s="83" t="e">
        <f>AA1734-XJO_90DSMR</f>
        <v>#DIV/0!</v>
      </c>
      <c r="AC1734" s="83" t="e">
        <f t="shared" si="80"/>
        <v>#DIV/0!</v>
      </c>
    </row>
    <row r="1735" spans="25:29" x14ac:dyDescent="0.25">
      <c r="Y1735" s="84">
        <f>EOD_T-A1735</f>
        <v>42094</v>
      </c>
      <c r="Z1735" s="83">
        <f t="shared" si="78"/>
        <v>0</v>
      </c>
      <c r="AA1735" s="83" t="e">
        <f t="shared" si="79"/>
        <v>#DIV/0!</v>
      </c>
      <c r="AB1735" s="83" t="e">
        <f>AA1735-XJO_90DSMR</f>
        <v>#DIV/0!</v>
      </c>
      <c r="AC1735" s="83" t="e">
        <f t="shared" si="80"/>
        <v>#DIV/0!</v>
      </c>
    </row>
    <row r="1736" spans="25:29" x14ac:dyDescent="0.25">
      <c r="Y1736" s="84">
        <f>EOD_T-A1736</f>
        <v>42094</v>
      </c>
      <c r="Z1736" s="83">
        <f t="shared" si="78"/>
        <v>0</v>
      </c>
      <c r="AA1736" s="83" t="e">
        <f t="shared" si="79"/>
        <v>#DIV/0!</v>
      </c>
      <c r="AB1736" s="83" t="e">
        <f>AA1736-XJO_90DSMR</f>
        <v>#DIV/0!</v>
      </c>
      <c r="AC1736" s="83" t="e">
        <f t="shared" si="80"/>
        <v>#DIV/0!</v>
      </c>
    </row>
    <row r="1737" spans="25:29" x14ac:dyDescent="0.25">
      <c r="Y1737" s="84">
        <f>EOD_T-A1737</f>
        <v>42094</v>
      </c>
      <c r="Z1737" s="83">
        <f t="shared" si="78"/>
        <v>0</v>
      </c>
      <c r="AA1737" s="83" t="e">
        <f t="shared" si="79"/>
        <v>#DIV/0!</v>
      </c>
      <c r="AB1737" s="83" t="e">
        <f>AA1737-XJO_90DSMR</f>
        <v>#DIV/0!</v>
      </c>
      <c r="AC1737" s="83" t="e">
        <f t="shared" si="80"/>
        <v>#DIV/0!</v>
      </c>
    </row>
    <row r="1738" spans="25:29" x14ac:dyDescent="0.25">
      <c r="Y1738" s="84">
        <f>EOD_T-A1738</f>
        <v>42094</v>
      </c>
      <c r="Z1738" s="83">
        <f t="shared" si="78"/>
        <v>0</v>
      </c>
      <c r="AA1738" s="83" t="e">
        <f t="shared" si="79"/>
        <v>#DIV/0!</v>
      </c>
      <c r="AB1738" s="83" t="e">
        <f>AA1738-XJO_90DSMR</f>
        <v>#DIV/0!</v>
      </c>
      <c r="AC1738" s="83" t="e">
        <f t="shared" si="80"/>
        <v>#DIV/0!</v>
      </c>
    </row>
    <row r="1739" spans="25:29" x14ac:dyDescent="0.25">
      <c r="Y1739" s="84">
        <f>EOD_T-A1739</f>
        <v>42094</v>
      </c>
      <c r="Z1739" s="83">
        <f t="shared" si="78"/>
        <v>0</v>
      </c>
      <c r="AA1739" s="83" t="e">
        <f t="shared" si="79"/>
        <v>#DIV/0!</v>
      </c>
      <c r="AB1739" s="83" t="e">
        <f>AA1739-XJO_90DSMR</f>
        <v>#DIV/0!</v>
      </c>
      <c r="AC1739" s="83" t="e">
        <f t="shared" si="80"/>
        <v>#DIV/0!</v>
      </c>
    </row>
    <row r="1740" spans="25:29" x14ac:dyDescent="0.25">
      <c r="Y1740" s="84">
        <f>EOD_T-A1740</f>
        <v>42094</v>
      </c>
      <c r="Z1740" s="83">
        <f t="shared" ref="Z1740:Z1803" si="81">B1740-B1742</f>
        <v>0</v>
      </c>
      <c r="AA1740" s="83" t="e">
        <f t="shared" ref="AA1740:AA1803" si="82">Z1740/B1741*100</f>
        <v>#DIV/0!</v>
      </c>
      <c r="AB1740" s="83" t="e">
        <f>AA1740-XJO_90DSMR</f>
        <v>#DIV/0!</v>
      </c>
      <c r="AC1740" s="83" t="e">
        <f t="shared" ref="AC1740:AC1803" si="83">AB1740*AB1740</f>
        <v>#DIV/0!</v>
      </c>
    </row>
    <row r="1741" spans="25:29" x14ac:dyDescent="0.25">
      <c r="Y1741" s="84">
        <f>EOD_T-A1741</f>
        <v>42094</v>
      </c>
      <c r="Z1741" s="83">
        <f t="shared" si="81"/>
        <v>0</v>
      </c>
      <c r="AA1741" s="83" t="e">
        <f t="shared" si="82"/>
        <v>#DIV/0!</v>
      </c>
      <c r="AB1741" s="83" t="e">
        <f>AA1741-XJO_90DSMR</f>
        <v>#DIV/0!</v>
      </c>
      <c r="AC1741" s="83" t="e">
        <f t="shared" si="83"/>
        <v>#DIV/0!</v>
      </c>
    </row>
    <row r="1742" spans="25:29" x14ac:dyDescent="0.25">
      <c r="Y1742" s="84">
        <f>EOD_T-A1742</f>
        <v>42094</v>
      </c>
      <c r="Z1742" s="83">
        <f t="shared" si="81"/>
        <v>0</v>
      </c>
      <c r="AA1742" s="83" t="e">
        <f t="shared" si="82"/>
        <v>#DIV/0!</v>
      </c>
      <c r="AB1742" s="83" t="e">
        <f>AA1742-XJO_90DSMR</f>
        <v>#DIV/0!</v>
      </c>
      <c r="AC1742" s="83" t="e">
        <f t="shared" si="83"/>
        <v>#DIV/0!</v>
      </c>
    </row>
    <row r="1743" spans="25:29" x14ac:dyDescent="0.25">
      <c r="Y1743" s="84">
        <f>EOD_T-A1743</f>
        <v>42094</v>
      </c>
      <c r="Z1743" s="83">
        <f t="shared" si="81"/>
        <v>0</v>
      </c>
      <c r="AA1743" s="83" t="e">
        <f t="shared" si="82"/>
        <v>#DIV/0!</v>
      </c>
      <c r="AB1743" s="83" t="e">
        <f>AA1743-XJO_90DSMR</f>
        <v>#DIV/0!</v>
      </c>
      <c r="AC1743" s="83" t="e">
        <f t="shared" si="83"/>
        <v>#DIV/0!</v>
      </c>
    </row>
    <row r="1744" spans="25:29" x14ac:dyDescent="0.25">
      <c r="Y1744" s="84">
        <f>EOD_T-A1744</f>
        <v>42094</v>
      </c>
      <c r="Z1744" s="83">
        <f t="shared" si="81"/>
        <v>0</v>
      </c>
      <c r="AA1744" s="83" t="e">
        <f t="shared" si="82"/>
        <v>#DIV/0!</v>
      </c>
      <c r="AB1744" s="83" t="e">
        <f>AA1744-XJO_90DSMR</f>
        <v>#DIV/0!</v>
      </c>
      <c r="AC1744" s="83" t="e">
        <f t="shared" si="83"/>
        <v>#DIV/0!</v>
      </c>
    </row>
    <row r="1745" spans="25:29" x14ac:dyDescent="0.25">
      <c r="Y1745" s="84">
        <f>EOD_T-A1745</f>
        <v>42094</v>
      </c>
      <c r="Z1745" s="83">
        <f t="shared" si="81"/>
        <v>0</v>
      </c>
      <c r="AA1745" s="83" t="e">
        <f t="shared" si="82"/>
        <v>#DIV/0!</v>
      </c>
      <c r="AB1745" s="83" t="e">
        <f>AA1745-XJO_90DSMR</f>
        <v>#DIV/0!</v>
      </c>
      <c r="AC1745" s="83" t="e">
        <f t="shared" si="83"/>
        <v>#DIV/0!</v>
      </c>
    </row>
    <row r="1746" spans="25:29" x14ac:dyDescent="0.25">
      <c r="Y1746" s="84">
        <f>EOD_T-A1746</f>
        <v>42094</v>
      </c>
      <c r="Z1746" s="83">
        <f t="shared" si="81"/>
        <v>0</v>
      </c>
      <c r="AA1746" s="83" t="e">
        <f t="shared" si="82"/>
        <v>#DIV/0!</v>
      </c>
      <c r="AB1746" s="83" t="e">
        <f>AA1746-XJO_90DSMR</f>
        <v>#DIV/0!</v>
      </c>
      <c r="AC1746" s="83" t="e">
        <f t="shared" si="83"/>
        <v>#DIV/0!</v>
      </c>
    </row>
    <row r="1747" spans="25:29" x14ac:dyDescent="0.25">
      <c r="Y1747" s="84">
        <f>EOD_T-A1747</f>
        <v>42094</v>
      </c>
      <c r="Z1747" s="83">
        <f t="shared" si="81"/>
        <v>0</v>
      </c>
      <c r="AA1747" s="83" t="e">
        <f t="shared" si="82"/>
        <v>#DIV/0!</v>
      </c>
      <c r="AB1747" s="83" t="e">
        <f>AA1747-XJO_90DSMR</f>
        <v>#DIV/0!</v>
      </c>
      <c r="AC1747" s="83" t="e">
        <f t="shared" si="83"/>
        <v>#DIV/0!</v>
      </c>
    </row>
    <row r="1748" spans="25:29" x14ac:dyDescent="0.25">
      <c r="Y1748" s="84">
        <f>EOD_T-A1748</f>
        <v>42094</v>
      </c>
      <c r="Z1748" s="83">
        <f t="shared" si="81"/>
        <v>0</v>
      </c>
      <c r="AA1748" s="83" t="e">
        <f t="shared" si="82"/>
        <v>#DIV/0!</v>
      </c>
      <c r="AB1748" s="83" t="e">
        <f>AA1748-XJO_90DSMR</f>
        <v>#DIV/0!</v>
      </c>
      <c r="AC1748" s="83" t="e">
        <f t="shared" si="83"/>
        <v>#DIV/0!</v>
      </c>
    </row>
    <row r="1749" spans="25:29" x14ac:dyDescent="0.25">
      <c r="Y1749" s="84">
        <f>EOD_T-A1749</f>
        <v>42094</v>
      </c>
      <c r="Z1749" s="83">
        <f t="shared" si="81"/>
        <v>0</v>
      </c>
      <c r="AA1749" s="83" t="e">
        <f t="shared" si="82"/>
        <v>#DIV/0!</v>
      </c>
      <c r="AB1749" s="83" t="e">
        <f>AA1749-XJO_90DSMR</f>
        <v>#DIV/0!</v>
      </c>
      <c r="AC1749" s="83" t="e">
        <f t="shared" si="83"/>
        <v>#DIV/0!</v>
      </c>
    </row>
    <row r="1750" spans="25:29" x14ac:dyDescent="0.25">
      <c r="Y1750" s="84">
        <f>EOD_T-A1750</f>
        <v>42094</v>
      </c>
      <c r="Z1750" s="83">
        <f t="shared" si="81"/>
        <v>0</v>
      </c>
      <c r="AA1750" s="83" t="e">
        <f t="shared" si="82"/>
        <v>#DIV/0!</v>
      </c>
      <c r="AB1750" s="83" t="e">
        <f>AA1750-XJO_90DSMR</f>
        <v>#DIV/0!</v>
      </c>
      <c r="AC1750" s="83" t="e">
        <f t="shared" si="83"/>
        <v>#DIV/0!</v>
      </c>
    </row>
    <row r="1751" spans="25:29" x14ac:dyDescent="0.25">
      <c r="Y1751" s="84">
        <f>EOD_T-A1751</f>
        <v>42094</v>
      </c>
      <c r="Z1751" s="83">
        <f t="shared" si="81"/>
        <v>0</v>
      </c>
      <c r="AA1751" s="83" t="e">
        <f t="shared" si="82"/>
        <v>#DIV/0!</v>
      </c>
      <c r="AB1751" s="83" t="e">
        <f>AA1751-XJO_90DSMR</f>
        <v>#DIV/0!</v>
      </c>
      <c r="AC1751" s="83" t="e">
        <f t="shared" si="83"/>
        <v>#DIV/0!</v>
      </c>
    </row>
    <row r="1752" spans="25:29" x14ac:dyDescent="0.25">
      <c r="Y1752" s="84">
        <f>EOD_T-A1752</f>
        <v>42094</v>
      </c>
      <c r="Z1752" s="83">
        <f t="shared" si="81"/>
        <v>0</v>
      </c>
      <c r="AA1752" s="83" t="e">
        <f t="shared" si="82"/>
        <v>#DIV/0!</v>
      </c>
      <c r="AB1752" s="83" t="e">
        <f>AA1752-XJO_90DSMR</f>
        <v>#DIV/0!</v>
      </c>
      <c r="AC1752" s="83" t="e">
        <f t="shared" si="83"/>
        <v>#DIV/0!</v>
      </c>
    </row>
    <row r="1753" spans="25:29" x14ac:dyDescent="0.25">
      <c r="Y1753" s="84">
        <f>EOD_T-A1753</f>
        <v>42094</v>
      </c>
      <c r="Z1753" s="83">
        <f t="shared" si="81"/>
        <v>0</v>
      </c>
      <c r="AA1753" s="83" t="e">
        <f t="shared" si="82"/>
        <v>#DIV/0!</v>
      </c>
      <c r="AB1753" s="83" t="e">
        <f>AA1753-XJO_90DSMR</f>
        <v>#DIV/0!</v>
      </c>
      <c r="AC1753" s="83" t="e">
        <f t="shared" si="83"/>
        <v>#DIV/0!</v>
      </c>
    </row>
    <row r="1754" spans="25:29" x14ac:dyDescent="0.25">
      <c r="Y1754" s="84">
        <f>EOD_T-A1754</f>
        <v>42094</v>
      </c>
      <c r="Z1754" s="83">
        <f t="shared" si="81"/>
        <v>0</v>
      </c>
      <c r="AA1754" s="83" t="e">
        <f t="shared" si="82"/>
        <v>#DIV/0!</v>
      </c>
      <c r="AB1754" s="83" t="e">
        <f>AA1754-XJO_90DSMR</f>
        <v>#DIV/0!</v>
      </c>
      <c r="AC1754" s="83" t="e">
        <f t="shared" si="83"/>
        <v>#DIV/0!</v>
      </c>
    </row>
    <row r="1755" spans="25:29" x14ac:dyDescent="0.25">
      <c r="Y1755" s="84">
        <f>EOD_T-A1755</f>
        <v>42094</v>
      </c>
      <c r="Z1755" s="83">
        <f t="shared" si="81"/>
        <v>0</v>
      </c>
      <c r="AA1755" s="83" t="e">
        <f t="shared" si="82"/>
        <v>#DIV/0!</v>
      </c>
      <c r="AB1755" s="83" t="e">
        <f>AA1755-XJO_90DSMR</f>
        <v>#DIV/0!</v>
      </c>
      <c r="AC1755" s="83" t="e">
        <f t="shared" si="83"/>
        <v>#DIV/0!</v>
      </c>
    </row>
    <row r="1756" spans="25:29" x14ac:dyDescent="0.25">
      <c r="Y1756" s="84">
        <f>EOD_T-A1756</f>
        <v>42094</v>
      </c>
      <c r="Z1756" s="83">
        <f t="shared" si="81"/>
        <v>0</v>
      </c>
      <c r="AA1756" s="83" t="e">
        <f t="shared" si="82"/>
        <v>#DIV/0!</v>
      </c>
      <c r="AB1756" s="83" t="e">
        <f>AA1756-XJO_90DSMR</f>
        <v>#DIV/0!</v>
      </c>
      <c r="AC1756" s="83" t="e">
        <f t="shared" si="83"/>
        <v>#DIV/0!</v>
      </c>
    </row>
    <row r="1757" spans="25:29" x14ac:dyDescent="0.25">
      <c r="Y1757" s="84">
        <f>EOD_T-A1757</f>
        <v>42094</v>
      </c>
      <c r="Z1757" s="83">
        <f t="shared" si="81"/>
        <v>0</v>
      </c>
      <c r="AA1757" s="83" t="e">
        <f t="shared" si="82"/>
        <v>#DIV/0!</v>
      </c>
      <c r="AB1757" s="83" t="e">
        <f>AA1757-XJO_90DSMR</f>
        <v>#DIV/0!</v>
      </c>
      <c r="AC1757" s="83" t="e">
        <f t="shared" si="83"/>
        <v>#DIV/0!</v>
      </c>
    </row>
    <row r="1758" spans="25:29" x14ac:dyDescent="0.25">
      <c r="Y1758" s="84">
        <f>EOD_T-A1758</f>
        <v>42094</v>
      </c>
      <c r="Z1758" s="83">
        <f t="shared" si="81"/>
        <v>0</v>
      </c>
      <c r="AA1758" s="83" t="e">
        <f t="shared" si="82"/>
        <v>#DIV/0!</v>
      </c>
      <c r="AB1758" s="83" t="e">
        <f>AA1758-XJO_90DSMR</f>
        <v>#DIV/0!</v>
      </c>
      <c r="AC1758" s="83" t="e">
        <f t="shared" si="83"/>
        <v>#DIV/0!</v>
      </c>
    </row>
    <row r="1759" spans="25:29" x14ac:dyDescent="0.25">
      <c r="Y1759" s="84">
        <f>EOD_T-A1759</f>
        <v>42094</v>
      </c>
      <c r="Z1759" s="83">
        <f t="shared" si="81"/>
        <v>0</v>
      </c>
      <c r="AA1759" s="83" t="e">
        <f t="shared" si="82"/>
        <v>#DIV/0!</v>
      </c>
      <c r="AB1759" s="83" t="e">
        <f>AA1759-XJO_90DSMR</f>
        <v>#DIV/0!</v>
      </c>
      <c r="AC1759" s="83" t="e">
        <f t="shared" si="83"/>
        <v>#DIV/0!</v>
      </c>
    </row>
    <row r="1760" spans="25:29" x14ac:dyDescent="0.25">
      <c r="Y1760" s="84">
        <f>EOD_T-A1760</f>
        <v>42094</v>
      </c>
      <c r="Z1760" s="83">
        <f t="shared" si="81"/>
        <v>0</v>
      </c>
      <c r="AA1760" s="83" t="e">
        <f t="shared" si="82"/>
        <v>#DIV/0!</v>
      </c>
      <c r="AB1760" s="83" t="e">
        <f>AA1760-XJO_90DSMR</f>
        <v>#DIV/0!</v>
      </c>
      <c r="AC1760" s="83" t="e">
        <f t="shared" si="83"/>
        <v>#DIV/0!</v>
      </c>
    </row>
    <row r="1761" spans="25:29" x14ac:dyDescent="0.25">
      <c r="Y1761" s="84">
        <f>EOD_T-A1761</f>
        <v>42094</v>
      </c>
      <c r="Z1761" s="83">
        <f t="shared" si="81"/>
        <v>0</v>
      </c>
      <c r="AA1761" s="83" t="e">
        <f t="shared" si="82"/>
        <v>#DIV/0!</v>
      </c>
      <c r="AB1761" s="83" t="e">
        <f>AA1761-XJO_90DSMR</f>
        <v>#DIV/0!</v>
      </c>
      <c r="AC1761" s="83" t="e">
        <f t="shared" si="83"/>
        <v>#DIV/0!</v>
      </c>
    </row>
    <row r="1762" spans="25:29" x14ac:dyDescent="0.25">
      <c r="Y1762" s="84">
        <f>EOD_T-A1762</f>
        <v>42094</v>
      </c>
      <c r="Z1762" s="83">
        <f t="shared" si="81"/>
        <v>0</v>
      </c>
      <c r="AA1762" s="83" t="e">
        <f t="shared" si="82"/>
        <v>#DIV/0!</v>
      </c>
      <c r="AB1762" s="83" t="e">
        <f>AA1762-XJO_90DSMR</f>
        <v>#DIV/0!</v>
      </c>
      <c r="AC1762" s="83" t="e">
        <f t="shared" si="83"/>
        <v>#DIV/0!</v>
      </c>
    </row>
    <row r="1763" spans="25:29" x14ac:dyDescent="0.25">
      <c r="Y1763" s="84">
        <f>EOD_T-A1763</f>
        <v>42094</v>
      </c>
      <c r="Z1763" s="83">
        <f t="shared" si="81"/>
        <v>0</v>
      </c>
      <c r="AA1763" s="83" t="e">
        <f t="shared" si="82"/>
        <v>#DIV/0!</v>
      </c>
      <c r="AB1763" s="83" t="e">
        <f>AA1763-XJO_90DSMR</f>
        <v>#DIV/0!</v>
      </c>
      <c r="AC1763" s="83" t="e">
        <f t="shared" si="83"/>
        <v>#DIV/0!</v>
      </c>
    </row>
    <row r="1764" spans="25:29" x14ac:dyDescent="0.25">
      <c r="Y1764" s="84">
        <f>EOD_T-A1764</f>
        <v>42094</v>
      </c>
      <c r="Z1764" s="83">
        <f t="shared" si="81"/>
        <v>0</v>
      </c>
      <c r="AA1764" s="83" t="e">
        <f t="shared" si="82"/>
        <v>#DIV/0!</v>
      </c>
      <c r="AB1764" s="83" t="e">
        <f>AA1764-XJO_90DSMR</f>
        <v>#DIV/0!</v>
      </c>
      <c r="AC1764" s="83" t="e">
        <f t="shared" si="83"/>
        <v>#DIV/0!</v>
      </c>
    </row>
    <row r="1765" spans="25:29" x14ac:dyDescent="0.25">
      <c r="Y1765" s="84">
        <f>EOD_T-A1765</f>
        <v>42094</v>
      </c>
      <c r="Z1765" s="83">
        <f t="shared" si="81"/>
        <v>0</v>
      </c>
      <c r="AA1765" s="83" t="e">
        <f t="shared" si="82"/>
        <v>#DIV/0!</v>
      </c>
      <c r="AB1765" s="83" t="e">
        <f>AA1765-XJO_90DSMR</f>
        <v>#DIV/0!</v>
      </c>
      <c r="AC1765" s="83" t="e">
        <f t="shared" si="83"/>
        <v>#DIV/0!</v>
      </c>
    </row>
    <row r="1766" spans="25:29" x14ac:dyDescent="0.25">
      <c r="Y1766" s="84">
        <f>EOD_T-A1766</f>
        <v>42094</v>
      </c>
      <c r="Z1766" s="83">
        <f t="shared" si="81"/>
        <v>0</v>
      </c>
      <c r="AA1766" s="83" t="e">
        <f t="shared" si="82"/>
        <v>#DIV/0!</v>
      </c>
      <c r="AB1766" s="83" t="e">
        <f>AA1766-XJO_90DSMR</f>
        <v>#DIV/0!</v>
      </c>
      <c r="AC1766" s="83" t="e">
        <f t="shared" si="83"/>
        <v>#DIV/0!</v>
      </c>
    </row>
    <row r="1767" spans="25:29" x14ac:dyDescent="0.25">
      <c r="Y1767" s="84">
        <f>EOD_T-A1767</f>
        <v>42094</v>
      </c>
      <c r="Z1767" s="83">
        <f t="shared" si="81"/>
        <v>0</v>
      </c>
      <c r="AA1767" s="83" t="e">
        <f t="shared" si="82"/>
        <v>#DIV/0!</v>
      </c>
      <c r="AB1767" s="83" t="e">
        <f>AA1767-XJO_90DSMR</f>
        <v>#DIV/0!</v>
      </c>
      <c r="AC1767" s="83" t="e">
        <f t="shared" si="83"/>
        <v>#DIV/0!</v>
      </c>
    </row>
    <row r="1768" spans="25:29" x14ac:dyDescent="0.25">
      <c r="Y1768" s="84">
        <f>EOD_T-A1768</f>
        <v>42094</v>
      </c>
      <c r="Z1768" s="83">
        <f t="shared" si="81"/>
        <v>0</v>
      </c>
      <c r="AA1768" s="83" t="e">
        <f t="shared" si="82"/>
        <v>#DIV/0!</v>
      </c>
      <c r="AB1768" s="83" t="e">
        <f>AA1768-XJO_90DSMR</f>
        <v>#DIV/0!</v>
      </c>
      <c r="AC1768" s="83" t="e">
        <f t="shared" si="83"/>
        <v>#DIV/0!</v>
      </c>
    </row>
    <row r="1769" spans="25:29" x14ac:dyDescent="0.25">
      <c r="Y1769" s="84">
        <f>EOD_T-A1769</f>
        <v>42094</v>
      </c>
      <c r="Z1769" s="83">
        <f t="shared" si="81"/>
        <v>0</v>
      </c>
      <c r="AA1769" s="83" t="e">
        <f t="shared" si="82"/>
        <v>#DIV/0!</v>
      </c>
      <c r="AB1769" s="83" t="e">
        <f>AA1769-XJO_90DSMR</f>
        <v>#DIV/0!</v>
      </c>
      <c r="AC1769" s="83" t="e">
        <f t="shared" si="83"/>
        <v>#DIV/0!</v>
      </c>
    </row>
    <row r="1770" spans="25:29" x14ac:dyDescent="0.25">
      <c r="Y1770" s="84">
        <f>EOD_T-A1770</f>
        <v>42094</v>
      </c>
      <c r="Z1770" s="83">
        <f t="shared" si="81"/>
        <v>0</v>
      </c>
      <c r="AA1770" s="83" t="e">
        <f t="shared" si="82"/>
        <v>#DIV/0!</v>
      </c>
      <c r="AB1770" s="83" t="e">
        <f>AA1770-XJO_90DSMR</f>
        <v>#DIV/0!</v>
      </c>
      <c r="AC1770" s="83" t="e">
        <f t="shared" si="83"/>
        <v>#DIV/0!</v>
      </c>
    </row>
    <row r="1771" spans="25:29" x14ac:dyDescent="0.25">
      <c r="Y1771" s="84">
        <f>EOD_T-A1771</f>
        <v>42094</v>
      </c>
      <c r="Z1771" s="83">
        <f t="shared" si="81"/>
        <v>0</v>
      </c>
      <c r="AA1771" s="83" t="e">
        <f t="shared" si="82"/>
        <v>#DIV/0!</v>
      </c>
      <c r="AB1771" s="83" t="e">
        <f>AA1771-XJO_90DSMR</f>
        <v>#DIV/0!</v>
      </c>
      <c r="AC1771" s="83" t="e">
        <f t="shared" si="83"/>
        <v>#DIV/0!</v>
      </c>
    </row>
    <row r="1772" spans="25:29" x14ac:dyDescent="0.25">
      <c r="Y1772" s="84">
        <f>EOD_T-A1772</f>
        <v>42094</v>
      </c>
      <c r="Z1772" s="83">
        <f t="shared" si="81"/>
        <v>0</v>
      </c>
      <c r="AA1772" s="83" t="e">
        <f t="shared" si="82"/>
        <v>#DIV/0!</v>
      </c>
      <c r="AB1772" s="83" t="e">
        <f>AA1772-XJO_90DSMR</f>
        <v>#DIV/0!</v>
      </c>
      <c r="AC1772" s="83" t="e">
        <f t="shared" si="83"/>
        <v>#DIV/0!</v>
      </c>
    </row>
    <row r="1773" spans="25:29" x14ac:dyDescent="0.25">
      <c r="Y1773" s="84">
        <f>EOD_T-A1773</f>
        <v>42094</v>
      </c>
      <c r="Z1773" s="83">
        <f t="shared" si="81"/>
        <v>0</v>
      </c>
      <c r="AA1773" s="83" t="e">
        <f t="shared" si="82"/>
        <v>#DIV/0!</v>
      </c>
      <c r="AB1773" s="83" t="e">
        <f>AA1773-XJO_90DSMR</f>
        <v>#DIV/0!</v>
      </c>
      <c r="AC1773" s="83" t="e">
        <f t="shared" si="83"/>
        <v>#DIV/0!</v>
      </c>
    </row>
    <row r="1774" spans="25:29" x14ac:dyDescent="0.25">
      <c r="Y1774" s="84">
        <f>EOD_T-A1774</f>
        <v>42094</v>
      </c>
      <c r="Z1774" s="83">
        <f t="shared" si="81"/>
        <v>0</v>
      </c>
      <c r="AA1774" s="83" t="e">
        <f t="shared" si="82"/>
        <v>#DIV/0!</v>
      </c>
      <c r="AB1774" s="83" t="e">
        <f>AA1774-XJO_90DSMR</f>
        <v>#DIV/0!</v>
      </c>
      <c r="AC1774" s="83" t="e">
        <f t="shared" si="83"/>
        <v>#DIV/0!</v>
      </c>
    </row>
    <row r="1775" spans="25:29" x14ac:dyDescent="0.25">
      <c r="Y1775" s="84">
        <f>EOD_T-A1775</f>
        <v>42094</v>
      </c>
      <c r="Z1775" s="83">
        <f t="shared" si="81"/>
        <v>0</v>
      </c>
      <c r="AA1775" s="83" t="e">
        <f t="shared" si="82"/>
        <v>#DIV/0!</v>
      </c>
      <c r="AB1775" s="83" t="e">
        <f>AA1775-XJO_90DSMR</f>
        <v>#DIV/0!</v>
      </c>
      <c r="AC1775" s="83" t="e">
        <f t="shared" si="83"/>
        <v>#DIV/0!</v>
      </c>
    </row>
    <row r="1776" spans="25:29" x14ac:dyDescent="0.25">
      <c r="Y1776" s="84">
        <f>EOD_T-A1776</f>
        <v>42094</v>
      </c>
      <c r="Z1776" s="83">
        <f t="shared" si="81"/>
        <v>0</v>
      </c>
      <c r="AA1776" s="83" t="e">
        <f t="shared" si="82"/>
        <v>#DIV/0!</v>
      </c>
      <c r="AB1776" s="83" t="e">
        <f>AA1776-XJO_90DSMR</f>
        <v>#DIV/0!</v>
      </c>
      <c r="AC1776" s="83" t="e">
        <f t="shared" si="83"/>
        <v>#DIV/0!</v>
      </c>
    </row>
    <row r="1777" spans="25:29" x14ac:dyDescent="0.25">
      <c r="Y1777" s="84">
        <f>EOD_T-A1777</f>
        <v>42094</v>
      </c>
      <c r="Z1777" s="83">
        <f t="shared" si="81"/>
        <v>0</v>
      </c>
      <c r="AA1777" s="83" t="e">
        <f t="shared" si="82"/>
        <v>#DIV/0!</v>
      </c>
      <c r="AB1777" s="83" t="e">
        <f>AA1777-XJO_90DSMR</f>
        <v>#DIV/0!</v>
      </c>
      <c r="AC1777" s="83" t="e">
        <f t="shared" si="83"/>
        <v>#DIV/0!</v>
      </c>
    </row>
    <row r="1778" spans="25:29" x14ac:dyDescent="0.25">
      <c r="Y1778" s="84">
        <f>EOD_T-A1778</f>
        <v>42094</v>
      </c>
      <c r="Z1778" s="83">
        <f t="shared" si="81"/>
        <v>0</v>
      </c>
      <c r="AA1778" s="83" t="e">
        <f t="shared" si="82"/>
        <v>#DIV/0!</v>
      </c>
      <c r="AB1778" s="83" t="e">
        <f>AA1778-XJO_90DSMR</f>
        <v>#DIV/0!</v>
      </c>
      <c r="AC1778" s="83" t="e">
        <f t="shared" si="83"/>
        <v>#DIV/0!</v>
      </c>
    </row>
    <row r="1779" spans="25:29" x14ac:dyDescent="0.25">
      <c r="Y1779" s="84">
        <f>EOD_T-A1779</f>
        <v>42094</v>
      </c>
      <c r="Z1779" s="83">
        <f t="shared" si="81"/>
        <v>0</v>
      </c>
      <c r="AA1779" s="83" t="e">
        <f t="shared" si="82"/>
        <v>#DIV/0!</v>
      </c>
      <c r="AB1779" s="83" t="e">
        <f>AA1779-XJO_90DSMR</f>
        <v>#DIV/0!</v>
      </c>
      <c r="AC1779" s="83" t="e">
        <f t="shared" si="83"/>
        <v>#DIV/0!</v>
      </c>
    </row>
    <row r="1780" spans="25:29" x14ac:dyDescent="0.25">
      <c r="Y1780" s="84">
        <f>EOD_T-A1780</f>
        <v>42094</v>
      </c>
      <c r="Z1780" s="83">
        <f t="shared" si="81"/>
        <v>0</v>
      </c>
      <c r="AA1780" s="83" t="e">
        <f t="shared" si="82"/>
        <v>#DIV/0!</v>
      </c>
      <c r="AB1780" s="83" t="e">
        <f>AA1780-XJO_90DSMR</f>
        <v>#DIV/0!</v>
      </c>
      <c r="AC1780" s="83" t="e">
        <f t="shared" si="83"/>
        <v>#DIV/0!</v>
      </c>
    </row>
    <row r="1781" spans="25:29" x14ac:dyDescent="0.25">
      <c r="Y1781" s="84">
        <f>EOD_T-A1781</f>
        <v>42094</v>
      </c>
      <c r="Z1781" s="83">
        <f t="shared" si="81"/>
        <v>0</v>
      </c>
      <c r="AA1781" s="83" t="e">
        <f t="shared" si="82"/>
        <v>#DIV/0!</v>
      </c>
      <c r="AB1781" s="83" t="e">
        <f>AA1781-XJO_90DSMR</f>
        <v>#DIV/0!</v>
      </c>
      <c r="AC1781" s="83" t="e">
        <f t="shared" si="83"/>
        <v>#DIV/0!</v>
      </c>
    </row>
    <row r="1782" spans="25:29" x14ac:dyDescent="0.25">
      <c r="Y1782" s="84">
        <f>EOD_T-A1782</f>
        <v>42094</v>
      </c>
      <c r="Z1782" s="83">
        <f t="shared" si="81"/>
        <v>0</v>
      </c>
      <c r="AA1782" s="83" t="e">
        <f t="shared" si="82"/>
        <v>#DIV/0!</v>
      </c>
      <c r="AB1782" s="83" t="e">
        <f>AA1782-XJO_90DSMR</f>
        <v>#DIV/0!</v>
      </c>
      <c r="AC1782" s="83" t="e">
        <f t="shared" si="83"/>
        <v>#DIV/0!</v>
      </c>
    </row>
    <row r="1783" spans="25:29" x14ac:dyDescent="0.25">
      <c r="Y1783" s="84">
        <f>EOD_T-A1783</f>
        <v>42094</v>
      </c>
      <c r="Z1783" s="83">
        <f t="shared" si="81"/>
        <v>0</v>
      </c>
      <c r="AA1783" s="83" t="e">
        <f t="shared" si="82"/>
        <v>#DIV/0!</v>
      </c>
      <c r="AB1783" s="83" t="e">
        <f>AA1783-XJO_90DSMR</f>
        <v>#DIV/0!</v>
      </c>
      <c r="AC1783" s="83" t="e">
        <f t="shared" si="83"/>
        <v>#DIV/0!</v>
      </c>
    </row>
    <row r="1784" spans="25:29" x14ac:dyDescent="0.25">
      <c r="Y1784" s="84">
        <f>EOD_T-A1784</f>
        <v>42094</v>
      </c>
      <c r="Z1784" s="83">
        <f t="shared" si="81"/>
        <v>0</v>
      </c>
      <c r="AA1784" s="83" t="e">
        <f t="shared" si="82"/>
        <v>#DIV/0!</v>
      </c>
      <c r="AB1784" s="83" t="e">
        <f>AA1784-XJO_90DSMR</f>
        <v>#DIV/0!</v>
      </c>
      <c r="AC1784" s="83" t="e">
        <f t="shared" si="83"/>
        <v>#DIV/0!</v>
      </c>
    </row>
    <row r="1785" spans="25:29" x14ac:dyDescent="0.25">
      <c r="Y1785" s="84">
        <f>EOD_T-A1785</f>
        <v>42094</v>
      </c>
      <c r="Z1785" s="83">
        <f t="shared" si="81"/>
        <v>0</v>
      </c>
      <c r="AA1785" s="83" t="e">
        <f t="shared" si="82"/>
        <v>#DIV/0!</v>
      </c>
      <c r="AB1785" s="83" t="e">
        <f>AA1785-XJO_90DSMR</f>
        <v>#DIV/0!</v>
      </c>
      <c r="AC1785" s="83" t="e">
        <f t="shared" si="83"/>
        <v>#DIV/0!</v>
      </c>
    </row>
    <row r="1786" spans="25:29" x14ac:dyDescent="0.25">
      <c r="Y1786" s="84">
        <f>EOD_T-A1786</f>
        <v>42094</v>
      </c>
      <c r="Z1786" s="83">
        <f t="shared" si="81"/>
        <v>0</v>
      </c>
      <c r="AA1786" s="83" t="e">
        <f t="shared" si="82"/>
        <v>#DIV/0!</v>
      </c>
      <c r="AB1786" s="83" t="e">
        <f>AA1786-XJO_90DSMR</f>
        <v>#DIV/0!</v>
      </c>
      <c r="AC1786" s="83" t="e">
        <f t="shared" si="83"/>
        <v>#DIV/0!</v>
      </c>
    </row>
    <row r="1787" spans="25:29" x14ac:dyDescent="0.25">
      <c r="Y1787" s="84">
        <f>EOD_T-A1787</f>
        <v>42094</v>
      </c>
      <c r="Z1787" s="83">
        <f t="shared" si="81"/>
        <v>0</v>
      </c>
      <c r="AA1787" s="83" t="e">
        <f t="shared" si="82"/>
        <v>#DIV/0!</v>
      </c>
      <c r="AB1787" s="83" t="e">
        <f>AA1787-XJO_90DSMR</f>
        <v>#DIV/0!</v>
      </c>
      <c r="AC1787" s="83" t="e">
        <f t="shared" si="83"/>
        <v>#DIV/0!</v>
      </c>
    </row>
    <row r="1788" spans="25:29" x14ac:dyDescent="0.25">
      <c r="Y1788" s="84">
        <f>EOD_T-A1788</f>
        <v>42094</v>
      </c>
      <c r="Z1788" s="83">
        <f t="shared" si="81"/>
        <v>0</v>
      </c>
      <c r="AA1788" s="83" t="e">
        <f t="shared" si="82"/>
        <v>#DIV/0!</v>
      </c>
      <c r="AB1788" s="83" t="e">
        <f>AA1788-XJO_90DSMR</f>
        <v>#DIV/0!</v>
      </c>
      <c r="AC1788" s="83" t="e">
        <f t="shared" si="83"/>
        <v>#DIV/0!</v>
      </c>
    </row>
    <row r="1789" spans="25:29" x14ac:dyDescent="0.25">
      <c r="Y1789" s="84">
        <f>EOD_T-A1789</f>
        <v>42094</v>
      </c>
      <c r="Z1789" s="83">
        <f t="shared" si="81"/>
        <v>0</v>
      </c>
      <c r="AA1789" s="83" t="e">
        <f t="shared" si="82"/>
        <v>#DIV/0!</v>
      </c>
      <c r="AB1789" s="83" t="e">
        <f>AA1789-XJO_90DSMR</f>
        <v>#DIV/0!</v>
      </c>
      <c r="AC1789" s="83" t="e">
        <f t="shared" si="83"/>
        <v>#DIV/0!</v>
      </c>
    </row>
    <row r="1790" spans="25:29" x14ac:dyDescent="0.25">
      <c r="Y1790" s="84">
        <f>EOD_T-A1790</f>
        <v>42094</v>
      </c>
      <c r="Z1790" s="83">
        <f t="shared" si="81"/>
        <v>0</v>
      </c>
      <c r="AA1790" s="83" t="e">
        <f t="shared" si="82"/>
        <v>#DIV/0!</v>
      </c>
      <c r="AB1790" s="83" t="e">
        <f>AA1790-XJO_90DSMR</f>
        <v>#DIV/0!</v>
      </c>
      <c r="AC1790" s="83" t="e">
        <f t="shared" si="83"/>
        <v>#DIV/0!</v>
      </c>
    </row>
    <row r="1791" spans="25:29" x14ac:dyDescent="0.25">
      <c r="Y1791" s="84">
        <f>EOD_T-A1791</f>
        <v>42094</v>
      </c>
      <c r="Z1791" s="83">
        <f t="shared" si="81"/>
        <v>0</v>
      </c>
      <c r="AA1791" s="83" t="e">
        <f t="shared" si="82"/>
        <v>#DIV/0!</v>
      </c>
      <c r="AB1791" s="83" t="e">
        <f>AA1791-XJO_90DSMR</f>
        <v>#DIV/0!</v>
      </c>
      <c r="AC1791" s="83" t="e">
        <f t="shared" si="83"/>
        <v>#DIV/0!</v>
      </c>
    </row>
    <row r="1792" spans="25:29" x14ac:dyDescent="0.25">
      <c r="Y1792" s="84">
        <f>EOD_T-A1792</f>
        <v>42094</v>
      </c>
      <c r="Z1792" s="83">
        <f t="shared" si="81"/>
        <v>0</v>
      </c>
      <c r="AA1792" s="83" t="e">
        <f t="shared" si="82"/>
        <v>#DIV/0!</v>
      </c>
      <c r="AB1792" s="83" t="e">
        <f>AA1792-XJO_90DSMR</f>
        <v>#DIV/0!</v>
      </c>
      <c r="AC1792" s="83" t="e">
        <f t="shared" si="83"/>
        <v>#DIV/0!</v>
      </c>
    </row>
    <row r="1793" spans="25:29" x14ac:dyDescent="0.25">
      <c r="Y1793" s="84">
        <f>EOD_T-A1793</f>
        <v>42094</v>
      </c>
      <c r="Z1793" s="83">
        <f t="shared" si="81"/>
        <v>0</v>
      </c>
      <c r="AA1793" s="83" t="e">
        <f t="shared" si="82"/>
        <v>#DIV/0!</v>
      </c>
      <c r="AB1793" s="83" t="e">
        <f>AA1793-XJO_90DSMR</f>
        <v>#DIV/0!</v>
      </c>
      <c r="AC1793" s="83" t="e">
        <f t="shared" si="83"/>
        <v>#DIV/0!</v>
      </c>
    </row>
    <row r="1794" spans="25:29" x14ac:dyDescent="0.25">
      <c r="Y1794" s="84">
        <f>EOD_T-A1794</f>
        <v>42094</v>
      </c>
      <c r="Z1794" s="83">
        <f t="shared" si="81"/>
        <v>0</v>
      </c>
      <c r="AA1794" s="83" t="e">
        <f t="shared" si="82"/>
        <v>#DIV/0!</v>
      </c>
      <c r="AB1794" s="83" t="e">
        <f>AA1794-XJO_90DSMR</f>
        <v>#DIV/0!</v>
      </c>
      <c r="AC1794" s="83" t="e">
        <f t="shared" si="83"/>
        <v>#DIV/0!</v>
      </c>
    </row>
    <row r="1795" spans="25:29" x14ac:dyDescent="0.25">
      <c r="Y1795" s="84">
        <f>EOD_T-A1795</f>
        <v>42094</v>
      </c>
      <c r="Z1795" s="83">
        <f t="shared" si="81"/>
        <v>0</v>
      </c>
      <c r="AA1795" s="83" t="e">
        <f t="shared" si="82"/>
        <v>#DIV/0!</v>
      </c>
      <c r="AB1795" s="83" t="e">
        <f>AA1795-XJO_90DSMR</f>
        <v>#DIV/0!</v>
      </c>
      <c r="AC1795" s="83" t="e">
        <f t="shared" si="83"/>
        <v>#DIV/0!</v>
      </c>
    </row>
    <row r="1796" spans="25:29" x14ac:dyDescent="0.25">
      <c r="Y1796" s="84">
        <f>EOD_T-A1796</f>
        <v>42094</v>
      </c>
      <c r="Z1796" s="83">
        <f t="shared" si="81"/>
        <v>0</v>
      </c>
      <c r="AA1796" s="83" t="e">
        <f t="shared" si="82"/>
        <v>#DIV/0!</v>
      </c>
      <c r="AB1796" s="83" t="e">
        <f>AA1796-XJO_90DSMR</f>
        <v>#DIV/0!</v>
      </c>
      <c r="AC1796" s="83" t="e">
        <f t="shared" si="83"/>
        <v>#DIV/0!</v>
      </c>
    </row>
    <row r="1797" spans="25:29" x14ac:dyDescent="0.25">
      <c r="Y1797" s="84">
        <f>EOD_T-A1797</f>
        <v>42094</v>
      </c>
      <c r="Z1797" s="83">
        <f t="shared" si="81"/>
        <v>0</v>
      </c>
      <c r="AA1797" s="83" t="e">
        <f t="shared" si="82"/>
        <v>#DIV/0!</v>
      </c>
      <c r="AB1797" s="83" t="e">
        <f>AA1797-XJO_90DSMR</f>
        <v>#DIV/0!</v>
      </c>
      <c r="AC1797" s="83" t="e">
        <f t="shared" si="83"/>
        <v>#DIV/0!</v>
      </c>
    </row>
    <row r="1798" spans="25:29" x14ac:dyDescent="0.25">
      <c r="Y1798" s="84">
        <f>EOD_T-A1798</f>
        <v>42094</v>
      </c>
      <c r="Z1798" s="83">
        <f t="shared" si="81"/>
        <v>0</v>
      </c>
      <c r="AA1798" s="83" t="e">
        <f t="shared" si="82"/>
        <v>#DIV/0!</v>
      </c>
      <c r="AB1798" s="83" t="e">
        <f>AA1798-XJO_90DSMR</f>
        <v>#DIV/0!</v>
      </c>
      <c r="AC1798" s="83" t="e">
        <f t="shared" si="83"/>
        <v>#DIV/0!</v>
      </c>
    </row>
    <row r="1799" spans="25:29" x14ac:dyDescent="0.25">
      <c r="Y1799" s="84">
        <f>EOD_T-A1799</f>
        <v>42094</v>
      </c>
      <c r="Z1799" s="83">
        <f t="shared" si="81"/>
        <v>0</v>
      </c>
      <c r="AA1799" s="83" t="e">
        <f t="shared" si="82"/>
        <v>#DIV/0!</v>
      </c>
      <c r="AB1799" s="83" t="e">
        <f>AA1799-XJO_90DSMR</f>
        <v>#DIV/0!</v>
      </c>
      <c r="AC1799" s="83" t="e">
        <f t="shared" si="83"/>
        <v>#DIV/0!</v>
      </c>
    </row>
    <row r="1800" spans="25:29" x14ac:dyDescent="0.25">
      <c r="Y1800" s="84">
        <f>EOD_T-A1800</f>
        <v>42094</v>
      </c>
      <c r="Z1800" s="83">
        <f t="shared" si="81"/>
        <v>0</v>
      </c>
      <c r="AA1800" s="83" t="e">
        <f t="shared" si="82"/>
        <v>#DIV/0!</v>
      </c>
      <c r="AB1800" s="83" t="e">
        <f>AA1800-XJO_90DSMR</f>
        <v>#DIV/0!</v>
      </c>
      <c r="AC1800" s="83" t="e">
        <f t="shared" si="83"/>
        <v>#DIV/0!</v>
      </c>
    </row>
    <row r="1801" spans="25:29" x14ac:dyDescent="0.25">
      <c r="Y1801" s="84">
        <f>EOD_T-A1801</f>
        <v>42094</v>
      </c>
      <c r="Z1801" s="83">
        <f t="shared" si="81"/>
        <v>0</v>
      </c>
      <c r="AA1801" s="83" t="e">
        <f t="shared" si="82"/>
        <v>#DIV/0!</v>
      </c>
      <c r="AB1801" s="83" t="e">
        <f>AA1801-XJO_90DSMR</f>
        <v>#DIV/0!</v>
      </c>
      <c r="AC1801" s="83" t="e">
        <f t="shared" si="83"/>
        <v>#DIV/0!</v>
      </c>
    </row>
    <row r="1802" spans="25:29" x14ac:dyDescent="0.25">
      <c r="Y1802" s="84">
        <f>EOD_T-A1802</f>
        <v>42094</v>
      </c>
      <c r="Z1802" s="83">
        <f t="shared" si="81"/>
        <v>0</v>
      </c>
      <c r="AA1802" s="83" t="e">
        <f t="shared" si="82"/>
        <v>#DIV/0!</v>
      </c>
      <c r="AB1802" s="83" t="e">
        <f>AA1802-XJO_90DSMR</f>
        <v>#DIV/0!</v>
      </c>
      <c r="AC1802" s="83" t="e">
        <f t="shared" si="83"/>
        <v>#DIV/0!</v>
      </c>
    </row>
    <row r="1803" spans="25:29" x14ac:dyDescent="0.25">
      <c r="Y1803" s="84">
        <f>EOD_T-A1803</f>
        <v>42094</v>
      </c>
      <c r="Z1803" s="83">
        <f t="shared" si="81"/>
        <v>0</v>
      </c>
      <c r="AA1803" s="83" t="e">
        <f t="shared" si="82"/>
        <v>#DIV/0!</v>
      </c>
      <c r="AB1803" s="83" t="e">
        <f>AA1803-XJO_90DSMR</f>
        <v>#DIV/0!</v>
      </c>
      <c r="AC1803" s="83" t="e">
        <f t="shared" si="83"/>
        <v>#DIV/0!</v>
      </c>
    </row>
    <row r="1804" spans="25:29" x14ac:dyDescent="0.25">
      <c r="Y1804" s="84">
        <f>EOD_T-A1804</f>
        <v>42094</v>
      </c>
      <c r="Z1804" s="83">
        <f t="shared" ref="Z1804:Z1867" si="84">B1804-B1806</f>
        <v>0</v>
      </c>
      <c r="AA1804" s="83" t="e">
        <f t="shared" ref="AA1804:AA1867" si="85">Z1804/B1805*100</f>
        <v>#DIV/0!</v>
      </c>
      <c r="AB1804" s="83" t="e">
        <f>AA1804-XJO_90DSMR</f>
        <v>#DIV/0!</v>
      </c>
      <c r="AC1804" s="83" t="e">
        <f t="shared" ref="AC1804:AC1867" si="86">AB1804*AB1804</f>
        <v>#DIV/0!</v>
      </c>
    </row>
    <row r="1805" spans="25:29" x14ac:dyDescent="0.25">
      <c r="Y1805" s="84">
        <f>EOD_T-A1805</f>
        <v>42094</v>
      </c>
      <c r="Z1805" s="83">
        <f t="shared" si="84"/>
        <v>0</v>
      </c>
      <c r="AA1805" s="83" t="e">
        <f t="shared" si="85"/>
        <v>#DIV/0!</v>
      </c>
      <c r="AB1805" s="83" t="e">
        <f>AA1805-XJO_90DSMR</f>
        <v>#DIV/0!</v>
      </c>
      <c r="AC1805" s="83" t="e">
        <f t="shared" si="86"/>
        <v>#DIV/0!</v>
      </c>
    </row>
    <row r="1806" spans="25:29" x14ac:dyDescent="0.25">
      <c r="Y1806" s="84">
        <f>EOD_T-A1806</f>
        <v>42094</v>
      </c>
      <c r="Z1806" s="83">
        <f t="shared" si="84"/>
        <v>0</v>
      </c>
      <c r="AA1806" s="83" t="e">
        <f t="shared" si="85"/>
        <v>#DIV/0!</v>
      </c>
      <c r="AB1806" s="83" t="e">
        <f>AA1806-XJO_90DSMR</f>
        <v>#DIV/0!</v>
      </c>
      <c r="AC1806" s="83" t="e">
        <f t="shared" si="86"/>
        <v>#DIV/0!</v>
      </c>
    </row>
    <row r="1807" spans="25:29" x14ac:dyDescent="0.25">
      <c r="Y1807" s="84">
        <f>EOD_T-A1807</f>
        <v>42094</v>
      </c>
      <c r="Z1807" s="83">
        <f t="shared" si="84"/>
        <v>0</v>
      </c>
      <c r="AA1807" s="83" t="e">
        <f t="shared" si="85"/>
        <v>#DIV/0!</v>
      </c>
      <c r="AB1807" s="83" t="e">
        <f>AA1807-XJO_90DSMR</f>
        <v>#DIV/0!</v>
      </c>
      <c r="AC1807" s="83" t="e">
        <f t="shared" si="86"/>
        <v>#DIV/0!</v>
      </c>
    </row>
    <row r="1808" spans="25:29" x14ac:dyDescent="0.25">
      <c r="Y1808" s="84">
        <f>EOD_T-A1808</f>
        <v>42094</v>
      </c>
      <c r="Z1808" s="83">
        <f t="shared" si="84"/>
        <v>0</v>
      </c>
      <c r="AA1808" s="83" t="e">
        <f t="shared" si="85"/>
        <v>#DIV/0!</v>
      </c>
      <c r="AB1808" s="83" t="e">
        <f>AA1808-XJO_90DSMR</f>
        <v>#DIV/0!</v>
      </c>
      <c r="AC1808" s="83" t="e">
        <f t="shared" si="86"/>
        <v>#DIV/0!</v>
      </c>
    </row>
    <row r="1809" spans="25:29" x14ac:dyDescent="0.25">
      <c r="Y1809" s="84">
        <f>EOD_T-A1809</f>
        <v>42094</v>
      </c>
      <c r="Z1809" s="83">
        <f t="shared" si="84"/>
        <v>0</v>
      </c>
      <c r="AA1809" s="83" t="e">
        <f t="shared" si="85"/>
        <v>#DIV/0!</v>
      </c>
      <c r="AB1809" s="83" t="e">
        <f>AA1809-XJO_90DSMR</f>
        <v>#DIV/0!</v>
      </c>
      <c r="AC1809" s="83" t="e">
        <f t="shared" si="86"/>
        <v>#DIV/0!</v>
      </c>
    </row>
    <row r="1810" spans="25:29" x14ac:dyDescent="0.25">
      <c r="Y1810" s="84">
        <f>EOD_T-A1810</f>
        <v>42094</v>
      </c>
      <c r="Z1810" s="83">
        <f t="shared" si="84"/>
        <v>0</v>
      </c>
      <c r="AA1810" s="83" t="e">
        <f t="shared" si="85"/>
        <v>#DIV/0!</v>
      </c>
      <c r="AB1810" s="83" t="e">
        <f>AA1810-XJO_90DSMR</f>
        <v>#DIV/0!</v>
      </c>
      <c r="AC1810" s="83" t="e">
        <f t="shared" si="86"/>
        <v>#DIV/0!</v>
      </c>
    </row>
    <row r="1811" spans="25:29" x14ac:dyDescent="0.25">
      <c r="Y1811" s="84">
        <f>EOD_T-A1811</f>
        <v>42094</v>
      </c>
      <c r="Z1811" s="83">
        <f t="shared" si="84"/>
        <v>0</v>
      </c>
      <c r="AA1811" s="83" t="e">
        <f t="shared" si="85"/>
        <v>#DIV/0!</v>
      </c>
      <c r="AB1811" s="83" t="e">
        <f>AA1811-XJO_90DSMR</f>
        <v>#DIV/0!</v>
      </c>
      <c r="AC1811" s="83" t="e">
        <f t="shared" si="86"/>
        <v>#DIV/0!</v>
      </c>
    </row>
    <row r="1812" spans="25:29" x14ac:dyDescent="0.25">
      <c r="Y1812" s="84">
        <f>EOD_T-A1812</f>
        <v>42094</v>
      </c>
      <c r="Z1812" s="83">
        <f t="shared" si="84"/>
        <v>0</v>
      </c>
      <c r="AA1812" s="83" t="e">
        <f t="shared" si="85"/>
        <v>#DIV/0!</v>
      </c>
      <c r="AB1812" s="83" t="e">
        <f>AA1812-XJO_90DSMR</f>
        <v>#DIV/0!</v>
      </c>
      <c r="AC1812" s="83" t="e">
        <f t="shared" si="86"/>
        <v>#DIV/0!</v>
      </c>
    </row>
    <row r="1813" spans="25:29" x14ac:dyDescent="0.25">
      <c r="Y1813" s="84">
        <f>EOD_T-A1813</f>
        <v>42094</v>
      </c>
      <c r="Z1813" s="83">
        <f t="shared" si="84"/>
        <v>0</v>
      </c>
      <c r="AA1813" s="83" t="e">
        <f t="shared" si="85"/>
        <v>#DIV/0!</v>
      </c>
      <c r="AB1813" s="83" t="e">
        <f>AA1813-XJO_90DSMR</f>
        <v>#DIV/0!</v>
      </c>
      <c r="AC1813" s="83" t="e">
        <f t="shared" si="86"/>
        <v>#DIV/0!</v>
      </c>
    </row>
    <row r="1814" spans="25:29" x14ac:dyDescent="0.25">
      <c r="Y1814" s="84">
        <f>EOD_T-A1814</f>
        <v>42094</v>
      </c>
      <c r="Z1814" s="83">
        <f t="shared" si="84"/>
        <v>0</v>
      </c>
      <c r="AA1814" s="83" t="e">
        <f t="shared" si="85"/>
        <v>#DIV/0!</v>
      </c>
      <c r="AB1814" s="83" t="e">
        <f>AA1814-XJO_90DSMR</f>
        <v>#DIV/0!</v>
      </c>
      <c r="AC1814" s="83" t="e">
        <f t="shared" si="86"/>
        <v>#DIV/0!</v>
      </c>
    </row>
    <row r="1815" spans="25:29" x14ac:dyDescent="0.25">
      <c r="Y1815" s="84">
        <f>EOD_T-A1815</f>
        <v>42094</v>
      </c>
      <c r="Z1815" s="83">
        <f t="shared" si="84"/>
        <v>0</v>
      </c>
      <c r="AA1815" s="83" t="e">
        <f t="shared" si="85"/>
        <v>#DIV/0!</v>
      </c>
      <c r="AB1815" s="83" t="e">
        <f>AA1815-XJO_90DSMR</f>
        <v>#DIV/0!</v>
      </c>
      <c r="AC1815" s="83" t="e">
        <f t="shared" si="86"/>
        <v>#DIV/0!</v>
      </c>
    </row>
    <row r="1816" spans="25:29" x14ac:dyDescent="0.25">
      <c r="Y1816" s="84">
        <f>EOD_T-A1816</f>
        <v>42094</v>
      </c>
      <c r="Z1816" s="83">
        <f t="shared" si="84"/>
        <v>0</v>
      </c>
      <c r="AA1816" s="83" t="e">
        <f t="shared" si="85"/>
        <v>#DIV/0!</v>
      </c>
      <c r="AB1816" s="83" t="e">
        <f>AA1816-XJO_90DSMR</f>
        <v>#DIV/0!</v>
      </c>
      <c r="AC1816" s="83" t="e">
        <f t="shared" si="86"/>
        <v>#DIV/0!</v>
      </c>
    </row>
    <row r="1817" spans="25:29" x14ac:dyDescent="0.25">
      <c r="Y1817" s="84">
        <f>EOD_T-A1817</f>
        <v>42094</v>
      </c>
      <c r="Z1817" s="83">
        <f t="shared" si="84"/>
        <v>0</v>
      </c>
      <c r="AA1817" s="83" t="e">
        <f t="shared" si="85"/>
        <v>#DIV/0!</v>
      </c>
      <c r="AB1817" s="83" t="e">
        <f>AA1817-XJO_90DSMR</f>
        <v>#DIV/0!</v>
      </c>
      <c r="AC1817" s="83" t="e">
        <f t="shared" si="86"/>
        <v>#DIV/0!</v>
      </c>
    </row>
    <row r="1818" spans="25:29" x14ac:dyDescent="0.25">
      <c r="Y1818" s="84">
        <f>EOD_T-A1818</f>
        <v>42094</v>
      </c>
      <c r="Z1818" s="83">
        <f t="shared" si="84"/>
        <v>0</v>
      </c>
      <c r="AA1818" s="83" t="e">
        <f t="shared" si="85"/>
        <v>#DIV/0!</v>
      </c>
      <c r="AB1818" s="83" t="e">
        <f>AA1818-XJO_90DSMR</f>
        <v>#DIV/0!</v>
      </c>
      <c r="AC1818" s="83" t="e">
        <f t="shared" si="86"/>
        <v>#DIV/0!</v>
      </c>
    </row>
    <row r="1819" spans="25:29" x14ac:dyDescent="0.25">
      <c r="Y1819" s="84">
        <f>EOD_T-A1819</f>
        <v>42094</v>
      </c>
      <c r="Z1819" s="83">
        <f t="shared" si="84"/>
        <v>0</v>
      </c>
      <c r="AA1819" s="83" t="e">
        <f t="shared" si="85"/>
        <v>#DIV/0!</v>
      </c>
      <c r="AB1819" s="83" t="e">
        <f>AA1819-XJO_90DSMR</f>
        <v>#DIV/0!</v>
      </c>
      <c r="AC1819" s="83" t="e">
        <f t="shared" si="86"/>
        <v>#DIV/0!</v>
      </c>
    </row>
    <row r="1820" spans="25:29" x14ac:dyDescent="0.25">
      <c r="Y1820" s="84">
        <f>EOD_T-A1820</f>
        <v>42094</v>
      </c>
      <c r="Z1820" s="83">
        <f t="shared" si="84"/>
        <v>0</v>
      </c>
      <c r="AA1820" s="83" t="e">
        <f t="shared" si="85"/>
        <v>#DIV/0!</v>
      </c>
      <c r="AB1820" s="83" t="e">
        <f>AA1820-XJO_90DSMR</f>
        <v>#DIV/0!</v>
      </c>
      <c r="AC1820" s="83" t="e">
        <f t="shared" si="86"/>
        <v>#DIV/0!</v>
      </c>
    </row>
    <row r="1821" spans="25:29" x14ac:dyDescent="0.25">
      <c r="Y1821" s="84">
        <f>EOD_T-A1821</f>
        <v>42094</v>
      </c>
      <c r="Z1821" s="83">
        <f t="shared" si="84"/>
        <v>0</v>
      </c>
      <c r="AA1821" s="83" t="e">
        <f t="shared" si="85"/>
        <v>#DIV/0!</v>
      </c>
      <c r="AB1821" s="83" t="e">
        <f>AA1821-XJO_90DSMR</f>
        <v>#DIV/0!</v>
      </c>
      <c r="AC1821" s="83" t="e">
        <f t="shared" si="86"/>
        <v>#DIV/0!</v>
      </c>
    </row>
    <row r="1822" spans="25:29" x14ac:dyDescent="0.25">
      <c r="Y1822" s="84">
        <f>EOD_T-A1822</f>
        <v>42094</v>
      </c>
      <c r="Z1822" s="83">
        <f t="shared" si="84"/>
        <v>0</v>
      </c>
      <c r="AA1822" s="83" t="e">
        <f t="shared" si="85"/>
        <v>#DIV/0!</v>
      </c>
      <c r="AB1822" s="83" t="e">
        <f>AA1822-XJO_90DSMR</f>
        <v>#DIV/0!</v>
      </c>
      <c r="AC1822" s="83" t="e">
        <f t="shared" si="86"/>
        <v>#DIV/0!</v>
      </c>
    </row>
    <row r="1823" spans="25:29" x14ac:dyDescent="0.25">
      <c r="Y1823" s="84">
        <f>EOD_T-A1823</f>
        <v>42094</v>
      </c>
      <c r="Z1823" s="83">
        <f t="shared" si="84"/>
        <v>0</v>
      </c>
      <c r="AA1823" s="83" t="e">
        <f t="shared" si="85"/>
        <v>#DIV/0!</v>
      </c>
      <c r="AB1823" s="83" t="e">
        <f>AA1823-XJO_90DSMR</f>
        <v>#DIV/0!</v>
      </c>
      <c r="AC1823" s="83" t="e">
        <f t="shared" si="86"/>
        <v>#DIV/0!</v>
      </c>
    </row>
    <row r="1824" spans="25:29" x14ac:dyDescent="0.25">
      <c r="Y1824" s="84">
        <f>EOD_T-A1824</f>
        <v>42094</v>
      </c>
      <c r="Z1824" s="83">
        <f t="shared" si="84"/>
        <v>0</v>
      </c>
      <c r="AA1824" s="83" t="e">
        <f t="shared" si="85"/>
        <v>#DIV/0!</v>
      </c>
      <c r="AB1824" s="83" t="e">
        <f>AA1824-XJO_90DSMR</f>
        <v>#DIV/0!</v>
      </c>
      <c r="AC1824" s="83" t="e">
        <f t="shared" si="86"/>
        <v>#DIV/0!</v>
      </c>
    </row>
    <row r="1825" spans="25:29" x14ac:dyDescent="0.25">
      <c r="Y1825" s="84">
        <f>EOD_T-A1825</f>
        <v>42094</v>
      </c>
      <c r="Z1825" s="83">
        <f t="shared" si="84"/>
        <v>0</v>
      </c>
      <c r="AA1825" s="83" t="e">
        <f t="shared" si="85"/>
        <v>#DIV/0!</v>
      </c>
      <c r="AB1825" s="83" t="e">
        <f>AA1825-XJO_90DSMR</f>
        <v>#DIV/0!</v>
      </c>
      <c r="AC1825" s="83" t="e">
        <f t="shared" si="86"/>
        <v>#DIV/0!</v>
      </c>
    </row>
    <row r="1826" spans="25:29" x14ac:dyDescent="0.25">
      <c r="Y1826" s="84">
        <f>EOD_T-A1826</f>
        <v>42094</v>
      </c>
      <c r="Z1826" s="83">
        <f t="shared" si="84"/>
        <v>0</v>
      </c>
      <c r="AA1826" s="83" t="e">
        <f t="shared" si="85"/>
        <v>#DIV/0!</v>
      </c>
      <c r="AB1826" s="83" t="e">
        <f>AA1826-XJO_90DSMR</f>
        <v>#DIV/0!</v>
      </c>
      <c r="AC1826" s="83" t="e">
        <f t="shared" si="86"/>
        <v>#DIV/0!</v>
      </c>
    </row>
    <row r="1827" spans="25:29" x14ac:dyDescent="0.25">
      <c r="Y1827" s="84">
        <f>EOD_T-A1827</f>
        <v>42094</v>
      </c>
      <c r="Z1827" s="83">
        <f t="shared" si="84"/>
        <v>0</v>
      </c>
      <c r="AA1827" s="83" t="e">
        <f t="shared" si="85"/>
        <v>#DIV/0!</v>
      </c>
      <c r="AB1827" s="83" t="e">
        <f>AA1827-XJO_90DSMR</f>
        <v>#DIV/0!</v>
      </c>
      <c r="AC1827" s="83" t="e">
        <f t="shared" si="86"/>
        <v>#DIV/0!</v>
      </c>
    </row>
    <row r="1828" spans="25:29" x14ac:dyDescent="0.25">
      <c r="Y1828" s="84">
        <f>EOD_T-A1828</f>
        <v>42094</v>
      </c>
      <c r="Z1828" s="83">
        <f t="shared" si="84"/>
        <v>0</v>
      </c>
      <c r="AA1828" s="83" t="e">
        <f t="shared" si="85"/>
        <v>#DIV/0!</v>
      </c>
      <c r="AB1828" s="83" t="e">
        <f>AA1828-XJO_90DSMR</f>
        <v>#DIV/0!</v>
      </c>
      <c r="AC1828" s="83" t="e">
        <f t="shared" si="86"/>
        <v>#DIV/0!</v>
      </c>
    </row>
    <row r="1829" spans="25:29" x14ac:dyDescent="0.25">
      <c r="Y1829" s="84">
        <f>EOD_T-A1829</f>
        <v>42094</v>
      </c>
      <c r="Z1829" s="83">
        <f t="shared" si="84"/>
        <v>0</v>
      </c>
      <c r="AA1829" s="83" t="e">
        <f t="shared" si="85"/>
        <v>#DIV/0!</v>
      </c>
      <c r="AB1829" s="83" t="e">
        <f>AA1829-XJO_90DSMR</f>
        <v>#DIV/0!</v>
      </c>
      <c r="AC1829" s="83" t="e">
        <f t="shared" si="86"/>
        <v>#DIV/0!</v>
      </c>
    </row>
    <row r="1830" spans="25:29" x14ac:dyDescent="0.25">
      <c r="Y1830" s="84">
        <f>EOD_T-A1830</f>
        <v>42094</v>
      </c>
      <c r="Z1830" s="83">
        <f t="shared" si="84"/>
        <v>0</v>
      </c>
      <c r="AA1830" s="83" t="e">
        <f t="shared" si="85"/>
        <v>#DIV/0!</v>
      </c>
      <c r="AB1830" s="83" t="e">
        <f>AA1830-XJO_90DSMR</f>
        <v>#DIV/0!</v>
      </c>
      <c r="AC1830" s="83" t="e">
        <f t="shared" si="86"/>
        <v>#DIV/0!</v>
      </c>
    </row>
    <row r="1831" spans="25:29" x14ac:dyDescent="0.25">
      <c r="Y1831" s="84">
        <f>EOD_T-A1831</f>
        <v>42094</v>
      </c>
      <c r="Z1831" s="83">
        <f t="shared" si="84"/>
        <v>0</v>
      </c>
      <c r="AA1831" s="83" t="e">
        <f t="shared" si="85"/>
        <v>#DIV/0!</v>
      </c>
      <c r="AB1831" s="83" t="e">
        <f>AA1831-XJO_90DSMR</f>
        <v>#DIV/0!</v>
      </c>
      <c r="AC1831" s="83" t="e">
        <f t="shared" si="86"/>
        <v>#DIV/0!</v>
      </c>
    </row>
    <row r="1832" spans="25:29" x14ac:dyDescent="0.25">
      <c r="Y1832" s="84">
        <f>EOD_T-A1832</f>
        <v>42094</v>
      </c>
      <c r="Z1832" s="83">
        <f t="shared" si="84"/>
        <v>0</v>
      </c>
      <c r="AA1832" s="83" t="e">
        <f t="shared" si="85"/>
        <v>#DIV/0!</v>
      </c>
      <c r="AB1832" s="83" t="e">
        <f>AA1832-XJO_90DSMR</f>
        <v>#DIV/0!</v>
      </c>
      <c r="AC1832" s="83" t="e">
        <f t="shared" si="86"/>
        <v>#DIV/0!</v>
      </c>
    </row>
    <row r="1833" spans="25:29" x14ac:dyDescent="0.25">
      <c r="Y1833" s="84">
        <f>EOD_T-A1833</f>
        <v>42094</v>
      </c>
      <c r="Z1833" s="83">
        <f t="shared" si="84"/>
        <v>0</v>
      </c>
      <c r="AA1833" s="83" t="e">
        <f t="shared" si="85"/>
        <v>#DIV/0!</v>
      </c>
      <c r="AB1833" s="83" t="e">
        <f>AA1833-XJO_90DSMR</f>
        <v>#DIV/0!</v>
      </c>
      <c r="AC1833" s="83" t="e">
        <f t="shared" si="86"/>
        <v>#DIV/0!</v>
      </c>
    </row>
    <row r="1834" spans="25:29" x14ac:dyDescent="0.25">
      <c r="Y1834" s="84">
        <f>EOD_T-A1834</f>
        <v>42094</v>
      </c>
      <c r="Z1834" s="83">
        <f t="shared" si="84"/>
        <v>0</v>
      </c>
      <c r="AA1834" s="83" t="e">
        <f t="shared" si="85"/>
        <v>#DIV/0!</v>
      </c>
      <c r="AB1834" s="83" t="e">
        <f>AA1834-XJO_90DSMR</f>
        <v>#DIV/0!</v>
      </c>
      <c r="AC1834" s="83" t="e">
        <f t="shared" si="86"/>
        <v>#DIV/0!</v>
      </c>
    </row>
    <row r="1835" spans="25:29" x14ac:dyDescent="0.25">
      <c r="Y1835" s="84">
        <f>EOD_T-A1835</f>
        <v>42094</v>
      </c>
      <c r="Z1835" s="83">
        <f t="shared" si="84"/>
        <v>0</v>
      </c>
      <c r="AA1835" s="83" t="e">
        <f t="shared" si="85"/>
        <v>#DIV/0!</v>
      </c>
      <c r="AB1835" s="83" t="e">
        <f>AA1835-XJO_90DSMR</f>
        <v>#DIV/0!</v>
      </c>
      <c r="AC1835" s="83" t="e">
        <f t="shared" si="86"/>
        <v>#DIV/0!</v>
      </c>
    </row>
    <row r="1836" spans="25:29" x14ac:dyDescent="0.25">
      <c r="Y1836" s="84">
        <f>EOD_T-A1836</f>
        <v>42094</v>
      </c>
      <c r="Z1836" s="83">
        <f t="shared" si="84"/>
        <v>0</v>
      </c>
      <c r="AA1836" s="83" t="e">
        <f t="shared" si="85"/>
        <v>#DIV/0!</v>
      </c>
      <c r="AB1836" s="83" t="e">
        <f>AA1836-XJO_90DSMR</f>
        <v>#DIV/0!</v>
      </c>
      <c r="AC1836" s="83" t="e">
        <f t="shared" si="86"/>
        <v>#DIV/0!</v>
      </c>
    </row>
    <row r="1837" spans="25:29" x14ac:dyDescent="0.25">
      <c r="Y1837" s="84">
        <f>EOD_T-A1837</f>
        <v>42094</v>
      </c>
      <c r="Z1837" s="83">
        <f t="shared" si="84"/>
        <v>0</v>
      </c>
      <c r="AA1837" s="83" t="e">
        <f t="shared" si="85"/>
        <v>#DIV/0!</v>
      </c>
      <c r="AB1837" s="83" t="e">
        <f>AA1837-XJO_90DSMR</f>
        <v>#DIV/0!</v>
      </c>
      <c r="AC1837" s="83" t="e">
        <f t="shared" si="86"/>
        <v>#DIV/0!</v>
      </c>
    </row>
    <row r="1838" spans="25:29" x14ac:dyDescent="0.25">
      <c r="Y1838" s="84">
        <f>EOD_T-A1838</f>
        <v>42094</v>
      </c>
      <c r="Z1838" s="83">
        <f t="shared" si="84"/>
        <v>0</v>
      </c>
      <c r="AA1838" s="83" t="e">
        <f t="shared" si="85"/>
        <v>#DIV/0!</v>
      </c>
      <c r="AB1838" s="83" t="e">
        <f>AA1838-XJO_90DSMR</f>
        <v>#DIV/0!</v>
      </c>
      <c r="AC1838" s="83" t="e">
        <f t="shared" si="86"/>
        <v>#DIV/0!</v>
      </c>
    </row>
    <row r="1839" spans="25:29" x14ac:dyDescent="0.25">
      <c r="Y1839" s="84">
        <f>EOD_T-A1839</f>
        <v>42094</v>
      </c>
      <c r="Z1839" s="83">
        <f t="shared" si="84"/>
        <v>0</v>
      </c>
      <c r="AA1839" s="83" t="e">
        <f t="shared" si="85"/>
        <v>#DIV/0!</v>
      </c>
      <c r="AB1839" s="83" t="e">
        <f>AA1839-XJO_90DSMR</f>
        <v>#DIV/0!</v>
      </c>
      <c r="AC1839" s="83" t="e">
        <f t="shared" si="86"/>
        <v>#DIV/0!</v>
      </c>
    </row>
    <row r="1840" spans="25:29" x14ac:dyDescent="0.25">
      <c r="Y1840" s="84">
        <f>EOD_T-A1840</f>
        <v>42094</v>
      </c>
      <c r="Z1840" s="83">
        <f t="shared" si="84"/>
        <v>0</v>
      </c>
      <c r="AA1840" s="83" t="e">
        <f t="shared" si="85"/>
        <v>#DIV/0!</v>
      </c>
      <c r="AB1840" s="83" t="e">
        <f>AA1840-XJO_90DSMR</f>
        <v>#DIV/0!</v>
      </c>
      <c r="AC1840" s="83" t="e">
        <f t="shared" si="86"/>
        <v>#DIV/0!</v>
      </c>
    </row>
    <row r="1841" spans="25:29" x14ac:dyDescent="0.25">
      <c r="Y1841" s="84">
        <f>EOD_T-A1841</f>
        <v>42094</v>
      </c>
      <c r="Z1841" s="83">
        <f t="shared" si="84"/>
        <v>0</v>
      </c>
      <c r="AA1841" s="83" t="e">
        <f t="shared" si="85"/>
        <v>#DIV/0!</v>
      </c>
      <c r="AB1841" s="83" t="e">
        <f>AA1841-XJO_90DSMR</f>
        <v>#DIV/0!</v>
      </c>
      <c r="AC1841" s="83" t="e">
        <f t="shared" si="86"/>
        <v>#DIV/0!</v>
      </c>
    </row>
    <row r="1842" spans="25:29" x14ac:dyDescent="0.25">
      <c r="Y1842" s="84">
        <f>EOD_T-A1842</f>
        <v>42094</v>
      </c>
      <c r="Z1842" s="83">
        <f t="shared" si="84"/>
        <v>0</v>
      </c>
      <c r="AA1842" s="83" t="e">
        <f t="shared" si="85"/>
        <v>#DIV/0!</v>
      </c>
      <c r="AB1842" s="83" t="e">
        <f>AA1842-XJO_90DSMR</f>
        <v>#DIV/0!</v>
      </c>
      <c r="AC1842" s="83" t="e">
        <f t="shared" si="86"/>
        <v>#DIV/0!</v>
      </c>
    </row>
    <row r="1843" spans="25:29" x14ac:dyDescent="0.25">
      <c r="Y1843" s="84">
        <f>EOD_T-A1843</f>
        <v>42094</v>
      </c>
      <c r="Z1843" s="83">
        <f t="shared" si="84"/>
        <v>0</v>
      </c>
      <c r="AA1843" s="83" t="e">
        <f t="shared" si="85"/>
        <v>#DIV/0!</v>
      </c>
      <c r="AB1843" s="83" t="e">
        <f>AA1843-XJO_90DSMR</f>
        <v>#DIV/0!</v>
      </c>
      <c r="AC1843" s="83" t="e">
        <f t="shared" si="86"/>
        <v>#DIV/0!</v>
      </c>
    </row>
    <row r="1844" spans="25:29" x14ac:dyDescent="0.25">
      <c r="Y1844" s="84">
        <f>EOD_T-A1844</f>
        <v>42094</v>
      </c>
      <c r="Z1844" s="83">
        <f t="shared" si="84"/>
        <v>0</v>
      </c>
      <c r="AA1844" s="83" t="e">
        <f t="shared" si="85"/>
        <v>#DIV/0!</v>
      </c>
      <c r="AB1844" s="83" t="e">
        <f>AA1844-XJO_90DSMR</f>
        <v>#DIV/0!</v>
      </c>
      <c r="AC1844" s="83" t="e">
        <f t="shared" si="86"/>
        <v>#DIV/0!</v>
      </c>
    </row>
    <row r="1845" spans="25:29" x14ac:dyDescent="0.25">
      <c r="Y1845" s="84">
        <f>EOD_T-A1845</f>
        <v>42094</v>
      </c>
      <c r="Z1845" s="83">
        <f t="shared" si="84"/>
        <v>0</v>
      </c>
      <c r="AA1845" s="83" t="e">
        <f t="shared" si="85"/>
        <v>#DIV/0!</v>
      </c>
      <c r="AB1845" s="83" t="e">
        <f>AA1845-XJO_90DSMR</f>
        <v>#DIV/0!</v>
      </c>
      <c r="AC1845" s="83" t="e">
        <f t="shared" si="86"/>
        <v>#DIV/0!</v>
      </c>
    </row>
    <row r="1846" spans="25:29" x14ac:dyDescent="0.25">
      <c r="Y1846" s="84">
        <f>EOD_T-A1846</f>
        <v>42094</v>
      </c>
      <c r="Z1846" s="83">
        <f t="shared" si="84"/>
        <v>0</v>
      </c>
      <c r="AA1846" s="83" t="e">
        <f t="shared" si="85"/>
        <v>#DIV/0!</v>
      </c>
      <c r="AB1846" s="83" t="e">
        <f>AA1846-XJO_90DSMR</f>
        <v>#DIV/0!</v>
      </c>
      <c r="AC1846" s="83" t="e">
        <f t="shared" si="86"/>
        <v>#DIV/0!</v>
      </c>
    </row>
    <row r="1847" spans="25:29" x14ac:dyDescent="0.25">
      <c r="Y1847" s="84">
        <f>EOD_T-A1847</f>
        <v>42094</v>
      </c>
      <c r="Z1847" s="83">
        <f t="shared" si="84"/>
        <v>0</v>
      </c>
      <c r="AA1847" s="83" t="e">
        <f t="shared" si="85"/>
        <v>#DIV/0!</v>
      </c>
      <c r="AB1847" s="83" t="e">
        <f>AA1847-XJO_90DSMR</f>
        <v>#DIV/0!</v>
      </c>
      <c r="AC1847" s="83" t="e">
        <f t="shared" si="86"/>
        <v>#DIV/0!</v>
      </c>
    </row>
    <row r="1848" spans="25:29" x14ac:dyDescent="0.25">
      <c r="Y1848" s="84">
        <f>EOD_T-A1848</f>
        <v>42094</v>
      </c>
      <c r="Z1848" s="83">
        <f t="shared" si="84"/>
        <v>0</v>
      </c>
      <c r="AA1848" s="83" t="e">
        <f t="shared" si="85"/>
        <v>#DIV/0!</v>
      </c>
      <c r="AB1848" s="83" t="e">
        <f>AA1848-XJO_90DSMR</f>
        <v>#DIV/0!</v>
      </c>
      <c r="AC1848" s="83" t="e">
        <f t="shared" si="86"/>
        <v>#DIV/0!</v>
      </c>
    </row>
    <row r="1849" spans="25:29" x14ac:dyDescent="0.25">
      <c r="Y1849" s="84">
        <f>EOD_T-A1849</f>
        <v>42094</v>
      </c>
      <c r="Z1849" s="83">
        <f t="shared" si="84"/>
        <v>0</v>
      </c>
      <c r="AA1849" s="83" t="e">
        <f t="shared" si="85"/>
        <v>#DIV/0!</v>
      </c>
      <c r="AB1849" s="83" t="e">
        <f>AA1849-XJO_90DSMR</f>
        <v>#DIV/0!</v>
      </c>
      <c r="AC1849" s="83" t="e">
        <f t="shared" si="86"/>
        <v>#DIV/0!</v>
      </c>
    </row>
    <row r="1850" spans="25:29" x14ac:dyDescent="0.25">
      <c r="Y1850" s="84">
        <f>EOD_T-A1850</f>
        <v>42094</v>
      </c>
      <c r="Z1850" s="83">
        <f t="shared" si="84"/>
        <v>0</v>
      </c>
      <c r="AA1850" s="83" t="e">
        <f t="shared" si="85"/>
        <v>#DIV/0!</v>
      </c>
      <c r="AB1850" s="83" t="e">
        <f>AA1850-XJO_90DSMR</f>
        <v>#DIV/0!</v>
      </c>
      <c r="AC1850" s="83" t="e">
        <f t="shared" si="86"/>
        <v>#DIV/0!</v>
      </c>
    </row>
    <row r="1851" spans="25:29" x14ac:dyDescent="0.25">
      <c r="Y1851" s="84">
        <f>EOD_T-A1851</f>
        <v>42094</v>
      </c>
      <c r="Z1851" s="83">
        <f t="shared" si="84"/>
        <v>0</v>
      </c>
      <c r="AA1851" s="83" t="e">
        <f t="shared" si="85"/>
        <v>#DIV/0!</v>
      </c>
      <c r="AB1851" s="83" t="e">
        <f>AA1851-XJO_90DSMR</f>
        <v>#DIV/0!</v>
      </c>
      <c r="AC1851" s="83" t="e">
        <f t="shared" si="86"/>
        <v>#DIV/0!</v>
      </c>
    </row>
    <row r="1852" spans="25:29" x14ac:dyDescent="0.25">
      <c r="Y1852" s="84">
        <f>EOD_T-A1852</f>
        <v>42094</v>
      </c>
      <c r="Z1852" s="83">
        <f t="shared" si="84"/>
        <v>0</v>
      </c>
      <c r="AA1852" s="83" t="e">
        <f t="shared" si="85"/>
        <v>#DIV/0!</v>
      </c>
      <c r="AB1852" s="83" t="e">
        <f>AA1852-XJO_90DSMR</f>
        <v>#DIV/0!</v>
      </c>
      <c r="AC1852" s="83" t="e">
        <f t="shared" si="86"/>
        <v>#DIV/0!</v>
      </c>
    </row>
    <row r="1853" spans="25:29" x14ac:dyDescent="0.25">
      <c r="Y1853" s="84">
        <f>EOD_T-A1853</f>
        <v>42094</v>
      </c>
      <c r="Z1853" s="83">
        <f t="shared" si="84"/>
        <v>0</v>
      </c>
      <c r="AA1853" s="83" t="e">
        <f t="shared" si="85"/>
        <v>#DIV/0!</v>
      </c>
      <c r="AB1853" s="83" t="e">
        <f>AA1853-XJO_90DSMR</f>
        <v>#DIV/0!</v>
      </c>
      <c r="AC1853" s="83" t="e">
        <f t="shared" si="86"/>
        <v>#DIV/0!</v>
      </c>
    </row>
    <row r="1854" spans="25:29" x14ac:dyDescent="0.25">
      <c r="Y1854" s="84">
        <f>EOD_T-A1854</f>
        <v>42094</v>
      </c>
      <c r="Z1854" s="83">
        <f t="shared" si="84"/>
        <v>0</v>
      </c>
      <c r="AA1854" s="83" t="e">
        <f t="shared" si="85"/>
        <v>#DIV/0!</v>
      </c>
      <c r="AB1854" s="83" t="e">
        <f>AA1854-XJO_90DSMR</f>
        <v>#DIV/0!</v>
      </c>
      <c r="AC1854" s="83" t="e">
        <f t="shared" si="86"/>
        <v>#DIV/0!</v>
      </c>
    </row>
    <row r="1855" spans="25:29" x14ac:dyDescent="0.25">
      <c r="Y1855" s="84">
        <f>EOD_T-A1855</f>
        <v>42094</v>
      </c>
      <c r="Z1855" s="83">
        <f t="shared" si="84"/>
        <v>0</v>
      </c>
      <c r="AA1855" s="83" t="e">
        <f t="shared" si="85"/>
        <v>#DIV/0!</v>
      </c>
      <c r="AB1855" s="83" t="e">
        <f>AA1855-XJO_90DSMR</f>
        <v>#DIV/0!</v>
      </c>
      <c r="AC1855" s="83" t="e">
        <f t="shared" si="86"/>
        <v>#DIV/0!</v>
      </c>
    </row>
    <row r="1856" spans="25:29" x14ac:dyDescent="0.25">
      <c r="Y1856" s="84">
        <f>EOD_T-A1856</f>
        <v>42094</v>
      </c>
      <c r="Z1856" s="83">
        <f t="shared" si="84"/>
        <v>0</v>
      </c>
      <c r="AA1856" s="83" t="e">
        <f t="shared" si="85"/>
        <v>#DIV/0!</v>
      </c>
      <c r="AB1856" s="83" t="e">
        <f>AA1856-XJO_90DSMR</f>
        <v>#DIV/0!</v>
      </c>
      <c r="AC1856" s="83" t="e">
        <f t="shared" si="86"/>
        <v>#DIV/0!</v>
      </c>
    </row>
    <row r="1857" spans="25:29" x14ac:dyDescent="0.25">
      <c r="Y1857" s="84">
        <f>EOD_T-A1857</f>
        <v>42094</v>
      </c>
      <c r="Z1857" s="83">
        <f t="shared" si="84"/>
        <v>0</v>
      </c>
      <c r="AA1857" s="83" t="e">
        <f t="shared" si="85"/>
        <v>#DIV/0!</v>
      </c>
      <c r="AB1857" s="83" t="e">
        <f>AA1857-XJO_90DSMR</f>
        <v>#DIV/0!</v>
      </c>
      <c r="AC1857" s="83" t="e">
        <f t="shared" si="86"/>
        <v>#DIV/0!</v>
      </c>
    </row>
    <row r="1858" spans="25:29" x14ac:dyDescent="0.25">
      <c r="Y1858" s="84">
        <f>EOD_T-A1858</f>
        <v>42094</v>
      </c>
      <c r="Z1858" s="83">
        <f t="shared" si="84"/>
        <v>0</v>
      </c>
      <c r="AA1858" s="83" t="e">
        <f t="shared" si="85"/>
        <v>#DIV/0!</v>
      </c>
      <c r="AB1858" s="83" t="e">
        <f>AA1858-XJO_90DSMR</f>
        <v>#DIV/0!</v>
      </c>
      <c r="AC1858" s="83" t="e">
        <f t="shared" si="86"/>
        <v>#DIV/0!</v>
      </c>
    </row>
    <row r="1859" spans="25:29" x14ac:dyDescent="0.25">
      <c r="Y1859" s="84">
        <f>EOD_T-A1859</f>
        <v>42094</v>
      </c>
      <c r="Z1859" s="83">
        <f t="shared" si="84"/>
        <v>0</v>
      </c>
      <c r="AA1859" s="83" t="e">
        <f t="shared" si="85"/>
        <v>#DIV/0!</v>
      </c>
      <c r="AB1859" s="83" t="e">
        <f>AA1859-XJO_90DSMR</f>
        <v>#DIV/0!</v>
      </c>
      <c r="AC1859" s="83" t="e">
        <f t="shared" si="86"/>
        <v>#DIV/0!</v>
      </c>
    </row>
    <row r="1860" spans="25:29" x14ac:dyDescent="0.25">
      <c r="Y1860" s="84">
        <f>EOD_T-A1860</f>
        <v>42094</v>
      </c>
      <c r="Z1860" s="83">
        <f t="shared" si="84"/>
        <v>0</v>
      </c>
      <c r="AA1860" s="83" t="e">
        <f t="shared" si="85"/>
        <v>#DIV/0!</v>
      </c>
      <c r="AB1860" s="83" t="e">
        <f>AA1860-XJO_90DSMR</f>
        <v>#DIV/0!</v>
      </c>
      <c r="AC1860" s="83" t="e">
        <f t="shared" si="86"/>
        <v>#DIV/0!</v>
      </c>
    </row>
    <row r="1861" spans="25:29" x14ac:dyDescent="0.25">
      <c r="Y1861" s="84">
        <f>EOD_T-A1861</f>
        <v>42094</v>
      </c>
      <c r="Z1861" s="83">
        <f t="shared" si="84"/>
        <v>0</v>
      </c>
      <c r="AA1861" s="83" t="e">
        <f t="shared" si="85"/>
        <v>#DIV/0!</v>
      </c>
      <c r="AB1861" s="83" t="e">
        <f>AA1861-XJO_90DSMR</f>
        <v>#DIV/0!</v>
      </c>
      <c r="AC1861" s="83" t="e">
        <f t="shared" si="86"/>
        <v>#DIV/0!</v>
      </c>
    </row>
    <row r="1862" spans="25:29" x14ac:dyDescent="0.25">
      <c r="Y1862" s="84">
        <f>EOD_T-A1862</f>
        <v>42094</v>
      </c>
      <c r="Z1862" s="83">
        <f t="shared" si="84"/>
        <v>0</v>
      </c>
      <c r="AA1862" s="83" t="e">
        <f t="shared" si="85"/>
        <v>#DIV/0!</v>
      </c>
      <c r="AB1862" s="83" t="e">
        <f>AA1862-XJO_90DSMR</f>
        <v>#DIV/0!</v>
      </c>
      <c r="AC1862" s="83" t="e">
        <f t="shared" si="86"/>
        <v>#DIV/0!</v>
      </c>
    </row>
    <row r="1863" spans="25:29" x14ac:dyDescent="0.25">
      <c r="Y1863" s="84">
        <f>EOD_T-A1863</f>
        <v>42094</v>
      </c>
      <c r="Z1863" s="83">
        <f t="shared" si="84"/>
        <v>0</v>
      </c>
      <c r="AA1863" s="83" t="e">
        <f t="shared" si="85"/>
        <v>#DIV/0!</v>
      </c>
      <c r="AB1863" s="83" t="e">
        <f>AA1863-XJO_90DSMR</f>
        <v>#DIV/0!</v>
      </c>
      <c r="AC1863" s="83" t="e">
        <f t="shared" si="86"/>
        <v>#DIV/0!</v>
      </c>
    </row>
    <row r="1864" spans="25:29" x14ac:dyDescent="0.25">
      <c r="Y1864" s="84">
        <f>EOD_T-A1864</f>
        <v>42094</v>
      </c>
      <c r="Z1864" s="83">
        <f t="shared" si="84"/>
        <v>0</v>
      </c>
      <c r="AA1864" s="83" t="e">
        <f t="shared" si="85"/>
        <v>#DIV/0!</v>
      </c>
      <c r="AB1864" s="83" t="e">
        <f>AA1864-XJO_90DSMR</f>
        <v>#DIV/0!</v>
      </c>
      <c r="AC1864" s="83" t="e">
        <f t="shared" si="86"/>
        <v>#DIV/0!</v>
      </c>
    </row>
    <row r="1865" spans="25:29" x14ac:dyDescent="0.25">
      <c r="Y1865" s="84">
        <f>EOD_T-A1865</f>
        <v>42094</v>
      </c>
      <c r="Z1865" s="83">
        <f t="shared" si="84"/>
        <v>0</v>
      </c>
      <c r="AA1865" s="83" t="e">
        <f t="shared" si="85"/>
        <v>#DIV/0!</v>
      </c>
      <c r="AB1865" s="83" t="e">
        <f>AA1865-XJO_90DSMR</f>
        <v>#DIV/0!</v>
      </c>
      <c r="AC1865" s="83" t="e">
        <f t="shared" si="86"/>
        <v>#DIV/0!</v>
      </c>
    </row>
    <row r="1866" spans="25:29" x14ac:dyDescent="0.25">
      <c r="Y1866" s="84">
        <f>EOD_T-A1866</f>
        <v>42094</v>
      </c>
      <c r="Z1866" s="83">
        <f t="shared" si="84"/>
        <v>0</v>
      </c>
      <c r="AA1866" s="83" t="e">
        <f t="shared" si="85"/>
        <v>#DIV/0!</v>
      </c>
      <c r="AB1866" s="83" t="e">
        <f>AA1866-XJO_90DSMR</f>
        <v>#DIV/0!</v>
      </c>
      <c r="AC1866" s="83" t="e">
        <f t="shared" si="86"/>
        <v>#DIV/0!</v>
      </c>
    </row>
    <row r="1867" spans="25:29" x14ac:dyDescent="0.25">
      <c r="Y1867" s="84">
        <f>EOD_T-A1867</f>
        <v>42094</v>
      </c>
      <c r="Z1867" s="83">
        <f t="shared" si="84"/>
        <v>0</v>
      </c>
      <c r="AA1867" s="83" t="e">
        <f t="shared" si="85"/>
        <v>#DIV/0!</v>
      </c>
      <c r="AB1867" s="83" t="e">
        <f>AA1867-XJO_90DSMR</f>
        <v>#DIV/0!</v>
      </c>
      <c r="AC1867" s="83" t="e">
        <f t="shared" si="86"/>
        <v>#DIV/0!</v>
      </c>
    </row>
    <row r="1868" spans="25:29" x14ac:dyDescent="0.25">
      <c r="Y1868" s="84">
        <f>EOD_T-A1868</f>
        <v>42094</v>
      </c>
      <c r="Z1868" s="83">
        <f t="shared" ref="Z1868:Z1931" si="87">B1868-B1870</f>
        <v>0</v>
      </c>
      <c r="AA1868" s="83" t="e">
        <f t="shared" ref="AA1868:AA1931" si="88">Z1868/B1869*100</f>
        <v>#DIV/0!</v>
      </c>
      <c r="AB1868" s="83" t="e">
        <f>AA1868-XJO_90DSMR</f>
        <v>#DIV/0!</v>
      </c>
      <c r="AC1868" s="83" t="e">
        <f t="shared" ref="AC1868:AC1931" si="89">AB1868*AB1868</f>
        <v>#DIV/0!</v>
      </c>
    </row>
    <row r="1869" spans="25:29" x14ac:dyDescent="0.25">
      <c r="Y1869" s="84">
        <f>EOD_T-A1869</f>
        <v>42094</v>
      </c>
      <c r="Z1869" s="83">
        <f t="shared" si="87"/>
        <v>0</v>
      </c>
      <c r="AA1869" s="83" t="e">
        <f t="shared" si="88"/>
        <v>#DIV/0!</v>
      </c>
      <c r="AB1869" s="83" t="e">
        <f>AA1869-XJO_90DSMR</f>
        <v>#DIV/0!</v>
      </c>
      <c r="AC1869" s="83" t="e">
        <f t="shared" si="89"/>
        <v>#DIV/0!</v>
      </c>
    </row>
    <row r="1870" spans="25:29" x14ac:dyDescent="0.25">
      <c r="Y1870" s="84">
        <f>EOD_T-A1870</f>
        <v>42094</v>
      </c>
      <c r="Z1870" s="83">
        <f t="shared" si="87"/>
        <v>0</v>
      </c>
      <c r="AA1870" s="83" t="e">
        <f t="shared" si="88"/>
        <v>#DIV/0!</v>
      </c>
      <c r="AB1870" s="83" t="e">
        <f>AA1870-XJO_90DSMR</f>
        <v>#DIV/0!</v>
      </c>
      <c r="AC1870" s="83" t="e">
        <f t="shared" si="89"/>
        <v>#DIV/0!</v>
      </c>
    </row>
    <row r="1871" spans="25:29" x14ac:dyDescent="0.25">
      <c r="Y1871" s="84">
        <f>EOD_T-A1871</f>
        <v>42094</v>
      </c>
      <c r="Z1871" s="83">
        <f t="shared" si="87"/>
        <v>0</v>
      </c>
      <c r="AA1871" s="83" t="e">
        <f t="shared" si="88"/>
        <v>#DIV/0!</v>
      </c>
      <c r="AB1871" s="83" t="e">
        <f>AA1871-XJO_90DSMR</f>
        <v>#DIV/0!</v>
      </c>
      <c r="AC1871" s="83" t="e">
        <f t="shared" si="89"/>
        <v>#DIV/0!</v>
      </c>
    </row>
    <row r="1872" spans="25:29" x14ac:dyDescent="0.25">
      <c r="Y1872" s="84">
        <f>EOD_T-A1872</f>
        <v>42094</v>
      </c>
      <c r="Z1872" s="83">
        <f t="shared" si="87"/>
        <v>0</v>
      </c>
      <c r="AA1872" s="83" t="e">
        <f t="shared" si="88"/>
        <v>#DIV/0!</v>
      </c>
      <c r="AB1872" s="83" t="e">
        <f>AA1872-XJO_90DSMR</f>
        <v>#DIV/0!</v>
      </c>
      <c r="AC1872" s="83" t="e">
        <f t="shared" si="89"/>
        <v>#DIV/0!</v>
      </c>
    </row>
    <row r="1873" spans="25:29" x14ac:dyDescent="0.25">
      <c r="Y1873" s="84">
        <f>EOD_T-A1873</f>
        <v>42094</v>
      </c>
      <c r="Z1873" s="83">
        <f t="shared" si="87"/>
        <v>0</v>
      </c>
      <c r="AA1873" s="83" t="e">
        <f t="shared" si="88"/>
        <v>#DIV/0!</v>
      </c>
      <c r="AB1873" s="83" t="e">
        <f>AA1873-XJO_90DSMR</f>
        <v>#DIV/0!</v>
      </c>
      <c r="AC1873" s="83" t="e">
        <f t="shared" si="89"/>
        <v>#DIV/0!</v>
      </c>
    </row>
    <row r="1874" spans="25:29" x14ac:dyDescent="0.25">
      <c r="Y1874" s="84">
        <f>EOD_T-A1874</f>
        <v>42094</v>
      </c>
      <c r="Z1874" s="83">
        <f t="shared" si="87"/>
        <v>0</v>
      </c>
      <c r="AA1874" s="83" t="e">
        <f t="shared" si="88"/>
        <v>#DIV/0!</v>
      </c>
      <c r="AB1874" s="83" t="e">
        <f>AA1874-XJO_90DSMR</f>
        <v>#DIV/0!</v>
      </c>
      <c r="AC1874" s="83" t="e">
        <f t="shared" si="89"/>
        <v>#DIV/0!</v>
      </c>
    </row>
    <row r="1875" spans="25:29" x14ac:dyDescent="0.25">
      <c r="Y1875" s="84">
        <f>EOD_T-A1875</f>
        <v>42094</v>
      </c>
      <c r="Z1875" s="83">
        <f t="shared" si="87"/>
        <v>0</v>
      </c>
      <c r="AA1875" s="83" t="e">
        <f t="shared" si="88"/>
        <v>#DIV/0!</v>
      </c>
      <c r="AB1875" s="83" t="e">
        <f>AA1875-XJO_90DSMR</f>
        <v>#DIV/0!</v>
      </c>
      <c r="AC1875" s="83" t="e">
        <f t="shared" si="89"/>
        <v>#DIV/0!</v>
      </c>
    </row>
    <row r="1876" spans="25:29" x14ac:dyDescent="0.25">
      <c r="Y1876" s="84">
        <f>EOD_T-A1876</f>
        <v>42094</v>
      </c>
      <c r="Z1876" s="83">
        <f t="shared" si="87"/>
        <v>0</v>
      </c>
      <c r="AA1876" s="83" t="e">
        <f t="shared" si="88"/>
        <v>#DIV/0!</v>
      </c>
      <c r="AB1876" s="83" t="e">
        <f>AA1876-XJO_90DSMR</f>
        <v>#DIV/0!</v>
      </c>
      <c r="AC1876" s="83" t="e">
        <f t="shared" si="89"/>
        <v>#DIV/0!</v>
      </c>
    </row>
    <row r="1877" spans="25:29" x14ac:dyDescent="0.25">
      <c r="Y1877" s="84">
        <f>EOD_T-A1877</f>
        <v>42094</v>
      </c>
      <c r="Z1877" s="83">
        <f t="shared" si="87"/>
        <v>0</v>
      </c>
      <c r="AA1877" s="83" t="e">
        <f t="shared" si="88"/>
        <v>#DIV/0!</v>
      </c>
      <c r="AB1877" s="83" t="e">
        <f>AA1877-XJO_90DSMR</f>
        <v>#DIV/0!</v>
      </c>
      <c r="AC1877" s="83" t="e">
        <f t="shared" si="89"/>
        <v>#DIV/0!</v>
      </c>
    </row>
    <row r="1878" spans="25:29" x14ac:dyDescent="0.25">
      <c r="Y1878" s="84">
        <f>EOD_T-A1878</f>
        <v>42094</v>
      </c>
      <c r="Z1878" s="83">
        <f t="shared" si="87"/>
        <v>0</v>
      </c>
      <c r="AA1878" s="83" t="e">
        <f t="shared" si="88"/>
        <v>#DIV/0!</v>
      </c>
      <c r="AB1878" s="83" t="e">
        <f>AA1878-XJO_90DSMR</f>
        <v>#DIV/0!</v>
      </c>
      <c r="AC1878" s="83" t="e">
        <f t="shared" si="89"/>
        <v>#DIV/0!</v>
      </c>
    </row>
    <row r="1879" spans="25:29" x14ac:dyDescent="0.25">
      <c r="Y1879" s="84">
        <f>EOD_T-A1879</f>
        <v>42094</v>
      </c>
      <c r="Z1879" s="83">
        <f t="shared" si="87"/>
        <v>0</v>
      </c>
      <c r="AA1879" s="83" t="e">
        <f t="shared" si="88"/>
        <v>#DIV/0!</v>
      </c>
      <c r="AB1879" s="83" t="e">
        <f>AA1879-XJO_90DSMR</f>
        <v>#DIV/0!</v>
      </c>
      <c r="AC1879" s="83" t="e">
        <f t="shared" si="89"/>
        <v>#DIV/0!</v>
      </c>
    </row>
    <row r="1880" spans="25:29" x14ac:dyDescent="0.25">
      <c r="Y1880" s="84">
        <f>EOD_T-A1880</f>
        <v>42094</v>
      </c>
      <c r="Z1880" s="83">
        <f t="shared" si="87"/>
        <v>0</v>
      </c>
      <c r="AA1880" s="83" t="e">
        <f t="shared" si="88"/>
        <v>#DIV/0!</v>
      </c>
      <c r="AB1880" s="83" t="e">
        <f>AA1880-XJO_90DSMR</f>
        <v>#DIV/0!</v>
      </c>
      <c r="AC1880" s="83" t="e">
        <f t="shared" si="89"/>
        <v>#DIV/0!</v>
      </c>
    </row>
    <row r="1881" spans="25:29" x14ac:dyDescent="0.25">
      <c r="Y1881" s="84">
        <f>EOD_T-A1881</f>
        <v>42094</v>
      </c>
      <c r="Z1881" s="83">
        <f t="shared" si="87"/>
        <v>0</v>
      </c>
      <c r="AA1881" s="83" t="e">
        <f t="shared" si="88"/>
        <v>#DIV/0!</v>
      </c>
      <c r="AB1881" s="83" t="e">
        <f>AA1881-XJO_90DSMR</f>
        <v>#DIV/0!</v>
      </c>
      <c r="AC1881" s="83" t="e">
        <f t="shared" si="89"/>
        <v>#DIV/0!</v>
      </c>
    </row>
    <row r="1882" spans="25:29" x14ac:dyDescent="0.25">
      <c r="Y1882" s="84">
        <f>EOD_T-A1882</f>
        <v>42094</v>
      </c>
      <c r="Z1882" s="83">
        <f t="shared" si="87"/>
        <v>0</v>
      </c>
      <c r="AA1882" s="83" t="e">
        <f t="shared" si="88"/>
        <v>#DIV/0!</v>
      </c>
      <c r="AB1882" s="83" t="e">
        <f>AA1882-XJO_90DSMR</f>
        <v>#DIV/0!</v>
      </c>
      <c r="AC1882" s="83" t="e">
        <f t="shared" si="89"/>
        <v>#DIV/0!</v>
      </c>
    </row>
    <row r="1883" spans="25:29" x14ac:dyDescent="0.25">
      <c r="Y1883" s="84">
        <f>EOD_T-A1883</f>
        <v>42094</v>
      </c>
      <c r="Z1883" s="83">
        <f t="shared" si="87"/>
        <v>0</v>
      </c>
      <c r="AA1883" s="83" t="e">
        <f t="shared" si="88"/>
        <v>#DIV/0!</v>
      </c>
      <c r="AB1883" s="83" t="e">
        <f>AA1883-XJO_90DSMR</f>
        <v>#DIV/0!</v>
      </c>
      <c r="AC1883" s="83" t="e">
        <f t="shared" si="89"/>
        <v>#DIV/0!</v>
      </c>
    </row>
    <row r="1884" spans="25:29" x14ac:dyDescent="0.25">
      <c r="Y1884" s="84">
        <f>EOD_T-A1884</f>
        <v>42094</v>
      </c>
      <c r="Z1884" s="83">
        <f t="shared" si="87"/>
        <v>0</v>
      </c>
      <c r="AA1884" s="83" t="e">
        <f t="shared" si="88"/>
        <v>#DIV/0!</v>
      </c>
      <c r="AB1884" s="83" t="e">
        <f>AA1884-XJO_90DSMR</f>
        <v>#DIV/0!</v>
      </c>
      <c r="AC1884" s="83" t="e">
        <f t="shared" si="89"/>
        <v>#DIV/0!</v>
      </c>
    </row>
    <row r="1885" spans="25:29" x14ac:dyDescent="0.25">
      <c r="Y1885" s="84">
        <f>EOD_T-A1885</f>
        <v>42094</v>
      </c>
      <c r="Z1885" s="83">
        <f t="shared" si="87"/>
        <v>0</v>
      </c>
      <c r="AA1885" s="83" t="e">
        <f t="shared" si="88"/>
        <v>#DIV/0!</v>
      </c>
      <c r="AB1885" s="83" t="e">
        <f>AA1885-XJO_90DSMR</f>
        <v>#DIV/0!</v>
      </c>
      <c r="AC1885" s="83" t="e">
        <f t="shared" si="89"/>
        <v>#DIV/0!</v>
      </c>
    </row>
    <row r="1886" spans="25:29" x14ac:dyDescent="0.25">
      <c r="Y1886" s="84">
        <f>EOD_T-A1886</f>
        <v>42094</v>
      </c>
      <c r="Z1886" s="83">
        <f t="shared" si="87"/>
        <v>0</v>
      </c>
      <c r="AA1886" s="83" t="e">
        <f t="shared" si="88"/>
        <v>#DIV/0!</v>
      </c>
      <c r="AB1886" s="83" t="e">
        <f>AA1886-XJO_90DSMR</f>
        <v>#DIV/0!</v>
      </c>
      <c r="AC1886" s="83" t="e">
        <f t="shared" si="89"/>
        <v>#DIV/0!</v>
      </c>
    </row>
    <row r="1887" spans="25:29" x14ac:dyDescent="0.25">
      <c r="Y1887" s="84">
        <f>EOD_T-A1887</f>
        <v>42094</v>
      </c>
      <c r="Z1887" s="83">
        <f t="shared" si="87"/>
        <v>0</v>
      </c>
      <c r="AA1887" s="83" t="e">
        <f t="shared" si="88"/>
        <v>#DIV/0!</v>
      </c>
      <c r="AB1887" s="83" t="e">
        <f>AA1887-XJO_90DSMR</f>
        <v>#DIV/0!</v>
      </c>
      <c r="AC1887" s="83" t="e">
        <f t="shared" si="89"/>
        <v>#DIV/0!</v>
      </c>
    </row>
    <row r="1888" spans="25:29" x14ac:dyDescent="0.25">
      <c r="Y1888" s="84">
        <f>EOD_T-A1888</f>
        <v>42094</v>
      </c>
      <c r="Z1888" s="83">
        <f t="shared" si="87"/>
        <v>0</v>
      </c>
      <c r="AA1888" s="83" t="e">
        <f t="shared" si="88"/>
        <v>#DIV/0!</v>
      </c>
      <c r="AB1888" s="83" t="e">
        <f>AA1888-XJO_90DSMR</f>
        <v>#DIV/0!</v>
      </c>
      <c r="AC1888" s="83" t="e">
        <f t="shared" si="89"/>
        <v>#DIV/0!</v>
      </c>
    </row>
    <row r="1889" spans="25:29" x14ac:dyDescent="0.25">
      <c r="Y1889" s="84">
        <f>EOD_T-A1889</f>
        <v>42094</v>
      </c>
      <c r="Z1889" s="83">
        <f t="shared" si="87"/>
        <v>0</v>
      </c>
      <c r="AA1889" s="83" t="e">
        <f t="shared" si="88"/>
        <v>#DIV/0!</v>
      </c>
      <c r="AB1889" s="83" t="e">
        <f>AA1889-XJO_90DSMR</f>
        <v>#DIV/0!</v>
      </c>
      <c r="AC1889" s="83" t="e">
        <f t="shared" si="89"/>
        <v>#DIV/0!</v>
      </c>
    </row>
    <row r="1890" spans="25:29" x14ac:dyDescent="0.25">
      <c r="Y1890" s="84">
        <f>EOD_T-A1890</f>
        <v>42094</v>
      </c>
      <c r="Z1890" s="83">
        <f t="shared" si="87"/>
        <v>0</v>
      </c>
      <c r="AA1890" s="83" t="e">
        <f t="shared" si="88"/>
        <v>#DIV/0!</v>
      </c>
      <c r="AB1890" s="83" t="e">
        <f>AA1890-XJO_90DSMR</f>
        <v>#DIV/0!</v>
      </c>
      <c r="AC1890" s="83" t="e">
        <f t="shared" si="89"/>
        <v>#DIV/0!</v>
      </c>
    </row>
    <row r="1891" spans="25:29" x14ac:dyDescent="0.25">
      <c r="Y1891" s="84">
        <f>EOD_T-A1891</f>
        <v>42094</v>
      </c>
      <c r="Z1891" s="83">
        <f t="shared" si="87"/>
        <v>0</v>
      </c>
      <c r="AA1891" s="83" t="e">
        <f t="shared" si="88"/>
        <v>#DIV/0!</v>
      </c>
      <c r="AB1891" s="83" t="e">
        <f>AA1891-XJO_90DSMR</f>
        <v>#DIV/0!</v>
      </c>
      <c r="AC1891" s="83" t="e">
        <f t="shared" si="89"/>
        <v>#DIV/0!</v>
      </c>
    </row>
    <row r="1892" spans="25:29" x14ac:dyDescent="0.25">
      <c r="Y1892" s="84">
        <f>EOD_T-A1892</f>
        <v>42094</v>
      </c>
      <c r="Z1892" s="83">
        <f t="shared" si="87"/>
        <v>0</v>
      </c>
      <c r="AA1892" s="83" t="e">
        <f t="shared" si="88"/>
        <v>#DIV/0!</v>
      </c>
      <c r="AB1892" s="83" t="e">
        <f>AA1892-XJO_90DSMR</f>
        <v>#DIV/0!</v>
      </c>
      <c r="AC1892" s="83" t="e">
        <f t="shared" si="89"/>
        <v>#DIV/0!</v>
      </c>
    </row>
    <row r="1893" spans="25:29" x14ac:dyDescent="0.25">
      <c r="Y1893" s="84">
        <f>EOD_T-A1893</f>
        <v>42094</v>
      </c>
      <c r="Z1893" s="83">
        <f t="shared" si="87"/>
        <v>0</v>
      </c>
      <c r="AA1893" s="83" t="e">
        <f t="shared" si="88"/>
        <v>#DIV/0!</v>
      </c>
      <c r="AB1893" s="83" t="e">
        <f>AA1893-XJO_90DSMR</f>
        <v>#DIV/0!</v>
      </c>
      <c r="AC1893" s="83" t="e">
        <f t="shared" si="89"/>
        <v>#DIV/0!</v>
      </c>
    </row>
    <row r="1894" spans="25:29" x14ac:dyDescent="0.25">
      <c r="Y1894" s="84">
        <f>EOD_T-A1894</f>
        <v>42094</v>
      </c>
      <c r="Z1894" s="83">
        <f t="shared" si="87"/>
        <v>0</v>
      </c>
      <c r="AA1894" s="83" t="e">
        <f t="shared" si="88"/>
        <v>#DIV/0!</v>
      </c>
      <c r="AB1894" s="83" t="e">
        <f>AA1894-XJO_90DSMR</f>
        <v>#DIV/0!</v>
      </c>
      <c r="AC1894" s="83" t="e">
        <f t="shared" si="89"/>
        <v>#DIV/0!</v>
      </c>
    </row>
    <row r="1895" spans="25:29" x14ac:dyDescent="0.25">
      <c r="Y1895" s="84">
        <f>EOD_T-A1895</f>
        <v>42094</v>
      </c>
      <c r="Z1895" s="83">
        <f t="shared" si="87"/>
        <v>0</v>
      </c>
      <c r="AA1895" s="83" t="e">
        <f t="shared" si="88"/>
        <v>#DIV/0!</v>
      </c>
      <c r="AB1895" s="83" t="e">
        <f>AA1895-XJO_90DSMR</f>
        <v>#DIV/0!</v>
      </c>
      <c r="AC1895" s="83" t="e">
        <f t="shared" si="89"/>
        <v>#DIV/0!</v>
      </c>
    </row>
    <row r="1896" spans="25:29" x14ac:dyDescent="0.25">
      <c r="Y1896" s="84">
        <f>EOD_T-A1896</f>
        <v>42094</v>
      </c>
      <c r="Z1896" s="83">
        <f t="shared" si="87"/>
        <v>0</v>
      </c>
      <c r="AA1896" s="83" t="e">
        <f t="shared" si="88"/>
        <v>#DIV/0!</v>
      </c>
      <c r="AB1896" s="83" t="e">
        <f>AA1896-XJO_90DSMR</f>
        <v>#DIV/0!</v>
      </c>
      <c r="AC1896" s="83" t="e">
        <f t="shared" si="89"/>
        <v>#DIV/0!</v>
      </c>
    </row>
    <row r="1897" spans="25:29" x14ac:dyDescent="0.25">
      <c r="Y1897" s="84">
        <f>EOD_T-A1897</f>
        <v>42094</v>
      </c>
      <c r="Z1897" s="83">
        <f t="shared" si="87"/>
        <v>0</v>
      </c>
      <c r="AA1897" s="83" t="e">
        <f t="shared" si="88"/>
        <v>#DIV/0!</v>
      </c>
      <c r="AB1897" s="83" t="e">
        <f>AA1897-XJO_90DSMR</f>
        <v>#DIV/0!</v>
      </c>
      <c r="AC1897" s="83" t="e">
        <f t="shared" si="89"/>
        <v>#DIV/0!</v>
      </c>
    </row>
    <row r="1898" spans="25:29" x14ac:dyDescent="0.25">
      <c r="Y1898" s="84">
        <f>EOD_T-A1898</f>
        <v>42094</v>
      </c>
      <c r="Z1898" s="83">
        <f t="shared" si="87"/>
        <v>0</v>
      </c>
      <c r="AA1898" s="83" t="e">
        <f t="shared" si="88"/>
        <v>#DIV/0!</v>
      </c>
      <c r="AB1898" s="83" t="e">
        <f>AA1898-XJO_90DSMR</f>
        <v>#DIV/0!</v>
      </c>
      <c r="AC1898" s="83" t="e">
        <f t="shared" si="89"/>
        <v>#DIV/0!</v>
      </c>
    </row>
    <row r="1899" spans="25:29" x14ac:dyDescent="0.25">
      <c r="Y1899" s="84">
        <f>EOD_T-A1899</f>
        <v>42094</v>
      </c>
      <c r="Z1899" s="83">
        <f t="shared" si="87"/>
        <v>0</v>
      </c>
      <c r="AA1899" s="83" t="e">
        <f t="shared" si="88"/>
        <v>#DIV/0!</v>
      </c>
      <c r="AB1899" s="83" t="e">
        <f>AA1899-XJO_90DSMR</f>
        <v>#DIV/0!</v>
      </c>
      <c r="AC1899" s="83" t="e">
        <f t="shared" si="89"/>
        <v>#DIV/0!</v>
      </c>
    </row>
    <row r="1900" spans="25:29" x14ac:dyDescent="0.25">
      <c r="Y1900" s="84">
        <f>EOD_T-A1900</f>
        <v>42094</v>
      </c>
      <c r="Z1900" s="83">
        <f t="shared" si="87"/>
        <v>0</v>
      </c>
      <c r="AA1900" s="83" t="e">
        <f t="shared" si="88"/>
        <v>#DIV/0!</v>
      </c>
      <c r="AB1900" s="83" t="e">
        <f>AA1900-XJO_90DSMR</f>
        <v>#DIV/0!</v>
      </c>
      <c r="AC1900" s="83" t="e">
        <f t="shared" si="89"/>
        <v>#DIV/0!</v>
      </c>
    </row>
    <row r="1901" spans="25:29" x14ac:dyDescent="0.25">
      <c r="Y1901" s="84">
        <f>EOD_T-A1901</f>
        <v>42094</v>
      </c>
      <c r="Z1901" s="83">
        <f t="shared" si="87"/>
        <v>0</v>
      </c>
      <c r="AA1901" s="83" t="e">
        <f t="shared" si="88"/>
        <v>#DIV/0!</v>
      </c>
      <c r="AB1901" s="83" t="e">
        <f>AA1901-XJO_90DSMR</f>
        <v>#DIV/0!</v>
      </c>
      <c r="AC1901" s="83" t="e">
        <f t="shared" si="89"/>
        <v>#DIV/0!</v>
      </c>
    </row>
    <row r="1902" spans="25:29" x14ac:dyDescent="0.25">
      <c r="Y1902" s="84">
        <f>EOD_T-A1902</f>
        <v>42094</v>
      </c>
      <c r="Z1902" s="83">
        <f t="shared" si="87"/>
        <v>0</v>
      </c>
      <c r="AA1902" s="83" t="e">
        <f t="shared" si="88"/>
        <v>#DIV/0!</v>
      </c>
      <c r="AB1902" s="83" t="e">
        <f>AA1902-XJO_90DSMR</f>
        <v>#DIV/0!</v>
      </c>
      <c r="AC1902" s="83" t="e">
        <f t="shared" si="89"/>
        <v>#DIV/0!</v>
      </c>
    </row>
    <row r="1903" spans="25:29" x14ac:dyDescent="0.25">
      <c r="Y1903" s="84">
        <f>EOD_T-A1903</f>
        <v>42094</v>
      </c>
      <c r="Z1903" s="83">
        <f t="shared" si="87"/>
        <v>0</v>
      </c>
      <c r="AA1903" s="83" t="e">
        <f t="shared" si="88"/>
        <v>#DIV/0!</v>
      </c>
      <c r="AB1903" s="83" t="e">
        <f>AA1903-XJO_90DSMR</f>
        <v>#DIV/0!</v>
      </c>
      <c r="AC1903" s="83" t="e">
        <f t="shared" si="89"/>
        <v>#DIV/0!</v>
      </c>
    </row>
    <row r="1904" spans="25:29" x14ac:dyDescent="0.25">
      <c r="Y1904" s="84">
        <f>EOD_T-A1904</f>
        <v>42094</v>
      </c>
      <c r="Z1904" s="83">
        <f t="shared" si="87"/>
        <v>0</v>
      </c>
      <c r="AA1904" s="83" t="e">
        <f t="shared" si="88"/>
        <v>#DIV/0!</v>
      </c>
      <c r="AB1904" s="83" t="e">
        <f>AA1904-XJO_90DSMR</f>
        <v>#DIV/0!</v>
      </c>
      <c r="AC1904" s="83" t="e">
        <f t="shared" si="89"/>
        <v>#DIV/0!</v>
      </c>
    </row>
    <row r="1905" spans="25:29" x14ac:dyDescent="0.25">
      <c r="Y1905" s="84">
        <f>EOD_T-A1905</f>
        <v>42094</v>
      </c>
      <c r="Z1905" s="83">
        <f t="shared" si="87"/>
        <v>0</v>
      </c>
      <c r="AA1905" s="83" t="e">
        <f t="shared" si="88"/>
        <v>#DIV/0!</v>
      </c>
      <c r="AB1905" s="83" t="e">
        <f>AA1905-XJO_90DSMR</f>
        <v>#DIV/0!</v>
      </c>
      <c r="AC1905" s="83" t="e">
        <f t="shared" si="89"/>
        <v>#DIV/0!</v>
      </c>
    </row>
    <row r="1906" spans="25:29" x14ac:dyDescent="0.25">
      <c r="Y1906" s="84">
        <f>EOD_T-A1906</f>
        <v>42094</v>
      </c>
      <c r="Z1906" s="83">
        <f t="shared" si="87"/>
        <v>0</v>
      </c>
      <c r="AA1906" s="83" t="e">
        <f t="shared" si="88"/>
        <v>#DIV/0!</v>
      </c>
      <c r="AB1906" s="83" t="e">
        <f>AA1906-XJO_90DSMR</f>
        <v>#DIV/0!</v>
      </c>
      <c r="AC1906" s="83" t="e">
        <f t="shared" si="89"/>
        <v>#DIV/0!</v>
      </c>
    </row>
    <row r="1907" spans="25:29" x14ac:dyDescent="0.25">
      <c r="Y1907" s="84">
        <f>EOD_T-A1907</f>
        <v>42094</v>
      </c>
      <c r="Z1907" s="83">
        <f t="shared" si="87"/>
        <v>0</v>
      </c>
      <c r="AA1907" s="83" t="e">
        <f t="shared" si="88"/>
        <v>#DIV/0!</v>
      </c>
      <c r="AB1907" s="83" t="e">
        <f>AA1907-XJO_90DSMR</f>
        <v>#DIV/0!</v>
      </c>
      <c r="AC1907" s="83" t="e">
        <f t="shared" si="89"/>
        <v>#DIV/0!</v>
      </c>
    </row>
    <row r="1908" spans="25:29" x14ac:dyDescent="0.25">
      <c r="Y1908" s="84">
        <f>EOD_T-A1908</f>
        <v>42094</v>
      </c>
      <c r="Z1908" s="83">
        <f t="shared" si="87"/>
        <v>0</v>
      </c>
      <c r="AA1908" s="83" t="e">
        <f t="shared" si="88"/>
        <v>#DIV/0!</v>
      </c>
      <c r="AB1908" s="83" t="e">
        <f>AA1908-XJO_90DSMR</f>
        <v>#DIV/0!</v>
      </c>
      <c r="AC1908" s="83" t="e">
        <f t="shared" si="89"/>
        <v>#DIV/0!</v>
      </c>
    </row>
    <row r="1909" spans="25:29" x14ac:dyDescent="0.25">
      <c r="Y1909" s="84">
        <f>EOD_T-A1909</f>
        <v>42094</v>
      </c>
      <c r="Z1909" s="83">
        <f t="shared" si="87"/>
        <v>0</v>
      </c>
      <c r="AA1909" s="83" t="e">
        <f t="shared" si="88"/>
        <v>#DIV/0!</v>
      </c>
      <c r="AB1909" s="83" t="e">
        <f>AA1909-XJO_90DSMR</f>
        <v>#DIV/0!</v>
      </c>
      <c r="AC1909" s="83" t="e">
        <f t="shared" si="89"/>
        <v>#DIV/0!</v>
      </c>
    </row>
    <row r="1910" spans="25:29" x14ac:dyDescent="0.25">
      <c r="Y1910" s="84">
        <f>EOD_T-A1910</f>
        <v>42094</v>
      </c>
      <c r="Z1910" s="83">
        <f t="shared" si="87"/>
        <v>0</v>
      </c>
      <c r="AA1910" s="83" t="e">
        <f t="shared" si="88"/>
        <v>#DIV/0!</v>
      </c>
      <c r="AB1910" s="83" t="e">
        <f>AA1910-XJO_90DSMR</f>
        <v>#DIV/0!</v>
      </c>
      <c r="AC1910" s="83" t="e">
        <f t="shared" si="89"/>
        <v>#DIV/0!</v>
      </c>
    </row>
    <row r="1911" spans="25:29" x14ac:dyDescent="0.25">
      <c r="Y1911" s="84">
        <f>EOD_T-A1911</f>
        <v>42094</v>
      </c>
      <c r="Z1911" s="83">
        <f t="shared" si="87"/>
        <v>0</v>
      </c>
      <c r="AA1911" s="83" t="e">
        <f t="shared" si="88"/>
        <v>#DIV/0!</v>
      </c>
      <c r="AB1911" s="83" t="e">
        <f>AA1911-XJO_90DSMR</f>
        <v>#DIV/0!</v>
      </c>
      <c r="AC1911" s="83" t="e">
        <f t="shared" si="89"/>
        <v>#DIV/0!</v>
      </c>
    </row>
    <row r="1912" spans="25:29" x14ac:dyDescent="0.25">
      <c r="Y1912" s="84">
        <f>EOD_T-A1912</f>
        <v>42094</v>
      </c>
      <c r="Z1912" s="83">
        <f t="shared" si="87"/>
        <v>0</v>
      </c>
      <c r="AA1912" s="83" t="e">
        <f t="shared" si="88"/>
        <v>#DIV/0!</v>
      </c>
      <c r="AB1912" s="83" t="e">
        <f>AA1912-XJO_90DSMR</f>
        <v>#DIV/0!</v>
      </c>
      <c r="AC1912" s="83" t="e">
        <f t="shared" si="89"/>
        <v>#DIV/0!</v>
      </c>
    </row>
    <row r="1913" spans="25:29" x14ac:dyDescent="0.25">
      <c r="Y1913" s="84">
        <f>EOD_T-A1913</f>
        <v>42094</v>
      </c>
      <c r="Z1913" s="83">
        <f t="shared" si="87"/>
        <v>0</v>
      </c>
      <c r="AA1913" s="83" t="e">
        <f t="shared" si="88"/>
        <v>#DIV/0!</v>
      </c>
      <c r="AB1913" s="83" t="e">
        <f>AA1913-XJO_90DSMR</f>
        <v>#DIV/0!</v>
      </c>
      <c r="AC1913" s="83" t="e">
        <f t="shared" si="89"/>
        <v>#DIV/0!</v>
      </c>
    </row>
    <row r="1914" spans="25:29" x14ac:dyDescent="0.25">
      <c r="Y1914" s="84">
        <f>EOD_T-A1914</f>
        <v>42094</v>
      </c>
      <c r="Z1914" s="83">
        <f t="shared" si="87"/>
        <v>0</v>
      </c>
      <c r="AA1914" s="83" t="e">
        <f t="shared" si="88"/>
        <v>#DIV/0!</v>
      </c>
      <c r="AB1914" s="83" t="e">
        <f>AA1914-XJO_90DSMR</f>
        <v>#DIV/0!</v>
      </c>
      <c r="AC1914" s="83" t="e">
        <f t="shared" si="89"/>
        <v>#DIV/0!</v>
      </c>
    </row>
    <row r="1915" spans="25:29" x14ac:dyDescent="0.25">
      <c r="Y1915" s="84">
        <f>EOD_T-A1915</f>
        <v>42094</v>
      </c>
      <c r="Z1915" s="83">
        <f t="shared" si="87"/>
        <v>0</v>
      </c>
      <c r="AA1915" s="83" t="e">
        <f t="shared" si="88"/>
        <v>#DIV/0!</v>
      </c>
      <c r="AB1915" s="83" t="e">
        <f>AA1915-XJO_90DSMR</f>
        <v>#DIV/0!</v>
      </c>
      <c r="AC1915" s="83" t="e">
        <f t="shared" si="89"/>
        <v>#DIV/0!</v>
      </c>
    </row>
    <row r="1916" spans="25:29" x14ac:dyDescent="0.25">
      <c r="Y1916" s="84">
        <f>EOD_T-A1916</f>
        <v>42094</v>
      </c>
      <c r="Z1916" s="83">
        <f t="shared" si="87"/>
        <v>0</v>
      </c>
      <c r="AA1916" s="83" t="e">
        <f t="shared" si="88"/>
        <v>#DIV/0!</v>
      </c>
      <c r="AB1916" s="83" t="e">
        <f>AA1916-XJO_90DSMR</f>
        <v>#DIV/0!</v>
      </c>
      <c r="AC1916" s="83" t="e">
        <f t="shared" si="89"/>
        <v>#DIV/0!</v>
      </c>
    </row>
    <row r="1917" spans="25:29" x14ac:dyDescent="0.25">
      <c r="Y1917" s="84">
        <f>EOD_T-A1917</f>
        <v>42094</v>
      </c>
      <c r="Z1917" s="83">
        <f t="shared" si="87"/>
        <v>0</v>
      </c>
      <c r="AA1917" s="83" t="e">
        <f t="shared" si="88"/>
        <v>#DIV/0!</v>
      </c>
      <c r="AB1917" s="83" t="e">
        <f>AA1917-XJO_90DSMR</f>
        <v>#DIV/0!</v>
      </c>
      <c r="AC1917" s="83" t="e">
        <f t="shared" si="89"/>
        <v>#DIV/0!</v>
      </c>
    </row>
    <row r="1918" spans="25:29" x14ac:dyDescent="0.25">
      <c r="Y1918" s="84">
        <f>EOD_T-A1918</f>
        <v>42094</v>
      </c>
      <c r="Z1918" s="83">
        <f t="shared" si="87"/>
        <v>0</v>
      </c>
      <c r="AA1918" s="83" t="e">
        <f t="shared" si="88"/>
        <v>#DIV/0!</v>
      </c>
      <c r="AB1918" s="83" t="e">
        <f>AA1918-XJO_90DSMR</f>
        <v>#DIV/0!</v>
      </c>
      <c r="AC1918" s="83" t="e">
        <f t="shared" si="89"/>
        <v>#DIV/0!</v>
      </c>
    </row>
    <row r="1919" spans="25:29" x14ac:dyDescent="0.25">
      <c r="Y1919" s="84">
        <f>EOD_T-A1919</f>
        <v>42094</v>
      </c>
      <c r="Z1919" s="83">
        <f t="shared" si="87"/>
        <v>0</v>
      </c>
      <c r="AA1919" s="83" t="e">
        <f t="shared" si="88"/>
        <v>#DIV/0!</v>
      </c>
      <c r="AB1919" s="83" t="e">
        <f>AA1919-XJO_90DSMR</f>
        <v>#DIV/0!</v>
      </c>
      <c r="AC1919" s="83" t="e">
        <f t="shared" si="89"/>
        <v>#DIV/0!</v>
      </c>
    </row>
    <row r="1920" spans="25:29" x14ac:dyDescent="0.25">
      <c r="Y1920" s="84">
        <f>EOD_T-A1920</f>
        <v>42094</v>
      </c>
      <c r="Z1920" s="83">
        <f t="shared" si="87"/>
        <v>0</v>
      </c>
      <c r="AA1920" s="83" t="e">
        <f t="shared" si="88"/>
        <v>#DIV/0!</v>
      </c>
      <c r="AB1920" s="83" t="e">
        <f>AA1920-XJO_90DSMR</f>
        <v>#DIV/0!</v>
      </c>
      <c r="AC1920" s="83" t="e">
        <f t="shared" si="89"/>
        <v>#DIV/0!</v>
      </c>
    </row>
    <row r="1921" spans="25:29" x14ac:dyDescent="0.25">
      <c r="Y1921" s="84">
        <f>EOD_T-A1921</f>
        <v>42094</v>
      </c>
      <c r="Z1921" s="83">
        <f t="shared" si="87"/>
        <v>0</v>
      </c>
      <c r="AA1921" s="83" t="e">
        <f t="shared" si="88"/>
        <v>#DIV/0!</v>
      </c>
      <c r="AB1921" s="83" t="e">
        <f>AA1921-XJO_90DSMR</f>
        <v>#DIV/0!</v>
      </c>
      <c r="AC1921" s="83" t="e">
        <f t="shared" si="89"/>
        <v>#DIV/0!</v>
      </c>
    </row>
    <row r="1922" spans="25:29" x14ac:dyDescent="0.25">
      <c r="Y1922" s="84">
        <f>EOD_T-A1922</f>
        <v>42094</v>
      </c>
      <c r="Z1922" s="83">
        <f t="shared" si="87"/>
        <v>0</v>
      </c>
      <c r="AA1922" s="83" t="e">
        <f t="shared" si="88"/>
        <v>#DIV/0!</v>
      </c>
      <c r="AB1922" s="83" t="e">
        <f>AA1922-XJO_90DSMR</f>
        <v>#DIV/0!</v>
      </c>
      <c r="AC1922" s="83" t="e">
        <f t="shared" si="89"/>
        <v>#DIV/0!</v>
      </c>
    </row>
    <row r="1923" spans="25:29" x14ac:dyDescent="0.25">
      <c r="Y1923" s="84">
        <f>EOD_T-A1923</f>
        <v>42094</v>
      </c>
      <c r="Z1923" s="83">
        <f t="shared" si="87"/>
        <v>0</v>
      </c>
      <c r="AA1923" s="83" t="e">
        <f t="shared" si="88"/>
        <v>#DIV/0!</v>
      </c>
      <c r="AB1923" s="83" t="e">
        <f>AA1923-XJO_90DSMR</f>
        <v>#DIV/0!</v>
      </c>
      <c r="AC1923" s="83" t="e">
        <f t="shared" si="89"/>
        <v>#DIV/0!</v>
      </c>
    </row>
    <row r="1924" spans="25:29" x14ac:dyDescent="0.25">
      <c r="Y1924" s="84">
        <f>EOD_T-A1924</f>
        <v>42094</v>
      </c>
      <c r="Z1924" s="83">
        <f t="shared" si="87"/>
        <v>0</v>
      </c>
      <c r="AA1924" s="83" t="e">
        <f t="shared" si="88"/>
        <v>#DIV/0!</v>
      </c>
      <c r="AB1924" s="83" t="e">
        <f>AA1924-XJO_90DSMR</f>
        <v>#DIV/0!</v>
      </c>
      <c r="AC1924" s="83" t="e">
        <f t="shared" si="89"/>
        <v>#DIV/0!</v>
      </c>
    </row>
    <row r="1925" spans="25:29" x14ac:dyDescent="0.25">
      <c r="Y1925" s="84">
        <f>EOD_T-A1925</f>
        <v>42094</v>
      </c>
      <c r="Z1925" s="83">
        <f t="shared" si="87"/>
        <v>0</v>
      </c>
      <c r="AA1925" s="83" t="e">
        <f t="shared" si="88"/>
        <v>#DIV/0!</v>
      </c>
      <c r="AB1925" s="83" t="e">
        <f>AA1925-XJO_90DSMR</f>
        <v>#DIV/0!</v>
      </c>
      <c r="AC1925" s="83" t="e">
        <f t="shared" si="89"/>
        <v>#DIV/0!</v>
      </c>
    </row>
    <row r="1926" spans="25:29" x14ac:dyDescent="0.25">
      <c r="Y1926" s="84">
        <f>EOD_T-A1926</f>
        <v>42094</v>
      </c>
      <c r="Z1926" s="83">
        <f t="shared" si="87"/>
        <v>0</v>
      </c>
      <c r="AA1926" s="83" t="e">
        <f t="shared" si="88"/>
        <v>#DIV/0!</v>
      </c>
      <c r="AB1926" s="83" t="e">
        <f>AA1926-XJO_90DSMR</f>
        <v>#DIV/0!</v>
      </c>
      <c r="AC1926" s="83" t="e">
        <f t="shared" si="89"/>
        <v>#DIV/0!</v>
      </c>
    </row>
    <row r="1927" spans="25:29" x14ac:dyDescent="0.25">
      <c r="Y1927" s="84">
        <f>EOD_T-A1927</f>
        <v>42094</v>
      </c>
      <c r="Z1927" s="83">
        <f t="shared" si="87"/>
        <v>0</v>
      </c>
      <c r="AA1927" s="83" t="e">
        <f t="shared" si="88"/>
        <v>#DIV/0!</v>
      </c>
      <c r="AB1927" s="83" t="e">
        <f>AA1927-XJO_90DSMR</f>
        <v>#DIV/0!</v>
      </c>
      <c r="AC1927" s="83" t="e">
        <f t="shared" si="89"/>
        <v>#DIV/0!</v>
      </c>
    </row>
    <row r="1928" spans="25:29" x14ac:dyDescent="0.25">
      <c r="Y1928" s="84">
        <f>EOD_T-A1928</f>
        <v>42094</v>
      </c>
      <c r="Z1928" s="83">
        <f t="shared" si="87"/>
        <v>0</v>
      </c>
      <c r="AA1928" s="83" t="e">
        <f t="shared" si="88"/>
        <v>#DIV/0!</v>
      </c>
      <c r="AB1928" s="83" t="e">
        <f>AA1928-XJO_90DSMR</f>
        <v>#DIV/0!</v>
      </c>
      <c r="AC1928" s="83" t="e">
        <f t="shared" si="89"/>
        <v>#DIV/0!</v>
      </c>
    </row>
    <row r="1929" spans="25:29" x14ac:dyDescent="0.25">
      <c r="Y1929" s="84">
        <f>EOD_T-A1929</f>
        <v>42094</v>
      </c>
      <c r="Z1929" s="83">
        <f t="shared" si="87"/>
        <v>0</v>
      </c>
      <c r="AA1929" s="83" t="e">
        <f t="shared" si="88"/>
        <v>#DIV/0!</v>
      </c>
      <c r="AB1929" s="83" t="e">
        <f>AA1929-XJO_90DSMR</f>
        <v>#DIV/0!</v>
      </c>
      <c r="AC1929" s="83" t="e">
        <f t="shared" si="89"/>
        <v>#DIV/0!</v>
      </c>
    </row>
    <row r="1930" spans="25:29" x14ac:dyDescent="0.25">
      <c r="Y1930" s="84">
        <f>EOD_T-A1930</f>
        <v>42094</v>
      </c>
      <c r="Z1930" s="83">
        <f t="shared" si="87"/>
        <v>0</v>
      </c>
      <c r="AA1930" s="83" t="e">
        <f t="shared" si="88"/>
        <v>#DIV/0!</v>
      </c>
      <c r="AB1930" s="83" t="e">
        <f>AA1930-XJO_90DSMR</f>
        <v>#DIV/0!</v>
      </c>
      <c r="AC1930" s="83" t="e">
        <f t="shared" si="89"/>
        <v>#DIV/0!</v>
      </c>
    </row>
    <row r="1931" spans="25:29" x14ac:dyDescent="0.25">
      <c r="Y1931" s="84">
        <f>EOD_T-A1931</f>
        <v>42094</v>
      </c>
      <c r="Z1931" s="83">
        <f t="shared" si="87"/>
        <v>0</v>
      </c>
      <c r="AA1931" s="83" t="e">
        <f t="shared" si="88"/>
        <v>#DIV/0!</v>
      </c>
      <c r="AB1931" s="83" t="e">
        <f>AA1931-XJO_90DSMR</f>
        <v>#DIV/0!</v>
      </c>
      <c r="AC1931" s="83" t="e">
        <f t="shared" si="89"/>
        <v>#DIV/0!</v>
      </c>
    </row>
    <row r="1932" spans="25:29" x14ac:dyDescent="0.25">
      <c r="Y1932" s="84">
        <f>EOD_T-A1932</f>
        <v>42094</v>
      </c>
      <c r="Z1932" s="83">
        <f t="shared" ref="Z1932:Z1995" si="90">B1932-B1934</f>
        <v>0</v>
      </c>
      <c r="AA1932" s="83" t="e">
        <f t="shared" ref="AA1932:AA1995" si="91">Z1932/B1933*100</f>
        <v>#DIV/0!</v>
      </c>
      <c r="AB1932" s="83" t="e">
        <f>AA1932-XJO_90DSMR</f>
        <v>#DIV/0!</v>
      </c>
      <c r="AC1932" s="83" t="e">
        <f t="shared" ref="AC1932:AC1995" si="92">AB1932*AB1932</f>
        <v>#DIV/0!</v>
      </c>
    </row>
    <row r="1933" spans="25:29" x14ac:dyDescent="0.25">
      <c r="Y1933" s="84">
        <f>EOD_T-A1933</f>
        <v>42094</v>
      </c>
      <c r="Z1933" s="83">
        <f t="shared" si="90"/>
        <v>0</v>
      </c>
      <c r="AA1933" s="83" t="e">
        <f t="shared" si="91"/>
        <v>#DIV/0!</v>
      </c>
      <c r="AB1933" s="83" t="e">
        <f>AA1933-XJO_90DSMR</f>
        <v>#DIV/0!</v>
      </c>
      <c r="AC1933" s="83" t="e">
        <f t="shared" si="92"/>
        <v>#DIV/0!</v>
      </c>
    </row>
    <row r="1934" spans="25:29" x14ac:dyDescent="0.25">
      <c r="Y1934" s="84">
        <f>EOD_T-A1934</f>
        <v>42094</v>
      </c>
      <c r="Z1934" s="83">
        <f t="shared" si="90"/>
        <v>0</v>
      </c>
      <c r="AA1934" s="83" t="e">
        <f t="shared" si="91"/>
        <v>#DIV/0!</v>
      </c>
      <c r="AB1934" s="83" t="e">
        <f>AA1934-XJO_90DSMR</f>
        <v>#DIV/0!</v>
      </c>
      <c r="AC1934" s="83" t="e">
        <f t="shared" si="92"/>
        <v>#DIV/0!</v>
      </c>
    </row>
    <row r="1935" spans="25:29" x14ac:dyDescent="0.25">
      <c r="Y1935" s="84">
        <f>EOD_T-A1935</f>
        <v>42094</v>
      </c>
      <c r="Z1935" s="83">
        <f t="shared" si="90"/>
        <v>0</v>
      </c>
      <c r="AA1935" s="83" t="e">
        <f t="shared" si="91"/>
        <v>#DIV/0!</v>
      </c>
      <c r="AB1935" s="83" t="e">
        <f>AA1935-XJO_90DSMR</f>
        <v>#DIV/0!</v>
      </c>
      <c r="AC1935" s="83" t="e">
        <f t="shared" si="92"/>
        <v>#DIV/0!</v>
      </c>
    </row>
    <row r="1936" spans="25:29" x14ac:dyDescent="0.25">
      <c r="Y1936" s="84">
        <f>EOD_T-A1936</f>
        <v>42094</v>
      </c>
      <c r="Z1936" s="83">
        <f t="shared" si="90"/>
        <v>0</v>
      </c>
      <c r="AA1936" s="83" t="e">
        <f t="shared" si="91"/>
        <v>#DIV/0!</v>
      </c>
      <c r="AB1936" s="83" t="e">
        <f>AA1936-XJO_90DSMR</f>
        <v>#DIV/0!</v>
      </c>
      <c r="AC1936" s="83" t="e">
        <f t="shared" si="92"/>
        <v>#DIV/0!</v>
      </c>
    </row>
    <row r="1937" spans="25:29" x14ac:dyDescent="0.25">
      <c r="Y1937" s="84">
        <f>EOD_T-A1937</f>
        <v>42094</v>
      </c>
      <c r="Z1937" s="83">
        <f t="shared" si="90"/>
        <v>0</v>
      </c>
      <c r="AA1937" s="83" t="e">
        <f t="shared" si="91"/>
        <v>#DIV/0!</v>
      </c>
      <c r="AB1937" s="83" t="e">
        <f>AA1937-XJO_90DSMR</f>
        <v>#DIV/0!</v>
      </c>
      <c r="AC1937" s="83" t="e">
        <f t="shared" si="92"/>
        <v>#DIV/0!</v>
      </c>
    </row>
    <row r="1938" spans="25:29" x14ac:dyDescent="0.25">
      <c r="Y1938" s="84">
        <f>EOD_T-A1938</f>
        <v>42094</v>
      </c>
      <c r="Z1938" s="83">
        <f t="shared" si="90"/>
        <v>0</v>
      </c>
      <c r="AA1938" s="83" t="e">
        <f t="shared" si="91"/>
        <v>#DIV/0!</v>
      </c>
      <c r="AB1938" s="83" t="e">
        <f>AA1938-XJO_90DSMR</f>
        <v>#DIV/0!</v>
      </c>
      <c r="AC1938" s="83" t="e">
        <f t="shared" si="92"/>
        <v>#DIV/0!</v>
      </c>
    </row>
    <row r="1939" spans="25:29" x14ac:dyDescent="0.25">
      <c r="Y1939" s="84">
        <f>EOD_T-A1939</f>
        <v>42094</v>
      </c>
      <c r="Z1939" s="83">
        <f t="shared" si="90"/>
        <v>0</v>
      </c>
      <c r="AA1939" s="83" t="e">
        <f t="shared" si="91"/>
        <v>#DIV/0!</v>
      </c>
      <c r="AB1939" s="83" t="e">
        <f>AA1939-XJO_90DSMR</f>
        <v>#DIV/0!</v>
      </c>
      <c r="AC1939" s="83" t="e">
        <f t="shared" si="92"/>
        <v>#DIV/0!</v>
      </c>
    </row>
    <row r="1940" spans="25:29" x14ac:dyDescent="0.25">
      <c r="Y1940" s="84">
        <f>EOD_T-A1940</f>
        <v>42094</v>
      </c>
      <c r="Z1940" s="83">
        <f t="shared" si="90"/>
        <v>0</v>
      </c>
      <c r="AA1940" s="83" t="e">
        <f t="shared" si="91"/>
        <v>#DIV/0!</v>
      </c>
      <c r="AB1940" s="83" t="e">
        <f>AA1940-XJO_90DSMR</f>
        <v>#DIV/0!</v>
      </c>
      <c r="AC1940" s="83" t="e">
        <f t="shared" si="92"/>
        <v>#DIV/0!</v>
      </c>
    </row>
    <row r="1941" spans="25:29" x14ac:dyDescent="0.25">
      <c r="Y1941" s="84">
        <f>EOD_T-A1941</f>
        <v>42094</v>
      </c>
      <c r="Z1941" s="83">
        <f t="shared" si="90"/>
        <v>0</v>
      </c>
      <c r="AA1941" s="83" t="e">
        <f t="shared" si="91"/>
        <v>#DIV/0!</v>
      </c>
      <c r="AB1941" s="83" t="e">
        <f>AA1941-XJO_90DSMR</f>
        <v>#DIV/0!</v>
      </c>
      <c r="AC1941" s="83" t="e">
        <f t="shared" si="92"/>
        <v>#DIV/0!</v>
      </c>
    </row>
    <row r="1942" spans="25:29" x14ac:dyDescent="0.25">
      <c r="Y1942" s="84">
        <f>EOD_T-A1942</f>
        <v>42094</v>
      </c>
      <c r="Z1942" s="83">
        <f t="shared" si="90"/>
        <v>0</v>
      </c>
      <c r="AA1942" s="83" t="e">
        <f t="shared" si="91"/>
        <v>#DIV/0!</v>
      </c>
      <c r="AB1942" s="83" t="e">
        <f>AA1942-XJO_90DSMR</f>
        <v>#DIV/0!</v>
      </c>
      <c r="AC1942" s="83" t="e">
        <f t="shared" si="92"/>
        <v>#DIV/0!</v>
      </c>
    </row>
    <row r="1943" spans="25:29" x14ac:dyDescent="0.25">
      <c r="Y1943" s="84">
        <f>EOD_T-A1943</f>
        <v>42094</v>
      </c>
      <c r="Z1943" s="83">
        <f t="shared" si="90"/>
        <v>0</v>
      </c>
      <c r="AA1943" s="83" t="e">
        <f t="shared" si="91"/>
        <v>#DIV/0!</v>
      </c>
      <c r="AB1943" s="83" t="e">
        <f>AA1943-XJO_90DSMR</f>
        <v>#DIV/0!</v>
      </c>
      <c r="AC1943" s="83" t="e">
        <f t="shared" si="92"/>
        <v>#DIV/0!</v>
      </c>
    </row>
    <row r="1944" spans="25:29" x14ac:dyDescent="0.25">
      <c r="Y1944" s="84">
        <f>EOD_T-A1944</f>
        <v>42094</v>
      </c>
      <c r="Z1944" s="83">
        <f t="shared" si="90"/>
        <v>0</v>
      </c>
      <c r="AA1944" s="83" t="e">
        <f t="shared" si="91"/>
        <v>#DIV/0!</v>
      </c>
      <c r="AB1944" s="83" t="e">
        <f>AA1944-XJO_90DSMR</f>
        <v>#DIV/0!</v>
      </c>
      <c r="AC1944" s="83" t="e">
        <f t="shared" si="92"/>
        <v>#DIV/0!</v>
      </c>
    </row>
    <row r="1945" spans="25:29" x14ac:dyDescent="0.25">
      <c r="Y1945" s="84">
        <f>EOD_T-A1945</f>
        <v>42094</v>
      </c>
      <c r="Z1945" s="83">
        <f t="shared" si="90"/>
        <v>0</v>
      </c>
      <c r="AA1945" s="83" t="e">
        <f t="shared" si="91"/>
        <v>#DIV/0!</v>
      </c>
      <c r="AB1945" s="83" t="e">
        <f>AA1945-XJO_90DSMR</f>
        <v>#DIV/0!</v>
      </c>
      <c r="AC1945" s="83" t="e">
        <f t="shared" si="92"/>
        <v>#DIV/0!</v>
      </c>
    </row>
    <row r="1946" spans="25:29" x14ac:dyDescent="0.25">
      <c r="Y1946" s="84">
        <f>EOD_T-A1946</f>
        <v>42094</v>
      </c>
      <c r="Z1946" s="83">
        <f t="shared" si="90"/>
        <v>0</v>
      </c>
      <c r="AA1946" s="83" t="e">
        <f t="shared" si="91"/>
        <v>#DIV/0!</v>
      </c>
      <c r="AB1946" s="83" t="e">
        <f>AA1946-XJO_90DSMR</f>
        <v>#DIV/0!</v>
      </c>
      <c r="AC1946" s="83" t="e">
        <f t="shared" si="92"/>
        <v>#DIV/0!</v>
      </c>
    </row>
    <row r="1947" spans="25:29" x14ac:dyDescent="0.25">
      <c r="Y1947" s="84">
        <f>EOD_T-A1947</f>
        <v>42094</v>
      </c>
      <c r="Z1947" s="83">
        <f t="shared" si="90"/>
        <v>0</v>
      </c>
      <c r="AA1947" s="83" t="e">
        <f t="shared" si="91"/>
        <v>#DIV/0!</v>
      </c>
      <c r="AB1947" s="83" t="e">
        <f>AA1947-XJO_90DSMR</f>
        <v>#DIV/0!</v>
      </c>
      <c r="AC1947" s="83" t="e">
        <f t="shared" si="92"/>
        <v>#DIV/0!</v>
      </c>
    </row>
    <row r="1948" spans="25:29" x14ac:dyDescent="0.25">
      <c r="Y1948" s="84">
        <f>EOD_T-A1948</f>
        <v>42094</v>
      </c>
      <c r="Z1948" s="83">
        <f t="shared" si="90"/>
        <v>0</v>
      </c>
      <c r="AA1948" s="83" t="e">
        <f t="shared" si="91"/>
        <v>#DIV/0!</v>
      </c>
      <c r="AB1948" s="83" t="e">
        <f>AA1948-XJO_90DSMR</f>
        <v>#DIV/0!</v>
      </c>
      <c r="AC1948" s="83" t="e">
        <f t="shared" si="92"/>
        <v>#DIV/0!</v>
      </c>
    </row>
    <row r="1949" spans="25:29" x14ac:dyDescent="0.25">
      <c r="Y1949" s="84">
        <f>EOD_T-A1949</f>
        <v>42094</v>
      </c>
      <c r="Z1949" s="83">
        <f t="shared" si="90"/>
        <v>0</v>
      </c>
      <c r="AA1949" s="83" t="e">
        <f t="shared" si="91"/>
        <v>#DIV/0!</v>
      </c>
      <c r="AB1949" s="83" t="e">
        <f>AA1949-XJO_90DSMR</f>
        <v>#DIV/0!</v>
      </c>
      <c r="AC1949" s="83" t="e">
        <f t="shared" si="92"/>
        <v>#DIV/0!</v>
      </c>
    </row>
    <row r="1950" spans="25:29" x14ac:dyDescent="0.25">
      <c r="Y1950" s="84">
        <f>EOD_T-A1950</f>
        <v>42094</v>
      </c>
      <c r="Z1950" s="83">
        <f t="shared" si="90"/>
        <v>0</v>
      </c>
      <c r="AA1950" s="83" t="e">
        <f t="shared" si="91"/>
        <v>#DIV/0!</v>
      </c>
      <c r="AB1950" s="83" t="e">
        <f>AA1950-XJO_90DSMR</f>
        <v>#DIV/0!</v>
      </c>
      <c r="AC1950" s="83" t="e">
        <f t="shared" si="92"/>
        <v>#DIV/0!</v>
      </c>
    </row>
    <row r="1951" spans="25:29" x14ac:dyDescent="0.25">
      <c r="Y1951" s="84">
        <f>EOD_T-A1951</f>
        <v>42094</v>
      </c>
      <c r="Z1951" s="83">
        <f t="shared" si="90"/>
        <v>0</v>
      </c>
      <c r="AA1951" s="83" t="e">
        <f t="shared" si="91"/>
        <v>#DIV/0!</v>
      </c>
      <c r="AB1951" s="83" t="e">
        <f>AA1951-XJO_90DSMR</f>
        <v>#DIV/0!</v>
      </c>
      <c r="AC1951" s="83" t="e">
        <f t="shared" si="92"/>
        <v>#DIV/0!</v>
      </c>
    </row>
    <row r="1952" spans="25:29" x14ac:dyDescent="0.25">
      <c r="Y1952" s="84">
        <f>EOD_T-A1952</f>
        <v>42094</v>
      </c>
      <c r="Z1952" s="83">
        <f t="shared" si="90"/>
        <v>0</v>
      </c>
      <c r="AA1952" s="83" t="e">
        <f t="shared" si="91"/>
        <v>#DIV/0!</v>
      </c>
      <c r="AB1952" s="83" t="e">
        <f>AA1952-XJO_90DSMR</f>
        <v>#DIV/0!</v>
      </c>
      <c r="AC1952" s="83" t="e">
        <f t="shared" si="92"/>
        <v>#DIV/0!</v>
      </c>
    </row>
    <row r="1953" spans="25:29" x14ac:dyDescent="0.25">
      <c r="Y1953" s="84">
        <f>EOD_T-A1953</f>
        <v>42094</v>
      </c>
      <c r="Z1953" s="83">
        <f t="shared" si="90"/>
        <v>0</v>
      </c>
      <c r="AA1953" s="83" t="e">
        <f t="shared" si="91"/>
        <v>#DIV/0!</v>
      </c>
      <c r="AB1953" s="83" t="e">
        <f>AA1953-XJO_90DSMR</f>
        <v>#DIV/0!</v>
      </c>
      <c r="AC1953" s="83" t="e">
        <f t="shared" si="92"/>
        <v>#DIV/0!</v>
      </c>
    </row>
    <row r="1954" spans="25:29" x14ac:dyDescent="0.25">
      <c r="Y1954" s="84">
        <f>EOD_T-A1954</f>
        <v>42094</v>
      </c>
      <c r="Z1954" s="83">
        <f t="shared" si="90"/>
        <v>0</v>
      </c>
      <c r="AA1954" s="83" t="e">
        <f t="shared" si="91"/>
        <v>#DIV/0!</v>
      </c>
      <c r="AB1954" s="83" t="e">
        <f>AA1954-XJO_90DSMR</f>
        <v>#DIV/0!</v>
      </c>
      <c r="AC1954" s="83" t="e">
        <f t="shared" si="92"/>
        <v>#DIV/0!</v>
      </c>
    </row>
    <row r="1955" spans="25:29" x14ac:dyDescent="0.25">
      <c r="Y1955" s="84">
        <f>EOD_T-A1955</f>
        <v>42094</v>
      </c>
      <c r="Z1955" s="83">
        <f t="shared" si="90"/>
        <v>0</v>
      </c>
      <c r="AA1955" s="83" t="e">
        <f t="shared" si="91"/>
        <v>#DIV/0!</v>
      </c>
      <c r="AB1955" s="83" t="e">
        <f>AA1955-XJO_90DSMR</f>
        <v>#DIV/0!</v>
      </c>
      <c r="AC1955" s="83" t="e">
        <f t="shared" si="92"/>
        <v>#DIV/0!</v>
      </c>
    </row>
    <row r="1956" spans="25:29" x14ac:dyDescent="0.25">
      <c r="Y1956" s="84">
        <f>EOD_T-A1956</f>
        <v>42094</v>
      </c>
      <c r="Z1956" s="83">
        <f t="shared" si="90"/>
        <v>0</v>
      </c>
      <c r="AA1956" s="83" t="e">
        <f t="shared" si="91"/>
        <v>#DIV/0!</v>
      </c>
      <c r="AB1956" s="83" t="e">
        <f>AA1956-XJO_90DSMR</f>
        <v>#DIV/0!</v>
      </c>
      <c r="AC1956" s="83" t="e">
        <f t="shared" si="92"/>
        <v>#DIV/0!</v>
      </c>
    </row>
    <row r="1957" spans="25:29" x14ac:dyDescent="0.25">
      <c r="Y1957" s="84">
        <f>EOD_T-A1957</f>
        <v>42094</v>
      </c>
      <c r="Z1957" s="83">
        <f t="shared" si="90"/>
        <v>0</v>
      </c>
      <c r="AA1957" s="83" t="e">
        <f t="shared" si="91"/>
        <v>#DIV/0!</v>
      </c>
      <c r="AB1957" s="83" t="e">
        <f>AA1957-XJO_90DSMR</f>
        <v>#DIV/0!</v>
      </c>
      <c r="AC1957" s="83" t="e">
        <f t="shared" si="92"/>
        <v>#DIV/0!</v>
      </c>
    </row>
    <row r="1958" spans="25:29" x14ac:dyDescent="0.25">
      <c r="Y1958" s="84">
        <f>EOD_T-A1958</f>
        <v>42094</v>
      </c>
      <c r="Z1958" s="83">
        <f t="shared" si="90"/>
        <v>0</v>
      </c>
      <c r="AA1958" s="83" t="e">
        <f t="shared" si="91"/>
        <v>#DIV/0!</v>
      </c>
      <c r="AB1958" s="83" t="e">
        <f>AA1958-XJO_90DSMR</f>
        <v>#DIV/0!</v>
      </c>
      <c r="AC1958" s="83" t="e">
        <f t="shared" si="92"/>
        <v>#DIV/0!</v>
      </c>
    </row>
    <row r="1959" spans="25:29" x14ac:dyDescent="0.25">
      <c r="Y1959" s="84">
        <f>EOD_T-A1959</f>
        <v>42094</v>
      </c>
      <c r="Z1959" s="83">
        <f t="shared" si="90"/>
        <v>0</v>
      </c>
      <c r="AA1959" s="83" t="e">
        <f t="shared" si="91"/>
        <v>#DIV/0!</v>
      </c>
      <c r="AB1959" s="83" t="e">
        <f>AA1959-XJO_90DSMR</f>
        <v>#DIV/0!</v>
      </c>
      <c r="AC1959" s="83" t="e">
        <f t="shared" si="92"/>
        <v>#DIV/0!</v>
      </c>
    </row>
    <row r="1960" spans="25:29" x14ac:dyDescent="0.25">
      <c r="Y1960" s="84">
        <f>EOD_T-A1960</f>
        <v>42094</v>
      </c>
      <c r="Z1960" s="83">
        <f t="shared" si="90"/>
        <v>0</v>
      </c>
      <c r="AA1960" s="83" t="e">
        <f t="shared" si="91"/>
        <v>#DIV/0!</v>
      </c>
      <c r="AB1960" s="83" t="e">
        <f>AA1960-XJO_90DSMR</f>
        <v>#DIV/0!</v>
      </c>
      <c r="AC1960" s="83" t="e">
        <f t="shared" si="92"/>
        <v>#DIV/0!</v>
      </c>
    </row>
    <row r="1961" spans="25:29" x14ac:dyDescent="0.25">
      <c r="Y1961" s="84">
        <f>EOD_T-A1961</f>
        <v>42094</v>
      </c>
      <c r="Z1961" s="83">
        <f t="shared" si="90"/>
        <v>0</v>
      </c>
      <c r="AA1961" s="83" t="e">
        <f t="shared" si="91"/>
        <v>#DIV/0!</v>
      </c>
      <c r="AB1961" s="83" t="e">
        <f>AA1961-XJO_90DSMR</f>
        <v>#DIV/0!</v>
      </c>
      <c r="AC1961" s="83" t="e">
        <f t="shared" si="92"/>
        <v>#DIV/0!</v>
      </c>
    </row>
    <row r="1962" spans="25:29" x14ac:dyDescent="0.25">
      <c r="Y1962" s="84">
        <f>EOD_T-A1962</f>
        <v>42094</v>
      </c>
      <c r="Z1962" s="83">
        <f t="shared" si="90"/>
        <v>0</v>
      </c>
      <c r="AA1962" s="83" t="e">
        <f t="shared" si="91"/>
        <v>#DIV/0!</v>
      </c>
      <c r="AB1962" s="83" t="e">
        <f>AA1962-XJO_90DSMR</f>
        <v>#DIV/0!</v>
      </c>
      <c r="AC1962" s="83" t="e">
        <f t="shared" si="92"/>
        <v>#DIV/0!</v>
      </c>
    </row>
    <row r="1963" spans="25:29" x14ac:dyDescent="0.25">
      <c r="Y1963" s="84">
        <f>EOD_T-A1963</f>
        <v>42094</v>
      </c>
      <c r="Z1963" s="83">
        <f t="shared" si="90"/>
        <v>0</v>
      </c>
      <c r="AA1963" s="83" t="e">
        <f t="shared" si="91"/>
        <v>#DIV/0!</v>
      </c>
      <c r="AB1963" s="83" t="e">
        <f>AA1963-XJO_90DSMR</f>
        <v>#DIV/0!</v>
      </c>
      <c r="AC1963" s="83" t="e">
        <f t="shared" si="92"/>
        <v>#DIV/0!</v>
      </c>
    </row>
    <row r="1964" spans="25:29" x14ac:dyDescent="0.25">
      <c r="Y1964" s="84">
        <f>EOD_T-A1964</f>
        <v>42094</v>
      </c>
      <c r="Z1964" s="83">
        <f t="shared" si="90"/>
        <v>0</v>
      </c>
      <c r="AA1964" s="83" t="e">
        <f t="shared" si="91"/>
        <v>#DIV/0!</v>
      </c>
      <c r="AB1964" s="83" t="e">
        <f>AA1964-XJO_90DSMR</f>
        <v>#DIV/0!</v>
      </c>
      <c r="AC1964" s="83" t="e">
        <f t="shared" si="92"/>
        <v>#DIV/0!</v>
      </c>
    </row>
    <row r="1965" spans="25:29" x14ac:dyDescent="0.25">
      <c r="Y1965" s="84">
        <f>EOD_T-A1965</f>
        <v>42094</v>
      </c>
      <c r="Z1965" s="83">
        <f t="shared" si="90"/>
        <v>0</v>
      </c>
      <c r="AA1965" s="83" t="e">
        <f t="shared" si="91"/>
        <v>#DIV/0!</v>
      </c>
      <c r="AB1965" s="83" t="e">
        <f>AA1965-XJO_90DSMR</f>
        <v>#DIV/0!</v>
      </c>
      <c r="AC1965" s="83" t="e">
        <f t="shared" si="92"/>
        <v>#DIV/0!</v>
      </c>
    </row>
    <row r="1966" spans="25:29" x14ac:dyDescent="0.25">
      <c r="Y1966" s="84">
        <f>EOD_T-A1966</f>
        <v>42094</v>
      </c>
      <c r="Z1966" s="83">
        <f t="shared" si="90"/>
        <v>0</v>
      </c>
      <c r="AA1966" s="83" t="e">
        <f t="shared" si="91"/>
        <v>#DIV/0!</v>
      </c>
      <c r="AB1966" s="83" t="e">
        <f>AA1966-XJO_90DSMR</f>
        <v>#DIV/0!</v>
      </c>
      <c r="AC1966" s="83" t="e">
        <f t="shared" si="92"/>
        <v>#DIV/0!</v>
      </c>
    </row>
    <row r="1967" spans="25:29" x14ac:dyDescent="0.25">
      <c r="Y1967" s="84">
        <f>EOD_T-A1967</f>
        <v>42094</v>
      </c>
      <c r="Z1967" s="83">
        <f t="shared" si="90"/>
        <v>0</v>
      </c>
      <c r="AA1967" s="83" t="e">
        <f t="shared" si="91"/>
        <v>#DIV/0!</v>
      </c>
      <c r="AB1967" s="83" t="e">
        <f>AA1967-XJO_90DSMR</f>
        <v>#DIV/0!</v>
      </c>
      <c r="AC1967" s="83" t="e">
        <f t="shared" si="92"/>
        <v>#DIV/0!</v>
      </c>
    </row>
    <row r="1968" spans="25:29" x14ac:dyDescent="0.25">
      <c r="Y1968" s="84">
        <f>EOD_T-A1968</f>
        <v>42094</v>
      </c>
      <c r="Z1968" s="83">
        <f t="shared" si="90"/>
        <v>0</v>
      </c>
      <c r="AA1968" s="83" t="e">
        <f t="shared" si="91"/>
        <v>#DIV/0!</v>
      </c>
      <c r="AB1968" s="83" t="e">
        <f>AA1968-XJO_90DSMR</f>
        <v>#DIV/0!</v>
      </c>
      <c r="AC1968" s="83" t="e">
        <f t="shared" si="92"/>
        <v>#DIV/0!</v>
      </c>
    </row>
    <row r="1969" spans="25:29" x14ac:dyDescent="0.25">
      <c r="Y1969" s="84">
        <f>EOD_T-A1969</f>
        <v>42094</v>
      </c>
      <c r="Z1969" s="83">
        <f t="shared" si="90"/>
        <v>0</v>
      </c>
      <c r="AA1969" s="83" t="e">
        <f t="shared" si="91"/>
        <v>#DIV/0!</v>
      </c>
      <c r="AB1969" s="83" t="e">
        <f>AA1969-XJO_90DSMR</f>
        <v>#DIV/0!</v>
      </c>
      <c r="AC1969" s="83" t="e">
        <f t="shared" si="92"/>
        <v>#DIV/0!</v>
      </c>
    </row>
    <row r="1970" spans="25:29" x14ac:dyDescent="0.25">
      <c r="Y1970" s="84">
        <f>EOD_T-A1970</f>
        <v>42094</v>
      </c>
      <c r="Z1970" s="83">
        <f t="shared" si="90"/>
        <v>0</v>
      </c>
      <c r="AA1970" s="83" t="e">
        <f t="shared" si="91"/>
        <v>#DIV/0!</v>
      </c>
      <c r="AB1970" s="83" t="e">
        <f>AA1970-XJO_90DSMR</f>
        <v>#DIV/0!</v>
      </c>
      <c r="AC1970" s="83" t="e">
        <f t="shared" si="92"/>
        <v>#DIV/0!</v>
      </c>
    </row>
    <row r="1971" spans="25:29" x14ac:dyDescent="0.25">
      <c r="Y1971" s="84">
        <f>EOD_T-A1971</f>
        <v>42094</v>
      </c>
      <c r="Z1971" s="83">
        <f t="shared" si="90"/>
        <v>0</v>
      </c>
      <c r="AA1971" s="83" t="e">
        <f t="shared" si="91"/>
        <v>#DIV/0!</v>
      </c>
      <c r="AB1971" s="83" t="e">
        <f>AA1971-XJO_90DSMR</f>
        <v>#DIV/0!</v>
      </c>
      <c r="AC1971" s="83" t="e">
        <f t="shared" si="92"/>
        <v>#DIV/0!</v>
      </c>
    </row>
    <row r="1972" spans="25:29" x14ac:dyDescent="0.25">
      <c r="Y1972" s="84">
        <f>EOD_T-A1972</f>
        <v>42094</v>
      </c>
      <c r="Z1972" s="83">
        <f t="shared" si="90"/>
        <v>0</v>
      </c>
      <c r="AA1972" s="83" t="e">
        <f t="shared" si="91"/>
        <v>#DIV/0!</v>
      </c>
      <c r="AB1972" s="83" t="e">
        <f>AA1972-XJO_90DSMR</f>
        <v>#DIV/0!</v>
      </c>
      <c r="AC1972" s="83" t="e">
        <f t="shared" si="92"/>
        <v>#DIV/0!</v>
      </c>
    </row>
    <row r="1973" spans="25:29" x14ac:dyDescent="0.25">
      <c r="Y1973" s="84">
        <f>EOD_T-A1973</f>
        <v>42094</v>
      </c>
      <c r="Z1973" s="83">
        <f t="shared" si="90"/>
        <v>0</v>
      </c>
      <c r="AA1973" s="83" t="e">
        <f t="shared" si="91"/>
        <v>#DIV/0!</v>
      </c>
      <c r="AB1973" s="83" t="e">
        <f>AA1973-XJO_90DSMR</f>
        <v>#DIV/0!</v>
      </c>
      <c r="AC1973" s="83" t="e">
        <f t="shared" si="92"/>
        <v>#DIV/0!</v>
      </c>
    </row>
    <row r="1974" spans="25:29" x14ac:dyDescent="0.25">
      <c r="Y1974" s="84">
        <f>EOD_T-A1974</f>
        <v>42094</v>
      </c>
      <c r="Z1974" s="83">
        <f t="shared" si="90"/>
        <v>0</v>
      </c>
      <c r="AA1974" s="83" t="e">
        <f t="shared" si="91"/>
        <v>#DIV/0!</v>
      </c>
      <c r="AB1974" s="83" t="e">
        <f>AA1974-XJO_90DSMR</f>
        <v>#DIV/0!</v>
      </c>
      <c r="AC1974" s="83" t="e">
        <f t="shared" si="92"/>
        <v>#DIV/0!</v>
      </c>
    </row>
    <row r="1975" spans="25:29" x14ac:dyDescent="0.25">
      <c r="Y1975" s="84">
        <f>EOD_T-A1975</f>
        <v>42094</v>
      </c>
      <c r="Z1975" s="83">
        <f t="shared" si="90"/>
        <v>0</v>
      </c>
      <c r="AA1975" s="83" t="e">
        <f t="shared" si="91"/>
        <v>#DIV/0!</v>
      </c>
      <c r="AB1975" s="83" t="e">
        <f>AA1975-XJO_90DSMR</f>
        <v>#DIV/0!</v>
      </c>
      <c r="AC1975" s="83" t="e">
        <f t="shared" si="92"/>
        <v>#DIV/0!</v>
      </c>
    </row>
    <row r="1976" spans="25:29" x14ac:dyDescent="0.25">
      <c r="Y1976" s="84">
        <f>EOD_T-A1976</f>
        <v>42094</v>
      </c>
      <c r="Z1976" s="83">
        <f t="shared" si="90"/>
        <v>0</v>
      </c>
      <c r="AA1976" s="83" t="e">
        <f t="shared" si="91"/>
        <v>#DIV/0!</v>
      </c>
      <c r="AB1976" s="83" t="e">
        <f>AA1976-XJO_90DSMR</f>
        <v>#DIV/0!</v>
      </c>
      <c r="AC1976" s="83" t="e">
        <f t="shared" si="92"/>
        <v>#DIV/0!</v>
      </c>
    </row>
    <row r="1977" spans="25:29" x14ac:dyDescent="0.25">
      <c r="Y1977" s="84">
        <f>EOD_T-A1977</f>
        <v>42094</v>
      </c>
      <c r="Z1977" s="83">
        <f t="shared" si="90"/>
        <v>0</v>
      </c>
      <c r="AA1977" s="83" t="e">
        <f t="shared" si="91"/>
        <v>#DIV/0!</v>
      </c>
      <c r="AB1977" s="83" t="e">
        <f>AA1977-XJO_90DSMR</f>
        <v>#DIV/0!</v>
      </c>
      <c r="AC1977" s="83" t="e">
        <f t="shared" si="92"/>
        <v>#DIV/0!</v>
      </c>
    </row>
    <row r="1978" spans="25:29" x14ac:dyDescent="0.25">
      <c r="Y1978" s="84">
        <f>EOD_T-A1978</f>
        <v>42094</v>
      </c>
      <c r="Z1978" s="83">
        <f t="shared" si="90"/>
        <v>0</v>
      </c>
      <c r="AA1978" s="83" t="e">
        <f t="shared" si="91"/>
        <v>#DIV/0!</v>
      </c>
      <c r="AB1978" s="83" t="e">
        <f>AA1978-XJO_90DSMR</f>
        <v>#DIV/0!</v>
      </c>
      <c r="AC1978" s="83" t="e">
        <f t="shared" si="92"/>
        <v>#DIV/0!</v>
      </c>
    </row>
    <row r="1979" spans="25:29" x14ac:dyDescent="0.25">
      <c r="Y1979" s="84">
        <f>EOD_T-A1979</f>
        <v>42094</v>
      </c>
      <c r="Z1979" s="83">
        <f t="shared" si="90"/>
        <v>0</v>
      </c>
      <c r="AA1979" s="83" t="e">
        <f t="shared" si="91"/>
        <v>#DIV/0!</v>
      </c>
      <c r="AB1979" s="83" t="e">
        <f>AA1979-XJO_90DSMR</f>
        <v>#DIV/0!</v>
      </c>
      <c r="AC1979" s="83" t="e">
        <f t="shared" si="92"/>
        <v>#DIV/0!</v>
      </c>
    </row>
    <row r="1980" spans="25:29" x14ac:dyDescent="0.25">
      <c r="Y1980" s="84">
        <f>EOD_T-A1980</f>
        <v>42094</v>
      </c>
      <c r="Z1980" s="83">
        <f t="shared" si="90"/>
        <v>0</v>
      </c>
      <c r="AA1980" s="83" t="e">
        <f t="shared" si="91"/>
        <v>#DIV/0!</v>
      </c>
      <c r="AB1980" s="83" t="e">
        <f>AA1980-XJO_90DSMR</f>
        <v>#DIV/0!</v>
      </c>
      <c r="AC1980" s="83" t="e">
        <f t="shared" si="92"/>
        <v>#DIV/0!</v>
      </c>
    </row>
    <row r="1981" spans="25:29" x14ac:dyDescent="0.25">
      <c r="Y1981" s="84">
        <f>EOD_T-A1981</f>
        <v>42094</v>
      </c>
      <c r="Z1981" s="83">
        <f t="shared" si="90"/>
        <v>0</v>
      </c>
      <c r="AA1981" s="83" t="e">
        <f t="shared" si="91"/>
        <v>#DIV/0!</v>
      </c>
      <c r="AB1981" s="83" t="e">
        <f>AA1981-XJO_90DSMR</f>
        <v>#DIV/0!</v>
      </c>
      <c r="AC1981" s="83" t="e">
        <f t="shared" si="92"/>
        <v>#DIV/0!</v>
      </c>
    </row>
    <row r="1982" spans="25:29" x14ac:dyDescent="0.25">
      <c r="Y1982" s="84">
        <f>EOD_T-A1982</f>
        <v>42094</v>
      </c>
      <c r="Z1982" s="83">
        <f t="shared" si="90"/>
        <v>0</v>
      </c>
      <c r="AA1982" s="83" t="e">
        <f t="shared" si="91"/>
        <v>#DIV/0!</v>
      </c>
      <c r="AB1982" s="83" t="e">
        <f>AA1982-XJO_90DSMR</f>
        <v>#DIV/0!</v>
      </c>
      <c r="AC1982" s="83" t="e">
        <f t="shared" si="92"/>
        <v>#DIV/0!</v>
      </c>
    </row>
    <row r="1983" spans="25:29" x14ac:dyDescent="0.25">
      <c r="Y1983" s="84">
        <f>EOD_T-A1983</f>
        <v>42094</v>
      </c>
      <c r="Z1983" s="83">
        <f t="shared" si="90"/>
        <v>0</v>
      </c>
      <c r="AA1983" s="83" t="e">
        <f t="shared" si="91"/>
        <v>#DIV/0!</v>
      </c>
      <c r="AB1983" s="83" t="e">
        <f>AA1983-XJO_90DSMR</f>
        <v>#DIV/0!</v>
      </c>
      <c r="AC1983" s="83" t="e">
        <f t="shared" si="92"/>
        <v>#DIV/0!</v>
      </c>
    </row>
    <row r="1984" spans="25:29" x14ac:dyDescent="0.25">
      <c r="Y1984" s="84">
        <f>EOD_T-A1984</f>
        <v>42094</v>
      </c>
      <c r="Z1984" s="83">
        <f t="shared" si="90"/>
        <v>0</v>
      </c>
      <c r="AA1984" s="83" t="e">
        <f t="shared" si="91"/>
        <v>#DIV/0!</v>
      </c>
      <c r="AB1984" s="83" t="e">
        <f>AA1984-XJO_90DSMR</f>
        <v>#DIV/0!</v>
      </c>
      <c r="AC1984" s="83" t="e">
        <f t="shared" si="92"/>
        <v>#DIV/0!</v>
      </c>
    </row>
    <row r="1985" spans="25:29" x14ac:dyDescent="0.25">
      <c r="Y1985" s="84">
        <f>EOD_T-A1985</f>
        <v>42094</v>
      </c>
      <c r="Z1985" s="83">
        <f t="shared" si="90"/>
        <v>0</v>
      </c>
      <c r="AA1985" s="83" t="e">
        <f t="shared" si="91"/>
        <v>#DIV/0!</v>
      </c>
      <c r="AB1985" s="83" t="e">
        <f>AA1985-XJO_90DSMR</f>
        <v>#DIV/0!</v>
      </c>
      <c r="AC1985" s="83" t="e">
        <f t="shared" si="92"/>
        <v>#DIV/0!</v>
      </c>
    </row>
    <row r="1986" spans="25:29" x14ac:dyDescent="0.25">
      <c r="Y1986" s="84">
        <f>EOD_T-A1986</f>
        <v>42094</v>
      </c>
      <c r="Z1986" s="83">
        <f t="shared" si="90"/>
        <v>0</v>
      </c>
      <c r="AA1986" s="83" t="e">
        <f t="shared" si="91"/>
        <v>#DIV/0!</v>
      </c>
      <c r="AB1986" s="83" t="e">
        <f>AA1986-XJO_90DSMR</f>
        <v>#DIV/0!</v>
      </c>
      <c r="AC1986" s="83" t="e">
        <f t="shared" si="92"/>
        <v>#DIV/0!</v>
      </c>
    </row>
    <row r="1987" spans="25:29" x14ac:dyDescent="0.25">
      <c r="Y1987" s="84">
        <f>EOD_T-A1987</f>
        <v>42094</v>
      </c>
      <c r="Z1987" s="83">
        <f t="shared" si="90"/>
        <v>0</v>
      </c>
      <c r="AA1987" s="83" t="e">
        <f t="shared" si="91"/>
        <v>#DIV/0!</v>
      </c>
      <c r="AB1987" s="83" t="e">
        <f>AA1987-XJO_90DSMR</f>
        <v>#DIV/0!</v>
      </c>
      <c r="AC1987" s="83" t="e">
        <f t="shared" si="92"/>
        <v>#DIV/0!</v>
      </c>
    </row>
    <row r="1988" spans="25:29" x14ac:dyDescent="0.25">
      <c r="Y1988" s="84">
        <f>EOD_T-A1988</f>
        <v>42094</v>
      </c>
      <c r="Z1988" s="83">
        <f t="shared" si="90"/>
        <v>0</v>
      </c>
      <c r="AA1988" s="83" t="e">
        <f t="shared" si="91"/>
        <v>#DIV/0!</v>
      </c>
      <c r="AB1988" s="83" t="e">
        <f>AA1988-XJO_90DSMR</f>
        <v>#DIV/0!</v>
      </c>
      <c r="AC1988" s="83" t="e">
        <f t="shared" si="92"/>
        <v>#DIV/0!</v>
      </c>
    </row>
    <row r="1989" spans="25:29" x14ac:dyDescent="0.25">
      <c r="Y1989" s="84">
        <f>EOD_T-A1989</f>
        <v>42094</v>
      </c>
      <c r="Z1989" s="83">
        <f t="shared" si="90"/>
        <v>0</v>
      </c>
      <c r="AA1989" s="83" t="e">
        <f t="shared" si="91"/>
        <v>#DIV/0!</v>
      </c>
      <c r="AB1989" s="83" t="e">
        <f>AA1989-XJO_90DSMR</f>
        <v>#DIV/0!</v>
      </c>
      <c r="AC1989" s="83" t="e">
        <f t="shared" si="92"/>
        <v>#DIV/0!</v>
      </c>
    </row>
    <row r="1990" spans="25:29" x14ac:dyDescent="0.25">
      <c r="Y1990" s="84">
        <f>EOD_T-A1990</f>
        <v>42094</v>
      </c>
      <c r="Z1990" s="83">
        <f t="shared" si="90"/>
        <v>0</v>
      </c>
      <c r="AA1990" s="83" t="e">
        <f t="shared" si="91"/>
        <v>#DIV/0!</v>
      </c>
      <c r="AB1990" s="83" t="e">
        <f>AA1990-XJO_90DSMR</f>
        <v>#DIV/0!</v>
      </c>
      <c r="AC1990" s="83" t="e">
        <f t="shared" si="92"/>
        <v>#DIV/0!</v>
      </c>
    </row>
    <row r="1991" spans="25:29" x14ac:dyDescent="0.25">
      <c r="Y1991" s="84">
        <f>EOD_T-A1991</f>
        <v>42094</v>
      </c>
      <c r="Z1991" s="83">
        <f t="shared" si="90"/>
        <v>0</v>
      </c>
      <c r="AA1991" s="83" t="e">
        <f t="shared" si="91"/>
        <v>#DIV/0!</v>
      </c>
      <c r="AB1991" s="83" t="e">
        <f>AA1991-XJO_90DSMR</f>
        <v>#DIV/0!</v>
      </c>
      <c r="AC1991" s="83" t="e">
        <f t="shared" si="92"/>
        <v>#DIV/0!</v>
      </c>
    </row>
    <row r="1992" spans="25:29" x14ac:dyDescent="0.25">
      <c r="Y1992" s="84">
        <f>EOD_T-A1992</f>
        <v>42094</v>
      </c>
      <c r="Z1992" s="83">
        <f t="shared" si="90"/>
        <v>0</v>
      </c>
      <c r="AA1992" s="83" t="e">
        <f t="shared" si="91"/>
        <v>#DIV/0!</v>
      </c>
      <c r="AB1992" s="83" t="e">
        <f>AA1992-XJO_90DSMR</f>
        <v>#DIV/0!</v>
      </c>
      <c r="AC1992" s="83" t="e">
        <f t="shared" si="92"/>
        <v>#DIV/0!</v>
      </c>
    </row>
    <row r="1993" spans="25:29" x14ac:dyDescent="0.25">
      <c r="Y1993" s="84">
        <f>EOD_T-A1993</f>
        <v>42094</v>
      </c>
      <c r="Z1993" s="83">
        <f t="shared" si="90"/>
        <v>0</v>
      </c>
      <c r="AA1993" s="83" t="e">
        <f t="shared" si="91"/>
        <v>#DIV/0!</v>
      </c>
      <c r="AB1993" s="83" t="e">
        <f>AA1993-XJO_90DSMR</f>
        <v>#DIV/0!</v>
      </c>
      <c r="AC1993" s="83" t="e">
        <f t="shared" si="92"/>
        <v>#DIV/0!</v>
      </c>
    </row>
    <row r="1994" spans="25:29" x14ac:dyDescent="0.25">
      <c r="Y1994" s="84">
        <f>EOD_T-A1994</f>
        <v>42094</v>
      </c>
      <c r="Z1994" s="83">
        <f t="shared" si="90"/>
        <v>0</v>
      </c>
      <c r="AA1994" s="83" t="e">
        <f t="shared" si="91"/>
        <v>#DIV/0!</v>
      </c>
      <c r="AB1994" s="83" t="e">
        <f>AA1994-XJO_90DSMR</f>
        <v>#DIV/0!</v>
      </c>
      <c r="AC1994" s="83" t="e">
        <f t="shared" si="92"/>
        <v>#DIV/0!</v>
      </c>
    </row>
    <row r="1995" spans="25:29" x14ac:dyDescent="0.25">
      <c r="Y1995" s="84">
        <f>EOD_T-A1995</f>
        <v>42094</v>
      </c>
      <c r="Z1995" s="83">
        <f t="shared" si="90"/>
        <v>0</v>
      </c>
      <c r="AA1995" s="83" t="e">
        <f t="shared" si="91"/>
        <v>#DIV/0!</v>
      </c>
      <c r="AB1995" s="83" t="e">
        <f>AA1995-XJO_90DSMR</f>
        <v>#DIV/0!</v>
      </c>
      <c r="AC1995" s="83" t="e">
        <f t="shared" si="92"/>
        <v>#DIV/0!</v>
      </c>
    </row>
    <row r="1996" spans="25:29" x14ac:dyDescent="0.25">
      <c r="Y1996" s="84">
        <f>EOD_T-A1996</f>
        <v>42094</v>
      </c>
      <c r="Z1996" s="83">
        <f t="shared" ref="Z1996:Z2059" si="93">B1996-B1998</f>
        <v>0</v>
      </c>
      <c r="AA1996" s="83" t="e">
        <f t="shared" ref="AA1996:AA2059" si="94">Z1996/B1997*100</f>
        <v>#DIV/0!</v>
      </c>
      <c r="AB1996" s="83" t="e">
        <f>AA1996-XJO_90DSMR</f>
        <v>#DIV/0!</v>
      </c>
      <c r="AC1996" s="83" t="e">
        <f t="shared" ref="AC1996:AC2059" si="95">AB1996*AB1996</f>
        <v>#DIV/0!</v>
      </c>
    </row>
    <row r="1997" spans="25:29" x14ac:dyDescent="0.25">
      <c r="Y1997" s="84">
        <f>EOD_T-A1997</f>
        <v>42094</v>
      </c>
      <c r="Z1997" s="83">
        <f t="shared" si="93"/>
        <v>0</v>
      </c>
      <c r="AA1997" s="83" t="e">
        <f t="shared" si="94"/>
        <v>#DIV/0!</v>
      </c>
      <c r="AB1997" s="83" t="e">
        <f>AA1997-XJO_90DSMR</f>
        <v>#DIV/0!</v>
      </c>
      <c r="AC1997" s="83" t="e">
        <f t="shared" si="95"/>
        <v>#DIV/0!</v>
      </c>
    </row>
    <row r="1998" spans="25:29" x14ac:dyDescent="0.25">
      <c r="Y1998" s="84">
        <f>EOD_T-A1998</f>
        <v>42094</v>
      </c>
      <c r="Z1998" s="83">
        <f t="shared" si="93"/>
        <v>0</v>
      </c>
      <c r="AA1998" s="83" t="e">
        <f t="shared" si="94"/>
        <v>#DIV/0!</v>
      </c>
      <c r="AB1998" s="83" t="e">
        <f>AA1998-XJO_90DSMR</f>
        <v>#DIV/0!</v>
      </c>
      <c r="AC1998" s="83" t="e">
        <f t="shared" si="95"/>
        <v>#DIV/0!</v>
      </c>
    </row>
    <row r="1999" spans="25:29" x14ac:dyDescent="0.25">
      <c r="Y1999" s="84">
        <f>EOD_T-A1999</f>
        <v>42094</v>
      </c>
      <c r="Z1999" s="83">
        <f t="shared" si="93"/>
        <v>0</v>
      </c>
      <c r="AA1999" s="83" t="e">
        <f t="shared" si="94"/>
        <v>#DIV/0!</v>
      </c>
      <c r="AB1999" s="83" t="e">
        <f>AA1999-XJO_90DSMR</f>
        <v>#DIV/0!</v>
      </c>
      <c r="AC1999" s="83" t="e">
        <f t="shared" si="95"/>
        <v>#DIV/0!</v>
      </c>
    </row>
    <row r="2000" spans="25:29" x14ac:dyDescent="0.25">
      <c r="Y2000" s="84">
        <f>EOD_T-A2000</f>
        <v>42094</v>
      </c>
      <c r="Z2000" s="83">
        <f t="shared" si="93"/>
        <v>0</v>
      </c>
      <c r="AA2000" s="83" t="e">
        <f t="shared" si="94"/>
        <v>#DIV/0!</v>
      </c>
      <c r="AB2000" s="83" t="e">
        <f>AA2000-XJO_90DSMR</f>
        <v>#DIV/0!</v>
      </c>
      <c r="AC2000" s="83" t="e">
        <f t="shared" si="95"/>
        <v>#DIV/0!</v>
      </c>
    </row>
    <row r="2009" spans="1:1" x14ac:dyDescent="0.25">
      <c r="A2009" t="s">
        <v>861</v>
      </c>
    </row>
  </sheetData>
  <sortState ref="A12:Z2000">
    <sortCondition descending="1" ref="A11"/>
  </sortState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63"/>
  <sheetViews>
    <sheetView zoomScale="85" zoomScaleNormal="85" workbookViewId="0">
      <selection activeCell="K3" sqref="K3"/>
    </sheetView>
  </sheetViews>
  <sheetFormatPr defaultRowHeight="15" x14ac:dyDescent="0.25"/>
  <cols>
    <col min="1" max="7" width="10.7109375" customWidth="1"/>
  </cols>
  <sheetData>
    <row r="1" spans="1:12" x14ac:dyDescent="0.25">
      <c r="A1" t="s">
        <v>1188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42094</v>
      </c>
      <c r="B3" s="83">
        <v>2.2599999999999998</v>
      </c>
      <c r="C3" s="83">
        <v>2.2999999999999998</v>
      </c>
      <c r="D3" s="83">
        <v>2.23</v>
      </c>
      <c r="E3" s="83">
        <v>2.2999999999999998</v>
      </c>
      <c r="F3" s="84">
        <v>3164700</v>
      </c>
      <c r="G3" s="83">
        <v>2.2999999999999998</v>
      </c>
      <c r="H3" s="84">
        <f>EOD_T-A3</f>
        <v>0</v>
      </c>
      <c r="I3" s="83">
        <f t="shared" ref="I3:I66" si="0">G3-G4</f>
        <v>4.0000000000000036E-2</v>
      </c>
      <c r="J3" s="83">
        <f t="shared" ref="J3:J66" si="1">I3/G4*100</f>
        <v>1.7699115044247804</v>
      </c>
      <c r="K3" s="83">
        <f>J3-NST_90DSMR</f>
        <v>1.0334866228154707</v>
      </c>
      <c r="L3" s="83">
        <f t="shared" ref="L3:L66" si="2">K3*K3</f>
        <v>1.0680945995385269</v>
      </c>
    </row>
    <row r="4" spans="1:12" x14ac:dyDescent="0.25">
      <c r="A4" s="82">
        <v>42093</v>
      </c>
      <c r="B4" s="83">
        <v>2.29</v>
      </c>
      <c r="C4" s="83">
        <v>2.2999999999999998</v>
      </c>
      <c r="D4" s="83">
        <v>2.23</v>
      </c>
      <c r="E4" s="83">
        <v>2.2599999999999998</v>
      </c>
      <c r="F4" s="84">
        <v>3474000</v>
      </c>
      <c r="G4" s="83">
        <v>2.2599999999999998</v>
      </c>
      <c r="H4" s="84">
        <f>EOD_T-A4</f>
        <v>1</v>
      </c>
      <c r="I4" s="83">
        <f t="shared" si="0"/>
        <v>-6.0000000000000053E-2</v>
      </c>
      <c r="J4" s="83">
        <f t="shared" si="1"/>
        <v>-2.5862068965517264</v>
      </c>
      <c r="K4" s="83">
        <f>J4-NST_90DSMR</f>
        <v>-3.3226317781610364</v>
      </c>
      <c r="L4" s="83">
        <f t="shared" si="2"/>
        <v>11.039881933245571</v>
      </c>
    </row>
    <row r="5" spans="1:12" x14ac:dyDescent="0.25">
      <c r="A5" s="82">
        <v>42090</v>
      </c>
      <c r="B5" s="83">
        <v>2.41</v>
      </c>
      <c r="C5" s="83">
        <v>2.41</v>
      </c>
      <c r="D5" s="83">
        <v>2.31</v>
      </c>
      <c r="E5" s="83">
        <v>2.3199999999999998</v>
      </c>
      <c r="F5" s="84">
        <v>4449600</v>
      </c>
      <c r="G5" s="83">
        <v>2.3199999999999998</v>
      </c>
      <c r="H5" s="84">
        <f>EOD_T-A5</f>
        <v>4</v>
      </c>
      <c r="I5" s="83">
        <f t="shared" si="0"/>
        <v>-7.0000000000000284E-2</v>
      </c>
      <c r="J5" s="83">
        <f t="shared" si="1"/>
        <v>-2.9288702928870411</v>
      </c>
      <c r="K5" s="83">
        <f>J5-NST_90DSMR</f>
        <v>-3.6652951744963511</v>
      </c>
      <c r="L5" s="83">
        <f t="shared" si="2"/>
        <v>13.434388716186238</v>
      </c>
    </row>
    <row r="6" spans="1:12" x14ac:dyDescent="0.25">
      <c r="A6" s="82">
        <v>42089</v>
      </c>
      <c r="B6" s="83">
        <v>2.48</v>
      </c>
      <c r="C6" s="83">
        <v>2.4900000000000002</v>
      </c>
      <c r="D6" s="83">
        <v>2.4</v>
      </c>
      <c r="E6" s="83">
        <v>2.42</v>
      </c>
      <c r="F6" s="84">
        <v>5308300</v>
      </c>
      <c r="G6" s="83">
        <v>2.39</v>
      </c>
      <c r="H6" s="84">
        <f>EOD_T-A6</f>
        <v>5</v>
      </c>
      <c r="I6" s="83">
        <f t="shared" si="0"/>
        <v>-0.10000000000000009</v>
      </c>
      <c r="J6" s="83">
        <f t="shared" si="1"/>
        <v>-4.0160642570281162</v>
      </c>
      <c r="K6" s="83">
        <f>J6-NST_90DSMR</f>
        <v>-4.7524891386374257</v>
      </c>
      <c r="L6" s="83">
        <f t="shared" si="2"/>
        <v>22.586153012866699</v>
      </c>
    </row>
    <row r="7" spans="1:12" x14ac:dyDescent="0.25">
      <c r="A7" s="82">
        <v>42088</v>
      </c>
      <c r="B7" s="83">
        <v>2.5099999999999998</v>
      </c>
      <c r="C7" s="83">
        <v>2.56</v>
      </c>
      <c r="D7" s="83">
        <v>2.5099999999999998</v>
      </c>
      <c r="E7" s="83">
        <v>2.52</v>
      </c>
      <c r="F7" s="84">
        <v>2867700</v>
      </c>
      <c r="G7" s="83">
        <v>2.4900000000000002</v>
      </c>
      <c r="H7" s="84">
        <f>EOD_T-A7</f>
        <v>6</v>
      </c>
      <c r="I7" s="83">
        <f t="shared" si="0"/>
        <v>0</v>
      </c>
      <c r="J7" s="83">
        <f t="shared" si="1"/>
        <v>0</v>
      </c>
      <c r="K7" s="83">
        <f>J7-NST_90DSMR</f>
        <v>-0.73642488160930986</v>
      </c>
      <c r="L7" s="83">
        <f t="shared" si="2"/>
        <v>0.54232160625328607</v>
      </c>
    </row>
    <row r="8" spans="1:12" x14ac:dyDescent="0.25">
      <c r="A8" s="82">
        <v>42087</v>
      </c>
      <c r="B8" s="83">
        <v>2.4900000000000002</v>
      </c>
      <c r="C8" s="83">
        <v>2.56</v>
      </c>
      <c r="D8" s="83">
        <v>2.4900000000000002</v>
      </c>
      <c r="E8" s="83">
        <v>2.52</v>
      </c>
      <c r="F8" s="84">
        <v>3140000</v>
      </c>
      <c r="G8" s="83">
        <v>2.4900000000000002</v>
      </c>
      <c r="H8" s="84">
        <f>EOD_T-A8</f>
        <v>7</v>
      </c>
      <c r="I8" s="83">
        <f t="shared" si="0"/>
        <v>5.0000000000000266E-2</v>
      </c>
      <c r="J8" s="83">
        <f t="shared" si="1"/>
        <v>2.0491803278688634</v>
      </c>
      <c r="K8" s="83">
        <f>J8-NST_90DSMR</f>
        <v>1.3127554462595534</v>
      </c>
      <c r="L8" s="83">
        <f t="shared" si="2"/>
        <v>1.7233268616841193</v>
      </c>
    </row>
    <row r="9" spans="1:12" x14ac:dyDescent="0.25">
      <c r="A9" s="82">
        <v>42086</v>
      </c>
      <c r="B9" s="83">
        <v>2.42</v>
      </c>
      <c r="C9" s="83">
        <v>2.4900000000000002</v>
      </c>
      <c r="D9" s="83">
        <v>2.42</v>
      </c>
      <c r="E9" s="83">
        <v>2.4700000000000002</v>
      </c>
      <c r="F9" s="84">
        <v>3296300</v>
      </c>
      <c r="G9" s="83">
        <v>2.44</v>
      </c>
      <c r="H9" s="84">
        <f>EOD_T-A9</f>
        <v>8</v>
      </c>
      <c r="I9" s="83">
        <f t="shared" si="0"/>
        <v>8.9999999999999858E-2</v>
      </c>
      <c r="J9" s="83">
        <f t="shared" si="1"/>
        <v>3.8297872340425467</v>
      </c>
      <c r="K9" s="83">
        <f>J9-NST_90DSMR</f>
        <v>3.0933623524332368</v>
      </c>
      <c r="L9" s="83">
        <f t="shared" si="2"/>
        <v>9.5688906434512884</v>
      </c>
    </row>
    <row r="10" spans="1:12" x14ac:dyDescent="0.25">
      <c r="A10" s="82">
        <v>42083</v>
      </c>
      <c r="B10" s="83">
        <v>2.38</v>
      </c>
      <c r="C10" s="83">
        <v>2.4300000000000002</v>
      </c>
      <c r="D10" s="83">
        <v>2.38</v>
      </c>
      <c r="E10" s="83">
        <v>2.38</v>
      </c>
      <c r="F10" s="84">
        <v>55908200</v>
      </c>
      <c r="G10" s="83">
        <v>2.35</v>
      </c>
      <c r="H10" s="84">
        <f>EOD_T-A10</f>
        <v>11</v>
      </c>
      <c r="I10" s="83">
        <f t="shared" si="0"/>
        <v>2.0000000000000018E-2</v>
      </c>
      <c r="J10" s="83">
        <f t="shared" si="1"/>
        <v>0.85836909871244704</v>
      </c>
      <c r="K10" s="83">
        <f>J10-NST_90DSMR</f>
        <v>0.12194421710313719</v>
      </c>
      <c r="L10" s="83">
        <f t="shared" si="2"/>
        <v>1.4870392084897056E-2</v>
      </c>
    </row>
    <row r="11" spans="1:12" x14ac:dyDescent="0.25">
      <c r="A11" s="82">
        <v>42082</v>
      </c>
      <c r="B11" s="83">
        <v>2.4300000000000002</v>
      </c>
      <c r="C11" s="83">
        <v>2.4500000000000002</v>
      </c>
      <c r="D11" s="83">
        <v>2.35</v>
      </c>
      <c r="E11" s="83">
        <v>2.36</v>
      </c>
      <c r="F11" s="84">
        <v>6906900</v>
      </c>
      <c r="G11" s="83">
        <v>2.33</v>
      </c>
      <c r="H11" s="84">
        <f>EOD_T-A11</f>
        <v>12</v>
      </c>
      <c r="I11" s="83">
        <f t="shared" si="0"/>
        <v>0.12000000000000011</v>
      </c>
      <c r="J11" s="83">
        <f t="shared" si="1"/>
        <v>5.4298642533936698</v>
      </c>
      <c r="K11" s="83">
        <f>J11-NST_90DSMR</f>
        <v>4.6934393717843603</v>
      </c>
      <c r="L11" s="83">
        <f t="shared" si="2"/>
        <v>22.028373136615571</v>
      </c>
    </row>
    <row r="12" spans="1:12" x14ac:dyDescent="0.25">
      <c r="A12" s="82">
        <v>42080</v>
      </c>
      <c r="B12" s="83">
        <v>2.2000000000000002</v>
      </c>
      <c r="C12" s="83">
        <v>2.25</v>
      </c>
      <c r="D12" s="83">
        <v>2.19</v>
      </c>
      <c r="E12" s="83">
        <v>2.2400000000000002</v>
      </c>
      <c r="F12" s="84">
        <v>6843500</v>
      </c>
      <c r="G12" s="83">
        <v>2.21</v>
      </c>
      <c r="H12" s="84">
        <f>EOD_T-A12</f>
        <v>14</v>
      </c>
      <c r="I12" s="83">
        <f t="shared" si="0"/>
        <v>2.0000000000000018E-2</v>
      </c>
      <c r="J12" s="83">
        <f t="shared" si="1"/>
        <v>0.91324200913242093</v>
      </c>
      <c r="K12" s="83">
        <f>J12-NST_90DSMR</f>
        <v>0.17681712752311107</v>
      </c>
      <c r="L12" s="83">
        <f t="shared" si="2"/>
        <v>3.1264296585524126E-2</v>
      </c>
    </row>
    <row r="13" spans="1:12" x14ac:dyDescent="0.25">
      <c r="A13" s="82">
        <v>42079</v>
      </c>
      <c r="B13" s="83">
        <v>2.2400000000000002</v>
      </c>
      <c r="C13" s="83">
        <v>2.27</v>
      </c>
      <c r="D13" s="83">
        <v>2.19</v>
      </c>
      <c r="E13" s="83">
        <v>2.2200000000000002</v>
      </c>
      <c r="F13" s="84">
        <v>4886300</v>
      </c>
      <c r="G13" s="83">
        <v>2.19</v>
      </c>
      <c r="H13" s="84">
        <f>EOD_T-A13</f>
        <v>15</v>
      </c>
      <c r="I13" s="83">
        <f t="shared" si="0"/>
        <v>2.9999999999999805E-2</v>
      </c>
      <c r="J13" s="83">
        <f t="shared" si="1"/>
        <v>1.3888888888888797</v>
      </c>
      <c r="K13" s="83">
        <f>J13-NST_90DSMR</f>
        <v>0.65246400727956988</v>
      </c>
      <c r="L13" s="83">
        <f t="shared" si="2"/>
        <v>0.42570928079531462</v>
      </c>
    </row>
    <row r="14" spans="1:12" x14ac:dyDescent="0.25">
      <c r="A14" s="82">
        <v>42076</v>
      </c>
      <c r="B14" s="83">
        <v>2.12</v>
      </c>
      <c r="C14" s="83">
        <v>2.2200000000000002</v>
      </c>
      <c r="D14" s="83">
        <v>2.1</v>
      </c>
      <c r="E14" s="83">
        <v>2.19</v>
      </c>
      <c r="F14" s="84">
        <v>2685300</v>
      </c>
      <c r="G14" s="83">
        <v>2.16</v>
      </c>
      <c r="H14" s="84">
        <f>EOD_T-A14</f>
        <v>18</v>
      </c>
      <c r="I14" s="83">
        <f t="shared" si="0"/>
        <v>4.0000000000000036E-2</v>
      </c>
      <c r="J14" s="83">
        <f t="shared" si="1"/>
        <v>1.8867924528301903</v>
      </c>
      <c r="K14" s="83">
        <f>J14-NST_90DSMR</f>
        <v>1.1503675712208805</v>
      </c>
      <c r="L14" s="83">
        <f t="shared" si="2"/>
        <v>1.3233455489166277</v>
      </c>
    </row>
    <row r="15" spans="1:12" x14ac:dyDescent="0.25">
      <c r="A15" s="82">
        <v>42075</v>
      </c>
      <c r="B15" s="83">
        <v>2.14</v>
      </c>
      <c r="C15" s="83">
        <v>2.16</v>
      </c>
      <c r="D15" s="83">
        <v>2.1</v>
      </c>
      <c r="E15" s="83">
        <v>2.15</v>
      </c>
      <c r="F15" s="84">
        <v>3586200</v>
      </c>
      <c r="G15" s="83">
        <v>2.12</v>
      </c>
      <c r="H15" s="84">
        <f>EOD_T-A15</f>
        <v>19</v>
      </c>
      <c r="I15" s="83">
        <f t="shared" si="0"/>
        <v>3.0000000000000249E-2</v>
      </c>
      <c r="J15" s="83">
        <f t="shared" si="1"/>
        <v>1.4354066985646052</v>
      </c>
      <c r="K15" s="83">
        <f>J15-NST_90DSMR</f>
        <v>0.69898181695529538</v>
      </c>
      <c r="L15" s="83">
        <f t="shared" si="2"/>
        <v>0.48857558043412608</v>
      </c>
    </row>
    <row r="16" spans="1:12" x14ac:dyDescent="0.25">
      <c r="A16" s="82">
        <v>42074</v>
      </c>
      <c r="B16" s="83">
        <v>2.0299999999999998</v>
      </c>
      <c r="C16" s="83">
        <v>2.17</v>
      </c>
      <c r="D16" s="83">
        <v>2</v>
      </c>
      <c r="E16" s="83">
        <v>2.12</v>
      </c>
      <c r="F16" s="84">
        <v>5208000</v>
      </c>
      <c r="G16" s="83">
        <v>2.09</v>
      </c>
      <c r="H16" s="84">
        <f>EOD_T-A16</f>
        <v>20</v>
      </c>
      <c r="I16" s="83">
        <f t="shared" si="0"/>
        <v>4.0000000000000036E-2</v>
      </c>
      <c r="J16" s="83">
        <f t="shared" si="1"/>
        <v>1.9512195121951237</v>
      </c>
      <c r="K16" s="83">
        <f>J16-NST_90DSMR</f>
        <v>1.2147946305858137</v>
      </c>
      <c r="L16" s="83">
        <f t="shared" si="2"/>
        <v>1.4757259945001235</v>
      </c>
    </row>
    <row r="17" spans="1:12" x14ac:dyDescent="0.25">
      <c r="A17" s="82">
        <v>42073</v>
      </c>
      <c r="B17" s="83">
        <v>2.08</v>
      </c>
      <c r="C17" s="83">
        <v>2.08</v>
      </c>
      <c r="D17" s="83">
        <v>2.0299999999999998</v>
      </c>
      <c r="E17" s="83">
        <v>2.0699999999999998</v>
      </c>
      <c r="F17" s="84">
        <v>3472500</v>
      </c>
      <c r="G17" s="83">
        <v>2.0499999999999998</v>
      </c>
      <c r="H17" s="84">
        <f>EOD_T-A17</f>
        <v>21</v>
      </c>
      <c r="I17" s="83">
        <f t="shared" si="0"/>
        <v>0</v>
      </c>
      <c r="J17" s="83">
        <f t="shared" si="1"/>
        <v>0</v>
      </c>
      <c r="K17" s="83">
        <f>J17-NST_90DSMR</f>
        <v>-0.73642488160930986</v>
      </c>
      <c r="L17" s="83">
        <f t="shared" si="2"/>
        <v>0.54232160625328607</v>
      </c>
    </row>
    <row r="18" spans="1:12" x14ac:dyDescent="0.25">
      <c r="A18" s="82">
        <v>42072</v>
      </c>
      <c r="B18" s="83">
        <v>2.08</v>
      </c>
      <c r="C18" s="83">
        <v>2.12</v>
      </c>
      <c r="D18" s="83">
        <v>2.06</v>
      </c>
      <c r="E18" s="83">
        <v>2.0699999999999998</v>
      </c>
      <c r="F18" s="84">
        <v>3714800</v>
      </c>
      <c r="G18" s="83">
        <v>2.0499999999999998</v>
      </c>
      <c r="H18" s="84">
        <f>EOD_T-A18</f>
        <v>22</v>
      </c>
      <c r="I18" s="83">
        <f t="shared" si="0"/>
        <v>-0.12000000000000011</v>
      </c>
      <c r="J18" s="83">
        <f t="shared" si="1"/>
        <v>-5.5299539170506966</v>
      </c>
      <c r="K18" s="83">
        <f>J18-NST_90DSMR</f>
        <v>-6.2663787986600061</v>
      </c>
      <c r="L18" s="83">
        <f t="shared" si="2"/>
        <v>39.267503248295618</v>
      </c>
    </row>
    <row r="19" spans="1:12" x14ac:dyDescent="0.25">
      <c r="A19" s="82">
        <v>42069</v>
      </c>
      <c r="B19" s="83">
        <v>2.23</v>
      </c>
      <c r="C19" s="83">
        <v>2.27</v>
      </c>
      <c r="D19" s="83">
        <v>2.17</v>
      </c>
      <c r="E19" s="83">
        <v>2.2000000000000002</v>
      </c>
      <c r="F19" s="84">
        <v>2924100</v>
      </c>
      <c r="G19" s="83">
        <v>2.17</v>
      </c>
      <c r="H19" s="84">
        <f>EOD_T-A19</f>
        <v>25</v>
      </c>
      <c r="I19" s="83">
        <f t="shared" si="0"/>
        <v>-7.0000000000000284E-2</v>
      </c>
      <c r="J19" s="83">
        <f t="shared" si="1"/>
        <v>-3.1250000000000124</v>
      </c>
      <c r="K19" s="83">
        <f>J19-NST_90DSMR</f>
        <v>-3.8614248816093224</v>
      </c>
      <c r="L19" s="83">
        <f t="shared" si="2"/>
        <v>14.910602116311569</v>
      </c>
    </row>
    <row r="20" spans="1:12" x14ac:dyDescent="0.25">
      <c r="A20" s="82">
        <v>42068</v>
      </c>
      <c r="B20" s="83">
        <v>2.1800000000000002</v>
      </c>
      <c r="C20" s="83">
        <v>2.2799999999999998</v>
      </c>
      <c r="D20" s="83">
        <v>2.14</v>
      </c>
      <c r="E20" s="83">
        <v>2.27</v>
      </c>
      <c r="F20" s="84">
        <v>4433800</v>
      </c>
      <c r="G20" s="83">
        <v>2.2400000000000002</v>
      </c>
      <c r="H20" s="84">
        <f>EOD_T-A20</f>
        <v>26</v>
      </c>
      <c r="I20" s="83">
        <f t="shared" si="0"/>
        <v>4.0000000000000036E-2</v>
      </c>
      <c r="J20" s="83">
        <f t="shared" si="1"/>
        <v>1.8181818181818195</v>
      </c>
      <c r="K20" s="83">
        <f>J20-NST_90DSMR</f>
        <v>1.0817569365725097</v>
      </c>
      <c r="L20" s="83">
        <f t="shared" si="2"/>
        <v>1.1701980698227408</v>
      </c>
    </row>
    <row r="21" spans="1:12" x14ac:dyDescent="0.25">
      <c r="A21" s="82">
        <v>42067</v>
      </c>
      <c r="B21" s="83">
        <v>2.25</v>
      </c>
      <c r="C21" s="83">
        <v>2.2799999999999998</v>
      </c>
      <c r="D21" s="83">
        <v>2.17</v>
      </c>
      <c r="E21" s="83">
        <v>2.23</v>
      </c>
      <c r="F21" s="84">
        <v>5595300</v>
      </c>
      <c r="G21" s="83">
        <v>2.2000000000000002</v>
      </c>
      <c r="H21" s="84">
        <f>EOD_T-A21</f>
        <v>27</v>
      </c>
      <c r="I21" s="83">
        <f t="shared" si="0"/>
        <v>-9.9999999999997868E-3</v>
      </c>
      <c r="J21" s="83">
        <f t="shared" si="1"/>
        <v>-0.45248868778279577</v>
      </c>
      <c r="K21" s="83">
        <f>J21-NST_90DSMR</f>
        <v>-1.1889135693921056</v>
      </c>
      <c r="L21" s="83">
        <f t="shared" si="2"/>
        <v>1.413515475484677</v>
      </c>
    </row>
    <row r="22" spans="1:12" x14ac:dyDescent="0.25">
      <c r="A22" s="82">
        <v>42066</v>
      </c>
      <c r="B22" s="83">
        <v>2.39</v>
      </c>
      <c r="C22" s="83">
        <v>2.39</v>
      </c>
      <c r="D22" s="83">
        <v>2.2200000000000002</v>
      </c>
      <c r="E22" s="83">
        <v>2.2400000000000002</v>
      </c>
      <c r="F22" s="84">
        <v>4973100</v>
      </c>
      <c r="G22" s="83">
        <v>2.21</v>
      </c>
      <c r="H22" s="84">
        <f>EOD_T-A22</f>
        <v>28</v>
      </c>
      <c r="I22" s="83">
        <f t="shared" si="0"/>
        <v>-0.16000000000000014</v>
      </c>
      <c r="J22" s="83">
        <f t="shared" si="1"/>
        <v>-6.7510548523206815</v>
      </c>
      <c r="K22" s="83">
        <f>J22-NST_90DSMR</f>
        <v>-7.487479733929991</v>
      </c>
      <c r="L22" s="83">
        <f t="shared" si="2"/>
        <v>56.062352766012332</v>
      </c>
    </row>
    <row r="23" spans="1:12" x14ac:dyDescent="0.25">
      <c r="A23" s="82">
        <v>42065</v>
      </c>
      <c r="B23" s="83">
        <v>2.38</v>
      </c>
      <c r="C23" s="83">
        <v>2.4300000000000002</v>
      </c>
      <c r="D23" s="83">
        <v>2.31</v>
      </c>
      <c r="E23" s="83">
        <v>2.4</v>
      </c>
      <c r="F23" s="84">
        <v>4068400</v>
      </c>
      <c r="G23" s="83">
        <v>2.37</v>
      </c>
      <c r="H23" s="84">
        <f>EOD_T-A23</f>
        <v>29</v>
      </c>
      <c r="I23" s="83">
        <f t="shared" si="0"/>
        <v>4.0000000000000036E-2</v>
      </c>
      <c r="J23" s="83">
        <f t="shared" si="1"/>
        <v>1.7167381974248941</v>
      </c>
      <c r="K23" s="83">
        <f>J23-NST_90DSMR</f>
        <v>0.98031331581558423</v>
      </c>
      <c r="L23" s="83">
        <f t="shared" si="2"/>
        <v>0.96101419716534542</v>
      </c>
    </row>
    <row r="24" spans="1:12" x14ac:dyDescent="0.25">
      <c r="A24" s="82">
        <v>42062</v>
      </c>
      <c r="B24" s="83">
        <v>2.29</v>
      </c>
      <c r="C24" s="83">
        <v>2.38</v>
      </c>
      <c r="D24" s="83">
        <v>2.27</v>
      </c>
      <c r="E24" s="83">
        <v>2.36</v>
      </c>
      <c r="F24" s="84">
        <v>5170400</v>
      </c>
      <c r="G24" s="83">
        <v>2.33</v>
      </c>
      <c r="H24" s="84">
        <f>EOD_T-A24</f>
        <v>32</v>
      </c>
      <c r="I24" s="83">
        <f t="shared" si="0"/>
        <v>7.0000000000000284E-2</v>
      </c>
      <c r="J24" s="83">
        <f t="shared" si="1"/>
        <v>3.0973451327433756</v>
      </c>
      <c r="K24" s="83">
        <f>J24-NST_90DSMR</f>
        <v>2.3609202511340657</v>
      </c>
      <c r="L24" s="83">
        <f t="shared" si="2"/>
        <v>5.5739444322149394</v>
      </c>
    </row>
    <row r="25" spans="1:12" x14ac:dyDescent="0.25">
      <c r="A25" s="82">
        <v>42061</v>
      </c>
      <c r="B25" s="83">
        <v>2.19</v>
      </c>
      <c r="C25" s="83">
        <v>2.2999999999999998</v>
      </c>
      <c r="D25" s="83">
        <v>2.19</v>
      </c>
      <c r="E25" s="83">
        <v>2.29</v>
      </c>
      <c r="F25" s="84">
        <v>4792100</v>
      </c>
      <c r="G25" s="83">
        <v>2.2599999999999998</v>
      </c>
      <c r="H25" s="84">
        <f>EOD_T-A25</f>
        <v>33</v>
      </c>
      <c r="I25" s="83">
        <f t="shared" si="0"/>
        <v>8.9999999999999858E-2</v>
      </c>
      <c r="J25" s="83">
        <f t="shared" si="1"/>
        <v>4.1474654377880125</v>
      </c>
      <c r="K25" s="83">
        <f>J25-NST_90DSMR</f>
        <v>3.4110405561787025</v>
      </c>
      <c r="L25" s="83">
        <f t="shared" si="2"/>
        <v>11.635197675895911</v>
      </c>
    </row>
    <row r="26" spans="1:12" x14ac:dyDescent="0.25">
      <c r="A26" s="82">
        <v>42060</v>
      </c>
      <c r="B26" s="83">
        <v>2.12</v>
      </c>
      <c r="C26" s="83">
        <v>2.2000000000000002</v>
      </c>
      <c r="D26" s="83">
        <v>2.1</v>
      </c>
      <c r="E26" s="83">
        <v>2.2000000000000002</v>
      </c>
      <c r="F26" s="84">
        <v>4619600</v>
      </c>
      <c r="G26" s="83">
        <v>2.17</v>
      </c>
      <c r="H26" s="84">
        <f>EOD_T-A26</f>
        <v>34</v>
      </c>
      <c r="I26" s="83">
        <f t="shared" si="0"/>
        <v>8.0000000000000071E-2</v>
      </c>
      <c r="J26" s="83">
        <f t="shared" si="1"/>
        <v>3.8277511961722519</v>
      </c>
      <c r="K26" s="83">
        <f>J26-NST_90DSMR</f>
        <v>3.0913263145629419</v>
      </c>
      <c r="L26" s="83">
        <f t="shared" si="2"/>
        <v>9.5562983831093007</v>
      </c>
    </row>
    <row r="27" spans="1:12" x14ac:dyDescent="0.25">
      <c r="A27" s="82">
        <v>42059</v>
      </c>
      <c r="B27" s="83">
        <v>2.0499999999999998</v>
      </c>
      <c r="C27" s="83">
        <v>2.12</v>
      </c>
      <c r="D27" s="83">
        <v>2.0499999999999998</v>
      </c>
      <c r="E27" s="83">
        <v>2.11</v>
      </c>
      <c r="F27" s="84">
        <v>2725900</v>
      </c>
      <c r="G27" s="83">
        <v>2.09</v>
      </c>
      <c r="H27" s="84">
        <f>EOD_T-A27</f>
        <v>35</v>
      </c>
      <c r="I27" s="83">
        <f t="shared" si="0"/>
        <v>2.9999999999999805E-2</v>
      </c>
      <c r="J27" s="83">
        <f t="shared" si="1"/>
        <v>1.456310679611641</v>
      </c>
      <c r="K27" s="83">
        <f>J27-NST_90DSMR</f>
        <v>0.7198857980023311</v>
      </c>
      <c r="L27" s="83">
        <f t="shared" si="2"/>
        <v>0.51823556216545308</v>
      </c>
    </row>
    <row r="28" spans="1:12" x14ac:dyDescent="0.25">
      <c r="A28" s="82">
        <v>42058</v>
      </c>
      <c r="B28" s="83">
        <v>2.06</v>
      </c>
      <c r="C28" s="83">
        <v>2.09</v>
      </c>
      <c r="D28" s="83">
        <v>2.02</v>
      </c>
      <c r="E28" s="83">
        <v>2.08</v>
      </c>
      <c r="F28" s="84">
        <v>2970200</v>
      </c>
      <c r="G28" s="83">
        <v>2.06</v>
      </c>
      <c r="H28" s="84">
        <f>EOD_T-A28</f>
        <v>36</v>
      </c>
      <c r="I28" s="83">
        <f t="shared" si="0"/>
        <v>1.0000000000000231E-2</v>
      </c>
      <c r="J28" s="83">
        <f t="shared" si="1"/>
        <v>0.48780487804879175</v>
      </c>
      <c r="K28" s="83">
        <f>J28-NST_90DSMR</f>
        <v>-0.24862000356051811</v>
      </c>
      <c r="L28" s="83">
        <f t="shared" si="2"/>
        <v>6.1811906170432036E-2</v>
      </c>
    </row>
    <row r="29" spans="1:12" x14ac:dyDescent="0.25">
      <c r="A29" s="82">
        <v>42055</v>
      </c>
      <c r="B29" s="83">
        <v>2.06</v>
      </c>
      <c r="C29" s="83">
        <v>2.1</v>
      </c>
      <c r="D29" s="83">
        <v>2.0299999999999998</v>
      </c>
      <c r="E29" s="83">
        <v>2.0699999999999998</v>
      </c>
      <c r="F29" s="84">
        <v>4438700</v>
      </c>
      <c r="G29" s="83">
        <v>2.0499999999999998</v>
      </c>
      <c r="H29" s="84">
        <f>EOD_T-A29</f>
        <v>39</v>
      </c>
      <c r="I29" s="83">
        <f t="shared" si="0"/>
        <v>-3.0000000000000249E-2</v>
      </c>
      <c r="J29" s="83">
        <f t="shared" si="1"/>
        <v>-1.4423076923077043</v>
      </c>
      <c r="K29" s="83">
        <f>J29-NST_90DSMR</f>
        <v>-2.178732573917014</v>
      </c>
      <c r="L29" s="83">
        <f t="shared" si="2"/>
        <v>4.7468756286470573</v>
      </c>
    </row>
    <row r="30" spans="1:12" x14ac:dyDescent="0.25">
      <c r="A30" s="82">
        <v>42054</v>
      </c>
      <c r="B30" s="83">
        <v>2.0299999999999998</v>
      </c>
      <c r="C30" s="83">
        <v>2.1</v>
      </c>
      <c r="D30" s="83">
        <v>2.02</v>
      </c>
      <c r="E30" s="83">
        <v>2.1</v>
      </c>
      <c r="F30" s="84">
        <v>5808700</v>
      </c>
      <c r="G30" s="83">
        <v>2.08</v>
      </c>
      <c r="H30" s="84">
        <f>EOD_T-A30</f>
        <v>40</v>
      </c>
      <c r="I30" s="83">
        <f t="shared" si="0"/>
        <v>0.12000000000000011</v>
      </c>
      <c r="J30" s="83">
        <f t="shared" si="1"/>
        <v>6.1224489795918418</v>
      </c>
      <c r="K30" s="83">
        <f>J30-NST_90DSMR</f>
        <v>5.3860240979825322</v>
      </c>
      <c r="L30" s="83">
        <f t="shared" si="2"/>
        <v>29.00925558404855</v>
      </c>
    </row>
    <row r="31" spans="1:12" x14ac:dyDescent="0.25">
      <c r="A31" s="82">
        <v>42053</v>
      </c>
      <c r="B31" s="83">
        <v>2</v>
      </c>
      <c r="C31" s="83">
        <v>2.04</v>
      </c>
      <c r="D31" s="83">
        <v>1.97</v>
      </c>
      <c r="E31" s="83">
        <v>1.99</v>
      </c>
      <c r="F31" s="84">
        <v>4491400</v>
      </c>
      <c r="G31" s="83">
        <v>1.96</v>
      </c>
      <c r="H31" s="84">
        <f>EOD_T-A31</f>
        <v>41</v>
      </c>
      <c r="I31" s="83">
        <f t="shared" si="0"/>
        <v>-6.999999999999984E-2</v>
      </c>
      <c r="J31" s="83">
        <f t="shared" si="1"/>
        <v>-3.4482758620689578</v>
      </c>
      <c r="K31" s="83">
        <f>J31-NST_90DSMR</f>
        <v>-4.1847007436782677</v>
      </c>
      <c r="L31" s="83">
        <f t="shared" si="2"/>
        <v>17.511720314141446</v>
      </c>
    </row>
    <row r="32" spans="1:12" x14ac:dyDescent="0.25">
      <c r="A32" s="82">
        <v>42052</v>
      </c>
      <c r="B32" s="83">
        <v>2.0699999999999998</v>
      </c>
      <c r="C32" s="83">
        <v>2.08</v>
      </c>
      <c r="D32" s="83">
        <v>2.02</v>
      </c>
      <c r="E32" s="83">
        <v>2.0499999999999998</v>
      </c>
      <c r="F32" s="84">
        <v>3851500</v>
      </c>
      <c r="G32" s="83">
        <v>2.0299999999999998</v>
      </c>
      <c r="H32" s="84">
        <f>EOD_T-A32</f>
        <v>42</v>
      </c>
      <c r="I32" s="83">
        <f t="shared" si="0"/>
        <v>-1.0000000000000231E-2</v>
      </c>
      <c r="J32" s="83">
        <f t="shared" si="1"/>
        <v>-0.4901960784313838</v>
      </c>
      <c r="K32" s="83">
        <f>J32-NST_90DSMR</f>
        <v>-1.2266209600406937</v>
      </c>
      <c r="L32" s="83">
        <f t="shared" si="2"/>
        <v>1.504598979611153</v>
      </c>
    </row>
    <row r="33" spans="1:12" x14ac:dyDescent="0.25">
      <c r="A33" s="82">
        <v>42051</v>
      </c>
      <c r="B33" s="83">
        <v>2</v>
      </c>
      <c r="C33" s="83">
        <v>2.08</v>
      </c>
      <c r="D33" s="83">
        <v>1.99</v>
      </c>
      <c r="E33" s="83">
        <v>2.06</v>
      </c>
      <c r="F33" s="84">
        <v>5493100</v>
      </c>
      <c r="G33" s="83">
        <v>2.04</v>
      </c>
      <c r="H33" s="84">
        <f>EOD_T-A33</f>
        <v>43</v>
      </c>
      <c r="I33" s="83">
        <f t="shared" si="0"/>
        <v>9.000000000000008E-2</v>
      </c>
      <c r="J33" s="83">
        <f t="shared" si="1"/>
        <v>4.6153846153846194</v>
      </c>
      <c r="K33" s="83">
        <f>J33-NST_90DSMR</f>
        <v>3.8789597337753094</v>
      </c>
      <c r="L33" s="83">
        <f t="shared" si="2"/>
        <v>15.04632861625022</v>
      </c>
    </row>
    <row r="34" spans="1:12" x14ac:dyDescent="0.25">
      <c r="A34" s="82">
        <v>42048</v>
      </c>
      <c r="B34" s="83">
        <v>1.93</v>
      </c>
      <c r="C34" s="83">
        <v>2</v>
      </c>
      <c r="D34" s="83">
        <v>1.92</v>
      </c>
      <c r="E34" s="83">
        <v>1.97</v>
      </c>
      <c r="F34" s="84">
        <v>4934800</v>
      </c>
      <c r="G34" s="83">
        <v>1.95</v>
      </c>
      <c r="H34" s="84">
        <f>EOD_T-A34</f>
        <v>46</v>
      </c>
      <c r="I34" s="83">
        <f t="shared" si="0"/>
        <v>6.0000000000000053E-2</v>
      </c>
      <c r="J34" s="83">
        <f t="shared" si="1"/>
        <v>3.174603174603178</v>
      </c>
      <c r="K34" s="83">
        <f>J34-NST_90DSMR</f>
        <v>2.438178292993868</v>
      </c>
      <c r="L34" s="83">
        <f t="shared" si="2"/>
        <v>5.944713388426492</v>
      </c>
    </row>
    <row r="35" spans="1:12" x14ac:dyDescent="0.25">
      <c r="A35" s="82">
        <v>42047</v>
      </c>
      <c r="B35" s="83">
        <v>1.84</v>
      </c>
      <c r="C35" s="83">
        <v>1.95</v>
      </c>
      <c r="D35" s="83">
        <v>1.83</v>
      </c>
      <c r="E35" s="83">
        <v>1.91</v>
      </c>
      <c r="F35" s="84">
        <v>5137200</v>
      </c>
      <c r="G35" s="83">
        <v>1.89</v>
      </c>
      <c r="H35" s="84">
        <f>EOD_T-A35</f>
        <v>47</v>
      </c>
      <c r="I35" s="83">
        <f t="shared" si="0"/>
        <v>3.9999999999999813E-2</v>
      </c>
      <c r="J35" s="83">
        <f t="shared" si="1"/>
        <v>2.1621621621621521</v>
      </c>
      <c r="K35" s="83">
        <f>J35-NST_90DSMR</f>
        <v>1.4257372805528421</v>
      </c>
      <c r="L35" s="83">
        <f t="shared" si="2"/>
        <v>2.0327267931582136</v>
      </c>
    </row>
    <row r="36" spans="1:12" x14ac:dyDescent="0.25">
      <c r="A36" s="82">
        <v>42046</v>
      </c>
      <c r="B36" s="83">
        <v>1.94</v>
      </c>
      <c r="C36" s="83">
        <v>1.95</v>
      </c>
      <c r="D36" s="83">
        <v>1.87</v>
      </c>
      <c r="E36" s="83">
        <v>1.88</v>
      </c>
      <c r="F36" s="84">
        <v>4575000</v>
      </c>
      <c r="G36" s="83">
        <v>1.85</v>
      </c>
      <c r="H36" s="84">
        <f>EOD_T-A36</f>
        <v>48</v>
      </c>
      <c r="I36" s="83">
        <f t="shared" si="0"/>
        <v>-8.9999999999999858E-2</v>
      </c>
      <c r="J36" s="83">
        <f t="shared" si="1"/>
        <v>-4.6391752577319512</v>
      </c>
      <c r="K36" s="83">
        <f>J36-NST_90DSMR</f>
        <v>-5.3756001393412607</v>
      </c>
      <c r="L36" s="83">
        <f t="shared" si="2"/>
        <v>28.897076858085782</v>
      </c>
    </row>
    <row r="37" spans="1:12" x14ac:dyDescent="0.25">
      <c r="A37" s="82">
        <v>42045</v>
      </c>
      <c r="B37" s="83">
        <v>1.93</v>
      </c>
      <c r="C37" s="83">
        <v>1.97</v>
      </c>
      <c r="D37" s="83">
        <v>1.93</v>
      </c>
      <c r="E37" s="83">
        <v>1.96</v>
      </c>
      <c r="F37" s="84">
        <v>2685200</v>
      </c>
      <c r="G37" s="83">
        <v>1.94</v>
      </c>
      <c r="H37" s="84">
        <f>EOD_T-A37</f>
        <v>49</v>
      </c>
      <c r="I37" s="83">
        <f t="shared" si="0"/>
        <v>5.0000000000000044E-2</v>
      </c>
      <c r="J37" s="83">
        <f t="shared" si="1"/>
        <v>2.6455026455026482</v>
      </c>
      <c r="K37" s="83">
        <f>J37-NST_90DSMR</f>
        <v>1.9090777638933383</v>
      </c>
      <c r="L37" s="83">
        <f t="shared" si="2"/>
        <v>3.6445779085919887</v>
      </c>
    </row>
    <row r="38" spans="1:12" x14ac:dyDescent="0.25">
      <c r="A38" s="82">
        <v>42044</v>
      </c>
      <c r="B38" s="83">
        <v>1.87</v>
      </c>
      <c r="C38" s="83">
        <v>1.93</v>
      </c>
      <c r="D38" s="83">
        <v>1.86</v>
      </c>
      <c r="E38" s="83">
        <v>1.91</v>
      </c>
      <c r="F38" s="84">
        <v>4424600</v>
      </c>
      <c r="G38" s="83">
        <v>1.89</v>
      </c>
      <c r="H38" s="84">
        <f>EOD_T-A38</f>
        <v>50</v>
      </c>
      <c r="I38" s="83">
        <f t="shared" si="0"/>
        <v>-7.0000000000000062E-2</v>
      </c>
      <c r="J38" s="83">
        <f t="shared" si="1"/>
        <v>-3.5714285714285747</v>
      </c>
      <c r="K38" s="83">
        <f>J38-NST_90DSMR</f>
        <v>-4.3078534530378843</v>
      </c>
      <c r="L38" s="83">
        <f t="shared" si="2"/>
        <v>18.557601372850424</v>
      </c>
    </row>
    <row r="39" spans="1:12" x14ac:dyDescent="0.25">
      <c r="A39" s="82">
        <v>42041</v>
      </c>
      <c r="B39" s="83">
        <v>1.97</v>
      </c>
      <c r="C39" s="83">
        <v>2</v>
      </c>
      <c r="D39" s="83">
        <v>1.94</v>
      </c>
      <c r="E39" s="83">
        <v>1.98</v>
      </c>
      <c r="F39" s="84">
        <v>4953000</v>
      </c>
      <c r="G39" s="83">
        <v>1.96</v>
      </c>
      <c r="H39" s="84">
        <f>EOD_T-A39</f>
        <v>53</v>
      </c>
      <c r="I39" s="83">
        <f t="shared" si="0"/>
        <v>1.0000000000000009E-2</v>
      </c>
      <c r="J39" s="83">
        <f t="shared" si="1"/>
        <v>0.51282051282051322</v>
      </c>
      <c r="K39" s="83">
        <f>J39-NST_90DSMR</f>
        <v>-0.22360436878879664</v>
      </c>
      <c r="L39" s="83">
        <f t="shared" si="2"/>
        <v>4.9998913741436168E-2</v>
      </c>
    </row>
    <row r="40" spans="1:12" x14ac:dyDescent="0.25">
      <c r="A40" s="82">
        <v>42040</v>
      </c>
      <c r="B40" s="83">
        <v>1.92</v>
      </c>
      <c r="C40" s="83">
        <v>2.02</v>
      </c>
      <c r="D40" s="83">
        <v>1.92</v>
      </c>
      <c r="E40" s="83">
        <v>1.97</v>
      </c>
      <c r="F40" s="84">
        <v>6535100</v>
      </c>
      <c r="G40" s="83">
        <v>1.95</v>
      </c>
      <c r="H40" s="84">
        <f>EOD_T-A40</f>
        <v>54</v>
      </c>
      <c r="I40" s="83">
        <f t="shared" si="0"/>
        <v>7.0000000000000062E-2</v>
      </c>
      <c r="J40" s="83">
        <f t="shared" si="1"/>
        <v>3.7234042553191524</v>
      </c>
      <c r="K40" s="83">
        <f>J40-NST_90DSMR</f>
        <v>2.9869793737098425</v>
      </c>
      <c r="L40" s="83">
        <f t="shared" si="2"/>
        <v>8.9220457789680427</v>
      </c>
    </row>
    <row r="41" spans="1:12" x14ac:dyDescent="0.25">
      <c r="A41" s="82">
        <v>42039</v>
      </c>
      <c r="B41" s="83">
        <v>1.86</v>
      </c>
      <c r="C41" s="83">
        <v>1.9</v>
      </c>
      <c r="D41" s="83">
        <v>1.83</v>
      </c>
      <c r="E41" s="83">
        <v>1.9</v>
      </c>
      <c r="F41" s="84">
        <v>5714500</v>
      </c>
      <c r="G41" s="83">
        <v>1.88</v>
      </c>
      <c r="H41" s="84">
        <f>EOD_T-A41</f>
        <v>55</v>
      </c>
      <c r="I41" s="83">
        <f t="shared" si="0"/>
        <v>9.9999999999997868E-3</v>
      </c>
      <c r="J41" s="83">
        <f t="shared" si="1"/>
        <v>0.53475935828875865</v>
      </c>
      <c r="K41" s="83">
        <f>J41-NST_90DSMR</f>
        <v>-0.20166552332055121</v>
      </c>
      <c r="L41" s="83">
        <f t="shared" si="2"/>
        <v>4.0668983296151782E-2</v>
      </c>
    </row>
    <row r="42" spans="1:12" x14ac:dyDescent="0.25">
      <c r="A42" s="82">
        <v>42038</v>
      </c>
      <c r="B42" s="83">
        <v>1.86</v>
      </c>
      <c r="C42" s="83">
        <v>1.92</v>
      </c>
      <c r="D42" s="83">
        <v>1.82</v>
      </c>
      <c r="E42" s="83">
        <v>1.89</v>
      </c>
      <c r="F42" s="84">
        <v>5440700</v>
      </c>
      <c r="G42" s="83">
        <v>1.87</v>
      </c>
      <c r="H42" s="84">
        <f>EOD_T-A42</f>
        <v>56</v>
      </c>
      <c r="I42" s="83">
        <f t="shared" si="0"/>
        <v>3.0000000000000027E-2</v>
      </c>
      <c r="J42" s="83">
        <f t="shared" si="1"/>
        <v>1.6304347826086969</v>
      </c>
      <c r="K42" s="83">
        <f>J42-NST_90DSMR</f>
        <v>0.89400990099938704</v>
      </c>
      <c r="L42" s="83">
        <f t="shared" si="2"/>
        <v>0.79925370308493382</v>
      </c>
    </row>
    <row r="43" spans="1:12" x14ac:dyDescent="0.25">
      <c r="A43" s="82">
        <v>42037</v>
      </c>
      <c r="B43" s="83">
        <v>1.88</v>
      </c>
      <c r="C43" s="83">
        <v>1.89</v>
      </c>
      <c r="D43" s="83">
        <v>1.84</v>
      </c>
      <c r="E43" s="83">
        <v>1.87</v>
      </c>
      <c r="F43" s="84">
        <v>6733900</v>
      </c>
      <c r="G43" s="83">
        <v>1.84</v>
      </c>
      <c r="H43" s="84">
        <f>EOD_T-A43</f>
        <v>57</v>
      </c>
      <c r="I43" s="83">
        <f t="shared" si="0"/>
        <v>7.0000000000000062E-2</v>
      </c>
      <c r="J43" s="83">
        <f t="shared" si="1"/>
        <v>3.9548022598870096</v>
      </c>
      <c r="K43" s="83">
        <f>J43-NST_90DSMR</f>
        <v>3.2183773782776997</v>
      </c>
      <c r="L43" s="83">
        <f t="shared" si="2"/>
        <v>10.35795294900964</v>
      </c>
    </row>
    <row r="44" spans="1:12" x14ac:dyDescent="0.25">
      <c r="A44" s="82">
        <v>42034</v>
      </c>
      <c r="B44" s="83">
        <v>1.85</v>
      </c>
      <c r="C44" s="83">
        <v>1.86</v>
      </c>
      <c r="D44" s="83">
        <v>1.79</v>
      </c>
      <c r="E44" s="83">
        <v>1.79</v>
      </c>
      <c r="F44" s="84">
        <v>12990300</v>
      </c>
      <c r="G44" s="83">
        <v>1.77</v>
      </c>
      <c r="H44" s="84">
        <f>EOD_T-A44</f>
        <v>60</v>
      </c>
      <c r="I44" s="83">
        <f t="shared" si="0"/>
        <v>-0.15999999999999992</v>
      </c>
      <c r="J44" s="83">
        <f t="shared" si="1"/>
        <v>-8.2901554404145035</v>
      </c>
      <c r="K44" s="83">
        <f>J44-NST_90DSMR</f>
        <v>-9.026580322023813</v>
      </c>
      <c r="L44" s="83">
        <f t="shared" si="2"/>
        <v>81.479152309947523</v>
      </c>
    </row>
    <row r="45" spans="1:12" x14ac:dyDescent="0.25">
      <c r="A45" s="82">
        <v>42033</v>
      </c>
      <c r="B45" s="83">
        <v>1.94</v>
      </c>
      <c r="C45" s="83">
        <v>1.99</v>
      </c>
      <c r="D45" s="83">
        <v>1.92</v>
      </c>
      <c r="E45" s="83">
        <v>1.95</v>
      </c>
      <c r="F45" s="84">
        <v>6513700</v>
      </c>
      <c r="G45" s="83">
        <v>1.93</v>
      </c>
      <c r="H45" s="84">
        <f>EOD_T-A45</f>
        <v>61</v>
      </c>
      <c r="I45" s="83">
        <f t="shared" si="0"/>
        <v>-6.0000000000000053E-2</v>
      </c>
      <c r="J45" s="83">
        <f t="shared" si="1"/>
        <v>-3.015075376884425</v>
      </c>
      <c r="K45" s="83">
        <f>J45-NST_90DSMR</f>
        <v>-3.7515002584937349</v>
      </c>
      <c r="L45" s="83">
        <f t="shared" si="2"/>
        <v>14.07375418947856</v>
      </c>
    </row>
    <row r="46" spans="1:12" x14ac:dyDescent="0.25">
      <c r="A46" s="82">
        <v>42032</v>
      </c>
      <c r="B46" s="83">
        <v>1.97</v>
      </c>
      <c r="C46" s="83">
        <v>2.0499999999999998</v>
      </c>
      <c r="D46" s="83">
        <v>1.96</v>
      </c>
      <c r="E46" s="83">
        <v>2.0099999999999998</v>
      </c>
      <c r="F46" s="84">
        <v>7366200</v>
      </c>
      <c r="G46" s="83">
        <v>1.99</v>
      </c>
      <c r="H46" s="84">
        <f>EOD_T-A46</f>
        <v>62</v>
      </c>
      <c r="I46" s="83">
        <f t="shared" si="0"/>
        <v>8.0000000000000071E-2</v>
      </c>
      <c r="J46" s="83">
        <f t="shared" si="1"/>
        <v>4.1884816753926737</v>
      </c>
      <c r="K46" s="83">
        <f>J46-NST_90DSMR</f>
        <v>3.4520567937833637</v>
      </c>
      <c r="L46" s="83">
        <f t="shared" si="2"/>
        <v>11.916696107505876</v>
      </c>
    </row>
    <row r="47" spans="1:12" x14ac:dyDescent="0.25">
      <c r="A47" s="82">
        <v>42031</v>
      </c>
      <c r="B47" s="83">
        <v>2.0499999999999998</v>
      </c>
      <c r="C47" s="83">
        <v>2.06</v>
      </c>
      <c r="D47" s="83">
        <v>1.92</v>
      </c>
      <c r="E47" s="83">
        <v>1.93</v>
      </c>
      <c r="F47" s="84">
        <v>8929900</v>
      </c>
      <c r="G47" s="83">
        <v>1.91</v>
      </c>
      <c r="H47" s="84">
        <f>EOD_T-A47</f>
        <v>63</v>
      </c>
      <c r="I47" s="83">
        <f t="shared" si="0"/>
        <v>-0.17000000000000015</v>
      </c>
      <c r="J47" s="83">
        <f t="shared" si="1"/>
        <v>-8.1730769230769305</v>
      </c>
      <c r="K47" s="83">
        <f>J47-NST_90DSMR</f>
        <v>-8.90950180468624</v>
      </c>
      <c r="L47" s="83">
        <f t="shared" si="2"/>
        <v>79.379222407707374</v>
      </c>
    </row>
    <row r="48" spans="1:12" x14ac:dyDescent="0.25">
      <c r="A48" s="82">
        <v>42030</v>
      </c>
      <c r="B48" s="83">
        <v>2.1</v>
      </c>
      <c r="C48" s="83">
        <v>2.1</v>
      </c>
      <c r="D48" s="83">
        <v>2.1</v>
      </c>
      <c r="E48" s="83">
        <v>2.1</v>
      </c>
      <c r="F48" s="84">
        <v>0</v>
      </c>
      <c r="G48" s="83">
        <v>2.08</v>
      </c>
      <c r="H48" s="84">
        <f>EOD_T-A48</f>
        <v>64</v>
      </c>
      <c r="I48" s="83">
        <f t="shared" si="0"/>
        <v>0</v>
      </c>
      <c r="J48" s="83">
        <f t="shared" si="1"/>
        <v>0</v>
      </c>
      <c r="K48" s="83">
        <f>J48-NST_90DSMR</f>
        <v>-0.73642488160930986</v>
      </c>
      <c r="L48" s="83">
        <f t="shared" si="2"/>
        <v>0.54232160625328607</v>
      </c>
    </row>
    <row r="49" spans="1:12" x14ac:dyDescent="0.25">
      <c r="A49" s="82">
        <v>42027</v>
      </c>
      <c r="B49" s="83">
        <v>2.1</v>
      </c>
      <c r="C49" s="83">
        <v>2.12</v>
      </c>
      <c r="D49" s="83">
        <v>2.06</v>
      </c>
      <c r="E49" s="83">
        <v>2.1</v>
      </c>
      <c r="F49" s="84">
        <v>5136000</v>
      </c>
      <c r="G49" s="83">
        <v>2.08</v>
      </c>
      <c r="H49" s="84">
        <f>EOD_T-A49</f>
        <v>67</v>
      </c>
      <c r="I49" s="83">
        <f t="shared" si="0"/>
        <v>8.0000000000000071E-2</v>
      </c>
      <c r="J49" s="83">
        <f t="shared" si="1"/>
        <v>4.0000000000000036</v>
      </c>
      <c r="K49" s="83">
        <f>J49-NST_90DSMR</f>
        <v>3.2635751183906936</v>
      </c>
      <c r="L49" s="83">
        <f t="shared" si="2"/>
        <v>10.65092255337883</v>
      </c>
    </row>
    <row r="50" spans="1:12" x14ac:dyDescent="0.25">
      <c r="A50" s="82">
        <v>42026</v>
      </c>
      <c r="B50" s="83">
        <v>2.17</v>
      </c>
      <c r="C50" s="83">
        <v>2.1800000000000002</v>
      </c>
      <c r="D50" s="83">
        <v>1.98</v>
      </c>
      <c r="E50" s="83">
        <v>2.02</v>
      </c>
      <c r="F50" s="84">
        <v>8138600</v>
      </c>
      <c r="G50" s="83">
        <v>2</v>
      </c>
      <c r="H50" s="84">
        <f>EOD_T-A50</f>
        <v>68</v>
      </c>
      <c r="I50" s="83">
        <f t="shared" si="0"/>
        <v>-0.12999999999999989</v>
      </c>
      <c r="J50" s="83">
        <f t="shared" si="1"/>
        <v>-6.1032863849765207</v>
      </c>
      <c r="K50" s="83">
        <f>J50-NST_90DSMR</f>
        <v>-6.8397112665858302</v>
      </c>
      <c r="L50" s="83">
        <f t="shared" si="2"/>
        <v>46.781650210261141</v>
      </c>
    </row>
    <row r="51" spans="1:12" x14ac:dyDescent="0.25">
      <c r="A51" s="82">
        <v>42025</v>
      </c>
      <c r="B51" s="83">
        <v>2.09</v>
      </c>
      <c r="C51" s="83">
        <v>2.17</v>
      </c>
      <c r="D51" s="83">
        <v>2.08</v>
      </c>
      <c r="E51" s="83">
        <v>2.16</v>
      </c>
      <c r="F51" s="84">
        <v>9124800</v>
      </c>
      <c r="G51" s="83">
        <v>2.13</v>
      </c>
      <c r="H51" s="84">
        <f>EOD_T-A51</f>
        <v>69</v>
      </c>
      <c r="I51" s="83">
        <f t="shared" si="0"/>
        <v>0.12999999999999989</v>
      </c>
      <c r="J51" s="83">
        <f t="shared" si="1"/>
        <v>6.4999999999999947</v>
      </c>
      <c r="K51" s="83">
        <f>J51-NST_90DSMR</f>
        <v>5.7635751183906851</v>
      </c>
      <c r="L51" s="83">
        <f t="shared" si="2"/>
        <v>33.218798145332201</v>
      </c>
    </row>
    <row r="52" spans="1:12" x14ac:dyDescent="0.25">
      <c r="A52" s="82">
        <v>42024</v>
      </c>
      <c r="B52" s="83">
        <v>1.91</v>
      </c>
      <c r="C52" s="83">
        <v>2.0299999999999998</v>
      </c>
      <c r="D52" s="83">
        <v>1.89</v>
      </c>
      <c r="E52" s="83">
        <v>2.02</v>
      </c>
      <c r="F52" s="84">
        <v>8228000</v>
      </c>
      <c r="G52" s="83">
        <v>2</v>
      </c>
      <c r="H52" s="84">
        <f>EOD_T-A52</f>
        <v>70</v>
      </c>
      <c r="I52" s="83">
        <f t="shared" si="0"/>
        <v>0.1399999999999999</v>
      </c>
      <c r="J52" s="83">
        <f t="shared" si="1"/>
        <v>7.5268817204301026</v>
      </c>
      <c r="K52" s="83">
        <f>J52-NST_90DSMR</f>
        <v>6.7904568388207931</v>
      </c>
      <c r="L52" s="83">
        <f t="shared" si="2"/>
        <v>46.110304079888081</v>
      </c>
    </row>
    <row r="53" spans="1:12" x14ac:dyDescent="0.25">
      <c r="A53" s="82">
        <v>42023</v>
      </c>
      <c r="B53" s="83">
        <v>2.0299999999999998</v>
      </c>
      <c r="C53" s="83">
        <v>2.0699999999999998</v>
      </c>
      <c r="D53" s="83">
        <v>1.88</v>
      </c>
      <c r="E53" s="83">
        <v>1.88</v>
      </c>
      <c r="F53" s="84">
        <v>10526600</v>
      </c>
      <c r="G53" s="83">
        <v>1.86</v>
      </c>
      <c r="H53" s="84">
        <f>EOD_T-A53</f>
        <v>71</v>
      </c>
      <c r="I53" s="83">
        <f t="shared" si="0"/>
        <v>-8.9999999999999858E-2</v>
      </c>
      <c r="J53" s="83">
        <f t="shared" si="1"/>
        <v>-4.6153846153846079</v>
      </c>
      <c r="K53" s="83">
        <f>J53-NST_90DSMR</f>
        <v>-5.3518094969939174</v>
      </c>
      <c r="L53" s="83">
        <f t="shared" si="2"/>
        <v>28.641864892114288</v>
      </c>
    </row>
    <row r="54" spans="1:12" x14ac:dyDescent="0.25">
      <c r="A54" s="82">
        <v>42020</v>
      </c>
      <c r="B54" s="83">
        <v>1.95</v>
      </c>
      <c r="C54" s="83">
        <v>2</v>
      </c>
      <c r="D54" s="83">
        <v>1.95</v>
      </c>
      <c r="E54" s="83">
        <v>1.98</v>
      </c>
      <c r="F54" s="84">
        <v>9832400</v>
      </c>
      <c r="G54" s="83">
        <v>1.95</v>
      </c>
      <c r="H54" s="84">
        <f>EOD_T-A54</f>
        <v>74</v>
      </c>
      <c r="I54" s="83">
        <f t="shared" si="0"/>
        <v>0.11999999999999988</v>
      </c>
      <c r="J54" s="83">
        <f t="shared" si="1"/>
        <v>6.5573770491803209</v>
      </c>
      <c r="K54" s="83">
        <f>J54-NST_90DSMR</f>
        <v>5.8209521675710114</v>
      </c>
      <c r="L54" s="83">
        <f t="shared" si="2"/>
        <v>33.883484137149658</v>
      </c>
    </row>
    <row r="55" spans="1:12" x14ac:dyDescent="0.25">
      <c r="A55" s="82">
        <v>42019</v>
      </c>
      <c r="B55" s="83">
        <v>1.84</v>
      </c>
      <c r="C55" s="83">
        <v>1.87</v>
      </c>
      <c r="D55" s="83">
        <v>1.82</v>
      </c>
      <c r="E55" s="83">
        <v>1.85</v>
      </c>
      <c r="F55" s="84">
        <v>7645400</v>
      </c>
      <c r="G55" s="83">
        <v>1.83</v>
      </c>
      <c r="H55" s="84">
        <f>EOD_T-A55</f>
        <v>75</v>
      </c>
      <c r="I55" s="83">
        <f t="shared" si="0"/>
        <v>3.0000000000000027E-2</v>
      </c>
      <c r="J55" s="83">
        <f t="shared" si="1"/>
        <v>1.6666666666666681</v>
      </c>
      <c r="K55" s="83">
        <f>J55-NST_90DSMR</f>
        <v>0.93024178505735822</v>
      </c>
      <c r="L55" s="83">
        <f t="shared" si="2"/>
        <v>0.86534977866670026</v>
      </c>
    </row>
    <row r="56" spans="1:12" x14ac:dyDescent="0.25">
      <c r="A56" s="82">
        <v>42018</v>
      </c>
      <c r="B56" s="83">
        <v>1.78</v>
      </c>
      <c r="C56" s="83">
        <v>1.86</v>
      </c>
      <c r="D56" s="83">
        <v>1.76</v>
      </c>
      <c r="E56" s="83">
        <v>1.82</v>
      </c>
      <c r="F56" s="84">
        <v>8110100</v>
      </c>
      <c r="G56" s="83">
        <v>1.8</v>
      </c>
      <c r="H56" s="84">
        <f>EOD_T-A56</f>
        <v>76</v>
      </c>
      <c r="I56" s="83">
        <f t="shared" si="0"/>
        <v>1.0000000000000009E-2</v>
      </c>
      <c r="J56" s="83">
        <f t="shared" si="1"/>
        <v>0.55865921787709538</v>
      </c>
      <c r="K56" s="83">
        <f>J56-NST_90DSMR</f>
        <v>-0.17776566373221447</v>
      </c>
      <c r="L56" s="83">
        <f t="shared" si="2"/>
        <v>3.1600631202154755E-2</v>
      </c>
    </row>
    <row r="57" spans="1:12" x14ac:dyDescent="0.25">
      <c r="A57" s="82">
        <v>42017</v>
      </c>
      <c r="B57" s="83">
        <v>1.77</v>
      </c>
      <c r="C57" s="83">
        <v>1.82</v>
      </c>
      <c r="D57" s="83">
        <v>1.77</v>
      </c>
      <c r="E57" s="83">
        <v>1.81</v>
      </c>
      <c r="F57" s="84">
        <v>6466400</v>
      </c>
      <c r="G57" s="83">
        <v>1.79</v>
      </c>
      <c r="H57" s="84">
        <f>EOD_T-A57</f>
        <v>77</v>
      </c>
      <c r="I57" s="83">
        <f t="shared" si="0"/>
        <v>9.000000000000008E-2</v>
      </c>
      <c r="J57" s="83">
        <f t="shared" si="1"/>
        <v>5.2941176470588287</v>
      </c>
      <c r="K57" s="83">
        <f>J57-NST_90DSMR</f>
        <v>4.5576927654495192</v>
      </c>
      <c r="L57" s="83">
        <f t="shared" si="2"/>
        <v>20.772563344230885</v>
      </c>
    </row>
    <row r="58" spans="1:12" x14ac:dyDescent="0.25">
      <c r="A58" s="82">
        <v>42016</v>
      </c>
      <c r="B58" s="83">
        <v>1.74</v>
      </c>
      <c r="C58" s="83">
        <v>1.77</v>
      </c>
      <c r="D58" s="83">
        <v>1.72</v>
      </c>
      <c r="E58" s="83">
        <v>1.72</v>
      </c>
      <c r="F58" s="84">
        <v>5904800</v>
      </c>
      <c r="G58" s="83">
        <v>1.7</v>
      </c>
      <c r="H58" s="84">
        <f>EOD_T-A58</f>
        <v>78</v>
      </c>
      <c r="I58" s="83">
        <f t="shared" si="0"/>
        <v>2.0000000000000018E-2</v>
      </c>
      <c r="J58" s="83">
        <f t="shared" si="1"/>
        <v>1.1904761904761916</v>
      </c>
      <c r="K58" s="83">
        <f>J58-NST_90DSMR</f>
        <v>0.45405130886688172</v>
      </c>
      <c r="L58" s="83">
        <f t="shared" si="2"/>
        <v>0.20616259108372842</v>
      </c>
    </row>
    <row r="59" spans="1:12" x14ac:dyDescent="0.25">
      <c r="A59" s="82">
        <v>42013</v>
      </c>
      <c r="B59" s="83">
        <v>1.64</v>
      </c>
      <c r="C59" s="83">
        <v>1.72</v>
      </c>
      <c r="D59" s="83">
        <v>1.63</v>
      </c>
      <c r="E59" s="83">
        <v>1.7</v>
      </c>
      <c r="F59" s="84">
        <v>3889400</v>
      </c>
      <c r="G59" s="83">
        <v>1.68</v>
      </c>
      <c r="H59" s="84">
        <f>EOD_T-A59</f>
        <v>81</v>
      </c>
      <c r="I59" s="83">
        <f t="shared" si="0"/>
        <v>5.0000000000000044E-2</v>
      </c>
      <c r="J59" s="83">
        <f t="shared" si="1"/>
        <v>3.0674846625766898</v>
      </c>
      <c r="K59" s="83">
        <f>J59-NST_90DSMR</f>
        <v>2.3310597809673799</v>
      </c>
      <c r="L59" s="83">
        <f t="shared" si="2"/>
        <v>5.4338397024436889</v>
      </c>
    </row>
    <row r="60" spans="1:12" x14ac:dyDescent="0.25">
      <c r="A60" s="82">
        <v>42012</v>
      </c>
      <c r="B60" s="83">
        <v>1.7</v>
      </c>
      <c r="C60" s="83">
        <v>1.7</v>
      </c>
      <c r="D60" s="83">
        <v>1.62</v>
      </c>
      <c r="E60" s="83">
        <v>1.65</v>
      </c>
      <c r="F60" s="84">
        <v>5438900</v>
      </c>
      <c r="G60" s="83">
        <v>1.63</v>
      </c>
      <c r="H60" s="84">
        <f>EOD_T-A60</f>
        <v>82</v>
      </c>
      <c r="I60" s="83">
        <f t="shared" si="0"/>
        <v>-6.0000000000000053E-2</v>
      </c>
      <c r="J60" s="83">
        <f t="shared" si="1"/>
        <v>-3.5502958579881692</v>
      </c>
      <c r="K60" s="83">
        <f>J60-NST_90DSMR</f>
        <v>-4.2867207395974791</v>
      </c>
      <c r="L60" s="83">
        <f t="shared" si="2"/>
        <v>18.37597469929516</v>
      </c>
    </row>
    <row r="61" spans="1:12" x14ac:dyDescent="0.25">
      <c r="A61" s="82">
        <v>42011</v>
      </c>
      <c r="B61" s="83">
        <v>1.72</v>
      </c>
      <c r="C61" s="83">
        <v>1.76</v>
      </c>
      <c r="D61" s="83">
        <v>1.7</v>
      </c>
      <c r="E61" s="83">
        <v>1.71</v>
      </c>
      <c r="F61" s="84">
        <v>6992000</v>
      </c>
      <c r="G61" s="83">
        <v>1.69</v>
      </c>
      <c r="H61" s="84">
        <f>EOD_T-A61</f>
        <v>83</v>
      </c>
      <c r="I61" s="83">
        <f t="shared" si="0"/>
        <v>4.0000000000000036E-2</v>
      </c>
      <c r="J61" s="83">
        <f t="shared" si="1"/>
        <v>2.4242424242424265</v>
      </c>
      <c r="K61" s="83">
        <f>J61-NST_90DSMR</f>
        <v>1.6878175426331166</v>
      </c>
      <c r="L61" s="83">
        <f t="shared" si="2"/>
        <v>2.8487280572200921</v>
      </c>
    </row>
    <row r="62" spans="1:12" x14ac:dyDescent="0.25">
      <c r="A62" s="82">
        <v>42010</v>
      </c>
      <c r="B62" s="83">
        <v>1.62</v>
      </c>
      <c r="C62" s="83">
        <v>1.7</v>
      </c>
      <c r="D62" s="83">
        <v>1.62</v>
      </c>
      <c r="E62" s="83">
        <v>1.67</v>
      </c>
      <c r="F62" s="84">
        <v>6085500</v>
      </c>
      <c r="G62" s="83">
        <v>1.65</v>
      </c>
      <c r="H62" s="84">
        <f>EOD_T-A62</f>
        <v>84</v>
      </c>
      <c r="I62" s="83">
        <f t="shared" si="0"/>
        <v>8.9999999999999858E-2</v>
      </c>
      <c r="J62" s="83">
        <f t="shared" si="1"/>
        <v>5.7692307692307594</v>
      </c>
      <c r="K62" s="83">
        <f>J62-NST_90DSMR</f>
        <v>5.0328058876214499</v>
      </c>
      <c r="L62" s="83">
        <f t="shared" si="2"/>
        <v>25.329135102477132</v>
      </c>
    </row>
    <row r="63" spans="1:12" x14ac:dyDescent="0.25">
      <c r="A63" s="82">
        <v>42009</v>
      </c>
      <c r="B63" s="83">
        <v>1.53</v>
      </c>
      <c r="C63" s="83">
        <v>1.59</v>
      </c>
      <c r="D63" s="83">
        <v>1.51</v>
      </c>
      <c r="E63" s="83">
        <v>1.58</v>
      </c>
      <c r="F63" s="84">
        <v>4073400</v>
      </c>
      <c r="G63" s="83">
        <v>1.56</v>
      </c>
      <c r="H63" s="84">
        <f>EOD_T-A63</f>
        <v>85</v>
      </c>
      <c r="I63" s="83">
        <f t="shared" si="0"/>
        <v>7.0000000000000062E-2</v>
      </c>
      <c r="J63" s="83">
        <f t="shared" si="1"/>
        <v>4.6979865771812124</v>
      </c>
      <c r="K63" s="83">
        <f>J63-NST_90DSMR</f>
        <v>3.9615616955719024</v>
      </c>
      <c r="L63" s="83">
        <f t="shared" si="2"/>
        <v>15.693971067822526</v>
      </c>
    </row>
    <row r="64" spans="1:12" x14ac:dyDescent="0.25">
      <c r="A64" s="82">
        <v>42006</v>
      </c>
      <c r="B64" s="83">
        <v>1.47</v>
      </c>
      <c r="C64" s="83">
        <v>1.52</v>
      </c>
      <c r="D64" s="83">
        <v>1.47</v>
      </c>
      <c r="E64" s="83">
        <v>1.51</v>
      </c>
      <c r="F64" s="84">
        <v>1814100</v>
      </c>
      <c r="G64" s="83">
        <v>1.49</v>
      </c>
      <c r="H64" s="84">
        <f>EOD_T-A64</f>
        <v>88</v>
      </c>
      <c r="I64" s="83">
        <f t="shared" si="0"/>
        <v>2.0000000000000018E-2</v>
      </c>
      <c r="J64" s="83">
        <f t="shared" si="1"/>
        <v>1.3605442176870759</v>
      </c>
      <c r="K64" s="83">
        <f>J64-NST_90DSMR</f>
        <v>0.62411933607776604</v>
      </c>
      <c r="L64" s="83">
        <f t="shared" si="2"/>
        <v>0.38952494566615148</v>
      </c>
    </row>
    <row r="65" spans="1:12" x14ac:dyDescent="0.25">
      <c r="A65" s="82">
        <v>42005</v>
      </c>
      <c r="B65" s="83">
        <v>1.49</v>
      </c>
      <c r="C65" s="83">
        <v>1.49</v>
      </c>
      <c r="D65" s="83">
        <v>1.49</v>
      </c>
      <c r="E65" s="83">
        <v>1.49</v>
      </c>
      <c r="F65" s="84">
        <v>0</v>
      </c>
      <c r="G65" s="83">
        <v>1.47</v>
      </c>
      <c r="H65" s="84">
        <f>EOD_T-A65</f>
        <v>89</v>
      </c>
      <c r="I65" s="83">
        <f t="shared" si="0"/>
        <v>0</v>
      </c>
      <c r="J65" s="83">
        <f t="shared" si="1"/>
        <v>0</v>
      </c>
      <c r="K65" s="83">
        <f>J65-NST_90DSMR</f>
        <v>-0.73642488160930986</v>
      </c>
      <c r="L65" s="83">
        <f t="shared" si="2"/>
        <v>0.54232160625328607</v>
      </c>
    </row>
    <row r="66" spans="1:12" x14ac:dyDescent="0.25">
      <c r="A66" s="82">
        <v>42004</v>
      </c>
      <c r="B66" s="83">
        <v>1.51</v>
      </c>
      <c r="C66" s="83">
        <v>1.53</v>
      </c>
      <c r="D66" s="83">
        <v>1.48</v>
      </c>
      <c r="E66" s="83">
        <v>1.49</v>
      </c>
      <c r="F66" s="84">
        <v>2600800</v>
      </c>
      <c r="G66" s="83">
        <v>1.47</v>
      </c>
      <c r="H66" s="84">
        <f>EOD_T-A66</f>
        <v>90</v>
      </c>
      <c r="I66" s="83">
        <f t="shared" si="0"/>
        <v>-1.0000000000000009E-2</v>
      </c>
      <c r="J66" s="83">
        <f t="shared" si="1"/>
        <v>-0.67567567567567632</v>
      </c>
      <c r="K66" s="83">
        <f>J66-NST_90DSMR</f>
        <v>-1.4121005572849863</v>
      </c>
      <c r="L66" s="83">
        <f t="shared" si="2"/>
        <v>1.9940279838845689</v>
      </c>
    </row>
    <row r="67" spans="1:12" x14ac:dyDescent="0.25">
      <c r="A67" s="82">
        <v>42003</v>
      </c>
      <c r="B67" s="83">
        <v>1.48</v>
      </c>
      <c r="C67" s="83">
        <v>1.52</v>
      </c>
      <c r="D67" s="83">
        <v>1.45</v>
      </c>
      <c r="E67" s="83">
        <v>1.5</v>
      </c>
      <c r="F67" s="84">
        <v>2467100</v>
      </c>
      <c r="G67" s="83">
        <v>1.48</v>
      </c>
      <c r="H67" s="84">
        <f>EOD_T-A67</f>
        <v>91</v>
      </c>
      <c r="I67" s="83">
        <f t="shared" ref="I67:I130" si="3">G67-G68</f>
        <v>-1.0000000000000009E-2</v>
      </c>
      <c r="J67" s="83">
        <f t="shared" ref="J67:J130" si="4">I67/G68*100</f>
        <v>-0.67114093959731602</v>
      </c>
      <c r="K67" s="83">
        <f>J67-NST_90DSMR</f>
        <v>-1.4075658212066258</v>
      </c>
      <c r="L67" s="83">
        <f t="shared" ref="L67:L130" si="5">K67*K67</f>
        <v>1.9812415410290827</v>
      </c>
    </row>
    <row r="68" spans="1:12" x14ac:dyDescent="0.25">
      <c r="A68" s="82">
        <v>42002</v>
      </c>
      <c r="B68" s="83">
        <v>1.46</v>
      </c>
      <c r="C68" s="83">
        <v>1.52</v>
      </c>
      <c r="D68" s="83">
        <v>1.46</v>
      </c>
      <c r="E68" s="83">
        <v>1.5</v>
      </c>
      <c r="F68" s="84">
        <v>3770300</v>
      </c>
      <c r="G68" s="83">
        <v>1.49</v>
      </c>
      <c r="H68" s="84">
        <f>EOD_T-A68</f>
        <v>92</v>
      </c>
      <c r="I68" s="83">
        <f t="shared" si="3"/>
        <v>0.11999999999999988</v>
      </c>
      <c r="J68" s="83">
        <f t="shared" si="4"/>
        <v>8.759124087591232</v>
      </c>
      <c r="K68" s="83">
        <f>J68-NST_90DSMR</f>
        <v>8.0226992059819224</v>
      </c>
      <c r="L68" s="83">
        <f t="shared" si="5"/>
        <v>64.363702549662975</v>
      </c>
    </row>
    <row r="69" spans="1:12" x14ac:dyDescent="0.25">
      <c r="A69" s="82">
        <v>41999</v>
      </c>
      <c r="B69" s="83">
        <v>1.39</v>
      </c>
      <c r="C69" s="83">
        <v>1.39</v>
      </c>
      <c r="D69" s="83">
        <v>1.39</v>
      </c>
      <c r="E69" s="83">
        <v>1.39</v>
      </c>
      <c r="F69" s="84">
        <v>0</v>
      </c>
      <c r="G69" s="83">
        <v>1.37</v>
      </c>
      <c r="H69" s="84">
        <f>EOD_T-A69</f>
        <v>95</v>
      </c>
      <c r="I69" s="83">
        <f t="shared" si="3"/>
        <v>0</v>
      </c>
      <c r="J69" s="83">
        <f t="shared" si="4"/>
        <v>0</v>
      </c>
      <c r="K69" s="83">
        <f>J69-NST_90DSMR</f>
        <v>-0.73642488160930986</v>
      </c>
      <c r="L69" s="83">
        <f t="shared" si="5"/>
        <v>0.54232160625328607</v>
      </c>
    </row>
    <row r="70" spans="1:12" x14ac:dyDescent="0.25">
      <c r="A70" s="82">
        <v>41998</v>
      </c>
      <c r="B70" s="83">
        <v>1.39</v>
      </c>
      <c r="C70" s="83">
        <v>1.39</v>
      </c>
      <c r="D70" s="83">
        <v>1.39</v>
      </c>
      <c r="E70" s="83">
        <v>1.39</v>
      </c>
      <c r="F70" s="84">
        <v>0</v>
      </c>
      <c r="G70" s="83">
        <v>1.37</v>
      </c>
      <c r="H70" s="84">
        <f>EOD_T-A70</f>
        <v>96</v>
      </c>
      <c r="I70" s="83">
        <f t="shared" si="3"/>
        <v>0</v>
      </c>
      <c r="J70" s="83">
        <f t="shared" si="4"/>
        <v>0</v>
      </c>
      <c r="K70" s="83">
        <f>J70-NST_90DSMR</f>
        <v>-0.73642488160930986</v>
      </c>
      <c r="L70" s="83">
        <f t="shared" si="5"/>
        <v>0.54232160625328607</v>
      </c>
    </row>
    <row r="71" spans="1:12" x14ac:dyDescent="0.25">
      <c r="A71" s="82">
        <v>41997</v>
      </c>
      <c r="B71" s="83">
        <v>1.43</v>
      </c>
      <c r="C71" s="83">
        <v>1.45</v>
      </c>
      <c r="D71" s="83">
        <v>1.38</v>
      </c>
      <c r="E71" s="83">
        <v>1.39</v>
      </c>
      <c r="F71" s="84">
        <v>2773100</v>
      </c>
      <c r="G71" s="83">
        <v>1.37</v>
      </c>
      <c r="H71" s="84">
        <f>EOD_T-A71</f>
        <v>97</v>
      </c>
      <c r="I71" s="83">
        <f t="shared" si="3"/>
        <v>-7.9999999999999849E-2</v>
      </c>
      <c r="J71" s="83">
        <f t="shared" si="4"/>
        <v>-5.5172413793103345</v>
      </c>
      <c r="K71" s="83">
        <f>J71-NST_90DSMR</f>
        <v>-6.2536662609196441</v>
      </c>
      <c r="L71" s="83">
        <f t="shared" si="5"/>
        <v>39.10834170296468</v>
      </c>
    </row>
    <row r="72" spans="1:12" x14ac:dyDescent="0.25">
      <c r="A72" s="82">
        <v>41996</v>
      </c>
      <c r="B72" s="83">
        <v>1.47</v>
      </c>
      <c r="C72" s="83">
        <v>1.49</v>
      </c>
      <c r="D72" s="83">
        <v>1.42</v>
      </c>
      <c r="E72" s="83">
        <v>1.47</v>
      </c>
      <c r="F72" s="84">
        <v>4490300</v>
      </c>
      <c r="G72" s="83">
        <v>1.45</v>
      </c>
      <c r="H72" s="84">
        <f>EOD_T-A72</f>
        <v>98</v>
      </c>
      <c r="I72" s="83">
        <f t="shared" si="3"/>
        <v>-0.1100000000000001</v>
      </c>
      <c r="J72" s="83">
        <f t="shared" si="4"/>
        <v>-7.0512820512820564</v>
      </c>
      <c r="K72" s="83">
        <f>J72-NST_90DSMR</f>
        <v>-7.787706932891366</v>
      </c>
      <c r="L72" s="83">
        <f t="shared" si="5"/>
        <v>60.648379272604245</v>
      </c>
    </row>
    <row r="73" spans="1:12" x14ac:dyDescent="0.25">
      <c r="A73" s="82">
        <v>41995</v>
      </c>
      <c r="B73" s="83">
        <v>1.36</v>
      </c>
      <c r="C73" s="83">
        <v>1.58</v>
      </c>
      <c r="D73" s="83">
        <v>1.36</v>
      </c>
      <c r="E73" s="83">
        <v>1.58</v>
      </c>
      <c r="F73" s="84">
        <v>24475200</v>
      </c>
      <c r="G73" s="83">
        <v>1.56</v>
      </c>
      <c r="H73" s="84">
        <f>EOD_T-A73</f>
        <v>99</v>
      </c>
      <c r="I73" s="83">
        <f t="shared" si="3"/>
        <v>0.22999999999999998</v>
      </c>
      <c r="J73" s="83">
        <f t="shared" si="4"/>
        <v>17.293233082706767</v>
      </c>
      <c r="K73" s="83">
        <f>J73-NST_90DSMR</f>
        <v>16.556808201097457</v>
      </c>
      <c r="L73" s="83">
        <f t="shared" si="5"/>
        <v>274.12789780792804</v>
      </c>
    </row>
    <row r="74" spans="1:12" x14ac:dyDescent="0.25">
      <c r="A74" s="82">
        <v>41992</v>
      </c>
      <c r="B74" s="83">
        <v>1.3</v>
      </c>
      <c r="C74" s="83">
        <v>1.35</v>
      </c>
      <c r="D74" s="83">
        <v>1.29</v>
      </c>
      <c r="E74" s="83">
        <v>1.35</v>
      </c>
      <c r="F74" s="84">
        <v>17762700</v>
      </c>
      <c r="G74" s="83">
        <v>1.33</v>
      </c>
      <c r="H74" s="84">
        <f>EOD_T-A74</f>
        <v>102</v>
      </c>
      <c r="I74" s="83">
        <f t="shared" si="3"/>
        <v>7.0000000000000062E-2</v>
      </c>
      <c r="J74" s="83">
        <f t="shared" si="4"/>
        <v>5.5555555555555598</v>
      </c>
      <c r="K74" s="83">
        <f>J74-NST_90DSMR</f>
        <v>4.8191306739462503</v>
      </c>
      <c r="L74" s="83">
        <f t="shared" si="5"/>
        <v>23.22402045256964</v>
      </c>
    </row>
    <row r="75" spans="1:12" x14ac:dyDescent="0.25">
      <c r="A75" s="82">
        <v>41991</v>
      </c>
      <c r="B75" s="83">
        <v>1.23</v>
      </c>
      <c r="C75" s="83">
        <v>1.27</v>
      </c>
      <c r="D75" s="83">
        <v>1.23</v>
      </c>
      <c r="E75" s="83">
        <v>1.27</v>
      </c>
      <c r="F75" s="84">
        <v>5875800</v>
      </c>
      <c r="G75" s="83">
        <v>1.26</v>
      </c>
      <c r="H75" s="84">
        <f>EOD_T-A75</f>
        <v>103</v>
      </c>
      <c r="I75" s="83">
        <f t="shared" si="3"/>
        <v>8.0000000000000071E-2</v>
      </c>
      <c r="J75" s="83">
        <f t="shared" si="4"/>
        <v>6.7796610169491593</v>
      </c>
      <c r="K75" s="83">
        <f>J75-NST_90DSMR</f>
        <v>6.0432361353398498</v>
      </c>
      <c r="L75" s="83">
        <f t="shared" si="5"/>
        <v>36.520702987477321</v>
      </c>
    </row>
    <row r="76" spans="1:12" x14ac:dyDescent="0.25">
      <c r="A76" s="82">
        <v>41990</v>
      </c>
      <c r="B76" s="83">
        <v>1.1299999999999999</v>
      </c>
      <c r="C76" s="83">
        <v>1.21</v>
      </c>
      <c r="D76" s="83">
        <v>1.1299999999999999</v>
      </c>
      <c r="E76" s="83">
        <v>1.19</v>
      </c>
      <c r="F76" s="84">
        <v>3082700</v>
      </c>
      <c r="G76" s="83">
        <v>1.18</v>
      </c>
      <c r="H76" s="84">
        <f>EOD_T-A76</f>
        <v>104</v>
      </c>
      <c r="I76" s="83">
        <f t="shared" si="3"/>
        <v>2.0000000000000018E-2</v>
      </c>
      <c r="J76" s="83">
        <f t="shared" si="4"/>
        <v>1.7241379310344844</v>
      </c>
      <c r="K76" s="83">
        <f>J76-NST_90DSMR</f>
        <v>0.98771304942517457</v>
      </c>
      <c r="L76" s="83">
        <f t="shared" si="5"/>
        <v>0.97557706800477739</v>
      </c>
    </row>
    <row r="77" spans="1:12" x14ac:dyDescent="0.25">
      <c r="A77" s="82">
        <v>41989</v>
      </c>
      <c r="B77" s="83">
        <v>1.1000000000000001</v>
      </c>
      <c r="C77" s="83">
        <v>1.17</v>
      </c>
      <c r="D77" s="83">
        <v>1.0900000000000001</v>
      </c>
      <c r="E77" s="83">
        <v>1.17</v>
      </c>
      <c r="F77" s="84">
        <v>4287200</v>
      </c>
      <c r="G77" s="83">
        <v>1.1599999999999999</v>
      </c>
      <c r="H77" s="84">
        <f>EOD_T-A77</f>
        <v>105</v>
      </c>
      <c r="I77" s="83">
        <f t="shared" si="3"/>
        <v>0</v>
      </c>
      <c r="J77" s="83">
        <f t="shared" si="4"/>
        <v>0</v>
      </c>
      <c r="K77" s="83">
        <f>J77-NST_90DSMR</f>
        <v>-0.73642488160930986</v>
      </c>
      <c r="L77" s="83">
        <f t="shared" si="5"/>
        <v>0.54232160625328607</v>
      </c>
    </row>
    <row r="78" spans="1:12" x14ac:dyDescent="0.25">
      <c r="A78" s="82">
        <v>41988</v>
      </c>
      <c r="B78" s="83">
        <v>1.18</v>
      </c>
      <c r="C78" s="83">
        <v>1.2</v>
      </c>
      <c r="D78" s="83">
        <v>1.1599999999999999</v>
      </c>
      <c r="E78" s="83">
        <v>1.17</v>
      </c>
      <c r="F78" s="84">
        <v>5970400</v>
      </c>
      <c r="G78" s="83">
        <v>1.1599999999999999</v>
      </c>
      <c r="H78" s="84">
        <f>EOD_T-A78</f>
        <v>106</v>
      </c>
      <c r="I78" s="83">
        <f t="shared" si="3"/>
        <v>-7.0000000000000062E-2</v>
      </c>
      <c r="J78" s="83">
        <f t="shared" si="4"/>
        <v>-5.6910569105691113</v>
      </c>
      <c r="K78" s="83">
        <f>J78-NST_90DSMR</f>
        <v>-6.4274817921784209</v>
      </c>
      <c r="L78" s="83">
        <f t="shared" si="5"/>
        <v>41.312522188785124</v>
      </c>
    </row>
    <row r="79" spans="1:12" x14ac:dyDescent="0.25">
      <c r="A79" s="82">
        <v>41985</v>
      </c>
      <c r="B79" s="83">
        <v>1.26</v>
      </c>
      <c r="C79" s="83">
        <v>1.27</v>
      </c>
      <c r="D79" s="83">
        <v>1.23</v>
      </c>
      <c r="E79" s="83">
        <v>1.25</v>
      </c>
      <c r="F79" s="84">
        <v>3031700</v>
      </c>
      <c r="G79" s="83">
        <v>1.23</v>
      </c>
      <c r="H79" s="84">
        <f>EOD_T-A79</f>
        <v>109</v>
      </c>
      <c r="I79" s="83">
        <f t="shared" si="3"/>
        <v>-2.0000000000000018E-2</v>
      </c>
      <c r="J79" s="83">
        <f t="shared" si="4"/>
        <v>-1.6000000000000014</v>
      </c>
      <c r="K79" s="83">
        <f>J79-NST_90DSMR</f>
        <v>-2.3364248816093114</v>
      </c>
      <c r="L79" s="83">
        <f t="shared" si="5"/>
        <v>5.4588812274030847</v>
      </c>
    </row>
    <row r="80" spans="1:12" x14ac:dyDescent="0.25">
      <c r="A80" s="82">
        <v>41984</v>
      </c>
      <c r="B80" s="83">
        <v>1.23</v>
      </c>
      <c r="C80" s="83">
        <v>1.28</v>
      </c>
      <c r="D80" s="83">
        <v>1.21</v>
      </c>
      <c r="E80" s="83">
        <v>1.26</v>
      </c>
      <c r="F80" s="84">
        <v>4951300</v>
      </c>
      <c r="G80" s="83">
        <v>1.25</v>
      </c>
      <c r="H80" s="84">
        <f>EOD_T-A80</f>
        <v>110</v>
      </c>
      <c r="I80" s="83">
        <f t="shared" si="3"/>
        <v>0</v>
      </c>
      <c r="J80" s="83">
        <f t="shared" si="4"/>
        <v>0</v>
      </c>
      <c r="K80" s="83">
        <f>J80-NST_90DSMR</f>
        <v>-0.73642488160930986</v>
      </c>
      <c r="L80" s="83">
        <f t="shared" si="5"/>
        <v>0.54232160625328607</v>
      </c>
    </row>
    <row r="81" spans="1:12" x14ac:dyDescent="0.25">
      <c r="A81" s="82">
        <v>41983</v>
      </c>
      <c r="B81" s="83">
        <v>1.27</v>
      </c>
      <c r="C81" s="83">
        <v>1.33</v>
      </c>
      <c r="D81" s="83">
        <v>1.24</v>
      </c>
      <c r="E81" s="83">
        <v>1.26</v>
      </c>
      <c r="F81" s="84">
        <v>7262000</v>
      </c>
      <c r="G81" s="83">
        <v>1.25</v>
      </c>
      <c r="H81" s="84">
        <f>EOD_T-A81</f>
        <v>111</v>
      </c>
      <c r="I81" s="83">
        <f t="shared" si="3"/>
        <v>9.000000000000008E-2</v>
      </c>
      <c r="J81" s="83">
        <f t="shared" si="4"/>
        <v>7.7586206896551797</v>
      </c>
      <c r="K81" s="83">
        <f>J81-NST_90DSMR</f>
        <v>7.0221958080458702</v>
      </c>
      <c r="L81" s="83">
        <f t="shared" si="5"/>
        <v>49.311233966536989</v>
      </c>
    </row>
    <row r="82" spans="1:12" x14ac:dyDescent="0.25">
      <c r="A82" s="82">
        <v>41982</v>
      </c>
      <c r="B82" s="83">
        <v>1.1599999999999999</v>
      </c>
      <c r="C82" s="83">
        <v>1.18</v>
      </c>
      <c r="D82" s="83">
        <v>1.1499999999999999</v>
      </c>
      <c r="E82" s="83">
        <v>1.17</v>
      </c>
      <c r="F82" s="84">
        <v>2893800</v>
      </c>
      <c r="G82" s="83">
        <v>1.1599999999999999</v>
      </c>
      <c r="H82" s="84">
        <f>EOD_T-A82</f>
        <v>112</v>
      </c>
      <c r="I82" s="83">
        <f t="shared" si="3"/>
        <v>2.0000000000000018E-2</v>
      </c>
      <c r="J82" s="83">
        <f t="shared" si="4"/>
        <v>1.7543859649122824</v>
      </c>
      <c r="K82" s="83">
        <f>J82-NST_90DSMR</f>
        <v>1.0179610833029726</v>
      </c>
      <c r="L82" s="83">
        <f t="shared" si="5"/>
        <v>1.0362447671193615</v>
      </c>
    </row>
    <row r="83" spans="1:12" x14ac:dyDescent="0.25">
      <c r="A83" s="82">
        <v>41981</v>
      </c>
      <c r="B83" s="83">
        <v>1.1100000000000001</v>
      </c>
      <c r="C83" s="83">
        <v>1.1599999999999999</v>
      </c>
      <c r="D83" s="83">
        <v>1.1100000000000001</v>
      </c>
      <c r="E83" s="83">
        <v>1.1499999999999999</v>
      </c>
      <c r="F83" s="84">
        <v>2552100</v>
      </c>
      <c r="G83" s="83">
        <v>1.1399999999999999</v>
      </c>
      <c r="H83" s="84">
        <f>EOD_T-A83</f>
        <v>113</v>
      </c>
      <c r="I83" s="83">
        <f t="shared" si="3"/>
        <v>0</v>
      </c>
      <c r="J83" s="83">
        <f t="shared" si="4"/>
        <v>0</v>
      </c>
      <c r="K83" s="83">
        <f>J83-NST_90DSMR</f>
        <v>-0.73642488160930986</v>
      </c>
      <c r="L83" s="83">
        <f t="shared" si="5"/>
        <v>0.54232160625328607</v>
      </c>
    </row>
    <row r="84" spans="1:12" x14ac:dyDescent="0.25">
      <c r="A84" s="82">
        <v>41978</v>
      </c>
      <c r="B84" s="83">
        <v>1.1299999999999999</v>
      </c>
      <c r="C84" s="83">
        <v>1.1499999999999999</v>
      </c>
      <c r="D84" s="83">
        <v>1.1100000000000001</v>
      </c>
      <c r="E84" s="83">
        <v>1.1499999999999999</v>
      </c>
      <c r="F84" s="84">
        <v>3694500</v>
      </c>
      <c r="G84" s="83">
        <v>1.1399999999999999</v>
      </c>
      <c r="H84" s="84">
        <f>EOD_T-A84</f>
        <v>116</v>
      </c>
      <c r="I84" s="83">
        <f t="shared" si="3"/>
        <v>1.9999999999999796E-2</v>
      </c>
      <c r="J84" s="83">
        <f t="shared" si="4"/>
        <v>1.7857142857142672</v>
      </c>
      <c r="K84" s="83">
        <f>J84-NST_90DSMR</f>
        <v>1.0492894041049574</v>
      </c>
      <c r="L84" s="83">
        <f t="shared" si="5"/>
        <v>1.1010082535669365</v>
      </c>
    </row>
    <row r="85" spans="1:12" x14ac:dyDescent="0.25">
      <c r="A85" s="82">
        <v>41977</v>
      </c>
      <c r="B85" s="83">
        <v>1.1100000000000001</v>
      </c>
      <c r="C85" s="83">
        <v>1.1399999999999999</v>
      </c>
      <c r="D85" s="83">
        <v>1.08</v>
      </c>
      <c r="E85" s="83">
        <v>1.1299999999999999</v>
      </c>
      <c r="F85" s="84">
        <v>4402500</v>
      </c>
      <c r="G85" s="83">
        <v>1.1200000000000001</v>
      </c>
      <c r="H85" s="84">
        <f>EOD_T-A85</f>
        <v>117</v>
      </c>
      <c r="I85" s="83">
        <f t="shared" si="3"/>
        <v>6.0000000000000053E-2</v>
      </c>
      <c r="J85" s="83">
        <f t="shared" si="4"/>
        <v>5.660377358490571</v>
      </c>
      <c r="K85" s="83">
        <f>J85-NST_90DSMR</f>
        <v>4.9239524768812615</v>
      </c>
      <c r="L85" s="83">
        <f t="shared" si="5"/>
        <v>24.245307994585112</v>
      </c>
    </row>
    <row r="86" spans="1:12" x14ac:dyDescent="0.25">
      <c r="A86" s="82">
        <v>41976</v>
      </c>
      <c r="B86" s="83">
        <v>1.07</v>
      </c>
      <c r="C86" s="83">
        <v>1.1000000000000001</v>
      </c>
      <c r="D86" s="83">
        <v>0.99</v>
      </c>
      <c r="E86" s="83">
        <v>1.07</v>
      </c>
      <c r="F86" s="84">
        <v>6165800</v>
      </c>
      <c r="G86" s="83">
        <v>1.06</v>
      </c>
      <c r="H86" s="84">
        <f>EOD_T-A86</f>
        <v>118</v>
      </c>
      <c r="I86" s="83">
        <f t="shared" si="3"/>
        <v>1.0000000000000009E-2</v>
      </c>
      <c r="J86" s="83">
        <f t="shared" si="4"/>
        <v>0.95238095238095322</v>
      </c>
      <c r="K86" s="83">
        <f>J86-NST_90DSMR</f>
        <v>0.21595607077164336</v>
      </c>
      <c r="L86" s="83">
        <f t="shared" si="5"/>
        <v>4.6637024503127032E-2</v>
      </c>
    </row>
    <row r="87" spans="1:12" x14ac:dyDescent="0.25">
      <c r="A87" s="82">
        <v>41975</v>
      </c>
      <c r="B87" s="83">
        <v>1.1200000000000001</v>
      </c>
      <c r="C87" s="83">
        <v>1.1499999999999999</v>
      </c>
      <c r="D87" s="83">
        <v>1.07</v>
      </c>
      <c r="E87" s="83">
        <v>1.07</v>
      </c>
      <c r="F87" s="84">
        <v>9115400</v>
      </c>
      <c r="G87" s="83">
        <v>1.05</v>
      </c>
      <c r="H87" s="84">
        <f>EOD_T-A87</f>
        <v>119</v>
      </c>
      <c r="I87" s="83">
        <f t="shared" si="3"/>
        <v>0.10000000000000009</v>
      </c>
      <c r="J87" s="83">
        <f t="shared" si="4"/>
        <v>10.526315789473696</v>
      </c>
      <c r="K87" s="83">
        <f>J87-NST_90DSMR</f>
        <v>9.7898909078643861</v>
      </c>
      <c r="L87" s="83">
        <f t="shared" si="5"/>
        <v>95.841963987885777</v>
      </c>
    </row>
    <row r="88" spans="1:12" x14ac:dyDescent="0.25">
      <c r="A88" s="82">
        <v>41974</v>
      </c>
      <c r="B88" s="83">
        <v>1.1200000000000001</v>
      </c>
      <c r="C88" s="83">
        <v>1.1200000000000001</v>
      </c>
      <c r="D88" s="83">
        <v>0.96</v>
      </c>
      <c r="E88" s="83">
        <v>0.96</v>
      </c>
      <c r="F88" s="84">
        <v>9149800</v>
      </c>
      <c r="G88" s="83">
        <v>0.95</v>
      </c>
      <c r="H88" s="84">
        <f>EOD_T-A88</f>
        <v>120</v>
      </c>
      <c r="I88" s="83">
        <f t="shared" si="3"/>
        <v>-0.20999999999999996</v>
      </c>
      <c r="J88" s="83">
        <f t="shared" si="4"/>
        <v>-18.103448275862068</v>
      </c>
      <c r="K88" s="83">
        <f>J88-NST_90DSMR</f>
        <v>-18.839873157471377</v>
      </c>
      <c r="L88" s="83">
        <f t="shared" si="5"/>
        <v>354.9408205896105</v>
      </c>
    </row>
    <row r="89" spans="1:12" x14ac:dyDescent="0.25">
      <c r="A89" s="82">
        <v>41971</v>
      </c>
      <c r="B89" s="83">
        <v>1.2</v>
      </c>
      <c r="C89" s="83">
        <v>1.2</v>
      </c>
      <c r="D89" s="83">
        <v>1.1599999999999999</v>
      </c>
      <c r="E89" s="83">
        <v>1.17</v>
      </c>
      <c r="F89" s="84">
        <v>2125900</v>
      </c>
      <c r="G89" s="83">
        <v>1.1599999999999999</v>
      </c>
      <c r="H89" s="84">
        <f>EOD_T-A89</f>
        <v>123</v>
      </c>
      <c r="I89" s="83">
        <f t="shared" si="3"/>
        <v>-5.0000000000000044E-2</v>
      </c>
      <c r="J89" s="83">
        <f t="shared" si="4"/>
        <v>-4.1322314049586817</v>
      </c>
      <c r="K89" s="83">
        <f>J89-NST_90DSMR</f>
        <v>-4.8686562865679912</v>
      </c>
      <c r="L89" s="83">
        <f t="shared" si="5"/>
        <v>23.70381403673802</v>
      </c>
    </row>
    <row r="90" spans="1:12" x14ac:dyDescent="0.25">
      <c r="A90" s="82">
        <v>41970</v>
      </c>
      <c r="B90" s="83">
        <v>1.25</v>
      </c>
      <c r="C90" s="83">
        <v>1.25</v>
      </c>
      <c r="D90" s="83">
        <v>1.21</v>
      </c>
      <c r="E90" s="83">
        <v>1.23</v>
      </c>
      <c r="F90" s="84">
        <v>1920500</v>
      </c>
      <c r="G90" s="83">
        <v>1.21</v>
      </c>
      <c r="H90" s="84">
        <f>EOD_T-A90</f>
        <v>124</v>
      </c>
      <c r="I90" s="83">
        <f t="shared" si="3"/>
        <v>-4.0000000000000036E-2</v>
      </c>
      <c r="J90" s="83">
        <f t="shared" si="4"/>
        <v>-3.2000000000000028</v>
      </c>
      <c r="K90" s="83">
        <f>J90-NST_90DSMR</f>
        <v>-3.9364248816093128</v>
      </c>
      <c r="L90" s="83">
        <f t="shared" si="5"/>
        <v>15.495440848552892</v>
      </c>
    </row>
    <row r="91" spans="1:12" x14ac:dyDescent="0.25">
      <c r="A91" s="82">
        <v>41969</v>
      </c>
      <c r="B91" s="83">
        <v>1.25</v>
      </c>
      <c r="C91" s="83">
        <v>1.28</v>
      </c>
      <c r="D91" s="83">
        <v>1.25</v>
      </c>
      <c r="E91" s="83">
        <v>1.26</v>
      </c>
      <c r="F91" s="84">
        <v>4186900</v>
      </c>
      <c r="G91" s="83">
        <v>1.25</v>
      </c>
      <c r="H91" s="84">
        <f>EOD_T-A91</f>
        <v>125</v>
      </c>
      <c r="I91" s="83">
        <f t="shared" si="3"/>
        <v>2.0000000000000018E-2</v>
      </c>
      <c r="J91" s="83">
        <f t="shared" si="4"/>
        <v>1.6260162601626031</v>
      </c>
      <c r="K91" s="83">
        <f>J91-NST_90DSMR</f>
        <v>0.88959137855329329</v>
      </c>
      <c r="L91" s="83">
        <f t="shared" si="5"/>
        <v>0.79137282079634874</v>
      </c>
    </row>
    <row r="92" spans="1:12" x14ac:dyDescent="0.25">
      <c r="A92" s="82">
        <v>41968</v>
      </c>
      <c r="B92" s="83">
        <v>1.22</v>
      </c>
      <c r="C92" s="83">
        <v>1.24</v>
      </c>
      <c r="D92" s="83">
        <v>1.2</v>
      </c>
      <c r="E92" s="83">
        <v>1.24</v>
      </c>
      <c r="F92" s="84">
        <v>2693700</v>
      </c>
      <c r="G92" s="83">
        <v>1.23</v>
      </c>
      <c r="H92" s="84">
        <f>EOD_T-A92</f>
        <v>126</v>
      </c>
      <c r="I92" s="83">
        <f t="shared" si="3"/>
        <v>2.0000000000000018E-2</v>
      </c>
      <c r="J92" s="83">
        <f t="shared" si="4"/>
        <v>1.6528925619834725</v>
      </c>
      <c r="K92" s="83">
        <f>J92-NST_90DSMR</f>
        <v>0.9164676803741626</v>
      </c>
      <c r="L92" s="83">
        <f t="shared" si="5"/>
        <v>0.83991300917039824</v>
      </c>
    </row>
    <row r="93" spans="1:12" x14ac:dyDescent="0.25">
      <c r="A93" s="82">
        <v>41967</v>
      </c>
      <c r="B93" s="83">
        <v>1.25</v>
      </c>
      <c r="C93" s="83">
        <v>1.26</v>
      </c>
      <c r="D93" s="83">
        <v>1.22</v>
      </c>
      <c r="E93" s="83">
        <v>1.22</v>
      </c>
      <c r="F93" s="84">
        <v>3871600</v>
      </c>
      <c r="G93" s="83">
        <v>1.21</v>
      </c>
      <c r="H93" s="84">
        <f>EOD_T-A93</f>
        <v>127</v>
      </c>
      <c r="I93" s="83">
        <f t="shared" si="3"/>
        <v>3.0000000000000027E-2</v>
      </c>
      <c r="J93" s="83">
        <f t="shared" si="4"/>
        <v>2.5423728813559343</v>
      </c>
      <c r="K93" s="83">
        <f>J93-NST_90DSMR</f>
        <v>1.8059479997466243</v>
      </c>
      <c r="L93" s="83">
        <f t="shared" si="5"/>
        <v>3.2614481777888336</v>
      </c>
    </row>
    <row r="94" spans="1:12" x14ac:dyDescent="0.25">
      <c r="A94" s="82">
        <v>41964</v>
      </c>
      <c r="B94" s="83">
        <v>1.18</v>
      </c>
      <c r="C94" s="83">
        <v>1.22</v>
      </c>
      <c r="D94" s="83">
        <v>1.18</v>
      </c>
      <c r="E94" s="83">
        <v>1.19</v>
      </c>
      <c r="F94" s="84">
        <v>3701900</v>
      </c>
      <c r="G94" s="83">
        <v>1.18</v>
      </c>
      <c r="H94" s="84">
        <f>EOD_T-A94</f>
        <v>130</v>
      </c>
      <c r="I94" s="83">
        <f t="shared" si="3"/>
        <v>3.0000000000000027E-2</v>
      </c>
      <c r="J94" s="83">
        <f t="shared" si="4"/>
        <v>2.6086956521739157</v>
      </c>
      <c r="K94" s="83">
        <f>J94-NST_90DSMR</f>
        <v>1.8722707705646058</v>
      </c>
      <c r="L94" s="83">
        <f t="shared" si="5"/>
        <v>3.5053978383105826</v>
      </c>
    </row>
    <row r="95" spans="1:12" x14ac:dyDescent="0.25">
      <c r="A95" s="82">
        <v>41963</v>
      </c>
      <c r="B95" s="83">
        <v>1.18</v>
      </c>
      <c r="C95" s="83">
        <v>1.18</v>
      </c>
      <c r="D95" s="83">
        <v>1.1499999999999999</v>
      </c>
      <c r="E95" s="83">
        <v>1.1599999999999999</v>
      </c>
      <c r="F95" s="84">
        <v>3563200</v>
      </c>
      <c r="G95" s="83">
        <v>1.1499999999999999</v>
      </c>
      <c r="H95" s="84">
        <f>EOD_T-A95</f>
        <v>131</v>
      </c>
      <c r="I95" s="83">
        <f t="shared" si="3"/>
        <v>-7.0000000000000062E-2</v>
      </c>
      <c r="J95" s="83">
        <f t="shared" si="4"/>
        <v>-5.7377049180327919</v>
      </c>
      <c r="K95" s="83">
        <f>J95-NST_90DSMR</f>
        <v>-6.4741297996421014</v>
      </c>
      <c r="L95" s="83">
        <f t="shared" si="5"/>
        <v>41.914356662613876</v>
      </c>
    </row>
    <row r="96" spans="1:12" x14ac:dyDescent="0.25">
      <c r="A96" s="82">
        <v>41962</v>
      </c>
      <c r="B96" s="83">
        <v>1.21</v>
      </c>
      <c r="C96" s="83">
        <v>1.26</v>
      </c>
      <c r="D96" s="83">
        <v>1.21</v>
      </c>
      <c r="E96" s="83">
        <v>1.24</v>
      </c>
      <c r="F96" s="84">
        <v>7369400</v>
      </c>
      <c r="G96" s="83">
        <v>1.22</v>
      </c>
      <c r="H96" s="84">
        <f>EOD_T-A96</f>
        <v>132</v>
      </c>
      <c r="I96" s="83">
        <f t="shared" si="3"/>
        <v>7.0000000000000062E-2</v>
      </c>
      <c r="J96" s="83">
        <f t="shared" si="4"/>
        <v>6.0869565217391362</v>
      </c>
      <c r="K96" s="83">
        <f>J96-NST_90DSMR</f>
        <v>5.3505316401298266</v>
      </c>
      <c r="L96" s="83">
        <f t="shared" si="5"/>
        <v>28.628188832030371</v>
      </c>
    </row>
    <row r="97" spans="1:12" x14ac:dyDescent="0.25">
      <c r="A97" s="82">
        <v>41961</v>
      </c>
      <c r="B97" s="83">
        <v>1.17</v>
      </c>
      <c r="C97" s="83">
        <v>1.19</v>
      </c>
      <c r="D97" s="83">
        <v>1.1499999999999999</v>
      </c>
      <c r="E97" s="83">
        <v>1.1599999999999999</v>
      </c>
      <c r="F97" s="84">
        <v>4523000</v>
      </c>
      <c r="G97" s="83">
        <v>1.1499999999999999</v>
      </c>
      <c r="H97" s="84">
        <f>EOD_T-A97</f>
        <v>133</v>
      </c>
      <c r="I97" s="83">
        <f t="shared" si="3"/>
        <v>1.0000000000000009E-2</v>
      </c>
      <c r="J97" s="83">
        <f t="shared" si="4"/>
        <v>0.87719298245614119</v>
      </c>
      <c r="K97" s="83">
        <f>J97-NST_90DSMR</f>
        <v>0.14076810084683133</v>
      </c>
      <c r="L97" s="83">
        <f t="shared" si="5"/>
        <v>1.9815658216023678E-2</v>
      </c>
    </row>
    <row r="98" spans="1:12" x14ac:dyDescent="0.25">
      <c r="A98" s="82">
        <v>41960</v>
      </c>
      <c r="B98" s="83">
        <v>1.1299999999999999</v>
      </c>
      <c r="C98" s="83">
        <v>1.17</v>
      </c>
      <c r="D98" s="83">
        <v>1.1200000000000001</v>
      </c>
      <c r="E98" s="83">
        <v>1.1499999999999999</v>
      </c>
      <c r="F98" s="84">
        <v>7236900</v>
      </c>
      <c r="G98" s="83">
        <v>1.1399999999999999</v>
      </c>
      <c r="H98" s="84">
        <f>EOD_T-A98</f>
        <v>134</v>
      </c>
      <c r="I98" s="83">
        <f t="shared" si="3"/>
        <v>6.999999999999984E-2</v>
      </c>
      <c r="J98" s="83">
        <f t="shared" si="4"/>
        <v>6.5420560747663394</v>
      </c>
      <c r="K98" s="83">
        <f>J98-NST_90DSMR</f>
        <v>5.8056311931570299</v>
      </c>
      <c r="L98" s="83">
        <f t="shared" si="5"/>
        <v>33.705353550957916</v>
      </c>
    </row>
    <row r="99" spans="1:12" x14ac:dyDescent="0.25">
      <c r="A99" s="82">
        <v>41957</v>
      </c>
      <c r="B99" s="83">
        <v>1.05</v>
      </c>
      <c r="C99" s="83">
        <v>1.1000000000000001</v>
      </c>
      <c r="D99" s="83">
        <v>1.05</v>
      </c>
      <c r="E99" s="83">
        <v>1.08</v>
      </c>
      <c r="F99" s="84">
        <v>3865400</v>
      </c>
      <c r="G99" s="83">
        <v>1.07</v>
      </c>
      <c r="H99" s="84">
        <f>EOD_T-A99</f>
        <v>137</v>
      </c>
      <c r="I99" s="83">
        <f t="shared" si="3"/>
        <v>4.0000000000000036E-2</v>
      </c>
      <c r="J99" s="83">
        <f t="shared" si="4"/>
        <v>3.8834951456310711</v>
      </c>
      <c r="K99" s="83">
        <f>J99-NST_90DSMR</f>
        <v>3.1470702640217612</v>
      </c>
      <c r="L99" s="83">
        <f t="shared" si="5"/>
        <v>9.9040512466899973</v>
      </c>
    </row>
    <row r="100" spans="1:12" x14ac:dyDescent="0.25">
      <c r="A100" s="82">
        <v>41956</v>
      </c>
      <c r="B100" s="83">
        <v>1.05</v>
      </c>
      <c r="C100" s="83">
        <v>1.05</v>
      </c>
      <c r="D100" s="83">
        <v>1.03</v>
      </c>
      <c r="E100" s="83">
        <v>1.04</v>
      </c>
      <c r="F100" s="84">
        <v>3421700</v>
      </c>
      <c r="G100" s="83">
        <v>1.03</v>
      </c>
      <c r="H100" s="84">
        <f>EOD_T-A100</f>
        <v>138</v>
      </c>
      <c r="I100" s="83">
        <f t="shared" si="3"/>
        <v>-1.0000000000000009E-2</v>
      </c>
      <c r="J100" s="83">
        <f t="shared" si="4"/>
        <v>-0.96153846153846234</v>
      </c>
      <c r="K100" s="83">
        <f>J100-NST_90DSMR</f>
        <v>-1.6979633431477721</v>
      </c>
      <c r="L100" s="83">
        <f t="shared" si="5"/>
        <v>2.8830795146735588</v>
      </c>
    </row>
    <row r="101" spans="1:12" x14ac:dyDescent="0.25">
      <c r="A101" s="82">
        <v>41955</v>
      </c>
      <c r="B101" s="83">
        <v>1.05</v>
      </c>
      <c r="C101" s="83">
        <v>1.06</v>
      </c>
      <c r="D101" s="83">
        <v>1.03</v>
      </c>
      <c r="E101" s="83">
        <v>1.05</v>
      </c>
      <c r="F101" s="84">
        <v>5456700</v>
      </c>
      <c r="G101" s="83">
        <v>1.04</v>
      </c>
      <c r="H101" s="84">
        <f>EOD_T-A101</f>
        <v>139</v>
      </c>
      <c r="I101" s="83">
        <f t="shared" si="3"/>
        <v>5.0000000000000044E-2</v>
      </c>
      <c r="J101" s="83">
        <f t="shared" si="4"/>
        <v>5.0505050505050555</v>
      </c>
      <c r="K101" s="83">
        <f>J101-NST_90DSMR</f>
        <v>4.314080168895746</v>
      </c>
      <c r="L101" s="83">
        <f t="shared" si="5"/>
        <v>18.611287703659549</v>
      </c>
    </row>
    <row r="102" spans="1:12" x14ac:dyDescent="0.25">
      <c r="A102" s="82">
        <v>41954</v>
      </c>
      <c r="B102" s="83">
        <v>1.02</v>
      </c>
      <c r="C102" s="83">
        <v>1.04</v>
      </c>
      <c r="D102" s="83">
        <v>1</v>
      </c>
      <c r="E102" s="83">
        <v>1</v>
      </c>
      <c r="F102" s="84">
        <v>5450200</v>
      </c>
      <c r="G102" s="83">
        <v>0.99</v>
      </c>
      <c r="H102" s="84">
        <f>EOD_T-A102</f>
        <v>140</v>
      </c>
      <c r="I102" s="83">
        <f t="shared" si="3"/>
        <v>-8.0000000000000071E-2</v>
      </c>
      <c r="J102" s="83">
        <f t="shared" si="4"/>
        <v>-7.4766355140186977</v>
      </c>
      <c r="K102" s="83">
        <f>J102-NST_90DSMR</f>
        <v>-8.2130603956280073</v>
      </c>
      <c r="L102" s="83">
        <f t="shared" si="5"/>
        <v>67.454361062233275</v>
      </c>
    </row>
    <row r="103" spans="1:12" x14ac:dyDescent="0.25">
      <c r="A103" s="82">
        <v>41953</v>
      </c>
      <c r="B103" s="83">
        <v>1.05</v>
      </c>
      <c r="C103" s="83">
        <v>1.08</v>
      </c>
      <c r="D103" s="83">
        <v>1.03</v>
      </c>
      <c r="E103" s="83">
        <v>1.08</v>
      </c>
      <c r="F103" s="84">
        <v>7360100</v>
      </c>
      <c r="G103" s="83">
        <v>1.07</v>
      </c>
      <c r="H103" s="84">
        <f>EOD_T-A103</f>
        <v>141</v>
      </c>
      <c r="I103" s="83">
        <f t="shared" si="3"/>
        <v>0.1100000000000001</v>
      </c>
      <c r="J103" s="83">
        <f t="shared" si="4"/>
        <v>11.458333333333345</v>
      </c>
      <c r="K103" s="83">
        <f>J103-NST_90DSMR</f>
        <v>10.721908451724035</v>
      </c>
      <c r="L103" s="83">
        <f t="shared" si="5"/>
        <v>114.95932084715129</v>
      </c>
    </row>
    <row r="104" spans="1:12" x14ac:dyDescent="0.25">
      <c r="A104" s="82">
        <v>41950</v>
      </c>
      <c r="B104" s="83">
        <v>0.94</v>
      </c>
      <c r="C104" s="83">
        <v>0.98</v>
      </c>
      <c r="D104" s="83">
        <v>0.94</v>
      </c>
      <c r="E104" s="83">
        <v>0.97</v>
      </c>
      <c r="F104" s="84">
        <v>5816900</v>
      </c>
      <c r="G104" s="83">
        <v>0.96</v>
      </c>
      <c r="H104" s="84">
        <f>EOD_T-A104</f>
        <v>144</v>
      </c>
      <c r="I104" s="83">
        <f t="shared" si="3"/>
        <v>3.9999999999999925E-2</v>
      </c>
      <c r="J104" s="83">
        <f t="shared" si="4"/>
        <v>4.3478260869565135</v>
      </c>
      <c r="K104" s="83">
        <f>J104-NST_90DSMR</f>
        <v>3.6114012053472035</v>
      </c>
      <c r="L104" s="83">
        <f t="shared" si="5"/>
        <v>13.042218665983235</v>
      </c>
    </row>
    <row r="105" spans="1:12" x14ac:dyDescent="0.25">
      <c r="A105" s="82">
        <v>41949</v>
      </c>
      <c r="B105" s="83">
        <v>0.94</v>
      </c>
      <c r="C105" s="83">
        <v>0.96</v>
      </c>
      <c r="D105" s="83">
        <v>0.92</v>
      </c>
      <c r="E105" s="83">
        <v>0.93</v>
      </c>
      <c r="F105" s="84">
        <v>7259600</v>
      </c>
      <c r="G105" s="83">
        <v>0.92</v>
      </c>
      <c r="H105" s="84">
        <f>EOD_T-A105</f>
        <v>145</v>
      </c>
      <c r="I105" s="83">
        <f t="shared" si="3"/>
        <v>-5.9999999999999942E-2</v>
      </c>
      <c r="J105" s="83">
        <f t="shared" si="4"/>
        <v>-6.1224489795918311</v>
      </c>
      <c r="K105" s="83">
        <f>J105-NST_90DSMR</f>
        <v>-6.8588738612011406</v>
      </c>
      <c r="L105" s="83">
        <f t="shared" si="5"/>
        <v>47.044150643868242</v>
      </c>
    </row>
    <row r="106" spans="1:12" x14ac:dyDescent="0.25">
      <c r="A106" s="82">
        <v>41948</v>
      </c>
      <c r="B106" s="83">
        <v>1</v>
      </c>
      <c r="C106" s="83">
        <v>1.02</v>
      </c>
      <c r="D106" s="83">
        <v>1</v>
      </c>
      <c r="E106" s="83">
        <v>1</v>
      </c>
      <c r="F106" s="84">
        <v>4403900</v>
      </c>
      <c r="G106" s="83">
        <v>0.98</v>
      </c>
      <c r="H106" s="84">
        <f>EOD_T-A106</f>
        <v>146</v>
      </c>
      <c r="I106" s="83">
        <f t="shared" si="3"/>
        <v>-1.0000000000000009E-2</v>
      </c>
      <c r="J106" s="83">
        <f t="shared" si="4"/>
        <v>-1.0101010101010111</v>
      </c>
      <c r="K106" s="83">
        <f>J106-NST_90DSMR</f>
        <v>-1.7465258917103208</v>
      </c>
      <c r="L106" s="83">
        <f t="shared" si="5"/>
        <v>3.0503526904145311</v>
      </c>
    </row>
    <row r="107" spans="1:12" x14ac:dyDescent="0.25">
      <c r="A107" s="82">
        <v>41947</v>
      </c>
      <c r="B107" s="83">
        <v>1</v>
      </c>
      <c r="C107" s="83">
        <v>1.03</v>
      </c>
      <c r="D107" s="83">
        <v>1</v>
      </c>
      <c r="E107" s="83">
        <v>1</v>
      </c>
      <c r="F107" s="84">
        <v>5357000</v>
      </c>
      <c r="G107" s="83">
        <v>0.99</v>
      </c>
      <c r="H107" s="84">
        <f>EOD_T-A107</f>
        <v>147</v>
      </c>
      <c r="I107" s="83">
        <f t="shared" si="3"/>
        <v>0</v>
      </c>
      <c r="J107" s="83">
        <f t="shared" si="4"/>
        <v>0</v>
      </c>
      <c r="K107" s="83">
        <f>J107-NST_90DSMR</f>
        <v>-0.73642488160930986</v>
      </c>
      <c r="L107" s="83">
        <f t="shared" si="5"/>
        <v>0.54232160625328607</v>
      </c>
    </row>
    <row r="108" spans="1:12" x14ac:dyDescent="0.25">
      <c r="A108" s="82">
        <v>41946</v>
      </c>
      <c r="B108" s="83">
        <v>1.06</v>
      </c>
      <c r="C108" s="83">
        <v>1.06</v>
      </c>
      <c r="D108" s="83">
        <v>0.99</v>
      </c>
      <c r="E108" s="83">
        <v>1</v>
      </c>
      <c r="F108" s="84">
        <v>10835100</v>
      </c>
      <c r="G108" s="83">
        <v>0.99</v>
      </c>
      <c r="H108" s="84">
        <f>EOD_T-A108</f>
        <v>148</v>
      </c>
      <c r="I108" s="83">
        <f t="shared" si="3"/>
        <v>-0.10000000000000009</v>
      </c>
      <c r="J108" s="83">
        <f t="shared" si="4"/>
        <v>-9.1743119266055118</v>
      </c>
      <c r="K108" s="83">
        <f>J108-NST_90DSMR</f>
        <v>-9.9107368082148213</v>
      </c>
      <c r="L108" s="83">
        <f t="shared" si="5"/>
        <v>98.222704081704109</v>
      </c>
    </row>
    <row r="109" spans="1:12" x14ac:dyDescent="0.25">
      <c r="A109" s="82">
        <v>41943</v>
      </c>
      <c r="B109" s="83">
        <v>1.1000000000000001</v>
      </c>
      <c r="C109" s="83">
        <v>1.1399999999999999</v>
      </c>
      <c r="D109" s="83">
        <v>1.0900000000000001</v>
      </c>
      <c r="E109" s="83">
        <v>1.1000000000000001</v>
      </c>
      <c r="F109" s="84">
        <v>6359700</v>
      </c>
      <c r="G109" s="83">
        <v>1.0900000000000001</v>
      </c>
      <c r="H109" s="84">
        <f>EOD_T-A109</f>
        <v>151</v>
      </c>
      <c r="I109" s="83">
        <f t="shared" si="3"/>
        <v>-5.9999999999999831E-2</v>
      </c>
      <c r="J109" s="83">
        <f t="shared" si="4"/>
        <v>-5.217391304347812</v>
      </c>
      <c r="K109" s="83">
        <f>J109-NST_90DSMR</f>
        <v>-5.9538161859571215</v>
      </c>
      <c r="L109" s="83">
        <f t="shared" si="5"/>
        <v>35.447927176165003</v>
      </c>
    </row>
    <row r="110" spans="1:12" x14ac:dyDescent="0.25">
      <c r="A110" s="82">
        <v>41942</v>
      </c>
      <c r="B110" s="83">
        <v>1.1299999999999999</v>
      </c>
      <c r="C110" s="83">
        <v>1.1599999999999999</v>
      </c>
      <c r="D110" s="83">
        <v>1.1200000000000001</v>
      </c>
      <c r="E110" s="83">
        <v>1.1599999999999999</v>
      </c>
      <c r="F110" s="84">
        <v>7842200</v>
      </c>
      <c r="G110" s="83">
        <v>1.1499999999999999</v>
      </c>
      <c r="H110" s="84">
        <f>EOD_T-A110</f>
        <v>152</v>
      </c>
      <c r="I110" s="83">
        <f t="shared" si="3"/>
        <v>-1.0000000000000009E-2</v>
      </c>
      <c r="J110" s="83">
        <f t="shared" si="4"/>
        <v>-0.86206896551724221</v>
      </c>
      <c r="K110" s="83">
        <f>J110-NST_90DSMR</f>
        <v>-1.598493847126552</v>
      </c>
      <c r="L110" s="83">
        <f t="shared" si="5"/>
        <v>2.5551825793014444</v>
      </c>
    </row>
    <row r="111" spans="1:12" x14ac:dyDescent="0.25">
      <c r="A111" s="82">
        <v>41941</v>
      </c>
      <c r="B111" s="83">
        <v>1.17</v>
      </c>
      <c r="C111" s="83">
        <v>1.21</v>
      </c>
      <c r="D111" s="83">
        <v>1.1599999999999999</v>
      </c>
      <c r="E111" s="83">
        <v>1.17</v>
      </c>
      <c r="F111" s="84">
        <v>4200300</v>
      </c>
      <c r="G111" s="83">
        <v>1.1599999999999999</v>
      </c>
      <c r="H111" s="84">
        <f>EOD_T-A111</f>
        <v>153</v>
      </c>
      <c r="I111" s="83">
        <f t="shared" si="3"/>
        <v>1.0000000000000009E-2</v>
      </c>
      <c r="J111" s="83">
        <f t="shared" si="4"/>
        <v>0.86956521739130521</v>
      </c>
      <c r="K111" s="83">
        <f>J111-NST_90DSMR</f>
        <v>0.13314033578199536</v>
      </c>
      <c r="L111" s="83">
        <f t="shared" si="5"/>
        <v>1.7726349012142473E-2</v>
      </c>
    </row>
    <row r="112" spans="1:12" x14ac:dyDescent="0.25">
      <c r="A112" s="82">
        <v>41940</v>
      </c>
      <c r="B112" s="83">
        <v>1.21</v>
      </c>
      <c r="C112" s="83">
        <v>1.21</v>
      </c>
      <c r="D112" s="83">
        <v>1.1399999999999999</v>
      </c>
      <c r="E112" s="83">
        <v>1.1599999999999999</v>
      </c>
      <c r="F112" s="84">
        <v>8930100</v>
      </c>
      <c r="G112" s="83">
        <v>1.1499999999999999</v>
      </c>
      <c r="H112" s="84">
        <f>EOD_T-A112</f>
        <v>154</v>
      </c>
      <c r="I112" s="83">
        <f t="shared" si="3"/>
        <v>-6.0000000000000053E-2</v>
      </c>
      <c r="J112" s="83">
        <f t="shared" si="4"/>
        <v>-4.9586776859504171</v>
      </c>
      <c r="K112" s="83">
        <f>J112-NST_90DSMR</f>
        <v>-5.6951025675597267</v>
      </c>
      <c r="L112" s="83">
        <f t="shared" si="5"/>
        <v>32.434193255025392</v>
      </c>
    </row>
    <row r="113" spans="1:12" x14ac:dyDescent="0.25">
      <c r="A113" s="82">
        <v>41939</v>
      </c>
      <c r="B113" s="83">
        <v>1.23</v>
      </c>
      <c r="C113" s="83">
        <v>1.24</v>
      </c>
      <c r="D113" s="83">
        <v>1.19</v>
      </c>
      <c r="E113" s="83">
        <v>1.22</v>
      </c>
      <c r="F113" s="84">
        <v>4538100</v>
      </c>
      <c r="G113" s="83">
        <v>1.21</v>
      </c>
      <c r="H113" s="84">
        <f>EOD_T-A113</f>
        <v>155</v>
      </c>
      <c r="I113" s="83">
        <f t="shared" si="3"/>
        <v>-1.0000000000000009E-2</v>
      </c>
      <c r="J113" s="83">
        <f t="shared" si="4"/>
        <v>-0.81967213114754167</v>
      </c>
      <c r="K113" s="83">
        <f>J113-NST_90DSMR</f>
        <v>-1.5560970127568514</v>
      </c>
      <c r="L113" s="83">
        <f t="shared" si="5"/>
        <v>2.4214379131107968</v>
      </c>
    </row>
    <row r="114" spans="1:12" x14ac:dyDescent="0.25">
      <c r="A114" s="82">
        <v>41936</v>
      </c>
      <c r="B114" s="83">
        <v>1.34</v>
      </c>
      <c r="C114" s="83">
        <v>1.34</v>
      </c>
      <c r="D114" s="83">
        <v>1.22</v>
      </c>
      <c r="E114" s="83">
        <v>1.24</v>
      </c>
      <c r="F114" s="84">
        <v>9835200</v>
      </c>
      <c r="G114" s="83">
        <v>1.22</v>
      </c>
      <c r="H114" s="84">
        <f>EOD_T-A114</f>
        <v>158</v>
      </c>
      <c r="I114" s="83">
        <f t="shared" si="3"/>
        <v>-0.10000000000000009</v>
      </c>
      <c r="J114" s="83">
        <f t="shared" si="4"/>
        <v>-7.5757575757575815</v>
      </c>
      <c r="K114" s="83">
        <f>J114-NST_90DSMR</f>
        <v>-8.312182457366891</v>
      </c>
      <c r="L114" s="83">
        <f t="shared" si="5"/>
        <v>69.092377204557891</v>
      </c>
    </row>
    <row r="115" spans="1:12" x14ac:dyDescent="0.25">
      <c r="A115" s="82">
        <v>41935</v>
      </c>
      <c r="B115" s="83">
        <v>1.34</v>
      </c>
      <c r="C115" s="83">
        <v>1.38</v>
      </c>
      <c r="D115" s="83">
        <v>1.31</v>
      </c>
      <c r="E115" s="83">
        <v>1.34</v>
      </c>
      <c r="F115" s="84">
        <v>6102500</v>
      </c>
      <c r="G115" s="83">
        <v>1.32</v>
      </c>
      <c r="H115" s="84">
        <f>EOD_T-A115</f>
        <v>159</v>
      </c>
      <c r="I115" s="83">
        <f t="shared" si="3"/>
        <v>-4.0000000000000036E-2</v>
      </c>
      <c r="J115" s="83">
        <f t="shared" si="4"/>
        <v>-2.9411764705882377</v>
      </c>
      <c r="K115" s="83">
        <f>J115-NST_90DSMR</f>
        <v>-3.6776013521975477</v>
      </c>
      <c r="L115" s="83">
        <f t="shared" si="5"/>
        <v>13.524751705685231</v>
      </c>
    </row>
    <row r="116" spans="1:12" x14ac:dyDescent="0.25">
      <c r="A116" s="82">
        <v>41934</v>
      </c>
      <c r="B116" s="83">
        <v>1.28</v>
      </c>
      <c r="C116" s="83">
        <v>1.38</v>
      </c>
      <c r="D116" s="83">
        <v>1.27</v>
      </c>
      <c r="E116" s="83">
        <v>1.38</v>
      </c>
      <c r="F116" s="84">
        <v>7849700</v>
      </c>
      <c r="G116" s="83">
        <v>1.36</v>
      </c>
      <c r="H116" s="84">
        <f>EOD_T-A116</f>
        <v>160</v>
      </c>
      <c r="I116" s="83">
        <f t="shared" si="3"/>
        <v>0.10000000000000009</v>
      </c>
      <c r="J116" s="83">
        <f t="shared" si="4"/>
        <v>7.936507936507943</v>
      </c>
      <c r="K116" s="83">
        <f>J116-NST_90DSMR</f>
        <v>7.2000830548986334</v>
      </c>
      <c r="L116" s="83">
        <f t="shared" si="5"/>
        <v>51.84119599743844</v>
      </c>
    </row>
    <row r="117" spans="1:12" x14ac:dyDescent="0.25">
      <c r="A117" s="82">
        <v>41933</v>
      </c>
      <c r="B117" s="83">
        <v>1.25</v>
      </c>
      <c r="C117" s="83">
        <v>1.29</v>
      </c>
      <c r="D117" s="83">
        <v>1.25</v>
      </c>
      <c r="E117" s="83">
        <v>1.28</v>
      </c>
      <c r="F117" s="84">
        <v>5920900</v>
      </c>
      <c r="G117" s="83">
        <v>1.26</v>
      </c>
      <c r="H117" s="84">
        <f>EOD_T-A117</f>
        <v>161</v>
      </c>
      <c r="I117" s="83">
        <f t="shared" si="3"/>
        <v>4.0000000000000036E-2</v>
      </c>
      <c r="J117" s="83">
        <f t="shared" si="4"/>
        <v>3.2786885245901667</v>
      </c>
      <c r="K117" s="83">
        <f>J117-NST_90DSMR</f>
        <v>2.5422636429808567</v>
      </c>
      <c r="L117" s="83">
        <f t="shared" si="5"/>
        <v>6.4631044304222973</v>
      </c>
    </row>
    <row r="118" spans="1:12" x14ac:dyDescent="0.25">
      <c r="A118" s="82">
        <v>41932</v>
      </c>
      <c r="B118" s="83">
        <v>1.25</v>
      </c>
      <c r="C118" s="83">
        <v>1.25</v>
      </c>
      <c r="D118" s="83">
        <v>1.21</v>
      </c>
      <c r="E118" s="83">
        <v>1.23</v>
      </c>
      <c r="F118" s="84">
        <v>4276400</v>
      </c>
      <c r="G118" s="83">
        <v>1.22</v>
      </c>
      <c r="H118" s="84">
        <f>EOD_T-A118</f>
        <v>162</v>
      </c>
      <c r="I118" s="83">
        <f t="shared" si="3"/>
        <v>0</v>
      </c>
      <c r="J118" s="83">
        <f t="shared" si="4"/>
        <v>0</v>
      </c>
      <c r="K118" s="83">
        <f>J118-NST_90DSMR</f>
        <v>-0.73642488160930986</v>
      </c>
      <c r="L118" s="83">
        <f t="shared" si="5"/>
        <v>0.54232160625328607</v>
      </c>
    </row>
    <row r="119" spans="1:12" x14ac:dyDescent="0.25">
      <c r="A119" s="82">
        <v>41929</v>
      </c>
      <c r="B119" s="83">
        <v>1.21</v>
      </c>
      <c r="C119" s="83">
        <v>1.24</v>
      </c>
      <c r="D119" s="83">
        <v>1.19</v>
      </c>
      <c r="E119" s="83">
        <v>1.23</v>
      </c>
      <c r="F119" s="84">
        <v>4559800</v>
      </c>
      <c r="G119" s="83">
        <v>1.22</v>
      </c>
      <c r="H119" s="84">
        <f>EOD_T-A119</f>
        <v>165</v>
      </c>
      <c r="I119" s="83">
        <f t="shared" si="3"/>
        <v>3.0000000000000027E-2</v>
      </c>
      <c r="J119" s="83">
        <f t="shared" si="4"/>
        <v>2.5210084033613471</v>
      </c>
      <c r="K119" s="83">
        <f>J119-NST_90DSMR</f>
        <v>1.7845835217520372</v>
      </c>
      <c r="L119" s="83">
        <f t="shared" si="5"/>
        <v>3.1847383461089036</v>
      </c>
    </row>
    <row r="120" spans="1:12" x14ac:dyDescent="0.25">
      <c r="A120" s="82">
        <v>41928</v>
      </c>
      <c r="B120" s="83">
        <v>1.23</v>
      </c>
      <c r="C120" s="83">
        <v>1.24</v>
      </c>
      <c r="D120" s="83">
        <v>1.19</v>
      </c>
      <c r="E120" s="83">
        <v>1.21</v>
      </c>
      <c r="F120" s="84">
        <v>4693000</v>
      </c>
      <c r="G120" s="83">
        <v>1.19</v>
      </c>
      <c r="H120" s="84">
        <f>EOD_T-A120</f>
        <v>166</v>
      </c>
      <c r="I120" s="83">
        <f t="shared" si="3"/>
        <v>-2.0000000000000018E-2</v>
      </c>
      <c r="J120" s="83">
        <f t="shared" si="4"/>
        <v>-1.6528925619834725</v>
      </c>
      <c r="K120" s="83">
        <f>J120-NST_90DSMR</f>
        <v>-2.3893174435927822</v>
      </c>
      <c r="L120" s="83">
        <f t="shared" si="5"/>
        <v>5.7088378462567482</v>
      </c>
    </row>
    <row r="121" spans="1:12" x14ac:dyDescent="0.25">
      <c r="A121" s="82">
        <v>41927</v>
      </c>
      <c r="B121" s="83">
        <v>1.24</v>
      </c>
      <c r="C121" s="83">
        <v>1.24</v>
      </c>
      <c r="D121" s="83">
        <v>1.18</v>
      </c>
      <c r="E121" s="83">
        <v>1.22</v>
      </c>
      <c r="F121" s="84">
        <v>4044200</v>
      </c>
      <c r="G121" s="83">
        <v>1.21</v>
      </c>
      <c r="H121" s="84">
        <f>EOD_T-A121</f>
        <v>167</v>
      </c>
      <c r="I121" s="83">
        <f t="shared" si="3"/>
        <v>-2.0000000000000018E-2</v>
      </c>
      <c r="J121" s="83">
        <f t="shared" si="4"/>
        <v>-1.6260162601626031</v>
      </c>
      <c r="K121" s="83">
        <f>J121-NST_90DSMR</f>
        <v>-2.3624411417719129</v>
      </c>
      <c r="L121" s="83">
        <f t="shared" si="5"/>
        <v>5.5811281483365791</v>
      </c>
    </row>
    <row r="122" spans="1:12" x14ac:dyDescent="0.25">
      <c r="A122" s="82">
        <v>41926</v>
      </c>
      <c r="B122" s="83">
        <v>1.25</v>
      </c>
      <c r="C122" s="83">
        <v>1.26</v>
      </c>
      <c r="D122" s="83">
        <v>1.23</v>
      </c>
      <c r="E122" s="83">
        <v>1.24</v>
      </c>
      <c r="F122" s="84">
        <v>7720200</v>
      </c>
      <c r="G122" s="83">
        <v>1.23</v>
      </c>
      <c r="H122" s="84">
        <f>EOD_T-A122</f>
        <v>168</v>
      </c>
      <c r="I122" s="83">
        <f t="shared" si="3"/>
        <v>0</v>
      </c>
      <c r="J122" s="83">
        <f t="shared" si="4"/>
        <v>0</v>
      </c>
      <c r="K122" s="83">
        <f>J122-NST_90DSMR</f>
        <v>-0.73642488160930986</v>
      </c>
      <c r="L122" s="83">
        <f t="shared" si="5"/>
        <v>0.54232160625328607</v>
      </c>
    </row>
    <row r="123" spans="1:12" x14ac:dyDescent="0.25">
      <c r="A123" s="82">
        <v>41925</v>
      </c>
      <c r="B123" s="83">
        <v>1.24</v>
      </c>
      <c r="C123" s="83">
        <v>1.26</v>
      </c>
      <c r="D123" s="83">
        <v>1.22</v>
      </c>
      <c r="E123" s="83">
        <v>1.24</v>
      </c>
      <c r="F123" s="84">
        <v>7572800</v>
      </c>
      <c r="G123" s="83">
        <v>1.23</v>
      </c>
      <c r="H123" s="84">
        <f>EOD_T-A123</f>
        <v>169</v>
      </c>
      <c r="I123" s="83">
        <f t="shared" si="3"/>
        <v>3.0000000000000027E-2</v>
      </c>
      <c r="J123" s="83">
        <f t="shared" si="4"/>
        <v>2.5000000000000022</v>
      </c>
      <c r="K123" s="83">
        <f>J123-NST_90DSMR</f>
        <v>1.7635751183906923</v>
      </c>
      <c r="L123" s="83">
        <f t="shared" si="5"/>
        <v>3.1101971982067442</v>
      </c>
    </row>
    <row r="124" spans="1:12" x14ac:dyDescent="0.25">
      <c r="A124" s="82">
        <v>41922</v>
      </c>
      <c r="B124" s="83">
        <v>1.21</v>
      </c>
      <c r="C124" s="83">
        <v>1.24</v>
      </c>
      <c r="D124" s="83">
        <v>1.21</v>
      </c>
      <c r="E124" s="83">
        <v>1.21</v>
      </c>
      <c r="F124" s="84">
        <v>5095800</v>
      </c>
      <c r="G124" s="83">
        <v>1.2</v>
      </c>
      <c r="H124" s="84">
        <f>EOD_T-A124</f>
        <v>172</v>
      </c>
      <c r="I124" s="83">
        <f t="shared" si="3"/>
        <v>-3.0000000000000027E-2</v>
      </c>
      <c r="J124" s="83">
        <f t="shared" si="4"/>
        <v>-2.4390243902439046</v>
      </c>
      <c r="K124" s="83">
        <f>J124-NST_90DSMR</f>
        <v>-3.1754492718532146</v>
      </c>
      <c r="L124" s="83">
        <f t="shared" si="5"/>
        <v>10.08347807811311</v>
      </c>
    </row>
    <row r="125" spans="1:12" x14ac:dyDescent="0.25">
      <c r="A125" s="82">
        <v>41921</v>
      </c>
      <c r="B125" s="83">
        <v>1.2</v>
      </c>
      <c r="C125" s="83">
        <v>1.26</v>
      </c>
      <c r="D125" s="83">
        <v>1.2</v>
      </c>
      <c r="E125" s="83">
        <v>1.25</v>
      </c>
      <c r="F125" s="84">
        <v>7973200</v>
      </c>
      <c r="G125" s="83">
        <v>1.23</v>
      </c>
      <c r="H125" s="84">
        <f>EOD_T-A125</f>
        <v>173</v>
      </c>
      <c r="I125" s="83">
        <f t="shared" si="3"/>
        <v>8.0000000000000071E-2</v>
      </c>
      <c r="J125" s="83">
        <f t="shared" si="4"/>
        <v>6.9565217391304417</v>
      </c>
      <c r="K125" s="83">
        <f>J125-NST_90DSMR</f>
        <v>6.2200968575211322</v>
      </c>
      <c r="L125" s="83">
        <f t="shared" si="5"/>
        <v>38.689604916944262</v>
      </c>
    </row>
    <row r="126" spans="1:12" x14ac:dyDescent="0.25">
      <c r="A126" s="82">
        <v>41920</v>
      </c>
      <c r="B126" s="83">
        <v>1.19</v>
      </c>
      <c r="C126" s="83">
        <v>1.19</v>
      </c>
      <c r="D126" s="83">
        <v>1.1599999999999999</v>
      </c>
      <c r="E126" s="83">
        <v>1.1599999999999999</v>
      </c>
      <c r="F126" s="84">
        <v>4516200</v>
      </c>
      <c r="G126" s="83">
        <v>1.1499999999999999</v>
      </c>
      <c r="H126" s="84">
        <f>EOD_T-A126</f>
        <v>174</v>
      </c>
      <c r="I126" s="83">
        <f t="shared" si="3"/>
        <v>-4.0000000000000036E-2</v>
      </c>
      <c r="J126" s="83">
        <f t="shared" si="4"/>
        <v>-3.3613445378151292</v>
      </c>
      <c r="K126" s="83">
        <f>J126-NST_90DSMR</f>
        <v>-4.0977694194244387</v>
      </c>
      <c r="L126" s="83">
        <f t="shared" si="5"/>
        <v>16.791714214770103</v>
      </c>
    </row>
    <row r="127" spans="1:12" x14ac:dyDescent="0.25">
      <c r="A127" s="82">
        <v>41919</v>
      </c>
      <c r="B127" s="83">
        <v>1.17</v>
      </c>
      <c r="C127" s="83">
        <v>1.21</v>
      </c>
      <c r="D127" s="83">
        <v>1.1599999999999999</v>
      </c>
      <c r="E127" s="83">
        <v>1.21</v>
      </c>
      <c r="F127" s="84">
        <v>9468800</v>
      </c>
      <c r="G127" s="83">
        <v>1.19</v>
      </c>
      <c r="H127" s="84">
        <f>EOD_T-A127</f>
        <v>175</v>
      </c>
      <c r="I127" s="83">
        <f t="shared" si="3"/>
        <v>7.9999999999999849E-2</v>
      </c>
      <c r="J127" s="83">
        <f t="shared" si="4"/>
        <v>7.2072072072071931</v>
      </c>
      <c r="K127" s="83">
        <f>J127-NST_90DSMR</f>
        <v>6.4707823255978836</v>
      </c>
      <c r="L127" s="83">
        <f t="shared" si="5"/>
        <v>41.871023905269958</v>
      </c>
    </row>
    <row r="128" spans="1:12" x14ac:dyDescent="0.25">
      <c r="A128" s="82">
        <v>41918</v>
      </c>
      <c r="B128" s="83">
        <v>1.22</v>
      </c>
      <c r="C128" s="83">
        <v>1.22</v>
      </c>
      <c r="D128" s="83">
        <v>1.1200000000000001</v>
      </c>
      <c r="E128" s="83">
        <v>1.1200000000000001</v>
      </c>
      <c r="F128" s="84">
        <v>7775000</v>
      </c>
      <c r="G128" s="83">
        <v>1.1100000000000001</v>
      </c>
      <c r="H128" s="84">
        <f>EOD_T-A128</f>
        <v>176</v>
      </c>
      <c r="I128" s="83">
        <f t="shared" si="3"/>
        <v>-0.14999999999999991</v>
      </c>
      <c r="J128" s="83">
        <f t="shared" si="4"/>
        <v>-11.904761904761898</v>
      </c>
      <c r="K128" s="83">
        <f>J128-NST_90DSMR</f>
        <v>-12.641186786371208</v>
      </c>
      <c r="L128" s="83">
        <f t="shared" si="5"/>
        <v>159.79960336792601</v>
      </c>
    </row>
    <row r="129" spans="1:12" x14ac:dyDescent="0.25">
      <c r="A129" s="82">
        <v>41915</v>
      </c>
      <c r="B129" s="83">
        <v>1.3</v>
      </c>
      <c r="C129" s="83">
        <v>1.3</v>
      </c>
      <c r="D129" s="83">
        <v>1.26</v>
      </c>
      <c r="E129" s="83">
        <v>1.27</v>
      </c>
      <c r="F129" s="84">
        <v>4245200</v>
      </c>
      <c r="G129" s="83">
        <v>1.26</v>
      </c>
      <c r="H129" s="84">
        <f>EOD_T-A129</f>
        <v>179</v>
      </c>
      <c r="I129" s="83">
        <f t="shared" si="3"/>
        <v>-2.0000000000000018E-2</v>
      </c>
      <c r="J129" s="83">
        <f t="shared" si="4"/>
        <v>-1.5625000000000013</v>
      </c>
      <c r="K129" s="83">
        <f>J129-NST_90DSMR</f>
        <v>-2.2989248816093113</v>
      </c>
      <c r="L129" s="83">
        <f t="shared" si="5"/>
        <v>5.2850556112823863</v>
      </c>
    </row>
    <row r="130" spans="1:12" x14ac:dyDescent="0.25">
      <c r="A130" s="82">
        <v>41914</v>
      </c>
      <c r="B130" s="83">
        <v>1.27</v>
      </c>
      <c r="C130" s="83">
        <v>1.32</v>
      </c>
      <c r="D130" s="83">
        <v>1.27</v>
      </c>
      <c r="E130" s="83">
        <v>1.3</v>
      </c>
      <c r="F130" s="84">
        <v>6422100</v>
      </c>
      <c r="G130" s="83">
        <v>1.28</v>
      </c>
      <c r="H130" s="84">
        <f>EOD_T-A130</f>
        <v>180</v>
      </c>
      <c r="I130" s="83">
        <f t="shared" si="3"/>
        <v>2.0000000000000018E-2</v>
      </c>
      <c r="J130" s="83">
        <f t="shared" si="4"/>
        <v>1.5873015873015885</v>
      </c>
      <c r="K130" s="83">
        <f>J130-NST_90DSMR</f>
        <v>0.85087670569227869</v>
      </c>
      <c r="L130" s="83">
        <f t="shared" si="5"/>
        <v>0.72399116828974464</v>
      </c>
    </row>
    <row r="131" spans="1:12" x14ac:dyDescent="0.25">
      <c r="A131" s="82">
        <v>41913</v>
      </c>
      <c r="B131" s="83">
        <v>1.25</v>
      </c>
      <c r="C131" s="83">
        <v>1.29</v>
      </c>
      <c r="D131" s="83">
        <v>1.24</v>
      </c>
      <c r="E131" s="83">
        <v>1.27</v>
      </c>
      <c r="F131" s="84">
        <v>5273900</v>
      </c>
      <c r="G131" s="83">
        <v>1.26</v>
      </c>
      <c r="H131" s="84">
        <f>EOD_T-A131</f>
        <v>181</v>
      </c>
      <c r="I131" s="83">
        <f t="shared" ref="I131:I194" si="6">G131-G132</f>
        <v>3.0000000000000027E-2</v>
      </c>
      <c r="J131" s="83">
        <f t="shared" ref="J131:J194" si="7">I131/G132*100</f>
        <v>2.4390243902439046</v>
      </c>
      <c r="K131" s="83">
        <f>J131-NST_90DSMR</f>
        <v>1.7025995086345946</v>
      </c>
      <c r="L131" s="83">
        <f t="shared" ref="L131:L194" si="8">K131*K131</f>
        <v>2.8988450868027633</v>
      </c>
    </row>
    <row r="132" spans="1:12" x14ac:dyDescent="0.25">
      <c r="A132" s="82">
        <v>41912</v>
      </c>
      <c r="B132" s="83">
        <v>1.3</v>
      </c>
      <c r="C132" s="83">
        <v>1.31</v>
      </c>
      <c r="D132" s="83">
        <v>1.24</v>
      </c>
      <c r="E132" s="83">
        <v>1.25</v>
      </c>
      <c r="F132" s="84">
        <v>5962900</v>
      </c>
      <c r="G132" s="83">
        <v>1.23</v>
      </c>
      <c r="H132" s="84">
        <f>EOD_T-A132</f>
        <v>182</v>
      </c>
      <c r="I132" s="83">
        <f t="shared" si="6"/>
        <v>-6.0000000000000053E-2</v>
      </c>
      <c r="J132" s="83">
        <f t="shared" si="7"/>
        <v>-4.6511627906976782</v>
      </c>
      <c r="K132" s="83">
        <f>J132-NST_90DSMR</f>
        <v>-5.3875876723069878</v>
      </c>
      <c r="L132" s="83">
        <f t="shared" si="8"/>
        <v>29.026100926794225</v>
      </c>
    </row>
    <row r="133" spans="1:12" x14ac:dyDescent="0.25">
      <c r="A133" s="82">
        <v>41911</v>
      </c>
      <c r="B133" s="83">
        <v>1.33</v>
      </c>
      <c r="C133" s="83">
        <v>1.33</v>
      </c>
      <c r="D133" s="83">
        <v>1.28</v>
      </c>
      <c r="E133" s="83">
        <v>1.31</v>
      </c>
      <c r="F133" s="84">
        <v>5964300</v>
      </c>
      <c r="G133" s="83">
        <v>1.29</v>
      </c>
      <c r="H133" s="84">
        <f>EOD_T-A133</f>
        <v>183</v>
      </c>
      <c r="I133" s="83">
        <f t="shared" si="6"/>
        <v>-3.0000000000000027E-2</v>
      </c>
      <c r="J133" s="83">
        <f t="shared" si="7"/>
        <v>-2.2727272727272747</v>
      </c>
      <c r="K133" s="83">
        <f>J133-NST_90DSMR</f>
        <v>-3.0091521543365847</v>
      </c>
      <c r="L133" s="83">
        <f t="shared" si="8"/>
        <v>9.054996687948508</v>
      </c>
    </row>
    <row r="134" spans="1:12" x14ac:dyDescent="0.25">
      <c r="A134" s="82">
        <v>41908</v>
      </c>
      <c r="B134" s="83">
        <v>1.3</v>
      </c>
      <c r="C134" s="83">
        <v>1.35</v>
      </c>
      <c r="D134" s="83">
        <v>1.29</v>
      </c>
      <c r="E134" s="83">
        <v>1.34</v>
      </c>
      <c r="F134" s="84">
        <v>8918700</v>
      </c>
      <c r="G134" s="83">
        <v>1.32</v>
      </c>
      <c r="H134" s="84">
        <f>EOD_T-A134</f>
        <v>186</v>
      </c>
      <c r="I134" s="83">
        <f t="shared" si="6"/>
        <v>6.0000000000000053E-2</v>
      </c>
      <c r="J134" s="83">
        <f t="shared" si="7"/>
        <v>4.7619047619047654</v>
      </c>
      <c r="K134" s="83">
        <f>J134-NST_90DSMR</f>
        <v>4.0254798802954559</v>
      </c>
      <c r="L134" s="83">
        <f t="shared" si="8"/>
        <v>16.204488266663517</v>
      </c>
    </row>
    <row r="135" spans="1:12" x14ac:dyDescent="0.25">
      <c r="A135" s="82">
        <v>41907</v>
      </c>
      <c r="B135" s="83">
        <v>1.27</v>
      </c>
      <c r="C135" s="83">
        <v>1.28</v>
      </c>
      <c r="D135" s="83">
        <v>1.25</v>
      </c>
      <c r="E135" s="83">
        <v>1.28</v>
      </c>
      <c r="F135" s="84">
        <v>5940000</v>
      </c>
      <c r="G135" s="83">
        <v>1.26</v>
      </c>
      <c r="H135" s="84">
        <f>EOD_T-A135</f>
        <v>187</v>
      </c>
      <c r="I135" s="83">
        <f t="shared" si="6"/>
        <v>1.0000000000000009E-2</v>
      </c>
      <c r="J135" s="83">
        <f t="shared" si="7"/>
        <v>0.80000000000000071</v>
      </c>
      <c r="K135" s="83">
        <f>J135-NST_90DSMR</f>
        <v>6.3575118390690855E-2</v>
      </c>
      <c r="L135" s="83">
        <f t="shared" si="8"/>
        <v>4.0417956783903586E-3</v>
      </c>
    </row>
    <row r="136" spans="1:12" x14ac:dyDescent="0.25">
      <c r="A136" s="82">
        <v>41906</v>
      </c>
      <c r="B136" s="83">
        <v>1.24</v>
      </c>
      <c r="C136" s="83">
        <v>1.28</v>
      </c>
      <c r="D136" s="83">
        <v>1.24</v>
      </c>
      <c r="E136" s="83">
        <v>1.26</v>
      </c>
      <c r="F136" s="84">
        <v>5310700</v>
      </c>
      <c r="G136" s="83">
        <v>1.25</v>
      </c>
      <c r="H136" s="84">
        <f>EOD_T-A136</f>
        <v>188</v>
      </c>
      <c r="I136" s="83">
        <f t="shared" si="6"/>
        <v>4.0000000000000036E-2</v>
      </c>
      <c r="J136" s="83">
        <f t="shared" si="7"/>
        <v>3.3057851239669449</v>
      </c>
      <c r="K136" s="83">
        <f>J136-NST_90DSMR</f>
        <v>2.5693602423576349</v>
      </c>
      <c r="L136" s="83">
        <f t="shared" si="8"/>
        <v>6.6016120550080846</v>
      </c>
    </row>
    <row r="137" spans="1:12" x14ac:dyDescent="0.25">
      <c r="A137" s="82">
        <v>41905</v>
      </c>
      <c r="B137" s="83">
        <v>1.25</v>
      </c>
      <c r="C137" s="83">
        <v>1.28</v>
      </c>
      <c r="D137" s="83">
        <v>1.22</v>
      </c>
      <c r="E137" s="83">
        <v>1.23</v>
      </c>
      <c r="F137" s="84">
        <v>9556100</v>
      </c>
      <c r="G137" s="83">
        <v>1.21</v>
      </c>
      <c r="H137" s="84">
        <f>EOD_T-A137</f>
        <v>189</v>
      </c>
      <c r="I137" s="83">
        <f t="shared" si="6"/>
        <v>-3.0000000000000027E-2</v>
      </c>
      <c r="J137" s="83">
        <f t="shared" si="7"/>
        <v>-2.4193548387096793</v>
      </c>
      <c r="K137" s="83">
        <f>J137-NST_90DSMR</f>
        <v>-3.1557797203189892</v>
      </c>
      <c r="L137" s="83">
        <f t="shared" si="8"/>
        <v>9.9589456431765981</v>
      </c>
    </row>
    <row r="138" spans="1:12" x14ac:dyDescent="0.25">
      <c r="A138" s="82">
        <v>41904</v>
      </c>
      <c r="B138" s="83">
        <v>1.27</v>
      </c>
      <c r="C138" s="83">
        <v>1.27</v>
      </c>
      <c r="D138" s="83">
        <v>1.19</v>
      </c>
      <c r="E138" s="83">
        <v>1.25</v>
      </c>
      <c r="F138" s="84">
        <v>13076600</v>
      </c>
      <c r="G138" s="83">
        <v>1.24</v>
      </c>
      <c r="H138" s="84">
        <f>EOD_T-A138</f>
        <v>190</v>
      </c>
      <c r="I138" s="83">
        <f t="shared" si="6"/>
        <v>-1.0000000000000009E-2</v>
      </c>
      <c r="J138" s="83">
        <f t="shared" si="7"/>
        <v>-0.80000000000000071</v>
      </c>
      <c r="K138" s="83">
        <f>J138-NST_90DSMR</f>
        <v>-1.5364248816093107</v>
      </c>
      <c r="L138" s="83">
        <f t="shared" si="8"/>
        <v>2.3606014168281844</v>
      </c>
    </row>
    <row r="139" spans="1:12" x14ac:dyDescent="0.25">
      <c r="A139" s="82">
        <v>41901</v>
      </c>
      <c r="B139" s="83">
        <v>1.35</v>
      </c>
      <c r="C139" s="83">
        <v>1.38</v>
      </c>
      <c r="D139" s="83">
        <v>1.26</v>
      </c>
      <c r="E139" s="83">
        <v>1.26</v>
      </c>
      <c r="F139" s="84">
        <v>33707600</v>
      </c>
      <c r="G139" s="83">
        <v>1.25</v>
      </c>
      <c r="H139" s="84">
        <f>EOD_T-A139</f>
        <v>193</v>
      </c>
      <c r="I139" s="83">
        <f t="shared" si="6"/>
        <v>-6.0000000000000053E-2</v>
      </c>
      <c r="J139" s="83">
        <f t="shared" si="7"/>
        <v>-4.5801526717557293</v>
      </c>
      <c r="K139" s="83">
        <f>J139-NST_90DSMR</f>
        <v>-5.3165775533650388</v>
      </c>
      <c r="L139" s="83">
        <f t="shared" si="8"/>
        <v>28.265996880944982</v>
      </c>
    </row>
    <row r="140" spans="1:12" x14ac:dyDescent="0.25">
      <c r="A140" s="82">
        <v>41900</v>
      </c>
      <c r="B140" s="83">
        <v>1.39</v>
      </c>
      <c r="C140" s="83">
        <v>1.4</v>
      </c>
      <c r="D140" s="83">
        <v>1.32</v>
      </c>
      <c r="E140" s="83">
        <v>1.33</v>
      </c>
      <c r="F140" s="84">
        <v>9247900</v>
      </c>
      <c r="G140" s="83">
        <v>1.31</v>
      </c>
      <c r="H140" s="84">
        <f>EOD_T-A140</f>
        <v>194</v>
      </c>
      <c r="I140" s="83">
        <f t="shared" si="6"/>
        <v>-0.10999999999999988</v>
      </c>
      <c r="J140" s="83">
        <f t="shared" si="7"/>
        <v>-7.7464788732394281</v>
      </c>
      <c r="K140" s="83">
        <f>J140-NST_90DSMR</f>
        <v>-8.4829037548487385</v>
      </c>
      <c r="L140" s="83">
        <f t="shared" si="8"/>
        <v>71.959656114026828</v>
      </c>
    </row>
    <row r="141" spans="1:12" x14ac:dyDescent="0.25">
      <c r="A141" s="82">
        <v>41899</v>
      </c>
      <c r="B141" s="83">
        <v>1.43</v>
      </c>
      <c r="C141" s="83">
        <v>1.45</v>
      </c>
      <c r="D141" s="83">
        <v>1.42</v>
      </c>
      <c r="E141" s="83">
        <v>1.44</v>
      </c>
      <c r="F141" s="84">
        <v>3671200</v>
      </c>
      <c r="G141" s="83">
        <v>1.42</v>
      </c>
      <c r="H141" s="84">
        <f>EOD_T-A141</f>
        <v>195</v>
      </c>
      <c r="I141" s="83">
        <f t="shared" si="6"/>
        <v>0</v>
      </c>
      <c r="J141" s="83">
        <f t="shared" si="7"/>
        <v>0</v>
      </c>
      <c r="K141" s="83">
        <f>J141-NST_90DSMR</f>
        <v>-0.73642488160930986</v>
      </c>
      <c r="L141" s="83">
        <f t="shared" si="8"/>
        <v>0.54232160625328607</v>
      </c>
    </row>
    <row r="142" spans="1:12" x14ac:dyDescent="0.25">
      <c r="A142" s="82">
        <v>41898</v>
      </c>
      <c r="B142" s="83">
        <v>1.46</v>
      </c>
      <c r="C142" s="83">
        <v>1.46</v>
      </c>
      <c r="D142" s="83">
        <v>1.41</v>
      </c>
      <c r="E142" s="83">
        <v>1.43</v>
      </c>
      <c r="F142" s="84">
        <v>5160700</v>
      </c>
      <c r="G142" s="83">
        <v>1.42</v>
      </c>
      <c r="H142" s="84">
        <f>EOD_T-A142</f>
        <v>196</v>
      </c>
      <c r="I142" s="83">
        <f t="shared" si="6"/>
        <v>-3.0000000000000027E-2</v>
      </c>
      <c r="J142" s="83">
        <f t="shared" si="7"/>
        <v>-2.0689655172413812</v>
      </c>
      <c r="K142" s="83">
        <f>J142-NST_90DSMR</f>
        <v>-2.8053903988506912</v>
      </c>
      <c r="L142" s="83">
        <f t="shared" si="8"/>
        <v>7.8702152899636406</v>
      </c>
    </row>
    <row r="143" spans="1:12" x14ac:dyDescent="0.25">
      <c r="A143" s="82">
        <v>41897</v>
      </c>
      <c r="B143" s="83">
        <v>1.47</v>
      </c>
      <c r="C143" s="83">
        <v>1.49</v>
      </c>
      <c r="D143" s="83">
        <v>1.45</v>
      </c>
      <c r="E143" s="83">
        <v>1.47</v>
      </c>
      <c r="F143" s="84">
        <v>6146000</v>
      </c>
      <c r="G143" s="83">
        <v>1.45</v>
      </c>
      <c r="H143" s="84">
        <f>EOD_T-A143</f>
        <v>197</v>
      </c>
      <c r="I143" s="83">
        <f t="shared" si="6"/>
        <v>2.0000000000000018E-2</v>
      </c>
      <c r="J143" s="83">
        <f t="shared" si="7"/>
        <v>1.3986013986014001</v>
      </c>
      <c r="K143" s="83">
        <f>J143-NST_90DSMR</f>
        <v>0.66217651699209024</v>
      </c>
      <c r="L143" s="83">
        <f t="shared" si="8"/>
        <v>0.43847773965577597</v>
      </c>
    </row>
    <row r="144" spans="1:12" x14ac:dyDescent="0.25">
      <c r="A144" s="82">
        <v>41894</v>
      </c>
      <c r="B144" s="83">
        <v>1.41</v>
      </c>
      <c r="C144" s="83">
        <v>1.48</v>
      </c>
      <c r="D144" s="83">
        <v>1.4</v>
      </c>
      <c r="E144" s="83">
        <v>1.45</v>
      </c>
      <c r="F144" s="84">
        <v>4082600</v>
      </c>
      <c r="G144" s="83">
        <v>1.43</v>
      </c>
      <c r="H144" s="84">
        <f>EOD_T-A144</f>
        <v>200</v>
      </c>
      <c r="I144" s="83">
        <f t="shared" si="6"/>
        <v>2.0000000000000018E-2</v>
      </c>
      <c r="J144" s="83">
        <f t="shared" si="7"/>
        <v>1.4184397163120581</v>
      </c>
      <c r="K144" s="83">
        <f>J144-NST_90DSMR</f>
        <v>0.68201483470274826</v>
      </c>
      <c r="L144" s="83">
        <f t="shared" si="8"/>
        <v>0.46514423475461703</v>
      </c>
    </row>
    <row r="145" spans="1:12" x14ac:dyDescent="0.25">
      <c r="A145" s="82">
        <v>41893</v>
      </c>
      <c r="B145" s="83">
        <v>1.46</v>
      </c>
      <c r="C145" s="83">
        <v>1.47</v>
      </c>
      <c r="D145" s="83">
        <v>1.41</v>
      </c>
      <c r="E145" s="83">
        <v>1.42</v>
      </c>
      <c r="F145" s="84">
        <v>2977300</v>
      </c>
      <c r="G145" s="83">
        <v>1.41</v>
      </c>
      <c r="H145" s="84">
        <f>EOD_T-A145</f>
        <v>201</v>
      </c>
      <c r="I145" s="83">
        <f t="shared" si="6"/>
        <v>-2.0000000000000018E-2</v>
      </c>
      <c r="J145" s="83">
        <f t="shared" si="7"/>
        <v>-1.3986013986014001</v>
      </c>
      <c r="K145" s="83">
        <f>J145-NST_90DSMR</f>
        <v>-2.1350262802107101</v>
      </c>
      <c r="L145" s="83">
        <f t="shared" si="8"/>
        <v>4.5583372171903811</v>
      </c>
    </row>
    <row r="146" spans="1:12" x14ac:dyDescent="0.25">
      <c r="A146" s="82">
        <v>41892</v>
      </c>
      <c r="B146" s="83">
        <v>1.46</v>
      </c>
      <c r="C146" s="83">
        <v>1.5</v>
      </c>
      <c r="D146" s="83">
        <v>1.46</v>
      </c>
      <c r="E146" s="83">
        <v>1.48</v>
      </c>
      <c r="F146" s="84">
        <v>3212500</v>
      </c>
      <c r="G146" s="83">
        <v>1.43</v>
      </c>
      <c r="H146" s="84">
        <f>EOD_T-A146</f>
        <v>202</v>
      </c>
      <c r="I146" s="83">
        <f t="shared" si="6"/>
        <v>2.0000000000000018E-2</v>
      </c>
      <c r="J146" s="83">
        <f t="shared" si="7"/>
        <v>1.4184397163120581</v>
      </c>
      <c r="K146" s="83">
        <f>J146-NST_90DSMR</f>
        <v>0.68201483470274826</v>
      </c>
      <c r="L146" s="83">
        <f t="shared" si="8"/>
        <v>0.46514423475461703</v>
      </c>
    </row>
    <row r="147" spans="1:12" x14ac:dyDescent="0.25">
      <c r="A147" s="82">
        <v>41891</v>
      </c>
      <c r="B147" s="83">
        <v>1.47</v>
      </c>
      <c r="C147" s="83">
        <v>1.48</v>
      </c>
      <c r="D147" s="83">
        <v>1.44</v>
      </c>
      <c r="E147" s="83">
        <v>1.46</v>
      </c>
      <c r="F147" s="84">
        <v>2377100</v>
      </c>
      <c r="G147" s="83">
        <v>1.41</v>
      </c>
      <c r="H147" s="84">
        <f>EOD_T-A147</f>
        <v>203</v>
      </c>
      <c r="I147" s="83">
        <f t="shared" si="6"/>
        <v>-4.0000000000000036E-2</v>
      </c>
      <c r="J147" s="83">
        <f t="shared" si="7"/>
        <v>-2.7586206896551748</v>
      </c>
      <c r="K147" s="83">
        <f>J147-NST_90DSMR</f>
        <v>-3.4950455712644848</v>
      </c>
      <c r="L147" s="83">
        <f t="shared" si="8"/>
        <v>12.215343545215489</v>
      </c>
    </row>
    <row r="148" spans="1:12" x14ac:dyDescent="0.25">
      <c r="A148" s="82">
        <v>41890</v>
      </c>
      <c r="B148" s="83">
        <v>1.45</v>
      </c>
      <c r="C148" s="83">
        <v>1.52</v>
      </c>
      <c r="D148" s="83">
        <v>1.44</v>
      </c>
      <c r="E148" s="83">
        <v>1.5</v>
      </c>
      <c r="F148" s="84">
        <v>4683200</v>
      </c>
      <c r="G148" s="83">
        <v>1.45</v>
      </c>
      <c r="H148" s="84">
        <f>EOD_T-A148</f>
        <v>204</v>
      </c>
      <c r="I148" s="83">
        <f t="shared" si="6"/>
        <v>5.0000000000000044E-2</v>
      </c>
      <c r="J148" s="83">
        <f t="shared" si="7"/>
        <v>3.5714285714285747</v>
      </c>
      <c r="K148" s="83">
        <f>J148-NST_90DSMR</f>
        <v>2.8350036898192648</v>
      </c>
      <c r="L148" s="83">
        <f t="shared" si="8"/>
        <v>8.0372459212888465</v>
      </c>
    </row>
    <row r="149" spans="1:12" x14ac:dyDescent="0.25">
      <c r="A149" s="82">
        <v>41887</v>
      </c>
      <c r="B149" s="83">
        <v>1.55</v>
      </c>
      <c r="C149" s="83">
        <v>1.58</v>
      </c>
      <c r="D149" s="83">
        <v>1.44</v>
      </c>
      <c r="E149" s="83">
        <v>1.46</v>
      </c>
      <c r="F149" s="84">
        <v>9822100</v>
      </c>
      <c r="G149" s="83">
        <v>1.4</v>
      </c>
      <c r="H149" s="84">
        <f>EOD_T-A149</f>
        <v>207</v>
      </c>
      <c r="I149" s="83">
        <f t="shared" si="6"/>
        <v>-0.15000000000000013</v>
      </c>
      <c r="J149" s="83">
        <f t="shared" si="7"/>
        <v>-9.6774193548387171</v>
      </c>
      <c r="K149" s="83">
        <f>J149-NST_90DSMR</f>
        <v>-10.413844236448027</v>
      </c>
      <c r="L149" s="83">
        <f t="shared" si="8"/>
        <v>108.44815178100178</v>
      </c>
    </row>
    <row r="150" spans="1:12" x14ac:dyDescent="0.25">
      <c r="A150" s="82">
        <v>41886</v>
      </c>
      <c r="B150" s="83">
        <v>1.63</v>
      </c>
      <c r="C150" s="83">
        <v>1.64</v>
      </c>
      <c r="D150" s="83">
        <v>1.59</v>
      </c>
      <c r="E150" s="83">
        <v>1.61</v>
      </c>
      <c r="F150" s="84">
        <v>5719400</v>
      </c>
      <c r="G150" s="83">
        <v>1.55</v>
      </c>
      <c r="H150" s="84">
        <f>EOD_T-A150</f>
        <v>208</v>
      </c>
      <c r="I150" s="83">
        <f t="shared" si="6"/>
        <v>-4.0000000000000036E-2</v>
      </c>
      <c r="J150" s="83">
        <f t="shared" si="7"/>
        <v>-2.5157232704402537</v>
      </c>
      <c r="K150" s="83">
        <f>J150-NST_90DSMR</f>
        <v>-3.2521481520495636</v>
      </c>
      <c r="L150" s="83">
        <f t="shared" si="8"/>
        <v>10.576467602879392</v>
      </c>
    </row>
    <row r="151" spans="1:12" x14ac:dyDescent="0.25">
      <c r="A151" s="82">
        <v>41885</v>
      </c>
      <c r="B151" s="83">
        <v>1.65</v>
      </c>
      <c r="C151" s="83">
        <v>1.66</v>
      </c>
      <c r="D151" s="83">
        <v>1.61</v>
      </c>
      <c r="E151" s="83">
        <v>1.64</v>
      </c>
      <c r="F151" s="84">
        <v>3720500</v>
      </c>
      <c r="G151" s="83">
        <v>1.59</v>
      </c>
      <c r="H151" s="84">
        <f>EOD_T-A151</f>
        <v>209</v>
      </c>
      <c r="I151" s="83">
        <f t="shared" si="6"/>
        <v>-4.9999999999999822E-2</v>
      </c>
      <c r="J151" s="83">
        <f t="shared" si="7"/>
        <v>-3.0487804878048674</v>
      </c>
      <c r="K151" s="83">
        <f>J151-NST_90DSMR</f>
        <v>-3.7852053694141774</v>
      </c>
      <c r="L151" s="83">
        <f t="shared" si="8"/>
        <v>14.32777968864192</v>
      </c>
    </row>
    <row r="152" spans="1:12" x14ac:dyDescent="0.25">
      <c r="A152" s="82">
        <v>41884</v>
      </c>
      <c r="B152" s="83">
        <v>1.73</v>
      </c>
      <c r="C152" s="83">
        <v>1.75</v>
      </c>
      <c r="D152" s="83">
        <v>1.68</v>
      </c>
      <c r="E152" s="83">
        <v>1.71</v>
      </c>
      <c r="F152" s="84">
        <v>3859400</v>
      </c>
      <c r="G152" s="83">
        <v>1.64</v>
      </c>
      <c r="H152" s="84">
        <f>EOD_T-A152</f>
        <v>210</v>
      </c>
      <c r="I152" s="83">
        <f t="shared" si="6"/>
        <v>-5.0000000000000044E-2</v>
      </c>
      <c r="J152" s="83">
        <f t="shared" si="7"/>
        <v>-2.9585798816568074</v>
      </c>
      <c r="K152" s="83">
        <f>J152-NST_90DSMR</f>
        <v>-3.6950047632661174</v>
      </c>
      <c r="L152" s="83">
        <f t="shared" si="8"/>
        <v>13.653060200559295</v>
      </c>
    </row>
    <row r="153" spans="1:12" x14ac:dyDescent="0.25">
      <c r="A153" s="82">
        <v>41883</v>
      </c>
      <c r="B153" s="83">
        <v>1.75</v>
      </c>
      <c r="C153" s="83">
        <v>1.76</v>
      </c>
      <c r="D153" s="83">
        <v>1.74</v>
      </c>
      <c r="E153" s="83">
        <v>1.75</v>
      </c>
      <c r="F153" s="84">
        <v>1966300</v>
      </c>
      <c r="G153" s="83">
        <v>1.69</v>
      </c>
      <c r="H153" s="84">
        <f>EOD_T-A153</f>
        <v>211</v>
      </c>
      <c r="I153" s="83">
        <f t="shared" si="6"/>
        <v>0</v>
      </c>
      <c r="J153" s="83">
        <f t="shared" si="7"/>
        <v>0</v>
      </c>
      <c r="K153" s="83">
        <f>J153-NST_90DSMR</f>
        <v>-0.73642488160930986</v>
      </c>
      <c r="L153" s="83">
        <f t="shared" si="8"/>
        <v>0.54232160625328607</v>
      </c>
    </row>
    <row r="154" spans="1:12" x14ac:dyDescent="0.25">
      <c r="A154" s="82">
        <v>41880</v>
      </c>
      <c r="B154" s="83">
        <v>1.76</v>
      </c>
      <c r="C154" s="83">
        <v>1.77</v>
      </c>
      <c r="D154" s="83">
        <v>1.73</v>
      </c>
      <c r="E154" s="83">
        <v>1.75</v>
      </c>
      <c r="F154" s="84">
        <v>2844700</v>
      </c>
      <c r="G154" s="83">
        <v>1.69</v>
      </c>
      <c r="H154" s="84">
        <f>EOD_T-A154</f>
        <v>214</v>
      </c>
      <c r="I154" s="83">
        <f t="shared" si="6"/>
        <v>1.0000000000000009E-2</v>
      </c>
      <c r="J154" s="83">
        <f t="shared" si="7"/>
        <v>0.59523809523809579</v>
      </c>
      <c r="K154" s="83">
        <f>J154-NST_90DSMR</f>
        <v>-0.14118678637121407</v>
      </c>
      <c r="L154" s="83">
        <f t="shared" si="8"/>
        <v>1.9933708645830838E-2</v>
      </c>
    </row>
    <row r="155" spans="1:12" x14ac:dyDescent="0.25">
      <c r="A155" s="82">
        <v>41879</v>
      </c>
      <c r="B155" s="83">
        <v>1.75</v>
      </c>
      <c r="C155" s="83">
        <v>1.77</v>
      </c>
      <c r="D155" s="83">
        <v>1.69</v>
      </c>
      <c r="E155" s="83">
        <v>1.74</v>
      </c>
      <c r="F155" s="84">
        <v>2302700</v>
      </c>
      <c r="G155" s="83">
        <v>1.68</v>
      </c>
      <c r="H155" s="84">
        <f>EOD_T-A155</f>
        <v>215</v>
      </c>
      <c r="I155" s="83">
        <f t="shared" si="6"/>
        <v>0</v>
      </c>
      <c r="J155" s="83">
        <f t="shared" si="7"/>
        <v>0</v>
      </c>
      <c r="K155" s="83">
        <f>J155-NST_90DSMR</f>
        <v>-0.73642488160930986</v>
      </c>
      <c r="L155" s="83">
        <f t="shared" si="8"/>
        <v>0.54232160625328607</v>
      </c>
    </row>
    <row r="156" spans="1:12" x14ac:dyDescent="0.25">
      <c r="A156" s="82">
        <v>41878</v>
      </c>
      <c r="B156" s="83">
        <v>1.73</v>
      </c>
      <c r="C156" s="83">
        <v>1.75</v>
      </c>
      <c r="D156" s="83">
        <v>1.72</v>
      </c>
      <c r="E156" s="83">
        <v>1.75</v>
      </c>
      <c r="F156" s="84">
        <v>3607700</v>
      </c>
      <c r="G156" s="83">
        <v>1.68</v>
      </c>
      <c r="H156" s="84">
        <f>EOD_T-A156</f>
        <v>216</v>
      </c>
      <c r="I156" s="83">
        <f t="shared" si="6"/>
        <v>2.0000000000000018E-2</v>
      </c>
      <c r="J156" s="83">
        <f t="shared" si="7"/>
        <v>1.2048192771084349</v>
      </c>
      <c r="K156" s="83">
        <f>J156-NST_90DSMR</f>
        <v>0.46839439549912509</v>
      </c>
      <c r="L156" s="83">
        <f t="shared" si="8"/>
        <v>0.21939330973499083</v>
      </c>
    </row>
    <row r="157" spans="1:12" x14ac:dyDescent="0.25">
      <c r="A157" s="82">
        <v>41877</v>
      </c>
      <c r="B157" s="83">
        <v>1.73</v>
      </c>
      <c r="C157" s="83">
        <v>1.74</v>
      </c>
      <c r="D157" s="83">
        <v>1.71</v>
      </c>
      <c r="E157" s="83">
        <v>1.73</v>
      </c>
      <c r="F157" s="84">
        <v>2357300</v>
      </c>
      <c r="G157" s="83">
        <v>1.66</v>
      </c>
      <c r="H157" s="84">
        <f>EOD_T-A157</f>
        <v>217</v>
      </c>
      <c r="I157" s="83">
        <f t="shared" si="6"/>
        <v>-2.0000000000000018E-2</v>
      </c>
      <c r="J157" s="83">
        <f t="shared" si="7"/>
        <v>-1.1904761904761916</v>
      </c>
      <c r="K157" s="83">
        <f>J157-NST_90DSMR</f>
        <v>-1.9269010720855015</v>
      </c>
      <c r="L157" s="83">
        <f t="shared" si="8"/>
        <v>3.7129477416042551</v>
      </c>
    </row>
    <row r="158" spans="1:12" x14ac:dyDescent="0.25">
      <c r="A158" s="82">
        <v>41876</v>
      </c>
      <c r="B158" s="83">
        <v>1.76</v>
      </c>
      <c r="C158" s="83">
        <v>1.77</v>
      </c>
      <c r="D158" s="83">
        <v>1.73</v>
      </c>
      <c r="E158" s="83">
        <v>1.74</v>
      </c>
      <c r="F158" s="84">
        <v>2097100</v>
      </c>
      <c r="G158" s="83">
        <v>1.68</v>
      </c>
      <c r="H158" s="84">
        <f>EOD_T-A158</f>
        <v>218</v>
      </c>
      <c r="I158" s="83">
        <f t="shared" si="6"/>
        <v>-2.0000000000000018E-2</v>
      </c>
      <c r="J158" s="83">
        <f t="shared" si="7"/>
        <v>-1.176470588235295</v>
      </c>
      <c r="K158" s="83">
        <f>J158-NST_90DSMR</f>
        <v>-1.9128954698446048</v>
      </c>
      <c r="L158" s="83">
        <f t="shared" si="8"/>
        <v>3.6591690785520115</v>
      </c>
    </row>
    <row r="159" spans="1:12" x14ac:dyDescent="0.25">
      <c r="A159" s="82">
        <v>41873</v>
      </c>
      <c r="B159" s="83">
        <v>1.74</v>
      </c>
      <c r="C159" s="83">
        <v>1.79</v>
      </c>
      <c r="D159" s="83">
        <v>1.71</v>
      </c>
      <c r="E159" s="83">
        <v>1.76</v>
      </c>
      <c r="F159" s="84">
        <v>4582300</v>
      </c>
      <c r="G159" s="83">
        <v>1.7</v>
      </c>
      <c r="H159" s="84">
        <f>EOD_T-A159</f>
        <v>221</v>
      </c>
      <c r="I159" s="83">
        <f t="shared" si="6"/>
        <v>1.0000000000000009E-2</v>
      </c>
      <c r="J159" s="83">
        <f t="shared" si="7"/>
        <v>0.59171597633136142</v>
      </c>
      <c r="K159" s="83">
        <f>J159-NST_90DSMR</f>
        <v>-0.14470890527794844</v>
      </c>
      <c r="L159" s="83">
        <f t="shared" si="8"/>
        <v>2.0940667266742253E-2</v>
      </c>
    </row>
    <row r="160" spans="1:12" x14ac:dyDescent="0.25">
      <c r="A160" s="82">
        <v>41872</v>
      </c>
      <c r="B160" s="83">
        <v>1.8</v>
      </c>
      <c r="C160" s="83">
        <v>1.8</v>
      </c>
      <c r="D160" s="83">
        <v>1.74</v>
      </c>
      <c r="E160" s="83">
        <v>1.75</v>
      </c>
      <c r="F160" s="84">
        <v>3501900</v>
      </c>
      <c r="G160" s="83">
        <v>1.69</v>
      </c>
      <c r="H160" s="84">
        <f>EOD_T-A160</f>
        <v>222</v>
      </c>
      <c r="I160" s="83">
        <f t="shared" si="6"/>
        <v>-6.0000000000000053E-2</v>
      </c>
      <c r="J160" s="83">
        <f t="shared" si="7"/>
        <v>-3.4285714285714315</v>
      </c>
      <c r="K160" s="83">
        <f>J160-NST_90DSMR</f>
        <v>-4.164996310180741</v>
      </c>
      <c r="L160" s="83">
        <f t="shared" si="8"/>
        <v>17.347194263819187</v>
      </c>
    </row>
    <row r="161" spans="1:12" x14ac:dyDescent="0.25">
      <c r="A161" s="82">
        <v>41871</v>
      </c>
      <c r="B161" s="83">
        <v>1.9</v>
      </c>
      <c r="C161" s="83">
        <v>1.91</v>
      </c>
      <c r="D161" s="83">
        <v>1.8</v>
      </c>
      <c r="E161" s="83">
        <v>1.81</v>
      </c>
      <c r="F161" s="84">
        <v>4363900</v>
      </c>
      <c r="G161" s="83">
        <v>1.75</v>
      </c>
      <c r="H161" s="84">
        <f>EOD_T-A161</f>
        <v>223</v>
      </c>
      <c r="I161" s="83">
        <f t="shared" si="6"/>
        <v>-6.0000000000000053E-2</v>
      </c>
      <c r="J161" s="83">
        <f t="shared" si="7"/>
        <v>-3.3149171270718258</v>
      </c>
      <c r="K161" s="83">
        <f>J161-NST_90DSMR</f>
        <v>-4.0513420086811358</v>
      </c>
      <c r="L161" s="83">
        <f t="shared" si="8"/>
        <v>16.413372071304501</v>
      </c>
    </row>
    <row r="162" spans="1:12" x14ac:dyDescent="0.25">
      <c r="A162" s="82">
        <v>41870</v>
      </c>
      <c r="B162" s="83">
        <v>1.84</v>
      </c>
      <c r="C162" s="83">
        <v>1.91</v>
      </c>
      <c r="D162" s="83">
        <v>1.83</v>
      </c>
      <c r="E162" s="83">
        <v>1.88</v>
      </c>
      <c r="F162" s="84">
        <v>4780000</v>
      </c>
      <c r="G162" s="83">
        <v>1.81</v>
      </c>
      <c r="H162" s="84">
        <f>EOD_T-A162</f>
        <v>224</v>
      </c>
      <c r="I162" s="83">
        <f t="shared" si="6"/>
        <v>5.0000000000000044E-2</v>
      </c>
      <c r="J162" s="83">
        <f t="shared" si="7"/>
        <v>2.8409090909090935</v>
      </c>
      <c r="K162" s="83">
        <f>J162-NST_90DSMR</f>
        <v>2.1044842092997835</v>
      </c>
      <c r="L162" s="83">
        <f t="shared" si="8"/>
        <v>4.4288537871921347</v>
      </c>
    </row>
    <row r="163" spans="1:12" x14ac:dyDescent="0.25">
      <c r="A163" s="82">
        <v>41869</v>
      </c>
      <c r="B163" s="83">
        <v>1.8</v>
      </c>
      <c r="C163" s="83">
        <v>1.83</v>
      </c>
      <c r="D163" s="83">
        <v>1.77</v>
      </c>
      <c r="E163" s="83">
        <v>1.82</v>
      </c>
      <c r="F163" s="84">
        <v>3174500</v>
      </c>
      <c r="G163" s="83">
        <v>1.76</v>
      </c>
      <c r="H163" s="84">
        <f>EOD_T-A163</f>
        <v>225</v>
      </c>
      <c r="I163" s="83">
        <f t="shared" si="6"/>
        <v>1.0000000000000009E-2</v>
      </c>
      <c r="J163" s="83">
        <f t="shared" si="7"/>
        <v>0.57142857142857195</v>
      </c>
      <c r="K163" s="83">
        <f>J163-NST_90DSMR</f>
        <v>-0.1649963101807379</v>
      </c>
      <c r="L163" s="83">
        <f t="shared" si="8"/>
        <v>2.7223782373258273E-2</v>
      </c>
    </row>
    <row r="164" spans="1:12" x14ac:dyDescent="0.25">
      <c r="A164" s="82">
        <v>41866</v>
      </c>
      <c r="B164" s="83">
        <v>1.86</v>
      </c>
      <c r="C164" s="83">
        <v>1.86</v>
      </c>
      <c r="D164" s="83">
        <v>1.8</v>
      </c>
      <c r="E164" s="83">
        <v>1.82</v>
      </c>
      <c r="F164" s="84">
        <v>2438200</v>
      </c>
      <c r="G164" s="83">
        <v>1.75</v>
      </c>
      <c r="H164" s="84">
        <f>EOD_T-A164</f>
        <v>228</v>
      </c>
      <c r="I164" s="83">
        <f t="shared" si="6"/>
        <v>-4.0000000000000036E-2</v>
      </c>
      <c r="J164" s="83">
        <f t="shared" si="7"/>
        <v>-2.2346368715083815</v>
      </c>
      <c r="K164" s="83">
        <f>J164-NST_90DSMR</f>
        <v>-2.9710617531176915</v>
      </c>
      <c r="L164" s="83">
        <f t="shared" si="8"/>
        <v>8.82720794083877</v>
      </c>
    </row>
    <row r="165" spans="1:12" x14ac:dyDescent="0.25">
      <c r="A165" s="82">
        <v>41865</v>
      </c>
      <c r="B165" s="83">
        <v>1.86</v>
      </c>
      <c r="C165" s="83">
        <v>1.87</v>
      </c>
      <c r="D165" s="83">
        <v>1.83</v>
      </c>
      <c r="E165" s="83">
        <v>1.86</v>
      </c>
      <c r="F165" s="84">
        <v>1943000</v>
      </c>
      <c r="G165" s="83">
        <v>1.79</v>
      </c>
      <c r="H165" s="84">
        <f>EOD_T-A165</f>
        <v>229</v>
      </c>
      <c r="I165" s="83">
        <f t="shared" si="6"/>
        <v>1.0000000000000009E-2</v>
      </c>
      <c r="J165" s="83">
        <f t="shared" si="7"/>
        <v>0.56179775280898925</v>
      </c>
      <c r="K165" s="83">
        <f>J165-NST_90DSMR</f>
        <v>-0.17462712880032061</v>
      </c>
      <c r="L165" s="83">
        <f t="shared" si="8"/>
        <v>3.0494634113043761E-2</v>
      </c>
    </row>
    <row r="166" spans="1:12" x14ac:dyDescent="0.25">
      <c r="A166" s="82">
        <v>41864</v>
      </c>
      <c r="B166" s="83">
        <v>1.85</v>
      </c>
      <c r="C166" s="83">
        <v>1.86</v>
      </c>
      <c r="D166" s="83">
        <v>1.83</v>
      </c>
      <c r="E166" s="83">
        <v>1.85</v>
      </c>
      <c r="F166" s="84">
        <v>1885700</v>
      </c>
      <c r="G166" s="83">
        <v>1.78</v>
      </c>
      <c r="H166" s="84">
        <f>EOD_T-A166</f>
        <v>230</v>
      </c>
      <c r="I166" s="83">
        <f t="shared" si="6"/>
        <v>0</v>
      </c>
      <c r="J166" s="83">
        <f t="shared" si="7"/>
        <v>0</v>
      </c>
      <c r="K166" s="83">
        <f>J166-NST_90DSMR</f>
        <v>-0.73642488160930986</v>
      </c>
      <c r="L166" s="83">
        <f t="shared" si="8"/>
        <v>0.54232160625328607</v>
      </c>
    </row>
    <row r="167" spans="1:12" x14ac:dyDescent="0.25">
      <c r="A167" s="82">
        <v>41863</v>
      </c>
      <c r="B167" s="83">
        <v>1.82</v>
      </c>
      <c r="C167" s="83">
        <v>1.85</v>
      </c>
      <c r="D167" s="83">
        <v>1.8</v>
      </c>
      <c r="E167" s="83">
        <v>1.85</v>
      </c>
      <c r="F167" s="84">
        <v>3075400</v>
      </c>
      <c r="G167" s="83">
        <v>1.78</v>
      </c>
      <c r="H167" s="84">
        <f>EOD_T-A167</f>
        <v>231</v>
      </c>
      <c r="I167" s="83">
        <f t="shared" si="6"/>
        <v>2.0000000000000018E-2</v>
      </c>
      <c r="J167" s="83">
        <f t="shared" si="7"/>
        <v>1.1363636363636374</v>
      </c>
      <c r="K167" s="83">
        <f>J167-NST_90DSMR</f>
        <v>0.3999387547543275</v>
      </c>
      <c r="L167" s="83">
        <f t="shared" si="8"/>
        <v>0.15995100755444211</v>
      </c>
    </row>
    <row r="168" spans="1:12" x14ac:dyDescent="0.25">
      <c r="A168" s="82">
        <v>41862</v>
      </c>
      <c r="B168" s="83">
        <v>1.84</v>
      </c>
      <c r="C168" s="83">
        <v>1.84</v>
      </c>
      <c r="D168" s="83">
        <v>1.79</v>
      </c>
      <c r="E168" s="83">
        <v>1.82</v>
      </c>
      <c r="F168" s="84">
        <v>3144000</v>
      </c>
      <c r="G168" s="83">
        <v>1.76</v>
      </c>
      <c r="H168" s="84">
        <f>EOD_T-A168</f>
        <v>232</v>
      </c>
      <c r="I168" s="83">
        <f t="shared" si="6"/>
        <v>-2.0000000000000018E-2</v>
      </c>
      <c r="J168" s="83">
        <f t="shared" si="7"/>
        <v>-1.1235955056179785</v>
      </c>
      <c r="K168" s="83">
        <f>J168-NST_90DSMR</f>
        <v>-1.8600203872272885</v>
      </c>
      <c r="L168" s="83">
        <f t="shared" si="8"/>
        <v>3.4596758409011521</v>
      </c>
    </row>
    <row r="169" spans="1:12" x14ac:dyDescent="0.25">
      <c r="A169" s="82">
        <v>41859</v>
      </c>
      <c r="B169" s="83">
        <v>1.84</v>
      </c>
      <c r="C169" s="83">
        <v>1.89</v>
      </c>
      <c r="D169" s="83">
        <v>1.8</v>
      </c>
      <c r="E169" s="83">
        <v>1.85</v>
      </c>
      <c r="F169" s="84">
        <v>5532600</v>
      </c>
      <c r="G169" s="83">
        <v>1.78</v>
      </c>
      <c r="H169" s="84">
        <f>EOD_T-A169</f>
        <v>235</v>
      </c>
      <c r="I169" s="83">
        <f t="shared" si="6"/>
        <v>2.0000000000000018E-2</v>
      </c>
      <c r="J169" s="83">
        <f t="shared" si="7"/>
        <v>1.1363636363636374</v>
      </c>
      <c r="K169" s="83">
        <f>J169-NST_90DSMR</f>
        <v>0.3999387547543275</v>
      </c>
      <c r="L169" s="83">
        <f t="shared" si="8"/>
        <v>0.15995100755444211</v>
      </c>
    </row>
    <row r="170" spans="1:12" x14ac:dyDescent="0.25">
      <c r="A170" s="82">
        <v>41858</v>
      </c>
      <c r="B170" s="83">
        <v>1.77</v>
      </c>
      <c r="C170" s="83">
        <v>1.82</v>
      </c>
      <c r="D170" s="83">
        <v>1.77</v>
      </c>
      <c r="E170" s="83">
        <v>1.82</v>
      </c>
      <c r="F170" s="84">
        <v>4493100</v>
      </c>
      <c r="G170" s="83">
        <v>1.76</v>
      </c>
      <c r="H170" s="84">
        <f>EOD_T-A170</f>
        <v>236</v>
      </c>
      <c r="I170" s="83">
        <f t="shared" si="6"/>
        <v>0.10000000000000009</v>
      </c>
      <c r="J170" s="83">
        <f t="shared" si="7"/>
        <v>6.0240963855421743</v>
      </c>
      <c r="K170" s="83">
        <f>J170-NST_90DSMR</f>
        <v>5.2876715039328648</v>
      </c>
      <c r="L170" s="83">
        <f t="shared" si="8"/>
        <v>27.959469933503645</v>
      </c>
    </row>
    <row r="171" spans="1:12" x14ac:dyDescent="0.25">
      <c r="A171" s="82">
        <v>41857</v>
      </c>
      <c r="B171" s="83">
        <v>1.68</v>
      </c>
      <c r="C171" s="83">
        <v>1.74</v>
      </c>
      <c r="D171" s="83">
        <v>1.68</v>
      </c>
      <c r="E171" s="83">
        <v>1.73</v>
      </c>
      <c r="F171" s="84">
        <v>2744300</v>
      </c>
      <c r="G171" s="83">
        <v>1.66</v>
      </c>
      <c r="H171" s="84">
        <f>EOD_T-A171</f>
        <v>237</v>
      </c>
      <c r="I171" s="83">
        <f t="shared" si="6"/>
        <v>3.0000000000000027E-2</v>
      </c>
      <c r="J171" s="83">
        <f t="shared" si="7"/>
        <v>1.8404907975460141</v>
      </c>
      <c r="K171" s="83">
        <f>J171-NST_90DSMR</f>
        <v>1.1040659159367041</v>
      </c>
      <c r="L171" s="83">
        <f t="shared" si="8"/>
        <v>1.2189615467331534</v>
      </c>
    </row>
    <row r="172" spans="1:12" x14ac:dyDescent="0.25">
      <c r="A172" s="82">
        <v>41856</v>
      </c>
      <c r="B172" s="83">
        <v>1.74</v>
      </c>
      <c r="C172" s="83">
        <v>1.74</v>
      </c>
      <c r="D172" s="83">
        <v>1.68</v>
      </c>
      <c r="E172" s="83">
        <v>1.69</v>
      </c>
      <c r="F172" s="84">
        <v>3381000</v>
      </c>
      <c r="G172" s="83">
        <v>1.63</v>
      </c>
      <c r="H172" s="84">
        <f>EOD_T-A172</f>
        <v>238</v>
      </c>
      <c r="I172" s="83">
        <f t="shared" si="6"/>
        <v>-4.0000000000000036E-2</v>
      </c>
      <c r="J172" s="83">
        <f t="shared" si="7"/>
        <v>-2.3952095808383254</v>
      </c>
      <c r="K172" s="83">
        <f>J172-NST_90DSMR</f>
        <v>-3.1316344624476353</v>
      </c>
      <c r="L172" s="83">
        <f t="shared" si="8"/>
        <v>9.8071344063896895</v>
      </c>
    </row>
    <row r="173" spans="1:12" x14ac:dyDescent="0.25">
      <c r="A173" s="82">
        <v>41855</v>
      </c>
      <c r="B173" s="83">
        <v>1.74</v>
      </c>
      <c r="C173" s="83">
        <v>1.79</v>
      </c>
      <c r="D173" s="83">
        <v>1.72</v>
      </c>
      <c r="E173" s="83">
        <v>1.74</v>
      </c>
      <c r="F173" s="84">
        <v>4446500</v>
      </c>
      <c r="G173" s="83">
        <v>1.67</v>
      </c>
      <c r="H173" s="84">
        <f>EOD_T-A173</f>
        <v>239</v>
      </c>
      <c r="I173" s="83">
        <f t="shared" si="6"/>
        <v>1.0000000000000009E-2</v>
      </c>
      <c r="J173" s="83">
        <f t="shared" si="7"/>
        <v>0.60240963855421747</v>
      </c>
      <c r="K173" s="83">
        <f>J173-NST_90DSMR</f>
        <v>-0.13401524305509238</v>
      </c>
      <c r="L173" s="83">
        <f t="shared" si="8"/>
        <v>1.7960085371115486E-2</v>
      </c>
    </row>
    <row r="174" spans="1:12" x14ac:dyDescent="0.25">
      <c r="A174" s="82">
        <v>41852</v>
      </c>
      <c r="B174" s="83">
        <v>1.71</v>
      </c>
      <c r="C174" s="83">
        <v>1.76</v>
      </c>
      <c r="D174" s="83">
        <v>1.68</v>
      </c>
      <c r="E174" s="83">
        <v>1.73</v>
      </c>
      <c r="F174" s="84">
        <v>4269600</v>
      </c>
      <c r="G174" s="83">
        <v>1.66</v>
      </c>
      <c r="H174" s="84">
        <f>EOD_T-A174</f>
        <v>242</v>
      </c>
      <c r="I174" s="83">
        <f t="shared" si="6"/>
        <v>1.0000000000000009E-2</v>
      </c>
      <c r="J174" s="83">
        <f t="shared" si="7"/>
        <v>0.60606060606060663</v>
      </c>
      <c r="K174" s="83">
        <f>J174-NST_90DSMR</f>
        <v>-0.13036427554870322</v>
      </c>
      <c r="L174" s="83">
        <f t="shared" si="8"/>
        <v>1.6994844339338223E-2</v>
      </c>
    </row>
    <row r="175" spans="1:12" x14ac:dyDescent="0.25">
      <c r="A175" s="82">
        <v>41851</v>
      </c>
      <c r="B175" s="83">
        <v>1.75</v>
      </c>
      <c r="C175" s="83">
        <v>1.75</v>
      </c>
      <c r="D175" s="83">
        <v>1.68</v>
      </c>
      <c r="E175" s="83">
        <v>1.72</v>
      </c>
      <c r="F175" s="84">
        <v>4011800</v>
      </c>
      <c r="G175" s="83">
        <v>1.65</v>
      </c>
      <c r="H175" s="84">
        <f>EOD_T-A175</f>
        <v>243</v>
      </c>
      <c r="I175" s="83">
        <f t="shared" si="6"/>
        <v>-6.0000000000000053E-2</v>
      </c>
      <c r="J175" s="83">
        <f t="shared" si="7"/>
        <v>-3.5087719298245648</v>
      </c>
      <c r="K175" s="83">
        <f>J175-NST_90DSMR</f>
        <v>-4.2451968114338747</v>
      </c>
      <c r="L175" s="83">
        <f t="shared" si="8"/>
        <v>18.021695967808338</v>
      </c>
    </row>
    <row r="176" spans="1:12" x14ac:dyDescent="0.25">
      <c r="A176" s="82">
        <v>41850</v>
      </c>
      <c r="B176" s="83">
        <v>1.82</v>
      </c>
      <c r="C176" s="83">
        <v>1.82</v>
      </c>
      <c r="D176" s="83">
        <v>1.75</v>
      </c>
      <c r="E176" s="83">
        <v>1.77</v>
      </c>
      <c r="F176" s="84">
        <v>3770000</v>
      </c>
      <c r="G176" s="83">
        <v>1.71</v>
      </c>
      <c r="H176" s="84">
        <f>EOD_T-A176</f>
        <v>244</v>
      </c>
      <c r="I176" s="83">
        <f t="shared" si="6"/>
        <v>0</v>
      </c>
      <c r="J176" s="83">
        <f t="shared" si="7"/>
        <v>0</v>
      </c>
      <c r="K176" s="83">
        <f>J176-NST_90DSMR</f>
        <v>-0.73642488160930986</v>
      </c>
      <c r="L176" s="83">
        <f t="shared" si="8"/>
        <v>0.54232160625328607</v>
      </c>
    </row>
    <row r="177" spans="1:12" x14ac:dyDescent="0.25">
      <c r="A177" s="82">
        <v>41849</v>
      </c>
      <c r="B177" s="83">
        <v>1.76</v>
      </c>
      <c r="C177" s="83">
        <v>1.77</v>
      </c>
      <c r="D177" s="83">
        <v>1.75</v>
      </c>
      <c r="E177" s="83">
        <v>1.77</v>
      </c>
      <c r="F177" s="84">
        <v>2218400</v>
      </c>
      <c r="G177" s="83">
        <v>1.71</v>
      </c>
      <c r="H177" s="84">
        <f>EOD_T-A177</f>
        <v>245</v>
      </c>
      <c r="I177" s="83">
        <f t="shared" si="6"/>
        <v>0</v>
      </c>
      <c r="J177" s="83">
        <f t="shared" si="7"/>
        <v>0</v>
      </c>
      <c r="K177" s="83">
        <f>J177-NST_90DSMR</f>
        <v>-0.73642488160930986</v>
      </c>
      <c r="L177" s="83">
        <f t="shared" si="8"/>
        <v>0.54232160625328607</v>
      </c>
    </row>
    <row r="178" spans="1:12" x14ac:dyDescent="0.25">
      <c r="A178" s="82">
        <v>41848</v>
      </c>
      <c r="B178" s="83">
        <v>1.72</v>
      </c>
      <c r="C178" s="83">
        <v>1.79</v>
      </c>
      <c r="D178" s="83">
        <v>1.72</v>
      </c>
      <c r="E178" s="83">
        <v>1.77</v>
      </c>
      <c r="F178" s="84">
        <v>3404700</v>
      </c>
      <c r="G178" s="83">
        <v>1.71</v>
      </c>
      <c r="H178" s="84">
        <f>EOD_T-A178</f>
        <v>246</v>
      </c>
      <c r="I178" s="83">
        <f t="shared" si="6"/>
        <v>8.9999999999999858E-2</v>
      </c>
      <c r="J178" s="83">
        <f t="shared" si="7"/>
        <v>5.5555555555555465</v>
      </c>
      <c r="K178" s="83">
        <f>J178-NST_90DSMR</f>
        <v>4.819130673946237</v>
      </c>
      <c r="L178" s="83">
        <f t="shared" si="8"/>
        <v>23.224020452569512</v>
      </c>
    </row>
    <row r="179" spans="1:12" x14ac:dyDescent="0.25">
      <c r="A179" s="82">
        <v>41845</v>
      </c>
      <c r="B179" s="83">
        <v>1.7</v>
      </c>
      <c r="C179" s="83">
        <v>1.7</v>
      </c>
      <c r="D179" s="83">
        <v>1.66</v>
      </c>
      <c r="E179" s="83">
        <v>1.68</v>
      </c>
      <c r="F179" s="84">
        <v>4902100</v>
      </c>
      <c r="G179" s="83">
        <v>1.62</v>
      </c>
      <c r="H179" s="84">
        <f>EOD_T-A179</f>
        <v>249</v>
      </c>
      <c r="I179" s="83">
        <f t="shared" si="6"/>
        <v>-4.9999999999999822E-2</v>
      </c>
      <c r="J179" s="83">
        <f t="shared" si="7"/>
        <v>-2.9940119760478936</v>
      </c>
      <c r="K179" s="83">
        <f>J179-NST_90DSMR</f>
        <v>-3.7304368576572036</v>
      </c>
      <c r="L179" s="83">
        <f t="shared" si="8"/>
        <v>13.916159148967351</v>
      </c>
    </row>
    <row r="180" spans="1:12" x14ac:dyDescent="0.25">
      <c r="A180" s="82">
        <v>41844</v>
      </c>
      <c r="B180" s="83">
        <v>1.8</v>
      </c>
      <c r="C180" s="83">
        <v>1.8</v>
      </c>
      <c r="D180" s="83">
        <v>1.72</v>
      </c>
      <c r="E180" s="83">
        <v>1.74</v>
      </c>
      <c r="F180" s="84">
        <v>6985900</v>
      </c>
      <c r="G180" s="83">
        <v>1.67</v>
      </c>
      <c r="H180" s="84">
        <f>EOD_T-A180</f>
        <v>250</v>
      </c>
      <c r="I180" s="83">
        <f t="shared" si="6"/>
        <v>-8.0000000000000071E-2</v>
      </c>
      <c r="J180" s="83">
        <f t="shared" si="7"/>
        <v>-4.5714285714285756</v>
      </c>
      <c r="K180" s="83">
        <f>J180-NST_90DSMR</f>
        <v>-5.3078534530378851</v>
      </c>
      <c r="L180" s="83">
        <f t="shared" si="8"/>
        <v>28.1733082789262</v>
      </c>
    </row>
    <row r="181" spans="1:12" x14ac:dyDescent="0.25">
      <c r="A181" s="82">
        <v>41843</v>
      </c>
      <c r="B181" s="83">
        <v>1.82</v>
      </c>
      <c r="C181" s="83">
        <v>1.82</v>
      </c>
      <c r="D181" s="83">
        <v>1.78</v>
      </c>
      <c r="E181" s="83">
        <v>1.82</v>
      </c>
      <c r="F181" s="84">
        <v>2862400</v>
      </c>
      <c r="G181" s="83">
        <v>1.75</v>
      </c>
      <c r="H181" s="84">
        <f>EOD_T-A181</f>
        <v>251</v>
      </c>
      <c r="I181" s="83">
        <f t="shared" si="6"/>
        <v>-1.0000000000000009E-2</v>
      </c>
      <c r="J181" s="83">
        <f t="shared" si="7"/>
        <v>-0.56818181818181868</v>
      </c>
      <c r="K181" s="83">
        <f>J181-NST_90DSMR</f>
        <v>-1.3046066997911285</v>
      </c>
      <c r="L181" s="83">
        <f t="shared" si="8"/>
        <v>1.7019986411398997</v>
      </c>
    </row>
    <row r="182" spans="1:12" x14ac:dyDescent="0.25">
      <c r="A182" s="82">
        <v>41842</v>
      </c>
      <c r="B182" s="83">
        <v>1.84</v>
      </c>
      <c r="C182" s="83">
        <v>1.84</v>
      </c>
      <c r="D182" s="83">
        <v>1.8</v>
      </c>
      <c r="E182" s="83">
        <v>1.82</v>
      </c>
      <c r="F182" s="84">
        <v>3563100</v>
      </c>
      <c r="G182" s="83">
        <v>1.76</v>
      </c>
      <c r="H182" s="84">
        <f>EOD_T-A182</f>
        <v>252</v>
      </c>
      <c r="I182" s="83">
        <f t="shared" si="6"/>
        <v>1.0000000000000009E-2</v>
      </c>
      <c r="J182" s="83">
        <f t="shared" si="7"/>
        <v>0.57142857142857195</v>
      </c>
      <c r="K182" s="83">
        <f>J182-NST_90DSMR</f>
        <v>-0.1649963101807379</v>
      </c>
      <c r="L182" s="83">
        <f t="shared" si="8"/>
        <v>2.7223782373258273E-2</v>
      </c>
    </row>
    <row r="183" spans="1:12" x14ac:dyDescent="0.25">
      <c r="A183" s="82">
        <v>41841</v>
      </c>
      <c r="B183" s="83">
        <v>1.79</v>
      </c>
      <c r="C183" s="83">
        <v>1.83</v>
      </c>
      <c r="D183" s="83">
        <v>1.78</v>
      </c>
      <c r="E183" s="83">
        <v>1.82</v>
      </c>
      <c r="F183" s="84">
        <v>5295200</v>
      </c>
      <c r="G183" s="83">
        <v>1.75</v>
      </c>
      <c r="H183" s="84">
        <f>EOD_T-A183</f>
        <v>253</v>
      </c>
      <c r="I183" s="83">
        <f t="shared" si="6"/>
        <v>6.0000000000000053E-2</v>
      </c>
      <c r="J183" s="83">
        <f t="shared" si="7"/>
        <v>3.5502958579881692</v>
      </c>
      <c r="K183" s="83">
        <f>J183-NST_90DSMR</f>
        <v>2.8138709763788592</v>
      </c>
      <c r="L183" s="83">
        <f t="shared" si="8"/>
        <v>7.9178698717073139</v>
      </c>
    </row>
    <row r="184" spans="1:12" x14ac:dyDescent="0.25">
      <c r="A184" s="82">
        <v>41838</v>
      </c>
      <c r="B184" s="83">
        <v>1.78</v>
      </c>
      <c r="C184" s="83">
        <v>1.83</v>
      </c>
      <c r="D184" s="83">
        <v>1.75</v>
      </c>
      <c r="E184" s="83">
        <v>1.75</v>
      </c>
      <c r="F184" s="84">
        <v>6207700</v>
      </c>
      <c r="G184" s="83">
        <v>1.69</v>
      </c>
      <c r="H184" s="84">
        <f>EOD_T-A184</f>
        <v>256</v>
      </c>
      <c r="I184" s="83">
        <f t="shared" si="6"/>
        <v>2.0000000000000018E-2</v>
      </c>
      <c r="J184" s="83">
        <f t="shared" si="7"/>
        <v>1.1976047904191627</v>
      </c>
      <c r="K184" s="83">
        <f>J184-NST_90DSMR</f>
        <v>0.46117990880985282</v>
      </c>
      <c r="L184" s="83">
        <f t="shared" si="8"/>
        <v>0.21268690828986417</v>
      </c>
    </row>
    <row r="185" spans="1:12" x14ac:dyDescent="0.25">
      <c r="A185" s="82">
        <v>41837</v>
      </c>
      <c r="B185" s="83">
        <v>1.7</v>
      </c>
      <c r="C185" s="83">
        <v>1.76</v>
      </c>
      <c r="D185" s="83">
        <v>1.7</v>
      </c>
      <c r="E185" s="83">
        <v>1.73</v>
      </c>
      <c r="F185" s="84">
        <v>6013500</v>
      </c>
      <c r="G185" s="83">
        <v>1.67</v>
      </c>
      <c r="H185" s="84">
        <f>EOD_T-A185</f>
        <v>257</v>
      </c>
      <c r="I185" s="83">
        <f t="shared" si="6"/>
        <v>5.9999999999999831E-2</v>
      </c>
      <c r="J185" s="83">
        <f t="shared" si="7"/>
        <v>3.7267080745341503</v>
      </c>
      <c r="K185" s="83">
        <f>J185-NST_90DSMR</f>
        <v>2.9902831929248403</v>
      </c>
      <c r="L185" s="83">
        <f t="shared" si="8"/>
        <v>8.9417935738887788</v>
      </c>
    </row>
    <row r="186" spans="1:12" x14ac:dyDescent="0.25">
      <c r="A186" s="82">
        <v>41836</v>
      </c>
      <c r="B186" s="83">
        <v>1.64</v>
      </c>
      <c r="C186" s="83">
        <v>1.68</v>
      </c>
      <c r="D186" s="83">
        <v>1.62</v>
      </c>
      <c r="E186" s="83">
        <v>1.66</v>
      </c>
      <c r="F186" s="84">
        <v>4890500</v>
      </c>
      <c r="G186" s="83">
        <v>1.61</v>
      </c>
      <c r="H186" s="84">
        <f>EOD_T-A186</f>
        <v>258</v>
      </c>
      <c r="I186" s="83">
        <f t="shared" si="6"/>
        <v>-1.0000000000000009E-2</v>
      </c>
      <c r="J186" s="83">
        <f t="shared" si="7"/>
        <v>-0.61728395061728447</v>
      </c>
      <c r="K186" s="83">
        <f>J186-NST_90DSMR</f>
        <v>-1.3537088322265944</v>
      </c>
      <c r="L186" s="83">
        <f t="shared" si="8"/>
        <v>1.8325276024482899</v>
      </c>
    </row>
    <row r="187" spans="1:12" x14ac:dyDescent="0.25">
      <c r="A187" s="82">
        <v>41835</v>
      </c>
      <c r="B187" s="83">
        <v>1.66</v>
      </c>
      <c r="C187" s="83">
        <v>1.77</v>
      </c>
      <c r="D187" s="83">
        <v>1.62</v>
      </c>
      <c r="E187" s="83">
        <v>1.67</v>
      </c>
      <c r="F187" s="84">
        <v>13099600</v>
      </c>
      <c r="G187" s="83">
        <v>1.62</v>
      </c>
      <c r="H187" s="84">
        <f>EOD_T-A187</f>
        <v>259</v>
      </c>
      <c r="I187" s="83">
        <f t="shared" si="6"/>
        <v>0</v>
      </c>
      <c r="J187" s="83">
        <f t="shared" si="7"/>
        <v>0</v>
      </c>
      <c r="K187" s="83">
        <f>J187-NST_90DSMR</f>
        <v>-0.73642488160930986</v>
      </c>
      <c r="L187" s="83">
        <f t="shared" si="8"/>
        <v>0.54232160625328607</v>
      </c>
    </row>
    <row r="188" spans="1:12" x14ac:dyDescent="0.25">
      <c r="A188" s="82">
        <v>41834</v>
      </c>
      <c r="B188" s="83">
        <v>1.64</v>
      </c>
      <c r="C188" s="83">
        <v>1.77</v>
      </c>
      <c r="D188" s="83">
        <v>1.64</v>
      </c>
      <c r="E188" s="83">
        <v>1.67</v>
      </c>
      <c r="F188" s="84">
        <v>8036100</v>
      </c>
      <c r="G188" s="83">
        <v>1.62</v>
      </c>
      <c r="H188" s="84">
        <f>EOD_T-A188</f>
        <v>260</v>
      </c>
      <c r="I188" s="83">
        <f t="shared" si="6"/>
        <v>6.0000000000000053E-2</v>
      </c>
      <c r="J188" s="83">
        <f t="shared" si="7"/>
        <v>3.8461538461538494</v>
      </c>
      <c r="K188" s="83">
        <f>J188-NST_90DSMR</f>
        <v>3.1097289645445394</v>
      </c>
      <c r="L188" s="83">
        <f t="shared" si="8"/>
        <v>9.6704142329272536</v>
      </c>
    </row>
    <row r="189" spans="1:12" x14ac:dyDescent="0.25">
      <c r="A189" s="82">
        <v>41831</v>
      </c>
      <c r="B189" s="83">
        <v>1.62</v>
      </c>
      <c r="C189" s="83">
        <v>1.7</v>
      </c>
      <c r="D189" s="83">
        <v>1.6</v>
      </c>
      <c r="E189" s="83">
        <v>1.62</v>
      </c>
      <c r="F189" s="84">
        <v>8066200</v>
      </c>
      <c r="G189" s="83">
        <v>1.56</v>
      </c>
      <c r="H189" s="84">
        <f>EOD_T-A189</f>
        <v>263</v>
      </c>
      <c r="I189" s="83">
        <f t="shared" si="6"/>
        <v>4.0000000000000036E-2</v>
      </c>
      <c r="J189" s="83">
        <f t="shared" si="7"/>
        <v>2.6315789473684235</v>
      </c>
      <c r="K189" s="83">
        <f>J189-NST_90DSMR</f>
        <v>1.8951540657591135</v>
      </c>
      <c r="L189" s="83">
        <f t="shared" si="8"/>
        <v>3.5916089329632981</v>
      </c>
    </row>
    <row r="190" spans="1:12" x14ac:dyDescent="0.25">
      <c r="A190" s="82">
        <v>41830</v>
      </c>
      <c r="B190" s="83">
        <v>1.52</v>
      </c>
      <c r="C190" s="83">
        <v>1.62</v>
      </c>
      <c r="D190" s="83">
        <v>1.52</v>
      </c>
      <c r="E190" s="83">
        <v>1.58</v>
      </c>
      <c r="F190" s="84">
        <v>7323500</v>
      </c>
      <c r="G190" s="83">
        <v>1.52</v>
      </c>
      <c r="H190" s="84">
        <f>EOD_T-A190</f>
        <v>264</v>
      </c>
      <c r="I190" s="83">
        <f t="shared" si="6"/>
        <v>7.0000000000000062E-2</v>
      </c>
      <c r="J190" s="83">
        <f t="shared" si="7"/>
        <v>4.827586206896556</v>
      </c>
      <c r="K190" s="83">
        <f>J190-NST_90DSMR</f>
        <v>4.0911613252872465</v>
      </c>
      <c r="L190" s="83">
        <f t="shared" si="8"/>
        <v>16.737600989526101</v>
      </c>
    </row>
    <row r="191" spans="1:12" x14ac:dyDescent="0.25">
      <c r="A191" s="82">
        <v>41829</v>
      </c>
      <c r="B191" s="83">
        <v>1.35</v>
      </c>
      <c r="C191" s="83">
        <v>1.51</v>
      </c>
      <c r="D191" s="83">
        <v>1.35</v>
      </c>
      <c r="E191" s="83">
        <v>1.5</v>
      </c>
      <c r="F191" s="84">
        <v>9688100</v>
      </c>
      <c r="G191" s="83">
        <v>1.45</v>
      </c>
      <c r="H191" s="84">
        <f>EOD_T-A191</f>
        <v>265</v>
      </c>
      <c r="I191" s="83">
        <f t="shared" si="6"/>
        <v>0.17999999999999994</v>
      </c>
      <c r="J191" s="83">
        <f t="shared" si="7"/>
        <v>14.173228346456687</v>
      </c>
      <c r="K191" s="83">
        <f>J191-NST_90DSMR</f>
        <v>13.436803464847378</v>
      </c>
      <c r="L191" s="83">
        <f t="shared" si="8"/>
        <v>180.5476873529345</v>
      </c>
    </row>
    <row r="192" spans="1:12" x14ac:dyDescent="0.25">
      <c r="A192" s="82">
        <v>41828</v>
      </c>
      <c r="B192" s="83">
        <v>1.34</v>
      </c>
      <c r="C192" s="83">
        <v>1.34</v>
      </c>
      <c r="D192" s="83">
        <v>1.31</v>
      </c>
      <c r="E192" s="83">
        <v>1.32</v>
      </c>
      <c r="F192" s="84">
        <v>1724800</v>
      </c>
      <c r="G192" s="83">
        <v>1.27</v>
      </c>
      <c r="H192" s="84">
        <f>EOD_T-A192</f>
        <v>266</v>
      </c>
      <c r="I192" s="83">
        <f t="shared" si="6"/>
        <v>-2.0000000000000018E-2</v>
      </c>
      <c r="J192" s="83">
        <f t="shared" si="7"/>
        <v>-1.5503875968992262</v>
      </c>
      <c r="K192" s="83">
        <f>J192-NST_90DSMR</f>
        <v>-2.2868124785085362</v>
      </c>
      <c r="L192" s="83">
        <f t="shared" si="8"/>
        <v>5.2295113118623542</v>
      </c>
    </row>
    <row r="193" spans="1:12" x14ac:dyDescent="0.25">
      <c r="A193" s="82">
        <v>41827</v>
      </c>
      <c r="B193" s="83">
        <v>1.37</v>
      </c>
      <c r="C193" s="83">
        <v>1.37</v>
      </c>
      <c r="D193" s="83">
        <v>1.33</v>
      </c>
      <c r="E193" s="83">
        <v>1.34</v>
      </c>
      <c r="F193" s="84">
        <v>2280000</v>
      </c>
      <c r="G193" s="83">
        <v>1.29</v>
      </c>
      <c r="H193" s="84">
        <f>EOD_T-A193</f>
        <v>267</v>
      </c>
      <c r="I193" s="83">
        <f t="shared" si="6"/>
        <v>-2.0000000000000018E-2</v>
      </c>
      <c r="J193" s="83">
        <f t="shared" si="7"/>
        <v>-1.5267175572519098</v>
      </c>
      <c r="K193" s="83">
        <f>J193-NST_90DSMR</f>
        <v>-2.2631424388612196</v>
      </c>
      <c r="L193" s="83">
        <f t="shared" si="8"/>
        <v>5.1218136985747087</v>
      </c>
    </row>
    <row r="194" spans="1:12" x14ac:dyDescent="0.25">
      <c r="A194" s="82">
        <v>41824</v>
      </c>
      <c r="B194" s="83">
        <v>1.35</v>
      </c>
      <c r="C194" s="83">
        <v>1.37</v>
      </c>
      <c r="D194" s="83">
        <v>1.34</v>
      </c>
      <c r="E194" s="83">
        <v>1.36</v>
      </c>
      <c r="F194" s="84">
        <v>2574900</v>
      </c>
      <c r="G194" s="83">
        <v>1.31</v>
      </c>
      <c r="H194" s="84">
        <f>EOD_T-A194</f>
        <v>270</v>
      </c>
      <c r="I194" s="83">
        <f t="shared" si="6"/>
        <v>1.0000000000000009E-2</v>
      </c>
      <c r="J194" s="83">
        <f t="shared" si="7"/>
        <v>0.76923076923076983</v>
      </c>
      <c r="K194" s="83">
        <f>J194-NST_90DSMR</f>
        <v>3.2805887621459973E-2</v>
      </c>
      <c r="L194" s="83">
        <f t="shared" si="8"/>
        <v>1.0762262626318607E-3</v>
      </c>
    </row>
    <row r="195" spans="1:12" x14ac:dyDescent="0.25">
      <c r="A195" s="82">
        <v>41823</v>
      </c>
      <c r="B195" s="83">
        <v>1.32</v>
      </c>
      <c r="C195" s="83">
        <v>1.36</v>
      </c>
      <c r="D195" s="83">
        <v>1.32</v>
      </c>
      <c r="E195" s="83">
        <v>1.35</v>
      </c>
      <c r="F195" s="84">
        <v>3248100</v>
      </c>
      <c r="G195" s="83">
        <v>1.3</v>
      </c>
      <c r="H195" s="84">
        <f>EOD_T-A195</f>
        <v>271</v>
      </c>
      <c r="I195" s="83">
        <f t="shared" ref="I195:I263" si="9">G195-G196</f>
        <v>3.0000000000000027E-2</v>
      </c>
      <c r="J195" s="83">
        <f t="shared" ref="J195:J258" si="10">I195/G196*100</f>
        <v>2.3622047244094508</v>
      </c>
      <c r="K195" s="83">
        <f>J195-NST_90DSMR</f>
        <v>1.6257798428001409</v>
      </c>
      <c r="L195" s="83">
        <f t="shared" ref="L195:L258" si="11">K195*K195</f>
        <v>2.6431600972552509</v>
      </c>
    </row>
    <row r="196" spans="1:12" x14ac:dyDescent="0.25">
      <c r="A196" s="82">
        <v>41822</v>
      </c>
      <c r="B196" s="83">
        <v>1.32</v>
      </c>
      <c r="C196" s="83">
        <v>1.34</v>
      </c>
      <c r="D196" s="83">
        <v>1.3</v>
      </c>
      <c r="E196" s="83">
        <v>1.32</v>
      </c>
      <c r="F196" s="84">
        <v>2274900</v>
      </c>
      <c r="G196" s="83">
        <v>1.27</v>
      </c>
      <c r="H196" s="84">
        <f>EOD_T-A196</f>
        <v>272</v>
      </c>
      <c r="I196" s="83">
        <f t="shared" si="9"/>
        <v>1.0000000000000009E-2</v>
      </c>
      <c r="J196" s="83">
        <f t="shared" si="10"/>
        <v>0.79365079365079427</v>
      </c>
      <c r="K196" s="83">
        <f>J196-NST_90DSMR</f>
        <v>5.7225912041484417E-2</v>
      </c>
      <c r="L196" s="83">
        <f t="shared" si="11"/>
        <v>3.2748050089797111E-3</v>
      </c>
    </row>
    <row r="197" spans="1:12" x14ac:dyDescent="0.25">
      <c r="A197" s="82">
        <v>41821</v>
      </c>
      <c r="B197" s="83">
        <v>1.28</v>
      </c>
      <c r="C197" s="83">
        <v>1.32</v>
      </c>
      <c r="D197" s="83">
        <v>1.28</v>
      </c>
      <c r="E197" s="83">
        <v>1.31</v>
      </c>
      <c r="F197" s="84">
        <v>6160400</v>
      </c>
      <c r="G197" s="83">
        <v>1.26</v>
      </c>
      <c r="H197" s="84">
        <f>EOD_T-A197</f>
        <v>273</v>
      </c>
      <c r="I197" s="83">
        <f t="shared" si="9"/>
        <v>4.0000000000000036E-2</v>
      </c>
      <c r="J197" s="83">
        <f t="shared" si="10"/>
        <v>3.2786885245901667</v>
      </c>
      <c r="K197" s="83">
        <f>J197-NST_90DSMR</f>
        <v>2.5422636429808567</v>
      </c>
      <c r="L197" s="83">
        <f t="shared" si="11"/>
        <v>6.4631044304222973</v>
      </c>
    </row>
    <row r="198" spans="1:12" x14ac:dyDescent="0.25">
      <c r="A198" s="82">
        <v>41820</v>
      </c>
      <c r="B198" s="83">
        <v>1.28</v>
      </c>
      <c r="C198" s="83">
        <v>1.28</v>
      </c>
      <c r="D198" s="83">
        <v>1.26</v>
      </c>
      <c r="E198" s="83">
        <v>1.26</v>
      </c>
      <c r="F198" s="84">
        <v>1740900</v>
      </c>
      <c r="G198" s="83">
        <v>1.22</v>
      </c>
      <c r="H198" s="84">
        <f>EOD_T-A198</f>
        <v>274</v>
      </c>
      <c r="I198" s="83">
        <f t="shared" si="9"/>
        <v>-2.0000000000000018E-2</v>
      </c>
      <c r="J198" s="83">
        <f t="shared" si="10"/>
        <v>-1.6129032258064528</v>
      </c>
      <c r="K198" s="83">
        <f>J198-NST_90DSMR</f>
        <v>-2.3493281074157628</v>
      </c>
      <c r="L198" s="83">
        <f t="shared" si="11"/>
        <v>5.5193425562937302</v>
      </c>
    </row>
    <row r="199" spans="1:12" x14ac:dyDescent="0.25">
      <c r="A199" s="82">
        <v>41817</v>
      </c>
      <c r="B199" s="83">
        <v>1.28</v>
      </c>
      <c r="C199" s="83">
        <v>1.29</v>
      </c>
      <c r="D199" s="83">
        <v>1.27</v>
      </c>
      <c r="E199" s="83">
        <v>1.28</v>
      </c>
      <c r="F199" s="84">
        <v>2114400</v>
      </c>
      <c r="G199" s="83">
        <v>1.24</v>
      </c>
      <c r="H199" s="84">
        <f>EOD_T-A199</f>
        <v>277</v>
      </c>
      <c r="I199" s="83">
        <f t="shared" si="9"/>
        <v>2.0000000000000018E-2</v>
      </c>
      <c r="J199" s="83">
        <f t="shared" si="10"/>
        <v>1.6393442622950833</v>
      </c>
      <c r="K199" s="83">
        <f>J199-NST_90DSMR</f>
        <v>0.90291938068577349</v>
      </c>
      <c r="L199" s="83">
        <f t="shared" si="11"/>
        <v>0.8152634080179807</v>
      </c>
    </row>
    <row r="200" spans="1:12" x14ac:dyDescent="0.25">
      <c r="A200" s="82">
        <v>41816</v>
      </c>
      <c r="B200" s="83">
        <v>1.26</v>
      </c>
      <c r="C200" s="83">
        <v>1.29</v>
      </c>
      <c r="D200" s="83">
        <v>1.26</v>
      </c>
      <c r="E200" s="83">
        <v>1.27</v>
      </c>
      <c r="F200" s="84">
        <v>3105800</v>
      </c>
      <c r="G200" s="83">
        <v>1.22</v>
      </c>
      <c r="H200" s="84">
        <f>EOD_T-A200</f>
        <v>278</v>
      </c>
      <c r="I200" s="83">
        <f t="shared" si="9"/>
        <v>1.0000000000000009E-2</v>
      </c>
      <c r="J200" s="83">
        <f t="shared" si="10"/>
        <v>0.82644628099173623</v>
      </c>
      <c r="K200" s="83">
        <f>J200-NST_90DSMR</f>
        <v>9.002139938242637E-2</v>
      </c>
      <c r="L200" s="83">
        <f t="shared" si="11"/>
        <v>8.1038523467703155E-3</v>
      </c>
    </row>
    <row r="201" spans="1:12" x14ac:dyDescent="0.25">
      <c r="A201" s="82">
        <v>41815</v>
      </c>
      <c r="B201" s="83">
        <v>1.28</v>
      </c>
      <c r="C201" s="83">
        <v>1.28</v>
      </c>
      <c r="D201" s="83">
        <v>1.25</v>
      </c>
      <c r="E201" s="83">
        <v>1.25</v>
      </c>
      <c r="F201" s="84">
        <v>4112800</v>
      </c>
      <c r="G201" s="83">
        <v>1.21</v>
      </c>
      <c r="H201" s="84">
        <f>EOD_T-A201</f>
        <v>279</v>
      </c>
      <c r="I201" s="83">
        <f t="shared" si="9"/>
        <v>-4.0000000000000036E-2</v>
      </c>
      <c r="J201" s="83">
        <f t="shared" si="10"/>
        <v>-3.2000000000000028</v>
      </c>
      <c r="K201" s="83">
        <f>J201-NST_90DSMR</f>
        <v>-3.9364248816093128</v>
      </c>
      <c r="L201" s="83">
        <f t="shared" si="11"/>
        <v>15.495440848552892</v>
      </c>
    </row>
    <row r="202" spans="1:12" x14ac:dyDescent="0.25">
      <c r="A202" s="82">
        <v>41814</v>
      </c>
      <c r="B202" s="83">
        <v>1.27</v>
      </c>
      <c r="C202" s="83">
        <v>1.3</v>
      </c>
      <c r="D202" s="83">
        <v>1.26</v>
      </c>
      <c r="E202" s="83">
        <v>1.29</v>
      </c>
      <c r="F202" s="84">
        <v>6480200</v>
      </c>
      <c r="G202" s="83">
        <v>1.25</v>
      </c>
      <c r="H202" s="84">
        <f>EOD_T-A202</f>
        <v>280</v>
      </c>
      <c r="I202" s="83">
        <f t="shared" si="9"/>
        <v>3.0000000000000027E-2</v>
      </c>
      <c r="J202" s="83">
        <f t="shared" si="10"/>
        <v>2.4590163934426252</v>
      </c>
      <c r="K202" s="83">
        <f>J202-NST_90DSMR</f>
        <v>1.7225915118333153</v>
      </c>
      <c r="L202" s="83">
        <f t="shared" si="11"/>
        <v>2.9673215166401867</v>
      </c>
    </row>
    <row r="203" spans="1:12" x14ac:dyDescent="0.25">
      <c r="A203" s="82">
        <v>41813</v>
      </c>
      <c r="B203" s="83">
        <v>1.3</v>
      </c>
      <c r="C203" s="83">
        <v>1.3</v>
      </c>
      <c r="D203" s="83">
        <v>1.25</v>
      </c>
      <c r="E203" s="83">
        <v>1.26</v>
      </c>
      <c r="F203" s="84">
        <v>5892100</v>
      </c>
      <c r="G203" s="83">
        <v>1.22</v>
      </c>
      <c r="H203" s="84">
        <f>EOD_T-A203</f>
        <v>281</v>
      </c>
      <c r="I203" s="83">
        <f t="shared" si="9"/>
        <v>-2.0000000000000018E-2</v>
      </c>
      <c r="J203" s="83">
        <f t="shared" si="10"/>
        <v>-1.6129032258064528</v>
      </c>
      <c r="K203" s="83">
        <f>J203-NST_90DSMR</f>
        <v>-2.3493281074157628</v>
      </c>
      <c r="L203" s="83">
        <f t="shared" si="11"/>
        <v>5.5193425562937302</v>
      </c>
    </row>
    <row r="204" spans="1:12" x14ac:dyDescent="0.25">
      <c r="A204" s="82">
        <v>41810</v>
      </c>
      <c r="B204" s="83">
        <v>1.33</v>
      </c>
      <c r="C204" s="83">
        <v>1.35</v>
      </c>
      <c r="D204" s="83">
        <v>1.28</v>
      </c>
      <c r="E204" s="83">
        <v>1.29</v>
      </c>
      <c r="F204" s="84">
        <v>15907100</v>
      </c>
      <c r="G204" s="83">
        <v>1.24</v>
      </c>
      <c r="H204" s="84">
        <f>EOD_T-A204</f>
        <v>284</v>
      </c>
      <c r="I204" s="83">
        <f t="shared" si="9"/>
        <v>1.0000000000000009E-2</v>
      </c>
      <c r="J204" s="83">
        <f t="shared" si="10"/>
        <v>0.81300813008130157</v>
      </c>
      <c r="K204" s="83">
        <f>J204-NST_90DSMR</f>
        <v>7.6583248471991716E-2</v>
      </c>
      <c r="L204" s="83">
        <f t="shared" si="11"/>
        <v>5.8649939465228217E-3</v>
      </c>
    </row>
    <row r="205" spans="1:12" x14ac:dyDescent="0.25">
      <c r="A205" s="82">
        <v>41809</v>
      </c>
      <c r="B205" s="83">
        <v>1.25</v>
      </c>
      <c r="C205" s="83">
        <v>1.28</v>
      </c>
      <c r="D205" s="83">
        <v>1.24</v>
      </c>
      <c r="E205" s="83">
        <v>1.27</v>
      </c>
      <c r="F205" s="84">
        <v>7103100</v>
      </c>
      <c r="G205" s="83">
        <v>1.23</v>
      </c>
      <c r="H205" s="84">
        <f>EOD_T-A205</f>
        <v>285</v>
      </c>
      <c r="I205" s="83">
        <f t="shared" si="9"/>
        <v>5.0000000000000044E-2</v>
      </c>
      <c r="J205" s="83">
        <f t="shared" si="10"/>
        <v>4.2372881355932241</v>
      </c>
      <c r="K205" s="83">
        <f>J205-NST_90DSMR</f>
        <v>3.5008632539839142</v>
      </c>
      <c r="L205" s="83">
        <f t="shared" si="11"/>
        <v>12.25604352309484</v>
      </c>
    </row>
    <row r="206" spans="1:12" x14ac:dyDescent="0.25">
      <c r="A206" s="82">
        <v>41808</v>
      </c>
      <c r="B206" s="83">
        <v>1.22</v>
      </c>
      <c r="C206" s="83">
        <v>1.24</v>
      </c>
      <c r="D206" s="83">
        <v>1.22</v>
      </c>
      <c r="E206" s="83">
        <v>1.23</v>
      </c>
      <c r="F206" s="84">
        <v>3391100</v>
      </c>
      <c r="G206" s="83">
        <v>1.18</v>
      </c>
      <c r="H206" s="84">
        <f>EOD_T-A206</f>
        <v>286</v>
      </c>
      <c r="I206" s="83">
        <f t="shared" si="9"/>
        <v>1.0000000000000009E-2</v>
      </c>
      <c r="J206" s="83">
        <f t="shared" si="10"/>
        <v>0.85470085470085544</v>
      </c>
      <c r="K206" s="83">
        <f>J206-NST_90DSMR</f>
        <v>0.11827597309154558</v>
      </c>
      <c r="L206" s="83">
        <f t="shared" si="11"/>
        <v>1.3989205810752015E-2</v>
      </c>
    </row>
    <row r="207" spans="1:12" x14ac:dyDescent="0.25">
      <c r="A207" s="82">
        <v>41807</v>
      </c>
      <c r="B207" s="83">
        <v>1.21</v>
      </c>
      <c r="C207" s="83">
        <v>1.23</v>
      </c>
      <c r="D207" s="83">
        <v>1.19</v>
      </c>
      <c r="E207" s="83">
        <v>1.21</v>
      </c>
      <c r="F207" s="84">
        <v>5419300</v>
      </c>
      <c r="G207" s="83">
        <v>1.17</v>
      </c>
      <c r="H207" s="84">
        <f>EOD_T-A207</f>
        <v>287</v>
      </c>
      <c r="I207" s="83">
        <f t="shared" si="9"/>
        <v>-3.0000000000000027E-2</v>
      </c>
      <c r="J207" s="83">
        <f t="shared" si="10"/>
        <v>-2.5000000000000022</v>
      </c>
      <c r="K207" s="83">
        <f>J207-NST_90DSMR</f>
        <v>-3.2364248816093122</v>
      </c>
      <c r="L207" s="83">
        <f t="shared" si="11"/>
        <v>10.474446014299851</v>
      </c>
    </row>
    <row r="208" spans="1:12" x14ac:dyDescent="0.25">
      <c r="A208" s="82">
        <v>41806</v>
      </c>
      <c r="B208" s="83">
        <v>1.22</v>
      </c>
      <c r="C208" s="83">
        <v>1.25</v>
      </c>
      <c r="D208" s="83">
        <v>1.22</v>
      </c>
      <c r="E208" s="83">
        <v>1.24</v>
      </c>
      <c r="F208" s="84">
        <v>7974700</v>
      </c>
      <c r="G208" s="83">
        <v>1.2</v>
      </c>
      <c r="H208" s="84">
        <f>EOD_T-A208</f>
        <v>288</v>
      </c>
      <c r="I208" s="83">
        <f t="shared" si="9"/>
        <v>6.0000000000000053E-2</v>
      </c>
      <c r="J208" s="83">
        <f t="shared" si="10"/>
        <v>5.2631578947368478</v>
      </c>
      <c r="K208" s="83">
        <f>J208-NST_90DSMR</f>
        <v>4.5267330131275383</v>
      </c>
      <c r="L208" s="83">
        <f t="shared" si="11"/>
        <v>20.491311772138722</v>
      </c>
    </row>
    <row r="209" spans="1:12" x14ac:dyDescent="0.25">
      <c r="A209" s="82">
        <v>41803</v>
      </c>
      <c r="B209" s="83">
        <v>1.2</v>
      </c>
      <c r="C209" s="83">
        <v>1.21</v>
      </c>
      <c r="D209" s="83">
        <v>1.17</v>
      </c>
      <c r="E209" s="83">
        <v>1.18</v>
      </c>
      <c r="F209" s="84">
        <v>5943500</v>
      </c>
      <c r="G209" s="83">
        <v>1.1399999999999999</v>
      </c>
      <c r="H209" s="84">
        <f>EOD_T-A209</f>
        <v>291</v>
      </c>
      <c r="I209" s="83">
        <f t="shared" si="9"/>
        <v>1.0000000000000009E-2</v>
      </c>
      <c r="J209" s="83">
        <f t="shared" si="10"/>
        <v>0.8849557522123902</v>
      </c>
      <c r="K209" s="83">
        <f>J209-NST_90DSMR</f>
        <v>0.14853087060308034</v>
      </c>
      <c r="L209" s="83">
        <f t="shared" si="11"/>
        <v>2.2061419522108997E-2</v>
      </c>
    </row>
    <row r="210" spans="1:12" x14ac:dyDescent="0.25">
      <c r="A210" s="82">
        <v>41802</v>
      </c>
      <c r="B210" s="83">
        <v>1.19</v>
      </c>
      <c r="C210" s="83">
        <v>1.2</v>
      </c>
      <c r="D210" s="83">
        <v>1.17</v>
      </c>
      <c r="E210" s="83">
        <v>1.17</v>
      </c>
      <c r="F210" s="84">
        <v>2877200</v>
      </c>
      <c r="G210" s="83">
        <v>1.1299999999999999</v>
      </c>
      <c r="H210" s="84">
        <f>EOD_T-A210</f>
        <v>292</v>
      </c>
      <c r="I210" s="83">
        <f t="shared" si="9"/>
        <v>-2.0000000000000018E-2</v>
      </c>
      <c r="J210" s="83">
        <f t="shared" si="10"/>
        <v>-1.7391304347826104</v>
      </c>
      <c r="K210" s="83">
        <f>J210-NST_90DSMR</f>
        <v>-2.4755553163919202</v>
      </c>
      <c r="L210" s="83">
        <f t="shared" si="11"/>
        <v>6.1283741245163004</v>
      </c>
    </row>
    <row r="211" spans="1:12" x14ac:dyDescent="0.25">
      <c r="A211" s="82">
        <v>41801</v>
      </c>
      <c r="B211" s="83">
        <v>1.18</v>
      </c>
      <c r="C211" s="83">
        <v>1.2</v>
      </c>
      <c r="D211" s="83">
        <v>1.17</v>
      </c>
      <c r="E211" s="83">
        <v>1.19</v>
      </c>
      <c r="F211" s="84">
        <v>2741800</v>
      </c>
      <c r="G211" s="83">
        <v>1.1499999999999999</v>
      </c>
      <c r="H211" s="84">
        <f>EOD_T-A211</f>
        <v>293</v>
      </c>
      <c r="I211" s="83">
        <f t="shared" si="9"/>
        <v>2.9999999999999805E-2</v>
      </c>
      <c r="J211" s="83">
        <f t="shared" si="10"/>
        <v>2.6785714285714106</v>
      </c>
      <c r="K211" s="83">
        <f>J211-NST_90DSMR</f>
        <v>1.9421465469621007</v>
      </c>
      <c r="L211" s="83">
        <f t="shared" si="11"/>
        <v>3.7719332098768112</v>
      </c>
    </row>
    <row r="212" spans="1:12" x14ac:dyDescent="0.25">
      <c r="A212" s="82">
        <v>41800</v>
      </c>
      <c r="B212" s="83">
        <v>1.1399999999999999</v>
      </c>
      <c r="C212" s="83">
        <v>1.17</v>
      </c>
      <c r="D212" s="83">
        <v>1.1399999999999999</v>
      </c>
      <c r="E212" s="83">
        <v>1.1599999999999999</v>
      </c>
      <c r="F212" s="84">
        <v>3386600</v>
      </c>
      <c r="G212" s="83">
        <v>1.1200000000000001</v>
      </c>
      <c r="H212" s="84">
        <f>EOD_T-A212</f>
        <v>294</v>
      </c>
      <c r="I212" s="83">
        <f t="shared" si="9"/>
        <v>3.0000000000000027E-2</v>
      </c>
      <c r="J212" s="83">
        <f t="shared" si="10"/>
        <v>2.7522935779816535</v>
      </c>
      <c r="K212" s="83">
        <f>J212-NST_90DSMR</f>
        <v>2.0158686963723436</v>
      </c>
      <c r="L212" s="83">
        <f t="shared" si="11"/>
        <v>4.0637266010139319</v>
      </c>
    </row>
    <row r="213" spans="1:12" x14ac:dyDescent="0.25">
      <c r="A213" s="82">
        <v>41799</v>
      </c>
      <c r="B213" s="83">
        <v>1.1299999999999999</v>
      </c>
      <c r="C213" s="83">
        <v>1.1299999999999999</v>
      </c>
      <c r="D213" s="83">
        <v>1.1299999999999999</v>
      </c>
      <c r="E213" s="83">
        <v>1.1299999999999999</v>
      </c>
      <c r="F213" s="84">
        <v>0</v>
      </c>
      <c r="G213" s="83">
        <v>1.0900000000000001</v>
      </c>
      <c r="H213" s="84">
        <f>EOD_T-A213</f>
        <v>295</v>
      </c>
      <c r="I213" s="83">
        <f t="shared" si="9"/>
        <v>0</v>
      </c>
      <c r="J213" s="83">
        <f t="shared" si="10"/>
        <v>0</v>
      </c>
      <c r="K213" s="83">
        <f>J213-NST_90DSMR</f>
        <v>-0.73642488160930986</v>
      </c>
      <c r="L213" s="83">
        <f t="shared" si="11"/>
        <v>0.54232160625328607</v>
      </c>
    </row>
    <row r="214" spans="1:12" x14ac:dyDescent="0.25">
      <c r="A214" s="82">
        <v>41796</v>
      </c>
      <c r="B214" s="83">
        <v>1.1200000000000001</v>
      </c>
      <c r="C214" s="83">
        <v>1.1299999999999999</v>
      </c>
      <c r="D214" s="83">
        <v>1.1200000000000001</v>
      </c>
      <c r="E214" s="83">
        <v>1.1299999999999999</v>
      </c>
      <c r="F214" s="84">
        <v>2423100</v>
      </c>
      <c r="G214" s="83">
        <v>1.0900000000000001</v>
      </c>
      <c r="H214" s="84">
        <f>EOD_T-A214</f>
        <v>298</v>
      </c>
      <c r="I214" s="83">
        <f t="shared" si="9"/>
        <v>4.0000000000000036E-2</v>
      </c>
      <c r="J214" s="83">
        <f t="shared" si="10"/>
        <v>3.8095238095238129</v>
      </c>
      <c r="K214" s="83">
        <f>J214-NST_90DSMR</f>
        <v>3.0730989279145029</v>
      </c>
      <c r="L214" s="83">
        <f t="shared" si="11"/>
        <v>9.4439370207492672</v>
      </c>
    </row>
    <row r="215" spans="1:12" x14ac:dyDescent="0.25">
      <c r="A215" s="82">
        <v>41795</v>
      </c>
      <c r="B215" s="83">
        <v>1.1100000000000001</v>
      </c>
      <c r="C215" s="83">
        <v>1.1200000000000001</v>
      </c>
      <c r="D215" s="83">
        <v>1.0900000000000001</v>
      </c>
      <c r="E215" s="83">
        <v>1.0900000000000001</v>
      </c>
      <c r="F215" s="84">
        <v>2311000</v>
      </c>
      <c r="G215" s="83">
        <v>1.05</v>
      </c>
      <c r="H215" s="84">
        <f>EOD_T-A215</f>
        <v>299</v>
      </c>
      <c r="I215" s="83">
        <f t="shared" si="9"/>
        <v>-3.0000000000000027E-2</v>
      </c>
      <c r="J215" s="83">
        <f t="shared" si="10"/>
        <v>-2.7777777777777799</v>
      </c>
      <c r="K215" s="83">
        <f>J215-NST_90DSMR</f>
        <v>-3.5142026593870899</v>
      </c>
      <c r="L215" s="83">
        <f t="shared" si="11"/>
        <v>12.349620331243294</v>
      </c>
    </row>
    <row r="216" spans="1:12" x14ac:dyDescent="0.25">
      <c r="A216" s="82">
        <v>41794</v>
      </c>
      <c r="B216" s="83">
        <v>1.1000000000000001</v>
      </c>
      <c r="C216" s="83">
        <v>1.1200000000000001</v>
      </c>
      <c r="D216" s="83">
        <v>1.1000000000000001</v>
      </c>
      <c r="E216" s="83">
        <v>1.1200000000000001</v>
      </c>
      <c r="F216" s="84">
        <v>2688900</v>
      </c>
      <c r="G216" s="83">
        <v>1.08</v>
      </c>
      <c r="H216" s="84">
        <f>EOD_T-A216</f>
        <v>300</v>
      </c>
      <c r="I216" s="83">
        <f t="shared" si="9"/>
        <v>3.0000000000000027E-2</v>
      </c>
      <c r="J216" s="83">
        <f t="shared" si="10"/>
        <v>2.8571428571428594</v>
      </c>
      <c r="K216" s="83">
        <f>J216-NST_90DSMR</f>
        <v>2.1207179755335495</v>
      </c>
      <c r="L216" s="83">
        <f t="shared" si="11"/>
        <v>4.4974447317511164</v>
      </c>
    </row>
    <row r="217" spans="1:12" x14ac:dyDescent="0.25">
      <c r="A217" s="82">
        <v>41793</v>
      </c>
      <c r="B217" s="83">
        <v>1.1200000000000001</v>
      </c>
      <c r="C217" s="83">
        <v>1.1200000000000001</v>
      </c>
      <c r="D217" s="83">
        <v>1.07</v>
      </c>
      <c r="E217" s="83">
        <v>1.0900000000000001</v>
      </c>
      <c r="F217" s="84">
        <v>4610500</v>
      </c>
      <c r="G217" s="83">
        <v>1.05</v>
      </c>
      <c r="H217" s="84">
        <f>EOD_T-A217</f>
        <v>301</v>
      </c>
      <c r="I217" s="83">
        <f t="shared" si="9"/>
        <v>-3.0000000000000027E-2</v>
      </c>
      <c r="J217" s="83">
        <f t="shared" si="10"/>
        <v>-2.7777777777777799</v>
      </c>
      <c r="K217" s="83">
        <f>J217-NST_90DSMR</f>
        <v>-3.5142026593870899</v>
      </c>
      <c r="L217" s="83">
        <f t="shared" si="11"/>
        <v>12.349620331243294</v>
      </c>
    </row>
    <row r="218" spans="1:12" x14ac:dyDescent="0.25">
      <c r="A218" s="82">
        <v>41792</v>
      </c>
      <c r="B218" s="83">
        <v>1.1399999999999999</v>
      </c>
      <c r="C218" s="83">
        <v>1.1499999999999999</v>
      </c>
      <c r="D218" s="83">
        <v>1.1100000000000001</v>
      </c>
      <c r="E218" s="83">
        <v>1.1200000000000001</v>
      </c>
      <c r="F218" s="84">
        <v>3540200</v>
      </c>
      <c r="G218" s="83">
        <v>1.08</v>
      </c>
      <c r="H218" s="84">
        <f>EOD_T-A218</f>
        <v>302</v>
      </c>
      <c r="I218" s="83">
        <f t="shared" si="9"/>
        <v>-3.0000000000000027E-2</v>
      </c>
      <c r="J218" s="83">
        <f t="shared" si="10"/>
        <v>-2.7027027027027049</v>
      </c>
      <c r="K218" s="83">
        <f>J218-NST_90DSMR</f>
        <v>-3.4391275843120148</v>
      </c>
      <c r="L218" s="83">
        <f t="shared" si="11"/>
        <v>11.827598541175794</v>
      </c>
    </row>
    <row r="219" spans="1:12" x14ac:dyDescent="0.25">
      <c r="A219" s="82">
        <v>41789</v>
      </c>
      <c r="B219" s="83">
        <v>1.1499999999999999</v>
      </c>
      <c r="C219" s="83">
        <v>1.18</v>
      </c>
      <c r="D219" s="83">
        <v>1.1499999999999999</v>
      </c>
      <c r="E219" s="83">
        <v>1.1499999999999999</v>
      </c>
      <c r="F219" s="84">
        <v>4111700</v>
      </c>
      <c r="G219" s="83">
        <v>1.1100000000000001</v>
      </c>
      <c r="H219" s="84">
        <f>EOD_T-A219</f>
        <v>305</v>
      </c>
      <c r="I219" s="83">
        <f t="shared" si="9"/>
        <v>0</v>
      </c>
      <c r="J219" s="83">
        <f t="shared" si="10"/>
        <v>0</v>
      </c>
      <c r="K219" s="83">
        <f>J219-NST_90DSMR</f>
        <v>-0.73642488160930986</v>
      </c>
      <c r="L219" s="83">
        <f t="shared" si="11"/>
        <v>0.54232160625328607</v>
      </c>
    </row>
    <row r="220" spans="1:12" x14ac:dyDescent="0.25">
      <c r="A220" s="82">
        <v>41788</v>
      </c>
      <c r="B220" s="83">
        <v>1.1499999999999999</v>
      </c>
      <c r="C220" s="83">
        <v>1.1599999999999999</v>
      </c>
      <c r="D220" s="83">
        <v>1.1399999999999999</v>
      </c>
      <c r="E220" s="83">
        <v>1.1499999999999999</v>
      </c>
      <c r="F220" s="84">
        <v>1839300</v>
      </c>
      <c r="G220" s="83">
        <v>1.1100000000000001</v>
      </c>
      <c r="H220" s="84">
        <f>EOD_T-A220</f>
        <v>306</v>
      </c>
      <c r="I220" s="83">
        <f t="shared" si="9"/>
        <v>-1.0000000000000009E-2</v>
      </c>
      <c r="J220" s="83">
        <f t="shared" si="10"/>
        <v>-0.89285714285714346</v>
      </c>
      <c r="K220" s="83">
        <f>J220-NST_90DSMR</f>
        <v>-1.6292820244664532</v>
      </c>
      <c r="L220" s="83">
        <f t="shared" si="11"/>
        <v>2.6545599152495041</v>
      </c>
    </row>
    <row r="221" spans="1:12" x14ac:dyDescent="0.25">
      <c r="A221" s="82">
        <v>41787</v>
      </c>
      <c r="B221" s="83">
        <v>1.1499999999999999</v>
      </c>
      <c r="C221" s="83">
        <v>1.17</v>
      </c>
      <c r="D221" s="83">
        <v>1.1399999999999999</v>
      </c>
      <c r="E221" s="83">
        <v>1.1599999999999999</v>
      </c>
      <c r="F221" s="84">
        <v>3097400</v>
      </c>
      <c r="G221" s="83">
        <v>1.1200000000000001</v>
      </c>
      <c r="H221" s="84">
        <f>EOD_T-A221</f>
        <v>307</v>
      </c>
      <c r="I221" s="83">
        <f t="shared" si="9"/>
        <v>-4.9999999999999822E-2</v>
      </c>
      <c r="J221" s="83">
        <f t="shared" si="10"/>
        <v>-4.2735042735042583</v>
      </c>
      <c r="K221" s="83">
        <f>J221-NST_90DSMR</f>
        <v>-5.0099291551135678</v>
      </c>
      <c r="L221" s="83">
        <f t="shared" si="11"/>
        <v>25.099390139256947</v>
      </c>
    </row>
    <row r="222" spans="1:12" x14ac:dyDescent="0.25">
      <c r="A222" s="82">
        <v>41786</v>
      </c>
      <c r="B222" s="83">
        <v>1.21</v>
      </c>
      <c r="C222" s="83">
        <v>1.22</v>
      </c>
      <c r="D222" s="83">
        <v>1.21</v>
      </c>
      <c r="E222" s="83">
        <v>1.21</v>
      </c>
      <c r="F222" s="84">
        <v>541600</v>
      </c>
      <c r="G222" s="83">
        <v>1.17</v>
      </c>
      <c r="H222" s="84">
        <f>EOD_T-A222</f>
        <v>308</v>
      </c>
      <c r="I222" s="83">
        <f t="shared" si="9"/>
        <v>0</v>
      </c>
      <c r="J222" s="83">
        <f t="shared" si="10"/>
        <v>0</v>
      </c>
      <c r="K222" s="83">
        <f>J222-NST_90DSMR</f>
        <v>-0.73642488160930986</v>
      </c>
      <c r="L222" s="83">
        <f t="shared" si="11"/>
        <v>0.54232160625328607</v>
      </c>
    </row>
    <row r="223" spans="1:12" x14ac:dyDescent="0.25">
      <c r="A223" s="82">
        <v>41785</v>
      </c>
      <c r="B223" s="83">
        <v>1.22</v>
      </c>
      <c r="C223" s="83">
        <v>1.22</v>
      </c>
      <c r="D223" s="83">
        <v>1.2</v>
      </c>
      <c r="E223" s="83">
        <v>1.22</v>
      </c>
      <c r="F223" s="84">
        <v>1116300</v>
      </c>
      <c r="G223" s="83">
        <v>1.17</v>
      </c>
      <c r="H223" s="84">
        <f>EOD_T-A223</f>
        <v>309</v>
      </c>
      <c r="I223" s="83">
        <f t="shared" si="9"/>
        <v>0</v>
      </c>
      <c r="J223" s="83">
        <f t="shared" si="10"/>
        <v>0</v>
      </c>
      <c r="K223" s="83">
        <f>J223-NST_90DSMR</f>
        <v>-0.73642488160930986</v>
      </c>
      <c r="L223" s="83">
        <f t="shared" si="11"/>
        <v>0.54232160625328607</v>
      </c>
    </row>
    <row r="224" spans="1:12" x14ac:dyDescent="0.25">
      <c r="A224" s="82">
        <v>41782</v>
      </c>
      <c r="B224" s="83">
        <v>1.21</v>
      </c>
      <c r="C224" s="83">
        <v>1.22</v>
      </c>
      <c r="D224" s="83">
        <v>1.2</v>
      </c>
      <c r="E224" s="83">
        <v>1.22</v>
      </c>
      <c r="F224" s="84">
        <v>1195500</v>
      </c>
      <c r="G224" s="83">
        <v>1.17</v>
      </c>
      <c r="H224" s="84">
        <f>EOD_T-A224</f>
        <v>312</v>
      </c>
      <c r="I224" s="83">
        <f t="shared" si="9"/>
        <v>0</v>
      </c>
      <c r="J224" s="83">
        <f t="shared" si="10"/>
        <v>0</v>
      </c>
      <c r="K224" s="83">
        <f>J224-NST_90DSMR</f>
        <v>-0.73642488160930986</v>
      </c>
      <c r="L224" s="83">
        <f t="shared" si="11"/>
        <v>0.54232160625328607</v>
      </c>
    </row>
    <row r="225" spans="1:12" x14ac:dyDescent="0.25">
      <c r="A225" s="82">
        <v>41781</v>
      </c>
      <c r="B225" s="83">
        <v>1.18</v>
      </c>
      <c r="C225" s="83">
        <v>1.21</v>
      </c>
      <c r="D225" s="83">
        <v>1.18</v>
      </c>
      <c r="E225" s="83">
        <v>1.21</v>
      </c>
      <c r="F225" s="84">
        <v>1891100</v>
      </c>
      <c r="G225" s="83">
        <v>1.17</v>
      </c>
      <c r="H225" s="84">
        <f>EOD_T-A225</f>
        <v>313</v>
      </c>
      <c r="I225" s="83">
        <f t="shared" si="9"/>
        <v>3.0000000000000027E-2</v>
      </c>
      <c r="J225" s="83">
        <f t="shared" si="10"/>
        <v>2.6315789473684239</v>
      </c>
      <c r="K225" s="83">
        <f>J225-NST_90DSMR</f>
        <v>1.8951540657591139</v>
      </c>
      <c r="L225" s="83">
        <f t="shared" si="11"/>
        <v>3.5916089329632999</v>
      </c>
    </row>
    <row r="226" spans="1:12" x14ac:dyDescent="0.25">
      <c r="A226" s="82">
        <v>41780</v>
      </c>
      <c r="B226" s="83">
        <v>1.18</v>
      </c>
      <c r="C226" s="83">
        <v>1.18</v>
      </c>
      <c r="D226" s="83">
        <v>1.17</v>
      </c>
      <c r="E226" s="83">
        <v>1.18</v>
      </c>
      <c r="F226" s="84">
        <v>1335000</v>
      </c>
      <c r="G226" s="83">
        <v>1.1399999999999999</v>
      </c>
      <c r="H226" s="84">
        <f>EOD_T-A226</f>
        <v>314</v>
      </c>
      <c r="I226" s="83">
        <f t="shared" si="9"/>
        <v>-1.0000000000000009E-2</v>
      </c>
      <c r="J226" s="83">
        <f t="shared" si="10"/>
        <v>-0.86956521739130521</v>
      </c>
      <c r="K226" s="83">
        <f>J226-NST_90DSMR</f>
        <v>-1.6059900990006151</v>
      </c>
      <c r="L226" s="83">
        <f t="shared" si="11"/>
        <v>2.5792041980880054</v>
      </c>
    </row>
    <row r="227" spans="1:12" x14ac:dyDescent="0.25">
      <c r="A227" s="82">
        <v>41779</v>
      </c>
      <c r="B227" s="83">
        <v>1.17</v>
      </c>
      <c r="C227" s="83">
        <v>1.2</v>
      </c>
      <c r="D227" s="83">
        <v>1.17</v>
      </c>
      <c r="E227" s="83">
        <v>1.19</v>
      </c>
      <c r="F227" s="84">
        <v>2990200</v>
      </c>
      <c r="G227" s="83">
        <v>1.1499999999999999</v>
      </c>
      <c r="H227" s="84">
        <f>EOD_T-A227</f>
        <v>315</v>
      </c>
      <c r="I227" s="83">
        <f t="shared" si="9"/>
        <v>2.0000000000000018E-2</v>
      </c>
      <c r="J227" s="83">
        <f t="shared" si="10"/>
        <v>1.7699115044247804</v>
      </c>
      <c r="K227" s="83">
        <f>J227-NST_90DSMR</f>
        <v>1.0334866228154707</v>
      </c>
      <c r="L227" s="83">
        <f t="shared" si="11"/>
        <v>1.0680945995385269</v>
      </c>
    </row>
    <row r="228" spans="1:12" x14ac:dyDescent="0.25">
      <c r="A228" s="82">
        <v>41778</v>
      </c>
      <c r="B228" s="83">
        <v>1.19</v>
      </c>
      <c r="C228" s="83">
        <v>1.19</v>
      </c>
      <c r="D228" s="83">
        <v>1.1599999999999999</v>
      </c>
      <c r="E228" s="83">
        <v>1.17</v>
      </c>
      <c r="F228" s="84">
        <v>1533400</v>
      </c>
      <c r="G228" s="83">
        <v>1.1299999999999999</v>
      </c>
      <c r="H228" s="84">
        <f>EOD_T-A228</f>
        <v>316</v>
      </c>
      <c r="I228" s="83">
        <f t="shared" si="9"/>
        <v>-2.0000000000000018E-2</v>
      </c>
      <c r="J228" s="83">
        <f t="shared" si="10"/>
        <v>-1.7391304347826104</v>
      </c>
      <c r="K228" s="83">
        <f>J228-NST_90DSMR</f>
        <v>-2.4755553163919202</v>
      </c>
      <c r="L228" s="83">
        <f t="shared" si="11"/>
        <v>6.1283741245163004</v>
      </c>
    </row>
    <row r="229" spans="1:12" x14ac:dyDescent="0.25">
      <c r="A229" s="82">
        <v>41775</v>
      </c>
      <c r="B229" s="83">
        <v>1.18</v>
      </c>
      <c r="C229" s="83">
        <v>1.2</v>
      </c>
      <c r="D229" s="83">
        <v>1.1599999999999999</v>
      </c>
      <c r="E229" s="83">
        <v>1.2</v>
      </c>
      <c r="F229" s="84">
        <v>1988600</v>
      </c>
      <c r="G229" s="83">
        <v>1.1499999999999999</v>
      </c>
      <c r="H229" s="84">
        <f>EOD_T-A229</f>
        <v>319</v>
      </c>
      <c r="I229" s="83">
        <f t="shared" si="9"/>
        <v>-1.0000000000000009E-2</v>
      </c>
      <c r="J229" s="83">
        <f t="shared" si="10"/>
        <v>-0.86206896551724221</v>
      </c>
      <c r="K229" s="83">
        <f>J229-NST_90DSMR</f>
        <v>-1.598493847126552</v>
      </c>
      <c r="L229" s="83">
        <f t="shared" si="11"/>
        <v>2.5551825793014444</v>
      </c>
    </row>
    <row r="230" spans="1:12" x14ac:dyDescent="0.25">
      <c r="A230" s="82">
        <v>41774</v>
      </c>
      <c r="B230" s="83">
        <v>1.19</v>
      </c>
      <c r="C230" s="83">
        <v>1.2</v>
      </c>
      <c r="D230" s="83">
        <v>1.18</v>
      </c>
      <c r="E230" s="83">
        <v>1.2</v>
      </c>
      <c r="F230" s="84">
        <v>2099500</v>
      </c>
      <c r="G230" s="83">
        <v>1.1599999999999999</v>
      </c>
      <c r="H230" s="84">
        <f>EOD_T-A230</f>
        <v>320</v>
      </c>
      <c r="I230" s="83">
        <f t="shared" si="9"/>
        <v>3.0000000000000027E-2</v>
      </c>
      <c r="J230" s="83">
        <f t="shared" si="10"/>
        <v>2.6548672566371709</v>
      </c>
      <c r="K230" s="83">
        <f>J230-NST_90DSMR</f>
        <v>1.918442375027861</v>
      </c>
      <c r="L230" s="83">
        <f t="shared" si="11"/>
        <v>3.6804211463025398</v>
      </c>
    </row>
    <row r="231" spans="1:12" x14ac:dyDescent="0.25">
      <c r="A231" s="82">
        <v>41773</v>
      </c>
      <c r="B231" s="83">
        <v>1.22</v>
      </c>
      <c r="C231" s="83">
        <v>1.23</v>
      </c>
      <c r="D231" s="83">
        <v>1.17</v>
      </c>
      <c r="E231" s="83">
        <v>1.17</v>
      </c>
      <c r="F231" s="84">
        <v>3218300</v>
      </c>
      <c r="G231" s="83">
        <v>1.1299999999999999</v>
      </c>
      <c r="H231" s="84">
        <f>EOD_T-A231</f>
        <v>321</v>
      </c>
      <c r="I231" s="83">
        <f t="shared" si="9"/>
        <v>-3.0000000000000027E-2</v>
      </c>
      <c r="J231" s="83">
        <f t="shared" si="10"/>
        <v>-2.5862068965517264</v>
      </c>
      <c r="K231" s="83">
        <f>J231-NST_90DSMR</f>
        <v>-3.3226317781610364</v>
      </c>
      <c r="L231" s="83">
        <f t="shared" si="11"/>
        <v>11.039881933245571</v>
      </c>
    </row>
    <row r="232" spans="1:12" x14ac:dyDescent="0.25">
      <c r="A232" s="82">
        <v>41772</v>
      </c>
      <c r="B232" s="83">
        <v>1.1499999999999999</v>
      </c>
      <c r="C232" s="83">
        <v>1.21</v>
      </c>
      <c r="D232" s="83">
        <v>1.1499999999999999</v>
      </c>
      <c r="E232" s="83">
        <v>1.2</v>
      </c>
      <c r="F232" s="84">
        <v>4453900</v>
      </c>
      <c r="G232" s="83">
        <v>1.1599999999999999</v>
      </c>
      <c r="H232" s="84">
        <f>EOD_T-A232</f>
        <v>322</v>
      </c>
      <c r="I232" s="83">
        <f t="shared" si="9"/>
        <v>7.9999999999999849E-2</v>
      </c>
      <c r="J232" s="83">
        <f t="shared" si="10"/>
        <v>7.4074074074073932</v>
      </c>
      <c r="K232" s="83">
        <f>J232-NST_90DSMR</f>
        <v>6.6709825257980837</v>
      </c>
      <c r="L232" s="83">
        <f t="shared" si="11"/>
        <v>44.502007859503379</v>
      </c>
    </row>
    <row r="233" spans="1:12" x14ac:dyDescent="0.25">
      <c r="A233" s="82">
        <v>41771</v>
      </c>
      <c r="B233" s="83">
        <v>1.1200000000000001</v>
      </c>
      <c r="C233" s="83">
        <v>1.1299999999999999</v>
      </c>
      <c r="D233" s="83">
        <v>1.0900000000000001</v>
      </c>
      <c r="E233" s="83">
        <v>1.1200000000000001</v>
      </c>
      <c r="F233" s="84">
        <v>1612100</v>
      </c>
      <c r="G233" s="83">
        <v>1.08</v>
      </c>
      <c r="H233" s="84">
        <f>EOD_T-A233</f>
        <v>323</v>
      </c>
      <c r="I233" s="83">
        <f t="shared" si="9"/>
        <v>0</v>
      </c>
      <c r="J233" s="83">
        <f t="shared" si="10"/>
        <v>0</v>
      </c>
      <c r="K233" s="83">
        <f>J233-NST_90DSMR</f>
        <v>-0.73642488160930986</v>
      </c>
      <c r="L233" s="83">
        <f t="shared" si="11"/>
        <v>0.54232160625328607</v>
      </c>
    </row>
    <row r="234" spans="1:12" x14ac:dyDescent="0.25">
      <c r="A234" s="82">
        <v>41768</v>
      </c>
      <c r="B234" s="83">
        <v>1.1100000000000001</v>
      </c>
      <c r="C234" s="83">
        <v>1.1200000000000001</v>
      </c>
      <c r="D234" s="83">
        <v>1.0900000000000001</v>
      </c>
      <c r="E234" s="83">
        <v>1.1200000000000001</v>
      </c>
      <c r="F234" s="84">
        <v>1524200</v>
      </c>
      <c r="G234" s="83">
        <v>1.08</v>
      </c>
      <c r="H234" s="84">
        <f>EOD_T-A234</f>
        <v>326</v>
      </c>
      <c r="I234" s="83">
        <f t="shared" si="9"/>
        <v>0</v>
      </c>
      <c r="J234" s="83">
        <f t="shared" si="10"/>
        <v>0</v>
      </c>
      <c r="K234" s="83">
        <f>J234-NST_90DSMR</f>
        <v>-0.73642488160930986</v>
      </c>
      <c r="L234" s="83">
        <f t="shared" si="11"/>
        <v>0.54232160625328607</v>
      </c>
    </row>
    <row r="235" spans="1:12" x14ac:dyDescent="0.25">
      <c r="A235" s="82">
        <v>41767</v>
      </c>
      <c r="B235" s="83">
        <v>1.1200000000000001</v>
      </c>
      <c r="C235" s="83">
        <v>1.1299999999999999</v>
      </c>
      <c r="D235" s="83">
        <v>1.1100000000000001</v>
      </c>
      <c r="E235" s="83">
        <v>1.1200000000000001</v>
      </c>
      <c r="F235" s="84">
        <v>1937200</v>
      </c>
      <c r="G235" s="83">
        <v>1.08</v>
      </c>
      <c r="H235" s="84">
        <f>EOD_T-A235</f>
        <v>327</v>
      </c>
      <c r="I235" s="83">
        <f t="shared" si="9"/>
        <v>-4.0000000000000036E-2</v>
      </c>
      <c r="J235" s="83">
        <f t="shared" si="10"/>
        <v>-3.5714285714285738</v>
      </c>
      <c r="K235" s="83">
        <f>J235-NST_90DSMR</f>
        <v>-4.3078534530378834</v>
      </c>
      <c r="L235" s="83">
        <f t="shared" si="11"/>
        <v>18.557601372850414</v>
      </c>
    </row>
    <row r="236" spans="1:12" x14ac:dyDescent="0.25">
      <c r="A236" s="82">
        <v>41766</v>
      </c>
      <c r="B236" s="83">
        <v>1.1599999999999999</v>
      </c>
      <c r="C236" s="83">
        <v>1.17</v>
      </c>
      <c r="D236" s="83">
        <v>1.1499999999999999</v>
      </c>
      <c r="E236" s="83">
        <v>1.1599999999999999</v>
      </c>
      <c r="F236" s="84">
        <v>2417400</v>
      </c>
      <c r="G236" s="83">
        <v>1.1200000000000001</v>
      </c>
      <c r="H236" s="84">
        <f>EOD_T-A236</f>
        <v>328</v>
      </c>
      <c r="I236" s="83">
        <f t="shared" si="9"/>
        <v>2.0000000000000018E-2</v>
      </c>
      <c r="J236" s="83">
        <f t="shared" si="10"/>
        <v>1.8181818181818195</v>
      </c>
      <c r="K236" s="83">
        <f>J236-NST_90DSMR</f>
        <v>1.0817569365725097</v>
      </c>
      <c r="L236" s="83">
        <f t="shared" si="11"/>
        <v>1.1701980698227408</v>
      </c>
    </row>
    <row r="237" spans="1:12" x14ac:dyDescent="0.25">
      <c r="A237" s="82">
        <v>41765</v>
      </c>
      <c r="B237" s="83">
        <v>1.1599999999999999</v>
      </c>
      <c r="C237" s="83">
        <v>1.17</v>
      </c>
      <c r="D237" s="83">
        <v>1.1299999999999999</v>
      </c>
      <c r="E237" s="83">
        <v>1.1399999999999999</v>
      </c>
      <c r="F237" s="84">
        <v>1338500</v>
      </c>
      <c r="G237" s="83">
        <v>1.1000000000000001</v>
      </c>
      <c r="H237" s="84">
        <f>EOD_T-A237</f>
        <v>329</v>
      </c>
      <c r="I237" s="83">
        <f t="shared" si="9"/>
        <v>-1.0000000000000009E-2</v>
      </c>
      <c r="J237" s="83">
        <f t="shared" si="10"/>
        <v>-0.90090090090090158</v>
      </c>
      <c r="K237" s="83">
        <f>J237-NST_90DSMR</f>
        <v>-1.6373257825102114</v>
      </c>
      <c r="L237" s="83">
        <f t="shared" si="11"/>
        <v>2.6808357180726761</v>
      </c>
    </row>
    <row r="238" spans="1:12" x14ac:dyDescent="0.25">
      <c r="A238" s="82">
        <v>41764</v>
      </c>
      <c r="B238" s="83">
        <v>1.1299999999999999</v>
      </c>
      <c r="C238" s="83">
        <v>1.1499999999999999</v>
      </c>
      <c r="D238" s="83">
        <v>1.1200000000000001</v>
      </c>
      <c r="E238" s="83">
        <v>1.1499999999999999</v>
      </c>
      <c r="F238" s="84">
        <v>2419200</v>
      </c>
      <c r="G238" s="83">
        <v>1.1100000000000001</v>
      </c>
      <c r="H238" s="84">
        <f>EOD_T-A238</f>
        <v>330</v>
      </c>
      <c r="I238" s="83">
        <f t="shared" si="9"/>
        <v>5.0000000000000044E-2</v>
      </c>
      <c r="J238" s="83">
        <f t="shared" si="10"/>
        <v>4.7169811320754755</v>
      </c>
      <c r="K238" s="83">
        <f>J238-NST_90DSMR</f>
        <v>3.9805562504661656</v>
      </c>
      <c r="L238" s="83">
        <f t="shared" si="11"/>
        <v>15.844828063125259</v>
      </c>
    </row>
    <row r="239" spans="1:12" x14ac:dyDescent="0.25">
      <c r="A239" s="82">
        <v>41761</v>
      </c>
      <c r="B239" s="83">
        <v>1.1100000000000001</v>
      </c>
      <c r="C239" s="83">
        <v>1.1200000000000001</v>
      </c>
      <c r="D239" s="83">
        <v>1.08</v>
      </c>
      <c r="E239" s="83">
        <v>1.1000000000000001</v>
      </c>
      <c r="F239" s="84">
        <v>4239200</v>
      </c>
      <c r="G239" s="83">
        <v>1.06</v>
      </c>
      <c r="H239" s="84">
        <f>EOD_T-A239</f>
        <v>333</v>
      </c>
      <c r="I239" s="83">
        <f t="shared" si="9"/>
        <v>-3.0000000000000027E-2</v>
      </c>
      <c r="J239" s="83">
        <f t="shared" si="10"/>
        <v>-2.7522935779816535</v>
      </c>
      <c r="K239" s="83">
        <f>J239-NST_90DSMR</f>
        <v>-3.4887184595909635</v>
      </c>
      <c r="L239" s="83">
        <f t="shared" si="11"/>
        <v>12.171156490290745</v>
      </c>
    </row>
    <row r="240" spans="1:12" x14ac:dyDescent="0.25">
      <c r="A240" s="82">
        <v>41760</v>
      </c>
      <c r="B240" s="83">
        <v>1.1499999999999999</v>
      </c>
      <c r="C240" s="83">
        <v>1.1599999999999999</v>
      </c>
      <c r="D240" s="83">
        <v>1.1200000000000001</v>
      </c>
      <c r="E240" s="83">
        <v>1.1299999999999999</v>
      </c>
      <c r="F240" s="84">
        <v>1687800</v>
      </c>
      <c r="G240" s="83">
        <v>1.0900000000000001</v>
      </c>
      <c r="H240" s="84">
        <f>EOD_T-A240</f>
        <v>334</v>
      </c>
      <c r="I240" s="83">
        <f t="shared" si="9"/>
        <v>-3.9999999999999813E-2</v>
      </c>
      <c r="J240" s="83">
        <f t="shared" si="10"/>
        <v>-3.5398230088495417</v>
      </c>
      <c r="K240" s="83">
        <f>J240-NST_90DSMR</f>
        <v>-4.2762478904588512</v>
      </c>
      <c r="L240" s="83">
        <f t="shared" si="11"/>
        <v>18.286296020653776</v>
      </c>
    </row>
    <row r="241" spans="1:12" x14ac:dyDescent="0.25">
      <c r="A241" s="82">
        <v>41759</v>
      </c>
      <c r="B241" s="83">
        <v>1.1299999999999999</v>
      </c>
      <c r="C241" s="83">
        <v>1.17</v>
      </c>
      <c r="D241" s="83">
        <v>1.1299999999999999</v>
      </c>
      <c r="E241" s="83">
        <v>1.17</v>
      </c>
      <c r="F241" s="84">
        <v>1761200</v>
      </c>
      <c r="G241" s="83">
        <v>1.1299999999999999</v>
      </c>
      <c r="H241" s="84">
        <f>EOD_T-A241</f>
        <v>335</v>
      </c>
      <c r="I241" s="83">
        <f t="shared" si="9"/>
        <v>3.9999999999999813E-2</v>
      </c>
      <c r="J241" s="83">
        <f t="shared" si="10"/>
        <v>3.6697247706421847</v>
      </c>
      <c r="K241" s="83">
        <f>J241-NST_90DSMR</f>
        <v>2.9332998890328748</v>
      </c>
      <c r="L241" s="83">
        <f t="shared" si="11"/>
        <v>8.6042482390002757</v>
      </c>
    </row>
    <row r="242" spans="1:12" x14ac:dyDescent="0.25">
      <c r="A242" s="82">
        <v>41758</v>
      </c>
      <c r="B242" s="83">
        <v>1.18</v>
      </c>
      <c r="C242" s="83">
        <v>1.18</v>
      </c>
      <c r="D242" s="83">
        <v>1.1299999999999999</v>
      </c>
      <c r="E242" s="83">
        <v>1.1299999999999999</v>
      </c>
      <c r="F242" s="84">
        <v>2044500</v>
      </c>
      <c r="G242" s="83">
        <v>1.0900000000000001</v>
      </c>
      <c r="H242" s="84">
        <f>EOD_T-A242</f>
        <v>336</v>
      </c>
      <c r="I242" s="83">
        <f t="shared" si="9"/>
        <v>-5.9999999999999831E-2</v>
      </c>
      <c r="J242" s="83">
        <f t="shared" si="10"/>
        <v>-5.217391304347812</v>
      </c>
      <c r="K242" s="83">
        <f>J242-NST_90DSMR</f>
        <v>-5.9538161859571215</v>
      </c>
      <c r="L242" s="83">
        <f t="shared" si="11"/>
        <v>35.447927176165003</v>
      </c>
    </row>
    <row r="243" spans="1:12" x14ac:dyDescent="0.25">
      <c r="A243" s="82">
        <v>41757</v>
      </c>
      <c r="B243" s="83">
        <v>1.2</v>
      </c>
      <c r="C243" s="83">
        <v>1.22</v>
      </c>
      <c r="D243" s="83">
        <v>1.19</v>
      </c>
      <c r="E243" s="83">
        <v>1.2</v>
      </c>
      <c r="F243" s="84">
        <v>2095100</v>
      </c>
      <c r="G243" s="83">
        <v>1.1499999999999999</v>
      </c>
      <c r="H243" s="84">
        <f>EOD_T-A243</f>
        <v>337</v>
      </c>
      <c r="I243" s="83">
        <f t="shared" si="9"/>
        <v>2.0000000000000018E-2</v>
      </c>
      <c r="J243" s="83">
        <f t="shared" si="10"/>
        <v>1.7699115044247804</v>
      </c>
      <c r="K243" s="83">
        <f>J243-NST_90DSMR</f>
        <v>1.0334866228154707</v>
      </c>
      <c r="L243" s="83">
        <f t="shared" si="11"/>
        <v>1.0680945995385269</v>
      </c>
    </row>
    <row r="244" spans="1:12" x14ac:dyDescent="0.25">
      <c r="A244" s="82">
        <v>41754</v>
      </c>
      <c r="B244" s="83">
        <v>1.17</v>
      </c>
      <c r="C244" s="83">
        <v>1.17</v>
      </c>
      <c r="D244" s="83">
        <v>1.17</v>
      </c>
      <c r="E244" s="83">
        <v>1.17</v>
      </c>
      <c r="F244" s="84">
        <v>0</v>
      </c>
      <c r="G244" s="83">
        <v>1.1299999999999999</v>
      </c>
      <c r="H244" s="84">
        <f>EOD_T-A244</f>
        <v>340</v>
      </c>
      <c r="I244" s="83">
        <f t="shared" si="9"/>
        <v>0</v>
      </c>
      <c r="J244" s="83">
        <f t="shared" si="10"/>
        <v>0</v>
      </c>
      <c r="K244" s="83">
        <f>J244-NST_90DSMR</f>
        <v>-0.73642488160930986</v>
      </c>
      <c r="L244" s="83">
        <f t="shared" si="11"/>
        <v>0.54232160625328607</v>
      </c>
    </row>
    <row r="245" spans="1:12" x14ac:dyDescent="0.25">
      <c r="A245" s="82">
        <v>41753</v>
      </c>
      <c r="B245" s="83">
        <v>1.1499999999999999</v>
      </c>
      <c r="C245" s="83">
        <v>1.18</v>
      </c>
      <c r="D245" s="83">
        <v>1.1399999999999999</v>
      </c>
      <c r="E245" s="83">
        <v>1.17</v>
      </c>
      <c r="F245" s="84">
        <v>2325000</v>
      </c>
      <c r="G245" s="83">
        <v>1.1299999999999999</v>
      </c>
      <c r="H245" s="84">
        <f>EOD_T-A245</f>
        <v>341</v>
      </c>
      <c r="I245" s="83">
        <f t="shared" si="9"/>
        <v>2.9999999999999805E-2</v>
      </c>
      <c r="J245" s="83">
        <f t="shared" si="10"/>
        <v>2.7272727272727093</v>
      </c>
      <c r="K245" s="83">
        <f>J245-NST_90DSMR</f>
        <v>1.9908478456633993</v>
      </c>
      <c r="L245" s="83">
        <f t="shared" si="11"/>
        <v>3.9634751445825982</v>
      </c>
    </row>
    <row r="246" spans="1:12" x14ac:dyDescent="0.25">
      <c r="A246" s="82">
        <v>41752</v>
      </c>
      <c r="B246" s="83">
        <v>1.1000000000000001</v>
      </c>
      <c r="C246" s="83">
        <v>1.1399999999999999</v>
      </c>
      <c r="D246" s="83">
        <v>1.0900000000000001</v>
      </c>
      <c r="E246" s="83">
        <v>1.1399999999999999</v>
      </c>
      <c r="F246" s="84">
        <v>1354500</v>
      </c>
      <c r="G246" s="83">
        <v>1.1000000000000001</v>
      </c>
      <c r="H246" s="84">
        <f>EOD_T-A246</f>
        <v>342</v>
      </c>
      <c r="I246" s="83">
        <f t="shared" si="9"/>
        <v>4.0000000000000036E-2</v>
      </c>
      <c r="J246" s="83">
        <f t="shared" si="10"/>
        <v>3.7735849056603805</v>
      </c>
      <c r="K246" s="83">
        <f>J246-NST_90DSMR</f>
        <v>3.0371600240510706</v>
      </c>
      <c r="L246" s="83">
        <f t="shared" si="11"/>
        <v>9.2243410116939</v>
      </c>
    </row>
    <row r="247" spans="1:12" x14ac:dyDescent="0.25">
      <c r="A247" s="82">
        <v>41751</v>
      </c>
      <c r="B247" s="83">
        <v>1.1200000000000001</v>
      </c>
      <c r="C247" s="83">
        <v>1.1299999999999999</v>
      </c>
      <c r="D247" s="83">
        <v>1.0900000000000001</v>
      </c>
      <c r="E247" s="83">
        <v>1.1000000000000001</v>
      </c>
      <c r="F247" s="84">
        <v>2533900</v>
      </c>
      <c r="G247" s="83">
        <v>1.06</v>
      </c>
      <c r="H247" s="84">
        <f>EOD_T-A247</f>
        <v>343</v>
      </c>
      <c r="I247" s="83">
        <f t="shared" si="9"/>
        <v>-4.0000000000000036E-2</v>
      </c>
      <c r="J247" s="83">
        <f t="shared" si="10"/>
        <v>-3.6363636363636389</v>
      </c>
      <c r="K247" s="83">
        <f>J247-NST_90DSMR</f>
        <v>-4.3727885179729489</v>
      </c>
      <c r="L247" s="83">
        <f t="shared" si="11"/>
        <v>19.121279422916057</v>
      </c>
    </row>
    <row r="248" spans="1:12" x14ac:dyDescent="0.25">
      <c r="A248" s="82">
        <v>41750</v>
      </c>
      <c r="B248" s="83">
        <v>1.1399999999999999</v>
      </c>
      <c r="C248" s="83">
        <v>1.1399999999999999</v>
      </c>
      <c r="D248" s="83">
        <v>1.1399999999999999</v>
      </c>
      <c r="E248" s="83">
        <v>1.1399999999999999</v>
      </c>
      <c r="F248" s="84">
        <v>0</v>
      </c>
      <c r="G248" s="83">
        <v>1.1000000000000001</v>
      </c>
      <c r="H248" s="84">
        <f>EOD_T-A248</f>
        <v>344</v>
      </c>
      <c r="I248" s="83">
        <f t="shared" si="9"/>
        <v>0</v>
      </c>
      <c r="J248" s="83">
        <f t="shared" si="10"/>
        <v>0</v>
      </c>
      <c r="K248" s="83">
        <f>J248-NST_90DSMR</f>
        <v>-0.73642488160930986</v>
      </c>
      <c r="L248" s="83">
        <f t="shared" si="11"/>
        <v>0.54232160625328607</v>
      </c>
    </row>
    <row r="249" spans="1:12" x14ac:dyDescent="0.25">
      <c r="A249" s="82">
        <v>41747</v>
      </c>
      <c r="B249" s="83">
        <v>1.1399999999999999</v>
      </c>
      <c r="C249" s="83">
        <v>1.1399999999999999</v>
      </c>
      <c r="D249" s="83">
        <v>1.1399999999999999</v>
      </c>
      <c r="E249" s="83">
        <v>1.1399999999999999</v>
      </c>
      <c r="F249" s="84">
        <v>0</v>
      </c>
      <c r="G249" s="83">
        <v>1.1000000000000001</v>
      </c>
      <c r="H249" s="84">
        <f>EOD_T-A249</f>
        <v>347</v>
      </c>
      <c r="I249" s="83">
        <f t="shared" si="9"/>
        <v>0</v>
      </c>
      <c r="J249" s="83">
        <f t="shared" si="10"/>
        <v>0</v>
      </c>
      <c r="K249" s="83">
        <f>J249-NST_90DSMR</f>
        <v>-0.73642488160930986</v>
      </c>
      <c r="L249" s="83">
        <f t="shared" si="11"/>
        <v>0.54232160625328607</v>
      </c>
    </row>
    <row r="250" spans="1:12" x14ac:dyDescent="0.25">
      <c r="A250" s="82">
        <v>41746</v>
      </c>
      <c r="B250" s="83">
        <v>1.1299999999999999</v>
      </c>
      <c r="C250" s="83">
        <v>1.1499999999999999</v>
      </c>
      <c r="D250" s="83">
        <v>1.1200000000000001</v>
      </c>
      <c r="E250" s="83">
        <v>1.1399999999999999</v>
      </c>
      <c r="F250" s="84">
        <v>1060300</v>
      </c>
      <c r="G250" s="83">
        <v>1.1000000000000001</v>
      </c>
      <c r="H250" s="84">
        <f>EOD_T-A250</f>
        <v>348</v>
      </c>
      <c r="I250" s="83">
        <f t="shared" si="9"/>
        <v>1.0000000000000009E-2</v>
      </c>
      <c r="J250" s="83">
        <f t="shared" si="10"/>
        <v>0.91743119266055118</v>
      </c>
      <c r="K250" s="83">
        <f>J250-NST_90DSMR</f>
        <v>0.18100631105124132</v>
      </c>
      <c r="L250" s="83">
        <f t="shared" si="11"/>
        <v>3.2763284640378726E-2</v>
      </c>
    </row>
    <row r="251" spans="1:12" x14ac:dyDescent="0.25">
      <c r="A251" s="82">
        <v>41745</v>
      </c>
      <c r="B251" s="83">
        <v>1.1399999999999999</v>
      </c>
      <c r="C251" s="83">
        <v>1.1399999999999999</v>
      </c>
      <c r="D251" s="83">
        <v>1.1200000000000001</v>
      </c>
      <c r="E251" s="83">
        <v>1.1299999999999999</v>
      </c>
      <c r="F251" s="84">
        <v>1675400</v>
      </c>
      <c r="G251" s="83">
        <v>1.0900000000000001</v>
      </c>
      <c r="H251" s="84">
        <f>EOD_T-A251</f>
        <v>349</v>
      </c>
      <c r="I251" s="83">
        <f t="shared" si="9"/>
        <v>-2.0000000000000018E-2</v>
      </c>
      <c r="J251" s="83">
        <f t="shared" si="10"/>
        <v>-1.8018018018018032</v>
      </c>
      <c r="K251" s="83">
        <f>J251-NST_90DSMR</f>
        <v>-2.5382266834111129</v>
      </c>
      <c r="L251" s="83">
        <f t="shared" si="11"/>
        <v>6.4425946963801781</v>
      </c>
    </row>
    <row r="252" spans="1:12" x14ac:dyDescent="0.25">
      <c r="A252" s="82">
        <v>41744</v>
      </c>
      <c r="B252" s="83">
        <v>1.1499999999999999</v>
      </c>
      <c r="C252" s="83">
        <v>1.1599999999999999</v>
      </c>
      <c r="D252" s="83">
        <v>1.1399999999999999</v>
      </c>
      <c r="E252" s="83">
        <v>1.1499999999999999</v>
      </c>
      <c r="F252" s="84">
        <v>2237200</v>
      </c>
      <c r="G252" s="83">
        <v>1.1100000000000001</v>
      </c>
      <c r="H252" s="84">
        <f>EOD_T-A252</f>
        <v>350</v>
      </c>
      <c r="I252" s="83">
        <f t="shared" si="9"/>
        <v>0</v>
      </c>
      <c r="J252" s="83">
        <f t="shared" si="10"/>
        <v>0</v>
      </c>
      <c r="K252" s="83">
        <f>J252-NST_90DSMR</f>
        <v>-0.73642488160930986</v>
      </c>
      <c r="L252" s="83">
        <f t="shared" si="11"/>
        <v>0.54232160625328607</v>
      </c>
    </row>
    <row r="253" spans="1:12" x14ac:dyDescent="0.25">
      <c r="A253" s="82">
        <v>41743</v>
      </c>
      <c r="B253" s="83">
        <v>1.17</v>
      </c>
      <c r="C253" s="83">
        <v>1.17</v>
      </c>
      <c r="D253" s="83">
        <v>1.1499999999999999</v>
      </c>
      <c r="E253" s="83">
        <v>1.1499999999999999</v>
      </c>
      <c r="F253" s="84">
        <v>1692500</v>
      </c>
      <c r="G253" s="83">
        <v>1.1100000000000001</v>
      </c>
      <c r="H253" s="84">
        <f>EOD_T-A253</f>
        <v>351</v>
      </c>
      <c r="I253" s="83">
        <f t="shared" si="9"/>
        <v>-1.0000000000000009E-2</v>
      </c>
      <c r="J253" s="83">
        <f t="shared" si="10"/>
        <v>-0.89285714285714346</v>
      </c>
      <c r="K253" s="83">
        <f>J253-NST_90DSMR</f>
        <v>-1.6292820244664532</v>
      </c>
      <c r="L253" s="83">
        <f t="shared" si="11"/>
        <v>2.6545599152495041</v>
      </c>
    </row>
    <row r="254" spans="1:12" x14ac:dyDescent="0.25">
      <c r="A254" s="82">
        <v>41740</v>
      </c>
      <c r="B254" s="83">
        <v>1.2</v>
      </c>
      <c r="C254" s="83">
        <v>1.2</v>
      </c>
      <c r="D254" s="83">
        <v>1.1599999999999999</v>
      </c>
      <c r="E254" s="83">
        <v>1.1599999999999999</v>
      </c>
      <c r="F254" s="84">
        <v>2429600</v>
      </c>
      <c r="G254" s="83">
        <v>1.1200000000000001</v>
      </c>
      <c r="H254" s="84">
        <f>EOD_T-A254</f>
        <v>354</v>
      </c>
      <c r="I254" s="83">
        <f t="shared" si="9"/>
        <v>-4.9999999999999822E-2</v>
      </c>
      <c r="J254" s="83">
        <f t="shared" si="10"/>
        <v>-4.2735042735042583</v>
      </c>
      <c r="K254" s="83">
        <f>J254-NST_90DSMR</f>
        <v>-5.0099291551135678</v>
      </c>
      <c r="L254" s="83">
        <f t="shared" si="11"/>
        <v>25.099390139256947</v>
      </c>
    </row>
    <row r="255" spans="1:12" x14ac:dyDescent="0.25">
      <c r="A255" s="82">
        <v>41739</v>
      </c>
      <c r="B255" s="83">
        <v>1.1599999999999999</v>
      </c>
      <c r="C255" s="83">
        <v>1.21</v>
      </c>
      <c r="D255" s="83">
        <v>1.1499999999999999</v>
      </c>
      <c r="E255" s="83">
        <v>1.21</v>
      </c>
      <c r="F255" s="84">
        <v>5116000</v>
      </c>
      <c r="G255" s="83">
        <v>1.17</v>
      </c>
      <c r="H255" s="84">
        <f>EOD_T-A255</f>
        <v>355</v>
      </c>
      <c r="I255" s="83">
        <f t="shared" si="9"/>
        <v>5.9999999999999831E-2</v>
      </c>
      <c r="J255" s="83">
        <f t="shared" si="10"/>
        <v>5.4054054054053902</v>
      </c>
      <c r="K255" s="83">
        <f>J255-NST_90DSMR</f>
        <v>4.6689805237960806</v>
      </c>
      <c r="L255" s="83">
        <f t="shared" si="11"/>
        <v>21.799379131587123</v>
      </c>
    </row>
    <row r="256" spans="1:12" x14ac:dyDescent="0.25">
      <c r="A256" s="82">
        <v>41738</v>
      </c>
      <c r="B256" s="83">
        <v>1.1499999999999999</v>
      </c>
      <c r="C256" s="83">
        <v>1.17</v>
      </c>
      <c r="D256" s="83">
        <v>1.1399999999999999</v>
      </c>
      <c r="E256" s="83">
        <v>1.1499999999999999</v>
      </c>
      <c r="F256" s="84">
        <v>3220000</v>
      </c>
      <c r="G256" s="83">
        <v>1.1100000000000001</v>
      </c>
      <c r="H256" s="84">
        <f>EOD_T-A256</f>
        <v>356</v>
      </c>
      <c r="I256" s="83">
        <f t="shared" si="9"/>
        <v>3.0000000000000027E-2</v>
      </c>
      <c r="J256" s="83">
        <f t="shared" si="10"/>
        <v>2.7777777777777799</v>
      </c>
      <c r="K256" s="83">
        <f>J256-NST_90DSMR</f>
        <v>2.0413528961684699</v>
      </c>
      <c r="L256" s="83">
        <f t="shared" si="11"/>
        <v>4.1671216466954002</v>
      </c>
    </row>
    <row r="257" spans="1:12" x14ac:dyDescent="0.25">
      <c r="A257" s="82">
        <v>41737</v>
      </c>
      <c r="B257" s="83">
        <v>1.07</v>
      </c>
      <c r="C257" s="83">
        <v>1.1200000000000001</v>
      </c>
      <c r="D257" s="83">
        <v>1.06</v>
      </c>
      <c r="E257" s="83">
        <v>1.1200000000000001</v>
      </c>
      <c r="F257" s="84">
        <v>3126400</v>
      </c>
      <c r="G257" s="83">
        <v>1.08</v>
      </c>
      <c r="H257" s="84">
        <f>EOD_T-A257</f>
        <v>357</v>
      </c>
      <c r="I257" s="83">
        <f t="shared" si="9"/>
        <v>3.0000000000000027E-2</v>
      </c>
      <c r="J257" s="83">
        <f t="shared" si="10"/>
        <v>2.8571428571428594</v>
      </c>
      <c r="K257" s="83">
        <f>J257-NST_90DSMR</f>
        <v>2.1207179755335495</v>
      </c>
      <c r="L257" s="83">
        <f t="shared" si="11"/>
        <v>4.4974447317511164</v>
      </c>
    </row>
    <row r="258" spans="1:12" x14ac:dyDescent="0.25">
      <c r="A258" s="82">
        <v>41736</v>
      </c>
      <c r="B258" s="83">
        <v>1.1100000000000001</v>
      </c>
      <c r="C258" s="83">
        <v>1.1200000000000001</v>
      </c>
      <c r="D258" s="83">
        <v>1.07</v>
      </c>
      <c r="E258" s="83">
        <v>1.0900000000000001</v>
      </c>
      <c r="F258" s="84">
        <v>2632900</v>
      </c>
      <c r="G258" s="83">
        <v>1.05</v>
      </c>
      <c r="H258" s="84">
        <f>EOD_T-A258</f>
        <v>358</v>
      </c>
      <c r="I258" s="83">
        <f t="shared" si="9"/>
        <v>0</v>
      </c>
      <c r="J258" s="83">
        <f t="shared" si="10"/>
        <v>0</v>
      </c>
      <c r="K258" s="83">
        <f>J258-NST_90DSMR</f>
        <v>-0.73642488160930986</v>
      </c>
      <c r="L258" s="83">
        <f t="shared" si="11"/>
        <v>0.54232160625328607</v>
      </c>
    </row>
    <row r="259" spans="1:12" x14ac:dyDescent="0.25">
      <c r="A259" s="82">
        <v>41733</v>
      </c>
      <c r="B259" s="83">
        <v>1.0900000000000001</v>
      </c>
      <c r="C259" s="83">
        <v>1.1000000000000001</v>
      </c>
      <c r="D259" s="83">
        <v>1.07</v>
      </c>
      <c r="E259" s="83">
        <v>1.0900000000000001</v>
      </c>
      <c r="F259" s="84">
        <v>1332500</v>
      </c>
      <c r="G259" s="83">
        <v>1.05</v>
      </c>
      <c r="H259" s="84">
        <f>EOD_T-A259</f>
        <v>361</v>
      </c>
      <c r="I259" s="83">
        <f t="shared" si="9"/>
        <v>-1.0000000000000009E-2</v>
      </c>
      <c r="J259" s="83">
        <f t="shared" ref="J259:J322" si="12">I259/G260*100</f>
        <v>-0.94339622641509513</v>
      </c>
      <c r="K259" s="83">
        <f>J259-NST_90DSMR</f>
        <v>-1.679821108024405</v>
      </c>
      <c r="L259" s="83">
        <f t="shared" ref="L259:L322" si="13">K259*K259</f>
        <v>2.8217989549643399</v>
      </c>
    </row>
    <row r="260" spans="1:12" x14ac:dyDescent="0.25">
      <c r="A260" s="82">
        <v>41732</v>
      </c>
      <c r="B260" s="83">
        <v>1.0900000000000001</v>
      </c>
      <c r="C260" s="83">
        <v>1.1000000000000001</v>
      </c>
      <c r="D260" s="83">
        <v>1.0900000000000001</v>
      </c>
      <c r="E260" s="83">
        <v>1.1000000000000001</v>
      </c>
      <c r="F260" s="84">
        <v>1986800</v>
      </c>
      <c r="G260" s="83">
        <v>1.06</v>
      </c>
      <c r="H260" s="84">
        <f>EOD_T-A260</f>
        <v>362</v>
      </c>
      <c r="I260" s="83">
        <f t="shared" si="9"/>
        <v>4.0000000000000036E-2</v>
      </c>
      <c r="J260" s="83">
        <f t="shared" si="12"/>
        <v>3.9215686274509838</v>
      </c>
      <c r="K260" s="83">
        <f>J260-NST_90DSMR</f>
        <v>3.1851437458416738</v>
      </c>
      <c r="L260" s="83">
        <f t="shared" si="13"/>
        <v>10.145140681674329</v>
      </c>
    </row>
    <row r="261" spans="1:12" x14ac:dyDescent="0.25">
      <c r="A261" s="82">
        <v>41731</v>
      </c>
      <c r="B261" s="83">
        <v>1.04</v>
      </c>
      <c r="C261" s="83">
        <v>1.07</v>
      </c>
      <c r="D261" s="83">
        <v>1.03</v>
      </c>
      <c r="E261" s="83">
        <v>1.06</v>
      </c>
      <c r="F261" s="84">
        <v>3490400</v>
      </c>
      <c r="G261" s="83">
        <v>1.02</v>
      </c>
      <c r="H261" s="84">
        <f>EOD_T-A261</f>
        <v>363</v>
      </c>
      <c r="I261" s="83">
        <f t="shared" si="9"/>
        <v>0</v>
      </c>
      <c r="J261" s="83">
        <f t="shared" si="12"/>
        <v>0</v>
      </c>
      <c r="K261" s="83">
        <f>J261-NST_90DSMR</f>
        <v>-0.73642488160930986</v>
      </c>
      <c r="L261" s="83">
        <f t="shared" si="13"/>
        <v>0.54232160625328607</v>
      </c>
    </row>
    <row r="262" spans="1:12" x14ac:dyDescent="0.25">
      <c r="A262" s="82">
        <v>41730</v>
      </c>
      <c r="B262" s="83">
        <v>1.1000000000000001</v>
      </c>
      <c r="C262" s="83">
        <v>1.1000000000000001</v>
      </c>
      <c r="D262" s="83">
        <v>1.06</v>
      </c>
      <c r="E262" s="83">
        <v>1.06</v>
      </c>
      <c r="F262" s="84">
        <v>2677800</v>
      </c>
      <c r="G262" s="83">
        <v>1.02</v>
      </c>
      <c r="H262" s="84">
        <f>EOD_T-A262</f>
        <v>364</v>
      </c>
      <c r="I262" s="83">
        <f t="shared" si="9"/>
        <v>-7.0000000000000062E-2</v>
      </c>
      <c r="J262" s="83">
        <f t="shared" si="12"/>
        <v>-6.4220183486238591</v>
      </c>
      <c r="K262" s="83">
        <f>J262-NST_90DSMR</f>
        <v>-7.1584432302331686</v>
      </c>
      <c r="L262" s="83">
        <f t="shared" si="13"/>
        <v>51.243309480471083</v>
      </c>
    </row>
    <row r="263" spans="1:12" x14ac:dyDescent="0.25">
      <c r="A263" s="82">
        <v>41729</v>
      </c>
      <c r="B263" s="83">
        <v>1.1000000000000001</v>
      </c>
      <c r="C263" s="83">
        <v>1.1399999999999999</v>
      </c>
      <c r="D263" s="83">
        <v>1.07</v>
      </c>
      <c r="E263" s="83">
        <v>1.1299999999999999</v>
      </c>
      <c r="F263" s="84">
        <v>3080700</v>
      </c>
      <c r="G263" s="83">
        <v>1.0900000000000001</v>
      </c>
      <c r="H263" s="84">
        <f>EOD_T-A263</f>
        <v>365</v>
      </c>
      <c r="I263" s="83">
        <f t="shared" si="9"/>
        <v>1.0900000000000001</v>
      </c>
      <c r="J263" s="83" t="e">
        <f t="shared" si="12"/>
        <v>#DIV/0!</v>
      </c>
      <c r="K263" s="83" t="e">
        <f>J263-NST_90DSMR</f>
        <v>#DIV/0!</v>
      </c>
      <c r="L263" s="83" t="e">
        <f t="shared" si="13"/>
        <v>#DIV/0!</v>
      </c>
    </row>
  </sheetData>
  <sortState ref="A4:G263">
    <sortCondition descending="1" ref="A2"/>
  </sortState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62"/>
  <sheetViews>
    <sheetView topLeftCell="A4" zoomScale="85" zoomScaleNormal="85" workbookViewId="0">
      <selection activeCell="K4" sqref="K4"/>
    </sheetView>
  </sheetViews>
  <sheetFormatPr defaultRowHeight="15" x14ac:dyDescent="0.25"/>
  <cols>
    <col min="1" max="7" width="10.7109375" customWidth="1"/>
  </cols>
  <sheetData>
    <row r="1" spans="1:12" x14ac:dyDescent="0.25">
      <c r="A1" t="s">
        <v>1189</v>
      </c>
    </row>
    <row r="2" spans="1:12" x14ac:dyDescent="0.25">
      <c r="A2" t="s">
        <v>0</v>
      </c>
      <c r="B2" t="s">
        <v>695</v>
      </c>
      <c r="C2" t="s">
        <v>696</v>
      </c>
      <c r="D2" t="s">
        <v>697</v>
      </c>
      <c r="E2" t="s">
        <v>698</v>
      </c>
      <c r="F2" t="s">
        <v>699</v>
      </c>
      <c r="G2" t="s">
        <v>700</v>
      </c>
      <c r="H2" t="s">
        <v>701</v>
      </c>
      <c r="I2" t="s">
        <v>704</v>
      </c>
      <c r="J2" t="s">
        <v>715</v>
      </c>
      <c r="K2" t="s">
        <v>707</v>
      </c>
      <c r="L2" t="s">
        <v>708</v>
      </c>
    </row>
    <row r="3" spans="1:12" x14ac:dyDescent="0.25">
      <c r="A3" s="82">
        <v>42093</v>
      </c>
      <c r="B3" s="83">
        <v>1.36</v>
      </c>
      <c r="C3" s="83">
        <v>1.36</v>
      </c>
      <c r="D3" s="83">
        <v>1.34</v>
      </c>
      <c r="E3" s="83">
        <v>1.34</v>
      </c>
      <c r="F3" s="84">
        <v>2343000</v>
      </c>
      <c r="G3" s="83">
        <v>1.34</v>
      </c>
      <c r="H3" s="84">
        <f>EOD_T-A3</f>
        <v>1</v>
      </c>
      <c r="I3" s="83">
        <f t="shared" ref="I3:I66" si="0">G3-G4</f>
        <v>-2.0000000000000018E-2</v>
      </c>
      <c r="J3" s="83">
        <f t="shared" ref="J3:J66" si="1">I3/G4*100</f>
        <v>-1.4705882352941189</v>
      </c>
      <c r="K3" s="83">
        <f>J3-MYR_90DSMR</f>
        <v>-1.4222041429608239</v>
      </c>
      <c r="L3" s="83">
        <f t="shared" ref="L3:L66" si="2">K3*K3</f>
        <v>2.0226646242549315</v>
      </c>
    </row>
    <row r="4" spans="1:12" x14ac:dyDescent="0.25">
      <c r="A4" s="82">
        <v>42090</v>
      </c>
      <c r="B4" s="83">
        <v>1.35</v>
      </c>
      <c r="C4" s="83">
        <v>1.36</v>
      </c>
      <c r="D4" s="83">
        <v>1.35</v>
      </c>
      <c r="E4" s="83">
        <v>1.36</v>
      </c>
      <c r="F4" s="84">
        <v>7024000</v>
      </c>
      <c r="G4" s="83">
        <v>1.36</v>
      </c>
      <c r="H4" s="84">
        <f>EOD_T-A4</f>
        <v>4</v>
      </c>
      <c r="I4" s="83">
        <f t="shared" si="0"/>
        <v>1.0000000000000009E-2</v>
      </c>
      <c r="J4" s="83">
        <f t="shared" si="1"/>
        <v>0.74074074074074137</v>
      </c>
      <c r="K4" s="83">
        <f>J4-MYR_90DSMR</f>
        <v>0.78912483307403636</v>
      </c>
      <c r="L4" s="83">
        <f t="shared" si="2"/>
        <v>0.62271800217412576</v>
      </c>
    </row>
    <row r="5" spans="1:12" x14ac:dyDescent="0.25">
      <c r="A5" s="82">
        <v>42089</v>
      </c>
      <c r="B5" s="83">
        <v>1.34</v>
      </c>
      <c r="C5" s="83">
        <v>1.36</v>
      </c>
      <c r="D5" s="83">
        <v>1.32</v>
      </c>
      <c r="E5" s="83">
        <v>1.35</v>
      </c>
      <c r="F5" s="84">
        <v>6821300</v>
      </c>
      <c r="G5" s="83">
        <v>1.35</v>
      </c>
      <c r="H5" s="84">
        <f>EOD_T-A5</f>
        <v>5</v>
      </c>
      <c r="I5" s="83">
        <f t="shared" si="0"/>
        <v>-5.9999999999999831E-2</v>
      </c>
      <c r="J5" s="83">
        <f t="shared" si="1"/>
        <v>-4.2553191489361586</v>
      </c>
      <c r="K5" s="83">
        <f>J5-MYR_90DSMR</f>
        <v>-4.2069350566028634</v>
      </c>
      <c r="L5" s="83">
        <f t="shared" si="2"/>
        <v>17.698302570474137</v>
      </c>
    </row>
    <row r="6" spans="1:12" x14ac:dyDescent="0.25">
      <c r="A6" s="82">
        <v>42088</v>
      </c>
      <c r="B6" s="83">
        <v>1.36</v>
      </c>
      <c r="C6" s="83">
        <v>1.43</v>
      </c>
      <c r="D6" s="83">
        <v>1.36</v>
      </c>
      <c r="E6" s="83">
        <v>1.41</v>
      </c>
      <c r="F6" s="84">
        <v>17483900</v>
      </c>
      <c r="G6" s="83">
        <v>1.41</v>
      </c>
      <c r="H6" s="84">
        <f>EOD_T-A6</f>
        <v>6</v>
      </c>
      <c r="I6" s="83">
        <f t="shared" si="0"/>
        <v>4.9999999999999822E-2</v>
      </c>
      <c r="J6" s="83">
        <f t="shared" si="1"/>
        <v>3.6764705882352811</v>
      </c>
      <c r="K6" s="83">
        <f>J6-MYR_90DSMR</f>
        <v>3.7248546805685758</v>
      </c>
      <c r="L6" s="83">
        <f t="shared" si="2"/>
        <v>13.874542391353627</v>
      </c>
    </row>
    <row r="7" spans="1:12" x14ac:dyDescent="0.25">
      <c r="A7" s="82">
        <v>42087</v>
      </c>
      <c r="B7" s="83">
        <v>1.37</v>
      </c>
      <c r="C7" s="83">
        <v>1.37</v>
      </c>
      <c r="D7" s="83">
        <v>1.35</v>
      </c>
      <c r="E7" s="83">
        <v>1.36</v>
      </c>
      <c r="F7" s="84">
        <v>10849000</v>
      </c>
      <c r="G7" s="83">
        <v>1.36</v>
      </c>
      <c r="H7" s="84">
        <f>EOD_T-A7</f>
        <v>7</v>
      </c>
      <c r="I7" s="83">
        <f t="shared" si="0"/>
        <v>1.0000000000000009E-2</v>
      </c>
      <c r="J7" s="83">
        <f t="shared" si="1"/>
        <v>0.74074074074074137</v>
      </c>
      <c r="K7" s="83">
        <f>J7-MYR_90DSMR</f>
        <v>0.78912483307403636</v>
      </c>
      <c r="L7" s="83">
        <f t="shared" si="2"/>
        <v>0.62271800217412576</v>
      </c>
    </row>
    <row r="8" spans="1:12" x14ac:dyDescent="0.25">
      <c r="A8" s="82">
        <v>42086</v>
      </c>
      <c r="B8" s="83">
        <v>1.35</v>
      </c>
      <c r="C8" s="83">
        <v>1.37</v>
      </c>
      <c r="D8" s="83">
        <v>1.35</v>
      </c>
      <c r="E8" s="83">
        <v>1.35</v>
      </c>
      <c r="F8" s="84">
        <v>9026900</v>
      </c>
      <c r="G8" s="83">
        <v>1.35</v>
      </c>
      <c r="H8" s="84">
        <f>EOD_T-A8</f>
        <v>8</v>
      </c>
      <c r="I8" s="83">
        <f t="shared" si="0"/>
        <v>0</v>
      </c>
      <c r="J8" s="83">
        <f t="shared" si="1"/>
        <v>0</v>
      </c>
      <c r="K8" s="83">
        <f>J8-MYR_90DSMR</f>
        <v>4.8384092333294972E-2</v>
      </c>
      <c r="L8" s="83">
        <f t="shared" si="2"/>
        <v>2.3410203909168133E-3</v>
      </c>
    </row>
    <row r="9" spans="1:12" x14ac:dyDescent="0.25">
      <c r="A9" s="82">
        <v>42083</v>
      </c>
      <c r="B9" s="83">
        <v>1.38</v>
      </c>
      <c r="C9" s="83">
        <v>1.38</v>
      </c>
      <c r="D9" s="83">
        <v>1.35</v>
      </c>
      <c r="E9" s="83">
        <v>1.35</v>
      </c>
      <c r="F9" s="84">
        <v>22189900</v>
      </c>
      <c r="G9" s="83">
        <v>1.35</v>
      </c>
      <c r="H9" s="84">
        <f>EOD_T-A9</f>
        <v>11</v>
      </c>
      <c r="I9" s="83">
        <f t="shared" si="0"/>
        <v>-2.9999999999999805E-2</v>
      </c>
      <c r="J9" s="83">
        <f t="shared" si="1"/>
        <v>-2.173913043478247</v>
      </c>
      <c r="K9" s="83">
        <f>J9-MYR_90DSMR</f>
        <v>-2.1255289511449522</v>
      </c>
      <c r="L9" s="83">
        <f t="shared" si="2"/>
        <v>4.5178733221553609</v>
      </c>
    </row>
    <row r="10" spans="1:12" x14ac:dyDescent="0.25">
      <c r="A10" s="82">
        <v>42082</v>
      </c>
      <c r="B10" s="83">
        <v>1.36</v>
      </c>
      <c r="C10" s="83">
        <v>1.45</v>
      </c>
      <c r="D10" s="83">
        <v>1.34</v>
      </c>
      <c r="E10" s="83">
        <v>1.38</v>
      </c>
      <c r="F10" s="84">
        <v>19440300</v>
      </c>
      <c r="G10" s="83">
        <v>1.38</v>
      </c>
      <c r="H10" s="84">
        <f>EOD_T-A10</f>
        <v>12</v>
      </c>
      <c r="I10" s="83">
        <f t="shared" si="0"/>
        <v>-0.19000000000000017</v>
      </c>
      <c r="J10" s="83">
        <f t="shared" si="1"/>
        <v>-12.101910828025488</v>
      </c>
      <c r="K10" s="83">
        <f>J10-MYR_90DSMR</f>
        <v>-12.053526735692193</v>
      </c>
      <c r="L10" s="83">
        <f t="shared" si="2"/>
        <v>145.28750676804648</v>
      </c>
    </row>
    <row r="11" spans="1:12" x14ac:dyDescent="0.25">
      <c r="A11" s="82">
        <v>42080</v>
      </c>
      <c r="B11" s="83">
        <v>1.59</v>
      </c>
      <c r="C11" s="83">
        <v>1.6</v>
      </c>
      <c r="D11" s="83">
        <v>1.54</v>
      </c>
      <c r="E11" s="83">
        <v>1.57</v>
      </c>
      <c r="F11" s="84">
        <v>5046600</v>
      </c>
      <c r="G11" s="83">
        <v>1.57</v>
      </c>
      <c r="H11" s="84">
        <f>EOD_T-A11</f>
        <v>14</v>
      </c>
      <c r="I11" s="83">
        <f t="shared" si="0"/>
        <v>-2.0000000000000018E-2</v>
      </c>
      <c r="J11" s="83">
        <f t="shared" si="1"/>
        <v>-1.2578616352201268</v>
      </c>
      <c r="K11" s="83">
        <f>J11-MYR_90DSMR</f>
        <v>-1.2094775428868318</v>
      </c>
      <c r="L11" s="83">
        <f t="shared" si="2"/>
        <v>1.4628359267475681</v>
      </c>
    </row>
    <row r="12" spans="1:12" x14ac:dyDescent="0.25">
      <c r="A12" s="82">
        <v>42079</v>
      </c>
      <c r="B12" s="83">
        <v>1.56</v>
      </c>
      <c r="C12" s="83">
        <v>1.6</v>
      </c>
      <c r="D12" s="83">
        <v>1.55</v>
      </c>
      <c r="E12" s="83">
        <v>1.59</v>
      </c>
      <c r="F12" s="84">
        <v>3192400</v>
      </c>
      <c r="G12" s="83">
        <v>1.59</v>
      </c>
      <c r="H12" s="84">
        <f>EOD_T-A12</f>
        <v>15</v>
      </c>
      <c r="I12" s="83">
        <f t="shared" si="0"/>
        <v>2.0000000000000018E-2</v>
      </c>
      <c r="J12" s="83">
        <f t="shared" si="1"/>
        <v>1.2738853503184724</v>
      </c>
      <c r="K12" s="83">
        <f>J12-MYR_90DSMR</f>
        <v>1.3222694426517674</v>
      </c>
      <c r="L12" s="83">
        <f t="shared" si="2"/>
        <v>1.7483964789706155</v>
      </c>
    </row>
    <row r="13" spans="1:12" x14ac:dyDescent="0.25">
      <c r="A13" s="82">
        <v>42076</v>
      </c>
      <c r="B13" s="83">
        <v>1.6</v>
      </c>
      <c r="C13" s="83">
        <v>1.6</v>
      </c>
      <c r="D13" s="83">
        <v>1.57</v>
      </c>
      <c r="E13" s="83">
        <v>1.57</v>
      </c>
      <c r="F13" s="84">
        <v>4484200</v>
      </c>
      <c r="G13" s="83">
        <v>1.57</v>
      </c>
      <c r="H13" s="84">
        <f>EOD_T-A13</f>
        <v>18</v>
      </c>
      <c r="I13" s="83">
        <f t="shared" si="0"/>
        <v>-3.0000000000000027E-2</v>
      </c>
      <c r="J13" s="83">
        <f t="shared" si="1"/>
        <v>-1.8750000000000018</v>
      </c>
      <c r="K13" s="83">
        <f>J13-MYR_90DSMR</f>
        <v>-1.8266159076667068</v>
      </c>
      <c r="L13" s="83">
        <f t="shared" si="2"/>
        <v>3.3365256741410669</v>
      </c>
    </row>
    <row r="14" spans="1:12" x14ac:dyDescent="0.25">
      <c r="A14" s="82">
        <v>42075</v>
      </c>
      <c r="B14" s="83">
        <v>1.62</v>
      </c>
      <c r="C14" s="83">
        <v>1.66</v>
      </c>
      <c r="D14" s="83">
        <v>1.59</v>
      </c>
      <c r="E14" s="83">
        <v>1.6</v>
      </c>
      <c r="F14" s="84">
        <v>4016100</v>
      </c>
      <c r="G14" s="83">
        <v>1.6</v>
      </c>
      <c r="H14" s="84">
        <f>EOD_T-A14</f>
        <v>19</v>
      </c>
      <c r="I14" s="83">
        <f t="shared" si="0"/>
        <v>-2.0000000000000018E-2</v>
      </c>
      <c r="J14" s="83">
        <f t="shared" si="1"/>
        <v>-1.2345679012345689</v>
      </c>
      <c r="K14" s="83">
        <f>J14-MYR_90DSMR</f>
        <v>-1.186183808901274</v>
      </c>
      <c r="L14" s="83">
        <f t="shared" si="2"/>
        <v>1.4070320284995339</v>
      </c>
    </row>
    <row r="15" spans="1:12" x14ac:dyDescent="0.25">
      <c r="A15" s="82">
        <v>42074</v>
      </c>
      <c r="B15" s="83">
        <v>1.66</v>
      </c>
      <c r="C15" s="83">
        <v>1.68</v>
      </c>
      <c r="D15" s="83">
        <v>1.61</v>
      </c>
      <c r="E15" s="83">
        <v>1.62</v>
      </c>
      <c r="F15" s="84">
        <v>4136900</v>
      </c>
      <c r="G15" s="83">
        <v>1.62</v>
      </c>
      <c r="H15" s="84">
        <f>EOD_T-A15</f>
        <v>20</v>
      </c>
      <c r="I15" s="83">
        <f t="shared" si="0"/>
        <v>-6.999999999999984E-2</v>
      </c>
      <c r="J15" s="83">
        <f t="shared" si="1"/>
        <v>-4.1420118343195176</v>
      </c>
      <c r="K15" s="83">
        <f>J15-MYR_90DSMR</f>
        <v>-4.0936277419862224</v>
      </c>
      <c r="L15" s="83">
        <f t="shared" si="2"/>
        <v>16.757788089959217</v>
      </c>
    </row>
    <row r="16" spans="1:12" x14ac:dyDescent="0.25">
      <c r="A16" s="82">
        <v>42073</v>
      </c>
      <c r="B16" s="83">
        <v>1.68</v>
      </c>
      <c r="C16" s="83">
        <v>1.69</v>
      </c>
      <c r="D16" s="83">
        <v>1.66</v>
      </c>
      <c r="E16" s="83">
        <v>1.69</v>
      </c>
      <c r="F16" s="84">
        <v>3111600</v>
      </c>
      <c r="G16" s="83">
        <v>1.69</v>
      </c>
      <c r="H16" s="84">
        <f>EOD_T-A16</f>
        <v>21</v>
      </c>
      <c r="I16" s="83">
        <f t="shared" si="0"/>
        <v>1.0000000000000009E-2</v>
      </c>
      <c r="J16" s="83">
        <f t="shared" si="1"/>
        <v>0.59523809523809579</v>
      </c>
      <c r="K16" s="83">
        <f>J16-MYR_90DSMR</f>
        <v>0.64362218757139078</v>
      </c>
      <c r="L16" s="83">
        <f t="shared" si="2"/>
        <v>0.41424952033418255</v>
      </c>
    </row>
    <row r="17" spans="1:12" x14ac:dyDescent="0.25">
      <c r="A17" s="82">
        <v>42072</v>
      </c>
      <c r="B17" s="83">
        <v>1.67</v>
      </c>
      <c r="C17" s="83">
        <v>1.68</v>
      </c>
      <c r="D17" s="83">
        <v>1.63</v>
      </c>
      <c r="E17" s="83">
        <v>1.68</v>
      </c>
      <c r="F17" s="84">
        <v>2714100</v>
      </c>
      <c r="G17" s="83">
        <v>1.68</v>
      </c>
      <c r="H17" s="84">
        <f>EOD_T-A17</f>
        <v>22</v>
      </c>
      <c r="I17" s="83">
        <f t="shared" si="0"/>
        <v>-2.0000000000000018E-2</v>
      </c>
      <c r="J17" s="83">
        <f t="shared" si="1"/>
        <v>-1.176470588235295</v>
      </c>
      <c r="K17" s="83">
        <f>J17-MYR_90DSMR</f>
        <v>-1.1280864959020001</v>
      </c>
      <c r="L17" s="83">
        <f t="shared" si="2"/>
        <v>1.2725791422364532</v>
      </c>
    </row>
    <row r="18" spans="1:12" x14ac:dyDescent="0.25">
      <c r="A18" s="82">
        <v>42069</v>
      </c>
      <c r="B18" s="83">
        <v>1.67</v>
      </c>
      <c r="C18" s="83">
        <v>1.7</v>
      </c>
      <c r="D18" s="83">
        <v>1.63</v>
      </c>
      <c r="E18" s="83">
        <v>1.7</v>
      </c>
      <c r="F18" s="84">
        <v>4607600</v>
      </c>
      <c r="G18" s="83">
        <v>1.7</v>
      </c>
      <c r="H18" s="84">
        <f>EOD_T-A18</f>
        <v>25</v>
      </c>
      <c r="I18" s="83">
        <f t="shared" si="0"/>
        <v>3.0000000000000027E-2</v>
      </c>
      <c r="J18" s="83">
        <f t="shared" si="1"/>
        <v>1.7964071856287442</v>
      </c>
      <c r="K18" s="83">
        <f>J18-MYR_90DSMR</f>
        <v>1.8447912779620392</v>
      </c>
      <c r="L18" s="83">
        <f t="shared" si="2"/>
        <v>3.403254859244814</v>
      </c>
    </row>
    <row r="19" spans="1:12" x14ac:dyDescent="0.25">
      <c r="A19" s="82">
        <v>42068</v>
      </c>
      <c r="B19" s="83">
        <v>1.6</v>
      </c>
      <c r="C19" s="83">
        <v>1.67</v>
      </c>
      <c r="D19" s="83">
        <v>1.59</v>
      </c>
      <c r="E19" s="83">
        <v>1.67</v>
      </c>
      <c r="F19" s="84">
        <v>4382300</v>
      </c>
      <c r="G19" s="83">
        <v>1.67</v>
      </c>
      <c r="H19" s="84">
        <f>EOD_T-A19</f>
        <v>26</v>
      </c>
      <c r="I19" s="83">
        <f t="shared" si="0"/>
        <v>5.9999999999999831E-2</v>
      </c>
      <c r="J19" s="83">
        <f t="shared" si="1"/>
        <v>3.7267080745341503</v>
      </c>
      <c r="K19" s="83">
        <f>J19-MYR_90DSMR</f>
        <v>3.7750921668674451</v>
      </c>
      <c r="L19" s="83">
        <f t="shared" si="2"/>
        <v>14.251320868343942</v>
      </c>
    </row>
    <row r="20" spans="1:12" x14ac:dyDescent="0.25">
      <c r="A20" s="82">
        <v>42067</v>
      </c>
      <c r="B20" s="83">
        <v>1.62</v>
      </c>
      <c r="C20" s="83">
        <v>1.63</v>
      </c>
      <c r="D20" s="83">
        <v>1.55</v>
      </c>
      <c r="E20" s="83">
        <v>1.61</v>
      </c>
      <c r="F20" s="84">
        <v>7619300</v>
      </c>
      <c r="G20" s="83">
        <v>1.61</v>
      </c>
      <c r="H20" s="84">
        <f>EOD_T-A20</f>
        <v>27</v>
      </c>
      <c r="I20" s="83">
        <f t="shared" si="0"/>
        <v>-1.0000000000000009E-2</v>
      </c>
      <c r="J20" s="83">
        <f t="shared" si="1"/>
        <v>-0.61728395061728447</v>
      </c>
      <c r="K20" s="83">
        <f>J20-MYR_90DSMR</f>
        <v>-0.56889985828398948</v>
      </c>
      <c r="L20" s="83">
        <f t="shared" si="2"/>
        <v>0.32364704875554329</v>
      </c>
    </row>
    <row r="21" spans="1:12" x14ac:dyDescent="0.25">
      <c r="A21" s="82">
        <v>42066</v>
      </c>
      <c r="B21" s="83">
        <v>1.68</v>
      </c>
      <c r="C21" s="83">
        <v>1.69</v>
      </c>
      <c r="D21" s="83">
        <v>1.62</v>
      </c>
      <c r="E21" s="83">
        <v>1.62</v>
      </c>
      <c r="F21" s="84">
        <v>15052000</v>
      </c>
      <c r="G21" s="83">
        <v>1.62</v>
      </c>
      <c r="H21" s="84">
        <f>EOD_T-A21</f>
        <v>28</v>
      </c>
      <c r="I21" s="83">
        <f t="shared" si="0"/>
        <v>-2.9999999999999805E-2</v>
      </c>
      <c r="J21" s="83">
        <f t="shared" si="1"/>
        <v>-1.8181818181818064</v>
      </c>
      <c r="K21" s="83">
        <f>J21-MYR_90DSMR</f>
        <v>-1.7697977258485114</v>
      </c>
      <c r="L21" s="83">
        <f t="shared" si="2"/>
        <v>3.1321839904185627</v>
      </c>
    </row>
    <row r="22" spans="1:12" x14ac:dyDescent="0.25">
      <c r="A22" s="82">
        <v>42065</v>
      </c>
      <c r="B22" s="83">
        <v>1.76</v>
      </c>
      <c r="C22" s="83">
        <v>1.77</v>
      </c>
      <c r="D22" s="83">
        <v>1.62</v>
      </c>
      <c r="E22" s="83">
        <v>1.65</v>
      </c>
      <c r="F22" s="84">
        <v>17637500</v>
      </c>
      <c r="G22" s="83">
        <v>1.65</v>
      </c>
      <c r="H22" s="84">
        <f>EOD_T-A22</f>
        <v>29</v>
      </c>
      <c r="I22" s="83">
        <f t="shared" si="0"/>
        <v>-0.21000000000000019</v>
      </c>
      <c r="J22" s="83">
        <f t="shared" si="1"/>
        <v>-11.290322580645171</v>
      </c>
      <c r="K22" s="83">
        <f>J22-MYR_90DSMR</f>
        <v>-11.241938488311876</v>
      </c>
      <c r="L22" s="83">
        <f t="shared" si="2"/>
        <v>126.3811809749879</v>
      </c>
    </row>
    <row r="23" spans="1:12" x14ac:dyDescent="0.25">
      <c r="A23" s="82">
        <v>42062</v>
      </c>
      <c r="B23" s="83">
        <v>1.9</v>
      </c>
      <c r="C23" s="83">
        <v>1.9</v>
      </c>
      <c r="D23" s="83">
        <v>1.85</v>
      </c>
      <c r="E23" s="83">
        <v>1.86</v>
      </c>
      <c r="F23" s="84">
        <v>4018400</v>
      </c>
      <c r="G23" s="83">
        <v>1.86</v>
      </c>
      <c r="H23" s="84">
        <f>EOD_T-A23</f>
        <v>32</v>
      </c>
      <c r="I23" s="83">
        <f t="shared" si="0"/>
        <v>-2.9999999999999805E-2</v>
      </c>
      <c r="J23" s="83">
        <f t="shared" si="1"/>
        <v>-1.5873015873015772</v>
      </c>
      <c r="K23" s="83">
        <f>J23-MYR_90DSMR</f>
        <v>-1.5389174949682822</v>
      </c>
      <c r="L23" s="83">
        <f t="shared" si="2"/>
        <v>2.368267056319453</v>
      </c>
    </row>
    <row r="24" spans="1:12" x14ac:dyDescent="0.25">
      <c r="A24" s="82">
        <v>42061</v>
      </c>
      <c r="B24" s="83">
        <v>1.88</v>
      </c>
      <c r="C24" s="83">
        <v>1.89</v>
      </c>
      <c r="D24" s="83">
        <v>1.87</v>
      </c>
      <c r="E24" s="83">
        <v>1.89</v>
      </c>
      <c r="F24" s="84">
        <v>2270800</v>
      </c>
      <c r="G24" s="83">
        <v>1.89</v>
      </c>
      <c r="H24" s="84">
        <f>EOD_T-A24</f>
        <v>33</v>
      </c>
      <c r="I24" s="83">
        <f t="shared" si="0"/>
        <v>0</v>
      </c>
      <c r="J24" s="83">
        <f t="shared" si="1"/>
        <v>0</v>
      </c>
      <c r="K24" s="83">
        <f>J24-MYR_90DSMR</f>
        <v>4.8384092333294972E-2</v>
      </c>
      <c r="L24" s="83">
        <f t="shared" si="2"/>
        <v>2.3410203909168133E-3</v>
      </c>
    </row>
    <row r="25" spans="1:12" x14ac:dyDescent="0.25">
      <c r="A25" s="82">
        <v>42060</v>
      </c>
      <c r="B25" s="83">
        <v>1.87</v>
      </c>
      <c r="C25" s="83">
        <v>1.89</v>
      </c>
      <c r="D25" s="83">
        <v>1.86</v>
      </c>
      <c r="E25" s="83">
        <v>1.89</v>
      </c>
      <c r="F25" s="84">
        <v>3489800</v>
      </c>
      <c r="G25" s="83">
        <v>1.89</v>
      </c>
      <c r="H25" s="84">
        <f>EOD_T-A25</f>
        <v>34</v>
      </c>
      <c r="I25" s="83">
        <f t="shared" si="0"/>
        <v>1.0000000000000009E-2</v>
      </c>
      <c r="J25" s="83">
        <f t="shared" si="1"/>
        <v>0.53191489361702182</v>
      </c>
      <c r="K25" s="83">
        <f>J25-MYR_90DSMR</f>
        <v>0.58029898595031681</v>
      </c>
      <c r="L25" s="83">
        <f t="shared" si="2"/>
        <v>0.33674691309496602</v>
      </c>
    </row>
    <row r="26" spans="1:12" x14ac:dyDescent="0.25">
      <c r="A26" s="82">
        <v>42059</v>
      </c>
      <c r="B26" s="83">
        <v>1.88</v>
      </c>
      <c r="C26" s="83">
        <v>1.89</v>
      </c>
      <c r="D26" s="83">
        <v>1.87</v>
      </c>
      <c r="E26" s="83">
        <v>1.88</v>
      </c>
      <c r="F26" s="84">
        <v>2359100</v>
      </c>
      <c r="G26" s="83">
        <v>1.88</v>
      </c>
      <c r="H26" s="84">
        <f>EOD_T-A26</f>
        <v>35</v>
      </c>
      <c r="I26" s="83">
        <f t="shared" si="0"/>
        <v>0</v>
      </c>
      <c r="J26" s="83">
        <f t="shared" si="1"/>
        <v>0</v>
      </c>
      <c r="K26" s="83">
        <f>J26-MYR_90DSMR</f>
        <v>4.8384092333294972E-2</v>
      </c>
      <c r="L26" s="83">
        <f t="shared" si="2"/>
        <v>2.3410203909168133E-3</v>
      </c>
    </row>
    <row r="27" spans="1:12" x14ac:dyDescent="0.25">
      <c r="A27" s="82">
        <v>42058</v>
      </c>
      <c r="B27" s="83">
        <v>1.89</v>
      </c>
      <c r="C27" s="83">
        <v>1.9</v>
      </c>
      <c r="D27" s="83">
        <v>1.88</v>
      </c>
      <c r="E27" s="83">
        <v>1.88</v>
      </c>
      <c r="F27" s="84">
        <v>768200</v>
      </c>
      <c r="G27" s="83">
        <v>1.88</v>
      </c>
      <c r="H27" s="84">
        <f>EOD_T-A27</f>
        <v>36</v>
      </c>
      <c r="I27" s="83">
        <f t="shared" si="0"/>
        <v>-1.0000000000000009E-2</v>
      </c>
      <c r="J27" s="83">
        <f t="shared" si="1"/>
        <v>-0.52910052910052963</v>
      </c>
      <c r="K27" s="83">
        <f>J27-MYR_90DSMR</f>
        <v>-0.48071643676723463</v>
      </c>
      <c r="L27" s="83">
        <f t="shared" si="2"/>
        <v>0.23108829257818669</v>
      </c>
    </row>
    <row r="28" spans="1:12" x14ac:dyDescent="0.25">
      <c r="A28" s="82">
        <v>42055</v>
      </c>
      <c r="B28" s="83">
        <v>1.9</v>
      </c>
      <c r="C28" s="83">
        <v>1.9</v>
      </c>
      <c r="D28" s="83">
        <v>1.88</v>
      </c>
      <c r="E28" s="83">
        <v>1.89</v>
      </c>
      <c r="F28" s="84">
        <v>4100800</v>
      </c>
      <c r="G28" s="83">
        <v>1.89</v>
      </c>
      <c r="H28" s="84">
        <f>EOD_T-A28</f>
        <v>39</v>
      </c>
      <c r="I28" s="83">
        <f t="shared" si="0"/>
        <v>0</v>
      </c>
      <c r="J28" s="83">
        <f t="shared" si="1"/>
        <v>0</v>
      </c>
      <c r="K28" s="83">
        <f>J28-MYR_90DSMR</f>
        <v>4.8384092333294972E-2</v>
      </c>
      <c r="L28" s="83">
        <f t="shared" si="2"/>
        <v>2.3410203909168133E-3</v>
      </c>
    </row>
    <row r="29" spans="1:12" x14ac:dyDescent="0.25">
      <c r="A29" s="82">
        <v>42054</v>
      </c>
      <c r="B29" s="83">
        <v>1.89</v>
      </c>
      <c r="C29" s="83">
        <v>1.9</v>
      </c>
      <c r="D29" s="83">
        <v>1.87</v>
      </c>
      <c r="E29" s="83">
        <v>1.89</v>
      </c>
      <c r="F29" s="84">
        <v>1764800</v>
      </c>
      <c r="G29" s="83">
        <v>1.89</v>
      </c>
      <c r="H29" s="84">
        <f>EOD_T-A29</f>
        <v>40</v>
      </c>
      <c r="I29" s="83">
        <f t="shared" si="0"/>
        <v>1.0000000000000009E-2</v>
      </c>
      <c r="J29" s="83">
        <f t="shared" si="1"/>
        <v>0.53191489361702182</v>
      </c>
      <c r="K29" s="83">
        <f>J29-MYR_90DSMR</f>
        <v>0.58029898595031681</v>
      </c>
      <c r="L29" s="83">
        <f t="shared" si="2"/>
        <v>0.33674691309496602</v>
      </c>
    </row>
    <row r="30" spans="1:12" x14ac:dyDescent="0.25">
      <c r="A30" s="82">
        <v>42053</v>
      </c>
      <c r="B30" s="83">
        <v>1.87</v>
      </c>
      <c r="C30" s="83">
        <v>1.89</v>
      </c>
      <c r="D30" s="83">
        <v>1.85</v>
      </c>
      <c r="E30" s="83">
        <v>1.88</v>
      </c>
      <c r="F30" s="84">
        <v>2208800</v>
      </c>
      <c r="G30" s="83">
        <v>1.88</v>
      </c>
      <c r="H30" s="84">
        <f>EOD_T-A30</f>
        <v>41</v>
      </c>
      <c r="I30" s="83">
        <f t="shared" si="0"/>
        <v>1.9999999999999796E-2</v>
      </c>
      <c r="J30" s="83">
        <f t="shared" si="1"/>
        <v>1.0752688172042901</v>
      </c>
      <c r="K30" s="83">
        <f>J30-MYR_90DSMR</f>
        <v>1.1236529095375851</v>
      </c>
      <c r="L30" s="83">
        <f t="shared" si="2"/>
        <v>1.2625958611122805</v>
      </c>
    </row>
    <row r="31" spans="1:12" x14ac:dyDescent="0.25">
      <c r="A31" s="82">
        <v>42052</v>
      </c>
      <c r="B31" s="83">
        <v>1.89</v>
      </c>
      <c r="C31" s="83">
        <v>1.89</v>
      </c>
      <c r="D31" s="83">
        <v>1.85</v>
      </c>
      <c r="E31" s="83">
        <v>1.86</v>
      </c>
      <c r="F31" s="84">
        <v>1737400</v>
      </c>
      <c r="G31" s="83">
        <v>1.86</v>
      </c>
      <c r="H31" s="84">
        <f>EOD_T-A31</f>
        <v>42</v>
      </c>
      <c r="I31" s="83">
        <f t="shared" si="0"/>
        <v>-2.9999999999999805E-2</v>
      </c>
      <c r="J31" s="83">
        <f t="shared" si="1"/>
        <v>-1.5873015873015772</v>
      </c>
      <c r="K31" s="83">
        <f>J31-MYR_90DSMR</f>
        <v>-1.5389174949682822</v>
      </c>
      <c r="L31" s="83">
        <f t="shared" si="2"/>
        <v>2.368267056319453</v>
      </c>
    </row>
    <row r="32" spans="1:12" x14ac:dyDescent="0.25">
      <c r="A32" s="82">
        <v>42051</v>
      </c>
      <c r="B32" s="83">
        <v>1.86</v>
      </c>
      <c r="C32" s="83">
        <v>1.9</v>
      </c>
      <c r="D32" s="83">
        <v>1.86</v>
      </c>
      <c r="E32" s="83">
        <v>1.89</v>
      </c>
      <c r="F32" s="84">
        <v>2932400</v>
      </c>
      <c r="G32" s="83">
        <v>1.89</v>
      </c>
      <c r="H32" s="84">
        <f>EOD_T-A32</f>
        <v>43</v>
      </c>
      <c r="I32" s="83">
        <f t="shared" si="0"/>
        <v>2.9999999999999805E-2</v>
      </c>
      <c r="J32" s="83">
        <f t="shared" si="1"/>
        <v>1.6129032258064411</v>
      </c>
      <c r="K32" s="83">
        <f>J32-MYR_90DSMR</f>
        <v>1.6612873181397361</v>
      </c>
      <c r="L32" s="83">
        <f t="shared" si="2"/>
        <v>2.7598755534119168</v>
      </c>
    </row>
    <row r="33" spans="1:12" x14ac:dyDescent="0.25">
      <c r="A33" s="82">
        <v>42048</v>
      </c>
      <c r="B33" s="83">
        <v>1.85</v>
      </c>
      <c r="C33" s="83">
        <v>1.86</v>
      </c>
      <c r="D33" s="83">
        <v>1.84</v>
      </c>
      <c r="E33" s="83">
        <v>1.86</v>
      </c>
      <c r="F33" s="84">
        <v>2653800</v>
      </c>
      <c r="G33" s="83">
        <v>1.86</v>
      </c>
      <c r="H33" s="84">
        <f>EOD_T-A33</f>
        <v>46</v>
      </c>
      <c r="I33" s="83">
        <f t="shared" si="0"/>
        <v>4.0000000000000036E-2</v>
      </c>
      <c r="J33" s="83">
        <f t="shared" si="1"/>
        <v>2.1978021978021998</v>
      </c>
      <c r="K33" s="83">
        <f>J33-MYR_90DSMR</f>
        <v>2.2461862901354945</v>
      </c>
      <c r="L33" s="83">
        <f t="shared" si="2"/>
        <v>5.0453528499926561</v>
      </c>
    </row>
    <row r="34" spans="1:12" x14ac:dyDescent="0.25">
      <c r="A34" s="82">
        <v>42047</v>
      </c>
      <c r="B34" s="83">
        <v>1.85</v>
      </c>
      <c r="C34" s="83">
        <v>1.88</v>
      </c>
      <c r="D34" s="83">
        <v>1.8</v>
      </c>
      <c r="E34" s="83">
        <v>1.82</v>
      </c>
      <c r="F34" s="84">
        <v>5372100</v>
      </c>
      <c r="G34" s="83">
        <v>1.82</v>
      </c>
      <c r="H34" s="84">
        <f>EOD_T-A34</f>
        <v>47</v>
      </c>
      <c r="I34" s="83">
        <f t="shared" si="0"/>
        <v>-2.0000000000000018E-2</v>
      </c>
      <c r="J34" s="83">
        <f t="shared" si="1"/>
        <v>-1.0869565217391313</v>
      </c>
      <c r="K34" s="83">
        <f>J34-MYR_90DSMR</f>
        <v>-1.0385724294058363</v>
      </c>
      <c r="L34" s="83">
        <f t="shared" si="2"/>
        <v>1.0786326911219408</v>
      </c>
    </row>
    <row r="35" spans="1:12" x14ac:dyDescent="0.25">
      <c r="A35" s="82">
        <v>42046</v>
      </c>
      <c r="B35" s="83">
        <v>1.81</v>
      </c>
      <c r="C35" s="83">
        <v>1.85</v>
      </c>
      <c r="D35" s="83">
        <v>1.79</v>
      </c>
      <c r="E35" s="83">
        <v>1.84</v>
      </c>
      <c r="F35" s="84">
        <v>3418800</v>
      </c>
      <c r="G35" s="83">
        <v>1.84</v>
      </c>
      <c r="H35" s="84">
        <f>EOD_T-A35</f>
        <v>48</v>
      </c>
      <c r="I35" s="83">
        <f t="shared" si="0"/>
        <v>5.0000000000000044E-2</v>
      </c>
      <c r="J35" s="83">
        <f t="shared" si="1"/>
        <v>2.793296089385477</v>
      </c>
      <c r="K35" s="83">
        <f>J35-MYR_90DSMR</f>
        <v>2.8416801817187718</v>
      </c>
      <c r="L35" s="83">
        <f t="shared" si="2"/>
        <v>8.075146255173232</v>
      </c>
    </row>
    <row r="36" spans="1:12" x14ac:dyDescent="0.25">
      <c r="A36" s="82">
        <v>42045</v>
      </c>
      <c r="B36" s="83">
        <v>1.8</v>
      </c>
      <c r="C36" s="83">
        <v>1.82</v>
      </c>
      <c r="D36" s="83">
        <v>1.78</v>
      </c>
      <c r="E36" s="83">
        <v>1.79</v>
      </c>
      <c r="F36" s="84">
        <v>2018000</v>
      </c>
      <c r="G36" s="83">
        <v>1.79</v>
      </c>
      <c r="H36" s="84">
        <f>EOD_T-A36</f>
        <v>49</v>
      </c>
      <c r="I36" s="83">
        <f t="shared" si="0"/>
        <v>-1.0000000000000009E-2</v>
      </c>
      <c r="J36" s="83">
        <f t="shared" si="1"/>
        <v>-0.55555555555555602</v>
      </c>
      <c r="K36" s="83">
        <f>J36-MYR_90DSMR</f>
        <v>-0.50717146322226103</v>
      </c>
      <c r="L36" s="83">
        <f t="shared" si="2"/>
        <v>0.2572228931070093</v>
      </c>
    </row>
    <row r="37" spans="1:12" x14ac:dyDescent="0.25">
      <c r="A37" s="82">
        <v>42044</v>
      </c>
      <c r="B37" s="83">
        <v>1.82</v>
      </c>
      <c r="C37" s="83">
        <v>1.82</v>
      </c>
      <c r="D37" s="83">
        <v>1.76</v>
      </c>
      <c r="E37" s="83">
        <v>1.8</v>
      </c>
      <c r="F37" s="84">
        <v>4097800</v>
      </c>
      <c r="G37" s="83">
        <v>1.8</v>
      </c>
      <c r="H37" s="84">
        <f>EOD_T-A37</f>
        <v>50</v>
      </c>
      <c r="I37" s="83">
        <f t="shared" si="0"/>
        <v>-2.0000000000000018E-2</v>
      </c>
      <c r="J37" s="83">
        <f t="shared" si="1"/>
        <v>-1.0989010989010999</v>
      </c>
      <c r="K37" s="83">
        <f>J37-MYR_90DSMR</f>
        <v>-1.0505170065678049</v>
      </c>
      <c r="L37" s="83">
        <f t="shared" si="2"/>
        <v>1.1035859810881814</v>
      </c>
    </row>
    <row r="38" spans="1:12" x14ac:dyDescent="0.25">
      <c r="A38" s="82">
        <v>42041</v>
      </c>
      <c r="B38" s="83">
        <v>1.81</v>
      </c>
      <c r="C38" s="83">
        <v>1.84</v>
      </c>
      <c r="D38" s="83">
        <v>1.78</v>
      </c>
      <c r="E38" s="83">
        <v>1.82</v>
      </c>
      <c r="F38" s="84">
        <v>7484800</v>
      </c>
      <c r="G38" s="83">
        <v>1.82</v>
      </c>
      <c r="H38" s="84">
        <f>EOD_T-A38</f>
        <v>53</v>
      </c>
      <c r="I38" s="83">
        <f t="shared" si="0"/>
        <v>4.0000000000000036E-2</v>
      </c>
      <c r="J38" s="83">
        <f t="shared" si="1"/>
        <v>2.247191011235957</v>
      </c>
      <c r="K38" s="83">
        <f>J38-MYR_90DSMR</f>
        <v>2.2955751035692518</v>
      </c>
      <c r="L38" s="83">
        <f t="shared" si="2"/>
        <v>5.2696650561269811</v>
      </c>
    </row>
    <row r="39" spans="1:12" x14ac:dyDescent="0.25">
      <c r="A39" s="82">
        <v>42040</v>
      </c>
      <c r="B39" s="83">
        <v>1.7</v>
      </c>
      <c r="C39" s="83">
        <v>1.79</v>
      </c>
      <c r="D39" s="83">
        <v>1.7</v>
      </c>
      <c r="E39" s="83">
        <v>1.78</v>
      </c>
      <c r="F39" s="84">
        <v>8806800</v>
      </c>
      <c r="G39" s="83">
        <v>1.78</v>
      </c>
      <c r="H39" s="84">
        <f>EOD_T-A39</f>
        <v>54</v>
      </c>
      <c r="I39" s="83">
        <f t="shared" si="0"/>
        <v>9.000000000000008E-2</v>
      </c>
      <c r="J39" s="83">
        <f t="shared" si="1"/>
        <v>5.3254437869822535</v>
      </c>
      <c r="K39" s="83">
        <f>J39-MYR_90DSMR</f>
        <v>5.3738278793155487</v>
      </c>
      <c r="L39" s="83">
        <f t="shared" si="2"/>
        <v>28.878026076509048</v>
      </c>
    </row>
    <row r="40" spans="1:12" x14ac:dyDescent="0.25">
      <c r="A40" s="82">
        <v>42039</v>
      </c>
      <c r="B40" s="83">
        <v>1.65</v>
      </c>
      <c r="C40" s="83">
        <v>1.71</v>
      </c>
      <c r="D40" s="83">
        <v>1.64</v>
      </c>
      <c r="E40" s="83">
        <v>1.69</v>
      </c>
      <c r="F40" s="84">
        <v>8261400</v>
      </c>
      <c r="G40" s="83">
        <v>1.69</v>
      </c>
      <c r="H40" s="84">
        <f>EOD_T-A40</f>
        <v>55</v>
      </c>
      <c r="I40" s="83">
        <f t="shared" si="0"/>
        <v>6.0000000000000053E-2</v>
      </c>
      <c r="J40" s="83">
        <f t="shared" si="1"/>
        <v>3.6809815950920282</v>
      </c>
      <c r="K40" s="83">
        <f>J40-MYR_90DSMR</f>
        <v>3.7293656874253229</v>
      </c>
      <c r="L40" s="83">
        <f t="shared" si="2"/>
        <v>13.908168430545352</v>
      </c>
    </row>
    <row r="41" spans="1:12" x14ac:dyDescent="0.25">
      <c r="A41" s="82">
        <v>42038</v>
      </c>
      <c r="B41" s="83">
        <v>1.57</v>
      </c>
      <c r="C41" s="83">
        <v>1.64</v>
      </c>
      <c r="D41" s="83">
        <v>1.55</v>
      </c>
      <c r="E41" s="83">
        <v>1.63</v>
      </c>
      <c r="F41" s="84">
        <v>5634500</v>
      </c>
      <c r="G41" s="83">
        <v>1.63</v>
      </c>
      <c r="H41" s="84">
        <f>EOD_T-A41</f>
        <v>56</v>
      </c>
      <c r="I41" s="83">
        <f t="shared" si="0"/>
        <v>7.9999999999999849E-2</v>
      </c>
      <c r="J41" s="83">
        <f t="shared" si="1"/>
        <v>5.1612903225806352</v>
      </c>
      <c r="K41" s="83">
        <f>J41-MYR_90DSMR</f>
        <v>5.2096744149139305</v>
      </c>
      <c r="L41" s="83">
        <f t="shared" si="2"/>
        <v>27.140707509408802</v>
      </c>
    </row>
    <row r="42" spans="1:12" x14ac:dyDescent="0.25">
      <c r="A42" s="82">
        <v>42037</v>
      </c>
      <c r="B42" s="83">
        <v>1.54</v>
      </c>
      <c r="C42" s="83">
        <v>1.58</v>
      </c>
      <c r="D42" s="83">
        <v>1.53</v>
      </c>
      <c r="E42" s="83">
        <v>1.55</v>
      </c>
      <c r="F42" s="84">
        <v>3503000</v>
      </c>
      <c r="G42" s="83">
        <v>1.55</v>
      </c>
      <c r="H42" s="84">
        <f>EOD_T-A42</f>
        <v>57</v>
      </c>
      <c r="I42" s="83">
        <f t="shared" si="0"/>
        <v>0</v>
      </c>
      <c r="J42" s="83">
        <f t="shared" si="1"/>
        <v>0</v>
      </c>
      <c r="K42" s="83">
        <f>J42-MYR_90DSMR</f>
        <v>4.8384092333294972E-2</v>
      </c>
      <c r="L42" s="83">
        <f t="shared" si="2"/>
        <v>2.3410203909168133E-3</v>
      </c>
    </row>
    <row r="43" spans="1:12" x14ac:dyDescent="0.25">
      <c r="A43" s="82">
        <v>42034</v>
      </c>
      <c r="B43" s="83">
        <v>1.56</v>
      </c>
      <c r="C43" s="83">
        <v>1.56</v>
      </c>
      <c r="D43" s="83">
        <v>1.5</v>
      </c>
      <c r="E43" s="83">
        <v>1.55</v>
      </c>
      <c r="F43" s="84">
        <v>15068200</v>
      </c>
      <c r="G43" s="83">
        <v>1.55</v>
      </c>
      <c r="H43" s="84">
        <f>EOD_T-A43</f>
        <v>60</v>
      </c>
      <c r="I43" s="83">
        <f t="shared" si="0"/>
        <v>1.0000000000000009E-2</v>
      </c>
      <c r="J43" s="83">
        <f t="shared" si="1"/>
        <v>0.6493506493506499</v>
      </c>
      <c r="K43" s="83">
        <f>J43-MYR_90DSMR</f>
        <v>0.69773474168394489</v>
      </c>
      <c r="L43" s="83">
        <f t="shared" si="2"/>
        <v>0.48683376975276133</v>
      </c>
    </row>
    <row r="44" spans="1:12" x14ac:dyDescent="0.25">
      <c r="A44" s="82">
        <v>42033</v>
      </c>
      <c r="B44" s="83">
        <v>1.52</v>
      </c>
      <c r="C44" s="83">
        <v>1.55</v>
      </c>
      <c r="D44" s="83">
        <v>1.51</v>
      </c>
      <c r="E44" s="83">
        <v>1.54</v>
      </c>
      <c r="F44" s="84">
        <v>9412900</v>
      </c>
      <c r="G44" s="83">
        <v>1.54</v>
      </c>
      <c r="H44" s="84">
        <f>EOD_T-A44</f>
        <v>61</v>
      </c>
      <c r="I44" s="83">
        <f t="shared" si="0"/>
        <v>3.0000000000000027E-2</v>
      </c>
      <c r="J44" s="83">
        <f t="shared" si="1"/>
        <v>1.9867549668874189</v>
      </c>
      <c r="K44" s="83">
        <f>J44-MYR_90DSMR</f>
        <v>2.0351390592207137</v>
      </c>
      <c r="L44" s="83">
        <f t="shared" si="2"/>
        <v>4.1417909903657719</v>
      </c>
    </row>
    <row r="45" spans="1:12" x14ac:dyDescent="0.25">
      <c r="A45" s="82">
        <v>42032</v>
      </c>
      <c r="B45" s="83">
        <v>1.5</v>
      </c>
      <c r="C45" s="83">
        <v>1.53</v>
      </c>
      <c r="D45" s="83">
        <v>1.49</v>
      </c>
      <c r="E45" s="83">
        <v>1.51</v>
      </c>
      <c r="F45" s="84">
        <v>4661400</v>
      </c>
      <c r="G45" s="83">
        <v>1.51</v>
      </c>
      <c r="H45" s="84">
        <f>EOD_T-A45</f>
        <v>62</v>
      </c>
      <c r="I45" s="83">
        <f t="shared" si="0"/>
        <v>1.0000000000000009E-2</v>
      </c>
      <c r="J45" s="83">
        <f t="shared" si="1"/>
        <v>0.66666666666666718</v>
      </c>
      <c r="K45" s="83">
        <f>J45-MYR_90DSMR</f>
        <v>0.71505075899996218</v>
      </c>
      <c r="L45" s="83">
        <f t="shared" si="2"/>
        <v>0.51129758794642199</v>
      </c>
    </row>
    <row r="46" spans="1:12" x14ac:dyDescent="0.25">
      <c r="A46" s="82">
        <v>42031</v>
      </c>
      <c r="B46" s="83">
        <v>1.53</v>
      </c>
      <c r="C46" s="83">
        <v>1.54</v>
      </c>
      <c r="D46" s="83">
        <v>1.48</v>
      </c>
      <c r="E46" s="83">
        <v>1.5</v>
      </c>
      <c r="F46" s="84">
        <v>8416500</v>
      </c>
      <c r="G46" s="83">
        <v>1.5</v>
      </c>
      <c r="H46" s="84">
        <f>EOD_T-A46</f>
        <v>63</v>
      </c>
      <c r="I46" s="83">
        <f t="shared" si="0"/>
        <v>-1.0000000000000009E-2</v>
      </c>
      <c r="J46" s="83">
        <f t="shared" si="1"/>
        <v>-0.66225165562913968</v>
      </c>
      <c r="K46" s="83">
        <f>J46-MYR_90DSMR</f>
        <v>-0.61386756329584469</v>
      </c>
      <c r="L46" s="83">
        <f t="shared" si="2"/>
        <v>0.3768333852667779</v>
      </c>
    </row>
    <row r="47" spans="1:12" x14ac:dyDescent="0.25">
      <c r="A47" s="82">
        <v>42030</v>
      </c>
      <c r="B47" s="83">
        <v>1.51</v>
      </c>
      <c r="C47" s="83">
        <v>1.51</v>
      </c>
      <c r="D47" s="83">
        <v>1.51</v>
      </c>
      <c r="E47" s="83">
        <v>1.51</v>
      </c>
      <c r="F47" s="84">
        <v>0</v>
      </c>
      <c r="G47" s="83">
        <v>1.51</v>
      </c>
      <c r="H47" s="84">
        <f>EOD_T-A47</f>
        <v>64</v>
      </c>
      <c r="I47" s="83">
        <f t="shared" si="0"/>
        <v>0</v>
      </c>
      <c r="J47" s="83">
        <f t="shared" si="1"/>
        <v>0</v>
      </c>
      <c r="K47" s="83">
        <f>J47-MYR_90DSMR</f>
        <v>4.8384092333294972E-2</v>
      </c>
      <c r="L47" s="83">
        <f t="shared" si="2"/>
        <v>2.3410203909168133E-3</v>
      </c>
    </row>
    <row r="48" spans="1:12" x14ac:dyDescent="0.25">
      <c r="A48" s="82">
        <v>42027</v>
      </c>
      <c r="B48" s="83">
        <v>1.57</v>
      </c>
      <c r="C48" s="83">
        <v>1.58</v>
      </c>
      <c r="D48" s="83">
        <v>1.5</v>
      </c>
      <c r="E48" s="83">
        <v>1.51</v>
      </c>
      <c r="F48" s="84">
        <v>7277600</v>
      </c>
      <c r="G48" s="83">
        <v>1.51</v>
      </c>
      <c r="H48" s="84">
        <f>EOD_T-A48</f>
        <v>67</v>
      </c>
      <c r="I48" s="83">
        <f t="shared" si="0"/>
        <v>-4.0000000000000036E-2</v>
      </c>
      <c r="J48" s="83">
        <f t="shared" si="1"/>
        <v>-2.5806451612903247</v>
      </c>
      <c r="K48" s="83">
        <f>J48-MYR_90DSMR</f>
        <v>-2.53226106895703</v>
      </c>
      <c r="L48" s="83">
        <f t="shared" si="2"/>
        <v>6.4123461213553998</v>
      </c>
    </row>
    <row r="49" spans="1:12" x14ac:dyDescent="0.25">
      <c r="A49" s="82">
        <v>42026</v>
      </c>
      <c r="B49" s="83">
        <v>1.51</v>
      </c>
      <c r="C49" s="83">
        <v>1.6</v>
      </c>
      <c r="D49" s="83">
        <v>1.5</v>
      </c>
      <c r="E49" s="83">
        <v>1.55</v>
      </c>
      <c r="F49" s="84">
        <v>9080300</v>
      </c>
      <c r="G49" s="83">
        <v>1.55</v>
      </c>
      <c r="H49" s="84">
        <f>EOD_T-A49</f>
        <v>68</v>
      </c>
      <c r="I49" s="83">
        <f t="shared" si="0"/>
        <v>5.0000000000000044E-2</v>
      </c>
      <c r="J49" s="83">
        <f t="shared" si="1"/>
        <v>3.3333333333333361</v>
      </c>
      <c r="K49" s="83">
        <f>J49-MYR_90DSMR</f>
        <v>3.3817174256666309</v>
      </c>
      <c r="L49" s="83">
        <f t="shared" si="2"/>
        <v>11.436012747057346</v>
      </c>
    </row>
    <row r="50" spans="1:12" x14ac:dyDescent="0.25">
      <c r="A50" s="82">
        <v>42025</v>
      </c>
      <c r="B50" s="83">
        <v>1.48</v>
      </c>
      <c r="C50" s="83">
        <v>1.51</v>
      </c>
      <c r="D50" s="83">
        <v>1.47</v>
      </c>
      <c r="E50" s="83">
        <v>1.5</v>
      </c>
      <c r="F50" s="84">
        <v>2905400</v>
      </c>
      <c r="G50" s="83">
        <v>1.5</v>
      </c>
      <c r="H50" s="84">
        <f>EOD_T-A50</f>
        <v>69</v>
      </c>
      <c r="I50" s="83">
        <f t="shared" si="0"/>
        <v>2.0000000000000018E-2</v>
      </c>
      <c r="J50" s="83">
        <f t="shared" si="1"/>
        <v>1.3513513513513526</v>
      </c>
      <c r="K50" s="83">
        <f>J50-MYR_90DSMR</f>
        <v>1.3997354436846476</v>
      </c>
      <c r="L50" s="83">
        <f t="shared" si="2"/>
        <v>1.9592593123070574</v>
      </c>
    </row>
    <row r="51" spans="1:12" x14ac:dyDescent="0.25">
      <c r="A51" s="82">
        <v>42024</v>
      </c>
      <c r="B51" s="83">
        <v>1.49</v>
      </c>
      <c r="C51" s="83">
        <v>1.5</v>
      </c>
      <c r="D51" s="83">
        <v>1.46</v>
      </c>
      <c r="E51" s="83">
        <v>1.48</v>
      </c>
      <c r="F51" s="84">
        <v>2184600</v>
      </c>
      <c r="G51" s="83">
        <v>1.48</v>
      </c>
      <c r="H51" s="84">
        <f>EOD_T-A51</f>
        <v>70</v>
      </c>
      <c r="I51" s="83">
        <f t="shared" si="0"/>
        <v>-1.0000000000000009E-2</v>
      </c>
      <c r="J51" s="83">
        <f t="shared" si="1"/>
        <v>-0.67114093959731602</v>
      </c>
      <c r="K51" s="83">
        <f>J51-MYR_90DSMR</f>
        <v>-0.62275684726402103</v>
      </c>
      <c r="L51" s="83">
        <f t="shared" si="2"/>
        <v>0.3878260908142232</v>
      </c>
    </row>
    <row r="52" spans="1:12" x14ac:dyDescent="0.25">
      <c r="A52" s="82">
        <v>42023</v>
      </c>
      <c r="B52" s="83">
        <v>1.46</v>
      </c>
      <c r="C52" s="83">
        <v>1.52</v>
      </c>
      <c r="D52" s="83">
        <v>1.44</v>
      </c>
      <c r="E52" s="83">
        <v>1.49</v>
      </c>
      <c r="F52" s="84">
        <v>5143800</v>
      </c>
      <c r="G52" s="83">
        <v>1.49</v>
      </c>
      <c r="H52" s="84">
        <f>EOD_T-A52</f>
        <v>71</v>
      </c>
      <c r="I52" s="83">
        <f t="shared" si="0"/>
        <v>4.0000000000000036E-2</v>
      </c>
      <c r="J52" s="83">
        <f t="shared" si="1"/>
        <v>2.7586206896551748</v>
      </c>
      <c r="K52" s="83">
        <f>J52-MYR_90DSMR</f>
        <v>2.8070047819884696</v>
      </c>
      <c r="L52" s="83">
        <f t="shared" si="2"/>
        <v>7.8792758461061361</v>
      </c>
    </row>
    <row r="53" spans="1:12" x14ac:dyDescent="0.25">
      <c r="A53" s="82">
        <v>42020</v>
      </c>
      <c r="B53" s="83">
        <v>1.41</v>
      </c>
      <c r="C53" s="83">
        <v>1.45</v>
      </c>
      <c r="D53" s="83">
        <v>1.4</v>
      </c>
      <c r="E53" s="83">
        <v>1.45</v>
      </c>
      <c r="F53" s="84">
        <v>3942400</v>
      </c>
      <c r="G53" s="83">
        <v>1.45</v>
      </c>
      <c r="H53" s="84">
        <f>EOD_T-A53</f>
        <v>74</v>
      </c>
      <c r="I53" s="83">
        <f t="shared" si="0"/>
        <v>5.0000000000000044E-2</v>
      </c>
      <c r="J53" s="83">
        <f t="shared" si="1"/>
        <v>3.5714285714285747</v>
      </c>
      <c r="K53" s="83">
        <f>J53-MYR_90DSMR</f>
        <v>3.6198126637618695</v>
      </c>
      <c r="L53" s="83">
        <f t="shared" si="2"/>
        <v>13.103043720730801</v>
      </c>
    </row>
    <row r="54" spans="1:12" x14ac:dyDescent="0.25">
      <c r="A54" s="82">
        <v>42019</v>
      </c>
      <c r="B54" s="83">
        <v>1.4</v>
      </c>
      <c r="C54" s="83">
        <v>1.41</v>
      </c>
      <c r="D54" s="83">
        <v>1.37</v>
      </c>
      <c r="E54" s="83">
        <v>1.4</v>
      </c>
      <c r="F54" s="84">
        <v>3564400</v>
      </c>
      <c r="G54" s="83">
        <v>1.4</v>
      </c>
      <c r="H54" s="84">
        <f>EOD_T-A54</f>
        <v>75</v>
      </c>
      <c r="I54" s="83">
        <f t="shared" si="0"/>
        <v>1.0000000000000009E-2</v>
      </c>
      <c r="J54" s="83">
        <f t="shared" si="1"/>
        <v>0.71942446043165542</v>
      </c>
      <c r="K54" s="83">
        <f>J54-MYR_90DSMR</f>
        <v>0.76780855276495041</v>
      </c>
      <c r="L54" s="83">
        <f t="shared" si="2"/>
        <v>0.58952997369900761</v>
      </c>
    </row>
    <row r="55" spans="1:12" x14ac:dyDescent="0.25">
      <c r="A55" s="82">
        <v>42018</v>
      </c>
      <c r="B55" s="83">
        <v>1.41</v>
      </c>
      <c r="C55" s="83">
        <v>1.44</v>
      </c>
      <c r="D55" s="83">
        <v>1.39</v>
      </c>
      <c r="E55" s="83">
        <v>1.39</v>
      </c>
      <c r="F55" s="84">
        <v>3282800</v>
      </c>
      <c r="G55" s="83">
        <v>1.39</v>
      </c>
      <c r="H55" s="84">
        <f>EOD_T-A55</f>
        <v>76</v>
      </c>
      <c r="I55" s="83">
        <f t="shared" si="0"/>
        <v>-2.0000000000000018E-2</v>
      </c>
      <c r="J55" s="83">
        <f t="shared" si="1"/>
        <v>-1.4184397163120581</v>
      </c>
      <c r="K55" s="83">
        <f>J55-MYR_90DSMR</f>
        <v>-1.3700556239787631</v>
      </c>
      <c r="L55" s="83">
        <f t="shared" si="2"/>
        <v>1.8770524127958379</v>
      </c>
    </row>
    <row r="56" spans="1:12" x14ac:dyDescent="0.25">
      <c r="A56" s="82">
        <v>42017</v>
      </c>
      <c r="B56" s="83">
        <v>1.44</v>
      </c>
      <c r="C56" s="83">
        <v>1.44</v>
      </c>
      <c r="D56" s="83">
        <v>1.4</v>
      </c>
      <c r="E56" s="83">
        <v>1.41</v>
      </c>
      <c r="F56" s="84">
        <v>3075600</v>
      </c>
      <c r="G56" s="83">
        <v>1.41</v>
      </c>
      <c r="H56" s="84">
        <f>EOD_T-A56</f>
        <v>77</v>
      </c>
      <c r="I56" s="83">
        <f t="shared" si="0"/>
        <v>-2.0000000000000018E-2</v>
      </c>
      <c r="J56" s="83">
        <f t="shared" si="1"/>
        <v>-1.3986013986014001</v>
      </c>
      <c r="K56" s="83">
        <f>J56-MYR_90DSMR</f>
        <v>-1.3502173062681051</v>
      </c>
      <c r="L56" s="83">
        <f t="shared" si="2"/>
        <v>1.823086774145898</v>
      </c>
    </row>
    <row r="57" spans="1:12" x14ac:dyDescent="0.25">
      <c r="A57" s="82">
        <v>42016</v>
      </c>
      <c r="B57" s="83">
        <v>1.41</v>
      </c>
      <c r="C57" s="83">
        <v>1.46</v>
      </c>
      <c r="D57" s="83">
        <v>1.4</v>
      </c>
      <c r="E57" s="83">
        <v>1.43</v>
      </c>
      <c r="F57" s="84">
        <v>2879400</v>
      </c>
      <c r="G57" s="83">
        <v>1.43</v>
      </c>
      <c r="H57" s="84">
        <f>EOD_T-A57</f>
        <v>78</v>
      </c>
      <c r="I57" s="83">
        <f t="shared" si="0"/>
        <v>1.0000000000000009E-2</v>
      </c>
      <c r="J57" s="83">
        <f t="shared" si="1"/>
        <v>0.70422535211267667</v>
      </c>
      <c r="K57" s="83">
        <f>J57-MYR_90DSMR</f>
        <v>0.75260944444597166</v>
      </c>
      <c r="L57" s="83">
        <f t="shared" si="2"/>
        <v>0.56642097586927409</v>
      </c>
    </row>
    <row r="58" spans="1:12" x14ac:dyDescent="0.25">
      <c r="A58" s="82">
        <v>42013</v>
      </c>
      <c r="B58" s="83">
        <v>1.38</v>
      </c>
      <c r="C58" s="83">
        <v>1.46</v>
      </c>
      <c r="D58" s="83">
        <v>1.38</v>
      </c>
      <c r="E58" s="83">
        <v>1.42</v>
      </c>
      <c r="F58" s="84">
        <v>7174400</v>
      </c>
      <c r="G58" s="83">
        <v>1.42</v>
      </c>
      <c r="H58" s="84">
        <f>EOD_T-A58</f>
        <v>81</v>
      </c>
      <c r="I58" s="83">
        <f t="shared" si="0"/>
        <v>4.0000000000000036E-2</v>
      </c>
      <c r="J58" s="83">
        <f t="shared" si="1"/>
        <v>2.8985507246376838</v>
      </c>
      <c r="K58" s="83">
        <f>J58-MYR_90DSMR</f>
        <v>2.9469348169709786</v>
      </c>
      <c r="L58" s="83">
        <f t="shared" si="2"/>
        <v>8.6844248154757757</v>
      </c>
    </row>
    <row r="59" spans="1:12" x14ac:dyDescent="0.25">
      <c r="A59" s="82">
        <v>42012</v>
      </c>
      <c r="B59" s="83">
        <v>1.38</v>
      </c>
      <c r="C59" s="83">
        <v>1.38</v>
      </c>
      <c r="D59" s="83">
        <v>1.36</v>
      </c>
      <c r="E59" s="83">
        <v>1.38</v>
      </c>
      <c r="F59" s="84">
        <v>4978200</v>
      </c>
      <c r="G59" s="83">
        <v>1.38</v>
      </c>
      <c r="H59" s="84">
        <f>EOD_T-A59</f>
        <v>82</v>
      </c>
      <c r="I59" s="83">
        <f t="shared" si="0"/>
        <v>9.9999999999997868E-3</v>
      </c>
      <c r="J59" s="83">
        <f t="shared" si="1"/>
        <v>0.72992700729925442</v>
      </c>
      <c r="K59" s="83">
        <f>J59-MYR_90DSMR</f>
        <v>0.77831109963254941</v>
      </c>
      <c r="L59" s="83">
        <f t="shared" si="2"/>
        <v>0.60576816781122822</v>
      </c>
    </row>
    <row r="60" spans="1:12" x14ac:dyDescent="0.25">
      <c r="A60" s="82">
        <v>42011</v>
      </c>
      <c r="B60" s="83">
        <v>1.38</v>
      </c>
      <c r="C60" s="83">
        <v>1.38</v>
      </c>
      <c r="D60" s="83">
        <v>1.35</v>
      </c>
      <c r="E60" s="83">
        <v>1.37</v>
      </c>
      <c r="F60" s="84">
        <v>4392200</v>
      </c>
      <c r="G60" s="83">
        <v>1.37</v>
      </c>
      <c r="H60" s="84">
        <f>EOD_T-A60</f>
        <v>83</v>
      </c>
      <c r="I60" s="83">
        <f t="shared" si="0"/>
        <v>-9.9999999999997868E-3</v>
      </c>
      <c r="J60" s="83">
        <f t="shared" si="1"/>
        <v>-0.72463768115940486</v>
      </c>
      <c r="K60" s="83">
        <f>J60-MYR_90DSMR</f>
        <v>-0.67625358882610986</v>
      </c>
      <c r="L60" s="83">
        <f t="shared" si="2"/>
        <v>0.45731891640019329</v>
      </c>
    </row>
    <row r="61" spans="1:12" x14ac:dyDescent="0.25">
      <c r="A61" s="82">
        <v>42010</v>
      </c>
      <c r="B61" s="83">
        <v>1.39</v>
      </c>
      <c r="C61" s="83">
        <v>1.4</v>
      </c>
      <c r="D61" s="83">
        <v>1.37</v>
      </c>
      <c r="E61" s="83">
        <v>1.38</v>
      </c>
      <c r="F61" s="84">
        <v>2620300</v>
      </c>
      <c r="G61" s="83">
        <v>1.38</v>
      </c>
      <c r="H61" s="84">
        <f>EOD_T-A61</f>
        <v>84</v>
      </c>
      <c r="I61" s="83">
        <f t="shared" si="0"/>
        <v>-3.0000000000000027E-2</v>
      </c>
      <c r="J61" s="83">
        <f t="shared" si="1"/>
        <v>-2.1276595744680873</v>
      </c>
      <c r="K61" s="83">
        <f>J61-MYR_90DSMR</f>
        <v>-2.0792754821347925</v>
      </c>
      <c r="L61" s="83">
        <f t="shared" si="2"/>
        <v>4.3233865306068742</v>
      </c>
    </row>
    <row r="62" spans="1:12" x14ac:dyDescent="0.25">
      <c r="A62" s="82">
        <v>42009</v>
      </c>
      <c r="B62" s="83">
        <v>1.43</v>
      </c>
      <c r="C62" s="83">
        <v>1.43</v>
      </c>
      <c r="D62" s="83">
        <v>1.39</v>
      </c>
      <c r="E62" s="83">
        <v>1.41</v>
      </c>
      <c r="F62" s="84">
        <v>3081700</v>
      </c>
      <c r="G62" s="83">
        <v>1.41</v>
      </c>
      <c r="H62" s="84">
        <f>EOD_T-A62</f>
        <v>85</v>
      </c>
      <c r="I62" s="83">
        <f t="shared" si="0"/>
        <v>-1.0000000000000009E-2</v>
      </c>
      <c r="J62" s="83">
        <f t="shared" si="1"/>
        <v>-0.70422535211267667</v>
      </c>
      <c r="K62" s="83">
        <f>J62-MYR_90DSMR</f>
        <v>-0.65584125977938168</v>
      </c>
      <c r="L62" s="83">
        <f t="shared" si="2"/>
        <v>0.43012775802900638</v>
      </c>
    </row>
    <row r="63" spans="1:12" x14ac:dyDescent="0.25">
      <c r="A63" s="82">
        <v>42006</v>
      </c>
      <c r="B63" s="83">
        <v>1.4</v>
      </c>
      <c r="C63" s="83">
        <v>1.43</v>
      </c>
      <c r="D63" s="83">
        <v>1.38</v>
      </c>
      <c r="E63" s="83">
        <v>1.42</v>
      </c>
      <c r="F63" s="84">
        <v>2019100</v>
      </c>
      <c r="G63" s="83">
        <v>1.42</v>
      </c>
      <c r="H63" s="84">
        <f>EOD_T-A63</f>
        <v>88</v>
      </c>
      <c r="I63" s="83">
        <f t="shared" si="0"/>
        <v>2.0000000000000018E-2</v>
      </c>
      <c r="J63" s="83">
        <f t="shared" si="1"/>
        <v>1.4285714285714299</v>
      </c>
      <c r="K63" s="83">
        <f>J63-MYR_90DSMR</f>
        <v>1.4769555209047249</v>
      </c>
      <c r="L63" s="83">
        <f t="shared" si="2"/>
        <v>2.1813976107309472</v>
      </c>
    </row>
    <row r="64" spans="1:12" x14ac:dyDescent="0.25">
      <c r="A64" s="82">
        <v>42005</v>
      </c>
      <c r="B64" s="83">
        <v>1.4</v>
      </c>
      <c r="C64" s="83">
        <v>1.4</v>
      </c>
      <c r="D64" s="83">
        <v>1.4</v>
      </c>
      <c r="E64" s="83">
        <v>1.4</v>
      </c>
      <c r="F64" s="84">
        <v>0</v>
      </c>
      <c r="G64" s="83">
        <v>1.4</v>
      </c>
      <c r="H64" s="84">
        <f>EOD_T-A64</f>
        <v>89</v>
      </c>
      <c r="I64" s="83">
        <f t="shared" si="0"/>
        <v>0</v>
      </c>
      <c r="J64" s="83">
        <f t="shared" si="1"/>
        <v>0</v>
      </c>
      <c r="K64" s="83">
        <f>J64-MYR_90DSMR</f>
        <v>4.8384092333294972E-2</v>
      </c>
      <c r="L64" s="83">
        <f t="shared" si="2"/>
        <v>2.3410203909168133E-3</v>
      </c>
    </row>
    <row r="65" spans="1:12" x14ac:dyDescent="0.25">
      <c r="A65" s="82">
        <v>42004</v>
      </c>
      <c r="B65" s="83">
        <v>1.42</v>
      </c>
      <c r="C65" s="83">
        <v>1.44</v>
      </c>
      <c r="D65" s="83">
        <v>1.38</v>
      </c>
      <c r="E65" s="83">
        <v>1.4</v>
      </c>
      <c r="F65" s="84">
        <v>2636000</v>
      </c>
      <c r="G65" s="83">
        <v>1.4</v>
      </c>
      <c r="H65" s="84">
        <f>EOD_T-A65</f>
        <v>90</v>
      </c>
      <c r="I65" s="83">
        <f t="shared" si="0"/>
        <v>-2.0000000000000018E-2</v>
      </c>
      <c r="J65" s="83">
        <f t="shared" si="1"/>
        <v>-1.4084507042253533</v>
      </c>
      <c r="K65" s="83">
        <f>J65-MYR_90DSMR</f>
        <v>-1.3600666118920584</v>
      </c>
      <c r="L65" s="83">
        <f t="shared" si="2"/>
        <v>1.8497811887835429</v>
      </c>
    </row>
    <row r="66" spans="1:12" x14ac:dyDescent="0.25">
      <c r="A66" s="82">
        <v>42003</v>
      </c>
      <c r="B66" s="83">
        <v>1.48</v>
      </c>
      <c r="C66" s="83">
        <v>1.49</v>
      </c>
      <c r="D66" s="83">
        <v>1.41</v>
      </c>
      <c r="E66" s="83">
        <v>1.42</v>
      </c>
      <c r="F66" s="84">
        <v>3517500</v>
      </c>
      <c r="G66" s="83">
        <v>1.42</v>
      </c>
      <c r="H66" s="84">
        <f>EOD_T-A66</f>
        <v>91</v>
      </c>
      <c r="I66" s="83">
        <f t="shared" si="0"/>
        <v>-6.0000000000000053E-2</v>
      </c>
      <c r="J66" s="83">
        <f t="shared" si="1"/>
        <v>-4.0540540540540579</v>
      </c>
      <c r="K66" s="83">
        <f>J66-MYR_90DSMR</f>
        <v>-4.0056699617207627</v>
      </c>
      <c r="L66" s="83">
        <f t="shared" si="2"/>
        <v>16.045391842232018</v>
      </c>
    </row>
    <row r="67" spans="1:12" x14ac:dyDescent="0.25">
      <c r="A67" s="82">
        <v>42002</v>
      </c>
      <c r="B67" s="83">
        <v>1.41</v>
      </c>
      <c r="C67" s="83">
        <v>1.48</v>
      </c>
      <c r="D67" s="83">
        <v>1.4</v>
      </c>
      <c r="E67" s="83">
        <v>1.48</v>
      </c>
      <c r="F67" s="84">
        <v>4004700</v>
      </c>
      <c r="G67" s="83">
        <v>1.48</v>
      </c>
      <c r="H67" s="84">
        <f>EOD_T-A67</f>
        <v>92</v>
      </c>
      <c r="I67" s="83">
        <f t="shared" ref="I67:I130" si="3">G67-G68</f>
        <v>0.10999999999999988</v>
      </c>
      <c r="J67" s="83">
        <f t="shared" ref="J67:J130" si="4">I67/G68*100</f>
        <v>8.0291970802919614</v>
      </c>
      <c r="K67" s="83">
        <f>J67-MYR_90DSMR</f>
        <v>8.0775811726252567</v>
      </c>
      <c r="L67" s="83">
        <f t="shared" ref="L67:L130" si="5">K67*K67</f>
        <v>65.247317600350016</v>
      </c>
    </row>
    <row r="68" spans="1:12" x14ac:dyDescent="0.25">
      <c r="A68" s="82">
        <v>41999</v>
      </c>
      <c r="B68" s="83">
        <v>1.37</v>
      </c>
      <c r="C68" s="83">
        <v>1.37</v>
      </c>
      <c r="D68" s="83">
        <v>1.37</v>
      </c>
      <c r="E68" s="83">
        <v>1.37</v>
      </c>
      <c r="F68" s="84">
        <v>0</v>
      </c>
      <c r="G68" s="83">
        <v>1.37</v>
      </c>
      <c r="H68" s="84">
        <f>EOD_T-A68</f>
        <v>95</v>
      </c>
      <c r="I68" s="83">
        <f t="shared" si="3"/>
        <v>0</v>
      </c>
      <c r="J68" s="83">
        <f t="shared" si="4"/>
        <v>0</v>
      </c>
      <c r="K68" s="83">
        <f>J68-MYR_90DSMR</f>
        <v>4.8384092333294972E-2</v>
      </c>
      <c r="L68" s="83">
        <f t="shared" si="5"/>
        <v>2.3410203909168133E-3</v>
      </c>
    </row>
    <row r="69" spans="1:12" x14ac:dyDescent="0.25">
      <c r="A69" s="82">
        <v>41998</v>
      </c>
      <c r="B69" s="83">
        <v>1.37</v>
      </c>
      <c r="C69" s="83">
        <v>1.37</v>
      </c>
      <c r="D69" s="83">
        <v>1.37</v>
      </c>
      <c r="E69" s="83">
        <v>1.37</v>
      </c>
      <c r="F69" s="84">
        <v>0</v>
      </c>
      <c r="G69" s="83">
        <v>1.37</v>
      </c>
      <c r="H69" s="84">
        <f>EOD_T-A69</f>
        <v>96</v>
      </c>
      <c r="I69" s="83">
        <f t="shared" si="3"/>
        <v>0</v>
      </c>
      <c r="J69" s="83">
        <f t="shared" si="4"/>
        <v>0</v>
      </c>
      <c r="K69" s="83">
        <f>J69-MYR_90DSMR</f>
        <v>4.8384092333294972E-2</v>
      </c>
      <c r="L69" s="83">
        <f t="shared" si="5"/>
        <v>2.3410203909168133E-3</v>
      </c>
    </row>
    <row r="70" spans="1:12" x14ac:dyDescent="0.25">
      <c r="A70" s="82">
        <v>41997</v>
      </c>
      <c r="B70" s="83">
        <v>1.38</v>
      </c>
      <c r="C70" s="83">
        <v>1.39</v>
      </c>
      <c r="D70" s="83">
        <v>1.37</v>
      </c>
      <c r="E70" s="83">
        <v>1.37</v>
      </c>
      <c r="F70" s="84">
        <v>2314200</v>
      </c>
      <c r="G70" s="83">
        <v>1.37</v>
      </c>
      <c r="H70" s="84">
        <f>EOD_T-A70</f>
        <v>97</v>
      </c>
      <c r="I70" s="83">
        <f t="shared" si="3"/>
        <v>-9.9999999999997868E-3</v>
      </c>
      <c r="J70" s="83">
        <f t="shared" si="4"/>
        <v>-0.72463768115940486</v>
      </c>
      <c r="K70" s="83">
        <f>J70-MYR_90DSMR</f>
        <v>-0.67625358882610986</v>
      </c>
      <c r="L70" s="83">
        <f t="shared" si="5"/>
        <v>0.45731891640019329</v>
      </c>
    </row>
    <row r="71" spans="1:12" x14ac:dyDescent="0.25">
      <c r="A71" s="82">
        <v>41996</v>
      </c>
      <c r="B71" s="83">
        <v>1.42</v>
      </c>
      <c r="C71" s="83">
        <v>1.42</v>
      </c>
      <c r="D71" s="83">
        <v>1.38</v>
      </c>
      <c r="E71" s="83">
        <v>1.38</v>
      </c>
      <c r="F71" s="84">
        <v>2674000</v>
      </c>
      <c r="G71" s="83">
        <v>1.38</v>
      </c>
      <c r="H71" s="84">
        <f>EOD_T-A71</f>
        <v>98</v>
      </c>
      <c r="I71" s="83">
        <f t="shared" si="3"/>
        <v>-3.0000000000000027E-2</v>
      </c>
      <c r="J71" s="83">
        <f t="shared" si="4"/>
        <v>-2.1276595744680873</v>
      </c>
      <c r="K71" s="83">
        <f>J71-MYR_90DSMR</f>
        <v>-2.0792754821347925</v>
      </c>
      <c r="L71" s="83">
        <f t="shared" si="5"/>
        <v>4.3233865306068742</v>
      </c>
    </row>
    <row r="72" spans="1:12" x14ac:dyDescent="0.25">
      <c r="A72" s="82">
        <v>41995</v>
      </c>
      <c r="B72" s="83">
        <v>1.4</v>
      </c>
      <c r="C72" s="83">
        <v>1.43</v>
      </c>
      <c r="D72" s="83">
        <v>1.38</v>
      </c>
      <c r="E72" s="83">
        <v>1.41</v>
      </c>
      <c r="F72" s="84">
        <v>3904800</v>
      </c>
      <c r="G72" s="83">
        <v>1.41</v>
      </c>
      <c r="H72" s="84">
        <f>EOD_T-A72</f>
        <v>99</v>
      </c>
      <c r="I72" s="83">
        <f t="shared" si="3"/>
        <v>3.0000000000000027E-2</v>
      </c>
      <c r="J72" s="83">
        <f t="shared" si="4"/>
        <v>2.173913043478263</v>
      </c>
      <c r="K72" s="83">
        <f>J72-MYR_90DSMR</f>
        <v>2.2222971358115577</v>
      </c>
      <c r="L72" s="83">
        <f t="shared" si="5"/>
        <v>4.9386045598362527</v>
      </c>
    </row>
    <row r="73" spans="1:12" x14ac:dyDescent="0.25">
      <c r="A73" s="82">
        <v>41992</v>
      </c>
      <c r="B73" s="83">
        <v>1.4</v>
      </c>
      <c r="C73" s="83">
        <v>1.43</v>
      </c>
      <c r="D73" s="83">
        <v>1.37</v>
      </c>
      <c r="E73" s="83">
        <v>1.38</v>
      </c>
      <c r="F73" s="84">
        <v>19184700</v>
      </c>
      <c r="G73" s="83">
        <v>1.38</v>
      </c>
      <c r="H73" s="84">
        <f>EOD_T-A73</f>
        <v>102</v>
      </c>
      <c r="I73" s="83">
        <f t="shared" si="3"/>
        <v>0</v>
      </c>
      <c r="J73" s="83">
        <f t="shared" si="4"/>
        <v>0</v>
      </c>
      <c r="K73" s="83">
        <f>J73-MYR_90DSMR</f>
        <v>4.8384092333294972E-2</v>
      </c>
      <c r="L73" s="83">
        <f t="shared" si="5"/>
        <v>2.3410203909168133E-3</v>
      </c>
    </row>
    <row r="74" spans="1:12" x14ac:dyDescent="0.25">
      <c r="A74" s="82">
        <v>41991</v>
      </c>
      <c r="B74" s="83">
        <v>1.38</v>
      </c>
      <c r="C74" s="83">
        <v>1.46</v>
      </c>
      <c r="D74" s="83">
        <v>1.34</v>
      </c>
      <c r="E74" s="83">
        <v>1.38</v>
      </c>
      <c r="F74" s="84">
        <v>6955200</v>
      </c>
      <c r="G74" s="83">
        <v>1.38</v>
      </c>
      <c r="H74" s="84">
        <f>EOD_T-A74</f>
        <v>103</v>
      </c>
      <c r="I74" s="83">
        <f t="shared" si="3"/>
        <v>9.9999999999997868E-3</v>
      </c>
      <c r="J74" s="83">
        <f t="shared" si="4"/>
        <v>0.72992700729925442</v>
      </c>
      <c r="K74" s="83">
        <f>J74-MYR_90DSMR</f>
        <v>0.77831109963254941</v>
      </c>
      <c r="L74" s="83">
        <f t="shared" si="5"/>
        <v>0.60576816781122822</v>
      </c>
    </row>
    <row r="75" spans="1:12" x14ac:dyDescent="0.25">
      <c r="A75" s="82">
        <v>41990</v>
      </c>
      <c r="B75" s="83">
        <v>1.31</v>
      </c>
      <c r="C75" s="83">
        <v>1.38</v>
      </c>
      <c r="D75" s="83">
        <v>1.31</v>
      </c>
      <c r="E75" s="83">
        <v>1.37</v>
      </c>
      <c r="F75" s="84">
        <v>6840500</v>
      </c>
      <c r="G75" s="83">
        <v>1.37</v>
      </c>
      <c r="H75" s="84">
        <f>EOD_T-A75</f>
        <v>104</v>
      </c>
      <c r="I75" s="83">
        <f t="shared" si="3"/>
        <v>7.0000000000000062E-2</v>
      </c>
      <c r="J75" s="83">
        <f t="shared" si="4"/>
        <v>5.3846153846153895</v>
      </c>
      <c r="K75" s="83">
        <f>J75-MYR_90DSMR</f>
        <v>5.4329994769486847</v>
      </c>
      <c r="L75" s="83">
        <f t="shared" si="5"/>
        <v>29.517483316524682</v>
      </c>
    </row>
    <row r="76" spans="1:12" x14ac:dyDescent="0.25">
      <c r="A76" s="82">
        <v>41989</v>
      </c>
      <c r="B76" s="83">
        <v>1.34</v>
      </c>
      <c r="C76" s="83">
        <v>1.37</v>
      </c>
      <c r="D76" s="83">
        <v>1.28</v>
      </c>
      <c r="E76" s="83">
        <v>1.3</v>
      </c>
      <c r="F76" s="84">
        <v>6978300</v>
      </c>
      <c r="G76" s="83">
        <v>1.3</v>
      </c>
      <c r="H76" s="84">
        <f>EOD_T-A76</f>
        <v>105</v>
      </c>
      <c r="I76" s="83">
        <f t="shared" si="3"/>
        <v>-5.0000000000000044E-2</v>
      </c>
      <c r="J76" s="83">
        <f t="shared" si="4"/>
        <v>-3.7037037037037068</v>
      </c>
      <c r="K76" s="83">
        <f>J76-MYR_90DSMR</f>
        <v>-3.6553196113704121</v>
      </c>
      <c r="L76" s="83">
        <f t="shared" si="5"/>
        <v>13.361361461269141</v>
      </c>
    </row>
    <row r="77" spans="1:12" x14ac:dyDescent="0.25">
      <c r="A77" s="82">
        <v>41988</v>
      </c>
      <c r="B77" s="83">
        <v>1.42</v>
      </c>
      <c r="C77" s="83">
        <v>1.42</v>
      </c>
      <c r="D77" s="83">
        <v>1.35</v>
      </c>
      <c r="E77" s="83">
        <v>1.35</v>
      </c>
      <c r="F77" s="84">
        <v>8676500</v>
      </c>
      <c r="G77" s="83">
        <v>1.35</v>
      </c>
      <c r="H77" s="84">
        <f>EOD_T-A77</f>
        <v>106</v>
      </c>
      <c r="I77" s="83">
        <f t="shared" si="3"/>
        <v>-6.999999999999984E-2</v>
      </c>
      <c r="J77" s="83">
        <f t="shared" si="4"/>
        <v>-4.9295774647887214</v>
      </c>
      <c r="K77" s="83">
        <f>J77-MYR_90DSMR</f>
        <v>-4.8811933724554262</v>
      </c>
      <c r="L77" s="83">
        <f t="shared" si="5"/>
        <v>23.826048739302777</v>
      </c>
    </row>
    <row r="78" spans="1:12" x14ac:dyDescent="0.25">
      <c r="A78" s="82">
        <v>41985</v>
      </c>
      <c r="B78" s="83">
        <v>1.42</v>
      </c>
      <c r="C78" s="83">
        <v>1.45</v>
      </c>
      <c r="D78" s="83">
        <v>1.42</v>
      </c>
      <c r="E78" s="83">
        <v>1.42</v>
      </c>
      <c r="F78" s="84">
        <v>3390800</v>
      </c>
      <c r="G78" s="83">
        <v>1.42</v>
      </c>
      <c r="H78" s="84">
        <f>EOD_T-A78</f>
        <v>109</v>
      </c>
      <c r="I78" s="83">
        <f t="shared" si="3"/>
        <v>0</v>
      </c>
      <c r="J78" s="83">
        <f t="shared" si="4"/>
        <v>0</v>
      </c>
      <c r="K78" s="83">
        <f>J78-MYR_90DSMR</f>
        <v>4.8384092333294972E-2</v>
      </c>
      <c r="L78" s="83">
        <f t="shared" si="5"/>
        <v>2.3410203909168133E-3</v>
      </c>
    </row>
    <row r="79" spans="1:12" x14ac:dyDescent="0.25">
      <c r="A79" s="82">
        <v>41984</v>
      </c>
      <c r="B79" s="83">
        <v>1.43</v>
      </c>
      <c r="C79" s="83">
        <v>1.47</v>
      </c>
      <c r="D79" s="83">
        <v>1.42</v>
      </c>
      <c r="E79" s="83">
        <v>1.42</v>
      </c>
      <c r="F79" s="84">
        <v>10351700</v>
      </c>
      <c r="G79" s="83">
        <v>1.42</v>
      </c>
      <c r="H79" s="84">
        <f>EOD_T-A79</f>
        <v>110</v>
      </c>
      <c r="I79" s="83">
        <f t="shared" si="3"/>
        <v>-4.0000000000000036E-2</v>
      </c>
      <c r="J79" s="83">
        <f t="shared" si="4"/>
        <v>-2.7397260273972628</v>
      </c>
      <c r="K79" s="83">
        <f>J79-MYR_90DSMR</f>
        <v>-2.691341935063968</v>
      </c>
      <c r="L79" s="83">
        <f t="shared" si="5"/>
        <v>7.2433214114338638</v>
      </c>
    </row>
    <row r="80" spans="1:12" x14ac:dyDescent="0.25">
      <c r="A80" s="82">
        <v>41983</v>
      </c>
      <c r="B80" s="83">
        <v>1.46</v>
      </c>
      <c r="C80" s="83">
        <v>1.47</v>
      </c>
      <c r="D80" s="83">
        <v>1.42</v>
      </c>
      <c r="E80" s="83">
        <v>1.46</v>
      </c>
      <c r="F80" s="84">
        <v>6810500</v>
      </c>
      <c r="G80" s="83">
        <v>1.46</v>
      </c>
      <c r="H80" s="84">
        <f>EOD_T-A80</f>
        <v>111</v>
      </c>
      <c r="I80" s="83">
        <f t="shared" si="3"/>
        <v>0</v>
      </c>
      <c r="J80" s="83">
        <f t="shared" si="4"/>
        <v>0</v>
      </c>
      <c r="K80" s="83">
        <f>J80-MYR_90DSMR</f>
        <v>4.8384092333294972E-2</v>
      </c>
      <c r="L80" s="83">
        <f t="shared" si="5"/>
        <v>2.3410203909168133E-3</v>
      </c>
    </row>
    <row r="81" spans="1:12" x14ac:dyDescent="0.25">
      <c r="A81" s="82">
        <v>41982</v>
      </c>
      <c r="B81" s="83">
        <v>1.53</v>
      </c>
      <c r="C81" s="83">
        <v>1.54</v>
      </c>
      <c r="D81" s="83">
        <v>1.45</v>
      </c>
      <c r="E81" s="83">
        <v>1.46</v>
      </c>
      <c r="F81" s="84">
        <v>9700900</v>
      </c>
      <c r="G81" s="83">
        <v>1.46</v>
      </c>
      <c r="H81" s="84">
        <f>EOD_T-A81</f>
        <v>112</v>
      </c>
      <c r="I81" s="83">
        <f t="shared" si="3"/>
        <v>-7.0000000000000062E-2</v>
      </c>
      <c r="J81" s="83">
        <f t="shared" si="4"/>
        <v>-4.5751633986928146</v>
      </c>
      <c r="K81" s="83">
        <f>J81-MYR_90DSMR</f>
        <v>-4.5267793063595194</v>
      </c>
      <c r="L81" s="83">
        <f t="shared" si="5"/>
        <v>20.491730888484771</v>
      </c>
    </row>
    <row r="82" spans="1:12" x14ac:dyDescent="0.25">
      <c r="A82" s="82">
        <v>41981</v>
      </c>
      <c r="B82" s="83">
        <v>1.57</v>
      </c>
      <c r="C82" s="83">
        <v>1.59</v>
      </c>
      <c r="D82" s="83">
        <v>1.53</v>
      </c>
      <c r="E82" s="83">
        <v>1.53</v>
      </c>
      <c r="F82" s="84">
        <v>4350600</v>
      </c>
      <c r="G82" s="83">
        <v>1.53</v>
      </c>
      <c r="H82" s="84">
        <f>EOD_T-A82</f>
        <v>113</v>
      </c>
      <c r="I82" s="83">
        <f t="shared" si="3"/>
        <v>-4.0000000000000036E-2</v>
      </c>
      <c r="J82" s="83">
        <f t="shared" si="4"/>
        <v>-2.5477707006369448</v>
      </c>
      <c r="K82" s="83">
        <f>J82-MYR_90DSMR</f>
        <v>-2.49938660830365</v>
      </c>
      <c r="L82" s="83">
        <f t="shared" si="5"/>
        <v>6.2469334177676235</v>
      </c>
    </row>
    <row r="83" spans="1:12" x14ac:dyDescent="0.25">
      <c r="A83" s="82">
        <v>41978</v>
      </c>
      <c r="B83" s="83">
        <v>1.62</v>
      </c>
      <c r="C83" s="83">
        <v>1.63</v>
      </c>
      <c r="D83" s="83">
        <v>1.55</v>
      </c>
      <c r="E83" s="83">
        <v>1.57</v>
      </c>
      <c r="F83" s="84">
        <v>6012400</v>
      </c>
      <c r="G83" s="83">
        <v>1.57</v>
      </c>
      <c r="H83" s="84">
        <f>EOD_T-A83</f>
        <v>116</v>
      </c>
      <c r="I83" s="83">
        <f t="shared" si="3"/>
        <v>-5.0000000000000044E-2</v>
      </c>
      <c r="J83" s="83">
        <f t="shared" si="4"/>
        <v>-3.0864197530864224</v>
      </c>
      <c r="K83" s="83">
        <f>J83-MYR_90DSMR</f>
        <v>-3.0380356607531276</v>
      </c>
      <c r="L83" s="83">
        <f t="shared" si="5"/>
        <v>9.2296606760076934</v>
      </c>
    </row>
    <row r="84" spans="1:12" x14ac:dyDescent="0.25">
      <c r="A84" s="82">
        <v>41977</v>
      </c>
      <c r="B84" s="83">
        <v>1.66</v>
      </c>
      <c r="C84" s="83">
        <v>1.69</v>
      </c>
      <c r="D84" s="83">
        <v>1.61</v>
      </c>
      <c r="E84" s="83">
        <v>1.62</v>
      </c>
      <c r="F84" s="84">
        <v>4912800</v>
      </c>
      <c r="G84" s="83">
        <v>1.62</v>
      </c>
      <c r="H84" s="84">
        <f>EOD_T-A84</f>
        <v>117</v>
      </c>
      <c r="I84" s="83">
        <f t="shared" si="3"/>
        <v>-3.9999999999999813E-2</v>
      </c>
      <c r="J84" s="83">
        <f t="shared" si="4"/>
        <v>-2.4096385542168566</v>
      </c>
      <c r="K84" s="83">
        <f>J84-MYR_90DSMR</f>
        <v>-2.3612544618835618</v>
      </c>
      <c r="L84" s="83">
        <f t="shared" si="5"/>
        <v>5.5755226337650292</v>
      </c>
    </row>
    <row r="85" spans="1:12" x14ac:dyDescent="0.25">
      <c r="A85" s="82">
        <v>41976</v>
      </c>
      <c r="B85" s="83">
        <v>1.61</v>
      </c>
      <c r="C85" s="83">
        <v>1.67</v>
      </c>
      <c r="D85" s="83">
        <v>1.61</v>
      </c>
      <c r="E85" s="83">
        <v>1.66</v>
      </c>
      <c r="F85" s="84">
        <v>3300800</v>
      </c>
      <c r="G85" s="83">
        <v>1.66</v>
      </c>
      <c r="H85" s="84">
        <f>EOD_T-A85</f>
        <v>118</v>
      </c>
      <c r="I85" s="83">
        <f t="shared" si="3"/>
        <v>4.9999999999999822E-2</v>
      </c>
      <c r="J85" s="83">
        <f t="shared" si="4"/>
        <v>3.1055900621117902</v>
      </c>
      <c r="K85" s="83">
        <f>J85-MYR_90DSMR</f>
        <v>3.153974154445085</v>
      </c>
      <c r="L85" s="83">
        <f t="shared" si="5"/>
        <v>9.9475529669075886</v>
      </c>
    </row>
    <row r="86" spans="1:12" x14ac:dyDescent="0.25">
      <c r="A86" s="82">
        <v>41975</v>
      </c>
      <c r="B86" s="83">
        <v>1.59</v>
      </c>
      <c r="C86" s="83">
        <v>1.62</v>
      </c>
      <c r="D86" s="83">
        <v>1.59</v>
      </c>
      <c r="E86" s="83">
        <v>1.61</v>
      </c>
      <c r="F86" s="84">
        <v>3584300</v>
      </c>
      <c r="G86" s="83">
        <v>1.61</v>
      </c>
      <c r="H86" s="84">
        <f>EOD_T-A86</f>
        <v>119</v>
      </c>
      <c r="I86" s="83">
        <f t="shared" si="3"/>
        <v>2.0000000000000018E-2</v>
      </c>
      <c r="J86" s="83">
        <f t="shared" si="4"/>
        <v>1.2578616352201268</v>
      </c>
      <c r="K86" s="83">
        <f>J86-MYR_90DSMR</f>
        <v>1.3062457275534218</v>
      </c>
      <c r="L86" s="83">
        <f t="shared" si="5"/>
        <v>1.7062779007515683</v>
      </c>
    </row>
    <row r="87" spans="1:12" x14ac:dyDescent="0.25">
      <c r="A87" s="82">
        <v>41974</v>
      </c>
      <c r="B87" s="83">
        <v>1.62</v>
      </c>
      <c r="C87" s="83">
        <v>1.64</v>
      </c>
      <c r="D87" s="83">
        <v>1.58</v>
      </c>
      <c r="E87" s="83">
        <v>1.59</v>
      </c>
      <c r="F87" s="84">
        <v>4106000</v>
      </c>
      <c r="G87" s="83">
        <v>1.59</v>
      </c>
      <c r="H87" s="84">
        <f>EOD_T-A87</f>
        <v>120</v>
      </c>
      <c r="I87" s="83">
        <f t="shared" si="3"/>
        <v>-3.0000000000000027E-2</v>
      </c>
      <c r="J87" s="83">
        <f t="shared" si="4"/>
        <v>-1.8518518518518534</v>
      </c>
      <c r="K87" s="83">
        <f>J87-MYR_90DSMR</f>
        <v>-1.8034677595185584</v>
      </c>
      <c r="L87" s="83">
        <f t="shared" si="5"/>
        <v>3.2524959596228888</v>
      </c>
    </row>
    <row r="88" spans="1:12" x14ac:dyDescent="0.25">
      <c r="A88" s="82">
        <v>41971</v>
      </c>
      <c r="B88" s="83">
        <v>1.64</v>
      </c>
      <c r="C88" s="83">
        <v>1.64</v>
      </c>
      <c r="D88" s="83">
        <v>1.61</v>
      </c>
      <c r="E88" s="83">
        <v>1.62</v>
      </c>
      <c r="F88" s="84">
        <v>4852200</v>
      </c>
      <c r="G88" s="83">
        <v>1.62</v>
      </c>
      <c r="H88" s="84">
        <f>EOD_T-A88</f>
        <v>123</v>
      </c>
      <c r="I88" s="83">
        <f t="shared" si="3"/>
        <v>-1.9999999999999796E-2</v>
      </c>
      <c r="J88" s="83">
        <f t="shared" si="4"/>
        <v>-1.2195121951219388</v>
      </c>
      <c r="K88" s="83">
        <f>J88-MYR_90DSMR</f>
        <v>-1.1711281027886438</v>
      </c>
      <c r="L88" s="83">
        <f t="shared" si="5"/>
        <v>1.3715410331413282</v>
      </c>
    </row>
    <row r="89" spans="1:12" x14ac:dyDescent="0.25">
      <c r="A89" s="82">
        <v>41970</v>
      </c>
      <c r="B89" s="83">
        <v>1.67</v>
      </c>
      <c r="C89" s="83">
        <v>1.68</v>
      </c>
      <c r="D89" s="83">
        <v>1.62</v>
      </c>
      <c r="E89" s="83">
        <v>1.64</v>
      </c>
      <c r="F89" s="84">
        <v>3523000</v>
      </c>
      <c r="G89" s="83">
        <v>1.64</v>
      </c>
      <c r="H89" s="84">
        <f>EOD_T-A89</f>
        <v>124</v>
      </c>
      <c r="I89" s="83">
        <f t="shared" si="3"/>
        <v>-3.0000000000000027E-2</v>
      </c>
      <c r="J89" s="83">
        <f t="shared" si="4"/>
        <v>-1.7964071856287442</v>
      </c>
      <c r="K89" s="83">
        <f>J89-MYR_90DSMR</f>
        <v>-1.7480230932954492</v>
      </c>
      <c r="L89" s="83">
        <f t="shared" si="5"/>
        <v>3.0555847346941909</v>
      </c>
    </row>
    <row r="90" spans="1:12" x14ac:dyDescent="0.25">
      <c r="A90" s="82">
        <v>41969</v>
      </c>
      <c r="B90" s="83">
        <v>1.65</v>
      </c>
      <c r="C90" s="83">
        <v>1.68</v>
      </c>
      <c r="D90" s="83">
        <v>1.65</v>
      </c>
      <c r="E90" s="83">
        <v>1.67</v>
      </c>
      <c r="F90" s="84">
        <v>2397000</v>
      </c>
      <c r="G90" s="83">
        <v>1.67</v>
      </c>
      <c r="H90" s="84">
        <f>EOD_T-A90</f>
        <v>125</v>
      </c>
      <c r="I90" s="83">
        <f t="shared" si="3"/>
        <v>3.0000000000000027E-2</v>
      </c>
      <c r="J90" s="83">
        <f t="shared" si="4"/>
        <v>1.8292682926829285</v>
      </c>
      <c r="K90" s="83">
        <f>J90-MYR_90DSMR</f>
        <v>1.8776523850162234</v>
      </c>
      <c r="L90" s="83">
        <f t="shared" si="5"/>
        <v>3.5255784789571121</v>
      </c>
    </row>
    <row r="91" spans="1:12" x14ac:dyDescent="0.25">
      <c r="A91" s="82">
        <v>41968</v>
      </c>
      <c r="B91" s="83">
        <v>1.7</v>
      </c>
      <c r="C91" s="83">
        <v>1.71</v>
      </c>
      <c r="D91" s="83">
        <v>1.64</v>
      </c>
      <c r="E91" s="83">
        <v>1.64</v>
      </c>
      <c r="F91" s="84">
        <v>5273900</v>
      </c>
      <c r="G91" s="83">
        <v>1.64</v>
      </c>
      <c r="H91" s="84">
        <f>EOD_T-A91</f>
        <v>126</v>
      </c>
      <c r="I91" s="83">
        <f t="shared" si="3"/>
        <v>-7.0000000000000062E-2</v>
      </c>
      <c r="J91" s="83">
        <f t="shared" si="4"/>
        <v>-4.0935672514619919</v>
      </c>
      <c r="K91" s="83">
        <f>J91-MYR_90DSMR</f>
        <v>-4.0451831591286966</v>
      </c>
      <c r="L91" s="83">
        <f t="shared" si="5"/>
        <v>16.363506790898423</v>
      </c>
    </row>
    <row r="92" spans="1:12" x14ac:dyDescent="0.25">
      <c r="A92" s="82">
        <v>41967</v>
      </c>
      <c r="B92" s="83">
        <v>1.7</v>
      </c>
      <c r="C92" s="83">
        <v>1.73</v>
      </c>
      <c r="D92" s="83">
        <v>1.69</v>
      </c>
      <c r="E92" s="83">
        <v>1.71</v>
      </c>
      <c r="F92" s="84">
        <v>2621400</v>
      </c>
      <c r="G92" s="83">
        <v>1.71</v>
      </c>
      <c r="H92" s="84">
        <f>EOD_T-A92</f>
        <v>127</v>
      </c>
      <c r="I92" s="83">
        <f t="shared" si="3"/>
        <v>2.0000000000000018E-2</v>
      </c>
      <c r="J92" s="83">
        <f t="shared" si="4"/>
        <v>1.1834319526627228</v>
      </c>
      <c r="K92" s="83">
        <f>J92-MYR_90DSMR</f>
        <v>1.2318160449960178</v>
      </c>
      <c r="L92" s="83">
        <f t="shared" si="5"/>
        <v>1.5173707687096314</v>
      </c>
    </row>
    <row r="93" spans="1:12" x14ac:dyDescent="0.25">
      <c r="A93" s="82">
        <v>41964</v>
      </c>
      <c r="B93" s="83">
        <v>1.68</v>
      </c>
      <c r="C93" s="83">
        <v>1.71</v>
      </c>
      <c r="D93" s="83">
        <v>1.68</v>
      </c>
      <c r="E93" s="83">
        <v>1.69</v>
      </c>
      <c r="F93" s="84">
        <v>2114200</v>
      </c>
      <c r="G93" s="83">
        <v>1.69</v>
      </c>
      <c r="H93" s="84">
        <f>EOD_T-A93</f>
        <v>130</v>
      </c>
      <c r="I93" s="83">
        <f t="shared" si="3"/>
        <v>1.0000000000000009E-2</v>
      </c>
      <c r="J93" s="83">
        <f t="shared" si="4"/>
        <v>0.59523809523809579</v>
      </c>
      <c r="K93" s="83">
        <f>J93-MYR_90DSMR</f>
        <v>0.64362218757139078</v>
      </c>
      <c r="L93" s="83">
        <f t="shared" si="5"/>
        <v>0.41424952033418255</v>
      </c>
    </row>
    <row r="94" spans="1:12" x14ac:dyDescent="0.25">
      <c r="A94" s="82">
        <v>41963</v>
      </c>
      <c r="B94" s="83">
        <v>1.7</v>
      </c>
      <c r="C94" s="83">
        <v>1.72</v>
      </c>
      <c r="D94" s="83">
        <v>1.68</v>
      </c>
      <c r="E94" s="83">
        <v>1.68</v>
      </c>
      <c r="F94" s="84">
        <v>4177800</v>
      </c>
      <c r="G94" s="83">
        <v>1.68</v>
      </c>
      <c r="H94" s="84">
        <f>EOD_T-A94</f>
        <v>131</v>
      </c>
      <c r="I94" s="83">
        <f t="shared" si="3"/>
        <v>0</v>
      </c>
      <c r="J94" s="83">
        <f t="shared" si="4"/>
        <v>0</v>
      </c>
      <c r="K94" s="83">
        <f>J94-MYR_90DSMR</f>
        <v>4.8384092333294972E-2</v>
      </c>
      <c r="L94" s="83">
        <f t="shared" si="5"/>
        <v>2.3410203909168133E-3</v>
      </c>
    </row>
    <row r="95" spans="1:12" x14ac:dyDescent="0.25">
      <c r="A95" s="82">
        <v>41962</v>
      </c>
      <c r="B95" s="83">
        <v>1.73</v>
      </c>
      <c r="C95" s="83">
        <v>1.75</v>
      </c>
      <c r="D95" s="83">
        <v>1.68</v>
      </c>
      <c r="E95" s="83">
        <v>1.68</v>
      </c>
      <c r="F95" s="84">
        <v>4869600</v>
      </c>
      <c r="G95" s="83">
        <v>1.68</v>
      </c>
      <c r="H95" s="84">
        <f>EOD_T-A95</f>
        <v>132</v>
      </c>
      <c r="I95" s="83">
        <f t="shared" si="3"/>
        <v>-6.0000000000000053E-2</v>
      </c>
      <c r="J95" s="83">
        <f t="shared" si="4"/>
        <v>-3.4482758620689689</v>
      </c>
      <c r="K95" s="83">
        <f>J95-MYR_90DSMR</f>
        <v>-3.3998917697356741</v>
      </c>
      <c r="L95" s="83">
        <f t="shared" si="5"/>
        <v>11.559264045916374</v>
      </c>
    </row>
    <row r="96" spans="1:12" x14ac:dyDescent="0.25">
      <c r="A96" s="82">
        <v>41961</v>
      </c>
      <c r="B96" s="83">
        <v>1.76</v>
      </c>
      <c r="C96" s="83">
        <v>1.78</v>
      </c>
      <c r="D96" s="83">
        <v>1.73</v>
      </c>
      <c r="E96" s="83">
        <v>1.74</v>
      </c>
      <c r="F96" s="84">
        <v>3292000</v>
      </c>
      <c r="G96" s="83">
        <v>1.74</v>
      </c>
      <c r="H96" s="84">
        <f>EOD_T-A96</f>
        <v>133</v>
      </c>
      <c r="I96" s="83">
        <f t="shared" si="3"/>
        <v>-2.0000000000000018E-2</v>
      </c>
      <c r="J96" s="83">
        <f t="shared" si="4"/>
        <v>-1.1363636363636374</v>
      </c>
      <c r="K96" s="83">
        <f>J96-MYR_90DSMR</f>
        <v>-1.0879795440303424</v>
      </c>
      <c r="L96" s="83">
        <f t="shared" si="5"/>
        <v>1.1836994882284717</v>
      </c>
    </row>
    <row r="97" spans="1:12" x14ac:dyDescent="0.25">
      <c r="A97" s="82">
        <v>41960</v>
      </c>
      <c r="B97" s="83">
        <v>1.79</v>
      </c>
      <c r="C97" s="83">
        <v>1.79</v>
      </c>
      <c r="D97" s="83">
        <v>1.75</v>
      </c>
      <c r="E97" s="83">
        <v>1.76</v>
      </c>
      <c r="F97" s="84">
        <v>3640100</v>
      </c>
      <c r="G97" s="83">
        <v>1.76</v>
      </c>
      <c r="H97" s="84">
        <f>EOD_T-A97</f>
        <v>134</v>
      </c>
      <c r="I97" s="83">
        <f t="shared" si="3"/>
        <v>-2.0000000000000018E-2</v>
      </c>
      <c r="J97" s="83">
        <f t="shared" si="4"/>
        <v>-1.1235955056179785</v>
      </c>
      <c r="K97" s="83">
        <f>J97-MYR_90DSMR</f>
        <v>-1.0752114132846835</v>
      </c>
      <c r="L97" s="83">
        <f t="shared" si="5"/>
        <v>1.1560795832576465</v>
      </c>
    </row>
    <row r="98" spans="1:12" x14ac:dyDescent="0.25">
      <c r="A98" s="82">
        <v>41957</v>
      </c>
      <c r="B98" s="83">
        <v>1.75</v>
      </c>
      <c r="C98" s="83">
        <v>1.83</v>
      </c>
      <c r="D98" s="83">
        <v>1.75</v>
      </c>
      <c r="E98" s="83">
        <v>1.78</v>
      </c>
      <c r="F98" s="84">
        <v>3860900</v>
      </c>
      <c r="G98" s="83">
        <v>1.78</v>
      </c>
      <c r="H98" s="84">
        <f>EOD_T-A98</f>
        <v>137</v>
      </c>
      <c r="I98" s="83">
        <f t="shared" si="3"/>
        <v>0</v>
      </c>
      <c r="J98" s="83">
        <f t="shared" si="4"/>
        <v>0</v>
      </c>
      <c r="K98" s="83">
        <f>J98-MYR_90DSMR</f>
        <v>4.8384092333294972E-2</v>
      </c>
      <c r="L98" s="83">
        <f t="shared" si="5"/>
        <v>2.3410203909168133E-3</v>
      </c>
    </row>
    <row r="99" spans="1:12" x14ac:dyDescent="0.25">
      <c r="A99" s="82">
        <v>41956</v>
      </c>
      <c r="B99" s="83">
        <v>1.76</v>
      </c>
      <c r="C99" s="83">
        <v>1.81</v>
      </c>
      <c r="D99" s="83">
        <v>1.72</v>
      </c>
      <c r="E99" s="83">
        <v>1.78</v>
      </c>
      <c r="F99" s="84">
        <v>9153700</v>
      </c>
      <c r="G99" s="83">
        <v>1.78</v>
      </c>
      <c r="H99" s="84">
        <f>EOD_T-A99</f>
        <v>138</v>
      </c>
      <c r="I99" s="83">
        <f t="shared" si="3"/>
        <v>2.0000000000000018E-2</v>
      </c>
      <c r="J99" s="83">
        <f t="shared" si="4"/>
        <v>1.1363636363636374</v>
      </c>
      <c r="K99" s="83">
        <f>J99-MYR_90DSMR</f>
        <v>1.1847477286969323</v>
      </c>
      <c r="L99" s="83">
        <f t="shared" si="5"/>
        <v>1.40362718065254</v>
      </c>
    </row>
    <row r="100" spans="1:12" x14ac:dyDescent="0.25">
      <c r="A100" s="82">
        <v>41955</v>
      </c>
      <c r="B100" s="83">
        <v>1.87</v>
      </c>
      <c r="C100" s="83">
        <v>1.88</v>
      </c>
      <c r="D100" s="83">
        <v>1.75</v>
      </c>
      <c r="E100" s="83">
        <v>1.76</v>
      </c>
      <c r="F100" s="84">
        <v>11169600</v>
      </c>
      <c r="G100" s="83">
        <v>1.76</v>
      </c>
      <c r="H100" s="84">
        <f>EOD_T-A100</f>
        <v>139</v>
      </c>
      <c r="I100" s="83">
        <f t="shared" si="3"/>
        <v>-0.1399999999999999</v>
      </c>
      <c r="J100" s="83">
        <f t="shared" si="4"/>
        <v>-7.3684210526315743</v>
      </c>
      <c r="K100" s="83">
        <f>J100-MYR_90DSMR</f>
        <v>-7.3200369602982791</v>
      </c>
      <c r="L100" s="83">
        <f t="shared" si="5"/>
        <v>53.582941100132871</v>
      </c>
    </row>
    <row r="101" spans="1:12" x14ac:dyDescent="0.25">
      <c r="A101" s="82">
        <v>41954</v>
      </c>
      <c r="B101" s="83">
        <v>1.89</v>
      </c>
      <c r="C101" s="83">
        <v>1.92</v>
      </c>
      <c r="D101" s="83">
        <v>1.87</v>
      </c>
      <c r="E101" s="83">
        <v>1.9</v>
      </c>
      <c r="F101" s="84">
        <v>3097000</v>
      </c>
      <c r="G101" s="83">
        <v>1.9</v>
      </c>
      <c r="H101" s="84">
        <f>EOD_T-A101</f>
        <v>140</v>
      </c>
      <c r="I101" s="83">
        <f t="shared" si="3"/>
        <v>2.0000000000000018E-2</v>
      </c>
      <c r="J101" s="83">
        <f t="shared" si="4"/>
        <v>1.0638297872340436</v>
      </c>
      <c r="K101" s="83">
        <f>J101-MYR_90DSMR</f>
        <v>1.1122138795673386</v>
      </c>
      <c r="L101" s="83">
        <f t="shared" si="5"/>
        <v>1.2370197139022305</v>
      </c>
    </row>
    <row r="102" spans="1:12" x14ac:dyDescent="0.25">
      <c r="A102" s="82">
        <v>41953</v>
      </c>
      <c r="B102" s="83">
        <v>1.88</v>
      </c>
      <c r="C102" s="83">
        <v>1.91</v>
      </c>
      <c r="D102" s="83">
        <v>1.88</v>
      </c>
      <c r="E102" s="83">
        <v>1.88</v>
      </c>
      <c r="F102" s="84">
        <v>2358700</v>
      </c>
      <c r="G102" s="83">
        <v>1.88</v>
      </c>
      <c r="H102" s="84">
        <f>EOD_T-A102</f>
        <v>141</v>
      </c>
      <c r="I102" s="83">
        <f t="shared" si="3"/>
        <v>-1.0000000000000009E-2</v>
      </c>
      <c r="J102" s="83">
        <f t="shared" si="4"/>
        <v>-0.52910052910052963</v>
      </c>
      <c r="K102" s="83">
        <f>J102-MYR_90DSMR</f>
        <v>-0.48071643676723463</v>
      </c>
      <c r="L102" s="83">
        <f t="shared" si="5"/>
        <v>0.23108829257818669</v>
      </c>
    </row>
    <row r="103" spans="1:12" x14ac:dyDescent="0.25">
      <c r="A103" s="82">
        <v>41950</v>
      </c>
      <c r="B103" s="83">
        <v>1.88</v>
      </c>
      <c r="C103" s="83">
        <v>1.89</v>
      </c>
      <c r="D103" s="83">
        <v>1.87</v>
      </c>
      <c r="E103" s="83">
        <v>1.89</v>
      </c>
      <c r="F103" s="84">
        <v>2645500</v>
      </c>
      <c r="G103" s="83">
        <v>1.89</v>
      </c>
      <c r="H103" s="84">
        <f>EOD_T-A103</f>
        <v>144</v>
      </c>
      <c r="I103" s="83">
        <f t="shared" si="3"/>
        <v>1.9999999999999796E-2</v>
      </c>
      <c r="J103" s="83">
        <f t="shared" si="4"/>
        <v>1.0695187165775291</v>
      </c>
      <c r="K103" s="83">
        <f>J103-MYR_90DSMR</f>
        <v>1.1179028089108241</v>
      </c>
      <c r="L103" s="83">
        <f t="shared" si="5"/>
        <v>1.2497066901707103</v>
      </c>
    </row>
    <row r="104" spans="1:12" x14ac:dyDescent="0.25">
      <c r="A104" s="82">
        <v>41949</v>
      </c>
      <c r="B104" s="83">
        <v>1.87</v>
      </c>
      <c r="C104" s="83">
        <v>1.9</v>
      </c>
      <c r="D104" s="83">
        <v>1.85</v>
      </c>
      <c r="E104" s="83">
        <v>1.87</v>
      </c>
      <c r="F104" s="84">
        <v>1790900</v>
      </c>
      <c r="G104" s="83">
        <v>1.87</v>
      </c>
      <c r="H104" s="84">
        <f>EOD_T-A104</f>
        <v>145</v>
      </c>
      <c r="I104" s="83">
        <f t="shared" si="3"/>
        <v>1.0000000000000009E-2</v>
      </c>
      <c r="J104" s="83">
        <f t="shared" si="4"/>
        <v>0.53763440860215106</v>
      </c>
      <c r="K104" s="83">
        <f>J104-MYR_90DSMR</f>
        <v>0.58601850093544605</v>
      </c>
      <c r="L104" s="83">
        <f t="shared" si="5"/>
        <v>0.34341768343862739</v>
      </c>
    </row>
    <row r="105" spans="1:12" x14ac:dyDescent="0.25">
      <c r="A105" s="82">
        <v>41948</v>
      </c>
      <c r="B105" s="83">
        <v>1.9</v>
      </c>
      <c r="C105" s="83">
        <v>1.9</v>
      </c>
      <c r="D105" s="83">
        <v>1.86</v>
      </c>
      <c r="E105" s="83">
        <v>1.86</v>
      </c>
      <c r="F105" s="84">
        <v>3153500</v>
      </c>
      <c r="G105" s="83">
        <v>1.86</v>
      </c>
      <c r="H105" s="84">
        <f>EOD_T-A105</f>
        <v>146</v>
      </c>
      <c r="I105" s="83">
        <f t="shared" si="3"/>
        <v>-4.9999999999999822E-2</v>
      </c>
      <c r="J105" s="83">
        <f t="shared" si="4"/>
        <v>-2.6178010471204098</v>
      </c>
      <c r="K105" s="83">
        <f>J105-MYR_90DSMR</f>
        <v>-2.5694169547871151</v>
      </c>
      <c r="L105" s="83">
        <f t="shared" si="5"/>
        <v>6.6019034875474913</v>
      </c>
    </row>
    <row r="106" spans="1:12" x14ac:dyDescent="0.25">
      <c r="A106" s="82">
        <v>41947</v>
      </c>
      <c r="B106" s="83">
        <v>1.88</v>
      </c>
      <c r="C106" s="83">
        <v>1.93</v>
      </c>
      <c r="D106" s="83">
        <v>1.88</v>
      </c>
      <c r="E106" s="83">
        <v>1.91</v>
      </c>
      <c r="F106" s="84">
        <v>3576900</v>
      </c>
      <c r="G106" s="83">
        <v>1.91</v>
      </c>
      <c r="H106" s="84">
        <f>EOD_T-A106</f>
        <v>147</v>
      </c>
      <c r="I106" s="83">
        <f t="shared" si="3"/>
        <v>3.0000000000000027E-2</v>
      </c>
      <c r="J106" s="83">
        <f t="shared" si="4"/>
        <v>1.5957446808510654</v>
      </c>
      <c r="K106" s="83">
        <f>J106-MYR_90DSMR</f>
        <v>1.6441287731843603</v>
      </c>
      <c r="L106" s="83">
        <f t="shared" si="5"/>
        <v>2.70315942281271</v>
      </c>
    </row>
    <row r="107" spans="1:12" x14ac:dyDescent="0.25">
      <c r="A107" s="82">
        <v>41946</v>
      </c>
      <c r="B107" s="83">
        <v>1.92</v>
      </c>
      <c r="C107" s="83">
        <v>1.93</v>
      </c>
      <c r="D107" s="83">
        <v>1.86</v>
      </c>
      <c r="E107" s="83">
        <v>1.88</v>
      </c>
      <c r="F107" s="84">
        <v>3763500</v>
      </c>
      <c r="G107" s="83">
        <v>1.88</v>
      </c>
      <c r="H107" s="84">
        <f>EOD_T-A107</f>
        <v>148</v>
      </c>
      <c r="I107" s="83">
        <f t="shared" si="3"/>
        <v>-6.0000000000000053E-2</v>
      </c>
      <c r="J107" s="83">
        <f t="shared" si="4"/>
        <v>-3.092783505154642</v>
      </c>
      <c r="K107" s="83">
        <f>J107-MYR_90DSMR</f>
        <v>-3.0443994128213472</v>
      </c>
      <c r="L107" s="83">
        <f t="shared" si="5"/>
        <v>9.2683677847869639</v>
      </c>
    </row>
    <row r="108" spans="1:12" x14ac:dyDescent="0.25">
      <c r="A108" s="82">
        <v>41943</v>
      </c>
      <c r="B108" s="83">
        <v>1.93</v>
      </c>
      <c r="C108" s="83">
        <v>1.95</v>
      </c>
      <c r="D108" s="83">
        <v>1.92</v>
      </c>
      <c r="E108" s="83">
        <v>1.94</v>
      </c>
      <c r="F108" s="84">
        <v>6475600</v>
      </c>
      <c r="G108" s="83">
        <v>1.94</v>
      </c>
      <c r="H108" s="84">
        <f>EOD_T-A108</f>
        <v>151</v>
      </c>
      <c r="I108" s="83">
        <f t="shared" si="3"/>
        <v>3.0000000000000027E-2</v>
      </c>
      <c r="J108" s="83">
        <f t="shared" si="4"/>
        <v>1.5706806282722525</v>
      </c>
      <c r="K108" s="83">
        <f>J108-MYR_90DSMR</f>
        <v>1.6190647206055475</v>
      </c>
      <c r="L108" s="83">
        <f t="shared" si="5"/>
        <v>2.6213705695095197</v>
      </c>
    </row>
    <row r="109" spans="1:12" x14ac:dyDescent="0.25">
      <c r="A109" s="82">
        <v>41942</v>
      </c>
      <c r="B109" s="83">
        <v>1.91</v>
      </c>
      <c r="C109" s="83">
        <v>1.93</v>
      </c>
      <c r="D109" s="83">
        <v>1.9</v>
      </c>
      <c r="E109" s="83">
        <v>1.91</v>
      </c>
      <c r="F109" s="84">
        <v>4498900</v>
      </c>
      <c r="G109" s="83">
        <v>1.91</v>
      </c>
      <c r="H109" s="84">
        <f>EOD_T-A109</f>
        <v>152</v>
      </c>
      <c r="I109" s="83">
        <f t="shared" si="3"/>
        <v>1.0000000000000009E-2</v>
      </c>
      <c r="J109" s="83">
        <f t="shared" si="4"/>
        <v>0.52631578947368474</v>
      </c>
      <c r="K109" s="83">
        <f>J109-MYR_90DSMR</f>
        <v>0.57469988180697973</v>
      </c>
      <c r="L109" s="83">
        <f t="shared" si="5"/>
        <v>0.33027995414895644</v>
      </c>
    </row>
    <row r="110" spans="1:12" x14ac:dyDescent="0.25">
      <c r="A110" s="82">
        <v>41941</v>
      </c>
      <c r="B110" s="83">
        <v>1.87</v>
      </c>
      <c r="C110" s="83">
        <v>1.93</v>
      </c>
      <c r="D110" s="83">
        <v>1.87</v>
      </c>
      <c r="E110" s="83">
        <v>1.9</v>
      </c>
      <c r="F110" s="84">
        <v>8796900</v>
      </c>
      <c r="G110" s="83">
        <v>1.9</v>
      </c>
      <c r="H110" s="84">
        <f>EOD_T-A110</f>
        <v>153</v>
      </c>
      <c r="I110" s="83">
        <f t="shared" si="3"/>
        <v>2.9999999999999805E-2</v>
      </c>
      <c r="J110" s="83">
        <f t="shared" si="4"/>
        <v>1.6042780748662995</v>
      </c>
      <c r="K110" s="83">
        <f>J110-MYR_90DSMR</f>
        <v>1.6526621671995945</v>
      </c>
      <c r="L110" s="83">
        <f t="shared" si="5"/>
        <v>2.7312922388928604</v>
      </c>
    </row>
    <row r="111" spans="1:12" x14ac:dyDescent="0.25">
      <c r="A111" s="82">
        <v>41940</v>
      </c>
      <c r="B111" s="83">
        <v>1.82</v>
      </c>
      <c r="C111" s="83">
        <v>1.88</v>
      </c>
      <c r="D111" s="83">
        <v>1.8</v>
      </c>
      <c r="E111" s="83">
        <v>1.87</v>
      </c>
      <c r="F111" s="84">
        <v>5205600</v>
      </c>
      <c r="G111" s="83">
        <v>1.87</v>
      </c>
      <c r="H111" s="84">
        <f>EOD_T-A111</f>
        <v>154</v>
      </c>
      <c r="I111" s="83">
        <f t="shared" si="3"/>
        <v>5.0000000000000044E-2</v>
      </c>
      <c r="J111" s="83">
        <f t="shared" si="4"/>
        <v>2.7472527472527495</v>
      </c>
      <c r="K111" s="83">
        <f>J111-MYR_90DSMR</f>
        <v>2.7956368395860443</v>
      </c>
      <c r="L111" s="83">
        <f t="shared" si="5"/>
        <v>7.8155853388506458</v>
      </c>
    </row>
    <row r="112" spans="1:12" x14ac:dyDescent="0.25">
      <c r="A112" s="82">
        <v>41939</v>
      </c>
      <c r="B112" s="83">
        <v>1.79</v>
      </c>
      <c r="C112" s="83">
        <v>1.83</v>
      </c>
      <c r="D112" s="83">
        <v>1.78</v>
      </c>
      <c r="E112" s="83">
        <v>1.82</v>
      </c>
      <c r="F112" s="84">
        <v>6001300</v>
      </c>
      <c r="G112" s="83">
        <v>1.82</v>
      </c>
      <c r="H112" s="84">
        <f>EOD_T-A112</f>
        <v>155</v>
      </c>
      <c r="I112" s="83">
        <f t="shared" si="3"/>
        <v>3.0000000000000027E-2</v>
      </c>
      <c r="J112" s="83">
        <f t="shared" si="4"/>
        <v>1.6759776536312863</v>
      </c>
      <c r="K112" s="83">
        <f>J112-MYR_90DSMR</f>
        <v>1.7243617459645812</v>
      </c>
      <c r="L112" s="83">
        <f t="shared" si="5"/>
        <v>2.9734234309460192</v>
      </c>
    </row>
    <row r="113" spans="1:12" x14ac:dyDescent="0.25">
      <c r="A113" s="82">
        <v>41936</v>
      </c>
      <c r="B113" s="83">
        <v>1.83</v>
      </c>
      <c r="C113" s="83">
        <v>1.83</v>
      </c>
      <c r="D113" s="83">
        <v>1.78</v>
      </c>
      <c r="E113" s="83">
        <v>1.79</v>
      </c>
      <c r="F113" s="84">
        <v>4648500</v>
      </c>
      <c r="G113" s="83">
        <v>1.79</v>
      </c>
      <c r="H113" s="84">
        <f>EOD_T-A113</f>
        <v>158</v>
      </c>
      <c r="I113" s="83">
        <f t="shared" si="3"/>
        <v>-3.0000000000000027E-2</v>
      </c>
      <c r="J113" s="83">
        <f t="shared" si="4"/>
        <v>-1.6483516483516498</v>
      </c>
      <c r="K113" s="83">
        <f>J113-MYR_90DSMR</f>
        <v>-1.5999675560183548</v>
      </c>
      <c r="L113" s="83">
        <f t="shared" si="5"/>
        <v>2.5598961803113474</v>
      </c>
    </row>
    <row r="114" spans="1:12" x14ac:dyDescent="0.25">
      <c r="A114" s="82">
        <v>41935</v>
      </c>
      <c r="B114" s="83">
        <v>1.84</v>
      </c>
      <c r="C114" s="83">
        <v>1.84</v>
      </c>
      <c r="D114" s="83">
        <v>1.8</v>
      </c>
      <c r="E114" s="83">
        <v>1.82</v>
      </c>
      <c r="F114" s="84">
        <v>2075200</v>
      </c>
      <c r="G114" s="83">
        <v>1.82</v>
      </c>
      <c r="H114" s="84">
        <f>EOD_T-A114</f>
        <v>159</v>
      </c>
      <c r="I114" s="83">
        <f t="shared" si="3"/>
        <v>-2.0000000000000018E-2</v>
      </c>
      <c r="J114" s="83">
        <f t="shared" si="4"/>
        <v>-1.0869565217391313</v>
      </c>
      <c r="K114" s="83">
        <f>J114-MYR_90DSMR</f>
        <v>-1.0385724294058363</v>
      </c>
      <c r="L114" s="83">
        <f t="shared" si="5"/>
        <v>1.0786326911219408</v>
      </c>
    </row>
    <row r="115" spans="1:12" x14ac:dyDescent="0.25">
      <c r="A115" s="82">
        <v>41934</v>
      </c>
      <c r="B115" s="83">
        <v>1.81</v>
      </c>
      <c r="C115" s="83">
        <v>1.85</v>
      </c>
      <c r="D115" s="83">
        <v>1.79</v>
      </c>
      <c r="E115" s="83">
        <v>1.84</v>
      </c>
      <c r="F115" s="84">
        <v>6038400</v>
      </c>
      <c r="G115" s="83">
        <v>1.84</v>
      </c>
      <c r="H115" s="84">
        <f>EOD_T-A115</f>
        <v>160</v>
      </c>
      <c r="I115" s="83">
        <f t="shared" si="3"/>
        <v>5.0000000000000044E-2</v>
      </c>
      <c r="J115" s="83">
        <f t="shared" si="4"/>
        <v>2.793296089385477</v>
      </c>
      <c r="K115" s="83">
        <f>J115-MYR_90DSMR</f>
        <v>2.8416801817187718</v>
      </c>
      <c r="L115" s="83">
        <f t="shared" si="5"/>
        <v>8.075146255173232</v>
      </c>
    </row>
    <row r="116" spans="1:12" x14ac:dyDescent="0.25">
      <c r="A116" s="82">
        <v>41933</v>
      </c>
      <c r="B116" s="83">
        <v>1.8</v>
      </c>
      <c r="C116" s="83">
        <v>1.8</v>
      </c>
      <c r="D116" s="83">
        <v>1.78</v>
      </c>
      <c r="E116" s="83">
        <v>1.79</v>
      </c>
      <c r="F116" s="84">
        <v>2683100</v>
      </c>
      <c r="G116" s="83">
        <v>1.79</v>
      </c>
      <c r="H116" s="84">
        <f>EOD_T-A116</f>
        <v>161</v>
      </c>
      <c r="I116" s="83">
        <f t="shared" si="3"/>
        <v>-1.0000000000000009E-2</v>
      </c>
      <c r="J116" s="83">
        <f t="shared" si="4"/>
        <v>-0.55555555555555602</v>
      </c>
      <c r="K116" s="83">
        <f>J116-MYR_90DSMR</f>
        <v>-0.50717146322226103</v>
      </c>
      <c r="L116" s="83">
        <f t="shared" si="5"/>
        <v>0.2572228931070093</v>
      </c>
    </row>
    <row r="117" spans="1:12" x14ac:dyDescent="0.25">
      <c r="A117" s="82">
        <v>41932</v>
      </c>
      <c r="B117" s="83">
        <v>1.78</v>
      </c>
      <c r="C117" s="83">
        <v>1.8</v>
      </c>
      <c r="D117" s="83">
        <v>1.77</v>
      </c>
      <c r="E117" s="83">
        <v>1.8</v>
      </c>
      <c r="F117" s="84">
        <v>3812500</v>
      </c>
      <c r="G117" s="83">
        <v>1.8</v>
      </c>
      <c r="H117" s="84">
        <f>EOD_T-A117</f>
        <v>162</v>
      </c>
      <c r="I117" s="83">
        <f t="shared" si="3"/>
        <v>3.0000000000000027E-2</v>
      </c>
      <c r="J117" s="83">
        <f t="shared" si="4"/>
        <v>1.6949152542372896</v>
      </c>
      <c r="K117" s="83">
        <f>J117-MYR_90DSMR</f>
        <v>1.7432993465705846</v>
      </c>
      <c r="L117" s="83">
        <f t="shared" si="5"/>
        <v>3.0390926117534272</v>
      </c>
    </row>
    <row r="118" spans="1:12" x14ac:dyDescent="0.25">
      <c r="A118" s="82">
        <v>41929</v>
      </c>
      <c r="B118" s="83">
        <v>1.85</v>
      </c>
      <c r="C118" s="83">
        <v>1.86</v>
      </c>
      <c r="D118" s="83">
        <v>1.76</v>
      </c>
      <c r="E118" s="83">
        <v>1.77</v>
      </c>
      <c r="F118" s="84">
        <v>5663600</v>
      </c>
      <c r="G118" s="83">
        <v>1.77</v>
      </c>
      <c r="H118" s="84">
        <f>EOD_T-A118</f>
        <v>165</v>
      </c>
      <c r="I118" s="83">
        <f t="shared" si="3"/>
        <v>-7.0000000000000062E-2</v>
      </c>
      <c r="J118" s="83">
        <f t="shared" si="4"/>
        <v>-3.8043478260869596</v>
      </c>
      <c r="K118" s="83">
        <f>J118-MYR_90DSMR</f>
        <v>-3.7559637337536649</v>
      </c>
      <c r="L118" s="83">
        <f t="shared" si="5"/>
        <v>14.107263569272771</v>
      </c>
    </row>
    <row r="119" spans="1:12" x14ac:dyDescent="0.25">
      <c r="A119" s="82">
        <v>41928</v>
      </c>
      <c r="B119" s="83">
        <v>1.86</v>
      </c>
      <c r="C119" s="83">
        <v>1.87</v>
      </c>
      <c r="D119" s="83">
        <v>1.82</v>
      </c>
      <c r="E119" s="83">
        <v>1.84</v>
      </c>
      <c r="F119" s="84">
        <v>3692500</v>
      </c>
      <c r="G119" s="83">
        <v>1.84</v>
      </c>
      <c r="H119" s="84">
        <f>EOD_T-A119</f>
        <v>166</v>
      </c>
      <c r="I119" s="83">
        <f t="shared" si="3"/>
        <v>-2.0000000000000018E-2</v>
      </c>
      <c r="J119" s="83">
        <f t="shared" si="4"/>
        <v>-1.0752688172043021</v>
      </c>
      <c r="K119" s="83">
        <f>J119-MYR_90DSMR</f>
        <v>-1.0268847248710071</v>
      </c>
      <c r="L119" s="83">
        <f t="shared" si="5"/>
        <v>1.0544922381734041</v>
      </c>
    </row>
    <row r="120" spans="1:12" x14ac:dyDescent="0.25">
      <c r="A120" s="82">
        <v>41927</v>
      </c>
      <c r="B120" s="83">
        <v>1.87</v>
      </c>
      <c r="C120" s="83">
        <v>1.88</v>
      </c>
      <c r="D120" s="83">
        <v>1.85</v>
      </c>
      <c r="E120" s="83">
        <v>1.86</v>
      </c>
      <c r="F120" s="84">
        <v>8417600</v>
      </c>
      <c r="G120" s="83">
        <v>1.86</v>
      </c>
      <c r="H120" s="84">
        <f>EOD_T-A120</f>
        <v>167</v>
      </c>
      <c r="I120" s="83">
        <f t="shared" si="3"/>
        <v>-1.0000000000000009E-2</v>
      </c>
      <c r="J120" s="83">
        <f t="shared" si="4"/>
        <v>-0.53475935828877041</v>
      </c>
      <c r="K120" s="83">
        <f>J120-MYR_90DSMR</f>
        <v>-0.48637526595547542</v>
      </c>
      <c r="L120" s="83">
        <f t="shared" si="5"/>
        <v>0.23656089933325944</v>
      </c>
    </row>
    <row r="121" spans="1:12" x14ac:dyDescent="0.25">
      <c r="A121" s="82">
        <v>41926</v>
      </c>
      <c r="B121" s="83">
        <v>1.82</v>
      </c>
      <c r="C121" s="83">
        <v>1.88</v>
      </c>
      <c r="D121" s="83">
        <v>1.8</v>
      </c>
      <c r="E121" s="83">
        <v>1.87</v>
      </c>
      <c r="F121" s="84">
        <v>3002100</v>
      </c>
      <c r="G121" s="83">
        <v>1.87</v>
      </c>
      <c r="H121" s="84">
        <f>EOD_T-A121</f>
        <v>168</v>
      </c>
      <c r="I121" s="83">
        <f t="shared" si="3"/>
        <v>5.0000000000000044E-2</v>
      </c>
      <c r="J121" s="83">
        <f t="shared" si="4"/>
        <v>2.7472527472527495</v>
      </c>
      <c r="K121" s="83">
        <f>J121-MYR_90DSMR</f>
        <v>2.7956368395860443</v>
      </c>
      <c r="L121" s="83">
        <f t="shared" si="5"/>
        <v>7.8155853388506458</v>
      </c>
    </row>
    <row r="122" spans="1:12" x14ac:dyDescent="0.25">
      <c r="A122" s="82">
        <v>41925</v>
      </c>
      <c r="B122" s="83">
        <v>1.84</v>
      </c>
      <c r="C122" s="83">
        <v>1.85</v>
      </c>
      <c r="D122" s="83">
        <v>1.82</v>
      </c>
      <c r="E122" s="83">
        <v>1.82</v>
      </c>
      <c r="F122" s="84">
        <v>2297300</v>
      </c>
      <c r="G122" s="83">
        <v>1.82</v>
      </c>
      <c r="H122" s="84">
        <f>EOD_T-A122</f>
        <v>169</v>
      </c>
      <c r="I122" s="83">
        <f t="shared" si="3"/>
        <v>-3.0000000000000027E-2</v>
      </c>
      <c r="J122" s="83">
        <f t="shared" si="4"/>
        <v>-1.621621621621623</v>
      </c>
      <c r="K122" s="83">
        <f>J122-MYR_90DSMR</f>
        <v>-1.5732375292883281</v>
      </c>
      <c r="L122" s="83">
        <f t="shared" si="5"/>
        <v>2.4750763235612427</v>
      </c>
    </row>
    <row r="123" spans="1:12" x14ac:dyDescent="0.25">
      <c r="A123" s="82">
        <v>41922</v>
      </c>
      <c r="B123" s="83">
        <v>1.85</v>
      </c>
      <c r="C123" s="83">
        <v>1.86</v>
      </c>
      <c r="D123" s="83">
        <v>1.84</v>
      </c>
      <c r="E123" s="83">
        <v>1.85</v>
      </c>
      <c r="F123" s="84">
        <v>5463500</v>
      </c>
      <c r="G123" s="83">
        <v>1.85</v>
      </c>
      <c r="H123" s="84">
        <f>EOD_T-A123</f>
        <v>172</v>
      </c>
      <c r="I123" s="83">
        <f t="shared" si="3"/>
        <v>-2.9999999999999805E-2</v>
      </c>
      <c r="J123" s="83">
        <f t="shared" si="4"/>
        <v>-1.5957446808510536</v>
      </c>
      <c r="K123" s="83">
        <f>J123-MYR_90DSMR</f>
        <v>-1.5473605885177586</v>
      </c>
      <c r="L123" s="83">
        <f t="shared" si="5"/>
        <v>2.3943247908980241</v>
      </c>
    </row>
    <row r="124" spans="1:12" x14ac:dyDescent="0.25">
      <c r="A124" s="82">
        <v>41921</v>
      </c>
      <c r="B124" s="83">
        <v>1.89</v>
      </c>
      <c r="C124" s="83">
        <v>1.91</v>
      </c>
      <c r="D124" s="83">
        <v>1.87</v>
      </c>
      <c r="E124" s="83">
        <v>1.88</v>
      </c>
      <c r="F124" s="84">
        <v>3758900</v>
      </c>
      <c r="G124" s="83">
        <v>1.88</v>
      </c>
      <c r="H124" s="84">
        <f>EOD_T-A124</f>
        <v>173</v>
      </c>
      <c r="I124" s="83">
        <f t="shared" si="3"/>
        <v>0</v>
      </c>
      <c r="J124" s="83">
        <f t="shared" si="4"/>
        <v>0</v>
      </c>
      <c r="K124" s="83">
        <f>J124-MYR_90DSMR</f>
        <v>4.8384092333294972E-2</v>
      </c>
      <c r="L124" s="83">
        <f t="shared" si="5"/>
        <v>2.3410203909168133E-3</v>
      </c>
    </row>
    <row r="125" spans="1:12" x14ac:dyDescent="0.25">
      <c r="A125" s="82">
        <v>41920</v>
      </c>
      <c r="B125" s="83">
        <v>1.88</v>
      </c>
      <c r="C125" s="83">
        <v>1.88</v>
      </c>
      <c r="D125" s="83">
        <v>1.87</v>
      </c>
      <c r="E125" s="83">
        <v>1.88</v>
      </c>
      <c r="F125" s="84">
        <v>2377500</v>
      </c>
      <c r="G125" s="83">
        <v>1.88</v>
      </c>
      <c r="H125" s="84">
        <f>EOD_T-A125</f>
        <v>174</v>
      </c>
      <c r="I125" s="83">
        <f t="shared" si="3"/>
        <v>-1.0000000000000009E-2</v>
      </c>
      <c r="J125" s="83">
        <f t="shared" si="4"/>
        <v>-0.52910052910052963</v>
      </c>
      <c r="K125" s="83">
        <f>J125-MYR_90DSMR</f>
        <v>-0.48071643676723463</v>
      </c>
      <c r="L125" s="83">
        <f t="shared" si="5"/>
        <v>0.23108829257818669</v>
      </c>
    </row>
    <row r="126" spans="1:12" x14ac:dyDescent="0.25">
      <c r="A126" s="82">
        <v>41919</v>
      </c>
      <c r="B126" s="83">
        <v>1.91</v>
      </c>
      <c r="C126" s="83">
        <v>1.91</v>
      </c>
      <c r="D126" s="83">
        <v>1.88</v>
      </c>
      <c r="E126" s="83">
        <v>1.89</v>
      </c>
      <c r="F126" s="84">
        <v>3275500</v>
      </c>
      <c r="G126" s="83">
        <v>1.89</v>
      </c>
      <c r="H126" s="84">
        <f>EOD_T-A126</f>
        <v>175</v>
      </c>
      <c r="I126" s="83">
        <f t="shared" si="3"/>
        <v>-1.0000000000000009E-2</v>
      </c>
      <c r="J126" s="83">
        <f t="shared" si="4"/>
        <v>-0.52631578947368474</v>
      </c>
      <c r="K126" s="83">
        <f>J126-MYR_90DSMR</f>
        <v>-0.47793169714038974</v>
      </c>
      <c r="L126" s="83">
        <f t="shared" si="5"/>
        <v>0.22841870713149323</v>
      </c>
    </row>
    <row r="127" spans="1:12" x14ac:dyDescent="0.25">
      <c r="A127" s="82">
        <v>41918</v>
      </c>
      <c r="B127" s="83">
        <v>1.9</v>
      </c>
      <c r="C127" s="83">
        <v>1.91</v>
      </c>
      <c r="D127" s="83">
        <v>1.9</v>
      </c>
      <c r="E127" s="83">
        <v>1.9</v>
      </c>
      <c r="F127" s="84">
        <v>2593100</v>
      </c>
      <c r="G127" s="83">
        <v>1.9</v>
      </c>
      <c r="H127" s="84">
        <f>EOD_T-A127</f>
        <v>176</v>
      </c>
      <c r="I127" s="83">
        <f t="shared" si="3"/>
        <v>0</v>
      </c>
      <c r="J127" s="83">
        <f t="shared" si="4"/>
        <v>0</v>
      </c>
      <c r="K127" s="83">
        <f>J127-MYR_90DSMR</f>
        <v>4.8384092333294972E-2</v>
      </c>
      <c r="L127" s="83">
        <f t="shared" si="5"/>
        <v>2.3410203909168133E-3</v>
      </c>
    </row>
    <row r="128" spans="1:12" x14ac:dyDescent="0.25">
      <c r="A128" s="82">
        <v>41915</v>
      </c>
      <c r="B128" s="83">
        <v>1.93</v>
      </c>
      <c r="C128" s="83">
        <v>1.93</v>
      </c>
      <c r="D128" s="83">
        <v>1.9</v>
      </c>
      <c r="E128" s="83">
        <v>1.9</v>
      </c>
      <c r="F128" s="84">
        <v>3973000</v>
      </c>
      <c r="G128" s="83">
        <v>1.9</v>
      </c>
      <c r="H128" s="84">
        <f>EOD_T-A128</f>
        <v>179</v>
      </c>
      <c r="I128" s="83">
        <f t="shared" si="3"/>
        <v>-3.0000000000000027E-2</v>
      </c>
      <c r="J128" s="83">
        <f t="shared" si="4"/>
        <v>-1.5544041450777215</v>
      </c>
      <c r="K128" s="83">
        <f>J128-MYR_90DSMR</f>
        <v>-1.5060200527444265</v>
      </c>
      <c r="L128" s="83">
        <f t="shared" si="5"/>
        <v>2.2680963992683254</v>
      </c>
    </row>
    <row r="129" spans="1:12" x14ac:dyDescent="0.25">
      <c r="A129" s="82">
        <v>41914</v>
      </c>
      <c r="B129" s="83">
        <v>1.93</v>
      </c>
      <c r="C129" s="83">
        <v>1.95</v>
      </c>
      <c r="D129" s="83">
        <v>1.93</v>
      </c>
      <c r="E129" s="83">
        <v>1.93</v>
      </c>
      <c r="F129" s="84">
        <v>2699700</v>
      </c>
      <c r="G129" s="83">
        <v>1.93</v>
      </c>
      <c r="H129" s="84">
        <f>EOD_T-A129</f>
        <v>180</v>
      </c>
      <c r="I129" s="83">
        <f t="shared" si="3"/>
        <v>-2.0000000000000018E-2</v>
      </c>
      <c r="J129" s="83">
        <f t="shared" si="4"/>
        <v>-1.0256410256410264</v>
      </c>
      <c r="K129" s="83">
        <f>J129-MYR_90DSMR</f>
        <v>-0.97725693330773145</v>
      </c>
      <c r="L129" s="83">
        <f t="shared" si="5"/>
        <v>0.95503111369803184</v>
      </c>
    </row>
    <row r="130" spans="1:12" x14ac:dyDescent="0.25">
      <c r="A130" s="82">
        <v>41913</v>
      </c>
      <c r="B130" s="83">
        <v>1.95</v>
      </c>
      <c r="C130" s="83">
        <v>1.95</v>
      </c>
      <c r="D130" s="83">
        <v>1.92</v>
      </c>
      <c r="E130" s="83">
        <v>1.95</v>
      </c>
      <c r="F130" s="84">
        <v>4189900</v>
      </c>
      <c r="G130" s="83">
        <v>1.95</v>
      </c>
      <c r="H130" s="84">
        <f>EOD_T-A130</f>
        <v>181</v>
      </c>
      <c r="I130" s="83">
        <f t="shared" si="3"/>
        <v>-1.0000000000000009E-2</v>
      </c>
      <c r="J130" s="83">
        <f t="shared" si="4"/>
        <v>-0.51020408163265352</v>
      </c>
      <c r="K130" s="83">
        <f>J130-MYR_90DSMR</f>
        <v>-0.46181998929935852</v>
      </c>
      <c r="L130" s="83">
        <f t="shared" si="5"/>
        <v>0.21327770251645961</v>
      </c>
    </row>
    <row r="131" spans="1:12" x14ac:dyDescent="0.25">
      <c r="A131" s="82">
        <v>41912</v>
      </c>
      <c r="B131" s="83">
        <v>1.95</v>
      </c>
      <c r="C131" s="83">
        <v>1.98</v>
      </c>
      <c r="D131" s="83">
        <v>1.95</v>
      </c>
      <c r="E131" s="83">
        <v>1.96</v>
      </c>
      <c r="F131" s="84">
        <v>2717500</v>
      </c>
      <c r="G131" s="83">
        <v>1.96</v>
      </c>
      <c r="H131" s="84">
        <f>EOD_T-A131</f>
        <v>182</v>
      </c>
      <c r="I131" s="83">
        <f t="shared" ref="I131:I194" si="6">G131-G132</f>
        <v>2.0000000000000018E-2</v>
      </c>
      <c r="J131" s="83">
        <f t="shared" ref="J131:J194" si="7">I131/G132*100</f>
        <v>1.0309278350515474</v>
      </c>
      <c r="K131" s="83">
        <f>J131-MYR_90DSMR</f>
        <v>1.0793119273848424</v>
      </c>
      <c r="L131" s="83">
        <f t="shared" ref="L131:L194" si="8">K131*K131</f>
        <v>1.1649142365951832</v>
      </c>
    </row>
    <row r="132" spans="1:12" x14ac:dyDescent="0.25">
      <c r="A132" s="82">
        <v>41911</v>
      </c>
      <c r="B132" s="83">
        <v>1.95</v>
      </c>
      <c r="C132" s="83">
        <v>1.97</v>
      </c>
      <c r="D132" s="83">
        <v>1.94</v>
      </c>
      <c r="E132" s="83">
        <v>1.94</v>
      </c>
      <c r="F132" s="84">
        <v>2648300</v>
      </c>
      <c r="G132" s="83">
        <v>1.94</v>
      </c>
      <c r="H132" s="84">
        <f>EOD_T-A132</f>
        <v>183</v>
      </c>
      <c r="I132" s="83">
        <f t="shared" si="6"/>
        <v>-1.0000000000000009E-2</v>
      </c>
      <c r="J132" s="83">
        <f t="shared" si="7"/>
        <v>-0.51282051282051322</v>
      </c>
      <c r="K132" s="83">
        <f>J132-MYR_90DSMR</f>
        <v>-0.46443642048721823</v>
      </c>
      <c r="L132" s="83">
        <f t="shared" si="8"/>
        <v>0.21570118867498017</v>
      </c>
    </row>
    <row r="133" spans="1:12" x14ac:dyDescent="0.25">
      <c r="A133" s="82">
        <v>41908</v>
      </c>
      <c r="B133" s="83">
        <v>1.94</v>
      </c>
      <c r="C133" s="83">
        <v>1.96</v>
      </c>
      <c r="D133" s="83">
        <v>1.93</v>
      </c>
      <c r="E133" s="83">
        <v>1.95</v>
      </c>
      <c r="F133" s="84">
        <v>4590800</v>
      </c>
      <c r="G133" s="83">
        <v>1.95</v>
      </c>
      <c r="H133" s="84">
        <f>EOD_T-A133</f>
        <v>186</v>
      </c>
      <c r="I133" s="83">
        <f t="shared" si="6"/>
        <v>1.0000000000000009E-2</v>
      </c>
      <c r="J133" s="83">
        <f t="shared" si="7"/>
        <v>0.5154639175257737</v>
      </c>
      <c r="K133" s="83">
        <f>J133-MYR_90DSMR</f>
        <v>0.56384800985906869</v>
      </c>
      <c r="L133" s="83">
        <f t="shared" si="8"/>
        <v>0.31792457822203241</v>
      </c>
    </row>
    <row r="134" spans="1:12" x14ac:dyDescent="0.25">
      <c r="A134" s="82">
        <v>41907</v>
      </c>
      <c r="B134" s="83">
        <v>1.96</v>
      </c>
      <c r="C134" s="83">
        <v>1.97</v>
      </c>
      <c r="D134" s="83">
        <v>1.93</v>
      </c>
      <c r="E134" s="83">
        <v>1.94</v>
      </c>
      <c r="F134" s="84">
        <v>7017500</v>
      </c>
      <c r="G134" s="83">
        <v>1.94</v>
      </c>
      <c r="H134" s="84">
        <f>EOD_T-A134</f>
        <v>187</v>
      </c>
      <c r="I134" s="83">
        <f t="shared" si="6"/>
        <v>1.0000000000000009E-2</v>
      </c>
      <c r="J134" s="83">
        <f t="shared" si="7"/>
        <v>0.51813471502590724</v>
      </c>
      <c r="K134" s="83">
        <f>J134-MYR_90DSMR</f>
        <v>0.56651880735920224</v>
      </c>
      <c r="L134" s="83">
        <f t="shared" si="8"/>
        <v>0.32094355909169292</v>
      </c>
    </row>
    <row r="135" spans="1:12" x14ac:dyDescent="0.25">
      <c r="A135" s="82">
        <v>41906</v>
      </c>
      <c r="B135" s="83">
        <v>2.0099999999999998</v>
      </c>
      <c r="C135" s="83">
        <v>2.0299999999999998</v>
      </c>
      <c r="D135" s="83">
        <v>2.0099999999999998</v>
      </c>
      <c r="E135" s="83">
        <v>2.0099999999999998</v>
      </c>
      <c r="F135" s="84">
        <v>3151500</v>
      </c>
      <c r="G135" s="83">
        <v>1.93</v>
      </c>
      <c r="H135" s="84">
        <f>EOD_T-A135</f>
        <v>188</v>
      </c>
      <c r="I135" s="83">
        <f t="shared" si="6"/>
        <v>-1.0000000000000009E-2</v>
      </c>
      <c r="J135" s="83">
        <f t="shared" si="7"/>
        <v>-0.5154639175257737</v>
      </c>
      <c r="K135" s="83">
        <f>J135-MYR_90DSMR</f>
        <v>-0.4670798251924787</v>
      </c>
      <c r="L135" s="83">
        <f t="shared" si="8"/>
        <v>0.21816356310183646</v>
      </c>
    </row>
    <row r="136" spans="1:12" x14ac:dyDescent="0.25">
      <c r="A136" s="82">
        <v>41905</v>
      </c>
      <c r="B136" s="83">
        <v>2.02</v>
      </c>
      <c r="C136" s="83">
        <v>2.0299999999999998</v>
      </c>
      <c r="D136" s="83">
        <v>2.0099999999999998</v>
      </c>
      <c r="E136" s="83">
        <v>2.02</v>
      </c>
      <c r="F136" s="84">
        <v>1993700</v>
      </c>
      <c r="G136" s="83">
        <v>1.94</v>
      </c>
      <c r="H136" s="84">
        <f>EOD_T-A136</f>
        <v>189</v>
      </c>
      <c r="I136" s="83">
        <f t="shared" si="6"/>
        <v>0</v>
      </c>
      <c r="J136" s="83">
        <f t="shared" si="7"/>
        <v>0</v>
      </c>
      <c r="K136" s="83">
        <f>J136-MYR_90DSMR</f>
        <v>4.8384092333294972E-2</v>
      </c>
      <c r="L136" s="83">
        <f t="shared" si="8"/>
        <v>2.3410203909168133E-3</v>
      </c>
    </row>
    <row r="137" spans="1:12" x14ac:dyDescent="0.25">
      <c r="A137" s="82">
        <v>41904</v>
      </c>
      <c r="B137" s="83">
        <v>2.04</v>
      </c>
      <c r="C137" s="83">
        <v>2.04</v>
      </c>
      <c r="D137" s="83">
        <v>2.0099999999999998</v>
      </c>
      <c r="E137" s="83">
        <v>2.02</v>
      </c>
      <c r="F137" s="84">
        <v>2663200</v>
      </c>
      <c r="G137" s="83">
        <v>1.94</v>
      </c>
      <c r="H137" s="84">
        <f>EOD_T-A137</f>
        <v>190</v>
      </c>
      <c r="I137" s="83">
        <f t="shared" si="6"/>
        <v>-1.0000000000000009E-2</v>
      </c>
      <c r="J137" s="83">
        <f t="shared" si="7"/>
        <v>-0.51282051282051322</v>
      </c>
      <c r="K137" s="83">
        <f>J137-MYR_90DSMR</f>
        <v>-0.46443642048721823</v>
      </c>
      <c r="L137" s="83">
        <f t="shared" si="8"/>
        <v>0.21570118867498017</v>
      </c>
    </row>
    <row r="138" spans="1:12" x14ac:dyDescent="0.25">
      <c r="A138" s="82">
        <v>41901</v>
      </c>
      <c r="B138" s="83">
        <v>2.04</v>
      </c>
      <c r="C138" s="83">
        <v>2.06</v>
      </c>
      <c r="D138" s="83">
        <v>2.0299999999999998</v>
      </c>
      <c r="E138" s="83">
        <v>2.0299999999999998</v>
      </c>
      <c r="F138" s="84">
        <v>2764000</v>
      </c>
      <c r="G138" s="83">
        <v>1.95</v>
      </c>
      <c r="H138" s="84">
        <f>EOD_T-A138</f>
        <v>193</v>
      </c>
      <c r="I138" s="83">
        <f t="shared" si="6"/>
        <v>0</v>
      </c>
      <c r="J138" s="83">
        <f t="shared" si="7"/>
        <v>0</v>
      </c>
      <c r="K138" s="83">
        <f>J138-MYR_90DSMR</f>
        <v>4.8384092333294972E-2</v>
      </c>
      <c r="L138" s="83">
        <f t="shared" si="8"/>
        <v>2.3410203909168133E-3</v>
      </c>
    </row>
    <row r="139" spans="1:12" x14ac:dyDescent="0.25">
      <c r="A139" s="82">
        <v>41900</v>
      </c>
      <c r="B139" s="83">
        <v>2.0099999999999998</v>
      </c>
      <c r="C139" s="83">
        <v>2.04</v>
      </c>
      <c r="D139" s="83">
        <v>2</v>
      </c>
      <c r="E139" s="83">
        <v>2.0299999999999998</v>
      </c>
      <c r="F139" s="84">
        <v>4925100</v>
      </c>
      <c r="G139" s="83">
        <v>1.95</v>
      </c>
      <c r="H139" s="84">
        <f>EOD_T-A139</f>
        <v>194</v>
      </c>
      <c r="I139" s="83">
        <f t="shared" si="6"/>
        <v>2.0000000000000018E-2</v>
      </c>
      <c r="J139" s="83">
        <f t="shared" si="7"/>
        <v>1.0362694300518145</v>
      </c>
      <c r="K139" s="83">
        <f>J139-MYR_90DSMR</f>
        <v>1.0846535223851095</v>
      </c>
      <c r="L139" s="83">
        <f t="shared" si="8"/>
        <v>1.1764732636224251</v>
      </c>
    </row>
    <row r="140" spans="1:12" x14ac:dyDescent="0.25">
      <c r="A140" s="82">
        <v>41899</v>
      </c>
      <c r="B140" s="83">
        <v>2.02</v>
      </c>
      <c r="C140" s="83">
        <v>2.0299999999999998</v>
      </c>
      <c r="D140" s="83">
        <v>2</v>
      </c>
      <c r="E140" s="83">
        <v>2.0099999999999998</v>
      </c>
      <c r="F140" s="84">
        <v>3515400</v>
      </c>
      <c r="G140" s="83">
        <v>1.93</v>
      </c>
      <c r="H140" s="84">
        <f>EOD_T-A140</f>
        <v>195</v>
      </c>
      <c r="I140" s="83">
        <f t="shared" si="6"/>
        <v>0</v>
      </c>
      <c r="J140" s="83">
        <f t="shared" si="7"/>
        <v>0</v>
      </c>
      <c r="K140" s="83">
        <f>J140-MYR_90DSMR</f>
        <v>4.8384092333294972E-2</v>
      </c>
      <c r="L140" s="83">
        <f t="shared" si="8"/>
        <v>2.3410203909168133E-3</v>
      </c>
    </row>
    <row r="141" spans="1:12" x14ac:dyDescent="0.25">
      <c r="A141" s="82">
        <v>41898</v>
      </c>
      <c r="B141" s="83">
        <v>2</v>
      </c>
      <c r="C141" s="83">
        <v>2.0299999999999998</v>
      </c>
      <c r="D141" s="83">
        <v>1.98</v>
      </c>
      <c r="E141" s="83">
        <v>2.0099999999999998</v>
      </c>
      <c r="F141" s="84">
        <v>11481200</v>
      </c>
      <c r="G141" s="83">
        <v>1.93</v>
      </c>
      <c r="H141" s="84">
        <f>EOD_T-A141</f>
        <v>196</v>
      </c>
      <c r="I141" s="83">
        <f t="shared" si="6"/>
        <v>1.0000000000000009E-2</v>
      </c>
      <c r="J141" s="83">
        <f t="shared" si="7"/>
        <v>0.52083333333333381</v>
      </c>
      <c r="K141" s="83">
        <f>J141-MYR_90DSMR</f>
        <v>0.56921742566662881</v>
      </c>
      <c r="L141" s="83">
        <f t="shared" si="8"/>
        <v>0.32400847768254409</v>
      </c>
    </row>
    <row r="142" spans="1:12" x14ac:dyDescent="0.25">
      <c r="A142" s="82">
        <v>41897</v>
      </c>
      <c r="B142" s="83">
        <v>2.0299999999999998</v>
      </c>
      <c r="C142" s="83">
        <v>2.0699999999999998</v>
      </c>
      <c r="D142" s="83">
        <v>2</v>
      </c>
      <c r="E142" s="83">
        <v>2</v>
      </c>
      <c r="F142" s="84">
        <v>9208900</v>
      </c>
      <c r="G142" s="83">
        <v>1.92</v>
      </c>
      <c r="H142" s="84">
        <f>EOD_T-A142</f>
        <v>197</v>
      </c>
      <c r="I142" s="83">
        <f t="shared" si="6"/>
        <v>-2.0000000000000018E-2</v>
      </c>
      <c r="J142" s="83">
        <f t="shared" si="7"/>
        <v>-1.0309278350515474</v>
      </c>
      <c r="K142" s="83">
        <f>J142-MYR_90DSMR</f>
        <v>-0.9825437427182524</v>
      </c>
      <c r="L142" s="83">
        <f t="shared" si="8"/>
        <v>0.96539220635479139</v>
      </c>
    </row>
    <row r="143" spans="1:12" x14ac:dyDescent="0.25">
      <c r="A143" s="82">
        <v>41894</v>
      </c>
      <c r="B143" s="83">
        <v>2.1</v>
      </c>
      <c r="C143" s="83">
        <v>2.11</v>
      </c>
      <c r="D143" s="83">
        <v>1.99</v>
      </c>
      <c r="E143" s="83">
        <v>2.02</v>
      </c>
      <c r="F143" s="84">
        <v>28358400</v>
      </c>
      <c r="G143" s="83">
        <v>1.94</v>
      </c>
      <c r="H143" s="84">
        <f>EOD_T-A143</f>
        <v>200</v>
      </c>
      <c r="I143" s="83">
        <f t="shared" si="6"/>
        <v>-0.12999999999999989</v>
      </c>
      <c r="J143" s="83">
        <f t="shared" si="7"/>
        <v>-6.2801932367149718</v>
      </c>
      <c r="K143" s="83">
        <f>J143-MYR_90DSMR</f>
        <v>-6.2318091443816765</v>
      </c>
      <c r="L143" s="83">
        <f t="shared" si="8"/>
        <v>38.835445211999087</v>
      </c>
    </row>
    <row r="144" spans="1:12" x14ac:dyDescent="0.25">
      <c r="A144" s="82">
        <v>41893</v>
      </c>
      <c r="B144" s="83">
        <v>2.25</v>
      </c>
      <c r="C144" s="83">
        <v>2.34</v>
      </c>
      <c r="D144" s="83">
        <v>2.15</v>
      </c>
      <c r="E144" s="83">
        <v>2.15</v>
      </c>
      <c r="F144" s="84">
        <v>19922200</v>
      </c>
      <c r="G144" s="83">
        <v>2.0699999999999998</v>
      </c>
      <c r="H144" s="84">
        <f>EOD_T-A144</f>
        <v>201</v>
      </c>
      <c r="I144" s="83">
        <f t="shared" si="6"/>
        <v>-0.30000000000000027</v>
      </c>
      <c r="J144" s="83">
        <f t="shared" si="7"/>
        <v>-12.658227848101278</v>
      </c>
      <c r="K144" s="83">
        <f>J144-MYR_90DSMR</f>
        <v>-12.609843755767983</v>
      </c>
      <c r="L144" s="83">
        <f t="shared" si="8"/>
        <v>159.00815954488078</v>
      </c>
    </row>
    <row r="145" spans="1:12" x14ac:dyDescent="0.25">
      <c r="A145" s="82">
        <v>41892</v>
      </c>
      <c r="B145" s="83">
        <v>2.42</v>
      </c>
      <c r="C145" s="83">
        <v>2.48</v>
      </c>
      <c r="D145" s="83">
        <v>2.42</v>
      </c>
      <c r="E145" s="83">
        <v>2.4700000000000002</v>
      </c>
      <c r="F145" s="84">
        <v>3369200</v>
      </c>
      <c r="G145" s="83">
        <v>2.37</v>
      </c>
      <c r="H145" s="84">
        <f>EOD_T-A145</f>
        <v>202</v>
      </c>
      <c r="I145" s="83">
        <f t="shared" si="6"/>
        <v>2.0000000000000018E-2</v>
      </c>
      <c r="J145" s="83">
        <f t="shared" si="7"/>
        <v>0.85106382978723472</v>
      </c>
      <c r="K145" s="83">
        <f>J145-MYR_90DSMR</f>
        <v>0.89944792212052971</v>
      </c>
      <c r="L145" s="83">
        <f t="shared" si="8"/>
        <v>0.80900656460693843</v>
      </c>
    </row>
    <row r="146" spans="1:12" x14ac:dyDescent="0.25">
      <c r="A146" s="82">
        <v>41891</v>
      </c>
      <c r="B146" s="83">
        <v>2.42</v>
      </c>
      <c r="C146" s="83">
        <v>2.46</v>
      </c>
      <c r="D146" s="83">
        <v>2.4</v>
      </c>
      <c r="E146" s="83">
        <v>2.4500000000000002</v>
      </c>
      <c r="F146" s="84">
        <v>1897200</v>
      </c>
      <c r="G146" s="83">
        <v>2.35</v>
      </c>
      <c r="H146" s="84">
        <f>EOD_T-A146</f>
        <v>203</v>
      </c>
      <c r="I146" s="83">
        <f t="shared" si="6"/>
        <v>2.0000000000000018E-2</v>
      </c>
      <c r="J146" s="83">
        <f t="shared" si="7"/>
        <v>0.85836909871244704</v>
      </c>
      <c r="K146" s="83">
        <f>J146-MYR_90DSMR</f>
        <v>0.90675319104574204</v>
      </c>
      <c r="L146" s="83">
        <f t="shared" si="8"/>
        <v>0.82220134947163592</v>
      </c>
    </row>
    <row r="147" spans="1:12" x14ac:dyDescent="0.25">
      <c r="A147" s="82">
        <v>41890</v>
      </c>
      <c r="B147" s="83">
        <v>2.4</v>
      </c>
      <c r="C147" s="83">
        <v>2.4300000000000002</v>
      </c>
      <c r="D147" s="83">
        <v>2.39</v>
      </c>
      <c r="E147" s="83">
        <v>2.42</v>
      </c>
      <c r="F147" s="84">
        <v>1173400</v>
      </c>
      <c r="G147" s="83">
        <v>2.33</v>
      </c>
      <c r="H147" s="84">
        <f>EOD_T-A147</f>
        <v>204</v>
      </c>
      <c r="I147" s="83">
        <f t="shared" si="6"/>
        <v>0</v>
      </c>
      <c r="J147" s="83">
        <f t="shared" si="7"/>
        <v>0</v>
      </c>
      <c r="K147" s="83">
        <f>J147-MYR_90DSMR</f>
        <v>4.8384092333294972E-2</v>
      </c>
      <c r="L147" s="83">
        <f t="shared" si="8"/>
        <v>2.3410203909168133E-3</v>
      </c>
    </row>
    <row r="148" spans="1:12" x14ac:dyDescent="0.25">
      <c r="A148" s="82">
        <v>41887</v>
      </c>
      <c r="B148" s="83">
        <v>2.46</v>
      </c>
      <c r="C148" s="83">
        <v>2.48</v>
      </c>
      <c r="D148" s="83">
        <v>2.4</v>
      </c>
      <c r="E148" s="83">
        <v>2.42</v>
      </c>
      <c r="F148" s="84">
        <v>4219300</v>
      </c>
      <c r="G148" s="83">
        <v>2.33</v>
      </c>
      <c r="H148" s="84">
        <f>EOD_T-A148</f>
        <v>207</v>
      </c>
      <c r="I148" s="83">
        <f t="shared" si="6"/>
        <v>-4.9999999999999822E-2</v>
      </c>
      <c r="J148" s="83">
        <f t="shared" si="7"/>
        <v>-2.1008403361344463</v>
      </c>
      <c r="K148" s="83">
        <f>J148-MYR_90DSMR</f>
        <v>-2.0524562438011515</v>
      </c>
      <c r="L148" s="83">
        <f t="shared" si="8"/>
        <v>4.2125766327183323</v>
      </c>
    </row>
    <row r="149" spans="1:12" x14ac:dyDescent="0.25">
      <c r="A149" s="82">
        <v>41886</v>
      </c>
      <c r="B149" s="83">
        <v>2.5</v>
      </c>
      <c r="C149" s="83">
        <v>2.5099999999999998</v>
      </c>
      <c r="D149" s="83">
        <v>2.46</v>
      </c>
      <c r="E149" s="83">
        <v>2.48</v>
      </c>
      <c r="F149" s="84">
        <v>4221500</v>
      </c>
      <c r="G149" s="83">
        <v>2.38</v>
      </c>
      <c r="H149" s="84">
        <f>EOD_T-A149</f>
        <v>208</v>
      </c>
      <c r="I149" s="83">
        <f t="shared" si="6"/>
        <v>-2.0000000000000018E-2</v>
      </c>
      <c r="J149" s="83">
        <f t="shared" si="7"/>
        <v>-0.83333333333333415</v>
      </c>
      <c r="K149" s="83">
        <f>J149-MYR_90DSMR</f>
        <v>-0.78494924100003916</v>
      </c>
      <c r="L149" s="83">
        <f t="shared" si="8"/>
        <v>0.61614531094653757</v>
      </c>
    </row>
    <row r="150" spans="1:12" x14ac:dyDescent="0.25">
      <c r="A150" s="82">
        <v>41885</v>
      </c>
      <c r="B150" s="83">
        <v>2.4900000000000002</v>
      </c>
      <c r="C150" s="83">
        <v>2.52</v>
      </c>
      <c r="D150" s="83">
        <v>2.48</v>
      </c>
      <c r="E150" s="83">
        <v>2.5</v>
      </c>
      <c r="F150" s="84">
        <v>4129800</v>
      </c>
      <c r="G150" s="83">
        <v>2.4</v>
      </c>
      <c r="H150" s="84">
        <f>EOD_T-A150</f>
        <v>209</v>
      </c>
      <c r="I150" s="83">
        <f t="shared" si="6"/>
        <v>2.0000000000000018E-2</v>
      </c>
      <c r="J150" s="83">
        <f t="shared" si="7"/>
        <v>0.8403361344537823</v>
      </c>
      <c r="K150" s="83">
        <f>J150-MYR_90DSMR</f>
        <v>0.88872022678707729</v>
      </c>
      <c r="L150" s="83">
        <f t="shared" si="8"/>
        <v>0.78982364150047413</v>
      </c>
    </row>
    <row r="151" spans="1:12" x14ac:dyDescent="0.25">
      <c r="A151" s="82">
        <v>41884</v>
      </c>
      <c r="B151" s="83">
        <v>2.4500000000000002</v>
      </c>
      <c r="C151" s="83">
        <v>2.4900000000000002</v>
      </c>
      <c r="D151" s="83">
        <v>2.42</v>
      </c>
      <c r="E151" s="83">
        <v>2.48</v>
      </c>
      <c r="F151" s="84">
        <v>2271500</v>
      </c>
      <c r="G151" s="83">
        <v>2.38</v>
      </c>
      <c r="H151" s="84">
        <f>EOD_T-A151</f>
        <v>210</v>
      </c>
      <c r="I151" s="83">
        <f t="shared" si="6"/>
        <v>2.9999999999999805E-2</v>
      </c>
      <c r="J151" s="83">
        <f t="shared" si="7"/>
        <v>1.2765957446808427</v>
      </c>
      <c r="K151" s="83">
        <f>J151-MYR_90DSMR</f>
        <v>1.3249798370141377</v>
      </c>
      <c r="L151" s="83">
        <f t="shared" si="8"/>
        <v>1.755571568494011</v>
      </c>
    </row>
    <row r="152" spans="1:12" x14ac:dyDescent="0.25">
      <c r="A152" s="82">
        <v>41883</v>
      </c>
      <c r="B152" s="83">
        <v>2.41</v>
      </c>
      <c r="C152" s="83">
        <v>2.48</v>
      </c>
      <c r="D152" s="83">
        <v>2.41</v>
      </c>
      <c r="E152" s="83">
        <v>2.4500000000000002</v>
      </c>
      <c r="F152" s="84">
        <v>2976600</v>
      </c>
      <c r="G152" s="83">
        <v>2.35</v>
      </c>
      <c r="H152" s="84">
        <f>EOD_T-A152</f>
        <v>211</v>
      </c>
      <c r="I152" s="83">
        <f t="shared" si="6"/>
        <v>2.0000000000000018E-2</v>
      </c>
      <c r="J152" s="83">
        <f t="shared" si="7"/>
        <v>0.85836909871244704</v>
      </c>
      <c r="K152" s="83">
        <f>J152-MYR_90DSMR</f>
        <v>0.90675319104574204</v>
      </c>
      <c r="L152" s="83">
        <f t="shared" si="8"/>
        <v>0.82220134947163592</v>
      </c>
    </row>
    <row r="153" spans="1:12" x14ac:dyDescent="0.25">
      <c r="A153" s="82">
        <v>41880</v>
      </c>
      <c r="B153" s="83">
        <v>2.41</v>
      </c>
      <c r="C153" s="83">
        <v>2.4500000000000002</v>
      </c>
      <c r="D153" s="83">
        <v>2.41</v>
      </c>
      <c r="E153" s="83">
        <v>2.42</v>
      </c>
      <c r="F153" s="84">
        <v>4074500</v>
      </c>
      <c r="G153" s="83">
        <v>2.33</v>
      </c>
      <c r="H153" s="84">
        <f>EOD_T-A153</f>
        <v>214</v>
      </c>
      <c r="I153" s="83">
        <f t="shared" si="6"/>
        <v>0</v>
      </c>
      <c r="J153" s="83">
        <f t="shared" si="7"/>
        <v>0</v>
      </c>
      <c r="K153" s="83">
        <f>J153-MYR_90DSMR</f>
        <v>4.8384092333294972E-2</v>
      </c>
      <c r="L153" s="83">
        <f t="shared" si="8"/>
        <v>2.3410203909168133E-3</v>
      </c>
    </row>
    <row r="154" spans="1:12" x14ac:dyDescent="0.25">
      <c r="A154" s="82">
        <v>41879</v>
      </c>
      <c r="B154" s="83">
        <v>2.4300000000000002</v>
      </c>
      <c r="C154" s="83">
        <v>2.44</v>
      </c>
      <c r="D154" s="83">
        <v>2.41</v>
      </c>
      <c r="E154" s="83">
        <v>2.42</v>
      </c>
      <c r="F154" s="84">
        <v>2099100</v>
      </c>
      <c r="G154" s="83">
        <v>2.33</v>
      </c>
      <c r="H154" s="84">
        <f>EOD_T-A154</f>
        <v>215</v>
      </c>
      <c r="I154" s="83">
        <f t="shared" si="6"/>
        <v>-9.9999999999997868E-3</v>
      </c>
      <c r="J154" s="83">
        <f t="shared" si="7"/>
        <v>-0.42735042735041828</v>
      </c>
      <c r="K154" s="83">
        <f>J154-MYR_90DSMR</f>
        <v>-0.37896633501712329</v>
      </c>
      <c r="L154" s="83">
        <f t="shared" si="8"/>
        <v>0.14361548307631053</v>
      </c>
    </row>
    <row r="155" spans="1:12" x14ac:dyDescent="0.25">
      <c r="A155" s="82">
        <v>41878</v>
      </c>
      <c r="B155" s="83">
        <v>2.42</v>
      </c>
      <c r="C155" s="83">
        <v>2.44</v>
      </c>
      <c r="D155" s="83">
        <v>2.4</v>
      </c>
      <c r="E155" s="83">
        <v>2.44</v>
      </c>
      <c r="F155" s="84">
        <v>3710800</v>
      </c>
      <c r="G155" s="83">
        <v>2.34</v>
      </c>
      <c r="H155" s="84">
        <f>EOD_T-A155</f>
        <v>216</v>
      </c>
      <c r="I155" s="83">
        <f t="shared" si="6"/>
        <v>9.9999999999997868E-3</v>
      </c>
      <c r="J155" s="83">
        <f t="shared" si="7"/>
        <v>0.42918454935621397</v>
      </c>
      <c r="K155" s="83">
        <f>J155-MYR_90DSMR</f>
        <v>0.47756864168950897</v>
      </c>
      <c r="L155" s="83">
        <f t="shared" si="8"/>
        <v>0.2280718075251626</v>
      </c>
    </row>
    <row r="156" spans="1:12" x14ac:dyDescent="0.25">
      <c r="A156" s="82">
        <v>41877</v>
      </c>
      <c r="B156" s="83">
        <v>2.37</v>
      </c>
      <c r="C156" s="83">
        <v>2.4300000000000002</v>
      </c>
      <c r="D156" s="83">
        <v>2.37</v>
      </c>
      <c r="E156" s="83">
        <v>2.42</v>
      </c>
      <c r="F156" s="84">
        <v>6688300</v>
      </c>
      <c r="G156" s="83">
        <v>2.33</v>
      </c>
      <c r="H156" s="84">
        <f>EOD_T-A156</f>
        <v>217</v>
      </c>
      <c r="I156" s="83">
        <f t="shared" si="6"/>
        <v>6.0000000000000053E-2</v>
      </c>
      <c r="J156" s="83">
        <f t="shared" si="7"/>
        <v>2.6431718061674032</v>
      </c>
      <c r="K156" s="83">
        <f>J156-MYR_90DSMR</f>
        <v>2.691555898500698</v>
      </c>
      <c r="L156" s="83">
        <f t="shared" si="8"/>
        <v>7.2444731547538996</v>
      </c>
    </row>
    <row r="157" spans="1:12" x14ac:dyDescent="0.25">
      <c r="A157" s="82">
        <v>41876</v>
      </c>
      <c r="B157" s="83">
        <v>2.36</v>
      </c>
      <c r="C157" s="83">
        <v>2.38</v>
      </c>
      <c r="D157" s="83">
        <v>2.36</v>
      </c>
      <c r="E157" s="83">
        <v>2.36</v>
      </c>
      <c r="F157" s="84">
        <v>2826300</v>
      </c>
      <c r="G157" s="83">
        <v>2.27</v>
      </c>
      <c r="H157" s="84">
        <f>EOD_T-A157</f>
        <v>218</v>
      </c>
      <c r="I157" s="83">
        <f t="shared" si="6"/>
        <v>-9.9999999999997868E-3</v>
      </c>
      <c r="J157" s="83">
        <f t="shared" si="7"/>
        <v>-0.43859649122806088</v>
      </c>
      <c r="K157" s="83">
        <f>J157-MYR_90DSMR</f>
        <v>-0.39021239889476589</v>
      </c>
      <c r="L157" s="83">
        <f t="shared" si="8"/>
        <v>0.15226571625120788</v>
      </c>
    </row>
    <row r="158" spans="1:12" x14ac:dyDescent="0.25">
      <c r="A158" s="82">
        <v>41873</v>
      </c>
      <c r="B158" s="83">
        <v>2.36</v>
      </c>
      <c r="C158" s="83">
        <v>2.38</v>
      </c>
      <c r="D158" s="83">
        <v>2.34</v>
      </c>
      <c r="E158" s="83">
        <v>2.37</v>
      </c>
      <c r="F158" s="84">
        <v>2516100</v>
      </c>
      <c r="G158" s="83">
        <v>2.2799999999999998</v>
      </c>
      <c r="H158" s="84">
        <f>EOD_T-A158</f>
        <v>221</v>
      </c>
      <c r="I158" s="83">
        <f t="shared" si="6"/>
        <v>2.0000000000000018E-2</v>
      </c>
      <c r="J158" s="83">
        <f t="shared" si="7"/>
        <v>0.8849557522123902</v>
      </c>
      <c r="K158" s="83">
        <f>J158-MYR_90DSMR</f>
        <v>0.93333984454568519</v>
      </c>
      <c r="L158" s="83">
        <f t="shared" si="8"/>
        <v>0.87112326541656382</v>
      </c>
    </row>
    <row r="159" spans="1:12" x14ac:dyDescent="0.25">
      <c r="A159" s="82">
        <v>41872</v>
      </c>
      <c r="B159" s="83">
        <v>2.37</v>
      </c>
      <c r="C159" s="83">
        <v>2.37</v>
      </c>
      <c r="D159" s="83">
        <v>2.33</v>
      </c>
      <c r="E159" s="83">
        <v>2.35</v>
      </c>
      <c r="F159" s="84">
        <v>2474200</v>
      </c>
      <c r="G159" s="83">
        <v>2.2599999999999998</v>
      </c>
      <c r="H159" s="84">
        <f>EOD_T-A159</f>
        <v>222</v>
      </c>
      <c r="I159" s="83">
        <f t="shared" si="6"/>
        <v>-1.0000000000000231E-2</v>
      </c>
      <c r="J159" s="83">
        <f t="shared" si="7"/>
        <v>-0.44052863436124368</v>
      </c>
      <c r="K159" s="83">
        <f>J159-MYR_90DSMR</f>
        <v>-0.39214454202794868</v>
      </c>
      <c r="L159" s="83">
        <f t="shared" si="8"/>
        <v>0.15377734184230962</v>
      </c>
    </row>
    <row r="160" spans="1:12" x14ac:dyDescent="0.25">
      <c r="A160" s="82">
        <v>41871</v>
      </c>
      <c r="B160" s="83">
        <v>2.34</v>
      </c>
      <c r="C160" s="83">
        <v>2.36</v>
      </c>
      <c r="D160" s="83">
        <v>2.33</v>
      </c>
      <c r="E160" s="83">
        <v>2.36</v>
      </c>
      <c r="F160" s="84">
        <v>1596700</v>
      </c>
      <c r="G160" s="83">
        <v>2.27</v>
      </c>
      <c r="H160" s="84">
        <f>EOD_T-A160</f>
        <v>223</v>
      </c>
      <c r="I160" s="83">
        <f t="shared" si="6"/>
        <v>2.0000000000000018E-2</v>
      </c>
      <c r="J160" s="83">
        <f t="shared" si="7"/>
        <v>0.88888888888888973</v>
      </c>
      <c r="K160" s="83">
        <f>J160-MYR_90DSMR</f>
        <v>0.93727298122218472</v>
      </c>
      <c r="L160" s="83">
        <f t="shared" si="8"/>
        <v>0.87848064132912185</v>
      </c>
    </row>
    <row r="161" spans="1:12" x14ac:dyDescent="0.25">
      <c r="A161" s="82">
        <v>41870</v>
      </c>
      <c r="B161" s="83">
        <v>2.39</v>
      </c>
      <c r="C161" s="83">
        <v>2.39</v>
      </c>
      <c r="D161" s="83">
        <v>2.3199999999999998</v>
      </c>
      <c r="E161" s="83">
        <v>2.34</v>
      </c>
      <c r="F161" s="84">
        <v>2808300</v>
      </c>
      <c r="G161" s="83">
        <v>2.25</v>
      </c>
      <c r="H161" s="84">
        <f>EOD_T-A161</f>
        <v>224</v>
      </c>
      <c r="I161" s="83">
        <f t="shared" si="6"/>
        <v>-4.0000000000000036E-2</v>
      </c>
      <c r="J161" s="83">
        <f t="shared" si="7"/>
        <v>-1.746724890829696</v>
      </c>
      <c r="K161" s="83">
        <f>J161-MYR_90DSMR</f>
        <v>-1.698340798496401</v>
      </c>
      <c r="L161" s="83">
        <f t="shared" si="8"/>
        <v>2.884361467837393</v>
      </c>
    </row>
    <row r="162" spans="1:12" x14ac:dyDescent="0.25">
      <c r="A162" s="82">
        <v>41869</v>
      </c>
      <c r="B162" s="83">
        <v>2.34</v>
      </c>
      <c r="C162" s="83">
        <v>2.39</v>
      </c>
      <c r="D162" s="83">
        <v>2.34</v>
      </c>
      <c r="E162" s="83">
        <v>2.38</v>
      </c>
      <c r="F162" s="84">
        <v>2902800</v>
      </c>
      <c r="G162" s="83">
        <v>2.29</v>
      </c>
      <c r="H162" s="84">
        <f>EOD_T-A162</f>
        <v>225</v>
      </c>
      <c r="I162" s="83">
        <f t="shared" si="6"/>
        <v>4.9999999999999822E-2</v>
      </c>
      <c r="J162" s="83">
        <f t="shared" si="7"/>
        <v>2.2321428571428488</v>
      </c>
      <c r="K162" s="83">
        <f>J162-MYR_90DSMR</f>
        <v>2.2805269494761435</v>
      </c>
      <c r="L162" s="83">
        <f t="shared" si="8"/>
        <v>5.2008031672869652</v>
      </c>
    </row>
    <row r="163" spans="1:12" x14ac:dyDescent="0.25">
      <c r="A163" s="82">
        <v>41866</v>
      </c>
      <c r="B163" s="83">
        <v>2.34</v>
      </c>
      <c r="C163" s="83">
        <v>2.34</v>
      </c>
      <c r="D163" s="83">
        <v>2.3199999999999998</v>
      </c>
      <c r="E163" s="83">
        <v>2.33</v>
      </c>
      <c r="F163" s="84">
        <v>1344300</v>
      </c>
      <c r="G163" s="83">
        <v>2.2400000000000002</v>
      </c>
      <c r="H163" s="84">
        <f>EOD_T-A163</f>
        <v>228</v>
      </c>
      <c r="I163" s="83">
        <f t="shared" si="6"/>
        <v>-9.9999999999997868E-3</v>
      </c>
      <c r="J163" s="83">
        <f t="shared" si="7"/>
        <v>-0.44444444444443498</v>
      </c>
      <c r="K163" s="83">
        <f>J163-MYR_90DSMR</f>
        <v>-0.39606035211113999</v>
      </c>
      <c r="L163" s="83">
        <f t="shared" si="8"/>
        <v>0.15686380251440019</v>
      </c>
    </row>
    <row r="164" spans="1:12" x14ac:dyDescent="0.25">
      <c r="A164" s="82">
        <v>41865</v>
      </c>
      <c r="B164" s="83">
        <v>2.34</v>
      </c>
      <c r="C164" s="83">
        <v>2.35</v>
      </c>
      <c r="D164" s="83">
        <v>2.3199999999999998</v>
      </c>
      <c r="E164" s="83">
        <v>2.34</v>
      </c>
      <c r="F164" s="84">
        <v>1208900</v>
      </c>
      <c r="G164" s="83">
        <v>2.25</v>
      </c>
      <c r="H164" s="84">
        <f>EOD_T-A164</f>
        <v>229</v>
      </c>
      <c r="I164" s="83">
        <f t="shared" si="6"/>
        <v>9.9999999999997868E-3</v>
      </c>
      <c r="J164" s="83">
        <f t="shared" si="7"/>
        <v>0.44642857142856185</v>
      </c>
      <c r="K164" s="83">
        <f>J164-MYR_90DSMR</f>
        <v>0.49481266376185684</v>
      </c>
      <c r="L164" s="83">
        <f t="shared" si="8"/>
        <v>0.24483957221910441</v>
      </c>
    </row>
    <row r="165" spans="1:12" x14ac:dyDescent="0.25">
      <c r="A165" s="82">
        <v>41864</v>
      </c>
      <c r="B165" s="83">
        <v>2.33</v>
      </c>
      <c r="C165" s="83">
        <v>2.36</v>
      </c>
      <c r="D165" s="83">
        <v>2.3199999999999998</v>
      </c>
      <c r="E165" s="83">
        <v>2.33</v>
      </c>
      <c r="F165" s="84">
        <v>2354500</v>
      </c>
      <c r="G165" s="83">
        <v>2.2400000000000002</v>
      </c>
      <c r="H165" s="84">
        <f>EOD_T-A165</f>
        <v>230</v>
      </c>
      <c r="I165" s="83">
        <f t="shared" si="6"/>
        <v>-1.9999999999999574E-2</v>
      </c>
      <c r="J165" s="83">
        <f t="shared" si="7"/>
        <v>-0.88495575221237066</v>
      </c>
      <c r="K165" s="83">
        <f>J165-MYR_90DSMR</f>
        <v>-0.83657165987907567</v>
      </c>
      <c r="L165" s="83">
        <f t="shared" si="8"/>
        <v>0.69985214211283187</v>
      </c>
    </row>
    <row r="166" spans="1:12" x14ac:dyDescent="0.25">
      <c r="A166" s="82">
        <v>41863</v>
      </c>
      <c r="B166" s="83">
        <v>2.2999999999999998</v>
      </c>
      <c r="C166" s="83">
        <v>2.35</v>
      </c>
      <c r="D166" s="83">
        <v>2.2799999999999998</v>
      </c>
      <c r="E166" s="83">
        <v>2.35</v>
      </c>
      <c r="F166" s="84">
        <v>3375900</v>
      </c>
      <c r="G166" s="83">
        <v>2.2599999999999998</v>
      </c>
      <c r="H166" s="84">
        <f>EOD_T-A166</f>
        <v>231</v>
      </c>
      <c r="I166" s="83">
        <f t="shared" si="6"/>
        <v>4.9999999999999822E-2</v>
      </c>
      <c r="J166" s="83">
        <f t="shared" si="7"/>
        <v>2.2624434389140191</v>
      </c>
      <c r="K166" s="83">
        <f>J166-MYR_90DSMR</f>
        <v>2.3108275312473139</v>
      </c>
      <c r="L166" s="83">
        <f t="shared" si="8"/>
        <v>5.3399238791705557</v>
      </c>
    </row>
    <row r="167" spans="1:12" x14ac:dyDescent="0.25">
      <c r="A167" s="82">
        <v>41862</v>
      </c>
      <c r="B167" s="83">
        <v>2.33</v>
      </c>
      <c r="C167" s="83">
        <v>2.34</v>
      </c>
      <c r="D167" s="83">
        <v>2.2999999999999998</v>
      </c>
      <c r="E167" s="83">
        <v>2.2999999999999998</v>
      </c>
      <c r="F167" s="84">
        <v>2874100</v>
      </c>
      <c r="G167" s="83">
        <v>2.21</v>
      </c>
      <c r="H167" s="84">
        <f>EOD_T-A167</f>
        <v>232</v>
      </c>
      <c r="I167" s="83">
        <f t="shared" si="6"/>
        <v>-2.0000000000000018E-2</v>
      </c>
      <c r="J167" s="83">
        <f t="shared" si="7"/>
        <v>-0.89686098654708601</v>
      </c>
      <c r="K167" s="83">
        <f>J167-MYR_90DSMR</f>
        <v>-0.84847689421379102</v>
      </c>
      <c r="L167" s="83">
        <f t="shared" si="8"/>
        <v>0.71991304001468071</v>
      </c>
    </row>
    <row r="168" spans="1:12" x14ac:dyDescent="0.25">
      <c r="A168" s="82">
        <v>41859</v>
      </c>
      <c r="B168" s="83">
        <v>2.36</v>
      </c>
      <c r="C168" s="83">
        <v>2.37</v>
      </c>
      <c r="D168" s="83">
        <v>2.3199999999999998</v>
      </c>
      <c r="E168" s="83">
        <v>2.3199999999999998</v>
      </c>
      <c r="F168" s="84">
        <v>2519900</v>
      </c>
      <c r="G168" s="83">
        <v>2.23</v>
      </c>
      <c r="H168" s="84">
        <f>EOD_T-A168</f>
        <v>235</v>
      </c>
      <c r="I168" s="83">
        <f t="shared" si="6"/>
        <v>-4.0000000000000036E-2</v>
      </c>
      <c r="J168" s="83">
        <f t="shared" si="7"/>
        <v>-1.7621145374449354</v>
      </c>
      <c r="K168" s="83">
        <f>J168-MYR_90DSMR</f>
        <v>-1.7137304451116404</v>
      </c>
      <c r="L168" s="83">
        <f t="shared" si="8"/>
        <v>2.9368720385025413</v>
      </c>
    </row>
    <row r="169" spans="1:12" x14ac:dyDescent="0.25">
      <c r="A169" s="82">
        <v>41858</v>
      </c>
      <c r="B169" s="83">
        <v>2.34</v>
      </c>
      <c r="C169" s="83">
        <v>2.37</v>
      </c>
      <c r="D169" s="83">
        <v>2.33</v>
      </c>
      <c r="E169" s="83">
        <v>2.36</v>
      </c>
      <c r="F169" s="84">
        <v>1684900</v>
      </c>
      <c r="G169" s="83">
        <v>2.27</v>
      </c>
      <c r="H169" s="84">
        <f>EOD_T-A169</f>
        <v>236</v>
      </c>
      <c r="I169" s="83">
        <f t="shared" si="6"/>
        <v>1.0000000000000231E-2</v>
      </c>
      <c r="J169" s="83">
        <f t="shared" si="7"/>
        <v>0.44247787610620493</v>
      </c>
      <c r="K169" s="83">
        <f>J169-MYR_90DSMR</f>
        <v>0.49086196843949992</v>
      </c>
      <c r="L169" s="83">
        <f t="shared" si="8"/>
        <v>0.24094547206030062</v>
      </c>
    </row>
    <row r="170" spans="1:12" x14ac:dyDescent="0.25">
      <c r="A170" s="82">
        <v>41857</v>
      </c>
      <c r="B170" s="83">
        <v>2.3199999999999998</v>
      </c>
      <c r="C170" s="83">
        <v>2.37</v>
      </c>
      <c r="D170" s="83">
        <v>2.31</v>
      </c>
      <c r="E170" s="83">
        <v>2.35</v>
      </c>
      <c r="F170" s="84">
        <v>2274600</v>
      </c>
      <c r="G170" s="83">
        <v>2.2599999999999998</v>
      </c>
      <c r="H170" s="84">
        <f>EOD_T-A170</f>
        <v>237</v>
      </c>
      <c r="I170" s="83">
        <f t="shared" si="6"/>
        <v>1.9999999999999574E-2</v>
      </c>
      <c r="J170" s="83">
        <f t="shared" si="7"/>
        <v>0.8928571428571237</v>
      </c>
      <c r="K170" s="83">
        <f>J170-MYR_90DSMR</f>
        <v>0.94124123519041869</v>
      </c>
      <c r="L170" s="83">
        <f t="shared" si="8"/>
        <v>0.88593506282278511</v>
      </c>
    </row>
    <row r="171" spans="1:12" x14ac:dyDescent="0.25">
      <c r="A171" s="82">
        <v>41856</v>
      </c>
      <c r="B171" s="83">
        <v>2.37</v>
      </c>
      <c r="C171" s="83">
        <v>2.38</v>
      </c>
      <c r="D171" s="83">
        <v>2.33</v>
      </c>
      <c r="E171" s="83">
        <v>2.33</v>
      </c>
      <c r="F171" s="84">
        <v>4102300</v>
      </c>
      <c r="G171" s="83">
        <v>2.2400000000000002</v>
      </c>
      <c r="H171" s="84">
        <f>EOD_T-A171</f>
        <v>238</v>
      </c>
      <c r="I171" s="83">
        <f t="shared" si="6"/>
        <v>-4.9999999999999822E-2</v>
      </c>
      <c r="J171" s="83">
        <f t="shared" si="7"/>
        <v>-2.1834061135371101</v>
      </c>
      <c r="K171" s="83">
        <f>J171-MYR_90DSMR</f>
        <v>-2.1350220212038153</v>
      </c>
      <c r="L171" s="83">
        <f t="shared" si="8"/>
        <v>4.5583190310252251</v>
      </c>
    </row>
    <row r="172" spans="1:12" x14ac:dyDescent="0.25">
      <c r="A172" s="82">
        <v>41855</v>
      </c>
      <c r="B172" s="83">
        <v>2.35</v>
      </c>
      <c r="C172" s="83">
        <v>2.38</v>
      </c>
      <c r="D172" s="83">
        <v>2.33</v>
      </c>
      <c r="E172" s="83">
        <v>2.38</v>
      </c>
      <c r="F172" s="84">
        <v>3762000</v>
      </c>
      <c r="G172" s="83">
        <v>2.29</v>
      </c>
      <c r="H172" s="84">
        <f>EOD_T-A172</f>
        <v>239</v>
      </c>
      <c r="I172" s="83">
        <f t="shared" si="6"/>
        <v>3.0000000000000249E-2</v>
      </c>
      <c r="J172" s="83">
        <f t="shared" si="7"/>
        <v>1.3274336283185952</v>
      </c>
      <c r="K172" s="83">
        <f>J172-MYR_90DSMR</f>
        <v>1.3758177206518902</v>
      </c>
      <c r="L172" s="83">
        <f t="shared" si="8"/>
        <v>1.8928744004597626</v>
      </c>
    </row>
    <row r="173" spans="1:12" x14ac:dyDescent="0.25">
      <c r="A173" s="82">
        <v>41852</v>
      </c>
      <c r="B173" s="83">
        <v>2.2599999999999998</v>
      </c>
      <c r="C173" s="83">
        <v>2.37</v>
      </c>
      <c r="D173" s="83">
        <v>2.25</v>
      </c>
      <c r="E173" s="83">
        <v>2.35</v>
      </c>
      <c r="F173" s="84">
        <v>7469400</v>
      </c>
      <c r="G173" s="83">
        <v>2.2599999999999998</v>
      </c>
      <c r="H173" s="84">
        <f>EOD_T-A173</f>
        <v>242</v>
      </c>
      <c r="I173" s="83">
        <f t="shared" si="6"/>
        <v>6.999999999999984E-2</v>
      </c>
      <c r="J173" s="83">
        <f t="shared" si="7"/>
        <v>3.1963470319634633</v>
      </c>
      <c r="K173" s="83">
        <f>J173-MYR_90DSMR</f>
        <v>3.244731124296758</v>
      </c>
      <c r="L173" s="83">
        <f t="shared" si="8"/>
        <v>10.528280068980104</v>
      </c>
    </row>
    <row r="174" spans="1:12" x14ac:dyDescent="0.25">
      <c r="A174" s="82">
        <v>41851</v>
      </c>
      <c r="B174" s="83">
        <v>2.2599999999999998</v>
      </c>
      <c r="C174" s="83">
        <v>2.29</v>
      </c>
      <c r="D174" s="83">
        <v>2.25</v>
      </c>
      <c r="E174" s="83">
        <v>2.2799999999999998</v>
      </c>
      <c r="F174" s="84">
        <v>3217300</v>
      </c>
      <c r="G174" s="83">
        <v>2.19</v>
      </c>
      <c r="H174" s="84">
        <f>EOD_T-A174</f>
        <v>243</v>
      </c>
      <c r="I174" s="83">
        <f t="shared" si="6"/>
        <v>2.0000000000000018E-2</v>
      </c>
      <c r="J174" s="83">
        <f t="shared" si="7"/>
        <v>0.9216589861751161</v>
      </c>
      <c r="K174" s="83">
        <f>J174-MYR_90DSMR</f>
        <v>0.97004307850841109</v>
      </c>
      <c r="L174" s="83">
        <f t="shared" si="8"/>
        <v>0.94098357416207545</v>
      </c>
    </row>
    <row r="175" spans="1:12" x14ac:dyDescent="0.25">
      <c r="A175" s="82">
        <v>41850</v>
      </c>
      <c r="B175" s="83">
        <v>2.25</v>
      </c>
      <c r="C175" s="83">
        <v>2.2599999999999998</v>
      </c>
      <c r="D175" s="83">
        <v>2.2400000000000002</v>
      </c>
      <c r="E175" s="83">
        <v>2.2599999999999998</v>
      </c>
      <c r="F175" s="84">
        <v>1503400</v>
      </c>
      <c r="G175" s="83">
        <v>2.17</v>
      </c>
      <c r="H175" s="84">
        <f>EOD_T-A175</f>
        <v>244</v>
      </c>
      <c r="I175" s="83">
        <f t="shared" si="6"/>
        <v>0</v>
      </c>
      <c r="J175" s="83">
        <f t="shared" si="7"/>
        <v>0</v>
      </c>
      <c r="K175" s="83">
        <f>J175-MYR_90DSMR</f>
        <v>4.8384092333294972E-2</v>
      </c>
      <c r="L175" s="83">
        <f t="shared" si="8"/>
        <v>2.3410203909168133E-3</v>
      </c>
    </row>
    <row r="176" spans="1:12" x14ac:dyDescent="0.25">
      <c r="A176" s="82">
        <v>41849</v>
      </c>
      <c r="B176" s="83">
        <v>2.25</v>
      </c>
      <c r="C176" s="83">
        <v>2.2599999999999998</v>
      </c>
      <c r="D176" s="83">
        <v>2.2400000000000002</v>
      </c>
      <c r="E176" s="83">
        <v>2.2599999999999998</v>
      </c>
      <c r="F176" s="84">
        <v>970000</v>
      </c>
      <c r="G176" s="83">
        <v>2.17</v>
      </c>
      <c r="H176" s="84">
        <f>EOD_T-A176</f>
        <v>245</v>
      </c>
      <c r="I176" s="83">
        <f t="shared" si="6"/>
        <v>0</v>
      </c>
      <c r="J176" s="83">
        <f t="shared" si="7"/>
        <v>0</v>
      </c>
      <c r="K176" s="83">
        <f>J176-MYR_90DSMR</f>
        <v>4.8384092333294972E-2</v>
      </c>
      <c r="L176" s="83">
        <f t="shared" si="8"/>
        <v>2.3410203909168133E-3</v>
      </c>
    </row>
    <row r="177" spans="1:12" x14ac:dyDescent="0.25">
      <c r="A177" s="82">
        <v>41848</v>
      </c>
      <c r="B177" s="83">
        <v>2.2599999999999998</v>
      </c>
      <c r="C177" s="83">
        <v>2.2599999999999998</v>
      </c>
      <c r="D177" s="83">
        <v>2.2400000000000002</v>
      </c>
      <c r="E177" s="83">
        <v>2.2599999999999998</v>
      </c>
      <c r="F177" s="84">
        <v>2112300</v>
      </c>
      <c r="G177" s="83">
        <v>2.17</v>
      </c>
      <c r="H177" s="84">
        <f>EOD_T-A177</f>
        <v>246</v>
      </c>
      <c r="I177" s="83">
        <f t="shared" si="6"/>
        <v>2.0000000000000018E-2</v>
      </c>
      <c r="J177" s="83">
        <f t="shared" si="7"/>
        <v>0.93023255813953576</v>
      </c>
      <c r="K177" s="83">
        <f>J177-MYR_90DSMR</f>
        <v>0.97861665047283075</v>
      </c>
      <c r="L177" s="83">
        <f t="shared" si="8"/>
        <v>0.95769054858266256</v>
      </c>
    </row>
    <row r="178" spans="1:12" x14ac:dyDescent="0.25">
      <c r="A178" s="82">
        <v>41845</v>
      </c>
      <c r="B178" s="83">
        <v>2.2400000000000002</v>
      </c>
      <c r="C178" s="83">
        <v>2.2599999999999998</v>
      </c>
      <c r="D178" s="83">
        <v>2.2200000000000002</v>
      </c>
      <c r="E178" s="83">
        <v>2.2400000000000002</v>
      </c>
      <c r="F178" s="84">
        <v>4328400</v>
      </c>
      <c r="G178" s="83">
        <v>2.15</v>
      </c>
      <c r="H178" s="84">
        <f>EOD_T-A178</f>
        <v>249</v>
      </c>
      <c r="I178" s="83">
        <f t="shared" si="6"/>
        <v>-2.0000000000000018E-2</v>
      </c>
      <c r="J178" s="83">
        <f t="shared" si="7"/>
        <v>-0.9216589861751161</v>
      </c>
      <c r="K178" s="83">
        <f>J178-MYR_90DSMR</f>
        <v>-0.87327489384182111</v>
      </c>
      <c r="L178" s="83">
        <f t="shared" si="8"/>
        <v>0.76260904021444398</v>
      </c>
    </row>
    <row r="179" spans="1:12" x14ac:dyDescent="0.25">
      <c r="A179" s="82">
        <v>41844</v>
      </c>
      <c r="B179" s="83">
        <v>2.2799999999999998</v>
      </c>
      <c r="C179" s="83">
        <v>2.29</v>
      </c>
      <c r="D179" s="83">
        <v>2.25</v>
      </c>
      <c r="E179" s="83">
        <v>2.2599999999999998</v>
      </c>
      <c r="F179" s="84">
        <v>3505000</v>
      </c>
      <c r="G179" s="83">
        <v>2.17</v>
      </c>
      <c r="H179" s="84">
        <f>EOD_T-A179</f>
        <v>250</v>
      </c>
      <c r="I179" s="83">
        <f t="shared" si="6"/>
        <v>-2.0000000000000018E-2</v>
      </c>
      <c r="J179" s="83">
        <f t="shared" si="7"/>
        <v>-0.91324200913242093</v>
      </c>
      <c r="K179" s="83">
        <f>J179-MYR_90DSMR</f>
        <v>-0.86485791679912594</v>
      </c>
      <c r="L179" s="83">
        <f t="shared" si="8"/>
        <v>0.74797921625012387</v>
      </c>
    </row>
    <row r="180" spans="1:12" x14ac:dyDescent="0.25">
      <c r="A180" s="82">
        <v>41843</v>
      </c>
      <c r="B180" s="83">
        <v>2.27</v>
      </c>
      <c r="C180" s="83">
        <v>2.29</v>
      </c>
      <c r="D180" s="83">
        <v>2.2599999999999998</v>
      </c>
      <c r="E180" s="83">
        <v>2.2799999999999998</v>
      </c>
      <c r="F180" s="84">
        <v>2832600</v>
      </c>
      <c r="G180" s="83">
        <v>2.19</v>
      </c>
      <c r="H180" s="84">
        <f>EOD_T-A180</f>
        <v>251</v>
      </c>
      <c r="I180" s="83">
        <f t="shared" si="6"/>
        <v>2.0000000000000018E-2</v>
      </c>
      <c r="J180" s="83">
        <f t="shared" si="7"/>
        <v>0.9216589861751161</v>
      </c>
      <c r="K180" s="83">
        <f>J180-MYR_90DSMR</f>
        <v>0.97004307850841109</v>
      </c>
      <c r="L180" s="83">
        <f t="shared" si="8"/>
        <v>0.94098357416207545</v>
      </c>
    </row>
    <row r="181" spans="1:12" x14ac:dyDescent="0.25">
      <c r="A181" s="82">
        <v>41842</v>
      </c>
      <c r="B181" s="83">
        <v>2.2599999999999998</v>
      </c>
      <c r="C181" s="83">
        <v>2.2799999999999998</v>
      </c>
      <c r="D181" s="83">
        <v>2.2200000000000002</v>
      </c>
      <c r="E181" s="83">
        <v>2.2599999999999998</v>
      </c>
      <c r="F181" s="84">
        <v>3987300</v>
      </c>
      <c r="G181" s="83">
        <v>2.17</v>
      </c>
      <c r="H181" s="84">
        <f>EOD_T-A181</f>
        <v>252</v>
      </c>
      <c r="I181" s="83">
        <f t="shared" si="6"/>
        <v>-1.0000000000000231E-2</v>
      </c>
      <c r="J181" s="83">
        <f t="shared" si="7"/>
        <v>-0.45871559633028575</v>
      </c>
      <c r="K181" s="83">
        <f>J181-MYR_90DSMR</f>
        <v>-0.41033150399699075</v>
      </c>
      <c r="L181" s="83">
        <f t="shared" si="8"/>
        <v>0.16837194317243243</v>
      </c>
    </row>
    <row r="182" spans="1:12" x14ac:dyDescent="0.25">
      <c r="A182" s="82">
        <v>41841</v>
      </c>
      <c r="B182" s="83">
        <v>2.2999999999999998</v>
      </c>
      <c r="C182" s="83">
        <v>2.31</v>
      </c>
      <c r="D182" s="83">
        <v>2.27</v>
      </c>
      <c r="E182" s="83">
        <v>2.27</v>
      </c>
      <c r="F182" s="84">
        <v>2328900</v>
      </c>
      <c r="G182" s="83">
        <v>2.1800000000000002</v>
      </c>
      <c r="H182" s="84">
        <f>EOD_T-A182</f>
        <v>253</v>
      </c>
      <c r="I182" s="83">
        <f t="shared" si="6"/>
        <v>-4.0000000000000036E-2</v>
      </c>
      <c r="J182" s="83">
        <f t="shared" si="7"/>
        <v>-1.8018018018018032</v>
      </c>
      <c r="K182" s="83">
        <f>J182-MYR_90DSMR</f>
        <v>-1.7534177094685082</v>
      </c>
      <c r="L182" s="83">
        <f t="shared" si="8"/>
        <v>3.0744736638777899</v>
      </c>
    </row>
    <row r="183" spans="1:12" x14ac:dyDescent="0.25">
      <c r="A183" s="82">
        <v>41838</v>
      </c>
      <c r="B183" s="83">
        <v>2.27</v>
      </c>
      <c r="C183" s="83">
        <v>2.31</v>
      </c>
      <c r="D183" s="83">
        <v>2.2599999999999998</v>
      </c>
      <c r="E183" s="83">
        <v>2.31</v>
      </c>
      <c r="F183" s="84">
        <v>4678400</v>
      </c>
      <c r="G183" s="83">
        <v>2.2200000000000002</v>
      </c>
      <c r="H183" s="84">
        <f>EOD_T-A183</f>
        <v>256</v>
      </c>
      <c r="I183" s="83">
        <f t="shared" si="6"/>
        <v>2.0000000000000018E-2</v>
      </c>
      <c r="J183" s="83">
        <f t="shared" si="7"/>
        <v>0.90909090909090973</v>
      </c>
      <c r="K183" s="83">
        <f>J183-MYR_90DSMR</f>
        <v>0.95747500142420472</v>
      </c>
      <c r="L183" s="83">
        <f t="shared" si="8"/>
        <v>0.9167583783522808</v>
      </c>
    </row>
    <row r="184" spans="1:12" x14ac:dyDescent="0.25">
      <c r="A184" s="82">
        <v>41837</v>
      </c>
      <c r="B184" s="83">
        <v>2.2799999999999998</v>
      </c>
      <c r="C184" s="83">
        <v>2.2999999999999998</v>
      </c>
      <c r="D184" s="83">
        <v>2.2599999999999998</v>
      </c>
      <c r="E184" s="83">
        <v>2.29</v>
      </c>
      <c r="F184" s="84">
        <v>3804300</v>
      </c>
      <c r="G184" s="83">
        <v>2.2000000000000002</v>
      </c>
      <c r="H184" s="84">
        <f>EOD_T-A184</f>
        <v>257</v>
      </c>
      <c r="I184" s="83">
        <f t="shared" si="6"/>
        <v>2.0000000000000018E-2</v>
      </c>
      <c r="J184" s="83">
        <f t="shared" si="7"/>
        <v>0.91743119266055118</v>
      </c>
      <c r="K184" s="83">
        <f>J184-MYR_90DSMR</f>
        <v>0.96581528499384617</v>
      </c>
      <c r="L184" s="83">
        <f t="shared" si="8"/>
        <v>0.93279916472774427</v>
      </c>
    </row>
    <row r="185" spans="1:12" x14ac:dyDescent="0.25">
      <c r="A185" s="82">
        <v>41836</v>
      </c>
      <c r="B185" s="83">
        <v>2.27</v>
      </c>
      <c r="C185" s="83">
        <v>2.2799999999999998</v>
      </c>
      <c r="D185" s="83">
        <v>2.25</v>
      </c>
      <c r="E185" s="83">
        <v>2.27</v>
      </c>
      <c r="F185" s="84">
        <v>2491400</v>
      </c>
      <c r="G185" s="83">
        <v>2.1800000000000002</v>
      </c>
      <c r="H185" s="84">
        <f>EOD_T-A185</f>
        <v>258</v>
      </c>
      <c r="I185" s="83">
        <f t="shared" si="6"/>
        <v>0</v>
      </c>
      <c r="J185" s="83">
        <f t="shared" si="7"/>
        <v>0</v>
      </c>
      <c r="K185" s="83">
        <f>J185-MYR_90DSMR</f>
        <v>4.8384092333294972E-2</v>
      </c>
      <c r="L185" s="83">
        <f t="shared" si="8"/>
        <v>2.3410203909168133E-3</v>
      </c>
    </row>
    <row r="186" spans="1:12" x14ac:dyDescent="0.25">
      <c r="A186" s="82">
        <v>41835</v>
      </c>
      <c r="B186" s="83">
        <v>2.2999999999999998</v>
      </c>
      <c r="C186" s="83">
        <v>2.2999999999999998</v>
      </c>
      <c r="D186" s="83">
        <v>2.2599999999999998</v>
      </c>
      <c r="E186" s="83">
        <v>2.27</v>
      </c>
      <c r="F186" s="84">
        <v>1945400</v>
      </c>
      <c r="G186" s="83">
        <v>2.1800000000000002</v>
      </c>
      <c r="H186" s="84">
        <f>EOD_T-A186</f>
        <v>259</v>
      </c>
      <c r="I186" s="83">
        <f t="shared" si="6"/>
        <v>-2.9999999999999805E-2</v>
      </c>
      <c r="J186" s="83">
        <f t="shared" si="7"/>
        <v>-1.3574660633484075</v>
      </c>
      <c r="K186" s="83">
        <f>J186-MYR_90DSMR</f>
        <v>-1.3090819710151125</v>
      </c>
      <c r="L186" s="83">
        <f t="shared" si="8"/>
        <v>1.7136956068368119</v>
      </c>
    </row>
    <row r="187" spans="1:12" x14ac:dyDescent="0.25">
      <c r="A187" s="82">
        <v>41834</v>
      </c>
      <c r="B187" s="83">
        <v>2.2799999999999998</v>
      </c>
      <c r="C187" s="83">
        <v>2.31</v>
      </c>
      <c r="D187" s="83">
        <v>2.23</v>
      </c>
      <c r="E187" s="83">
        <v>2.2999999999999998</v>
      </c>
      <c r="F187" s="84">
        <v>5086900</v>
      </c>
      <c r="G187" s="83">
        <v>2.21</v>
      </c>
      <c r="H187" s="84">
        <f>EOD_T-A187</f>
        <v>260</v>
      </c>
      <c r="I187" s="83">
        <f t="shared" si="6"/>
        <v>9.9999999999997868E-3</v>
      </c>
      <c r="J187" s="83">
        <f t="shared" si="7"/>
        <v>0.45454545454544482</v>
      </c>
      <c r="K187" s="83">
        <f>J187-MYR_90DSMR</f>
        <v>0.50292954687873981</v>
      </c>
      <c r="L187" s="83">
        <f t="shared" si="8"/>
        <v>0.25293812912365454</v>
      </c>
    </row>
    <row r="188" spans="1:12" x14ac:dyDescent="0.25">
      <c r="A188" s="82">
        <v>41831</v>
      </c>
      <c r="B188" s="83">
        <v>2.25</v>
      </c>
      <c r="C188" s="83">
        <v>2.2999999999999998</v>
      </c>
      <c r="D188" s="83">
        <v>2.2400000000000002</v>
      </c>
      <c r="E188" s="83">
        <v>2.29</v>
      </c>
      <c r="F188" s="84">
        <v>4470000</v>
      </c>
      <c r="G188" s="83">
        <v>2.2000000000000002</v>
      </c>
      <c r="H188" s="84">
        <f>EOD_T-A188</f>
        <v>263</v>
      </c>
      <c r="I188" s="83">
        <f t="shared" si="6"/>
        <v>2.0000000000000018E-2</v>
      </c>
      <c r="J188" s="83">
        <f t="shared" si="7"/>
        <v>0.91743119266055118</v>
      </c>
      <c r="K188" s="83">
        <f>J188-MYR_90DSMR</f>
        <v>0.96581528499384617</v>
      </c>
      <c r="L188" s="83">
        <f t="shared" si="8"/>
        <v>0.93279916472774427</v>
      </c>
    </row>
    <row r="189" spans="1:12" x14ac:dyDescent="0.25">
      <c r="A189" s="82">
        <v>41830</v>
      </c>
      <c r="B189" s="83">
        <v>2.23</v>
      </c>
      <c r="C189" s="83">
        <v>2.29</v>
      </c>
      <c r="D189" s="83">
        <v>2.2200000000000002</v>
      </c>
      <c r="E189" s="83">
        <v>2.27</v>
      </c>
      <c r="F189" s="84">
        <v>6909400</v>
      </c>
      <c r="G189" s="83">
        <v>2.1800000000000002</v>
      </c>
      <c r="H189" s="84">
        <f>EOD_T-A189</f>
        <v>264</v>
      </c>
      <c r="I189" s="83">
        <f t="shared" si="6"/>
        <v>4.0000000000000036E-2</v>
      </c>
      <c r="J189" s="83">
        <f t="shared" si="7"/>
        <v>1.8691588785046744</v>
      </c>
      <c r="K189" s="83">
        <f>J189-MYR_90DSMR</f>
        <v>1.9175429708379694</v>
      </c>
      <c r="L189" s="83">
        <f t="shared" si="8"/>
        <v>3.6769710450101059</v>
      </c>
    </row>
    <row r="190" spans="1:12" x14ac:dyDescent="0.25">
      <c r="A190" s="82">
        <v>41829</v>
      </c>
      <c r="B190" s="83">
        <v>2.19</v>
      </c>
      <c r="C190" s="83">
        <v>2.2400000000000002</v>
      </c>
      <c r="D190" s="83">
        <v>2.17</v>
      </c>
      <c r="E190" s="83">
        <v>2.23</v>
      </c>
      <c r="F190" s="84">
        <v>5122200</v>
      </c>
      <c r="G190" s="83">
        <v>2.14</v>
      </c>
      <c r="H190" s="84">
        <f>EOD_T-A190</f>
        <v>265</v>
      </c>
      <c r="I190" s="83">
        <f t="shared" si="6"/>
        <v>4.0000000000000036E-2</v>
      </c>
      <c r="J190" s="83">
        <f t="shared" si="7"/>
        <v>1.9047619047619064</v>
      </c>
      <c r="K190" s="83">
        <f>J190-MYR_90DSMR</f>
        <v>1.9531459970952014</v>
      </c>
      <c r="L190" s="83">
        <f t="shared" si="8"/>
        <v>3.8147792859690086</v>
      </c>
    </row>
    <row r="191" spans="1:12" x14ac:dyDescent="0.25">
      <c r="A191" s="82">
        <v>41828</v>
      </c>
      <c r="B191" s="83">
        <v>2.21</v>
      </c>
      <c r="C191" s="83">
        <v>2.21</v>
      </c>
      <c r="D191" s="83">
        <v>2.17</v>
      </c>
      <c r="E191" s="83">
        <v>2.19</v>
      </c>
      <c r="F191" s="84">
        <v>2812300</v>
      </c>
      <c r="G191" s="83">
        <v>2.1</v>
      </c>
      <c r="H191" s="84">
        <f>EOD_T-A191</f>
        <v>266</v>
      </c>
      <c r="I191" s="83">
        <f t="shared" si="6"/>
        <v>-9.9999999999997868E-3</v>
      </c>
      <c r="J191" s="83">
        <f t="shared" si="7"/>
        <v>-0.47393364928908943</v>
      </c>
      <c r="K191" s="83">
        <f>J191-MYR_90DSMR</f>
        <v>-0.42554955695579444</v>
      </c>
      <c r="L191" s="83">
        <f t="shared" si="8"/>
        <v>0.18109242542527293</v>
      </c>
    </row>
    <row r="192" spans="1:12" x14ac:dyDescent="0.25">
      <c r="A192" s="82">
        <v>41827</v>
      </c>
      <c r="B192" s="83">
        <v>2.2000000000000002</v>
      </c>
      <c r="C192" s="83">
        <v>2.2400000000000002</v>
      </c>
      <c r="D192" s="83">
        <v>2.19</v>
      </c>
      <c r="E192" s="83">
        <v>2.2000000000000002</v>
      </c>
      <c r="F192" s="84">
        <v>4024800</v>
      </c>
      <c r="G192" s="83">
        <v>2.11</v>
      </c>
      <c r="H192" s="84">
        <f>EOD_T-A192</f>
        <v>267</v>
      </c>
      <c r="I192" s="83">
        <f t="shared" si="6"/>
        <v>9.9999999999997868E-3</v>
      </c>
      <c r="J192" s="83">
        <f t="shared" si="7"/>
        <v>0.47619047619046601</v>
      </c>
      <c r="K192" s="83">
        <f>J192-MYR_90DSMR</f>
        <v>0.52457456852376094</v>
      </c>
      <c r="L192" s="83">
        <f t="shared" si="8"/>
        <v>0.27517847794188999</v>
      </c>
    </row>
    <row r="193" spans="1:12" x14ac:dyDescent="0.25">
      <c r="A193" s="82">
        <v>41824</v>
      </c>
      <c r="B193" s="83">
        <v>2.16</v>
      </c>
      <c r="C193" s="83">
        <v>2.2000000000000002</v>
      </c>
      <c r="D193" s="83">
        <v>2.15</v>
      </c>
      <c r="E193" s="83">
        <v>2.19</v>
      </c>
      <c r="F193" s="84">
        <v>3079400</v>
      </c>
      <c r="G193" s="83">
        <v>2.1</v>
      </c>
      <c r="H193" s="84">
        <f>EOD_T-A193</f>
        <v>270</v>
      </c>
      <c r="I193" s="83">
        <f t="shared" si="6"/>
        <v>3.0000000000000249E-2</v>
      </c>
      <c r="J193" s="83">
        <f t="shared" si="7"/>
        <v>1.4492753623188528</v>
      </c>
      <c r="K193" s="83">
        <f>J193-MYR_90DSMR</f>
        <v>1.4976594546521478</v>
      </c>
      <c r="L193" s="83">
        <f t="shared" si="8"/>
        <v>2.2429838421089685</v>
      </c>
    </row>
    <row r="194" spans="1:12" x14ac:dyDescent="0.25">
      <c r="A194" s="82">
        <v>41823</v>
      </c>
      <c r="B194" s="83">
        <v>2.12</v>
      </c>
      <c r="C194" s="83">
        <v>2.16</v>
      </c>
      <c r="D194" s="83">
        <v>2.11</v>
      </c>
      <c r="E194" s="83">
        <v>2.15</v>
      </c>
      <c r="F194" s="84">
        <v>3378300</v>
      </c>
      <c r="G194" s="83">
        <v>2.0699999999999998</v>
      </c>
      <c r="H194" s="84">
        <f>EOD_T-A194</f>
        <v>271</v>
      </c>
      <c r="I194" s="83">
        <f t="shared" si="6"/>
        <v>2.0000000000000018E-2</v>
      </c>
      <c r="J194" s="83">
        <f t="shared" si="7"/>
        <v>0.97560975609756184</v>
      </c>
      <c r="K194" s="83">
        <f>J194-MYR_90DSMR</f>
        <v>1.0239938484308568</v>
      </c>
      <c r="L194" s="83">
        <f t="shared" si="8"/>
        <v>1.0485634016242367</v>
      </c>
    </row>
    <row r="195" spans="1:12" x14ac:dyDescent="0.25">
      <c r="A195" s="82">
        <v>41822</v>
      </c>
      <c r="B195" s="83">
        <v>2.12</v>
      </c>
      <c r="C195" s="83">
        <v>2.15</v>
      </c>
      <c r="D195" s="83">
        <v>2.09</v>
      </c>
      <c r="E195" s="83">
        <v>2.13</v>
      </c>
      <c r="F195" s="84">
        <v>2919900</v>
      </c>
      <c r="G195" s="83">
        <v>2.0499999999999998</v>
      </c>
      <c r="H195" s="84">
        <f>EOD_T-A195</f>
        <v>272</v>
      </c>
      <c r="I195" s="83">
        <f t="shared" ref="I195:I262" si="9">G195-G196</f>
        <v>2.9999999999999805E-2</v>
      </c>
      <c r="J195" s="83">
        <f t="shared" ref="J195:J258" si="10">I195/G196*100</f>
        <v>1.4851485148514756</v>
      </c>
      <c r="K195" s="83">
        <f>J195-MYR_90DSMR</f>
        <v>1.5335326071847706</v>
      </c>
      <c r="L195" s="83">
        <f t="shared" ref="L195:L258" si="11">K195*K195</f>
        <v>2.35172225729892</v>
      </c>
    </row>
    <row r="196" spans="1:12" x14ac:dyDescent="0.25">
      <c r="A196" s="82">
        <v>41821</v>
      </c>
      <c r="B196" s="83">
        <v>2.12</v>
      </c>
      <c r="C196" s="83">
        <v>2.13</v>
      </c>
      <c r="D196" s="83">
        <v>2.06</v>
      </c>
      <c r="E196" s="83">
        <v>2.1</v>
      </c>
      <c r="F196" s="84">
        <v>3290800</v>
      </c>
      <c r="G196" s="83">
        <v>2.02</v>
      </c>
      <c r="H196" s="84">
        <f>EOD_T-A196</f>
        <v>273</v>
      </c>
      <c r="I196" s="83">
        <f t="shared" si="9"/>
        <v>-2.0000000000000018E-2</v>
      </c>
      <c r="J196" s="83">
        <f t="shared" si="10"/>
        <v>-0.98039215686274594</v>
      </c>
      <c r="K196" s="83">
        <f>J196-MYR_90DSMR</f>
        <v>-0.93200806452945095</v>
      </c>
      <c r="L196" s="83">
        <f t="shared" si="11"/>
        <v>0.86863903234793316</v>
      </c>
    </row>
    <row r="197" spans="1:12" x14ac:dyDescent="0.25">
      <c r="A197" s="82">
        <v>41820</v>
      </c>
      <c r="B197" s="83">
        <v>2.13</v>
      </c>
      <c r="C197" s="83">
        <v>2.14</v>
      </c>
      <c r="D197" s="83">
        <v>2.1</v>
      </c>
      <c r="E197" s="83">
        <v>2.12</v>
      </c>
      <c r="F197" s="84">
        <v>3731000</v>
      </c>
      <c r="G197" s="83">
        <v>2.04</v>
      </c>
      <c r="H197" s="84">
        <f>EOD_T-A197</f>
        <v>274</v>
      </c>
      <c r="I197" s="83">
        <f t="shared" si="9"/>
        <v>-2.0000000000000018E-2</v>
      </c>
      <c r="J197" s="83">
        <f t="shared" si="10"/>
        <v>-0.97087378640776778</v>
      </c>
      <c r="K197" s="83">
        <f>J197-MYR_90DSMR</f>
        <v>-0.92248969407447279</v>
      </c>
      <c r="L197" s="83">
        <f t="shared" si="11"/>
        <v>0.85098723567361434</v>
      </c>
    </row>
    <row r="198" spans="1:12" x14ac:dyDescent="0.25">
      <c r="A198" s="82">
        <v>41817</v>
      </c>
      <c r="B198" s="83">
        <v>2.14</v>
      </c>
      <c r="C198" s="83">
        <v>2.15</v>
      </c>
      <c r="D198" s="83">
        <v>2.12</v>
      </c>
      <c r="E198" s="83">
        <v>2.14</v>
      </c>
      <c r="F198" s="84">
        <v>4034700</v>
      </c>
      <c r="G198" s="83">
        <v>2.06</v>
      </c>
      <c r="H198" s="84">
        <f>EOD_T-A198</f>
        <v>277</v>
      </c>
      <c r="I198" s="83">
        <f t="shared" si="9"/>
        <v>0</v>
      </c>
      <c r="J198" s="83">
        <f t="shared" si="10"/>
        <v>0</v>
      </c>
      <c r="K198" s="83">
        <f>J198-MYR_90DSMR</f>
        <v>4.8384092333294972E-2</v>
      </c>
      <c r="L198" s="83">
        <f t="shared" si="11"/>
        <v>2.3410203909168133E-3</v>
      </c>
    </row>
    <row r="199" spans="1:12" x14ac:dyDescent="0.25">
      <c r="A199" s="82">
        <v>41816</v>
      </c>
      <c r="B199" s="83">
        <v>2.0699999999999998</v>
      </c>
      <c r="C199" s="83">
        <v>2.14</v>
      </c>
      <c r="D199" s="83">
        <v>2.0699999999999998</v>
      </c>
      <c r="E199" s="83">
        <v>2.14</v>
      </c>
      <c r="F199" s="84">
        <v>4813600</v>
      </c>
      <c r="G199" s="83">
        <v>2.06</v>
      </c>
      <c r="H199" s="84">
        <f>EOD_T-A199</f>
        <v>278</v>
      </c>
      <c r="I199" s="83">
        <f t="shared" si="9"/>
        <v>8.0000000000000071E-2</v>
      </c>
      <c r="J199" s="83">
        <f t="shared" si="10"/>
        <v>4.0404040404040442</v>
      </c>
      <c r="K199" s="83">
        <f>J199-MYR_90DSMR</f>
        <v>4.0887881327373394</v>
      </c>
      <c r="L199" s="83">
        <f t="shared" si="11"/>
        <v>16.718188394413698</v>
      </c>
    </row>
    <row r="200" spans="1:12" x14ac:dyDescent="0.25">
      <c r="A200" s="82">
        <v>41815</v>
      </c>
      <c r="B200" s="83">
        <v>2.04</v>
      </c>
      <c r="C200" s="83">
        <v>2.08</v>
      </c>
      <c r="D200" s="83">
        <v>2.0299999999999998</v>
      </c>
      <c r="E200" s="83">
        <v>2.06</v>
      </c>
      <c r="F200" s="84">
        <v>4530700</v>
      </c>
      <c r="G200" s="83">
        <v>1.98</v>
      </c>
      <c r="H200" s="84">
        <f>EOD_T-A200</f>
        <v>279</v>
      </c>
      <c r="I200" s="83">
        <f t="shared" si="9"/>
        <v>2.0000000000000018E-2</v>
      </c>
      <c r="J200" s="83">
        <f t="shared" si="10"/>
        <v>1.020408163265307</v>
      </c>
      <c r="K200" s="83">
        <f>J200-MYR_90DSMR</f>
        <v>1.068792255598602</v>
      </c>
      <c r="L200" s="83">
        <f t="shared" si="11"/>
        <v>1.1423168856275474</v>
      </c>
    </row>
    <row r="201" spans="1:12" x14ac:dyDescent="0.25">
      <c r="A201" s="82">
        <v>41814</v>
      </c>
      <c r="B201" s="83">
        <v>2.0499999999999998</v>
      </c>
      <c r="C201" s="83">
        <v>2.0499999999999998</v>
      </c>
      <c r="D201" s="83">
        <v>2.0299999999999998</v>
      </c>
      <c r="E201" s="83">
        <v>2.04</v>
      </c>
      <c r="F201" s="84">
        <v>3009100</v>
      </c>
      <c r="G201" s="83">
        <v>1.96</v>
      </c>
      <c r="H201" s="84">
        <f>EOD_T-A201</f>
        <v>280</v>
      </c>
      <c r="I201" s="83">
        <f t="shared" si="9"/>
        <v>-1.0000000000000009E-2</v>
      </c>
      <c r="J201" s="83">
        <f t="shared" si="10"/>
        <v>-0.50761421319797007</v>
      </c>
      <c r="K201" s="83">
        <f>J201-MYR_90DSMR</f>
        <v>-0.45923012086467507</v>
      </c>
      <c r="L201" s="83">
        <f t="shared" si="11"/>
        <v>0.21089230390938407</v>
      </c>
    </row>
    <row r="202" spans="1:12" x14ac:dyDescent="0.25">
      <c r="A202" s="82">
        <v>41813</v>
      </c>
      <c r="B202" s="83">
        <v>2.0499999999999998</v>
      </c>
      <c r="C202" s="83">
        <v>2.06</v>
      </c>
      <c r="D202" s="83">
        <v>2.0299999999999998</v>
      </c>
      <c r="E202" s="83">
        <v>2.0499999999999998</v>
      </c>
      <c r="F202" s="84">
        <v>3475000</v>
      </c>
      <c r="G202" s="83">
        <v>1.97</v>
      </c>
      <c r="H202" s="84">
        <f>EOD_T-A202</f>
        <v>281</v>
      </c>
      <c r="I202" s="83">
        <f t="shared" si="9"/>
        <v>0</v>
      </c>
      <c r="J202" s="83">
        <f t="shared" si="10"/>
        <v>0</v>
      </c>
      <c r="K202" s="83">
        <f>J202-MYR_90DSMR</f>
        <v>4.8384092333294972E-2</v>
      </c>
      <c r="L202" s="83">
        <f t="shared" si="11"/>
        <v>2.3410203909168133E-3</v>
      </c>
    </row>
    <row r="203" spans="1:12" x14ac:dyDescent="0.25">
      <c r="A203" s="82">
        <v>41810</v>
      </c>
      <c r="B203" s="83">
        <v>2.0499999999999998</v>
      </c>
      <c r="C203" s="83">
        <v>2.0699999999999998</v>
      </c>
      <c r="D203" s="83">
        <v>2.0299999999999998</v>
      </c>
      <c r="E203" s="83">
        <v>2.0499999999999998</v>
      </c>
      <c r="F203" s="84">
        <v>4578800</v>
      </c>
      <c r="G203" s="83">
        <v>1.97</v>
      </c>
      <c r="H203" s="84">
        <f>EOD_T-A203</f>
        <v>284</v>
      </c>
      <c r="I203" s="83">
        <f t="shared" si="9"/>
        <v>0</v>
      </c>
      <c r="J203" s="83">
        <f t="shared" si="10"/>
        <v>0</v>
      </c>
      <c r="K203" s="83">
        <f>J203-MYR_90DSMR</f>
        <v>4.8384092333294972E-2</v>
      </c>
      <c r="L203" s="83">
        <f t="shared" si="11"/>
        <v>2.3410203909168133E-3</v>
      </c>
    </row>
    <row r="204" spans="1:12" x14ac:dyDescent="0.25">
      <c r="A204" s="82">
        <v>41809</v>
      </c>
      <c r="B204" s="83">
        <v>2.08</v>
      </c>
      <c r="C204" s="83">
        <v>2.08</v>
      </c>
      <c r="D204" s="83">
        <v>2.0299999999999998</v>
      </c>
      <c r="E204" s="83">
        <v>2.0499999999999998</v>
      </c>
      <c r="F204" s="84">
        <v>6438700</v>
      </c>
      <c r="G204" s="83">
        <v>1.97</v>
      </c>
      <c r="H204" s="84">
        <f>EOD_T-A204</f>
        <v>285</v>
      </c>
      <c r="I204" s="83">
        <f t="shared" si="9"/>
        <v>0</v>
      </c>
      <c r="J204" s="83">
        <f t="shared" si="10"/>
        <v>0</v>
      </c>
      <c r="K204" s="83">
        <f>J204-MYR_90DSMR</f>
        <v>4.8384092333294972E-2</v>
      </c>
      <c r="L204" s="83">
        <f t="shared" si="11"/>
        <v>2.3410203909168133E-3</v>
      </c>
    </row>
    <row r="205" spans="1:12" x14ac:dyDescent="0.25">
      <c r="A205" s="82">
        <v>41808</v>
      </c>
      <c r="B205" s="83">
        <v>2.02</v>
      </c>
      <c r="C205" s="83">
        <v>2.0699999999999998</v>
      </c>
      <c r="D205" s="83">
        <v>2.02</v>
      </c>
      <c r="E205" s="83">
        <v>2.0499999999999998</v>
      </c>
      <c r="F205" s="84">
        <v>4982300</v>
      </c>
      <c r="G205" s="83">
        <v>1.97</v>
      </c>
      <c r="H205" s="84">
        <f>EOD_T-A205</f>
        <v>286</v>
      </c>
      <c r="I205" s="83">
        <f t="shared" si="9"/>
        <v>3.0000000000000027E-2</v>
      </c>
      <c r="J205" s="83">
        <f t="shared" si="10"/>
        <v>1.546391752577321</v>
      </c>
      <c r="K205" s="83">
        <f>J205-MYR_90DSMR</f>
        <v>1.594775844910616</v>
      </c>
      <c r="L205" s="83">
        <f t="shared" si="11"/>
        <v>2.5433099955103691</v>
      </c>
    </row>
    <row r="206" spans="1:12" x14ac:dyDescent="0.25">
      <c r="A206" s="82">
        <v>41807</v>
      </c>
      <c r="B206" s="83">
        <v>1.99</v>
      </c>
      <c r="C206" s="83">
        <v>2.0299999999999998</v>
      </c>
      <c r="D206" s="83">
        <v>1.99</v>
      </c>
      <c r="E206" s="83">
        <v>2.02</v>
      </c>
      <c r="F206" s="84">
        <v>2851900</v>
      </c>
      <c r="G206" s="83">
        <v>1.94</v>
      </c>
      <c r="H206" s="84">
        <f>EOD_T-A206</f>
        <v>287</v>
      </c>
      <c r="I206" s="83">
        <f t="shared" si="9"/>
        <v>2.0000000000000018E-2</v>
      </c>
      <c r="J206" s="83">
        <f t="shared" si="10"/>
        <v>1.0416666666666676</v>
      </c>
      <c r="K206" s="83">
        <f>J206-MYR_90DSMR</f>
        <v>1.0900507589999626</v>
      </c>
      <c r="L206" s="83">
        <f t="shared" si="11"/>
        <v>1.1882106571963946</v>
      </c>
    </row>
    <row r="207" spans="1:12" x14ac:dyDescent="0.25">
      <c r="A207" s="82">
        <v>41806</v>
      </c>
      <c r="B207" s="83">
        <v>2</v>
      </c>
      <c r="C207" s="83">
        <v>2.02</v>
      </c>
      <c r="D207" s="83">
        <v>1.98</v>
      </c>
      <c r="E207" s="83">
        <v>2</v>
      </c>
      <c r="F207" s="84">
        <v>3980700</v>
      </c>
      <c r="G207" s="83">
        <v>1.92</v>
      </c>
      <c r="H207" s="84">
        <f>EOD_T-A207</f>
        <v>288</v>
      </c>
      <c r="I207" s="83">
        <f t="shared" si="9"/>
        <v>1.0000000000000009E-2</v>
      </c>
      <c r="J207" s="83">
        <f t="shared" si="10"/>
        <v>0.52356020942408421</v>
      </c>
      <c r="K207" s="83">
        <f>J207-MYR_90DSMR</f>
        <v>0.5719443017573792</v>
      </c>
      <c r="L207" s="83">
        <f t="shared" si="11"/>
        <v>0.32712028431273604</v>
      </c>
    </row>
    <row r="208" spans="1:12" x14ac:dyDescent="0.25">
      <c r="A208" s="82">
        <v>41803</v>
      </c>
      <c r="B208" s="83">
        <v>2.0099999999999998</v>
      </c>
      <c r="C208" s="83">
        <v>2.0099999999999998</v>
      </c>
      <c r="D208" s="83">
        <v>1.98</v>
      </c>
      <c r="E208" s="83">
        <v>1.99</v>
      </c>
      <c r="F208" s="84">
        <v>4541400</v>
      </c>
      <c r="G208" s="83">
        <v>1.91</v>
      </c>
      <c r="H208" s="84">
        <f>EOD_T-A208</f>
        <v>291</v>
      </c>
      <c r="I208" s="83">
        <f t="shared" si="9"/>
        <v>-3.0000000000000027E-2</v>
      </c>
      <c r="J208" s="83">
        <f t="shared" si="10"/>
        <v>-1.546391752577321</v>
      </c>
      <c r="K208" s="83">
        <f>J208-MYR_90DSMR</f>
        <v>-1.498007660244026</v>
      </c>
      <c r="L208" s="83">
        <f t="shared" si="11"/>
        <v>2.2440269501497814</v>
      </c>
    </row>
    <row r="209" spans="1:12" x14ac:dyDescent="0.25">
      <c r="A209" s="82">
        <v>41802</v>
      </c>
      <c r="B209" s="83">
        <v>2</v>
      </c>
      <c r="C209" s="83">
        <v>2.0499999999999998</v>
      </c>
      <c r="D209" s="83">
        <v>2</v>
      </c>
      <c r="E209" s="83">
        <v>2.02</v>
      </c>
      <c r="F209" s="84">
        <v>3588000</v>
      </c>
      <c r="G209" s="83">
        <v>1.94</v>
      </c>
      <c r="H209" s="84">
        <f>EOD_T-A209</f>
        <v>292</v>
      </c>
      <c r="I209" s="83">
        <f t="shared" si="9"/>
        <v>2.0000000000000018E-2</v>
      </c>
      <c r="J209" s="83">
        <f t="shared" si="10"/>
        <v>1.0416666666666676</v>
      </c>
      <c r="K209" s="83">
        <f>J209-MYR_90DSMR</f>
        <v>1.0900507589999626</v>
      </c>
      <c r="L209" s="83">
        <f t="shared" si="11"/>
        <v>1.1882106571963946</v>
      </c>
    </row>
    <row r="210" spans="1:12" x14ac:dyDescent="0.25">
      <c r="A210" s="82">
        <v>41801</v>
      </c>
      <c r="B210" s="83">
        <v>2.02</v>
      </c>
      <c r="C210" s="83">
        <v>2.0299999999999998</v>
      </c>
      <c r="D210" s="83">
        <v>1.98</v>
      </c>
      <c r="E210" s="83">
        <v>2</v>
      </c>
      <c r="F210" s="84">
        <v>5835600</v>
      </c>
      <c r="G210" s="83">
        <v>1.92</v>
      </c>
      <c r="H210" s="84">
        <f>EOD_T-A210</f>
        <v>293</v>
      </c>
      <c r="I210" s="83">
        <f t="shared" si="9"/>
        <v>-3.0000000000000027E-2</v>
      </c>
      <c r="J210" s="83">
        <f t="shared" si="10"/>
        <v>-1.5384615384615399</v>
      </c>
      <c r="K210" s="83">
        <f>J210-MYR_90DSMR</f>
        <v>-1.4900774461282449</v>
      </c>
      <c r="L210" s="83">
        <f t="shared" si="11"/>
        <v>2.2203307954600726</v>
      </c>
    </row>
    <row r="211" spans="1:12" x14ac:dyDescent="0.25">
      <c r="A211" s="82">
        <v>41800</v>
      </c>
      <c r="B211" s="83">
        <v>2.04</v>
      </c>
      <c r="C211" s="83">
        <v>2.06</v>
      </c>
      <c r="D211" s="83">
        <v>2.02</v>
      </c>
      <c r="E211" s="83">
        <v>2.0299999999999998</v>
      </c>
      <c r="F211" s="84">
        <v>4741400</v>
      </c>
      <c r="G211" s="83">
        <v>1.95</v>
      </c>
      <c r="H211" s="84">
        <f>EOD_T-A211</f>
        <v>294</v>
      </c>
      <c r="I211" s="83">
        <f t="shared" si="9"/>
        <v>-2.0000000000000018E-2</v>
      </c>
      <c r="J211" s="83">
        <f t="shared" si="10"/>
        <v>-1.0152284263959401</v>
      </c>
      <c r="K211" s="83">
        <f>J211-MYR_90DSMR</f>
        <v>-0.96684433406264514</v>
      </c>
      <c r="L211" s="83">
        <f t="shared" si="11"/>
        <v>0.93478796630903971</v>
      </c>
    </row>
    <row r="212" spans="1:12" x14ac:dyDescent="0.25">
      <c r="A212" s="82">
        <v>41799</v>
      </c>
      <c r="B212" s="83">
        <v>2.0499999999999998</v>
      </c>
      <c r="C212" s="83">
        <v>2.0499999999999998</v>
      </c>
      <c r="D212" s="83">
        <v>2.0499999999999998</v>
      </c>
      <c r="E212" s="83">
        <v>2.0499999999999998</v>
      </c>
      <c r="F212" s="84">
        <v>0</v>
      </c>
      <c r="G212" s="83">
        <v>1.97</v>
      </c>
      <c r="H212" s="84">
        <f>EOD_T-A212</f>
        <v>295</v>
      </c>
      <c r="I212" s="83">
        <f t="shared" si="9"/>
        <v>0</v>
      </c>
      <c r="J212" s="83">
        <f t="shared" si="10"/>
        <v>0</v>
      </c>
      <c r="K212" s="83">
        <f>J212-MYR_90DSMR</f>
        <v>4.8384092333294972E-2</v>
      </c>
      <c r="L212" s="83">
        <f t="shared" si="11"/>
        <v>2.3410203909168133E-3</v>
      </c>
    </row>
    <row r="213" spans="1:12" x14ac:dyDescent="0.25">
      <c r="A213" s="82">
        <v>41796</v>
      </c>
      <c r="B213" s="83">
        <v>2.08</v>
      </c>
      <c r="C213" s="83">
        <v>2.09</v>
      </c>
      <c r="D213" s="83">
        <v>2.0499999999999998</v>
      </c>
      <c r="E213" s="83">
        <v>2.0499999999999998</v>
      </c>
      <c r="F213" s="84">
        <v>3095200</v>
      </c>
      <c r="G213" s="83">
        <v>1.97</v>
      </c>
      <c r="H213" s="84">
        <f>EOD_T-A213</f>
        <v>298</v>
      </c>
      <c r="I213" s="83">
        <f t="shared" si="9"/>
        <v>-2.0000000000000018E-2</v>
      </c>
      <c r="J213" s="83">
        <f t="shared" si="10"/>
        <v>-1.0050251256281415</v>
      </c>
      <c r="K213" s="83">
        <f>J213-MYR_90DSMR</f>
        <v>-0.95664103329484651</v>
      </c>
      <c r="L213" s="83">
        <f t="shared" si="11"/>
        <v>0.91516206658343158</v>
      </c>
    </row>
    <row r="214" spans="1:12" x14ac:dyDescent="0.25">
      <c r="A214" s="82">
        <v>41795</v>
      </c>
      <c r="B214" s="83">
        <v>2.08</v>
      </c>
      <c r="C214" s="83">
        <v>2.09</v>
      </c>
      <c r="D214" s="83">
        <v>2.06</v>
      </c>
      <c r="E214" s="83">
        <v>2.0699999999999998</v>
      </c>
      <c r="F214" s="84">
        <v>4143000</v>
      </c>
      <c r="G214" s="83">
        <v>1.99</v>
      </c>
      <c r="H214" s="84">
        <f>EOD_T-A214</f>
        <v>299</v>
      </c>
      <c r="I214" s="83">
        <f t="shared" si="9"/>
        <v>-1.0000000000000009E-2</v>
      </c>
      <c r="J214" s="83">
        <f t="shared" si="10"/>
        <v>-0.50000000000000044</v>
      </c>
      <c r="K214" s="83">
        <f>J214-MYR_90DSMR</f>
        <v>-0.45161590766670545</v>
      </c>
      <c r="L214" s="83">
        <f t="shared" si="11"/>
        <v>0.20395692805762222</v>
      </c>
    </row>
    <row r="215" spans="1:12" x14ac:dyDescent="0.25">
      <c r="A215" s="82">
        <v>41794</v>
      </c>
      <c r="B215" s="83">
        <v>2.12</v>
      </c>
      <c r="C215" s="83">
        <v>2.12</v>
      </c>
      <c r="D215" s="83">
        <v>2.08</v>
      </c>
      <c r="E215" s="83">
        <v>2.08</v>
      </c>
      <c r="F215" s="84">
        <v>5917700</v>
      </c>
      <c r="G215" s="83">
        <v>2</v>
      </c>
      <c r="H215" s="84">
        <f>EOD_T-A215</f>
        <v>300</v>
      </c>
      <c r="I215" s="83">
        <f t="shared" si="9"/>
        <v>-2.9999999999999805E-2</v>
      </c>
      <c r="J215" s="83">
        <f t="shared" si="10"/>
        <v>-1.4778325123152616</v>
      </c>
      <c r="K215" s="83">
        <f>J215-MYR_90DSMR</f>
        <v>-1.4294484199819666</v>
      </c>
      <c r="L215" s="83">
        <f t="shared" si="11"/>
        <v>2.0433227853889409</v>
      </c>
    </row>
    <row r="216" spans="1:12" x14ac:dyDescent="0.25">
      <c r="A216" s="82">
        <v>41793</v>
      </c>
      <c r="B216" s="83">
        <v>2.17</v>
      </c>
      <c r="C216" s="83">
        <v>2.17</v>
      </c>
      <c r="D216" s="83">
        <v>2.11</v>
      </c>
      <c r="E216" s="83">
        <v>2.11</v>
      </c>
      <c r="F216" s="84">
        <v>5188400</v>
      </c>
      <c r="G216" s="83">
        <v>2.0299999999999998</v>
      </c>
      <c r="H216" s="84">
        <f>EOD_T-A216</f>
        <v>301</v>
      </c>
      <c r="I216" s="83">
        <f t="shared" si="9"/>
        <v>-7.0000000000000284E-2</v>
      </c>
      <c r="J216" s="83">
        <f t="shared" si="10"/>
        <v>-3.3333333333333464</v>
      </c>
      <c r="K216" s="83">
        <f>J216-MYR_90DSMR</f>
        <v>-3.2849492410000516</v>
      </c>
      <c r="L216" s="83">
        <f t="shared" si="11"/>
        <v>10.790891515946814</v>
      </c>
    </row>
    <row r="217" spans="1:12" x14ac:dyDescent="0.25">
      <c r="A217" s="82">
        <v>41792</v>
      </c>
      <c r="B217" s="83">
        <v>2.16</v>
      </c>
      <c r="C217" s="83">
        <v>2.19</v>
      </c>
      <c r="D217" s="83">
        <v>2.15</v>
      </c>
      <c r="E217" s="83">
        <v>2.19</v>
      </c>
      <c r="F217" s="84">
        <v>3933500</v>
      </c>
      <c r="G217" s="83">
        <v>2.1</v>
      </c>
      <c r="H217" s="84">
        <f>EOD_T-A217</f>
        <v>302</v>
      </c>
      <c r="I217" s="83">
        <f t="shared" si="9"/>
        <v>3.0000000000000249E-2</v>
      </c>
      <c r="J217" s="83">
        <f t="shared" si="10"/>
        <v>1.4492753623188528</v>
      </c>
      <c r="K217" s="83">
        <f>J217-MYR_90DSMR</f>
        <v>1.4976594546521478</v>
      </c>
      <c r="L217" s="83">
        <f t="shared" si="11"/>
        <v>2.2429838421089685</v>
      </c>
    </row>
    <row r="218" spans="1:12" x14ac:dyDescent="0.25">
      <c r="A218" s="82">
        <v>41789</v>
      </c>
      <c r="B218" s="83">
        <v>2.17</v>
      </c>
      <c r="C218" s="83">
        <v>2.1800000000000002</v>
      </c>
      <c r="D218" s="83">
        <v>2.15</v>
      </c>
      <c r="E218" s="83">
        <v>2.15</v>
      </c>
      <c r="F218" s="84">
        <v>4793900</v>
      </c>
      <c r="G218" s="83">
        <v>2.0699999999999998</v>
      </c>
      <c r="H218" s="84">
        <f>EOD_T-A218</f>
        <v>305</v>
      </c>
      <c r="I218" s="83">
        <f t="shared" si="9"/>
        <v>-2.0000000000000018E-2</v>
      </c>
      <c r="J218" s="83">
        <f t="shared" si="10"/>
        <v>-0.95693779904306298</v>
      </c>
      <c r="K218" s="83">
        <f>J218-MYR_90DSMR</f>
        <v>-0.90855370670976798</v>
      </c>
      <c r="L218" s="83">
        <f t="shared" si="11"/>
        <v>0.82546983797605911</v>
      </c>
    </row>
    <row r="219" spans="1:12" x14ac:dyDescent="0.25">
      <c r="A219" s="82">
        <v>41788</v>
      </c>
      <c r="B219" s="83">
        <v>2.16</v>
      </c>
      <c r="C219" s="83">
        <v>2.1800000000000002</v>
      </c>
      <c r="D219" s="83">
        <v>2.15</v>
      </c>
      <c r="E219" s="83">
        <v>2.17</v>
      </c>
      <c r="F219" s="84">
        <v>3644700</v>
      </c>
      <c r="G219" s="83">
        <v>2.09</v>
      </c>
      <c r="H219" s="84">
        <f>EOD_T-A219</f>
        <v>306</v>
      </c>
      <c r="I219" s="83">
        <f t="shared" si="9"/>
        <v>0</v>
      </c>
      <c r="J219" s="83">
        <f t="shared" si="10"/>
        <v>0</v>
      </c>
      <c r="K219" s="83">
        <f>J219-MYR_90DSMR</f>
        <v>4.8384092333294972E-2</v>
      </c>
      <c r="L219" s="83">
        <f t="shared" si="11"/>
        <v>2.3410203909168133E-3</v>
      </c>
    </row>
    <row r="220" spans="1:12" x14ac:dyDescent="0.25">
      <c r="A220" s="82">
        <v>41787</v>
      </c>
      <c r="B220" s="83">
        <v>2.1</v>
      </c>
      <c r="C220" s="83">
        <v>2.17</v>
      </c>
      <c r="D220" s="83">
        <v>2.1</v>
      </c>
      <c r="E220" s="83">
        <v>2.17</v>
      </c>
      <c r="F220" s="84">
        <v>7576700</v>
      </c>
      <c r="G220" s="83">
        <v>2.09</v>
      </c>
      <c r="H220" s="84">
        <f>EOD_T-A220</f>
        <v>307</v>
      </c>
      <c r="I220" s="83">
        <f t="shared" si="9"/>
        <v>8.0000000000000071E-2</v>
      </c>
      <c r="J220" s="83">
        <f t="shared" si="10"/>
        <v>3.9800995024875663</v>
      </c>
      <c r="K220" s="83">
        <f>J220-MYR_90DSMR</f>
        <v>4.0284835948208615</v>
      </c>
      <c r="L220" s="83">
        <f t="shared" si="11"/>
        <v>16.228680073740811</v>
      </c>
    </row>
    <row r="221" spans="1:12" x14ac:dyDescent="0.25">
      <c r="A221" s="82">
        <v>41786</v>
      </c>
      <c r="B221" s="83">
        <v>2.15</v>
      </c>
      <c r="C221" s="83">
        <v>2.16</v>
      </c>
      <c r="D221" s="83">
        <v>2.09</v>
      </c>
      <c r="E221" s="83">
        <v>2.09</v>
      </c>
      <c r="F221" s="84">
        <v>5010800</v>
      </c>
      <c r="G221" s="83">
        <v>2.0099999999999998</v>
      </c>
      <c r="H221" s="84">
        <f>EOD_T-A221</f>
        <v>308</v>
      </c>
      <c r="I221" s="83">
        <f t="shared" si="9"/>
        <v>-4.0000000000000036E-2</v>
      </c>
      <c r="J221" s="83">
        <f t="shared" si="10"/>
        <v>-1.9512195121951237</v>
      </c>
      <c r="K221" s="83">
        <f>J221-MYR_90DSMR</f>
        <v>-1.9028354198618287</v>
      </c>
      <c r="L221" s="83">
        <f t="shared" si="11"/>
        <v>3.6207826350807419</v>
      </c>
    </row>
    <row r="222" spans="1:12" x14ac:dyDescent="0.25">
      <c r="A222" s="82">
        <v>41785</v>
      </c>
      <c r="B222" s="83">
        <v>2.2000000000000002</v>
      </c>
      <c r="C222" s="83">
        <v>2.2000000000000002</v>
      </c>
      <c r="D222" s="83">
        <v>2.12</v>
      </c>
      <c r="E222" s="83">
        <v>2.13</v>
      </c>
      <c r="F222" s="84">
        <v>10366600</v>
      </c>
      <c r="G222" s="83">
        <v>2.0499999999999998</v>
      </c>
      <c r="H222" s="84">
        <f>EOD_T-A222</f>
        <v>309</v>
      </c>
      <c r="I222" s="83">
        <f t="shared" si="9"/>
        <v>-8.0000000000000071E-2</v>
      </c>
      <c r="J222" s="83">
        <f t="shared" si="10"/>
        <v>-3.7558685446009425</v>
      </c>
      <c r="K222" s="83">
        <f>J222-MYR_90DSMR</f>
        <v>-3.7074844522676478</v>
      </c>
      <c r="L222" s="83">
        <f t="shared" si="11"/>
        <v>13.74544096380634</v>
      </c>
    </row>
    <row r="223" spans="1:12" x14ac:dyDescent="0.25">
      <c r="A223" s="82">
        <v>41782</v>
      </c>
      <c r="B223" s="83">
        <v>2.23</v>
      </c>
      <c r="C223" s="83">
        <v>2.25</v>
      </c>
      <c r="D223" s="83">
        <v>2.2200000000000002</v>
      </c>
      <c r="E223" s="83">
        <v>2.2200000000000002</v>
      </c>
      <c r="F223" s="84">
        <v>3189800</v>
      </c>
      <c r="G223" s="83">
        <v>2.13</v>
      </c>
      <c r="H223" s="84">
        <f>EOD_T-A223</f>
        <v>312</v>
      </c>
      <c r="I223" s="83">
        <f t="shared" si="9"/>
        <v>0</v>
      </c>
      <c r="J223" s="83">
        <f t="shared" si="10"/>
        <v>0</v>
      </c>
      <c r="K223" s="83">
        <f>J223-MYR_90DSMR</f>
        <v>4.8384092333294972E-2</v>
      </c>
      <c r="L223" s="83">
        <f t="shared" si="11"/>
        <v>2.3410203909168133E-3</v>
      </c>
    </row>
    <row r="224" spans="1:12" x14ac:dyDescent="0.25">
      <c r="A224" s="82">
        <v>41781</v>
      </c>
      <c r="B224" s="83">
        <v>2.2200000000000002</v>
      </c>
      <c r="C224" s="83">
        <v>2.2599999999999998</v>
      </c>
      <c r="D224" s="83">
        <v>2.2000000000000002</v>
      </c>
      <c r="E224" s="83">
        <v>2.2200000000000002</v>
      </c>
      <c r="F224" s="84">
        <v>6042700</v>
      </c>
      <c r="G224" s="83">
        <v>2.13</v>
      </c>
      <c r="H224" s="84">
        <f>EOD_T-A224</f>
        <v>313</v>
      </c>
      <c r="I224" s="83">
        <f t="shared" si="9"/>
        <v>2.0000000000000018E-2</v>
      </c>
      <c r="J224" s="83">
        <f t="shared" si="10"/>
        <v>0.94786729857819996</v>
      </c>
      <c r="K224" s="83">
        <f>J224-MYR_90DSMR</f>
        <v>0.99625139091149495</v>
      </c>
      <c r="L224" s="83">
        <f t="shared" si="11"/>
        <v>0.99251683389308831</v>
      </c>
    </row>
    <row r="225" spans="1:12" x14ac:dyDescent="0.25">
      <c r="A225" s="82">
        <v>41780</v>
      </c>
      <c r="B225" s="83">
        <v>2.15</v>
      </c>
      <c r="C225" s="83">
        <v>2.21</v>
      </c>
      <c r="D225" s="83">
        <v>2.14</v>
      </c>
      <c r="E225" s="83">
        <v>2.2000000000000002</v>
      </c>
      <c r="F225" s="84">
        <v>6241500</v>
      </c>
      <c r="G225" s="83">
        <v>2.11</v>
      </c>
      <c r="H225" s="84">
        <f>EOD_T-A225</f>
        <v>314</v>
      </c>
      <c r="I225" s="83">
        <f t="shared" si="9"/>
        <v>2.9999999999999805E-2</v>
      </c>
      <c r="J225" s="83">
        <f t="shared" si="10"/>
        <v>1.4423076923076827</v>
      </c>
      <c r="K225" s="83">
        <f>J225-MYR_90DSMR</f>
        <v>1.4906917846409777</v>
      </c>
      <c r="L225" s="83">
        <f t="shared" si="11"/>
        <v>2.2221619967961033</v>
      </c>
    </row>
    <row r="226" spans="1:12" x14ac:dyDescent="0.25">
      <c r="A226" s="82">
        <v>41779</v>
      </c>
      <c r="B226" s="83">
        <v>2.14</v>
      </c>
      <c r="C226" s="83">
        <v>2.19</v>
      </c>
      <c r="D226" s="83">
        <v>2.12</v>
      </c>
      <c r="E226" s="83">
        <v>2.16</v>
      </c>
      <c r="F226" s="84">
        <v>2666400</v>
      </c>
      <c r="G226" s="83">
        <v>2.08</v>
      </c>
      <c r="H226" s="84">
        <f>EOD_T-A226</f>
        <v>315</v>
      </c>
      <c r="I226" s="83">
        <f t="shared" si="9"/>
        <v>3.0000000000000249E-2</v>
      </c>
      <c r="J226" s="83">
        <f t="shared" si="10"/>
        <v>1.4634146341463536</v>
      </c>
      <c r="K226" s="83">
        <f>J226-MYR_90DSMR</f>
        <v>1.5117987264796486</v>
      </c>
      <c r="L226" s="83">
        <f t="shared" si="11"/>
        <v>2.2855353893854873</v>
      </c>
    </row>
    <row r="227" spans="1:12" x14ac:dyDescent="0.25">
      <c r="A227" s="82">
        <v>41778</v>
      </c>
      <c r="B227" s="83">
        <v>2.15</v>
      </c>
      <c r="C227" s="83">
        <v>2.17</v>
      </c>
      <c r="D227" s="83">
        <v>2.13</v>
      </c>
      <c r="E227" s="83">
        <v>2.13</v>
      </c>
      <c r="F227" s="84">
        <v>2576600</v>
      </c>
      <c r="G227" s="83">
        <v>2.0499999999999998</v>
      </c>
      <c r="H227" s="84">
        <f>EOD_T-A227</f>
        <v>316</v>
      </c>
      <c r="I227" s="83">
        <f t="shared" si="9"/>
        <v>-2.0000000000000018E-2</v>
      </c>
      <c r="J227" s="83">
        <f t="shared" si="10"/>
        <v>-0.96618357487922801</v>
      </c>
      <c r="K227" s="83">
        <f>J227-MYR_90DSMR</f>
        <v>-0.91779948254593302</v>
      </c>
      <c r="L227" s="83">
        <f t="shared" si="11"/>
        <v>0.84235589016158241</v>
      </c>
    </row>
    <row r="228" spans="1:12" x14ac:dyDescent="0.25">
      <c r="A228" s="82">
        <v>41775</v>
      </c>
      <c r="B228" s="83">
        <v>2.13</v>
      </c>
      <c r="C228" s="83">
        <v>2.19</v>
      </c>
      <c r="D228" s="83">
        <v>2.13</v>
      </c>
      <c r="E228" s="83">
        <v>2.15</v>
      </c>
      <c r="F228" s="84">
        <v>3350000</v>
      </c>
      <c r="G228" s="83">
        <v>2.0699999999999998</v>
      </c>
      <c r="H228" s="84">
        <f>EOD_T-A228</f>
        <v>319</v>
      </c>
      <c r="I228" s="83">
        <f t="shared" si="9"/>
        <v>9.9999999999997868E-3</v>
      </c>
      <c r="J228" s="83">
        <f t="shared" si="10"/>
        <v>0.48543689320387312</v>
      </c>
      <c r="K228" s="83">
        <f>J228-MYR_90DSMR</f>
        <v>0.53382098553716806</v>
      </c>
      <c r="L228" s="83">
        <f t="shared" si="11"/>
        <v>0.28496484459987337</v>
      </c>
    </row>
    <row r="229" spans="1:12" x14ac:dyDescent="0.25">
      <c r="A229" s="82">
        <v>41774</v>
      </c>
      <c r="B229" s="83">
        <v>2.1800000000000002</v>
      </c>
      <c r="C229" s="83">
        <v>2.1800000000000002</v>
      </c>
      <c r="D229" s="83">
        <v>2.14</v>
      </c>
      <c r="E229" s="83">
        <v>2.14</v>
      </c>
      <c r="F229" s="84">
        <v>3478400</v>
      </c>
      <c r="G229" s="83">
        <v>2.06</v>
      </c>
      <c r="H229" s="84">
        <f>EOD_T-A229</f>
        <v>320</v>
      </c>
      <c r="I229" s="83">
        <f t="shared" si="9"/>
        <v>-2.9999999999999805E-2</v>
      </c>
      <c r="J229" s="83">
        <f t="shared" si="10"/>
        <v>-1.4354066985645839</v>
      </c>
      <c r="K229" s="83">
        <f>J229-MYR_90DSMR</f>
        <v>-1.3870226062312889</v>
      </c>
      <c r="L229" s="83">
        <f t="shared" si="11"/>
        <v>1.9238317101966371</v>
      </c>
    </row>
    <row r="230" spans="1:12" x14ac:dyDescent="0.25">
      <c r="A230" s="82">
        <v>41773</v>
      </c>
      <c r="B230" s="83">
        <v>2.14</v>
      </c>
      <c r="C230" s="83">
        <v>2.1800000000000002</v>
      </c>
      <c r="D230" s="83">
        <v>2.12</v>
      </c>
      <c r="E230" s="83">
        <v>2.1800000000000002</v>
      </c>
      <c r="F230" s="84">
        <v>2533800</v>
      </c>
      <c r="G230" s="83">
        <v>2.09</v>
      </c>
      <c r="H230" s="84">
        <f>EOD_T-A230</f>
        <v>321</v>
      </c>
      <c r="I230" s="83">
        <f t="shared" si="9"/>
        <v>2.9999999999999805E-2</v>
      </c>
      <c r="J230" s="83">
        <f t="shared" si="10"/>
        <v>1.456310679611641</v>
      </c>
      <c r="K230" s="83">
        <f>J230-MYR_90DSMR</f>
        <v>1.5046947719449359</v>
      </c>
      <c r="L230" s="83">
        <f t="shared" si="11"/>
        <v>2.2641063567184228</v>
      </c>
    </row>
    <row r="231" spans="1:12" x14ac:dyDescent="0.25">
      <c r="A231" s="82">
        <v>41772</v>
      </c>
      <c r="B231" s="83">
        <v>2.13</v>
      </c>
      <c r="C231" s="83">
        <v>2.15</v>
      </c>
      <c r="D231" s="83">
        <v>2.12</v>
      </c>
      <c r="E231" s="83">
        <v>2.14</v>
      </c>
      <c r="F231" s="84">
        <v>1491400</v>
      </c>
      <c r="G231" s="83">
        <v>2.06</v>
      </c>
      <c r="H231" s="84">
        <f>EOD_T-A231</f>
        <v>322</v>
      </c>
      <c r="I231" s="83">
        <f t="shared" si="9"/>
        <v>3.0000000000000249E-2</v>
      </c>
      <c r="J231" s="83">
        <f t="shared" si="10"/>
        <v>1.4778325123152833</v>
      </c>
      <c r="K231" s="83">
        <f>J231-MYR_90DSMR</f>
        <v>1.5262166046485783</v>
      </c>
      <c r="L231" s="83">
        <f t="shared" si="11"/>
        <v>2.3293371243050349</v>
      </c>
    </row>
    <row r="232" spans="1:12" x14ac:dyDescent="0.25">
      <c r="A232" s="82">
        <v>41771</v>
      </c>
      <c r="B232" s="83">
        <v>2.14</v>
      </c>
      <c r="C232" s="83">
        <v>2.15</v>
      </c>
      <c r="D232" s="83">
        <v>2.11</v>
      </c>
      <c r="E232" s="83">
        <v>2.11</v>
      </c>
      <c r="F232" s="84">
        <v>2974900</v>
      </c>
      <c r="G232" s="83">
        <v>2.0299999999999998</v>
      </c>
      <c r="H232" s="84">
        <f>EOD_T-A232</f>
        <v>323</v>
      </c>
      <c r="I232" s="83">
        <f t="shared" si="9"/>
        <v>-2.0000000000000018E-2</v>
      </c>
      <c r="J232" s="83">
        <f t="shared" si="10"/>
        <v>-0.97560975609756184</v>
      </c>
      <c r="K232" s="83">
        <f>J232-MYR_90DSMR</f>
        <v>-0.92722566376426685</v>
      </c>
      <c r="L232" s="83">
        <f t="shared" si="11"/>
        <v>0.85974743154308519</v>
      </c>
    </row>
    <row r="233" spans="1:12" x14ac:dyDescent="0.25">
      <c r="A233" s="82">
        <v>41768</v>
      </c>
      <c r="B233" s="83">
        <v>2.12</v>
      </c>
      <c r="C233" s="83">
        <v>2.15</v>
      </c>
      <c r="D233" s="83">
        <v>2.11</v>
      </c>
      <c r="E233" s="83">
        <v>2.13</v>
      </c>
      <c r="F233" s="84">
        <v>2838100</v>
      </c>
      <c r="G233" s="83">
        <v>2.0499999999999998</v>
      </c>
      <c r="H233" s="84">
        <f>EOD_T-A233</f>
        <v>326</v>
      </c>
      <c r="I233" s="83">
        <f t="shared" si="9"/>
        <v>2.0000000000000018E-2</v>
      </c>
      <c r="J233" s="83">
        <f t="shared" si="10"/>
        <v>0.98522167487684831</v>
      </c>
      <c r="K233" s="83">
        <f>J233-MYR_90DSMR</f>
        <v>1.0336057672101433</v>
      </c>
      <c r="L233" s="83">
        <f t="shared" si="11"/>
        <v>1.068340882010069</v>
      </c>
    </row>
    <row r="234" spans="1:12" x14ac:dyDescent="0.25">
      <c r="A234" s="82">
        <v>41767</v>
      </c>
      <c r="B234" s="83">
        <v>2.16</v>
      </c>
      <c r="C234" s="83">
        <v>2.17</v>
      </c>
      <c r="D234" s="83">
        <v>2.11</v>
      </c>
      <c r="E234" s="83">
        <v>2.11</v>
      </c>
      <c r="F234" s="84">
        <v>3645100</v>
      </c>
      <c r="G234" s="83">
        <v>2.0299999999999998</v>
      </c>
      <c r="H234" s="84">
        <f>EOD_T-A234</f>
        <v>327</v>
      </c>
      <c r="I234" s="83">
        <f t="shared" si="9"/>
        <v>-4.0000000000000036E-2</v>
      </c>
      <c r="J234" s="83">
        <f t="shared" si="10"/>
        <v>-1.932367149758456</v>
      </c>
      <c r="K234" s="83">
        <f>J234-MYR_90DSMR</f>
        <v>-1.883983057425161</v>
      </c>
      <c r="L234" s="83">
        <f t="shared" si="11"/>
        <v>3.5493921606650578</v>
      </c>
    </row>
    <row r="235" spans="1:12" x14ac:dyDescent="0.25">
      <c r="A235" s="82">
        <v>41766</v>
      </c>
      <c r="B235" s="83">
        <v>2.16</v>
      </c>
      <c r="C235" s="83">
        <v>2.16</v>
      </c>
      <c r="D235" s="83">
        <v>2.12</v>
      </c>
      <c r="E235" s="83">
        <v>2.15</v>
      </c>
      <c r="F235" s="84">
        <v>3865100</v>
      </c>
      <c r="G235" s="83">
        <v>2.0699999999999998</v>
      </c>
      <c r="H235" s="84">
        <f>EOD_T-A235</f>
        <v>328</v>
      </c>
      <c r="I235" s="83">
        <f t="shared" si="9"/>
        <v>-1.0000000000000231E-2</v>
      </c>
      <c r="J235" s="83">
        <f t="shared" si="10"/>
        <v>-0.48076923076924188</v>
      </c>
      <c r="K235" s="83">
        <f>J235-MYR_90DSMR</f>
        <v>-0.43238513843594689</v>
      </c>
      <c r="L235" s="83">
        <f t="shared" si="11"/>
        <v>0.18695690794027295</v>
      </c>
    </row>
    <row r="236" spans="1:12" x14ac:dyDescent="0.25">
      <c r="A236" s="82">
        <v>41765</v>
      </c>
      <c r="B236" s="83">
        <v>2.15</v>
      </c>
      <c r="C236" s="83">
        <v>2.19</v>
      </c>
      <c r="D236" s="83">
        <v>2.14</v>
      </c>
      <c r="E236" s="83">
        <v>2.16</v>
      </c>
      <c r="F236" s="84">
        <v>4249500</v>
      </c>
      <c r="G236" s="83">
        <v>2.08</v>
      </c>
      <c r="H236" s="84">
        <f>EOD_T-A236</f>
        <v>329</v>
      </c>
      <c r="I236" s="83">
        <f t="shared" si="9"/>
        <v>1.0000000000000231E-2</v>
      </c>
      <c r="J236" s="83">
        <f t="shared" si="10"/>
        <v>0.48309178743962466</v>
      </c>
      <c r="K236" s="83">
        <f>J236-MYR_90DSMR</f>
        <v>0.53147587977291966</v>
      </c>
      <c r="L236" s="83">
        <f t="shared" si="11"/>
        <v>0.28246661078039897</v>
      </c>
    </row>
    <row r="237" spans="1:12" x14ac:dyDescent="0.25">
      <c r="A237" s="82">
        <v>41764</v>
      </c>
      <c r="B237" s="83">
        <v>2.15</v>
      </c>
      <c r="C237" s="83">
        <v>2.17</v>
      </c>
      <c r="D237" s="83">
        <v>2.12</v>
      </c>
      <c r="E237" s="83">
        <v>2.15</v>
      </c>
      <c r="F237" s="84">
        <v>5998400</v>
      </c>
      <c r="G237" s="83">
        <v>2.0699999999999998</v>
      </c>
      <c r="H237" s="84">
        <f>EOD_T-A237</f>
        <v>330</v>
      </c>
      <c r="I237" s="83">
        <f t="shared" si="9"/>
        <v>2.9999999999999805E-2</v>
      </c>
      <c r="J237" s="83">
        <f t="shared" si="10"/>
        <v>1.470588235294108</v>
      </c>
      <c r="K237" s="83">
        <f>J237-MYR_90DSMR</f>
        <v>1.518972327627403</v>
      </c>
      <c r="L237" s="83">
        <f t="shared" si="11"/>
        <v>2.3072769320978104</v>
      </c>
    </row>
    <row r="238" spans="1:12" x14ac:dyDescent="0.25">
      <c r="A238" s="82">
        <v>41761</v>
      </c>
      <c r="B238" s="83">
        <v>2.11</v>
      </c>
      <c r="C238" s="83">
        <v>2.13</v>
      </c>
      <c r="D238" s="83">
        <v>2.04</v>
      </c>
      <c r="E238" s="83">
        <v>2.12</v>
      </c>
      <c r="F238" s="84">
        <v>9233800</v>
      </c>
      <c r="G238" s="83">
        <v>2.04</v>
      </c>
      <c r="H238" s="84">
        <f>EOD_T-A238</f>
        <v>333</v>
      </c>
      <c r="I238" s="83">
        <f t="shared" si="9"/>
        <v>-4.9999999999999822E-2</v>
      </c>
      <c r="J238" s="83">
        <f t="shared" si="10"/>
        <v>-2.3923444976076471</v>
      </c>
      <c r="K238" s="83">
        <f>J238-MYR_90DSMR</f>
        <v>-2.3439604052743523</v>
      </c>
      <c r="L238" s="83">
        <f t="shared" si="11"/>
        <v>5.4941503814939061</v>
      </c>
    </row>
    <row r="239" spans="1:12" x14ac:dyDescent="0.25">
      <c r="A239" s="82">
        <v>41760</v>
      </c>
      <c r="B239" s="83">
        <v>2.21</v>
      </c>
      <c r="C239" s="83">
        <v>2.2200000000000002</v>
      </c>
      <c r="D239" s="83">
        <v>2.17</v>
      </c>
      <c r="E239" s="83">
        <v>2.17</v>
      </c>
      <c r="F239" s="84">
        <v>4641400</v>
      </c>
      <c r="G239" s="83">
        <v>2.09</v>
      </c>
      <c r="H239" s="84">
        <f>EOD_T-A239</f>
        <v>334</v>
      </c>
      <c r="I239" s="83">
        <f t="shared" si="9"/>
        <v>-4.0000000000000036E-2</v>
      </c>
      <c r="J239" s="83">
        <f t="shared" si="10"/>
        <v>-1.8779342723004713</v>
      </c>
      <c r="K239" s="83">
        <f>J239-MYR_90DSMR</f>
        <v>-1.8295501799671763</v>
      </c>
      <c r="L239" s="83">
        <f t="shared" si="11"/>
        <v>3.347253861017927</v>
      </c>
    </row>
    <row r="240" spans="1:12" x14ac:dyDescent="0.25">
      <c r="A240" s="82">
        <v>41759</v>
      </c>
      <c r="B240" s="83">
        <v>2.21</v>
      </c>
      <c r="C240" s="83">
        <v>2.23</v>
      </c>
      <c r="D240" s="83">
        <v>2.19</v>
      </c>
      <c r="E240" s="83">
        <v>2.2200000000000002</v>
      </c>
      <c r="F240" s="84">
        <v>4568700</v>
      </c>
      <c r="G240" s="83">
        <v>2.13</v>
      </c>
      <c r="H240" s="84">
        <f>EOD_T-A240</f>
        <v>335</v>
      </c>
      <c r="I240" s="83">
        <f t="shared" si="9"/>
        <v>2.9999999999999805E-2</v>
      </c>
      <c r="J240" s="83">
        <f t="shared" si="10"/>
        <v>1.4285714285714191</v>
      </c>
      <c r="K240" s="83">
        <f>J240-MYR_90DSMR</f>
        <v>1.476955520904714</v>
      </c>
      <c r="L240" s="83">
        <f t="shared" si="11"/>
        <v>2.1813976107309152</v>
      </c>
    </row>
    <row r="241" spans="1:12" x14ac:dyDescent="0.25">
      <c r="A241" s="82">
        <v>41758</v>
      </c>
      <c r="B241" s="83">
        <v>2.2400000000000002</v>
      </c>
      <c r="C241" s="83">
        <v>2.25</v>
      </c>
      <c r="D241" s="83">
        <v>2.17</v>
      </c>
      <c r="E241" s="83">
        <v>2.19</v>
      </c>
      <c r="F241" s="84">
        <v>6919600</v>
      </c>
      <c r="G241" s="83">
        <v>2.1</v>
      </c>
      <c r="H241" s="84">
        <f>EOD_T-A241</f>
        <v>336</v>
      </c>
      <c r="I241" s="83">
        <f t="shared" si="9"/>
        <v>-4.0000000000000036E-2</v>
      </c>
      <c r="J241" s="83">
        <f t="shared" si="10"/>
        <v>-1.8691588785046744</v>
      </c>
      <c r="K241" s="83">
        <f>J241-MYR_90DSMR</f>
        <v>-1.8207747861713794</v>
      </c>
      <c r="L241" s="83">
        <f t="shared" si="11"/>
        <v>3.3152208219574324</v>
      </c>
    </row>
    <row r="242" spans="1:12" x14ac:dyDescent="0.25">
      <c r="A242" s="82">
        <v>41757</v>
      </c>
      <c r="B242" s="83">
        <v>2.2400000000000002</v>
      </c>
      <c r="C242" s="83">
        <v>2.25</v>
      </c>
      <c r="D242" s="83">
        <v>2.2200000000000002</v>
      </c>
      <c r="E242" s="83">
        <v>2.23</v>
      </c>
      <c r="F242" s="84">
        <v>1722200</v>
      </c>
      <c r="G242" s="83">
        <v>2.14</v>
      </c>
      <c r="H242" s="84">
        <f>EOD_T-A242</f>
        <v>337</v>
      </c>
      <c r="I242" s="83">
        <f t="shared" si="9"/>
        <v>-2.0000000000000018E-2</v>
      </c>
      <c r="J242" s="83">
        <f t="shared" si="10"/>
        <v>-0.92592592592592671</v>
      </c>
      <c r="K242" s="83">
        <f>J242-MYR_90DSMR</f>
        <v>-0.87754183359263171</v>
      </c>
      <c r="L242" s="83">
        <f t="shared" si="11"/>
        <v>0.7700796697051181</v>
      </c>
    </row>
    <row r="243" spans="1:12" x14ac:dyDescent="0.25">
      <c r="A243" s="82">
        <v>41754</v>
      </c>
      <c r="B243" s="83">
        <v>2.25</v>
      </c>
      <c r="C243" s="83">
        <v>2.25</v>
      </c>
      <c r="D243" s="83">
        <v>2.25</v>
      </c>
      <c r="E243" s="83">
        <v>2.25</v>
      </c>
      <c r="F243" s="84">
        <v>0</v>
      </c>
      <c r="G243" s="83">
        <v>2.16</v>
      </c>
      <c r="H243" s="84">
        <f>EOD_T-A243</f>
        <v>340</v>
      </c>
      <c r="I243" s="83">
        <f t="shared" si="9"/>
        <v>0</v>
      </c>
      <c r="J243" s="83">
        <f t="shared" si="10"/>
        <v>0</v>
      </c>
      <c r="K243" s="83">
        <f>J243-MYR_90DSMR</f>
        <v>4.8384092333294972E-2</v>
      </c>
      <c r="L243" s="83">
        <f t="shared" si="11"/>
        <v>2.3410203909168133E-3</v>
      </c>
    </row>
    <row r="244" spans="1:12" x14ac:dyDescent="0.25">
      <c r="A244" s="82">
        <v>41753</v>
      </c>
      <c r="B244" s="83">
        <v>2.2000000000000002</v>
      </c>
      <c r="C244" s="83">
        <v>2.2799999999999998</v>
      </c>
      <c r="D244" s="83">
        <v>2.2000000000000002</v>
      </c>
      <c r="E244" s="83">
        <v>2.25</v>
      </c>
      <c r="F244" s="84">
        <v>5944500</v>
      </c>
      <c r="G244" s="83">
        <v>2.16</v>
      </c>
      <c r="H244" s="84">
        <f>EOD_T-A244</f>
        <v>341</v>
      </c>
      <c r="I244" s="83">
        <f t="shared" si="9"/>
        <v>4.0000000000000036E-2</v>
      </c>
      <c r="J244" s="83">
        <f t="shared" si="10"/>
        <v>1.8867924528301903</v>
      </c>
      <c r="K244" s="83">
        <f>J244-MYR_90DSMR</f>
        <v>1.9351765451634853</v>
      </c>
      <c r="L244" s="83">
        <f t="shared" si="11"/>
        <v>3.7449082609508828</v>
      </c>
    </row>
    <row r="245" spans="1:12" x14ac:dyDescent="0.25">
      <c r="A245" s="82">
        <v>41752</v>
      </c>
      <c r="B245" s="83">
        <v>2.2599999999999998</v>
      </c>
      <c r="C245" s="83">
        <v>2.2599999999999998</v>
      </c>
      <c r="D245" s="83">
        <v>2.2000000000000002</v>
      </c>
      <c r="E245" s="83">
        <v>2.21</v>
      </c>
      <c r="F245" s="84">
        <v>9343200</v>
      </c>
      <c r="G245" s="83">
        <v>2.12</v>
      </c>
      <c r="H245" s="84">
        <f>EOD_T-A245</f>
        <v>342</v>
      </c>
      <c r="I245" s="83">
        <f t="shared" si="9"/>
        <v>-4.0000000000000036E-2</v>
      </c>
      <c r="J245" s="83">
        <f t="shared" si="10"/>
        <v>-1.8518518518518534</v>
      </c>
      <c r="K245" s="83">
        <f>J245-MYR_90DSMR</f>
        <v>-1.8034677595185584</v>
      </c>
      <c r="L245" s="83">
        <f t="shared" si="11"/>
        <v>3.2524959596228888</v>
      </c>
    </row>
    <row r="246" spans="1:12" x14ac:dyDescent="0.25">
      <c r="A246" s="82">
        <v>41751</v>
      </c>
      <c r="B246" s="83">
        <v>2.25</v>
      </c>
      <c r="C246" s="83">
        <v>2.27</v>
      </c>
      <c r="D246" s="83">
        <v>2.2400000000000002</v>
      </c>
      <c r="E246" s="83">
        <v>2.25</v>
      </c>
      <c r="F246" s="84">
        <v>1428900</v>
      </c>
      <c r="G246" s="83">
        <v>2.16</v>
      </c>
      <c r="H246" s="84">
        <f>EOD_T-A246</f>
        <v>343</v>
      </c>
      <c r="I246" s="83">
        <f t="shared" si="9"/>
        <v>-9.9999999999997868E-3</v>
      </c>
      <c r="J246" s="83">
        <f t="shared" si="10"/>
        <v>-0.46082949308754778</v>
      </c>
      <c r="K246" s="83">
        <f>J246-MYR_90DSMR</f>
        <v>-0.41244540075425279</v>
      </c>
      <c r="L246" s="83">
        <f t="shared" si="11"/>
        <v>0.1701112086033362</v>
      </c>
    </row>
    <row r="247" spans="1:12" x14ac:dyDescent="0.25">
      <c r="A247" s="82">
        <v>41750</v>
      </c>
      <c r="B247" s="83">
        <v>2.2599999999999998</v>
      </c>
      <c r="C247" s="83">
        <v>2.2599999999999998</v>
      </c>
      <c r="D247" s="83">
        <v>2.2599999999999998</v>
      </c>
      <c r="E247" s="83">
        <v>2.2599999999999998</v>
      </c>
      <c r="F247" s="84">
        <v>0</v>
      </c>
      <c r="G247" s="83">
        <v>2.17</v>
      </c>
      <c r="H247" s="84">
        <f>EOD_T-A247</f>
        <v>344</v>
      </c>
      <c r="I247" s="83">
        <f t="shared" si="9"/>
        <v>0</v>
      </c>
      <c r="J247" s="83">
        <f t="shared" si="10"/>
        <v>0</v>
      </c>
      <c r="K247" s="83">
        <f>J247-MYR_90DSMR</f>
        <v>4.8384092333294972E-2</v>
      </c>
      <c r="L247" s="83">
        <f t="shared" si="11"/>
        <v>2.3410203909168133E-3</v>
      </c>
    </row>
    <row r="248" spans="1:12" x14ac:dyDescent="0.25">
      <c r="A248" s="82">
        <v>41747</v>
      </c>
      <c r="B248" s="83">
        <v>2.2599999999999998</v>
      </c>
      <c r="C248" s="83">
        <v>2.2599999999999998</v>
      </c>
      <c r="D248" s="83">
        <v>2.2599999999999998</v>
      </c>
      <c r="E248" s="83">
        <v>2.2599999999999998</v>
      </c>
      <c r="F248" s="84">
        <v>0</v>
      </c>
      <c r="G248" s="83">
        <v>2.17</v>
      </c>
      <c r="H248" s="84">
        <f>EOD_T-A248</f>
        <v>347</v>
      </c>
      <c r="I248" s="83">
        <f t="shared" si="9"/>
        <v>0</v>
      </c>
      <c r="J248" s="83">
        <f t="shared" si="10"/>
        <v>0</v>
      </c>
      <c r="K248" s="83">
        <f>J248-MYR_90DSMR</f>
        <v>4.8384092333294972E-2</v>
      </c>
      <c r="L248" s="83">
        <f t="shared" si="11"/>
        <v>2.3410203909168133E-3</v>
      </c>
    </row>
    <row r="249" spans="1:12" x14ac:dyDescent="0.25">
      <c r="A249" s="82">
        <v>41746</v>
      </c>
      <c r="B249" s="83">
        <v>2.2599999999999998</v>
      </c>
      <c r="C249" s="83">
        <v>2.27</v>
      </c>
      <c r="D249" s="83">
        <v>2.25</v>
      </c>
      <c r="E249" s="83">
        <v>2.2599999999999998</v>
      </c>
      <c r="F249" s="84">
        <v>5452700</v>
      </c>
      <c r="G249" s="83">
        <v>2.17</v>
      </c>
      <c r="H249" s="84">
        <f>EOD_T-A249</f>
        <v>348</v>
      </c>
      <c r="I249" s="83">
        <f t="shared" si="9"/>
        <v>0</v>
      </c>
      <c r="J249" s="83">
        <f t="shared" si="10"/>
        <v>0</v>
      </c>
      <c r="K249" s="83">
        <f>J249-MYR_90DSMR</f>
        <v>4.8384092333294972E-2</v>
      </c>
      <c r="L249" s="83">
        <f t="shared" si="11"/>
        <v>2.3410203909168133E-3</v>
      </c>
    </row>
    <row r="250" spans="1:12" x14ac:dyDescent="0.25">
      <c r="A250" s="82">
        <v>41745</v>
      </c>
      <c r="B250" s="83">
        <v>2.25</v>
      </c>
      <c r="C250" s="83">
        <v>2.2799999999999998</v>
      </c>
      <c r="D250" s="83">
        <v>2.23</v>
      </c>
      <c r="E250" s="83">
        <v>2.2599999999999998</v>
      </c>
      <c r="F250" s="84">
        <v>3311600</v>
      </c>
      <c r="G250" s="83">
        <v>2.17</v>
      </c>
      <c r="H250" s="84">
        <f>EOD_T-A250</f>
        <v>349</v>
      </c>
      <c r="I250" s="83">
        <f t="shared" si="9"/>
        <v>2.0000000000000018E-2</v>
      </c>
      <c r="J250" s="83">
        <f t="shared" si="10"/>
        <v>0.93023255813953576</v>
      </c>
      <c r="K250" s="83">
        <f>J250-MYR_90DSMR</f>
        <v>0.97861665047283075</v>
      </c>
      <c r="L250" s="83">
        <f t="shared" si="11"/>
        <v>0.95769054858266256</v>
      </c>
    </row>
    <row r="251" spans="1:12" x14ac:dyDescent="0.25">
      <c r="A251" s="82">
        <v>41744</v>
      </c>
      <c r="B251" s="83">
        <v>2.23</v>
      </c>
      <c r="C251" s="83">
        <v>2.27</v>
      </c>
      <c r="D251" s="83">
        <v>2.23</v>
      </c>
      <c r="E251" s="83">
        <v>2.2400000000000002</v>
      </c>
      <c r="F251" s="84">
        <v>3772800</v>
      </c>
      <c r="G251" s="83">
        <v>2.15</v>
      </c>
      <c r="H251" s="84">
        <f>EOD_T-A251</f>
        <v>350</v>
      </c>
      <c r="I251" s="83">
        <f t="shared" si="9"/>
        <v>2.9999999999999805E-2</v>
      </c>
      <c r="J251" s="83">
        <f t="shared" si="10"/>
        <v>1.4150943396226321</v>
      </c>
      <c r="K251" s="83">
        <f>J251-MYR_90DSMR</f>
        <v>1.4634784319559271</v>
      </c>
      <c r="L251" s="83">
        <f t="shared" si="11"/>
        <v>2.1417691208001792</v>
      </c>
    </row>
    <row r="252" spans="1:12" x14ac:dyDescent="0.25">
      <c r="A252" s="82">
        <v>41743</v>
      </c>
      <c r="B252" s="83">
        <v>2.23</v>
      </c>
      <c r="C252" s="83">
        <v>2.2400000000000002</v>
      </c>
      <c r="D252" s="83">
        <v>2.21</v>
      </c>
      <c r="E252" s="83">
        <v>2.21</v>
      </c>
      <c r="F252" s="84">
        <v>6419800</v>
      </c>
      <c r="G252" s="83">
        <v>2.12</v>
      </c>
      <c r="H252" s="84">
        <f>EOD_T-A252</f>
        <v>351</v>
      </c>
      <c r="I252" s="83">
        <f t="shared" si="9"/>
        <v>-9.9999999999997868E-3</v>
      </c>
      <c r="J252" s="83">
        <f t="shared" si="10"/>
        <v>-0.46948356807510738</v>
      </c>
      <c r="K252" s="83">
        <f>J252-MYR_90DSMR</f>
        <v>-0.42109947574181239</v>
      </c>
      <c r="L252" s="83">
        <f t="shared" si="11"/>
        <v>0.17732476847002923</v>
      </c>
    </row>
    <row r="253" spans="1:12" x14ac:dyDescent="0.25">
      <c r="A253" s="82">
        <v>41740</v>
      </c>
      <c r="B253" s="83">
        <v>2.25</v>
      </c>
      <c r="C253" s="83">
        <v>2.2799999999999998</v>
      </c>
      <c r="D253" s="83">
        <v>2.2200000000000002</v>
      </c>
      <c r="E253" s="83">
        <v>2.2200000000000002</v>
      </c>
      <c r="F253" s="84">
        <v>9172000</v>
      </c>
      <c r="G253" s="83">
        <v>2.13</v>
      </c>
      <c r="H253" s="84">
        <f>EOD_T-A253</f>
        <v>354</v>
      </c>
      <c r="I253" s="83">
        <f t="shared" si="9"/>
        <v>-7.0000000000000284E-2</v>
      </c>
      <c r="J253" s="83">
        <f t="shared" si="10"/>
        <v>-3.1818181818181945</v>
      </c>
      <c r="K253" s="83">
        <f>J253-MYR_90DSMR</f>
        <v>-3.1334340894848998</v>
      </c>
      <c r="L253" s="83">
        <f t="shared" si="11"/>
        <v>9.8184091931460635</v>
      </c>
    </row>
    <row r="254" spans="1:12" x14ac:dyDescent="0.25">
      <c r="A254" s="82">
        <v>41739</v>
      </c>
      <c r="B254" s="83">
        <v>2.4</v>
      </c>
      <c r="C254" s="83">
        <v>2.4</v>
      </c>
      <c r="D254" s="83">
        <v>2.29</v>
      </c>
      <c r="E254" s="83">
        <v>2.29</v>
      </c>
      <c r="F254" s="84">
        <v>11626100</v>
      </c>
      <c r="G254" s="83">
        <v>2.2000000000000002</v>
      </c>
      <c r="H254" s="84">
        <f>EOD_T-A254</f>
        <v>355</v>
      </c>
      <c r="I254" s="83">
        <f t="shared" si="9"/>
        <v>-9.9999999999999645E-2</v>
      </c>
      <c r="J254" s="83">
        <f t="shared" si="10"/>
        <v>-4.3478260869565064</v>
      </c>
      <c r="K254" s="83">
        <f>J254-MYR_90DSMR</f>
        <v>-4.2994419946232112</v>
      </c>
      <c r="L254" s="83">
        <f t="shared" si="11"/>
        <v>18.485201465129617</v>
      </c>
    </row>
    <row r="255" spans="1:12" x14ac:dyDescent="0.25">
      <c r="A255" s="82">
        <v>41738</v>
      </c>
      <c r="B255" s="83">
        <v>2.4700000000000002</v>
      </c>
      <c r="C255" s="83">
        <v>2.5099999999999998</v>
      </c>
      <c r="D255" s="83">
        <v>2.38</v>
      </c>
      <c r="E255" s="83">
        <v>2.39</v>
      </c>
      <c r="F255" s="84">
        <v>31361100</v>
      </c>
      <c r="G255" s="83">
        <v>2.2999999999999998</v>
      </c>
      <c r="H255" s="84">
        <f>EOD_T-A255</f>
        <v>356</v>
      </c>
      <c r="I255" s="83">
        <f t="shared" si="9"/>
        <v>8.9999999999999858E-2</v>
      </c>
      <c r="J255" s="83">
        <f t="shared" si="10"/>
        <v>4.0723981900452424</v>
      </c>
      <c r="K255" s="83">
        <f>J255-MYR_90DSMR</f>
        <v>4.1207822823785376</v>
      </c>
      <c r="L255" s="83">
        <f t="shared" si="11"/>
        <v>16.980846618764868</v>
      </c>
    </row>
    <row r="256" spans="1:12" x14ac:dyDescent="0.25">
      <c r="A256" s="82">
        <v>41737</v>
      </c>
      <c r="B256" s="83">
        <v>2.35</v>
      </c>
      <c r="C256" s="83">
        <v>2.36</v>
      </c>
      <c r="D256" s="83">
        <v>2.29</v>
      </c>
      <c r="E256" s="83">
        <v>2.2999999999999998</v>
      </c>
      <c r="F256" s="84">
        <v>5050300</v>
      </c>
      <c r="G256" s="83">
        <v>2.21</v>
      </c>
      <c r="H256" s="84">
        <f>EOD_T-A256</f>
        <v>357</v>
      </c>
      <c r="I256" s="83">
        <f t="shared" si="9"/>
        <v>-6.0000000000000053E-2</v>
      </c>
      <c r="J256" s="83">
        <f t="shared" si="10"/>
        <v>-2.6431718061674032</v>
      </c>
      <c r="K256" s="83">
        <f>J256-MYR_90DSMR</f>
        <v>-2.5947877138341084</v>
      </c>
      <c r="L256" s="83">
        <f t="shared" si="11"/>
        <v>6.7329232798644387</v>
      </c>
    </row>
    <row r="257" spans="1:12" x14ac:dyDescent="0.25">
      <c r="A257" s="82">
        <v>41736</v>
      </c>
      <c r="B257" s="83">
        <v>2.31</v>
      </c>
      <c r="C257" s="83">
        <v>2.37</v>
      </c>
      <c r="D257" s="83">
        <v>2.31</v>
      </c>
      <c r="E257" s="83">
        <v>2.36</v>
      </c>
      <c r="F257" s="84">
        <v>3418000</v>
      </c>
      <c r="G257" s="83">
        <v>2.27</v>
      </c>
      <c r="H257" s="84">
        <f>EOD_T-A257</f>
        <v>358</v>
      </c>
      <c r="I257" s="83">
        <f t="shared" si="9"/>
        <v>2.9999999999999805E-2</v>
      </c>
      <c r="J257" s="83">
        <f t="shared" si="10"/>
        <v>1.3392857142857053</v>
      </c>
      <c r="K257" s="83">
        <f>J257-MYR_90DSMR</f>
        <v>1.3876698066190003</v>
      </c>
      <c r="L257" s="83">
        <f t="shared" si="11"/>
        <v>1.9256274922020138</v>
      </c>
    </row>
    <row r="258" spans="1:12" x14ac:dyDescent="0.25">
      <c r="A258" s="82">
        <v>41733</v>
      </c>
      <c r="B258" s="83">
        <v>2.2599999999999998</v>
      </c>
      <c r="C258" s="83">
        <v>2.34</v>
      </c>
      <c r="D258" s="83">
        <v>2.2599999999999998</v>
      </c>
      <c r="E258" s="83">
        <v>2.33</v>
      </c>
      <c r="F258" s="84">
        <v>7372500</v>
      </c>
      <c r="G258" s="83">
        <v>2.2400000000000002</v>
      </c>
      <c r="H258" s="84">
        <f>EOD_T-A258</f>
        <v>361</v>
      </c>
      <c r="I258" s="83">
        <f t="shared" si="9"/>
        <v>8.0000000000000071E-2</v>
      </c>
      <c r="J258" s="83">
        <f t="shared" si="10"/>
        <v>3.7037037037037068</v>
      </c>
      <c r="K258" s="83">
        <f>J258-MYR_90DSMR</f>
        <v>3.7520877960370016</v>
      </c>
      <c r="L258" s="83">
        <f t="shared" si="11"/>
        <v>14.078162829169804</v>
      </c>
    </row>
    <row r="259" spans="1:12" x14ac:dyDescent="0.25">
      <c r="A259" s="82">
        <v>41732</v>
      </c>
      <c r="B259" s="83">
        <v>2.2799999999999998</v>
      </c>
      <c r="C259" s="83">
        <v>2.2999999999999998</v>
      </c>
      <c r="D259" s="83">
        <v>2.25</v>
      </c>
      <c r="E259" s="83">
        <v>2.25</v>
      </c>
      <c r="F259" s="84">
        <v>5497400</v>
      </c>
      <c r="G259" s="83">
        <v>2.16</v>
      </c>
      <c r="H259" s="84">
        <f>EOD_T-A259</f>
        <v>362</v>
      </c>
      <c r="I259" s="83">
        <f t="shared" si="9"/>
        <v>-2.0000000000000018E-2</v>
      </c>
      <c r="J259" s="83">
        <f t="shared" ref="J259:J322" si="12">I259/G260*100</f>
        <v>-0.91743119266055118</v>
      </c>
      <c r="K259" s="83">
        <f>J259-MYR_90DSMR</f>
        <v>-0.86904710032725618</v>
      </c>
      <c r="L259" s="83">
        <f t="shared" ref="L259:L322" si="13">K259*K259</f>
        <v>0.75524286258721207</v>
      </c>
    </row>
    <row r="260" spans="1:12" x14ac:dyDescent="0.25">
      <c r="A260" s="82">
        <v>41731</v>
      </c>
      <c r="B260" s="83">
        <v>2.27</v>
      </c>
      <c r="C260" s="83">
        <v>2.29</v>
      </c>
      <c r="D260" s="83">
        <v>2.2400000000000002</v>
      </c>
      <c r="E260" s="83">
        <v>2.27</v>
      </c>
      <c r="F260" s="84">
        <v>5312100</v>
      </c>
      <c r="G260" s="83">
        <v>2.1800000000000002</v>
      </c>
      <c r="H260" s="84">
        <f>EOD_T-A260</f>
        <v>363</v>
      </c>
      <c r="I260" s="83">
        <f t="shared" si="9"/>
        <v>4.0000000000000036E-2</v>
      </c>
      <c r="J260" s="83">
        <f t="shared" si="12"/>
        <v>1.8691588785046744</v>
      </c>
      <c r="K260" s="83">
        <f>J260-MYR_90DSMR</f>
        <v>1.9175429708379694</v>
      </c>
      <c r="L260" s="83">
        <f t="shared" si="13"/>
        <v>3.6769710450101059</v>
      </c>
    </row>
    <row r="261" spans="1:12" x14ac:dyDescent="0.25">
      <c r="A261" s="82">
        <v>41730</v>
      </c>
      <c r="B261" s="83">
        <v>2.25</v>
      </c>
      <c r="C261" s="83">
        <v>2.2799999999999998</v>
      </c>
      <c r="D261" s="83">
        <v>2.2200000000000002</v>
      </c>
      <c r="E261" s="83">
        <v>2.23</v>
      </c>
      <c r="F261" s="84">
        <v>6079100</v>
      </c>
      <c r="G261" s="83">
        <v>2.14</v>
      </c>
      <c r="H261" s="84">
        <f>EOD_T-A261</f>
        <v>364</v>
      </c>
      <c r="I261" s="83">
        <f t="shared" si="9"/>
        <v>0</v>
      </c>
      <c r="J261" s="83">
        <f t="shared" si="12"/>
        <v>0</v>
      </c>
      <c r="K261" s="83">
        <f>J261-MYR_90DSMR</f>
        <v>4.8384092333294972E-2</v>
      </c>
      <c r="L261" s="83">
        <f t="shared" si="13"/>
        <v>2.3410203909168133E-3</v>
      </c>
    </row>
    <row r="262" spans="1:12" x14ac:dyDescent="0.25">
      <c r="A262" s="82">
        <v>41729</v>
      </c>
      <c r="B262" s="83">
        <v>2.2400000000000002</v>
      </c>
      <c r="C262" s="83">
        <v>2.2599999999999998</v>
      </c>
      <c r="D262" s="83">
        <v>2.23</v>
      </c>
      <c r="E262" s="83">
        <v>2.23</v>
      </c>
      <c r="F262" s="84">
        <v>6453900</v>
      </c>
      <c r="G262" s="83">
        <v>2.14</v>
      </c>
      <c r="H262" s="84">
        <f>EOD_T-A262</f>
        <v>365</v>
      </c>
      <c r="I262" s="83">
        <f t="shared" si="9"/>
        <v>2.14</v>
      </c>
      <c r="J262" s="83" t="e">
        <f t="shared" si="12"/>
        <v>#DIV/0!</v>
      </c>
      <c r="K262" s="83" t="e">
        <f>J262-MYR_90DSMR</f>
        <v>#DIV/0!</v>
      </c>
      <c r="L262" s="83" t="e">
        <f t="shared" si="13"/>
        <v>#DIV/0!</v>
      </c>
    </row>
  </sheetData>
  <sortState ref="A4:G262">
    <sortCondition descending="1" ref="A2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544EBD7C-E14A-4C8E-83F0-9E98DAC0F691}">
  <ds:schemaRefs/>
</ds:datastoreItem>
</file>

<file path=customXml/itemProps2.xml><?xml version="1.0" encoding="utf-8"?>
<ds:datastoreItem xmlns:ds="http://schemas.openxmlformats.org/officeDocument/2006/customXml" ds:itemID="{C74AE669-D218-4B38-A48D-93EF51DCCCB9}">
  <ds:schemaRefs/>
</ds:datastoreItem>
</file>

<file path=customXml/itemProps3.xml><?xml version="1.0" encoding="utf-8"?>
<ds:datastoreItem xmlns:ds="http://schemas.openxmlformats.org/officeDocument/2006/customXml" ds:itemID="{48551264-BD07-41BF-B405-52703188984E}">
  <ds:schemaRefs/>
</ds:datastoreItem>
</file>

<file path=customXml/itemProps4.xml><?xml version="1.0" encoding="utf-8"?>
<ds:datastoreItem xmlns:ds="http://schemas.openxmlformats.org/officeDocument/2006/customXml" ds:itemID="{700DA332-074E-47CC-9995-2B84C16A4ED9}">
  <ds:schemaRefs/>
</ds:datastoreItem>
</file>

<file path=customXml/itemProps5.xml><?xml version="1.0" encoding="utf-8"?>
<ds:datastoreItem xmlns:ds="http://schemas.openxmlformats.org/officeDocument/2006/customXml" ds:itemID="{86231CD4-52E8-41B7-AD9B-823F6B689D03}">
  <ds:schemaRefs/>
</ds:datastoreItem>
</file>

<file path=customXml/itemProps6.xml><?xml version="1.0" encoding="utf-8"?>
<ds:datastoreItem xmlns:ds="http://schemas.openxmlformats.org/officeDocument/2006/customXml" ds:itemID="{946F8804-D301-4F07-AFFE-F44AF7D2837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2843</vt:i4>
      </vt:variant>
    </vt:vector>
  </HeadingPairs>
  <TitlesOfParts>
    <vt:vector size="2885" baseType="lpstr">
      <vt:lpstr>Control</vt:lpstr>
      <vt:lpstr>Reference_Data</vt:lpstr>
      <vt:lpstr>Portfolio_Summary</vt:lpstr>
      <vt:lpstr>Economic_Indicators</vt:lpstr>
      <vt:lpstr>Forecast_Modelling</vt:lpstr>
      <vt:lpstr>Positions</vt:lpstr>
      <vt:lpstr>Performance_Graphs</vt:lpstr>
      <vt:lpstr>Analysis_Graphs</vt:lpstr>
      <vt:lpstr>Performance_Analysis</vt:lpstr>
      <vt:lpstr>Transaction_Summary</vt:lpstr>
      <vt:lpstr>New_Trade_Analysis</vt:lpstr>
      <vt:lpstr>Risk_Analysis</vt:lpstr>
      <vt:lpstr>Loan_Transactions</vt:lpstr>
      <vt:lpstr>EOD_T_Data</vt:lpstr>
      <vt:lpstr>EOD_T1_Data</vt:lpstr>
      <vt:lpstr>EOM_Data</vt:lpstr>
      <vt:lpstr>EOY_Data</vt:lpstr>
      <vt:lpstr>AXJO</vt:lpstr>
      <vt:lpstr>BOQ.AX</vt:lpstr>
      <vt:lpstr>CRZ.AX</vt:lpstr>
      <vt:lpstr>CTX.AX</vt:lpstr>
      <vt:lpstr>IRE.AX</vt:lpstr>
      <vt:lpstr>JBH.AX</vt:lpstr>
      <vt:lpstr>MQG.AX</vt:lpstr>
      <vt:lpstr>NAB.AX</vt:lpstr>
      <vt:lpstr>REA.AX</vt:lpstr>
      <vt:lpstr>SEK.AX</vt:lpstr>
      <vt:lpstr>SYD.AX</vt:lpstr>
      <vt:lpstr>TLS.AX</vt:lpstr>
      <vt:lpstr>WES.AX</vt:lpstr>
      <vt:lpstr>Cash_Rate</vt:lpstr>
      <vt:lpstr>Inflation</vt:lpstr>
      <vt:lpstr>Reading</vt:lpstr>
      <vt:lpstr>RBA_Bonds</vt:lpstr>
      <vt:lpstr>GMA.AX</vt:lpstr>
      <vt:lpstr>CBA.AX</vt:lpstr>
      <vt:lpstr>MTS.AX</vt:lpstr>
      <vt:lpstr>ABS_Economics</vt:lpstr>
      <vt:lpstr>ABS_Balances</vt:lpstr>
      <vt:lpstr>RBA_FX</vt:lpstr>
      <vt:lpstr>NST.AX</vt:lpstr>
      <vt:lpstr>MYR.AX</vt:lpstr>
      <vt:lpstr>ABS_Economics!_1345.0</vt:lpstr>
      <vt:lpstr>ABS_Balances!_5368.0</vt:lpstr>
      <vt:lpstr>ABS_Bal_GS_Adj</vt:lpstr>
      <vt:lpstr>ABS_Bal_GS_Adj_Change</vt:lpstr>
      <vt:lpstr>ABS_GDP_Change</vt:lpstr>
      <vt:lpstr>ABS_GDP_YoY_Change</vt:lpstr>
      <vt:lpstr>ABS_Unemployment_Change</vt:lpstr>
      <vt:lpstr>ABS_Unemployment_Rate</vt:lpstr>
      <vt:lpstr>AUDUSD_90DSMA</vt:lpstr>
      <vt:lpstr>AUDUSD_90DSMR</vt:lpstr>
      <vt:lpstr>BOQ_90DSMA</vt:lpstr>
      <vt:lpstr>BOQ_90DSMR</vt:lpstr>
      <vt:lpstr>CapitalGrowth</vt:lpstr>
      <vt:lpstr>CBA_90DSMA</vt:lpstr>
      <vt:lpstr>CBA_90DSMR</vt:lpstr>
      <vt:lpstr>CGB_10Y_Yield</vt:lpstr>
      <vt:lpstr>CGB_90DSMA</vt:lpstr>
      <vt:lpstr>CGB_90DSMR</vt:lpstr>
      <vt:lpstr>CRZ_90DSMA</vt:lpstr>
      <vt:lpstr>CRZ_90DSMR</vt:lpstr>
      <vt:lpstr>EOD_T</vt:lpstr>
      <vt:lpstr>EOD_T1</vt:lpstr>
      <vt:lpstr>EOM</vt:lpstr>
      <vt:lpstr>EOY</vt:lpstr>
      <vt:lpstr>AXJO!ExternalData_1</vt:lpstr>
      <vt:lpstr>BOQ.AX!ExternalData_1</vt:lpstr>
      <vt:lpstr>CBA.AX!ExternalData_1</vt:lpstr>
      <vt:lpstr>CRZ.AX!ExternalData_1</vt:lpstr>
      <vt:lpstr>CTX.AX!ExternalData_1</vt:lpstr>
      <vt:lpstr>EOD_T_Data!ExternalData_1</vt:lpstr>
      <vt:lpstr>EOD_T1_Data!ExternalData_1</vt:lpstr>
      <vt:lpstr>EOM_Data!ExternalData_1</vt:lpstr>
      <vt:lpstr>EOY_Data!ExternalData_1</vt:lpstr>
      <vt:lpstr>GMA.AX!ExternalData_1</vt:lpstr>
      <vt:lpstr>IRE.AX!ExternalData_1</vt:lpstr>
      <vt:lpstr>JBH.AX!ExternalData_1</vt:lpstr>
      <vt:lpstr>MQG.AX!ExternalData_1</vt:lpstr>
      <vt:lpstr>MTS.AX!ExternalData_1</vt:lpstr>
      <vt:lpstr>MYR.AX!ExternalData_1</vt:lpstr>
      <vt:lpstr>NAB.AX!ExternalData_1</vt:lpstr>
      <vt:lpstr>NST.AX!ExternalData_1</vt:lpstr>
      <vt:lpstr>RBA_FX!ExternalData_1</vt:lpstr>
      <vt:lpstr>REA.AX!ExternalData_1</vt:lpstr>
      <vt:lpstr>SEK.AX!ExternalData_1</vt:lpstr>
      <vt:lpstr>SYD.AX!ExternalData_1</vt:lpstr>
      <vt:lpstr>TLS.AX!ExternalData_1</vt:lpstr>
      <vt:lpstr>WES.AX!ExternalData_1</vt:lpstr>
      <vt:lpstr>AXJO!ExternalData_10</vt:lpstr>
      <vt:lpstr>BOQ.AX!ExternalData_10</vt:lpstr>
      <vt:lpstr>CBA.AX!ExternalData_10</vt:lpstr>
      <vt:lpstr>CRZ.AX!ExternalData_10</vt:lpstr>
      <vt:lpstr>CTX.AX!ExternalData_10</vt:lpstr>
      <vt:lpstr>EOD_T_Data!ExternalData_10</vt:lpstr>
      <vt:lpstr>EOD_T1_Data!ExternalData_10</vt:lpstr>
      <vt:lpstr>EOM_Data!ExternalData_10</vt:lpstr>
      <vt:lpstr>EOY_Data!ExternalData_10</vt:lpstr>
      <vt:lpstr>GMA.AX!ExternalData_10</vt:lpstr>
      <vt:lpstr>IRE.AX!ExternalData_10</vt:lpstr>
      <vt:lpstr>JBH.AX!ExternalData_10</vt:lpstr>
      <vt:lpstr>MQG.AX!ExternalData_10</vt:lpstr>
      <vt:lpstr>MTS.AX!ExternalData_10</vt:lpstr>
      <vt:lpstr>MYR.AX!ExternalData_10</vt:lpstr>
      <vt:lpstr>NAB.AX!ExternalData_10</vt:lpstr>
      <vt:lpstr>NST.AX!ExternalData_10</vt:lpstr>
      <vt:lpstr>RBA_Bonds!ExternalData_10</vt:lpstr>
      <vt:lpstr>RBA_FX!ExternalData_10</vt:lpstr>
      <vt:lpstr>REA.AX!ExternalData_10</vt:lpstr>
      <vt:lpstr>SEK.AX!ExternalData_10</vt:lpstr>
      <vt:lpstr>SYD.AX!ExternalData_10</vt:lpstr>
      <vt:lpstr>TLS.AX!ExternalData_10</vt:lpstr>
      <vt:lpstr>WES.AX!ExternalData_10</vt:lpstr>
      <vt:lpstr>AXJO!ExternalData_100</vt:lpstr>
      <vt:lpstr>BOQ.AX!ExternalData_100</vt:lpstr>
      <vt:lpstr>CBA.AX!ExternalData_100</vt:lpstr>
      <vt:lpstr>CRZ.AX!ExternalData_100</vt:lpstr>
      <vt:lpstr>CTX.AX!ExternalData_100</vt:lpstr>
      <vt:lpstr>EOD_T_Data!ExternalData_100</vt:lpstr>
      <vt:lpstr>EOD_T1_Data!ExternalData_100</vt:lpstr>
      <vt:lpstr>EOM_Data!ExternalData_100</vt:lpstr>
      <vt:lpstr>EOY_Data!ExternalData_100</vt:lpstr>
      <vt:lpstr>GMA.AX!ExternalData_100</vt:lpstr>
      <vt:lpstr>IRE.AX!ExternalData_100</vt:lpstr>
      <vt:lpstr>JBH.AX!ExternalData_100</vt:lpstr>
      <vt:lpstr>MQG.AX!ExternalData_100</vt:lpstr>
      <vt:lpstr>MTS.AX!ExternalData_100</vt:lpstr>
      <vt:lpstr>NAB.AX!ExternalData_100</vt:lpstr>
      <vt:lpstr>REA.AX!ExternalData_100</vt:lpstr>
      <vt:lpstr>SEK.AX!ExternalData_100</vt:lpstr>
      <vt:lpstr>SYD.AX!ExternalData_100</vt:lpstr>
      <vt:lpstr>TLS.AX!ExternalData_100</vt:lpstr>
      <vt:lpstr>WES.AX!ExternalData_100</vt:lpstr>
      <vt:lpstr>AXJO!ExternalData_101</vt:lpstr>
      <vt:lpstr>BOQ.AX!ExternalData_101</vt:lpstr>
      <vt:lpstr>CBA.AX!ExternalData_101</vt:lpstr>
      <vt:lpstr>CRZ.AX!ExternalData_101</vt:lpstr>
      <vt:lpstr>CTX.AX!ExternalData_101</vt:lpstr>
      <vt:lpstr>EOD_T_Data!ExternalData_101</vt:lpstr>
      <vt:lpstr>EOD_T1_Data!ExternalData_101</vt:lpstr>
      <vt:lpstr>EOM_Data!ExternalData_101</vt:lpstr>
      <vt:lpstr>EOY_Data!ExternalData_101</vt:lpstr>
      <vt:lpstr>GMA.AX!ExternalData_101</vt:lpstr>
      <vt:lpstr>IRE.AX!ExternalData_101</vt:lpstr>
      <vt:lpstr>JBH.AX!ExternalData_101</vt:lpstr>
      <vt:lpstr>MQG.AX!ExternalData_101</vt:lpstr>
      <vt:lpstr>MTS.AX!ExternalData_101</vt:lpstr>
      <vt:lpstr>NAB.AX!ExternalData_101</vt:lpstr>
      <vt:lpstr>REA.AX!ExternalData_101</vt:lpstr>
      <vt:lpstr>SEK.AX!ExternalData_101</vt:lpstr>
      <vt:lpstr>SYD.AX!ExternalData_101</vt:lpstr>
      <vt:lpstr>TLS.AX!ExternalData_101</vt:lpstr>
      <vt:lpstr>WES.AX!ExternalData_101</vt:lpstr>
      <vt:lpstr>AXJO!ExternalData_102</vt:lpstr>
      <vt:lpstr>BOQ.AX!ExternalData_102</vt:lpstr>
      <vt:lpstr>CBA.AX!ExternalData_102</vt:lpstr>
      <vt:lpstr>CRZ.AX!ExternalData_102</vt:lpstr>
      <vt:lpstr>CTX.AX!ExternalData_102</vt:lpstr>
      <vt:lpstr>EOD_T_Data!ExternalData_102</vt:lpstr>
      <vt:lpstr>EOD_T1_Data!ExternalData_102</vt:lpstr>
      <vt:lpstr>EOM_Data!ExternalData_102</vt:lpstr>
      <vt:lpstr>EOY_Data!ExternalData_102</vt:lpstr>
      <vt:lpstr>GMA.AX!ExternalData_102</vt:lpstr>
      <vt:lpstr>IRE.AX!ExternalData_102</vt:lpstr>
      <vt:lpstr>JBH.AX!ExternalData_102</vt:lpstr>
      <vt:lpstr>MQG.AX!ExternalData_102</vt:lpstr>
      <vt:lpstr>MTS.AX!ExternalData_102</vt:lpstr>
      <vt:lpstr>NAB.AX!ExternalData_102</vt:lpstr>
      <vt:lpstr>REA.AX!ExternalData_102</vt:lpstr>
      <vt:lpstr>SEK.AX!ExternalData_102</vt:lpstr>
      <vt:lpstr>SYD.AX!ExternalData_102</vt:lpstr>
      <vt:lpstr>TLS.AX!ExternalData_102</vt:lpstr>
      <vt:lpstr>WES.AX!ExternalData_102</vt:lpstr>
      <vt:lpstr>AXJO!ExternalData_103</vt:lpstr>
      <vt:lpstr>BOQ.AX!ExternalData_103</vt:lpstr>
      <vt:lpstr>CBA.AX!ExternalData_103</vt:lpstr>
      <vt:lpstr>CRZ.AX!ExternalData_103</vt:lpstr>
      <vt:lpstr>CTX.AX!ExternalData_103</vt:lpstr>
      <vt:lpstr>EOD_T_Data!ExternalData_103</vt:lpstr>
      <vt:lpstr>EOD_T1_Data!ExternalData_103</vt:lpstr>
      <vt:lpstr>EOM_Data!ExternalData_103</vt:lpstr>
      <vt:lpstr>EOY_Data!ExternalData_103</vt:lpstr>
      <vt:lpstr>GMA.AX!ExternalData_103</vt:lpstr>
      <vt:lpstr>IRE.AX!ExternalData_103</vt:lpstr>
      <vt:lpstr>JBH.AX!ExternalData_103</vt:lpstr>
      <vt:lpstr>MQG.AX!ExternalData_103</vt:lpstr>
      <vt:lpstr>MTS.AX!ExternalData_103</vt:lpstr>
      <vt:lpstr>NAB.AX!ExternalData_103</vt:lpstr>
      <vt:lpstr>REA.AX!ExternalData_103</vt:lpstr>
      <vt:lpstr>SEK.AX!ExternalData_103</vt:lpstr>
      <vt:lpstr>SYD.AX!ExternalData_103</vt:lpstr>
      <vt:lpstr>TLS.AX!ExternalData_103</vt:lpstr>
      <vt:lpstr>WES.AX!ExternalData_103</vt:lpstr>
      <vt:lpstr>AXJO!ExternalData_104</vt:lpstr>
      <vt:lpstr>BOQ.AX!ExternalData_104</vt:lpstr>
      <vt:lpstr>CBA.AX!ExternalData_104</vt:lpstr>
      <vt:lpstr>CRZ.AX!ExternalData_104</vt:lpstr>
      <vt:lpstr>CTX.AX!ExternalData_104</vt:lpstr>
      <vt:lpstr>EOD_T_Data!ExternalData_104</vt:lpstr>
      <vt:lpstr>EOD_T1_Data!ExternalData_104</vt:lpstr>
      <vt:lpstr>EOM_Data!ExternalData_104</vt:lpstr>
      <vt:lpstr>EOY_Data!ExternalData_104</vt:lpstr>
      <vt:lpstr>GMA.AX!ExternalData_104</vt:lpstr>
      <vt:lpstr>IRE.AX!ExternalData_104</vt:lpstr>
      <vt:lpstr>JBH.AX!ExternalData_104</vt:lpstr>
      <vt:lpstr>MQG.AX!ExternalData_104</vt:lpstr>
      <vt:lpstr>MTS.AX!ExternalData_104</vt:lpstr>
      <vt:lpstr>NAB.AX!ExternalData_104</vt:lpstr>
      <vt:lpstr>REA.AX!ExternalData_104</vt:lpstr>
      <vt:lpstr>SEK.AX!ExternalData_104</vt:lpstr>
      <vt:lpstr>SYD.AX!ExternalData_104</vt:lpstr>
      <vt:lpstr>TLS.AX!ExternalData_104</vt:lpstr>
      <vt:lpstr>WES.AX!ExternalData_104</vt:lpstr>
      <vt:lpstr>AXJO!ExternalData_105</vt:lpstr>
      <vt:lpstr>BOQ.AX!ExternalData_105</vt:lpstr>
      <vt:lpstr>CBA.AX!ExternalData_105</vt:lpstr>
      <vt:lpstr>CRZ.AX!ExternalData_105</vt:lpstr>
      <vt:lpstr>CTX.AX!ExternalData_105</vt:lpstr>
      <vt:lpstr>EOD_T_Data!ExternalData_105</vt:lpstr>
      <vt:lpstr>EOD_T1_Data!ExternalData_105</vt:lpstr>
      <vt:lpstr>EOM_Data!ExternalData_105</vt:lpstr>
      <vt:lpstr>EOY_Data!ExternalData_105</vt:lpstr>
      <vt:lpstr>GMA.AX!ExternalData_105</vt:lpstr>
      <vt:lpstr>IRE.AX!ExternalData_105</vt:lpstr>
      <vt:lpstr>JBH.AX!ExternalData_105</vt:lpstr>
      <vt:lpstr>MQG.AX!ExternalData_105</vt:lpstr>
      <vt:lpstr>MTS.AX!ExternalData_105</vt:lpstr>
      <vt:lpstr>NAB.AX!ExternalData_105</vt:lpstr>
      <vt:lpstr>REA.AX!ExternalData_105</vt:lpstr>
      <vt:lpstr>SEK.AX!ExternalData_105</vt:lpstr>
      <vt:lpstr>SYD.AX!ExternalData_105</vt:lpstr>
      <vt:lpstr>TLS.AX!ExternalData_105</vt:lpstr>
      <vt:lpstr>WES.AX!ExternalData_105</vt:lpstr>
      <vt:lpstr>AXJO!ExternalData_106</vt:lpstr>
      <vt:lpstr>BOQ.AX!ExternalData_106</vt:lpstr>
      <vt:lpstr>CBA.AX!ExternalData_106</vt:lpstr>
      <vt:lpstr>CRZ.AX!ExternalData_106</vt:lpstr>
      <vt:lpstr>CTX.AX!ExternalData_106</vt:lpstr>
      <vt:lpstr>EOD_T_Data!ExternalData_106</vt:lpstr>
      <vt:lpstr>EOD_T1_Data!ExternalData_106</vt:lpstr>
      <vt:lpstr>EOM_Data!ExternalData_106</vt:lpstr>
      <vt:lpstr>EOY_Data!ExternalData_106</vt:lpstr>
      <vt:lpstr>GMA.AX!ExternalData_106</vt:lpstr>
      <vt:lpstr>IRE.AX!ExternalData_106</vt:lpstr>
      <vt:lpstr>JBH.AX!ExternalData_106</vt:lpstr>
      <vt:lpstr>MQG.AX!ExternalData_106</vt:lpstr>
      <vt:lpstr>MTS.AX!ExternalData_106</vt:lpstr>
      <vt:lpstr>NAB.AX!ExternalData_106</vt:lpstr>
      <vt:lpstr>REA.AX!ExternalData_106</vt:lpstr>
      <vt:lpstr>SEK.AX!ExternalData_106</vt:lpstr>
      <vt:lpstr>SYD.AX!ExternalData_106</vt:lpstr>
      <vt:lpstr>TLS.AX!ExternalData_106</vt:lpstr>
      <vt:lpstr>WES.AX!ExternalData_106</vt:lpstr>
      <vt:lpstr>AXJO!ExternalData_107</vt:lpstr>
      <vt:lpstr>BOQ.AX!ExternalData_107</vt:lpstr>
      <vt:lpstr>CBA.AX!ExternalData_107</vt:lpstr>
      <vt:lpstr>CRZ.AX!ExternalData_107</vt:lpstr>
      <vt:lpstr>CTX.AX!ExternalData_107</vt:lpstr>
      <vt:lpstr>EOD_T_Data!ExternalData_107</vt:lpstr>
      <vt:lpstr>EOD_T1_Data!ExternalData_107</vt:lpstr>
      <vt:lpstr>EOM_Data!ExternalData_107</vt:lpstr>
      <vt:lpstr>EOY_Data!ExternalData_107</vt:lpstr>
      <vt:lpstr>GMA.AX!ExternalData_107</vt:lpstr>
      <vt:lpstr>IRE.AX!ExternalData_107</vt:lpstr>
      <vt:lpstr>JBH.AX!ExternalData_107</vt:lpstr>
      <vt:lpstr>MQG.AX!ExternalData_107</vt:lpstr>
      <vt:lpstr>MTS.AX!ExternalData_107</vt:lpstr>
      <vt:lpstr>NAB.AX!ExternalData_107</vt:lpstr>
      <vt:lpstr>REA.AX!ExternalData_107</vt:lpstr>
      <vt:lpstr>SEK.AX!ExternalData_107</vt:lpstr>
      <vt:lpstr>SYD.AX!ExternalData_107</vt:lpstr>
      <vt:lpstr>TLS.AX!ExternalData_107</vt:lpstr>
      <vt:lpstr>WES.AX!ExternalData_107</vt:lpstr>
      <vt:lpstr>AXJO!ExternalData_108</vt:lpstr>
      <vt:lpstr>BOQ.AX!ExternalData_108</vt:lpstr>
      <vt:lpstr>CBA.AX!ExternalData_108</vt:lpstr>
      <vt:lpstr>CRZ.AX!ExternalData_108</vt:lpstr>
      <vt:lpstr>CTX.AX!ExternalData_108</vt:lpstr>
      <vt:lpstr>EOD_T_Data!ExternalData_108</vt:lpstr>
      <vt:lpstr>EOD_T1_Data!ExternalData_108</vt:lpstr>
      <vt:lpstr>EOM_Data!ExternalData_108</vt:lpstr>
      <vt:lpstr>EOY_Data!ExternalData_108</vt:lpstr>
      <vt:lpstr>GMA.AX!ExternalData_108</vt:lpstr>
      <vt:lpstr>IRE.AX!ExternalData_108</vt:lpstr>
      <vt:lpstr>JBH.AX!ExternalData_108</vt:lpstr>
      <vt:lpstr>MQG.AX!ExternalData_108</vt:lpstr>
      <vt:lpstr>MTS.AX!ExternalData_108</vt:lpstr>
      <vt:lpstr>NAB.AX!ExternalData_108</vt:lpstr>
      <vt:lpstr>REA.AX!ExternalData_108</vt:lpstr>
      <vt:lpstr>SEK.AX!ExternalData_108</vt:lpstr>
      <vt:lpstr>SYD.AX!ExternalData_108</vt:lpstr>
      <vt:lpstr>TLS.AX!ExternalData_108</vt:lpstr>
      <vt:lpstr>WES.AX!ExternalData_108</vt:lpstr>
      <vt:lpstr>AXJO!ExternalData_109</vt:lpstr>
      <vt:lpstr>BOQ.AX!ExternalData_109</vt:lpstr>
      <vt:lpstr>CBA.AX!ExternalData_109</vt:lpstr>
      <vt:lpstr>CRZ.AX!ExternalData_109</vt:lpstr>
      <vt:lpstr>CTX.AX!ExternalData_109</vt:lpstr>
      <vt:lpstr>EOD_T_Data!ExternalData_109</vt:lpstr>
      <vt:lpstr>EOD_T1_Data!ExternalData_109</vt:lpstr>
      <vt:lpstr>EOM_Data!ExternalData_109</vt:lpstr>
      <vt:lpstr>EOY_Data!ExternalData_109</vt:lpstr>
      <vt:lpstr>GMA.AX!ExternalData_109</vt:lpstr>
      <vt:lpstr>IRE.AX!ExternalData_109</vt:lpstr>
      <vt:lpstr>JBH.AX!ExternalData_109</vt:lpstr>
      <vt:lpstr>MQG.AX!ExternalData_109</vt:lpstr>
      <vt:lpstr>MTS.AX!ExternalData_109</vt:lpstr>
      <vt:lpstr>NAB.AX!ExternalData_109</vt:lpstr>
      <vt:lpstr>REA.AX!ExternalData_109</vt:lpstr>
      <vt:lpstr>SEK.AX!ExternalData_109</vt:lpstr>
      <vt:lpstr>SYD.AX!ExternalData_109</vt:lpstr>
      <vt:lpstr>TLS.AX!ExternalData_109</vt:lpstr>
      <vt:lpstr>WES.AX!ExternalData_109</vt:lpstr>
      <vt:lpstr>AXJO!ExternalData_11</vt:lpstr>
      <vt:lpstr>BOQ.AX!ExternalData_11</vt:lpstr>
      <vt:lpstr>CBA.AX!ExternalData_11</vt:lpstr>
      <vt:lpstr>CRZ.AX!ExternalData_11</vt:lpstr>
      <vt:lpstr>CTX.AX!ExternalData_11</vt:lpstr>
      <vt:lpstr>EOD_T_Data!ExternalData_11</vt:lpstr>
      <vt:lpstr>EOD_T1_Data!ExternalData_11</vt:lpstr>
      <vt:lpstr>EOM_Data!ExternalData_11</vt:lpstr>
      <vt:lpstr>EOY_Data!ExternalData_11</vt:lpstr>
      <vt:lpstr>GMA.AX!ExternalData_11</vt:lpstr>
      <vt:lpstr>IRE.AX!ExternalData_11</vt:lpstr>
      <vt:lpstr>JBH.AX!ExternalData_11</vt:lpstr>
      <vt:lpstr>MQG.AX!ExternalData_11</vt:lpstr>
      <vt:lpstr>MTS.AX!ExternalData_11</vt:lpstr>
      <vt:lpstr>MYR.AX!ExternalData_11</vt:lpstr>
      <vt:lpstr>NAB.AX!ExternalData_11</vt:lpstr>
      <vt:lpstr>NST.AX!ExternalData_11</vt:lpstr>
      <vt:lpstr>RBA_Bonds!ExternalData_11</vt:lpstr>
      <vt:lpstr>RBA_FX!ExternalData_11</vt:lpstr>
      <vt:lpstr>REA.AX!ExternalData_11</vt:lpstr>
      <vt:lpstr>SEK.AX!ExternalData_11</vt:lpstr>
      <vt:lpstr>SYD.AX!ExternalData_11</vt:lpstr>
      <vt:lpstr>TLS.AX!ExternalData_11</vt:lpstr>
      <vt:lpstr>WES.AX!ExternalData_11</vt:lpstr>
      <vt:lpstr>AXJO!ExternalData_110</vt:lpstr>
      <vt:lpstr>BOQ.AX!ExternalData_110</vt:lpstr>
      <vt:lpstr>CBA.AX!ExternalData_110</vt:lpstr>
      <vt:lpstr>CRZ.AX!ExternalData_110</vt:lpstr>
      <vt:lpstr>CTX.AX!ExternalData_110</vt:lpstr>
      <vt:lpstr>EOD_T_Data!ExternalData_110</vt:lpstr>
      <vt:lpstr>EOD_T1_Data!ExternalData_110</vt:lpstr>
      <vt:lpstr>EOM_Data!ExternalData_110</vt:lpstr>
      <vt:lpstr>EOY_Data!ExternalData_110</vt:lpstr>
      <vt:lpstr>GMA.AX!ExternalData_110</vt:lpstr>
      <vt:lpstr>IRE.AX!ExternalData_110</vt:lpstr>
      <vt:lpstr>JBH.AX!ExternalData_110</vt:lpstr>
      <vt:lpstr>MQG.AX!ExternalData_110</vt:lpstr>
      <vt:lpstr>MTS.AX!ExternalData_110</vt:lpstr>
      <vt:lpstr>NAB.AX!ExternalData_110</vt:lpstr>
      <vt:lpstr>REA.AX!ExternalData_110</vt:lpstr>
      <vt:lpstr>SEK.AX!ExternalData_110</vt:lpstr>
      <vt:lpstr>SYD.AX!ExternalData_110</vt:lpstr>
      <vt:lpstr>TLS.AX!ExternalData_110</vt:lpstr>
      <vt:lpstr>WES.AX!ExternalData_110</vt:lpstr>
      <vt:lpstr>AXJO!ExternalData_111</vt:lpstr>
      <vt:lpstr>BOQ.AX!ExternalData_111</vt:lpstr>
      <vt:lpstr>CBA.AX!ExternalData_111</vt:lpstr>
      <vt:lpstr>CRZ.AX!ExternalData_111</vt:lpstr>
      <vt:lpstr>CTX.AX!ExternalData_111</vt:lpstr>
      <vt:lpstr>EOD_T_Data!ExternalData_111</vt:lpstr>
      <vt:lpstr>EOD_T1_Data!ExternalData_111</vt:lpstr>
      <vt:lpstr>EOM_Data!ExternalData_111</vt:lpstr>
      <vt:lpstr>EOY_Data!ExternalData_111</vt:lpstr>
      <vt:lpstr>GMA.AX!ExternalData_111</vt:lpstr>
      <vt:lpstr>IRE.AX!ExternalData_111</vt:lpstr>
      <vt:lpstr>JBH.AX!ExternalData_111</vt:lpstr>
      <vt:lpstr>MQG.AX!ExternalData_111</vt:lpstr>
      <vt:lpstr>MTS.AX!ExternalData_111</vt:lpstr>
      <vt:lpstr>NAB.AX!ExternalData_111</vt:lpstr>
      <vt:lpstr>REA.AX!ExternalData_111</vt:lpstr>
      <vt:lpstr>SEK.AX!ExternalData_111</vt:lpstr>
      <vt:lpstr>SYD.AX!ExternalData_111</vt:lpstr>
      <vt:lpstr>TLS.AX!ExternalData_111</vt:lpstr>
      <vt:lpstr>WES.AX!ExternalData_111</vt:lpstr>
      <vt:lpstr>AXJO!ExternalData_112</vt:lpstr>
      <vt:lpstr>BOQ.AX!ExternalData_112</vt:lpstr>
      <vt:lpstr>CRZ.AX!ExternalData_112</vt:lpstr>
      <vt:lpstr>CTX.AX!ExternalData_112</vt:lpstr>
      <vt:lpstr>EOD_T_Data!ExternalData_112</vt:lpstr>
      <vt:lpstr>IRE.AX!ExternalData_112</vt:lpstr>
      <vt:lpstr>JBH.AX!ExternalData_112</vt:lpstr>
      <vt:lpstr>MQG.AX!ExternalData_112</vt:lpstr>
      <vt:lpstr>NAB.AX!ExternalData_112</vt:lpstr>
      <vt:lpstr>REA.AX!ExternalData_112</vt:lpstr>
      <vt:lpstr>SEK.AX!ExternalData_112</vt:lpstr>
      <vt:lpstr>SYD.AX!ExternalData_112</vt:lpstr>
      <vt:lpstr>TLS.AX!ExternalData_112</vt:lpstr>
      <vt:lpstr>WES.AX!ExternalData_112</vt:lpstr>
      <vt:lpstr>AXJO!ExternalData_113</vt:lpstr>
      <vt:lpstr>BOQ.AX!ExternalData_113</vt:lpstr>
      <vt:lpstr>CRZ.AX!ExternalData_113</vt:lpstr>
      <vt:lpstr>CTX.AX!ExternalData_113</vt:lpstr>
      <vt:lpstr>EOD_T_Data!ExternalData_113</vt:lpstr>
      <vt:lpstr>IRE.AX!ExternalData_113</vt:lpstr>
      <vt:lpstr>JBH.AX!ExternalData_113</vt:lpstr>
      <vt:lpstr>MQG.AX!ExternalData_113</vt:lpstr>
      <vt:lpstr>NAB.AX!ExternalData_113</vt:lpstr>
      <vt:lpstr>REA.AX!ExternalData_113</vt:lpstr>
      <vt:lpstr>SEK.AX!ExternalData_113</vt:lpstr>
      <vt:lpstr>SYD.AX!ExternalData_113</vt:lpstr>
      <vt:lpstr>TLS.AX!ExternalData_113</vt:lpstr>
      <vt:lpstr>WES.AX!ExternalData_113</vt:lpstr>
      <vt:lpstr>AXJO!ExternalData_114</vt:lpstr>
      <vt:lpstr>BOQ.AX!ExternalData_114</vt:lpstr>
      <vt:lpstr>CRZ.AX!ExternalData_114</vt:lpstr>
      <vt:lpstr>CTX.AX!ExternalData_114</vt:lpstr>
      <vt:lpstr>IRE.AX!ExternalData_114</vt:lpstr>
      <vt:lpstr>JBH.AX!ExternalData_114</vt:lpstr>
      <vt:lpstr>MQG.AX!ExternalData_114</vt:lpstr>
      <vt:lpstr>NAB.AX!ExternalData_114</vt:lpstr>
      <vt:lpstr>REA.AX!ExternalData_114</vt:lpstr>
      <vt:lpstr>SEK.AX!ExternalData_114</vt:lpstr>
      <vt:lpstr>SYD.AX!ExternalData_114</vt:lpstr>
      <vt:lpstr>TLS.AX!ExternalData_114</vt:lpstr>
      <vt:lpstr>WES.AX!ExternalData_114</vt:lpstr>
      <vt:lpstr>AXJO!ExternalData_115</vt:lpstr>
      <vt:lpstr>BOQ.AX!ExternalData_115</vt:lpstr>
      <vt:lpstr>CRZ.AX!ExternalData_115</vt:lpstr>
      <vt:lpstr>CTX.AX!ExternalData_115</vt:lpstr>
      <vt:lpstr>IRE.AX!ExternalData_115</vt:lpstr>
      <vt:lpstr>JBH.AX!ExternalData_115</vt:lpstr>
      <vt:lpstr>MQG.AX!ExternalData_115</vt:lpstr>
      <vt:lpstr>NAB.AX!ExternalData_115</vt:lpstr>
      <vt:lpstr>REA.AX!ExternalData_115</vt:lpstr>
      <vt:lpstr>SEK.AX!ExternalData_115</vt:lpstr>
      <vt:lpstr>SYD.AX!ExternalData_115</vt:lpstr>
      <vt:lpstr>TLS.AX!ExternalData_115</vt:lpstr>
      <vt:lpstr>WES.AX!ExternalData_115</vt:lpstr>
      <vt:lpstr>AXJO!ExternalData_116</vt:lpstr>
      <vt:lpstr>BOQ.AX!ExternalData_116</vt:lpstr>
      <vt:lpstr>CRZ.AX!ExternalData_116</vt:lpstr>
      <vt:lpstr>CTX.AX!ExternalData_116</vt:lpstr>
      <vt:lpstr>IRE.AX!ExternalData_116</vt:lpstr>
      <vt:lpstr>JBH.AX!ExternalData_116</vt:lpstr>
      <vt:lpstr>MQG.AX!ExternalData_116</vt:lpstr>
      <vt:lpstr>NAB.AX!ExternalData_116</vt:lpstr>
      <vt:lpstr>REA.AX!ExternalData_116</vt:lpstr>
      <vt:lpstr>SEK.AX!ExternalData_116</vt:lpstr>
      <vt:lpstr>SYD.AX!ExternalData_116</vt:lpstr>
      <vt:lpstr>TLS.AX!ExternalData_116</vt:lpstr>
      <vt:lpstr>WES.AX!ExternalData_116</vt:lpstr>
      <vt:lpstr>AXJO!ExternalData_117</vt:lpstr>
      <vt:lpstr>BOQ.AX!ExternalData_117</vt:lpstr>
      <vt:lpstr>CRZ.AX!ExternalData_117</vt:lpstr>
      <vt:lpstr>CTX.AX!ExternalData_117</vt:lpstr>
      <vt:lpstr>IRE.AX!ExternalData_117</vt:lpstr>
      <vt:lpstr>JBH.AX!ExternalData_117</vt:lpstr>
      <vt:lpstr>MQG.AX!ExternalData_117</vt:lpstr>
      <vt:lpstr>NAB.AX!ExternalData_117</vt:lpstr>
      <vt:lpstr>REA.AX!ExternalData_117</vt:lpstr>
      <vt:lpstr>SEK.AX!ExternalData_117</vt:lpstr>
      <vt:lpstr>SYD.AX!ExternalData_117</vt:lpstr>
      <vt:lpstr>TLS.AX!ExternalData_117</vt:lpstr>
      <vt:lpstr>WES.AX!ExternalData_117</vt:lpstr>
      <vt:lpstr>AXJO!ExternalData_118</vt:lpstr>
      <vt:lpstr>BOQ.AX!ExternalData_118</vt:lpstr>
      <vt:lpstr>CRZ.AX!ExternalData_118</vt:lpstr>
      <vt:lpstr>CTX.AX!ExternalData_118</vt:lpstr>
      <vt:lpstr>IRE.AX!ExternalData_118</vt:lpstr>
      <vt:lpstr>JBH.AX!ExternalData_118</vt:lpstr>
      <vt:lpstr>MQG.AX!ExternalData_118</vt:lpstr>
      <vt:lpstr>NAB.AX!ExternalData_118</vt:lpstr>
      <vt:lpstr>REA.AX!ExternalData_118</vt:lpstr>
      <vt:lpstr>SEK.AX!ExternalData_118</vt:lpstr>
      <vt:lpstr>SYD.AX!ExternalData_118</vt:lpstr>
      <vt:lpstr>TLS.AX!ExternalData_118</vt:lpstr>
      <vt:lpstr>WES.AX!ExternalData_118</vt:lpstr>
      <vt:lpstr>AXJO!ExternalData_119</vt:lpstr>
      <vt:lpstr>BOQ.AX!ExternalData_119</vt:lpstr>
      <vt:lpstr>CRZ.AX!ExternalData_119</vt:lpstr>
      <vt:lpstr>CTX.AX!ExternalData_119</vt:lpstr>
      <vt:lpstr>IRE.AX!ExternalData_119</vt:lpstr>
      <vt:lpstr>JBH.AX!ExternalData_119</vt:lpstr>
      <vt:lpstr>MQG.AX!ExternalData_119</vt:lpstr>
      <vt:lpstr>NAB.AX!ExternalData_119</vt:lpstr>
      <vt:lpstr>REA.AX!ExternalData_119</vt:lpstr>
      <vt:lpstr>SEK.AX!ExternalData_119</vt:lpstr>
      <vt:lpstr>SYD.AX!ExternalData_119</vt:lpstr>
      <vt:lpstr>TLS.AX!ExternalData_119</vt:lpstr>
      <vt:lpstr>WES.AX!ExternalData_119</vt:lpstr>
      <vt:lpstr>AXJO!ExternalData_12</vt:lpstr>
      <vt:lpstr>BOQ.AX!ExternalData_12</vt:lpstr>
      <vt:lpstr>CBA.AX!ExternalData_12</vt:lpstr>
      <vt:lpstr>CRZ.AX!ExternalData_12</vt:lpstr>
      <vt:lpstr>CTX.AX!ExternalData_12</vt:lpstr>
      <vt:lpstr>EOD_T_Data!ExternalData_12</vt:lpstr>
      <vt:lpstr>EOD_T1_Data!ExternalData_12</vt:lpstr>
      <vt:lpstr>EOM_Data!ExternalData_12</vt:lpstr>
      <vt:lpstr>EOY_Data!ExternalData_12</vt:lpstr>
      <vt:lpstr>GMA.AX!ExternalData_12</vt:lpstr>
      <vt:lpstr>IRE.AX!ExternalData_12</vt:lpstr>
      <vt:lpstr>JBH.AX!ExternalData_12</vt:lpstr>
      <vt:lpstr>MQG.AX!ExternalData_12</vt:lpstr>
      <vt:lpstr>MTS.AX!ExternalData_12</vt:lpstr>
      <vt:lpstr>MYR.AX!ExternalData_12</vt:lpstr>
      <vt:lpstr>NAB.AX!ExternalData_12</vt:lpstr>
      <vt:lpstr>NST.AX!ExternalData_12</vt:lpstr>
      <vt:lpstr>RBA_Bonds!ExternalData_12</vt:lpstr>
      <vt:lpstr>RBA_FX!ExternalData_12</vt:lpstr>
      <vt:lpstr>REA.AX!ExternalData_12</vt:lpstr>
      <vt:lpstr>SEK.AX!ExternalData_12</vt:lpstr>
      <vt:lpstr>SYD.AX!ExternalData_12</vt:lpstr>
      <vt:lpstr>TLS.AX!ExternalData_12</vt:lpstr>
      <vt:lpstr>WES.AX!ExternalData_12</vt:lpstr>
      <vt:lpstr>AXJO!ExternalData_120</vt:lpstr>
      <vt:lpstr>BOQ.AX!ExternalData_120</vt:lpstr>
      <vt:lpstr>CRZ.AX!ExternalData_120</vt:lpstr>
      <vt:lpstr>CTX.AX!ExternalData_120</vt:lpstr>
      <vt:lpstr>IRE.AX!ExternalData_120</vt:lpstr>
      <vt:lpstr>JBH.AX!ExternalData_120</vt:lpstr>
      <vt:lpstr>MQG.AX!ExternalData_120</vt:lpstr>
      <vt:lpstr>NAB.AX!ExternalData_120</vt:lpstr>
      <vt:lpstr>REA.AX!ExternalData_120</vt:lpstr>
      <vt:lpstr>SEK.AX!ExternalData_120</vt:lpstr>
      <vt:lpstr>SYD.AX!ExternalData_120</vt:lpstr>
      <vt:lpstr>TLS.AX!ExternalData_120</vt:lpstr>
      <vt:lpstr>WES.AX!ExternalData_120</vt:lpstr>
      <vt:lpstr>AXJO!ExternalData_121</vt:lpstr>
      <vt:lpstr>BOQ.AX!ExternalData_121</vt:lpstr>
      <vt:lpstr>CRZ.AX!ExternalData_121</vt:lpstr>
      <vt:lpstr>CTX.AX!ExternalData_121</vt:lpstr>
      <vt:lpstr>IRE.AX!ExternalData_121</vt:lpstr>
      <vt:lpstr>JBH.AX!ExternalData_121</vt:lpstr>
      <vt:lpstr>MQG.AX!ExternalData_121</vt:lpstr>
      <vt:lpstr>NAB.AX!ExternalData_121</vt:lpstr>
      <vt:lpstr>REA.AX!ExternalData_121</vt:lpstr>
      <vt:lpstr>SEK.AX!ExternalData_121</vt:lpstr>
      <vt:lpstr>SYD.AX!ExternalData_121</vt:lpstr>
      <vt:lpstr>TLS.AX!ExternalData_121</vt:lpstr>
      <vt:lpstr>WES.AX!ExternalData_121</vt:lpstr>
      <vt:lpstr>AXJO!ExternalData_122</vt:lpstr>
      <vt:lpstr>BOQ.AX!ExternalData_122</vt:lpstr>
      <vt:lpstr>CRZ.AX!ExternalData_122</vt:lpstr>
      <vt:lpstr>CTX.AX!ExternalData_122</vt:lpstr>
      <vt:lpstr>IRE.AX!ExternalData_122</vt:lpstr>
      <vt:lpstr>JBH.AX!ExternalData_122</vt:lpstr>
      <vt:lpstr>MQG.AX!ExternalData_122</vt:lpstr>
      <vt:lpstr>NAB.AX!ExternalData_122</vt:lpstr>
      <vt:lpstr>REA.AX!ExternalData_122</vt:lpstr>
      <vt:lpstr>SEK.AX!ExternalData_122</vt:lpstr>
      <vt:lpstr>SYD.AX!ExternalData_122</vt:lpstr>
      <vt:lpstr>TLS.AX!ExternalData_122</vt:lpstr>
      <vt:lpstr>WES.AX!ExternalData_122</vt:lpstr>
      <vt:lpstr>AXJO!ExternalData_123</vt:lpstr>
      <vt:lpstr>BOQ.AX!ExternalData_123</vt:lpstr>
      <vt:lpstr>CRZ.AX!ExternalData_123</vt:lpstr>
      <vt:lpstr>CTX.AX!ExternalData_123</vt:lpstr>
      <vt:lpstr>IRE.AX!ExternalData_123</vt:lpstr>
      <vt:lpstr>JBH.AX!ExternalData_123</vt:lpstr>
      <vt:lpstr>MQG.AX!ExternalData_123</vt:lpstr>
      <vt:lpstr>NAB.AX!ExternalData_123</vt:lpstr>
      <vt:lpstr>REA.AX!ExternalData_123</vt:lpstr>
      <vt:lpstr>SEK.AX!ExternalData_123</vt:lpstr>
      <vt:lpstr>SYD.AX!ExternalData_123</vt:lpstr>
      <vt:lpstr>TLS.AX!ExternalData_123</vt:lpstr>
      <vt:lpstr>WES.AX!ExternalData_123</vt:lpstr>
      <vt:lpstr>AXJO!ExternalData_124</vt:lpstr>
      <vt:lpstr>BOQ.AX!ExternalData_124</vt:lpstr>
      <vt:lpstr>CRZ.AX!ExternalData_124</vt:lpstr>
      <vt:lpstr>CTX.AX!ExternalData_124</vt:lpstr>
      <vt:lpstr>IRE.AX!ExternalData_124</vt:lpstr>
      <vt:lpstr>JBH.AX!ExternalData_124</vt:lpstr>
      <vt:lpstr>MQG.AX!ExternalData_124</vt:lpstr>
      <vt:lpstr>NAB.AX!ExternalData_124</vt:lpstr>
      <vt:lpstr>REA.AX!ExternalData_124</vt:lpstr>
      <vt:lpstr>SEK.AX!ExternalData_124</vt:lpstr>
      <vt:lpstr>SYD.AX!ExternalData_124</vt:lpstr>
      <vt:lpstr>TLS.AX!ExternalData_124</vt:lpstr>
      <vt:lpstr>WES.AX!ExternalData_124</vt:lpstr>
      <vt:lpstr>AXJO!ExternalData_125</vt:lpstr>
      <vt:lpstr>BOQ.AX!ExternalData_125</vt:lpstr>
      <vt:lpstr>CRZ.AX!ExternalData_125</vt:lpstr>
      <vt:lpstr>CTX.AX!ExternalData_125</vt:lpstr>
      <vt:lpstr>IRE.AX!ExternalData_125</vt:lpstr>
      <vt:lpstr>JBH.AX!ExternalData_125</vt:lpstr>
      <vt:lpstr>MQG.AX!ExternalData_125</vt:lpstr>
      <vt:lpstr>NAB.AX!ExternalData_125</vt:lpstr>
      <vt:lpstr>REA.AX!ExternalData_125</vt:lpstr>
      <vt:lpstr>SEK.AX!ExternalData_125</vt:lpstr>
      <vt:lpstr>SYD.AX!ExternalData_125</vt:lpstr>
      <vt:lpstr>TLS.AX!ExternalData_125</vt:lpstr>
      <vt:lpstr>AXJO!ExternalData_126</vt:lpstr>
      <vt:lpstr>BOQ.AX!ExternalData_126</vt:lpstr>
      <vt:lpstr>CRZ.AX!ExternalData_126</vt:lpstr>
      <vt:lpstr>CTX.AX!ExternalData_126</vt:lpstr>
      <vt:lpstr>IRE.AX!ExternalData_126</vt:lpstr>
      <vt:lpstr>JBH.AX!ExternalData_126</vt:lpstr>
      <vt:lpstr>MQG.AX!ExternalData_126</vt:lpstr>
      <vt:lpstr>NAB.AX!ExternalData_126</vt:lpstr>
      <vt:lpstr>REA.AX!ExternalData_126</vt:lpstr>
      <vt:lpstr>SEK.AX!ExternalData_126</vt:lpstr>
      <vt:lpstr>SYD.AX!ExternalData_126</vt:lpstr>
      <vt:lpstr>TLS.AX!ExternalData_126</vt:lpstr>
      <vt:lpstr>WES.AX!ExternalData_126</vt:lpstr>
      <vt:lpstr>AXJO!ExternalData_127</vt:lpstr>
      <vt:lpstr>BOQ.AX!ExternalData_127</vt:lpstr>
      <vt:lpstr>CRZ.AX!ExternalData_127</vt:lpstr>
      <vt:lpstr>CTX.AX!ExternalData_127</vt:lpstr>
      <vt:lpstr>IRE.AX!ExternalData_127</vt:lpstr>
      <vt:lpstr>JBH.AX!ExternalData_127</vt:lpstr>
      <vt:lpstr>MQG.AX!ExternalData_127</vt:lpstr>
      <vt:lpstr>NAB.AX!ExternalData_127</vt:lpstr>
      <vt:lpstr>REA.AX!ExternalData_127</vt:lpstr>
      <vt:lpstr>SEK.AX!ExternalData_127</vt:lpstr>
      <vt:lpstr>SYD.AX!ExternalData_127</vt:lpstr>
      <vt:lpstr>TLS.AX!ExternalData_127</vt:lpstr>
      <vt:lpstr>WES.AX!ExternalData_127</vt:lpstr>
      <vt:lpstr>AXJO!ExternalData_128</vt:lpstr>
      <vt:lpstr>BOQ.AX!ExternalData_128</vt:lpstr>
      <vt:lpstr>CRZ.AX!ExternalData_128</vt:lpstr>
      <vt:lpstr>CTX.AX!ExternalData_128</vt:lpstr>
      <vt:lpstr>IRE.AX!ExternalData_128</vt:lpstr>
      <vt:lpstr>JBH.AX!ExternalData_128</vt:lpstr>
      <vt:lpstr>MQG.AX!ExternalData_128</vt:lpstr>
      <vt:lpstr>NAB.AX!ExternalData_128</vt:lpstr>
      <vt:lpstr>REA.AX!ExternalData_128</vt:lpstr>
      <vt:lpstr>SEK.AX!ExternalData_128</vt:lpstr>
      <vt:lpstr>SYD.AX!ExternalData_128</vt:lpstr>
      <vt:lpstr>TLS.AX!ExternalData_128</vt:lpstr>
      <vt:lpstr>WES.AX!ExternalData_128</vt:lpstr>
      <vt:lpstr>BOQ.AX!ExternalData_129</vt:lpstr>
      <vt:lpstr>CRZ.AX!ExternalData_129</vt:lpstr>
      <vt:lpstr>CTX.AX!ExternalData_129</vt:lpstr>
      <vt:lpstr>IRE.AX!ExternalData_129</vt:lpstr>
      <vt:lpstr>JBH.AX!ExternalData_129</vt:lpstr>
      <vt:lpstr>MQG.AX!ExternalData_129</vt:lpstr>
      <vt:lpstr>NAB.AX!ExternalData_129</vt:lpstr>
      <vt:lpstr>REA.AX!ExternalData_129</vt:lpstr>
      <vt:lpstr>SEK.AX!ExternalData_129</vt:lpstr>
      <vt:lpstr>SYD.AX!ExternalData_129</vt:lpstr>
      <vt:lpstr>TLS.AX!ExternalData_129</vt:lpstr>
      <vt:lpstr>WES.AX!ExternalData_129</vt:lpstr>
      <vt:lpstr>AXJO!ExternalData_13</vt:lpstr>
      <vt:lpstr>BOQ.AX!ExternalData_13</vt:lpstr>
      <vt:lpstr>CBA.AX!ExternalData_13</vt:lpstr>
      <vt:lpstr>CRZ.AX!ExternalData_13</vt:lpstr>
      <vt:lpstr>CTX.AX!ExternalData_13</vt:lpstr>
      <vt:lpstr>EOD_T_Data!ExternalData_13</vt:lpstr>
      <vt:lpstr>EOD_T1_Data!ExternalData_13</vt:lpstr>
      <vt:lpstr>EOM_Data!ExternalData_13</vt:lpstr>
      <vt:lpstr>EOY_Data!ExternalData_13</vt:lpstr>
      <vt:lpstr>GMA.AX!ExternalData_13</vt:lpstr>
      <vt:lpstr>IRE.AX!ExternalData_13</vt:lpstr>
      <vt:lpstr>JBH.AX!ExternalData_13</vt:lpstr>
      <vt:lpstr>MQG.AX!ExternalData_13</vt:lpstr>
      <vt:lpstr>MTS.AX!ExternalData_13</vt:lpstr>
      <vt:lpstr>MYR.AX!ExternalData_13</vt:lpstr>
      <vt:lpstr>NAB.AX!ExternalData_13</vt:lpstr>
      <vt:lpstr>NST.AX!ExternalData_13</vt:lpstr>
      <vt:lpstr>RBA_Bonds!ExternalData_13</vt:lpstr>
      <vt:lpstr>RBA_FX!ExternalData_13</vt:lpstr>
      <vt:lpstr>REA.AX!ExternalData_13</vt:lpstr>
      <vt:lpstr>SEK.AX!ExternalData_13</vt:lpstr>
      <vt:lpstr>SYD.AX!ExternalData_13</vt:lpstr>
      <vt:lpstr>TLS.AX!ExternalData_13</vt:lpstr>
      <vt:lpstr>WES.AX!ExternalData_13</vt:lpstr>
      <vt:lpstr>BOQ.AX!ExternalData_130</vt:lpstr>
      <vt:lpstr>CRZ.AX!ExternalData_130</vt:lpstr>
      <vt:lpstr>CTX.AX!ExternalData_130</vt:lpstr>
      <vt:lpstr>IRE.AX!ExternalData_130</vt:lpstr>
      <vt:lpstr>JBH.AX!ExternalData_130</vt:lpstr>
      <vt:lpstr>MQG.AX!ExternalData_130</vt:lpstr>
      <vt:lpstr>NAB.AX!ExternalData_130</vt:lpstr>
      <vt:lpstr>REA.AX!ExternalData_130</vt:lpstr>
      <vt:lpstr>SEK.AX!ExternalData_130</vt:lpstr>
      <vt:lpstr>SYD.AX!ExternalData_130</vt:lpstr>
      <vt:lpstr>TLS.AX!ExternalData_130</vt:lpstr>
      <vt:lpstr>WES.AX!ExternalData_130</vt:lpstr>
      <vt:lpstr>BOQ.AX!ExternalData_131</vt:lpstr>
      <vt:lpstr>CRZ.AX!ExternalData_131</vt:lpstr>
      <vt:lpstr>CTX.AX!ExternalData_131</vt:lpstr>
      <vt:lpstr>IRE.AX!ExternalData_131</vt:lpstr>
      <vt:lpstr>JBH.AX!ExternalData_131</vt:lpstr>
      <vt:lpstr>MQG.AX!ExternalData_131</vt:lpstr>
      <vt:lpstr>NAB.AX!ExternalData_131</vt:lpstr>
      <vt:lpstr>REA.AX!ExternalData_131</vt:lpstr>
      <vt:lpstr>SEK.AX!ExternalData_131</vt:lpstr>
      <vt:lpstr>SYD.AX!ExternalData_131</vt:lpstr>
      <vt:lpstr>TLS.AX!ExternalData_131</vt:lpstr>
      <vt:lpstr>WES.AX!ExternalData_131</vt:lpstr>
      <vt:lpstr>BOQ.AX!ExternalData_132</vt:lpstr>
      <vt:lpstr>CRZ.AX!ExternalData_132</vt:lpstr>
      <vt:lpstr>CTX.AX!ExternalData_132</vt:lpstr>
      <vt:lpstr>IRE.AX!ExternalData_132</vt:lpstr>
      <vt:lpstr>JBH.AX!ExternalData_132</vt:lpstr>
      <vt:lpstr>MQG.AX!ExternalData_132</vt:lpstr>
      <vt:lpstr>NAB.AX!ExternalData_132</vt:lpstr>
      <vt:lpstr>REA.AX!ExternalData_132</vt:lpstr>
      <vt:lpstr>SEK.AX!ExternalData_132</vt:lpstr>
      <vt:lpstr>SYD.AX!ExternalData_132</vt:lpstr>
      <vt:lpstr>TLS.AX!ExternalData_132</vt:lpstr>
      <vt:lpstr>BOQ.AX!ExternalData_133</vt:lpstr>
      <vt:lpstr>CRZ.AX!ExternalData_133</vt:lpstr>
      <vt:lpstr>CTX.AX!ExternalData_133</vt:lpstr>
      <vt:lpstr>IRE.AX!ExternalData_133</vt:lpstr>
      <vt:lpstr>JBH.AX!ExternalData_133</vt:lpstr>
      <vt:lpstr>MQG.AX!ExternalData_133</vt:lpstr>
      <vt:lpstr>NAB.AX!ExternalData_133</vt:lpstr>
      <vt:lpstr>REA.AX!ExternalData_133</vt:lpstr>
      <vt:lpstr>SEK.AX!ExternalData_133</vt:lpstr>
      <vt:lpstr>SYD.AX!ExternalData_133</vt:lpstr>
      <vt:lpstr>TLS.AX!ExternalData_133</vt:lpstr>
      <vt:lpstr>BOQ.AX!ExternalData_134</vt:lpstr>
      <vt:lpstr>CRZ.AX!ExternalData_134</vt:lpstr>
      <vt:lpstr>CTX.AX!ExternalData_134</vt:lpstr>
      <vt:lpstr>IRE.AX!ExternalData_134</vt:lpstr>
      <vt:lpstr>JBH.AX!ExternalData_134</vt:lpstr>
      <vt:lpstr>MQG.AX!ExternalData_134</vt:lpstr>
      <vt:lpstr>NAB.AX!ExternalData_134</vt:lpstr>
      <vt:lpstr>REA.AX!ExternalData_134</vt:lpstr>
      <vt:lpstr>SEK.AX!ExternalData_134</vt:lpstr>
      <vt:lpstr>SYD.AX!ExternalData_134</vt:lpstr>
      <vt:lpstr>TLS.AX!ExternalData_134</vt:lpstr>
      <vt:lpstr>BOQ.AX!ExternalData_135</vt:lpstr>
      <vt:lpstr>AXJO!ExternalData_14</vt:lpstr>
      <vt:lpstr>BOQ.AX!ExternalData_14</vt:lpstr>
      <vt:lpstr>CBA.AX!ExternalData_14</vt:lpstr>
      <vt:lpstr>CRZ.AX!ExternalData_14</vt:lpstr>
      <vt:lpstr>CTX.AX!ExternalData_14</vt:lpstr>
      <vt:lpstr>EOD_T_Data!ExternalData_14</vt:lpstr>
      <vt:lpstr>EOD_T1_Data!ExternalData_14</vt:lpstr>
      <vt:lpstr>EOM_Data!ExternalData_14</vt:lpstr>
      <vt:lpstr>EOY_Data!ExternalData_14</vt:lpstr>
      <vt:lpstr>GMA.AX!ExternalData_14</vt:lpstr>
      <vt:lpstr>IRE.AX!ExternalData_14</vt:lpstr>
      <vt:lpstr>JBH.AX!ExternalData_14</vt:lpstr>
      <vt:lpstr>MQG.AX!ExternalData_14</vt:lpstr>
      <vt:lpstr>MTS.AX!ExternalData_14</vt:lpstr>
      <vt:lpstr>MYR.AX!ExternalData_14</vt:lpstr>
      <vt:lpstr>NAB.AX!ExternalData_14</vt:lpstr>
      <vt:lpstr>NST.AX!ExternalData_14</vt:lpstr>
      <vt:lpstr>RBA_Bonds!ExternalData_14</vt:lpstr>
      <vt:lpstr>RBA_FX!ExternalData_14</vt:lpstr>
      <vt:lpstr>REA.AX!ExternalData_14</vt:lpstr>
      <vt:lpstr>SEK.AX!ExternalData_14</vt:lpstr>
      <vt:lpstr>SYD.AX!ExternalData_14</vt:lpstr>
      <vt:lpstr>TLS.AX!ExternalData_14</vt:lpstr>
      <vt:lpstr>WES.AX!ExternalData_14</vt:lpstr>
      <vt:lpstr>AXJO!ExternalData_15</vt:lpstr>
      <vt:lpstr>BOQ.AX!ExternalData_15</vt:lpstr>
      <vt:lpstr>CBA.AX!ExternalData_15</vt:lpstr>
      <vt:lpstr>CRZ.AX!ExternalData_15</vt:lpstr>
      <vt:lpstr>CTX.AX!ExternalData_15</vt:lpstr>
      <vt:lpstr>EOD_T_Data!ExternalData_15</vt:lpstr>
      <vt:lpstr>EOD_T1_Data!ExternalData_15</vt:lpstr>
      <vt:lpstr>EOM_Data!ExternalData_15</vt:lpstr>
      <vt:lpstr>EOY_Data!ExternalData_15</vt:lpstr>
      <vt:lpstr>GMA.AX!ExternalData_15</vt:lpstr>
      <vt:lpstr>IRE.AX!ExternalData_15</vt:lpstr>
      <vt:lpstr>JBH.AX!ExternalData_15</vt:lpstr>
      <vt:lpstr>MQG.AX!ExternalData_15</vt:lpstr>
      <vt:lpstr>MTS.AX!ExternalData_15</vt:lpstr>
      <vt:lpstr>MYR.AX!ExternalData_15</vt:lpstr>
      <vt:lpstr>NAB.AX!ExternalData_15</vt:lpstr>
      <vt:lpstr>NST.AX!ExternalData_15</vt:lpstr>
      <vt:lpstr>RBA_Bonds!ExternalData_15</vt:lpstr>
      <vt:lpstr>RBA_FX!ExternalData_15</vt:lpstr>
      <vt:lpstr>REA.AX!ExternalData_15</vt:lpstr>
      <vt:lpstr>SEK.AX!ExternalData_15</vt:lpstr>
      <vt:lpstr>SYD.AX!ExternalData_15</vt:lpstr>
      <vt:lpstr>TLS.AX!ExternalData_15</vt:lpstr>
      <vt:lpstr>WES.AX!ExternalData_15</vt:lpstr>
      <vt:lpstr>AXJO!ExternalData_16</vt:lpstr>
      <vt:lpstr>BOQ.AX!ExternalData_16</vt:lpstr>
      <vt:lpstr>CBA.AX!ExternalData_16</vt:lpstr>
      <vt:lpstr>CRZ.AX!ExternalData_16</vt:lpstr>
      <vt:lpstr>CTX.AX!ExternalData_16</vt:lpstr>
      <vt:lpstr>EOD_T_Data!ExternalData_16</vt:lpstr>
      <vt:lpstr>EOD_T1_Data!ExternalData_16</vt:lpstr>
      <vt:lpstr>EOM_Data!ExternalData_16</vt:lpstr>
      <vt:lpstr>EOY_Data!ExternalData_16</vt:lpstr>
      <vt:lpstr>GMA.AX!ExternalData_16</vt:lpstr>
      <vt:lpstr>IRE.AX!ExternalData_16</vt:lpstr>
      <vt:lpstr>JBH.AX!ExternalData_16</vt:lpstr>
      <vt:lpstr>MQG.AX!ExternalData_16</vt:lpstr>
      <vt:lpstr>MTS.AX!ExternalData_16</vt:lpstr>
      <vt:lpstr>MYR.AX!ExternalData_16</vt:lpstr>
      <vt:lpstr>NAB.AX!ExternalData_16</vt:lpstr>
      <vt:lpstr>NST.AX!ExternalData_16</vt:lpstr>
      <vt:lpstr>RBA_Bonds!ExternalData_16</vt:lpstr>
      <vt:lpstr>RBA_FX!ExternalData_16</vt:lpstr>
      <vt:lpstr>REA.AX!ExternalData_16</vt:lpstr>
      <vt:lpstr>SEK.AX!ExternalData_16</vt:lpstr>
      <vt:lpstr>SYD.AX!ExternalData_16</vt:lpstr>
      <vt:lpstr>TLS.AX!ExternalData_16</vt:lpstr>
      <vt:lpstr>WES.AX!ExternalData_16</vt:lpstr>
      <vt:lpstr>AXJO!ExternalData_17</vt:lpstr>
      <vt:lpstr>BOQ.AX!ExternalData_17</vt:lpstr>
      <vt:lpstr>CBA.AX!ExternalData_17</vt:lpstr>
      <vt:lpstr>CRZ.AX!ExternalData_17</vt:lpstr>
      <vt:lpstr>CTX.AX!ExternalData_17</vt:lpstr>
      <vt:lpstr>EOD_T_Data!ExternalData_17</vt:lpstr>
      <vt:lpstr>EOD_T1_Data!ExternalData_17</vt:lpstr>
      <vt:lpstr>EOM_Data!ExternalData_17</vt:lpstr>
      <vt:lpstr>EOY_Data!ExternalData_17</vt:lpstr>
      <vt:lpstr>GMA.AX!ExternalData_17</vt:lpstr>
      <vt:lpstr>IRE.AX!ExternalData_17</vt:lpstr>
      <vt:lpstr>JBH.AX!ExternalData_17</vt:lpstr>
      <vt:lpstr>MQG.AX!ExternalData_17</vt:lpstr>
      <vt:lpstr>MTS.AX!ExternalData_17</vt:lpstr>
      <vt:lpstr>MYR.AX!ExternalData_17</vt:lpstr>
      <vt:lpstr>NAB.AX!ExternalData_17</vt:lpstr>
      <vt:lpstr>NST.AX!ExternalData_17</vt:lpstr>
      <vt:lpstr>RBA_Bonds!ExternalData_17</vt:lpstr>
      <vt:lpstr>RBA_FX!ExternalData_17</vt:lpstr>
      <vt:lpstr>REA.AX!ExternalData_17</vt:lpstr>
      <vt:lpstr>SEK.AX!ExternalData_17</vt:lpstr>
      <vt:lpstr>SYD.AX!ExternalData_17</vt:lpstr>
      <vt:lpstr>TLS.AX!ExternalData_17</vt:lpstr>
      <vt:lpstr>WES.AX!ExternalData_17</vt:lpstr>
      <vt:lpstr>AXJO!ExternalData_18</vt:lpstr>
      <vt:lpstr>BOQ.AX!ExternalData_18</vt:lpstr>
      <vt:lpstr>CBA.AX!ExternalData_18</vt:lpstr>
      <vt:lpstr>CRZ.AX!ExternalData_18</vt:lpstr>
      <vt:lpstr>CTX.AX!ExternalData_18</vt:lpstr>
      <vt:lpstr>EOD_T_Data!ExternalData_18</vt:lpstr>
      <vt:lpstr>EOD_T1_Data!ExternalData_18</vt:lpstr>
      <vt:lpstr>EOM_Data!ExternalData_18</vt:lpstr>
      <vt:lpstr>EOY_Data!ExternalData_18</vt:lpstr>
      <vt:lpstr>GMA.AX!ExternalData_18</vt:lpstr>
      <vt:lpstr>IRE.AX!ExternalData_18</vt:lpstr>
      <vt:lpstr>JBH.AX!ExternalData_18</vt:lpstr>
      <vt:lpstr>MQG.AX!ExternalData_18</vt:lpstr>
      <vt:lpstr>MTS.AX!ExternalData_18</vt:lpstr>
      <vt:lpstr>MYR.AX!ExternalData_18</vt:lpstr>
      <vt:lpstr>NAB.AX!ExternalData_18</vt:lpstr>
      <vt:lpstr>NST.AX!ExternalData_18</vt:lpstr>
      <vt:lpstr>RBA_Bonds!ExternalData_18</vt:lpstr>
      <vt:lpstr>RBA_FX!ExternalData_18</vt:lpstr>
      <vt:lpstr>REA.AX!ExternalData_18</vt:lpstr>
      <vt:lpstr>SEK.AX!ExternalData_18</vt:lpstr>
      <vt:lpstr>SYD.AX!ExternalData_18</vt:lpstr>
      <vt:lpstr>TLS.AX!ExternalData_18</vt:lpstr>
      <vt:lpstr>WES.AX!ExternalData_18</vt:lpstr>
      <vt:lpstr>AXJO!ExternalData_19</vt:lpstr>
      <vt:lpstr>BOQ.AX!ExternalData_19</vt:lpstr>
      <vt:lpstr>CBA.AX!ExternalData_19</vt:lpstr>
      <vt:lpstr>CRZ.AX!ExternalData_19</vt:lpstr>
      <vt:lpstr>CTX.AX!ExternalData_19</vt:lpstr>
      <vt:lpstr>EOD_T_Data!ExternalData_19</vt:lpstr>
      <vt:lpstr>EOD_T1_Data!ExternalData_19</vt:lpstr>
      <vt:lpstr>EOM_Data!ExternalData_19</vt:lpstr>
      <vt:lpstr>EOY_Data!ExternalData_19</vt:lpstr>
      <vt:lpstr>GMA.AX!ExternalData_19</vt:lpstr>
      <vt:lpstr>IRE.AX!ExternalData_19</vt:lpstr>
      <vt:lpstr>JBH.AX!ExternalData_19</vt:lpstr>
      <vt:lpstr>MQG.AX!ExternalData_19</vt:lpstr>
      <vt:lpstr>MTS.AX!ExternalData_19</vt:lpstr>
      <vt:lpstr>MYR.AX!ExternalData_19</vt:lpstr>
      <vt:lpstr>NAB.AX!ExternalData_19</vt:lpstr>
      <vt:lpstr>NST.AX!ExternalData_19</vt:lpstr>
      <vt:lpstr>RBA_Bonds!ExternalData_19</vt:lpstr>
      <vt:lpstr>RBA_FX!ExternalData_19</vt:lpstr>
      <vt:lpstr>REA.AX!ExternalData_19</vt:lpstr>
      <vt:lpstr>SEK.AX!ExternalData_19</vt:lpstr>
      <vt:lpstr>SYD.AX!ExternalData_19</vt:lpstr>
      <vt:lpstr>TLS.AX!ExternalData_19</vt:lpstr>
      <vt:lpstr>WES.AX!ExternalData_19</vt:lpstr>
      <vt:lpstr>AXJO!ExternalData_2</vt:lpstr>
      <vt:lpstr>BOQ.AX!ExternalData_2</vt:lpstr>
      <vt:lpstr>CBA.AX!ExternalData_2</vt:lpstr>
      <vt:lpstr>CRZ.AX!ExternalData_2</vt:lpstr>
      <vt:lpstr>CTX.AX!ExternalData_2</vt:lpstr>
      <vt:lpstr>EOD_T_Data!ExternalData_2</vt:lpstr>
      <vt:lpstr>EOD_T1_Data!ExternalData_2</vt:lpstr>
      <vt:lpstr>EOM_Data!ExternalData_2</vt:lpstr>
      <vt:lpstr>EOY_Data!ExternalData_2</vt:lpstr>
      <vt:lpstr>GMA.AX!ExternalData_2</vt:lpstr>
      <vt:lpstr>IRE.AX!ExternalData_2</vt:lpstr>
      <vt:lpstr>JBH.AX!ExternalData_2</vt:lpstr>
      <vt:lpstr>MQG.AX!ExternalData_2</vt:lpstr>
      <vt:lpstr>MTS.AX!ExternalData_2</vt:lpstr>
      <vt:lpstr>MYR.AX!ExternalData_2</vt:lpstr>
      <vt:lpstr>NAB.AX!ExternalData_2</vt:lpstr>
      <vt:lpstr>NST.AX!ExternalData_2</vt:lpstr>
      <vt:lpstr>RBA_Bonds!ExternalData_2</vt:lpstr>
      <vt:lpstr>RBA_FX!ExternalData_2</vt:lpstr>
      <vt:lpstr>REA.AX!ExternalData_2</vt:lpstr>
      <vt:lpstr>SEK.AX!ExternalData_2</vt:lpstr>
      <vt:lpstr>SYD.AX!ExternalData_2</vt:lpstr>
      <vt:lpstr>TLS.AX!ExternalData_2</vt:lpstr>
      <vt:lpstr>WES.AX!ExternalData_2</vt:lpstr>
      <vt:lpstr>AXJO!ExternalData_20</vt:lpstr>
      <vt:lpstr>BOQ.AX!ExternalData_20</vt:lpstr>
      <vt:lpstr>CBA.AX!ExternalData_20</vt:lpstr>
      <vt:lpstr>CRZ.AX!ExternalData_20</vt:lpstr>
      <vt:lpstr>CTX.AX!ExternalData_20</vt:lpstr>
      <vt:lpstr>EOD_T_Data!ExternalData_20</vt:lpstr>
      <vt:lpstr>EOD_T1_Data!ExternalData_20</vt:lpstr>
      <vt:lpstr>EOM_Data!ExternalData_20</vt:lpstr>
      <vt:lpstr>EOY_Data!ExternalData_20</vt:lpstr>
      <vt:lpstr>GMA.AX!ExternalData_20</vt:lpstr>
      <vt:lpstr>IRE.AX!ExternalData_20</vt:lpstr>
      <vt:lpstr>JBH.AX!ExternalData_20</vt:lpstr>
      <vt:lpstr>MQG.AX!ExternalData_20</vt:lpstr>
      <vt:lpstr>MTS.AX!ExternalData_20</vt:lpstr>
      <vt:lpstr>MYR.AX!ExternalData_20</vt:lpstr>
      <vt:lpstr>NAB.AX!ExternalData_20</vt:lpstr>
      <vt:lpstr>NST.AX!ExternalData_20</vt:lpstr>
      <vt:lpstr>RBA_Bonds!ExternalData_20</vt:lpstr>
      <vt:lpstr>RBA_FX!ExternalData_20</vt:lpstr>
      <vt:lpstr>REA.AX!ExternalData_20</vt:lpstr>
      <vt:lpstr>SEK.AX!ExternalData_20</vt:lpstr>
      <vt:lpstr>SYD.AX!ExternalData_20</vt:lpstr>
      <vt:lpstr>TLS.AX!ExternalData_20</vt:lpstr>
      <vt:lpstr>WES.AX!ExternalData_20</vt:lpstr>
      <vt:lpstr>AXJO!ExternalData_21</vt:lpstr>
      <vt:lpstr>BOQ.AX!ExternalData_21</vt:lpstr>
      <vt:lpstr>CBA.AX!ExternalData_21</vt:lpstr>
      <vt:lpstr>CRZ.AX!ExternalData_21</vt:lpstr>
      <vt:lpstr>CTX.AX!ExternalData_21</vt:lpstr>
      <vt:lpstr>EOD_T_Data!ExternalData_21</vt:lpstr>
      <vt:lpstr>EOD_T1_Data!ExternalData_21</vt:lpstr>
      <vt:lpstr>EOM_Data!ExternalData_21</vt:lpstr>
      <vt:lpstr>EOY_Data!ExternalData_21</vt:lpstr>
      <vt:lpstr>GMA.AX!ExternalData_21</vt:lpstr>
      <vt:lpstr>IRE.AX!ExternalData_21</vt:lpstr>
      <vt:lpstr>JBH.AX!ExternalData_21</vt:lpstr>
      <vt:lpstr>MQG.AX!ExternalData_21</vt:lpstr>
      <vt:lpstr>MTS.AX!ExternalData_21</vt:lpstr>
      <vt:lpstr>MYR.AX!ExternalData_21</vt:lpstr>
      <vt:lpstr>NAB.AX!ExternalData_21</vt:lpstr>
      <vt:lpstr>NST.AX!ExternalData_21</vt:lpstr>
      <vt:lpstr>RBA_Bonds!ExternalData_21</vt:lpstr>
      <vt:lpstr>RBA_FX!ExternalData_21</vt:lpstr>
      <vt:lpstr>REA.AX!ExternalData_21</vt:lpstr>
      <vt:lpstr>SEK.AX!ExternalData_21</vt:lpstr>
      <vt:lpstr>SYD.AX!ExternalData_21</vt:lpstr>
      <vt:lpstr>TLS.AX!ExternalData_21</vt:lpstr>
      <vt:lpstr>WES.AX!ExternalData_21</vt:lpstr>
      <vt:lpstr>AXJO!ExternalData_22</vt:lpstr>
      <vt:lpstr>BOQ.AX!ExternalData_22</vt:lpstr>
      <vt:lpstr>CBA.AX!ExternalData_22</vt:lpstr>
      <vt:lpstr>CRZ.AX!ExternalData_22</vt:lpstr>
      <vt:lpstr>CTX.AX!ExternalData_22</vt:lpstr>
      <vt:lpstr>EOD_T_Data!ExternalData_22</vt:lpstr>
      <vt:lpstr>EOD_T1_Data!ExternalData_22</vt:lpstr>
      <vt:lpstr>EOM_Data!ExternalData_22</vt:lpstr>
      <vt:lpstr>EOY_Data!ExternalData_22</vt:lpstr>
      <vt:lpstr>GMA.AX!ExternalData_22</vt:lpstr>
      <vt:lpstr>IRE.AX!ExternalData_22</vt:lpstr>
      <vt:lpstr>JBH.AX!ExternalData_22</vt:lpstr>
      <vt:lpstr>MQG.AX!ExternalData_22</vt:lpstr>
      <vt:lpstr>MTS.AX!ExternalData_22</vt:lpstr>
      <vt:lpstr>MYR.AX!ExternalData_22</vt:lpstr>
      <vt:lpstr>NAB.AX!ExternalData_22</vt:lpstr>
      <vt:lpstr>NST.AX!ExternalData_22</vt:lpstr>
      <vt:lpstr>RBA_Bonds!ExternalData_22</vt:lpstr>
      <vt:lpstr>RBA_FX!ExternalData_22</vt:lpstr>
      <vt:lpstr>REA.AX!ExternalData_22</vt:lpstr>
      <vt:lpstr>SEK.AX!ExternalData_22</vt:lpstr>
      <vt:lpstr>SYD.AX!ExternalData_22</vt:lpstr>
      <vt:lpstr>TLS.AX!ExternalData_22</vt:lpstr>
      <vt:lpstr>WES.AX!ExternalData_22</vt:lpstr>
      <vt:lpstr>AXJO!ExternalData_23</vt:lpstr>
      <vt:lpstr>BOQ.AX!ExternalData_23</vt:lpstr>
      <vt:lpstr>CBA.AX!ExternalData_23</vt:lpstr>
      <vt:lpstr>CRZ.AX!ExternalData_23</vt:lpstr>
      <vt:lpstr>CTX.AX!ExternalData_23</vt:lpstr>
      <vt:lpstr>EOD_T_Data!ExternalData_23</vt:lpstr>
      <vt:lpstr>EOD_T1_Data!ExternalData_23</vt:lpstr>
      <vt:lpstr>EOM_Data!ExternalData_23</vt:lpstr>
      <vt:lpstr>EOY_Data!ExternalData_23</vt:lpstr>
      <vt:lpstr>GMA.AX!ExternalData_23</vt:lpstr>
      <vt:lpstr>IRE.AX!ExternalData_23</vt:lpstr>
      <vt:lpstr>JBH.AX!ExternalData_23</vt:lpstr>
      <vt:lpstr>MQG.AX!ExternalData_23</vt:lpstr>
      <vt:lpstr>MTS.AX!ExternalData_23</vt:lpstr>
      <vt:lpstr>MYR.AX!ExternalData_23</vt:lpstr>
      <vt:lpstr>NAB.AX!ExternalData_23</vt:lpstr>
      <vt:lpstr>NST.AX!ExternalData_23</vt:lpstr>
      <vt:lpstr>RBA_Bonds!ExternalData_23</vt:lpstr>
      <vt:lpstr>RBA_FX!ExternalData_23</vt:lpstr>
      <vt:lpstr>REA.AX!ExternalData_23</vt:lpstr>
      <vt:lpstr>SEK.AX!ExternalData_23</vt:lpstr>
      <vt:lpstr>SYD.AX!ExternalData_23</vt:lpstr>
      <vt:lpstr>TLS.AX!ExternalData_23</vt:lpstr>
      <vt:lpstr>WES.AX!ExternalData_23</vt:lpstr>
      <vt:lpstr>AXJO!ExternalData_24</vt:lpstr>
      <vt:lpstr>BOQ.AX!ExternalData_24</vt:lpstr>
      <vt:lpstr>CBA.AX!ExternalData_24</vt:lpstr>
      <vt:lpstr>CRZ.AX!ExternalData_24</vt:lpstr>
      <vt:lpstr>CTX.AX!ExternalData_24</vt:lpstr>
      <vt:lpstr>EOD_T_Data!ExternalData_24</vt:lpstr>
      <vt:lpstr>EOD_T1_Data!ExternalData_24</vt:lpstr>
      <vt:lpstr>EOM_Data!ExternalData_24</vt:lpstr>
      <vt:lpstr>EOY_Data!ExternalData_24</vt:lpstr>
      <vt:lpstr>GMA.AX!ExternalData_24</vt:lpstr>
      <vt:lpstr>IRE.AX!ExternalData_24</vt:lpstr>
      <vt:lpstr>JBH.AX!ExternalData_24</vt:lpstr>
      <vt:lpstr>MQG.AX!ExternalData_24</vt:lpstr>
      <vt:lpstr>MTS.AX!ExternalData_24</vt:lpstr>
      <vt:lpstr>MYR.AX!ExternalData_24</vt:lpstr>
      <vt:lpstr>NAB.AX!ExternalData_24</vt:lpstr>
      <vt:lpstr>NST.AX!ExternalData_24</vt:lpstr>
      <vt:lpstr>RBA_Bonds!ExternalData_24</vt:lpstr>
      <vt:lpstr>RBA_FX!ExternalData_24</vt:lpstr>
      <vt:lpstr>REA.AX!ExternalData_24</vt:lpstr>
      <vt:lpstr>SEK.AX!ExternalData_24</vt:lpstr>
      <vt:lpstr>SYD.AX!ExternalData_24</vt:lpstr>
      <vt:lpstr>TLS.AX!ExternalData_24</vt:lpstr>
      <vt:lpstr>WES.AX!ExternalData_24</vt:lpstr>
      <vt:lpstr>AXJO!ExternalData_25</vt:lpstr>
      <vt:lpstr>BOQ.AX!ExternalData_25</vt:lpstr>
      <vt:lpstr>CBA.AX!ExternalData_25</vt:lpstr>
      <vt:lpstr>CRZ.AX!ExternalData_25</vt:lpstr>
      <vt:lpstr>CTX.AX!ExternalData_25</vt:lpstr>
      <vt:lpstr>EOD_T_Data!ExternalData_25</vt:lpstr>
      <vt:lpstr>EOD_T1_Data!ExternalData_25</vt:lpstr>
      <vt:lpstr>EOM_Data!ExternalData_25</vt:lpstr>
      <vt:lpstr>EOY_Data!ExternalData_25</vt:lpstr>
      <vt:lpstr>GMA.AX!ExternalData_25</vt:lpstr>
      <vt:lpstr>IRE.AX!ExternalData_25</vt:lpstr>
      <vt:lpstr>JBH.AX!ExternalData_25</vt:lpstr>
      <vt:lpstr>MQG.AX!ExternalData_25</vt:lpstr>
      <vt:lpstr>MTS.AX!ExternalData_25</vt:lpstr>
      <vt:lpstr>MYR.AX!ExternalData_25</vt:lpstr>
      <vt:lpstr>NAB.AX!ExternalData_25</vt:lpstr>
      <vt:lpstr>NST.AX!ExternalData_25</vt:lpstr>
      <vt:lpstr>RBA_Bonds!ExternalData_25</vt:lpstr>
      <vt:lpstr>RBA_FX!ExternalData_25</vt:lpstr>
      <vt:lpstr>REA.AX!ExternalData_25</vt:lpstr>
      <vt:lpstr>SEK.AX!ExternalData_25</vt:lpstr>
      <vt:lpstr>SYD.AX!ExternalData_25</vt:lpstr>
      <vt:lpstr>TLS.AX!ExternalData_25</vt:lpstr>
      <vt:lpstr>WES.AX!ExternalData_25</vt:lpstr>
      <vt:lpstr>AXJO!ExternalData_26</vt:lpstr>
      <vt:lpstr>BOQ.AX!ExternalData_26</vt:lpstr>
      <vt:lpstr>CBA.AX!ExternalData_26</vt:lpstr>
      <vt:lpstr>CRZ.AX!ExternalData_26</vt:lpstr>
      <vt:lpstr>CTX.AX!ExternalData_26</vt:lpstr>
      <vt:lpstr>EOD_T_Data!ExternalData_26</vt:lpstr>
      <vt:lpstr>EOD_T1_Data!ExternalData_26</vt:lpstr>
      <vt:lpstr>EOM_Data!ExternalData_26</vt:lpstr>
      <vt:lpstr>EOY_Data!ExternalData_26</vt:lpstr>
      <vt:lpstr>GMA.AX!ExternalData_26</vt:lpstr>
      <vt:lpstr>IRE.AX!ExternalData_26</vt:lpstr>
      <vt:lpstr>JBH.AX!ExternalData_26</vt:lpstr>
      <vt:lpstr>MQG.AX!ExternalData_26</vt:lpstr>
      <vt:lpstr>MTS.AX!ExternalData_26</vt:lpstr>
      <vt:lpstr>MYR.AX!ExternalData_26</vt:lpstr>
      <vt:lpstr>NAB.AX!ExternalData_26</vt:lpstr>
      <vt:lpstr>NST.AX!ExternalData_26</vt:lpstr>
      <vt:lpstr>RBA_Bonds!ExternalData_26</vt:lpstr>
      <vt:lpstr>RBA_FX!ExternalData_26</vt:lpstr>
      <vt:lpstr>REA.AX!ExternalData_26</vt:lpstr>
      <vt:lpstr>SEK.AX!ExternalData_26</vt:lpstr>
      <vt:lpstr>SYD.AX!ExternalData_26</vt:lpstr>
      <vt:lpstr>TLS.AX!ExternalData_26</vt:lpstr>
      <vt:lpstr>WES.AX!ExternalData_26</vt:lpstr>
      <vt:lpstr>AXJO!ExternalData_27</vt:lpstr>
      <vt:lpstr>BOQ.AX!ExternalData_27</vt:lpstr>
      <vt:lpstr>CBA.AX!ExternalData_27</vt:lpstr>
      <vt:lpstr>CRZ.AX!ExternalData_27</vt:lpstr>
      <vt:lpstr>CTX.AX!ExternalData_27</vt:lpstr>
      <vt:lpstr>EOD_T_Data!ExternalData_27</vt:lpstr>
      <vt:lpstr>EOD_T1_Data!ExternalData_27</vt:lpstr>
      <vt:lpstr>EOM_Data!ExternalData_27</vt:lpstr>
      <vt:lpstr>EOY_Data!ExternalData_27</vt:lpstr>
      <vt:lpstr>GMA.AX!ExternalData_27</vt:lpstr>
      <vt:lpstr>IRE.AX!ExternalData_27</vt:lpstr>
      <vt:lpstr>JBH.AX!ExternalData_27</vt:lpstr>
      <vt:lpstr>MQG.AX!ExternalData_27</vt:lpstr>
      <vt:lpstr>MTS.AX!ExternalData_27</vt:lpstr>
      <vt:lpstr>MYR.AX!ExternalData_27</vt:lpstr>
      <vt:lpstr>NAB.AX!ExternalData_27</vt:lpstr>
      <vt:lpstr>NST.AX!ExternalData_27</vt:lpstr>
      <vt:lpstr>RBA_Bonds!ExternalData_27</vt:lpstr>
      <vt:lpstr>RBA_FX!ExternalData_27</vt:lpstr>
      <vt:lpstr>REA.AX!ExternalData_27</vt:lpstr>
      <vt:lpstr>SEK.AX!ExternalData_27</vt:lpstr>
      <vt:lpstr>SYD.AX!ExternalData_27</vt:lpstr>
      <vt:lpstr>TLS.AX!ExternalData_27</vt:lpstr>
      <vt:lpstr>WES.AX!ExternalData_27</vt:lpstr>
      <vt:lpstr>AXJO!ExternalData_28</vt:lpstr>
      <vt:lpstr>BOQ.AX!ExternalData_28</vt:lpstr>
      <vt:lpstr>CBA.AX!ExternalData_28</vt:lpstr>
      <vt:lpstr>CRZ.AX!ExternalData_28</vt:lpstr>
      <vt:lpstr>CTX.AX!ExternalData_28</vt:lpstr>
      <vt:lpstr>EOD_T_Data!ExternalData_28</vt:lpstr>
      <vt:lpstr>EOD_T1_Data!ExternalData_28</vt:lpstr>
      <vt:lpstr>EOM_Data!ExternalData_28</vt:lpstr>
      <vt:lpstr>EOY_Data!ExternalData_28</vt:lpstr>
      <vt:lpstr>GMA.AX!ExternalData_28</vt:lpstr>
      <vt:lpstr>IRE.AX!ExternalData_28</vt:lpstr>
      <vt:lpstr>JBH.AX!ExternalData_28</vt:lpstr>
      <vt:lpstr>MQG.AX!ExternalData_28</vt:lpstr>
      <vt:lpstr>MTS.AX!ExternalData_28</vt:lpstr>
      <vt:lpstr>MYR.AX!ExternalData_28</vt:lpstr>
      <vt:lpstr>NAB.AX!ExternalData_28</vt:lpstr>
      <vt:lpstr>NST.AX!ExternalData_28</vt:lpstr>
      <vt:lpstr>RBA_Bonds!ExternalData_28</vt:lpstr>
      <vt:lpstr>RBA_FX!ExternalData_28</vt:lpstr>
      <vt:lpstr>REA.AX!ExternalData_28</vt:lpstr>
      <vt:lpstr>SEK.AX!ExternalData_28</vt:lpstr>
      <vt:lpstr>SYD.AX!ExternalData_28</vt:lpstr>
      <vt:lpstr>TLS.AX!ExternalData_28</vt:lpstr>
      <vt:lpstr>WES.AX!ExternalData_28</vt:lpstr>
      <vt:lpstr>AXJO!ExternalData_29</vt:lpstr>
      <vt:lpstr>BOQ.AX!ExternalData_29</vt:lpstr>
      <vt:lpstr>CBA.AX!ExternalData_29</vt:lpstr>
      <vt:lpstr>CRZ.AX!ExternalData_29</vt:lpstr>
      <vt:lpstr>CTX.AX!ExternalData_29</vt:lpstr>
      <vt:lpstr>EOD_T_Data!ExternalData_29</vt:lpstr>
      <vt:lpstr>EOD_T1_Data!ExternalData_29</vt:lpstr>
      <vt:lpstr>EOM_Data!ExternalData_29</vt:lpstr>
      <vt:lpstr>EOY_Data!ExternalData_29</vt:lpstr>
      <vt:lpstr>GMA.AX!ExternalData_29</vt:lpstr>
      <vt:lpstr>IRE.AX!ExternalData_29</vt:lpstr>
      <vt:lpstr>JBH.AX!ExternalData_29</vt:lpstr>
      <vt:lpstr>MQG.AX!ExternalData_29</vt:lpstr>
      <vt:lpstr>MTS.AX!ExternalData_29</vt:lpstr>
      <vt:lpstr>MYR.AX!ExternalData_29</vt:lpstr>
      <vt:lpstr>NAB.AX!ExternalData_29</vt:lpstr>
      <vt:lpstr>NST.AX!ExternalData_29</vt:lpstr>
      <vt:lpstr>RBA_Bonds!ExternalData_29</vt:lpstr>
      <vt:lpstr>RBA_FX!ExternalData_29</vt:lpstr>
      <vt:lpstr>REA.AX!ExternalData_29</vt:lpstr>
      <vt:lpstr>SEK.AX!ExternalData_29</vt:lpstr>
      <vt:lpstr>SYD.AX!ExternalData_29</vt:lpstr>
      <vt:lpstr>TLS.AX!ExternalData_29</vt:lpstr>
      <vt:lpstr>WES.AX!ExternalData_29</vt:lpstr>
      <vt:lpstr>AXJO!ExternalData_3</vt:lpstr>
      <vt:lpstr>BOQ.AX!ExternalData_3</vt:lpstr>
      <vt:lpstr>CBA.AX!ExternalData_3</vt:lpstr>
      <vt:lpstr>CRZ.AX!ExternalData_3</vt:lpstr>
      <vt:lpstr>CTX.AX!ExternalData_3</vt:lpstr>
      <vt:lpstr>EOD_T_Data!ExternalData_3</vt:lpstr>
      <vt:lpstr>EOD_T1_Data!ExternalData_3</vt:lpstr>
      <vt:lpstr>EOM_Data!ExternalData_3</vt:lpstr>
      <vt:lpstr>EOY_Data!ExternalData_3</vt:lpstr>
      <vt:lpstr>GMA.AX!ExternalData_3</vt:lpstr>
      <vt:lpstr>IRE.AX!ExternalData_3</vt:lpstr>
      <vt:lpstr>JBH.AX!ExternalData_3</vt:lpstr>
      <vt:lpstr>MQG.AX!ExternalData_3</vt:lpstr>
      <vt:lpstr>MTS.AX!ExternalData_3</vt:lpstr>
      <vt:lpstr>MYR.AX!ExternalData_3</vt:lpstr>
      <vt:lpstr>NAB.AX!ExternalData_3</vt:lpstr>
      <vt:lpstr>NST.AX!ExternalData_3</vt:lpstr>
      <vt:lpstr>RBA_Bonds!ExternalData_3</vt:lpstr>
      <vt:lpstr>RBA_FX!ExternalData_3</vt:lpstr>
      <vt:lpstr>REA.AX!ExternalData_3</vt:lpstr>
      <vt:lpstr>SEK.AX!ExternalData_3</vt:lpstr>
      <vt:lpstr>SYD.AX!ExternalData_3</vt:lpstr>
      <vt:lpstr>TLS.AX!ExternalData_3</vt:lpstr>
      <vt:lpstr>WES.AX!ExternalData_3</vt:lpstr>
      <vt:lpstr>AXJO!ExternalData_30</vt:lpstr>
      <vt:lpstr>BOQ.AX!ExternalData_30</vt:lpstr>
      <vt:lpstr>CBA.AX!ExternalData_30</vt:lpstr>
      <vt:lpstr>CRZ.AX!ExternalData_30</vt:lpstr>
      <vt:lpstr>CTX.AX!ExternalData_30</vt:lpstr>
      <vt:lpstr>EOD_T_Data!ExternalData_30</vt:lpstr>
      <vt:lpstr>EOD_T1_Data!ExternalData_30</vt:lpstr>
      <vt:lpstr>EOM_Data!ExternalData_30</vt:lpstr>
      <vt:lpstr>EOY_Data!ExternalData_30</vt:lpstr>
      <vt:lpstr>GMA.AX!ExternalData_30</vt:lpstr>
      <vt:lpstr>IRE.AX!ExternalData_30</vt:lpstr>
      <vt:lpstr>JBH.AX!ExternalData_30</vt:lpstr>
      <vt:lpstr>MQG.AX!ExternalData_30</vt:lpstr>
      <vt:lpstr>MTS.AX!ExternalData_30</vt:lpstr>
      <vt:lpstr>MYR.AX!ExternalData_30</vt:lpstr>
      <vt:lpstr>NAB.AX!ExternalData_30</vt:lpstr>
      <vt:lpstr>NST.AX!ExternalData_30</vt:lpstr>
      <vt:lpstr>RBA_Bonds!ExternalData_30</vt:lpstr>
      <vt:lpstr>RBA_FX!ExternalData_30</vt:lpstr>
      <vt:lpstr>REA.AX!ExternalData_30</vt:lpstr>
      <vt:lpstr>SEK.AX!ExternalData_30</vt:lpstr>
      <vt:lpstr>SYD.AX!ExternalData_30</vt:lpstr>
      <vt:lpstr>TLS.AX!ExternalData_30</vt:lpstr>
      <vt:lpstr>WES.AX!ExternalData_30</vt:lpstr>
      <vt:lpstr>AXJO!ExternalData_31</vt:lpstr>
      <vt:lpstr>BOQ.AX!ExternalData_31</vt:lpstr>
      <vt:lpstr>CBA.AX!ExternalData_31</vt:lpstr>
      <vt:lpstr>CRZ.AX!ExternalData_31</vt:lpstr>
      <vt:lpstr>CTX.AX!ExternalData_31</vt:lpstr>
      <vt:lpstr>EOD_T_Data!ExternalData_31</vt:lpstr>
      <vt:lpstr>EOD_T1_Data!ExternalData_31</vt:lpstr>
      <vt:lpstr>EOM_Data!ExternalData_31</vt:lpstr>
      <vt:lpstr>EOY_Data!ExternalData_31</vt:lpstr>
      <vt:lpstr>GMA.AX!ExternalData_31</vt:lpstr>
      <vt:lpstr>IRE.AX!ExternalData_31</vt:lpstr>
      <vt:lpstr>JBH.AX!ExternalData_31</vt:lpstr>
      <vt:lpstr>MQG.AX!ExternalData_31</vt:lpstr>
      <vt:lpstr>MTS.AX!ExternalData_31</vt:lpstr>
      <vt:lpstr>MYR.AX!ExternalData_31</vt:lpstr>
      <vt:lpstr>NAB.AX!ExternalData_31</vt:lpstr>
      <vt:lpstr>NST.AX!ExternalData_31</vt:lpstr>
      <vt:lpstr>RBA_Bonds!ExternalData_31</vt:lpstr>
      <vt:lpstr>RBA_FX!ExternalData_31</vt:lpstr>
      <vt:lpstr>REA.AX!ExternalData_31</vt:lpstr>
      <vt:lpstr>SEK.AX!ExternalData_31</vt:lpstr>
      <vt:lpstr>SYD.AX!ExternalData_31</vt:lpstr>
      <vt:lpstr>TLS.AX!ExternalData_31</vt:lpstr>
      <vt:lpstr>WES.AX!ExternalData_31</vt:lpstr>
      <vt:lpstr>AXJO!ExternalData_32</vt:lpstr>
      <vt:lpstr>BOQ.AX!ExternalData_32</vt:lpstr>
      <vt:lpstr>CBA.AX!ExternalData_32</vt:lpstr>
      <vt:lpstr>CRZ.AX!ExternalData_32</vt:lpstr>
      <vt:lpstr>CTX.AX!ExternalData_32</vt:lpstr>
      <vt:lpstr>EOD_T_Data!ExternalData_32</vt:lpstr>
      <vt:lpstr>EOD_T1_Data!ExternalData_32</vt:lpstr>
      <vt:lpstr>EOM_Data!ExternalData_32</vt:lpstr>
      <vt:lpstr>EOY_Data!ExternalData_32</vt:lpstr>
      <vt:lpstr>GMA.AX!ExternalData_32</vt:lpstr>
      <vt:lpstr>IRE.AX!ExternalData_32</vt:lpstr>
      <vt:lpstr>JBH.AX!ExternalData_32</vt:lpstr>
      <vt:lpstr>MQG.AX!ExternalData_32</vt:lpstr>
      <vt:lpstr>MTS.AX!ExternalData_32</vt:lpstr>
      <vt:lpstr>MYR.AX!ExternalData_32</vt:lpstr>
      <vt:lpstr>NAB.AX!ExternalData_32</vt:lpstr>
      <vt:lpstr>NST.AX!ExternalData_32</vt:lpstr>
      <vt:lpstr>RBA_Bonds!ExternalData_32</vt:lpstr>
      <vt:lpstr>RBA_FX!ExternalData_32</vt:lpstr>
      <vt:lpstr>REA.AX!ExternalData_32</vt:lpstr>
      <vt:lpstr>SEK.AX!ExternalData_32</vt:lpstr>
      <vt:lpstr>SYD.AX!ExternalData_32</vt:lpstr>
      <vt:lpstr>TLS.AX!ExternalData_32</vt:lpstr>
      <vt:lpstr>WES.AX!ExternalData_32</vt:lpstr>
      <vt:lpstr>AXJO!ExternalData_33</vt:lpstr>
      <vt:lpstr>BOQ.AX!ExternalData_33</vt:lpstr>
      <vt:lpstr>CBA.AX!ExternalData_33</vt:lpstr>
      <vt:lpstr>CRZ.AX!ExternalData_33</vt:lpstr>
      <vt:lpstr>CTX.AX!ExternalData_33</vt:lpstr>
      <vt:lpstr>EOD_T_Data!ExternalData_33</vt:lpstr>
      <vt:lpstr>EOD_T1_Data!ExternalData_33</vt:lpstr>
      <vt:lpstr>EOM_Data!ExternalData_33</vt:lpstr>
      <vt:lpstr>EOY_Data!ExternalData_33</vt:lpstr>
      <vt:lpstr>GMA.AX!ExternalData_33</vt:lpstr>
      <vt:lpstr>IRE.AX!ExternalData_33</vt:lpstr>
      <vt:lpstr>JBH.AX!ExternalData_33</vt:lpstr>
      <vt:lpstr>MQG.AX!ExternalData_33</vt:lpstr>
      <vt:lpstr>MTS.AX!ExternalData_33</vt:lpstr>
      <vt:lpstr>MYR.AX!ExternalData_33</vt:lpstr>
      <vt:lpstr>NAB.AX!ExternalData_33</vt:lpstr>
      <vt:lpstr>NST.AX!ExternalData_33</vt:lpstr>
      <vt:lpstr>RBA_Bonds!ExternalData_33</vt:lpstr>
      <vt:lpstr>RBA_FX!ExternalData_33</vt:lpstr>
      <vt:lpstr>REA.AX!ExternalData_33</vt:lpstr>
      <vt:lpstr>SEK.AX!ExternalData_33</vt:lpstr>
      <vt:lpstr>SYD.AX!ExternalData_33</vt:lpstr>
      <vt:lpstr>TLS.AX!ExternalData_33</vt:lpstr>
      <vt:lpstr>WES.AX!ExternalData_33</vt:lpstr>
      <vt:lpstr>AXJO!ExternalData_34</vt:lpstr>
      <vt:lpstr>BOQ.AX!ExternalData_34</vt:lpstr>
      <vt:lpstr>CBA.AX!ExternalData_34</vt:lpstr>
      <vt:lpstr>CRZ.AX!ExternalData_34</vt:lpstr>
      <vt:lpstr>CTX.AX!ExternalData_34</vt:lpstr>
      <vt:lpstr>EOD_T_Data!ExternalData_34</vt:lpstr>
      <vt:lpstr>EOD_T1_Data!ExternalData_34</vt:lpstr>
      <vt:lpstr>EOM_Data!ExternalData_34</vt:lpstr>
      <vt:lpstr>EOY_Data!ExternalData_34</vt:lpstr>
      <vt:lpstr>GMA.AX!ExternalData_34</vt:lpstr>
      <vt:lpstr>IRE.AX!ExternalData_34</vt:lpstr>
      <vt:lpstr>JBH.AX!ExternalData_34</vt:lpstr>
      <vt:lpstr>MQG.AX!ExternalData_34</vt:lpstr>
      <vt:lpstr>MTS.AX!ExternalData_34</vt:lpstr>
      <vt:lpstr>MYR.AX!ExternalData_34</vt:lpstr>
      <vt:lpstr>NAB.AX!ExternalData_34</vt:lpstr>
      <vt:lpstr>NST.AX!ExternalData_34</vt:lpstr>
      <vt:lpstr>RBA_Bonds!ExternalData_34</vt:lpstr>
      <vt:lpstr>RBA_FX!ExternalData_34</vt:lpstr>
      <vt:lpstr>REA.AX!ExternalData_34</vt:lpstr>
      <vt:lpstr>SEK.AX!ExternalData_34</vt:lpstr>
      <vt:lpstr>SYD.AX!ExternalData_34</vt:lpstr>
      <vt:lpstr>TLS.AX!ExternalData_34</vt:lpstr>
      <vt:lpstr>WES.AX!ExternalData_34</vt:lpstr>
      <vt:lpstr>AXJO!ExternalData_35</vt:lpstr>
      <vt:lpstr>BOQ.AX!ExternalData_35</vt:lpstr>
      <vt:lpstr>CBA.AX!ExternalData_35</vt:lpstr>
      <vt:lpstr>CRZ.AX!ExternalData_35</vt:lpstr>
      <vt:lpstr>CTX.AX!ExternalData_35</vt:lpstr>
      <vt:lpstr>EOD_T_Data!ExternalData_35</vt:lpstr>
      <vt:lpstr>EOD_T1_Data!ExternalData_35</vt:lpstr>
      <vt:lpstr>EOM_Data!ExternalData_35</vt:lpstr>
      <vt:lpstr>EOY_Data!ExternalData_35</vt:lpstr>
      <vt:lpstr>GMA.AX!ExternalData_35</vt:lpstr>
      <vt:lpstr>IRE.AX!ExternalData_35</vt:lpstr>
      <vt:lpstr>JBH.AX!ExternalData_35</vt:lpstr>
      <vt:lpstr>MQG.AX!ExternalData_35</vt:lpstr>
      <vt:lpstr>MTS.AX!ExternalData_35</vt:lpstr>
      <vt:lpstr>MYR.AX!ExternalData_35</vt:lpstr>
      <vt:lpstr>NAB.AX!ExternalData_35</vt:lpstr>
      <vt:lpstr>NST.AX!ExternalData_35</vt:lpstr>
      <vt:lpstr>RBA_Bonds!ExternalData_35</vt:lpstr>
      <vt:lpstr>RBA_FX!ExternalData_35</vt:lpstr>
      <vt:lpstr>REA.AX!ExternalData_35</vt:lpstr>
      <vt:lpstr>SEK.AX!ExternalData_35</vt:lpstr>
      <vt:lpstr>SYD.AX!ExternalData_35</vt:lpstr>
      <vt:lpstr>TLS.AX!ExternalData_35</vt:lpstr>
      <vt:lpstr>WES.AX!ExternalData_35</vt:lpstr>
      <vt:lpstr>AXJO!ExternalData_36</vt:lpstr>
      <vt:lpstr>BOQ.AX!ExternalData_36</vt:lpstr>
      <vt:lpstr>CBA.AX!ExternalData_36</vt:lpstr>
      <vt:lpstr>CRZ.AX!ExternalData_36</vt:lpstr>
      <vt:lpstr>CTX.AX!ExternalData_36</vt:lpstr>
      <vt:lpstr>EOD_T1_Data!ExternalData_36</vt:lpstr>
      <vt:lpstr>EOM_Data!ExternalData_36</vt:lpstr>
      <vt:lpstr>EOY_Data!ExternalData_36</vt:lpstr>
      <vt:lpstr>GMA.AX!ExternalData_36</vt:lpstr>
      <vt:lpstr>IRE.AX!ExternalData_36</vt:lpstr>
      <vt:lpstr>JBH.AX!ExternalData_36</vt:lpstr>
      <vt:lpstr>MQG.AX!ExternalData_36</vt:lpstr>
      <vt:lpstr>MTS.AX!ExternalData_36</vt:lpstr>
      <vt:lpstr>MYR.AX!ExternalData_36</vt:lpstr>
      <vt:lpstr>NAB.AX!ExternalData_36</vt:lpstr>
      <vt:lpstr>NST.AX!ExternalData_36</vt:lpstr>
      <vt:lpstr>RBA_Bonds!ExternalData_36</vt:lpstr>
      <vt:lpstr>RBA_FX!ExternalData_36</vt:lpstr>
      <vt:lpstr>REA.AX!ExternalData_36</vt:lpstr>
      <vt:lpstr>SEK.AX!ExternalData_36</vt:lpstr>
      <vt:lpstr>SYD.AX!ExternalData_36</vt:lpstr>
      <vt:lpstr>TLS.AX!ExternalData_36</vt:lpstr>
      <vt:lpstr>WES.AX!ExternalData_36</vt:lpstr>
      <vt:lpstr>AXJO!ExternalData_37</vt:lpstr>
      <vt:lpstr>BOQ.AX!ExternalData_37</vt:lpstr>
      <vt:lpstr>CBA.AX!ExternalData_37</vt:lpstr>
      <vt:lpstr>CRZ.AX!ExternalData_37</vt:lpstr>
      <vt:lpstr>CTX.AX!ExternalData_37</vt:lpstr>
      <vt:lpstr>EOD_T_Data!ExternalData_37</vt:lpstr>
      <vt:lpstr>EOD_T1_Data!ExternalData_37</vt:lpstr>
      <vt:lpstr>EOM_Data!ExternalData_37</vt:lpstr>
      <vt:lpstr>EOY_Data!ExternalData_37</vt:lpstr>
      <vt:lpstr>GMA.AX!ExternalData_37</vt:lpstr>
      <vt:lpstr>IRE.AX!ExternalData_37</vt:lpstr>
      <vt:lpstr>JBH.AX!ExternalData_37</vt:lpstr>
      <vt:lpstr>MQG.AX!ExternalData_37</vt:lpstr>
      <vt:lpstr>MTS.AX!ExternalData_37</vt:lpstr>
      <vt:lpstr>MYR.AX!ExternalData_37</vt:lpstr>
      <vt:lpstr>NAB.AX!ExternalData_37</vt:lpstr>
      <vt:lpstr>NST.AX!ExternalData_37</vt:lpstr>
      <vt:lpstr>RBA_Bonds!ExternalData_37</vt:lpstr>
      <vt:lpstr>RBA_FX!ExternalData_37</vt:lpstr>
      <vt:lpstr>REA.AX!ExternalData_37</vt:lpstr>
      <vt:lpstr>SEK.AX!ExternalData_37</vt:lpstr>
      <vt:lpstr>SYD.AX!ExternalData_37</vt:lpstr>
      <vt:lpstr>TLS.AX!ExternalData_37</vt:lpstr>
      <vt:lpstr>WES.AX!ExternalData_37</vt:lpstr>
      <vt:lpstr>AXJO!ExternalData_38</vt:lpstr>
      <vt:lpstr>BOQ.AX!ExternalData_38</vt:lpstr>
      <vt:lpstr>CBA.AX!ExternalData_38</vt:lpstr>
      <vt:lpstr>CRZ.AX!ExternalData_38</vt:lpstr>
      <vt:lpstr>CTX.AX!ExternalData_38</vt:lpstr>
      <vt:lpstr>EOD_T_Data!ExternalData_38</vt:lpstr>
      <vt:lpstr>EOD_T1_Data!ExternalData_38</vt:lpstr>
      <vt:lpstr>EOM_Data!ExternalData_38</vt:lpstr>
      <vt:lpstr>EOY_Data!ExternalData_38</vt:lpstr>
      <vt:lpstr>GMA.AX!ExternalData_38</vt:lpstr>
      <vt:lpstr>IRE.AX!ExternalData_38</vt:lpstr>
      <vt:lpstr>JBH.AX!ExternalData_38</vt:lpstr>
      <vt:lpstr>MQG.AX!ExternalData_38</vt:lpstr>
      <vt:lpstr>MTS.AX!ExternalData_38</vt:lpstr>
      <vt:lpstr>MYR.AX!ExternalData_38</vt:lpstr>
      <vt:lpstr>NAB.AX!ExternalData_38</vt:lpstr>
      <vt:lpstr>NST.AX!ExternalData_38</vt:lpstr>
      <vt:lpstr>RBA_Bonds!ExternalData_38</vt:lpstr>
      <vt:lpstr>RBA_FX!ExternalData_38</vt:lpstr>
      <vt:lpstr>REA.AX!ExternalData_38</vt:lpstr>
      <vt:lpstr>SEK.AX!ExternalData_38</vt:lpstr>
      <vt:lpstr>SYD.AX!ExternalData_38</vt:lpstr>
      <vt:lpstr>TLS.AX!ExternalData_38</vt:lpstr>
      <vt:lpstr>WES.AX!ExternalData_38</vt:lpstr>
      <vt:lpstr>AXJO!ExternalData_39</vt:lpstr>
      <vt:lpstr>BOQ.AX!ExternalData_39</vt:lpstr>
      <vt:lpstr>CBA.AX!ExternalData_39</vt:lpstr>
      <vt:lpstr>CRZ.AX!ExternalData_39</vt:lpstr>
      <vt:lpstr>CTX.AX!ExternalData_39</vt:lpstr>
      <vt:lpstr>EOD_T_Data!ExternalData_39</vt:lpstr>
      <vt:lpstr>EOD_T1_Data!ExternalData_39</vt:lpstr>
      <vt:lpstr>EOM_Data!ExternalData_39</vt:lpstr>
      <vt:lpstr>EOY_Data!ExternalData_39</vt:lpstr>
      <vt:lpstr>GMA.AX!ExternalData_39</vt:lpstr>
      <vt:lpstr>IRE.AX!ExternalData_39</vt:lpstr>
      <vt:lpstr>JBH.AX!ExternalData_39</vt:lpstr>
      <vt:lpstr>MQG.AX!ExternalData_39</vt:lpstr>
      <vt:lpstr>MTS.AX!ExternalData_39</vt:lpstr>
      <vt:lpstr>MYR.AX!ExternalData_39</vt:lpstr>
      <vt:lpstr>NAB.AX!ExternalData_39</vt:lpstr>
      <vt:lpstr>NST.AX!ExternalData_39</vt:lpstr>
      <vt:lpstr>RBA_Bonds!ExternalData_39</vt:lpstr>
      <vt:lpstr>RBA_FX!ExternalData_39</vt:lpstr>
      <vt:lpstr>REA.AX!ExternalData_39</vt:lpstr>
      <vt:lpstr>SEK.AX!ExternalData_39</vt:lpstr>
      <vt:lpstr>SYD.AX!ExternalData_39</vt:lpstr>
      <vt:lpstr>TLS.AX!ExternalData_39</vt:lpstr>
      <vt:lpstr>WES.AX!ExternalData_39</vt:lpstr>
      <vt:lpstr>AXJO!ExternalData_4</vt:lpstr>
      <vt:lpstr>BOQ.AX!ExternalData_4</vt:lpstr>
      <vt:lpstr>CBA.AX!ExternalData_4</vt:lpstr>
      <vt:lpstr>CRZ.AX!ExternalData_4</vt:lpstr>
      <vt:lpstr>CTX.AX!ExternalData_4</vt:lpstr>
      <vt:lpstr>EOD_T_Data!ExternalData_4</vt:lpstr>
      <vt:lpstr>EOD_T1_Data!ExternalData_4</vt:lpstr>
      <vt:lpstr>EOM_Data!ExternalData_4</vt:lpstr>
      <vt:lpstr>EOY_Data!ExternalData_4</vt:lpstr>
      <vt:lpstr>GMA.AX!ExternalData_4</vt:lpstr>
      <vt:lpstr>IRE.AX!ExternalData_4</vt:lpstr>
      <vt:lpstr>JBH.AX!ExternalData_4</vt:lpstr>
      <vt:lpstr>MQG.AX!ExternalData_4</vt:lpstr>
      <vt:lpstr>MTS.AX!ExternalData_4</vt:lpstr>
      <vt:lpstr>MYR.AX!ExternalData_4</vt:lpstr>
      <vt:lpstr>NAB.AX!ExternalData_4</vt:lpstr>
      <vt:lpstr>NST.AX!ExternalData_4</vt:lpstr>
      <vt:lpstr>RBA_Bonds!ExternalData_4</vt:lpstr>
      <vt:lpstr>RBA_FX!ExternalData_4</vt:lpstr>
      <vt:lpstr>REA.AX!ExternalData_4</vt:lpstr>
      <vt:lpstr>SEK.AX!ExternalData_4</vt:lpstr>
      <vt:lpstr>SYD.AX!ExternalData_4</vt:lpstr>
      <vt:lpstr>TLS.AX!ExternalData_4</vt:lpstr>
      <vt:lpstr>WES.AX!ExternalData_4</vt:lpstr>
      <vt:lpstr>AXJO!ExternalData_40</vt:lpstr>
      <vt:lpstr>BOQ.AX!ExternalData_40</vt:lpstr>
      <vt:lpstr>CBA.AX!ExternalData_40</vt:lpstr>
      <vt:lpstr>CRZ.AX!ExternalData_40</vt:lpstr>
      <vt:lpstr>CTX.AX!ExternalData_40</vt:lpstr>
      <vt:lpstr>EOD_T_Data!ExternalData_40</vt:lpstr>
      <vt:lpstr>EOD_T1_Data!ExternalData_40</vt:lpstr>
      <vt:lpstr>EOM_Data!ExternalData_40</vt:lpstr>
      <vt:lpstr>EOY_Data!ExternalData_40</vt:lpstr>
      <vt:lpstr>GMA.AX!ExternalData_40</vt:lpstr>
      <vt:lpstr>IRE.AX!ExternalData_40</vt:lpstr>
      <vt:lpstr>JBH.AX!ExternalData_40</vt:lpstr>
      <vt:lpstr>MQG.AX!ExternalData_40</vt:lpstr>
      <vt:lpstr>MTS.AX!ExternalData_40</vt:lpstr>
      <vt:lpstr>MYR.AX!ExternalData_40</vt:lpstr>
      <vt:lpstr>NAB.AX!ExternalData_40</vt:lpstr>
      <vt:lpstr>NST.AX!ExternalData_40</vt:lpstr>
      <vt:lpstr>RBA_Bonds!ExternalData_40</vt:lpstr>
      <vt:lpstr>RBA_FX!ExternalData_40</vt:lpstr>
      <vt:lpstr>REA.AX!ExternalData_40</vt:lpstr>
      <vt:lpstr>SEK.AX!ExternalData_40</vt:lpstr>
      <vt:lpstr>SYD.AX!ExternalData_40</vt:lpstr>
      <vt:lpstr>TLS.AX!ExternalData_40</vt:lpstr>
      <vt:lpstr>WES.AX!ExternalData_40</vt:lpstr>
      <vt:lpstr>AXJO!ExternalData_41</vt:lpstr>
      <vt:lpstr>BOQ.AX!ExternalData_41</vt:lpstr>
      <vt:lpstr>CBA.AX!ExternalData_41</vt:lpstr>
      <vt:lpstr>CRZ.AX!ExternalData_41</vt:lpstr>
      <vt:lpstr>CTX.AX!ExternalData_41</vt:lpstr>
      <vt:lpstr>EOD_T_Data!ExternalData_41</vt:lpstr>
      <vt:lpstr>EOD_T1_Data!ExternalData_41</vt:lpstr>
      <vt:lpstr>EOM_Data!ExternalData_41</vt:lpstr>
      <vt:lpstr>EOY_Data!ExternalData_41</vt:lpstr>
      <vt:lpstr>GMA.AX!ExternalData_41</vt:lpstr>
      <vt:lpstr>IRE.AX!ExternalData_41</vt:lpstr>
      <vt:lpstr>JBH.AX!ExternalData_41</vt:lpstr>
      <vt:lpstr>MQG.AX!ExternalData_41</vt:lpstr>
      <vt:lpstr>MTS.AX!ExternalData_41</vt:lpstr>
      <vt:lpstr>MYR.AX!ExternalData_41</vt:lpstr>
      <vt:lpstr>NAB.AX!ExternalData_41</vt:lpstr>
      <vt:lpstr>NST.AX!ExternalData_41</vt:lpstr>
      <vt:lpstr>RBA_Bonds!ExternalData_41</vt:lpstr>
      <vt:lpstr>RBA_FX!ExternalData_41</vt:lpstr>
      <vt:lpstr>REA.AX!ExternalData_41</vt:lpstr>
      <vt:lpstr>SEK.AX!ExternalData_41</vt:lpstr>
      <vt:lpstr>SYD.AX!ExternalData_41</vt:lpstr>
      <vt:lpstr>TLS.AX!ExternalData_41</vt:lpstr>
      <vt:lpstr>WES.AX!ExternalData_41</vt:lpstr>
      <vt:lpstr>AXJO!ExternalData_42</vt:lpstr>
      <vt:lpstr>BOQ.AX!ExternalData_42</vt:lpstr>
      <vt:lpstr>CBA.AX!ExternalData_42</vt:lpstr>
      <vt:lpstr>CRZ.AX!ExternalData_42</vt:lpstr>
      <vt:lpstr>CTX.AX!ExternalData_42</vt:lpstr>
      <vt:lpstr>EOD_T_Data!ExternalData_42</vt:lpstr>
      <vt:lpstr>EOD_T1_Data!ExternalData_42</vt:lpstr>
      <vt:lpstr>EOM_Data!ExternalData_42</vt:lpstr>
      <vt:lpstr>EOY_Data!ExternalData_42</vt:lpstr>
      <vt:lpstr>GMA.AX!ExternalData_42</vt:lpstr>
      <vt:lpstr>IRE.AX!ExternalData_42</vt:lpstr>
      <vt:lpstr>JBH.AX!ExternalData_42</vt:lpstr>
      <vt:lpstr>MQG.AX!ExternalData_42</vt:lpstr>
      <vt:lpstr>MTS.AX!ExternalData_42</vt:lpstr>
      <vt:lpstr>MYR.AX!ExternalData_42</vt:lpstr>
      <vt:lpstr>NAB.AX!ExternalData_42</vt:lpstr>
      <vt:lpstr>NST.AX!ExternalData_42</vt:lpstr>
      <vt:lpstr>RBA_Bonds!ExternalData_42</vt:lpstr>
      <vt:lpstr>RBA_FX!ExternalData_42</vt:lpstr>
      <vt:lpstr>REA.AX!ExternalData_42</vt:lpstr>
      <vt:lpstr>SEK.AX!ExternalData_42</vt:lpstr>
      <vt:lpstr>SYD.AX!ExternalData_42</vt:lpstr>
      <vt:lpstr>TLS.AX!ExternalData_42</vt:lpstr>
      <vt:lpstr>WES.AX!ExternalData_42</vt:lpstr>
      <vt:lpstr>AXJO!ExternalData_43</vt:lpstr>
      <vt:lpstr>BOQ.AX!ExternalData_43</vt:lpstr>
      <vt:lpstr>CBA.AX!ExternalData_43</vt:lpstr>
      <vt:lpstr>CRZ.AX!ExternalData_43</vt:lpstr>
      <vt:lpstr>CTX.AX!ExternalData_43</vt:lpstr>
      <vt:lpstr>EOD_T_Data!ExternalData_43</vt:lpstr>
      <vt:lpstr>EOD_T1_Data!ExternalData_43</vt:lpstr>
      <vt:lpstr>EOM_Data!ExternalData_43</vt:lpstr>
      <vt:lpstr>EOY_Data!ExternalData_43</vt:lpstr>
      <vt:lpstr>GMA.AX!ExternalData_43</vt:lpstr>
      <vt:lpstr>IRE.AX!ExternalData_43</vt:lpstr>
      <vt:lpstr>JBH.AX!ExternalData_43</vt:lpstr>
      <vt:lpstr>MQG.AX!ExternalData_43</vt:lpstr>
      <vt:lpstr>MTS.AX!ExternalData_43</vt:lpstr>
      <vt:lpstr>MYR.AX!ExternalData_43</vt:lpstr>
      <vt:lpstr>NAB.AX!ExternalData_43</vt:lpstr>
      <vt:lpstr>NST.AX!ExternalData_43</vt:lpstr>
      <vt:lpstr>RBA_Bonds!ExternalData_43</vt:lpstr>
      <vt:lpstr>RBA_FX!ExternalData_43</vt:lpstr>
      <vt:lpstr>REA.AX!ExternalData_43</vt:lpstr>
      <vt:lpstr>SEK.AX!ExternalData_43</vt:lpstr>
      <vt:lpstr>SYD.AX!ExternalData_43</vt:lpstr>
      <vt:lpstr>TLS.AX!ExternalData_43</vt:lpstr>
      <vt:lpstr>WES.AX!ExternalData_43</vt:lpstr>
      <vt:lpstr>AXJO!ExternalData_44</vt:lpstr>
      <vt:lpstr>BOQ.AX!ExternalData_44</vt:lpstr>
      <vt:lpstr>CBA.AX!ExternalData_44</vt:lpstr>
      <vt:lpstr>CRZ.AX!ExternalData_44</vt:lpstr>
      <vt:lpstr>CTX.AX!ExternalData_44</vt:lpstr>
      <vt:lpstr>EOD_T_Data!ExternalData_44</vt:lpstr>
      <vt:lpstr>EOD_T1_Data!ExternalData_44</vt:lpstr>
      <vt:lpstr>EOM_Data!ExternalData_44</vt:lpstr>
      <vt:lpstr>EOY_Data!ExternalData_44</vt:lpstr>
      <vt:lpstr>GMA.AX!ExternalData_44</vt:lpstr>
      <vt:lpstr>IRE.AX!ExternalData_44</vt:lpstr>
      <vt:lpstr>JBH.AX!ExternalData_44</vt:lpstr>
      <vt:lpstr>MQG.AX!ExternalData_44</vt:lpstr>
      <vt:lpstr>MTS.AX!ExternalData_44</vt:lpstr>
      <vt:lpstr>NAB.AX!ExternalData_44</vt:lpstr>
      <vt:lpstr>NST.AX!ExternalData_44</vt:lpstr>
      <vt:lpstr>RBA_Bonds!ExternalData_44</vt:lpstr>
      <vt:lpstr>RBA_FX!ExternalData_44</vt:lpstr>
      <vt:lpstr>REA.AX!ExternalData_44</vt:lpstr>
      <vt:lpstr>SEK.AX!ExternalData_44</vt:lpstr>
      <vt:lpstr>SYD.AX!ExternalData_44</vt:lpstr>
      <vt:lpstr>TLS.AX!ExternalData_44</vt:lpstr>
      <vt:lpstr>WES.AX!ExternalData_44</vt:lpstr>
      <vt:lpstr>AXJO!ExternalData_45</vt:lpstr>
      <vt:lpstr>BOQ.AX!ExternalData_45</vt:lpstr>
      <vt:lpstr>CBA.AX!ExternalData_45</vt:lpstr>
      <vt:lpstr>CRZ.AX!ExternalData_45</vt:lpstr>
      <vt:lpstr>CTX.AX!ExternalData_45</vt:lpstr>
      <vt:lpstr>EOD_T_Data!ExternalData_45</vt:lpstr>
      <vt:lpstr>EOD_T1_Data!ExternalData_45</vt:lpstr>
      <vt:lpstr>EOM_Data!ExternalData_45</vt:lpstr>
      <vt:lpstr>EOY_Data!ExternalData_45</vt:lpstr>
      <vt:lpstr>GMA.AX!ExternalData_45</vt:lpstr>
      <vt:lpstr>IRE.AX!ExternalData_45</vt:lpstr>
      <vt:lpstr>JBH.AX!ExternalData_45</vt:lpstr>
      <vt:lpstr>MQG.AX!ExternalData_45</vt:lpstr>
      <vt:lpstr>MTS.AX!ExternalData_45</vt:lpstr>
      <vt:lpstr>NAB.AX!ExternalData_45</vt:lpstr>
      <vt:lpstr>NST.AX!ExternalData_45</vt:lpstr>
      <vt:lpstr>RBA_Bonds!ExternalData_45</vt:lpstr>
      <vt:lpstr>RBA_FX!ExternalData_45</vt:lpstr>
      <vt:lpstr>REA.AX!ExternalData_45</vt:lpstr>
      <vt:lpstr>SEK.AX!ExternalData_45</vt:lpstr>
      <vt:lpstr>SYD.AX!ExternalData_45</vt:lpstr>
      <vt:lpstr>TLS.AX!ExternalData_45</vt:lpstr>
      <vt:lpstr>AXJO!ExternalData_46</vt:lpstr>
      <vt:lpstr>BOQ.AX!ExternalData_46</vt:lpstr>
      <vt:lpstr>CBA.AX!ExternalData_46</vt:lpstr>
      <vt:lpstr>CRZ.AX!ExternalData_46</vt:lpstr>
      <vt:lpstr>CTX.AX!ExternalData_46</vt:lpstr>
      <vt:lpstr>EOD_T_Data!ExternalData_46</vt:lpstr>
      <vt:lpstr>EOD_T1_Data!ExternalData_46</vt:lpstr>
      <vt:lpstr>EOM_Data!ExternalData_46</vt:lpstr>
      <vt:lpstr>EOY_Data!ExternalData_46</vt:lpstr>
      <vt:lpstr>GMA.AX!ExternalData_46</vt:lpstr>
      <vt:lpstr>IRE.AX!ExternalData_46</vt:lpstr>
      <vt:lpstr>JBH.AX!ExternalData_46</vt:lpstr>
      <vt:lpstr>MQG.AX!ExternalData_46</vt:lpstr>
      <vt:lpstr>MTS.AX!ExternalData_46</vt:lpstr>
      <vt:lpstr>NAB.AX!ExternalData_46</vt:lpstr>
      <vt:lpstr>RBA_Bonds!ExternalData_46</vt:lpstr>
      <vt:lpstr>RBA_FX!ExternalData_46</vt:lpstr>
      <vt:lpstr>REA.AX!ExternalData_46</vt:lpstr>
      <vt:lpstr>SEK.AX!ExternalData_46</vt:lpstr>
      <vt:lpstr>SYD.AX!ExternalData_46</vt:lpstr>
      <vt:lpstr>TLS.AX!ExternalData_46</vt:lpstr>
      <vt:lpstr>WES.AX!ExternalData_46</vt:lpstr>
      <vt:lpstr>AXJO!ExternalData_47</vt:lpstr>
      <vt:lpstr>BOQ.AX!ExternalData_47</vt:lpstr>
      <vt:lpstr>CBA.AX!ExternalData_47</vt:lpstr>
      <vt:lpstr>CRZ.AX!ExternalData_47</vt:lpstr>
      <vt:lpstr>CTX.AX!ExternalData_47</vt:lpstr>
      <vt:lpstr>EOD_T_Data!ExternalData_47</vt:lpstr>
      <vt:lpstr>EOD_T1_Data!ExternalData_47</vt:lpstr>
      <vt:lpstr>EOM_Data!ExternalData_47</vt:lpstr>
      <vt:lpstr>EOY_Data!ExternalData_47</vt:lpstr>
      <vt:lpstr>GMA.AX!ExternalData_47</vt:lpstr>
      <vt:lpstr>IRE.AX!ExternalData_47</vt:lpstr>
      <vt:lpstr>JBH.AX!ExternalData_47</vt:lpstr>
      <vt:lpstr>MQG.AX!ExternalData_47</vt:lpstr>
      <vt:lpstr>MTS.AX!ExternalData_47</vt:lpstr>
      <vt:lpstr>NAB.AX!ExternalData_47</vt:lpstr>
      <vt:lpstr>RBA_Bonds!ExternalData_47</vt:lpstr>
      <vt:lpstr>RBA_FX!ExternalData_47</vt:lpstr>
      <vt:lpstr>REA.AX!ExternalData_47</vt:lpstr>
      <vt:lpstr>SEK.AX!ExternalData_47</vt:lpstr>
      <vt:lpstr>SYD.AX!ExternalData_47</vt:lpstr>
      <vt:lpstr>TLS.AX!ExternalData_47</vt:lpstr>
      <vt:lpstr>WES.AX!ExternalData_47</vt:lpstr>
      <vt:lpstr>AXJO!ExternalData_48</vt:lpstr>
      <vt:lpstr>BOQ.AX!ExternalData_48</vt:lpstr>
      <vt:lpstr>CBA.AX!ExternalData_48</vt:lpstr>
      <vt:lpstr>CRZ.AX!ExternalData_48</vt:lpstr>
      <vt:lpstr>CTX.AX!ExternalData_48</vt:lpstr>
      <vt:lpstr>EOD_T_Data!ExternalData_48</vt:lpstr>
      <vt:lpstr>EOD_T1_Data!ExternalData_48</vt:lpstr>
      <vt:lpstr>EOM_Data!ExternalData_48</vt:lpstr>
      <vt:lpstr>EOY_Data!ExternalData_48</vt:lpstr>
      <vt:lpstr>GMA.AX!ExternalData_48</vt:lpstr>
      <vt:lpstr>IRE.AX!ExternalData_48</vt:lpstr>
      <vt:lpstr>JBH.AX!ExternalData_48</vt:lpstr>
      <vt:lpstr>MQG.AX!ExternalData_48</vt:lpstr>
      <vt:lpstr>MTS.AX!ExternalData_48</vt:lpstr>
      <vt:lpstr>NAB.AX!ExternalData_48</vt:lpstr>
      <vt:lpstr>RBA_Bonds!ExternalData_48</vt:lpstr>
      <vt:lpstr>RBA_FX!ExternalData_48</vt:lpstr>
      <vt:lpstr>REA.AX!ExternalData_48</vt:lpstr>
      <vt:lpstr>SEK.AX!ExternalData_48</vt:lpstr>
      <vt:lpstr>SYD.AX!ExternalData_48</vt:lpstr>
      <vt:lpstr>TLS.AX!ExternalData_48</vt:lpstr>
      <vt:lpstr>WES.AX!ExternalData_48</vt:lpstr>
      <vt:lpstr>AXJO!ExternalData_49</vt:lpstr>
      <vt:lpstr>BOQ.AX!ExternalData_49</vt:lpstr>
      <vt:lpstr>CBA.AX!ExternalData_49</vt:lpstr>
      <vt:lpstr>CRZ.AX!ExternalData_49</vt:lpstr>
      <vt:lpstr>CTX.AX!ExternalData_49</vt:lpstr>
      <vt:lpstr>EOD_T_Data!ExternalData_49</vt:lpstr>
      <vt:lpstr>EOD_T1_Data!ExternalData_49</vt:lpstr>
      <vt:lpstr>EOM_Data!ExternalData_49</vt:lpstr>
      <vt:lpstr>EOY_Data!ExternalData_49</vt:lpstr>
      <vt:lpstr>GMA.AX!ExternalData_49</vt:lpstr>
      <vt:lpstr>IRE.AX!ExternalData_49</vt:lpstr>
      <vt:lpstr>JBH.AX!ExternalData_49</vt:lpstr>
      <vt:lpstr>MQG.AX!ExternalData_49</vt:lpstr>
      <vt:lpstr>MTS.AX!ExternalData_49</vt:lpstr>
      <vt:lpstr>NAB.AX!ExternalData_49</vt:lpstr>
      <vt:lpstr>RBA_Bonds!ExternalData_49</vt:lpstr>
      <vt:lpstr>RBA_FX!ExternalData_49</vt:lpstr>
      <vt:lpstr>REA.AX!ExternalData_49</vt:lpstr>
      <vt:lpstr>SEK.AX!ExternalData_49</vt:lpstr>
      <vt:lpstr>SYD.AX!ExternalData_49</vt:lpstr>
      <vt:lpstr>TLS.AX!ExternalData_49</vt:lpstr>
      <vt:lpstr>WES.AX!ExternalData_49</vt:lpstr>
      <vt:lpstr>AXJO!ExternalData_5</vt:lpstr>
      <vt:lpstr>BOQ.AX!ExternalData_5</vt:lpstr>
      <vt:lpstr>CBA.AX!ExternalData_5</vt:lpstr>
      <vt:lpstr>CRZ.AX!ExternalData_5</vt:lpstr>
      <vt:lpstr>CTX.AX!ExternalData_5</vt:lpstr>
      <vt:lpstr>EOD_T_Data!ExternalData_5</vt:lpstr>
      <vt:lpstr>EOD_T1_Data!ExternalData_5</vt:lpstr>
      <vt:lpstr>EOM_Data!ExternalData_5</vt:lpstr>
      <vt:lpstr>EOY_Data!ExternalData_5</vt:lpstr>
      <vt:lpstr>GMA.AX!ExternalData_5</vt:lpstr>
      <vt:lpstr>IRE.AX!ExternalData_5</vt:lpstr>
      <vt:lpstr>JBH.AX!ExternalData_5</vt:lpstr>
      <vt:lpstr>MQG.AX!ExternalData_5</vt:lpstr>
      <vt:lpstr>MTS.AX!ExternalData_5</vt:lpstr>
      <vt:lpstr>MYR.AX!ExternalData_5</vt:lpstr>
      <vt:lpstr>NAB.AX!ExternalData_5</vt:lpstr>
      <vt:lpstr>NST.AX!ExternalData_5</vt:lpstr>
      <vt:lpstr>RBA_Bonds!ExternalData_5</vt:lpstr>
      <vt:lpstr>RBA_FX!ExternalData_5</vt:lpstr>
      <vt:lpstr>REA.AX!ExternalData_5</vt:lpstr>
      <vt:lpstr>SEK.AX!ExternalData_5</vt:lpstr>
      <vt:lpstr>SYD.AX!ExternalData_5</vt:lpstr>
      <vt:lpstr>TLS.AX!ExternalData_5</vt:lpstr>
      <vt:lpstr>WES.AX!ExternalData_5</vt:lpstr>
      <vt:lpstr>AXJO!ExternalData_50</vt:lpstr>
      <vt:lpstr>BOQ.AX!ExternalData_50</vt:lpstr>
      <vt:lpstr>CBA.AX!ExternalData_50</vt:lpstr>
      <vt:lpstr>CRZ.AX!ExternalData_50</vt:lpstr>
      <vt:lpstr>CTX.AX!ExternalData_50</vt:lpstr>
      <vt:lpstr>EOD_T_Data!ExternalData_50</vt:lpstr>
      <vt:lpstr>EOD_T1_Data!ExternalData_50</vt:lpstr>
      <vt:lpstr>EOM_Data!ExternalData_50</vt:lpstr>
      <vt:lpstr>EOY_Data!ExternalData_50</vt:lpstr>
      <vt:lpstr>GMA.AX!ExternalData_50</vt:lpstr>
      <vt:lpstr>IRE.AX!ExternalData_50</vt:lpstr>
      <vt:lpstr>JBH.AX!ExternalData_50</vt:lpstr>
      <vt:lpstr>MQG.AX!ExternalData_50</vt:lpstr>
      <vt:lpstr>MTS.AX!ExternalData_50</vt:lpstr>
      <vt:lpstr>NAB.AX!ExternalData_50</vt:lpstr>
      <vt:lpstr>RBA_Bonds!ExternalData_50</vt:lpstr>
      <vt:lpstr>RBA_FX!ExternalData_50</vt:lpstr>
      <vt:lpstr>REA.AX!ExternalData_50</vt:lpstr>
      <vt:lpstr>SEK.AX!ExternalData_50</vt:lpstr>
      <vt:lpstr>SYD.AX!ExternalData_50</vt:lpstr>
      <vt:lpstr>TLS.AX!ExternalData_50</vt:lpstr>
      <vt:lpstr>WES.AX!ExternalData_50</vt:lpstr>
      <vt:lpstr>AXJO!ExternalData_51</vt:lpstr>
      <vt:lpstr>BOQ.AX!ExternalData_51</vt:lpstr>
      <vt:lpstr>CBA.AX!ExternalData_51</vt:lpstr>
      <vt:lpstr>CRZ.AX!ExternalData_51</vt:lpstr>
      <vt:lpstr>CTX.AX!ExternalData_51</vt:lpstr>
      <vt:lpstr>EOD_T_Data!ExternalData_51</vt:lpstr>
      <vt:lpstr>EOD_T1_Data!ExternalData_51</vt:lpstr>
      <vt:lpstr>EOM_Data!ExternalData_51</vt:lpstr>
      <vt:lpstr>EOY_Data!ExternalData_51</vt:lpstr>
      <vt:lpstr>GMA.AX!ExternalData_51</vt:lpstr>
      <vt:lpstr>IRE.AX!ExternalData_51</vt:lpstr>
      <vt:lpstr>JBH.AX!ExternalData_51</vt:lpstr>
      <vt:lpstr>MQG.AX!ExternalData_51</vt:lpstr>
      <vt:lpstr>MTS.AX!ExternalData_51</vt:lpstr>
      <vt:lpstr>NAB.AX!ExternalData_51</vt:lpstr>
      <vt:lpstr>RBA_Bonds!ExternalData_51</vt:lpstr>
      <vt:lpstr>RBA_FX!ExternalData_51</vt:lpstr>
      <vt:lpstr>REA.AX!ExternalData_51</vt:lpstr>
      <vt:lpstr>SEK.AX!ExternalData_51</vt:lpstr>
      <vt:lpstr>SYD.AX!ExternalData_51</vt:lpstr>
      <vt:lpstr>TLS.AX!ExternalData_51</vt:lpstr>
      <vt:lpstr>WES.AX!ExternalData_51</vt:lpstr>
      <vt:lpstr>AXJO!ExternalData_52</vt:lpstr>
      <vt:lpstr>BOQ.AX!ExternalData_52</vt:lpstr>
      <vt:lpstr>CBA.AX!ExternalData_52</vt:lpstr>
      <vt:lpstr>CRZ.AX!ExternalData_52</vt:lpstr>
      <vt:lpstr>CTX.AX!ExternalData_52</vt:lpstr>
      <vt:lpstr>EOD_T_Data!ExternalData_52</vt:lpstr>
      <vt:lpstr>EOD_T1_Data!ExternalData_52</vt:lpstr>
      <vt:lpstr>EOM_Data!ExternalData_52</vt:lpstr>
      <vt:lpstr>EOY_Data!ExternalData_52</vt:lpstr>
      <vt:lpstr>GMA.AX!ExternalData_52</vt:lpstr>
      <vt:lpstr>IRE.AX!ExternalData_52</vt:lpstr>
      <vt:lpstr>JBH.AX!ExternalData_52</vt:lpstr>
      <vt:lpstr>MQG.AX!ExternalData_52</vt:lpstr>
      <vt:lpstr>MTS.AX!ExternalData_52</vt:lpstr>
      <vt:lpstr>NAB.AX!ExternalData_52</vt:lpstr>
      <vt:lpstr>RBA_Bonds!ExternalData_52</vt:lpstr>
      <vt:lpstr>RBA_FX!ExternalData_52</vt:lpstr>
      <vt:lpstr>REA.AX!ExternalData_52</vt:lpstr>
      <vt:lpstr>SEK.AX!ExternalData_52</vt:lpstr>
      <vt:lpstr>SYD.AX!ExternalData_52</vt:lpstr>
      <vt:lpstr>TLS.AX!ExternalData_52</vt:lpstr>
      <vt:lpstr>WES.AX!ExternalData_52</vt:lpstr>
      <vt:lpstr>AXJO!ExternalData_53</vt:lpstr>
      <vt:lpstr>BOQ.AX!ExternalData_53</vt:lpstr>
      <vt:lpstr>CBA.AX!ExternalData_53</vt:lpstr>
      <vt:lpstr>CRZ.AX!ExternalData_53</vt:lpstr>
      <vt:lpstr>CTX.AX!ExternalData_53</vt:lpstr>
      <vt:lpstr>EOD_T_Data!ExternalData_53</vt:lpstr>
      <vt:lpstr>EOD_T1_Data!ExternalData_53</vt:lpstr>
      <vt:lpstr>EOM_Data!ExternalData_53</vt:lpstr>
      <vt:lpstr>EOY_Data!ExternalData_53</vt:lpstr>
      <vt:lpstr>GMA.AX!ExternalData_53</vt:lpstr>
      <vt:lpstr>IRE.AX!ExternalData_53</vt:lpstr>
      <vt:lpstr>JBH.AX!ExternalData_53</vt:lpstr>
      <vt:lpstr>MQG.AX!ExternalData_53</vt:lpstr>
      <vt:lpstr>MTS.AX!ExternalData_53</vt:lpstr>
      <vt:lpstr>NAB.AX!ExternalData_53</vt:lpstr>
      <vt:lpstr>RBA_Bonds!ExternalData_53</vt:lpstr>
      <vt:lpstr>RBA_FX!ExternalData_53</vt:lpstr>
      <vt:lpstr>REA.AX!ExternalData_53</vt:lpstr>
      <vt:lpstr>SEK.AX!ExternalData_53</vt:lpstr>
      <vt:lpstr>SYD.AX!ExternalData_53</vt:lpstr>
      <vt:lpstr>TLS.AX!ExternalData_53</vt:lpstr>
      <vt:lpstr>WES.AX!ExternalData_53</vt:lpstr>
      <vt:lpstr>AXJO!ExternalData_54</vt:lpstr>
      <vt:lpstr>BOQ.AX!ExternalData_54</vt:lpstr>
      <vt:lpstr>CBA.AX!ExternalData_54</vt:lpstr>
      <vt:lpstr>CRZ.AX!ExternalData_54</vt:lpstr>
      <vt:lpstr>CTX.AX!ExternalData_54</vt:lpstr>
      <vt:lpstr>EOD_T_Data!ExternalData_54</vt:lpstr>
      <vt:lpstr>EOD_T1_Data!ExternalData_54</vt:lpstr>
      <vt:lpstr>EOM_Data!ExternalData_54</vt:lpstr>
      <vt:lpstr>EOY_Data!ExternalData_54</vt:lpstr>
      <vt:lpstr>GMA.AX!ExternalData_54</vt:lpstr>
      <vt:lpstr>IRE.AX!ExternalData_54</vt:lpstr>
      <vt:lpstr>JBH.AX!ExternalData_54</vt:lpstr>
      <vt:lpstr>MQG.AX!ExternalData_54</vt:lpstr>
      <vt:lpstr>MTS.AX!ExternalData_54</vt:lpstr>
      <vt:lpstr>NAB.AX!ExternalData_54</vt:lpstr>
      <vt:lpstr>RBA_Bonds!ExternalData_54</vt:lpstr>
      <vt:lpstr>RBA_FX!ExternalData_54</vt:lpstr>
      <vt:lpstr>REA.AX!ExternalData_54</vt:lpstr>
      <vt:lpstr>SEK.AX!ExternalData_54</vt:lpstr>
      <vt:lpstr>SYD.AX!ExternalData_54</vt:lpstr>
      <vt:lpstr>TLS.AX!ExternalData_54</vt:lpstr>
      <vt:lpstr>WES.AX!ExternalData_54</vt:lpstr>
      <vt:lpstr>AXJO!ExternalData_55</vt:lpstr>
      <vt:lpstr>BOQ.AX!ExternalData_55</vt:lpstr>
      <vt:lpstr>CBA.AX!ExternalData_55</vt:lpstr>
      <vt:lpstr>CRZ.AX!ExternalData_55</vt:lpstr>
      <vt:lpstr>CTX.AX!ExternalData_55</vt:lpstr>
      <vt:lpstr>EOD_T_Data!ExternalData_55</vt:lpstr>
      <vt:lpstr>EOD_T1_Data!ExternalData_55</vt:lpstr>
      <vt:lpstr>EOM_Data!ExternalData_55</vt:lpstr>
      <vt:lpstr>EOY_Data!ExternalData_55</vt:lpstr>
      <vt:lpstr>GMA.AX!ExternalData_55</vt:lpstr>
      <vt:lpstr>IRE.AX!ExternalData_55</vt:lpstr>
      <vt:lpstr>JBH.AX!ExternalData_55</vt:lpstr>
      <vt:lpstr>MQG.AX!ExternalData_55</vt:lpstr>
      <vt:lpstr>MTS.AX!ExternalData_55</vt:lpstr>
      <vt:lpstr>NAB.AX!ExternalData_55</vt:lpstr>
      <vt:lpstr>RBA_Bonds!ExternalData_55</vt:lpstr>
      <vt:lpstr>RBA_FX!ExternalData_55</vt:lpstr>
      <vt:lpstr>REA.AX!ExternalData_55</vt:lpstr>
      <vt:lpstr>SEK.AX!ExternalData_55</vt:lpstr>
      <vt:lpstr>SYD.AX!ExternalData_55</vt:lpstr>
      <vt:lpstr>TLS.AX!ExternalData_55</vt:lpstr>
      <vt:lpstr>AXJO!ExternalData_56</vt:lpstr>
      <vt:lpstr>BOQ.AX!ExternalData_56</vt:lpstr>
      <vt:lpstr>CBA.AX!ExternalData_56</vt:lpstr>
      <vt:lpstr>CRZ.AX!ExternalData_56</vt:lpstr>
      <vt:lpstr>CTX.AX!ExternalData_56</vt:lpstr>
      <vt:lpstr>EOD_T_Data!ExternalData_56</vt:lpstr>
      <vt:lpstr>EOD_T1_Data!ExternalData_56</vt:lpstr>
      <vt:lpstr>EOM_Data!ExternalData_56</vt:lpstr>
      <vt:lpstr>EOY_Data!ExternalData_56</vt:lpstr>
      <vt:lpstr>GMA.AX!ExternalData_56</vt:lpstr>
      <vt:lpstr>IRE.AX!ExternalData_56</vt:lpstr>
      <vt:lpstr>JBH.AX!ExternalData_56</vt:lpstr>
      <vt:lpstr>MQG.AX!ExternalData_56</vt:lpstr>
      <vt:lpstr>MTS.AX!ExternalData_56</vt:lpstr>
      <vt:lpstr>NAB.AX!ExternalData_56</vt:lpstr>
      <vt:lpstr>RBA_Bonds!ExternalData_56</vt:lpstr>
      <vt:lpstr>RBA_FX!ExternalData_56</vt:lpstr>
      <vt:lpstr>REA.AX!ExternalData_56</vt:lpstr>
      <vt:lpstr>SEK.AX!ExternalData_56</vt:lpstr>
      <vt:lpstr>SYD.AX!ExternalData_56</vt:lpstr>
      <vt:lpstr>TLS.AX!ExternalData_56</vt:lpstr>
      <vt:lpstr>WES.AX!ExternalData_56</vt:lpstr>
      <vt:lpstr>AXJO!ExternalData_57</vt:lpstr>
      <vt:lpstr>BOQ.AX!ExternalData_57</vt:lpstr>
      <vt:lpstr>CBA.AX!ExternalData_57</vt:lpstr>
      <vt:lpstr>CRZ.AX!ExternalData_57</vt:lpstr>
      <vt:lpstr>CTX.AX!ExternalData_57</vt:lpstr>
      <vt:lpstr>EOD_T_Data!ExternalData_57</vt:lpstr>
      <vt:lpstr>EOD_T1_Data!ExternalData_57</vt:lpstr>
      <vt:lpstr>EOM_Data!ExternalData_57</vt:lpstr>
      <vt:lpstr>EOY_Data!ExternalData_57</vt:lpstr>
      <vt:lpstr>GMA.AX!ExternalData_57</vt:lpstr>
      <vt:lpstr>IRE.AX!ExternalData_57</vt:lpstr>
      <vt:lpstr>JBH.AX!ExternalData_57</vt:lpstr>
      <vt:lpstr>MQG.AX!ExternalData_57</vt:lpstr>
      <vt:lpstr>MTS.AX!ExternalData_57</vt:lpstr>
      <vt:lpstr>NAB.AX!ExternalData_57</vt:lpstr>
      <vt:lpstr>RBA_Bonds!ExternalData_57</vt:lpstr>
      <vt:lpstr>RBA_FX!ExternalData_57</vt:lpstr>
      <vt:lpstr>REA.AX!ExternalData_57</vt:lpstr>
      <vt:lpstr>SEK.AX!ExternalData_57</vt:lpstr>
      <vt:lpstr>SYD.AX!ExternalData_57</vt:lpstr>
      <vt:lpstr>TLS.AX!ExternalData_57</vt:lpstr>
      <vt:lpstr>WES.AX!ExternalData_57</vt:lpstr>
      <vt:lpstr>AXJO!ExternalData_58</vt:lpstr>
      <vt:lpstr>BOQ.AX!ExternalData_58</vt:lpstr>
      <vt:lpstr>CBA.AX!ExternalData_58</vt:lpstr>
      <vt:lpstr>CRZ.AX!ExternalData_58</vt:lpstr>
      <vt:lpstr>CTX.AX!ExternalData_58</vt:lpstr>
      <vt:lpstr>EOD_T_Data!ExternalData_58</vt:lpstr>
      <vt:lpstr>EOD_T1_Data!ExternalData_58</vt:lpstr>
      <vt:lpstr>EOM_Data!ExternalData_58</vt:lpstr>
      <vt:lpstr>EOY_Data!ExternalData_58</vt:lpstr>
      <vt:lpstr>GMA.AX!ExternalData_58</vt:lpstr>
      <vt:lpstr>IRE.AX!ExternalData_58</vt:lpstr>
      <vt:lpstr>JBH.AX!ExternalData_58</vt:lpstr>
      <vt:lpstr>MQG.AX!ExternalData_58</vt:lpstr>
      <vt:lpstr>MTS.AX!ExternalData_58</vt:lpstr>
      <vt:lpstr>NAB.AX!ExternalData_58</vt:lpstr>
      <vt:lpstr>RBA_Bonds!ExternalData_58</vt:lpstr>
      <vt:lpstr>RBA_FX!ExternalData_58</vt:lpstr>
      <vt:lpstr>REA.AX!ExternalData_58</vt:lpstr>
      <vt:lpstr>SEK.AX!ExternalData_58</vt:lpstr>
      <vt:lpstr>SYD.AX!ExternalData_58</vt:lpstr>
      <vt:lpstr>TLS.AX!ExternalData_58</vt:lpstr>
      <vt:lpstr>WES.AX!ExternalData_58</vt:lpstr>
      <vt:lpstr>AXJO!ExternalData_59</vt:lpstr>
      <vt:lpstr>BOQ.AX!ExternalData_59</vt:lpstr>
      <vt:lpstr>CBA.AX!ExternalData_59</vt:lpstr>
      <vt:lpstr>CRZ.AX!ExternalData_59</vt:lpstr>
      <vt:lpstr>CTX.AX!ExternalData_59</vt:lpstr>
      <vt:lpstr>EOD_T_Data!ExternalData_59</vt:lpstr>
      <vt:lpstr>EOD_T1_Data!ExternalData_59</vt:lpstr>
      <vt:lpstr>EOM_Data!ExternalData_59</vt:lpstr>
      <vt:lpstr>EOY_Data!ExternalData_59</vt:lpstr>
      <vt:lpstr>GMA.AX!ExternalData_59</vt:lpstr>
      <vt:lpstr>IRE.AX!ExternalData_59</vt:lpstr>
      <vt:lpstr>JBH.AX!ExternalData_59</vt:lpstr>
      <vt:lpstr>MQG.AX!ExternalData_59</vt:lpstr>
      <vt:lpstr>MTS.AX!ExternalData_59</vt:lpstr>
      <vt:lpstr>NAB.AX!ExternalData_59</vt:lpstr>
      <vt:lpstr>RBA_Bonds!ExternalData_59</vt:lpstr>
      <vt:lpstr>RBA_FX!ExternalData_59</vt:lpstr>
      <vt:lpstr>REA.AX!ExternalData_59</vt:lpstr>
      <vt:lpstr>SEK.AX!ExternalData_59</vt:lpstr>
      <vt:lpstr>SYD.AX!ExternalData_59</vt:lpstr>
      <vt:lpstr>TLS.AX!ExternalData_59</vt:lpstr>
      <vt:lpstr>WES.AX!ExternalData_59</vt:lpstr>
      <vt:lpstr>AXJO!ExternalData_6</vt:lpstr>
      <vt:lpstr>BOQ.AX!ExternalData_6</vt:lpstr>
      <vt:lpstr>CBA.AX!ExternalData_6</vt:lpstr>
      <vt:lpstr>CRZ.AX!ExternalData_6</vt:lpstr>
      <vt:lpstr>CTX.AX!ExternalData_6</vt:lpstr>
      <vt:lpstr>EOD_T_Data!ExternalData_6</vt:lpstr>
      <vt:lpstr>EOD_T1_Data!ExternalData_6</vt:lpstr>
      <vt:lpstr>EOM_Data!ExternalData_6</vt:lpstr>
      <vt:lpstr>EOY_Data!ExternalData_6</vt:lpstr>
      <vt:lpstr>GMA.AX!ExternalData_6</vt:lpstr>
      <vt:lpstr>IRE.AX!ExternalData_6</vt:lpstr>
      <vt:lpstr>JBH.AX!ExternalData_6</vt:lpstr>
      <vt:lpstr>MQG.AX!ExternalData_6</vt:lpstr>
      <vt:lpstr>MTS.AX!ExternalData_6</vt:lpstr>
      <vt:lpstr>MYR.AX!ExternalData_6</vt:lpstr>
      <vt:lpstr>NAB.AX!ExternalData_6</vt:lpstr>
      <vt:lpstr>NST.AX!ExternalData_6</vt:lpstr>
      <vt:lpstr>RBA_Bonds!ExternalData_6</vt:lpstr>
      <vt:lpstr>RBA_FX!ExternalData_6</vt:lpstr>
      <vt:lpstr>REA.AX!ExternalData_6</vt:lpstr>
      <vt:lpstr>SEK.AX!ExternalData_6</vt:lpstr>
      <vt:lpstr>SYD.AX!ExternalData_6</vt:lpstr>
      <vt:lpstr>TLS.AX!ExternalData_6</vt:lpstr>
      <vt:lpstr>WES.AX!ExternalData_6</vt:lpstr>
      <vt:lpstr>AXJO!ExternalData_60</vt:lpstr>
      <vt:lpstr>BOQ.AX!ExternalData_60</vt:lpstr>
      <vt:lpstr>CBA.AX!ExternalData_60</vt:lpstr>
      <vt:lpstr>CRZ.AX!ExternalData_60</vt:lpstr>
      <vt:lpstr>CTX.AX!ExternalData_60</vt:lpstr>
      <vt:lpstr>EOD_T_Data!ExternalData_60</vt:lpstr>
      <vt:lpstr>EOD_T1_Data!ExternalData_60</vt:lpstr>
      <vt:lpstr>EOM_Data!ExternalData_60</vt:lpstr>
      <vt:lpstr>EOY_Data!ExternalData_60</vt:lpstr>
      <vt:lpstr>GMA.AX!ExternalData_60</vt:lpstr>
      <vt:lpstr>IRE.AX!ExternalData_60</vt:lpstr>
      <vt:lpstr>JBH.AX!ExternalData_60</vt:lpstr>
      <vt:lpstr>MQG.AX!ExternalData_60</vt:lpstr>
      <vt:lpstr>MTS.AX!ExternalData_60</vt:lpstr>
      <vt:lpstr>NAB.AX!ExternalData_60</vt:lpstr>
      <vt:lpstr>RBA_Bonds!ExternalData_60</vt:lpstr>
      <vt:lpstr>RBA_FX!ExternalData_60</vt:lpstr>
      <vt:lpstr>REA.AX!ExternalData_60</vt:lpstr>
      <vt:lpstr>SEK.AX!ExternalData_60</vt:lpstr>
      <vt:lpstr>SYD.AX!ExternalData_60</vt:lpstr>
      <vt:lpstr>TLS.AX!ExternalData_60</vt:lpstr>
      <vt:lpstr>WES.AX!ExternalData_60</vt:lpstr>
      <vt:lpstr>AXJO!ExternalData_61</vt:lpstr>
      <vt:lpstr>BOQ.AX!ExternalData_61</vt:lpstr>
      <vt:lpstr>CBA.AX!ExternalData_61</vt:lpstr>
      <vt:lpstr>CRZ.AX!ExternalData_61</vt:lpstr>
      <vt:lpstr>CTX.AX!ExternalData_61</vt:lpstr>
      <vt:lpstr>EOD_T_Data!ExternalData_61</vt:lpstr>
      <vt:lpstr>EOD_T1_Data!ExternalData_61</vt:lpstr>
      <vt:lpstr>EOM_Data!ExternalData_61</vt:lpstr>
      <vt:lpstr>EOY_Data!ExternalData_61</vt:lpstr>
      <vt:lpstr>GMA.AX!ExternalData_61</vt:lpstr>
      <vt:lpstr>IRE.AX!ExternalData_61</vt:lpstr>
      <vt:lpstr>JBH.AX!ExternalData_61</vt:lpstr>
      <vt:lpstr>MQG.AX!ExternalData_61</vt:lpstr>
      <vt:lpstr>MTS.AX!ExternalData_61</vt:lpstr>
      <vt:lpstr>NAB.AX!ExternalData_61</vt:lpstr>
      <vt:lpstr>RBA_Bonds!ExternalData_61</vt:lpstr>
      <vt:lpstr>RBA_FX!ExternalData_61</vt:lpstr>
      <vt:lpstr>REA.AX!ExternalData_61</vt:lpstr>
      <vt:lpstr>SEK.AX!ExternalData_61</vt:lpstr>
      <vt:lpstr>SYD.AX!ExternalData_61</vt:lpstr>
      <vt:lpstr>TLS.AX!ExternalData_61</vt:lpstr>
      <vt:lpstr>WES.AX!ExternalData_61</vt:lpstr>
      <vt:lpstr>AXJO!ExternalData_62</vt:lpstr>
      <vt:lpstr>BOQ.AX!ExternalData_62</vt:lpstr>
      <vt:lpstr>CBA.AX!ExternalData_62</vt:lpstr>
      <vt:lpstr>CRZ.AX!ExternalData_62</vt:lpstr>
      <vt:lpstr>CTX.AX!ExternalData_62</vt:lpstr>
      <vt:lpstr>EOD_T_Data!ExternalData_62</vt:lpstr>
      <vt:lpstr>EOD_T1_Data!ExternalData_62</vt:lpstr>
      <vt:lpstr>EOM_Data!ExternalData_62</vt:lpstr>
      <vt:lpstr>EOY_Data!ExternalData_62</vt:lpstr>
      <vt:lpstr>GMA.AX!ExternalData_62</vt:lpstr>
      <vt:lpstr>IRE.AX!ExternalData_62</vt:lpstr>
      <vt:lpstr>JBH.AX!ExternalData_62</vt:lpstr>
      <vt:lpstr>MQG.AX!ExternalData_62</vt:lpstr>
      <vt:lpstr>MTS.AX!ExternalData_62</vt:lpstr>
      <vt:lpstr>NAB.AX!ExternalData_62</vt:lpstr>
      <vt:lpstr>RBA_Bonds!ExternalData_62</vt:lpstr>
      <vt:lpstr>RBA_FX!ExternalData_62</vt:lpstr>
      <vt:lpstr>REA.AX!ExternalData_62</vt:lpstr>
      <vt:lpstr>SEK.AX!ExternalData_62</vt:lpstr>
      <vt:lpstr>SYD.AX!ExternalData_62</vt:lpstr>
      <vt:lpstr>TLS.AX!ExternalData_62</vt:lpstr>
      <vt:lpstr>WES.AX!ExternalData_62</vt:lpstr>
      <vt:lpstr>AXJO!ExternalData_63</vt:lpstr>
      <vt:lpstr>BOQ.AX!ExternalData_63</vt:lpstr>
      <vt:lpstr>CBA.AX!ExternalData_63</vt:lpstr>
      <vt:lpstr>CRZ.AX!ExternalData_63</vt:lpstr>
      <vt:lpstr>CTX.AX!ExternalData_63</vt:lpstr>
      <vt:lpstr>EOD_T_Data!ExternalData_63</vt:lpstr>
      <vt:lpstr>EOD_T1_Data!ExternalData_63</vt:lpstr>
      <vt:lpstr>EOM_Data!ExternalData_63</vt:lpstr>
      <vt:lpstr>EOY_Data!ExternalData_63</vt:lpstr>
      <vt:lpstr>GMA.AX!ExternalData_63</vt:lpstr>
      <vt:lpstr>IRE.AX!ExternalData_63</vt:lpstr>
      <vt:lpstr>JBH.AX!ExternalData_63</vt:lpstr>
      <vt:lpstr>MQG.AX!ExternalData_63</vt:lpstr>
      <vt:lpstr>MTS.AX!ExternalData_63</vt:lpstr>
      <vt:lpstr>NAB.AX!ExternalData_63</vt:lpstr>
      <vt:lpstr>RBA_Bonds!ExternalData_63</vt:lpstr>
      <vt:lpstr>RBA_FX!ExternalData_63</vt:lpstr>
      <vt:lpstr>REA.AX!ExternalData_63</vt:lpstr>
      <vt:lpstr>SEK.AX!ExternalData_63</vt:lpstr>
      <vt:lpstr>SYD.AX!ExternalData_63</vt:lpstr>
      <vt:lpstr>TLS.AX!ExternalData_63</vt:lpstr>
      <vt:lpstr>AXJO!ExternalData_64</vt:lpstr>
      <vt:lpstr>BOQ.AX!ExternalData_64</vt:lpstr>
      <vt:lpstr>CBA.AX!ExternalData_64</vt:lpstr>
      <vt:lpstr>CRZ.AX!ExternalData_64</vt:lpstr>
      <vt:lpstr>CTX.AX!ExternalData_64</vt:lpstr>
      <vt:lpstr>EOD_T_Data!ExternalData_64</vt:lpstr>
      <vt:lpstr>EOD_T1_Data!ExternalData_64</vt:lpstr>
      <vt:lpstr>EOM_Data!ExternalData_64</vt:lpstr>
      <vt:lpstr>EOY_Data!ExternalData_64</vt:lpstr>
      <vt:lpstr>GMA.AX!ExternalData_64</vt:lpstr>
      <vt:lpstr>IRE.AX!ExternalData_64</vt:lpstr>
      <vt:lpstr>JBH.AX!ExternalData_64</vt:lpstr>
      <vt:lpstr>MQG.AX!ExternalData_64</vt:lpstr>
      <vt:lpstr>MTS.AX!ExternalData_64</vt:lpstr>
      <vt:lpstr>NAB.AX!ExternalData_64</vt:lpstr>
      <vt:lpstr>RBA_Bonds!ExternalData_64</vt:lpstr>
      <vt:lpstr>RBA_FX!ExternalData_64</vt:lpstr>
      <vt:lpstr>REA.AX!ExternalData_64</vt:lpstr>
      <vt:lpstr>SEK.AX!ExternalData_64</vt:lpstr>
      <vt:lpstr>SYD.AX!ExternalData_64</vt:lpstr>
      <vt:lpstr>TLS.AX!ExternalData_64</vt:lpstr>
      <vt:lpstr>WES.AX!ExternalData_64</vt:lpstr>
      <vt:lpstr>AXJO!ExternalData_65</vt:lpstr>
      <vt:lpstr>BOQ.AX!ExternalData_65</vt:lpstr>
      <vt:lpstr>CBA.AX!ExternalData_65</vt:lpstr>
      <vt:lpstr>CRZ.AX!ExternalData_65</vt:lpstr>
      <vt:lpstr>CTX.AX!ExternalData_65</vt:lpstr>
      <vt:lpstr>EOD_T_Data!ExternalData_65</vt:lpstr>
      <vt:lpstr>EOD_T1_Data!ExternalData_65</vt:lpstr>
      <vt:lpstr>EOM_Data!ExternalData_65</vt:lpstr>
      <vt:lpstr>EOY_Data!ExternalData_65</vt:lpstr>
      <vt:lpstr>GMA.AX!ExternalData_65</vt:lpstr>
      <vt:lpstr>IRE.AX!ExternalData_65</vt:lpstr>
      <vt:lpstr>JBH.AX!ExternalData_65</vt:lpstr>
      <vt:lpstr>MQG.AX!ExternalData_65</vt:lpstr>
      <vt:lpstr>MTS.AX!ExternalData_65</vt:lpstr>
      <vt:lpstr>NAB.AX!ExternalData_65</vt:lpstr>
      <vt:lpstr>RBA_Bonds!ExternalData_65</vt:lpstr>
      <vt:lpstr>RBA_FX!ExternalData_65</vt:lpstr>
      <vt:lpstr>REA.AX!ExternalData_65</vt:lpstr>
      <vt:lpstr>SEK.AX!ExternalData_65</vt:lpstr>
      <vt:lpstr>SYD.AX!ExternalData_65</vt:lpstr>
      <vt:lpstr>TLS.AX!ExternalData_65</vt:lpstr>
      <vt:lpstr>AXJO!ExternalData_66</vt:lpstr>
      <vt:lpstr>BOQ.AX!ExternalData_66</vt:lpstr>
      <vt:lpstr>CBA.AX!ExternalData_66</vt:lpstr>
      <vt:lpstr>CRZ.AX!ExternalData_66</vt:lpstr>
      <vt:lpstr>CTX.AX!ExternalData_66</vt:lpstr>
      <vt:lpstr>EOD_T_Data!ExternalData_66</vt:lpstr>
      <vt:lpstr>EOD_T1_Data!ExternalData_66</vt:lpstr>
      <vt:lpstr>EOM_Data!ExternalData_66</vt:lpstr>
      <vt:lpstr>EOY_Data!ExternalData_66</vt:lpstr>
      <vt:lpstr>GMA.AX!ExternalData_66</vt:lpstr>
      <vt:lpstr>IRE.AX!ExternalData_66</vt:lpstr>
      <vt:lpstr>JBH.AX!ExternalData_66</vt:lpstr>
      <vt:lpstr>MQG.AX!ExternalData_66</vt:lpstr>
      <vt:lpstr>MTS.AX!ExternalData_66</vt:lpstr>
      <vt:lpstr>NAB.AX!ExternalData_66</vt:lpstr>
      <vt:lpstr>RBA_Bonds!ExternalData_66</vt:lpstr>
      <vt:lpstr>RBA_FX!ExternalData_66</vt:lpstr>
      <vt:lpstr>REA.AX!ExternalData_66</vt:lpstr>
      <vt:lpstr>SEK.AX!ExternalData_66</vt:lpstr>
      <vt:lpstr>SYD.AX!ExternalData_66</vt:lpstr>
      <vt:lpstr>TLS.AX!ExternalData_66</vt:lpstr>
      <vt:lpstr>AXJO!ExternalData_67</vt:lpstr>
      <vt:lpstr>BOQ.AX!ExternalData_67</vt:lpstr>
      <vt:lpstr>CBA.AX!ExternalData_67</vt:lpstr>
      <vt:lpstr>CRZ.AX!ExternalData_67</vt:lpstr>
      <vt:lpstr>CTX.AX!ExternalData_67</vt:lpstr>
      <vt:lpstr>EOD_T_Data!ExternalData_67</vt:lpstr>
      <vt:lpstr>EOD_T1_Data!ExternalData_67</vt:lpstr>
      <vt:lpstr>EOM_Data!ExternalData_67</vt:lpstr>
      <vt:lpstr>EOY_Data!ExternalData_67</vt:lpstr>
      <vt:lpstr>GMA.AX!ExternalData_67</vt:lpstr>
      <vt:lpstr>IRE.AX!ExternalData_67</vt:lpstr>
      <vt:lpstr>JBH.AX!ExternalData_67</vt:lpstr>
      <vt:lpstr>MQG.AX!ExternalData_67</vt:lpstr>
      <vt:lpstr>MTS.AX!ExternalData_67</vt:lpstr>
      <vt:lpstr>NAB.AX!ExternalData_67</vt:lpstr>
      <vt:lpstr>RBA_Bonds!ExternalData_67</vt:lpstr>
      <vt:lpstr>RBA_FX!ExternalData_67</vt:lpstr>
      <vt:lpstr>REA.AX!ExternalData_67</vt:lpstr>
      <vt:lpstr>SEK.AX!ExternalData_67</vt:lpstr>
      <vt:lpstr>SYD.AX!ExternalData_67</vt:lpstr>
      <vt:lpstr>TLS.AX!ExternalData_67</vt:lpstr>
      <vt:lpstr>WES.AX!ExternalData_67</vt:lpstr>
      <vt:lpstr>AXJO!ExternalData_68</vt:lpstr>
      <vt:lpstr>BOQ.AX!ExternalData_68</vt:lpstr>
      <vt:lpstr>CBA.AX!ExternalData_68</vt:lpstr>
      <vt:lpstr>CRZ.AX!ExternalData_68</vt:lpstr>
      <vt:lpstr>CTX.AX!ExternalData_68</vt:lpstr>
      <vt:lpstr>EOD_T_Data!ExternalData_68</vt:lpstr>
      <vt:lpstr>EOD_T1_Data!ExternalData_68</vt:lpstr>
      <vt:lpstr>EOM_Data!ExternalData_68</vt:lpstr>
      <vt:lpstr>EOY_Data!ExternalData_68</vt:lpstr>
      <vt:lpstr>GMA.AX!ExternalData_68</vt:lpstr>
      <vt:lpstr>IRE.AX!ExternalData_68</vt:lpstr>
      <vt:lpstr>JBH.AX!ExternalData_68</vt:lpstr>
      <vt:lpstr>MQG.AX!ExternalData_68</vt:lpstr>
      <vt:lpstr>MTS.AX!ExternalData_68</vt:lpstr>
      <vt:lpstr>NAB.AX!ExternalData_68</vt:lpstr>
      <vt:lpstr>RBA_Bonds!ExternalData_68</vt:lpstr>
      <vt:lpstr>RBA_FX!ExternalData_68</vt:lpstr>
      <vt:lpstr>REA.AX!ExternalData_68</vt:lpstr>
      <vt:lpstr>SEK.AX!ExternalData_68</vt:lpstr>
      <vt:lpstr>SYD.AX!ExternalData_68</vt:lpstr>
      <vt:lpstr>TLS.AX!ExternalData_68</vt:lpstr>
      <vt:lpstr>WES.AX!ExternalData_68</vt:lpstr>
      <vt:lpstr>AXJO!ExternalData_69</vt:lpstr>
      <vt:lpstr>BOQ.AX!ExternalData_69</vt:lpstr>
      <vt:lpstr>CBA.AX!ExternalData_69</vt:lpstr>
      <vt:lpstr>CRZ.AX!ExternalData_69</vt:lpstr>
      <vt:lpstr>CTX.AX!ExternalData_69</vt:lpstr>
      <vt:lpstr>EOD_T_Data!ExternalData_69</vt:lpstr>
      <vt:lpstr>EOD_T1_Data!ExternalData_69</vt:lpstr>
      <vt:lpstr>EOM_Data!ExternalData_69</vt:lpstr>
      <vt:lpstr>EOY_Data!ExternalData_69</vt:lpstr>
      <vt:lpstr>GMA.AX!ExternalData_69</vt:lpstr>
      <vt:lpstr>IRE.AX!ExternalData_69</vt:lpstr>
      <vt:lpstr>JBH.AX!ExternalData_69</vt:lpstr>
      <vt:lpstr>MQG.AX!ExternalData_69</vt:lpstr>
      <vt:lpstr>MTS.AX!ExternalData_69</vt:lpstr>
      <vt:lpstr>NAB.AX!ExternalData_69</vt:lpstr>
      <vt:lpstr>RBA_Bonds!ExternalData_69</vt:lpstr>
      <vt:lpstr>RBA_FX!ExternalData_69</vt:lpstr>
      <vt:lpstr>REA.AX!ExternalData_69</vt:lpstr>
      <vt:lpstr>SEK.AX!ExternalData_69</vt:lpstr>
      <vt:lpstr>SYD.AX!ExternalData_69</vt:lpstr>
      <vt:lpstr>TLS.AX!ExternalData_69</vt:lpstr>
      <vt:lpstr>WES.AX!ExternalData_69</vt:lpstr>
      <vt:lpstr>AXJO!ExternalData_7</vt:lpstr>
      <vt:lpstr>BOQ.AX!ExternalData_7</vt:lpstr>
      <vt:lpstr>CBA.AX!ExternalData_7</vt:lpstr>
      <vt:lpstr>CRZ.AX!ExternalData_7</vt:lpstr>
      <vt:lpstr>CTX.AX!ExternalData_7</vt:lpstr>
      <vt:lpstr>EOD_T_Data!ExternalData_7</vt:lpstr>
      <vt:lpstr>EOD_T1_Data!ExternalData_7</vt:lpstr>
      <vt:lpstr>EOM_Data!ExternalData_7</vt:lpstr>
      <vt:lpstr>EOY_Data!ExternalData_7</vt:lpstr>
      <vt:lpstr>GMA.AX!ExternalData_7</vt:lpstr>
      <vt:lpstr>IRE.AX!ExternalData_7</vt:lpstr>
      <vt:lpstr>JBH.AX!ExternalData_7</vt:lpstr>
      <vt:lpstr>MQG.AX!ExternalData_7</vt:lpstr>
      <vt:lpstr>MTS.AX!ExternalData_7</vt:lpstr>
      <vt:lpstr>MYR.AX!ExternalData_7</vt:lpstr>
      <vt:lpstr>NAB.AX!ExternalData_7</vt:lpstr>
      <vt:lpstr>NST.AX!ExternalData_7</vt:lpstr>
      <vt:lpstr>RBA_Bonds!ExternalData_7</vt:lpstr>
      <vt:lpstr>RBA_FX!ExternalData_7</vt:lpstr>
      <vt:lpstr>REA.AX!ExternalData_7</vt:lpstr>
      <vt:lpstr>SEK.AX!ExternalData_7</vt:lpstr>
      <vt:lpstr>SYD.AX!ExternalData_7</vt:lpstr>
      <vt:lpstr>TLS.AX!ExternalData_7</vt:lpstr>
      <vt:lpstr>WES.AX!ExternalData_7</vt:lpstr>
      <vt:lpstr>AXJO!ExternalData_70</vt:lpstr>
      <vt:lpstr>BOQ.AX!ExternalData_70</vt:lpstr>
      <vt:lpstr>CBA.AX!ExternalData_70</vt:lpstr>
      <vt:lpstr>CRZ.AX!ExternalData_70</vt:lpstr>
      <vt:lpstr>CTX.AX!ExternalData_70</vt:lpstr>
      <vt:lpstr>EOD_T_Data!ExternalData_70</vt:lpstr>
      <vt:lpstr>EOD_T1_Data!ExternalData_70</vt:lpstr>
      <vt:lpstr>EOM_Data!ExternalData_70</vt:lpstr>
      <vt:lpstr>EOY_Data!ExternalData_70</vt:lpstr>
      <vt:lpstr>GMA.AX!ExternalData_70</vt:lpstr>
      <vt:lpstr>IRE.AX!ExternalData_70</vt:lpstr>
      <vt:lpstr>JBH.AX!ExternalData_70</vt:lpstr>
      <vt:lpstr>MQG.AX!ExternalData_70</vt:lpstr>
      <vt:lpstr>MTS.AX!ExternalData_70</vt:lpstr>
      <vt:lpstr>NAB.AX!ExternalData_70</vt:lpstr>
      <vt:lpstr>RBA_Bonds!ExternalData_70</vt:lpstr>
      <vt:lpstr>RBA_FX!ExternalData_70</vt:lpstr>
      <vt:lpstr>REA.AX!ExternalData_70</vt:lpstr>
      <vt:lpstr>SEK.AX!ExternalData_70</vt:lpstr>
      <vt:lpstr>SYD.AX!ExternalData_70</vt:lpstr>
      <vt:lpstr>TLS.AX!ExternalData_70</vt:lpstr>
      <vt:lpstr>WES.AX!ExternalData_70</vt:lpstr>
      <vt:lpstr>AXJO!ExternalData_71</vt:lpstr>
      <vt:lpstr>BOQ.AX!ExternalData_71</vt:lpstr>
      <vt:lpstr>CBA.AX!ExternalData_71</vt:lpstr>
      <vt:lpstr>CRZ.AX!ExternalData_71</vt:lpstr>
      <vt:lpstr>CTX.AX!ExternalData_71</vt:lpstr>
      <vt:lpstr>EOD_T_Data!ExternalData_71</vt:lpstr>
      <vt:lpstr>EOD_T1_Data!ExternalData_71</vt:lpstr>
      <vt:lpstr>EOM_Data!ExternalData_71</vt:lpstr>
      <vt:lpstr>EOY_Data!ExternalData_71</vt:lpstr>
      <vt:lpstr>GMA.AX!ExternalData_71</vt:lpstr>
      <vt:lpstr>IRE.AX!ExternalData_71</vt:lpstr>
      <vt:lpstr>JBH.AX!ExternalData_71</vt:lpstr>
      <vt:lpstr>MQG.AX!ExternalData_71</vt:lpstr>
      <vt:lpstr>MTS.AX!ExternalData_71</vt:lpstr>
      <vt:lpstr>NAB.AX!ExternalData_71</vt:lpstr>
      <vt:lpstr>RBA_Bonds!ExternalData_71</vt:lpstr>
      <vt:lpstr>RBA_FX!ExternalData_71</vt:lpstr>
      <vt:lpstr>REA.AX!ExternalData_71</vt:lpstr>
      <vt:lpstr>SEK.AX!ExternalData_71</vt:lpstr>
      <vt:lpstr>SYD.AX!ExternalData_71</vt:lpstr>
      <vt:lpstr>TLS.AX!ExternalData_71</vt:lpstr>
      <vt:lpstr>WES.AX!ExternalData_71</vt:lpstr>
      <vt:lpstr>AXJO!ExternalData_72</vt:lpstr>
      <vt:lpstr>BOQ.AX!ExternalData_72</vt:lpstr>
      <vt:lpstr>CBA.AX!ExternalData_72</vt:lpstr>
      <vt:lpstr>CRZ.AX!ExternalData_72</vt:lpstr>
      <vt:lpstr>CTX.AX!ExternalData_72</vt:lpstr>
      <vt:lpstr>EOD_T_Data!ExternalData_72</vt:lpstr>
      <vt:lpstr>EOD_T1_Data!ExternalData_72</vt:lpstr>
      <vt:lpstr>EOM_Data!ExternalData_72</vt:lpstr>
      <vt:lpstr>EOY_Data!ExternalData_72</vt:lpstr>
      <vt:lpstr>GMA.AX!ExternalData_72</vt:lpstr>
      <vt:lpstr>IRE.AX!ExternalData_72</vt:lpstr>
      <vt:lpstr>JBH.AX!ExternalData_72</vt:lpstr>
      <vt:lpstr>MQG.AX!ExternalData_72</vt:lpstr>
      <vt:lpstr>MTS.AX!ExternalData_72</vt:lpstr>
      <vt:lpstr>NAB.AX!ExternalData_72</vt:lpstr>
      <vt:lpstr>RBA_Bonds!ExternalData_72</vt:lpstr>
      <vt:lpstr>RBA_FX!ExternalData_72</vt:lpstr>
      <vt:lpstr>REA.AX!ExternalData_72</vt:lpstr>
      <vt:lpstr>SEK.AX!ExternalData_72</vt:lpstr>
      <vt:lpstr>SYD.AX!ExternalData_72</vt:lpstr>
      <vt:lpstr>TLS.AX!ExternalData_72</vt:lpstr>
      <vt:lpstr>WES.AX!ExternalData_72</vt:lpstr>
      <vt:lpstr>AXJO!ExternalData_73</vt:lpstr>
      <vt:lpstr>CBA.AX!ExternalData_73</vt:lpstr>
      <vt:lpstr>CRZ.AX!ExternalData_73</vt:lpstr>
      <vt:lpstr>CTX.AX!ExternalData_73</vt:lpstr>
      <vt:lpstr>EOD_T_Data!ExternalData_73</vt:lpstr>
      <vt:lpstr>EOD_T1_Data!ExternalData_73</vt:lpstr>
      <vt:lpstr>EOM_Data!ExternalData_73</vt:lpstr>
      <vt:lpstr>EOY_Data!ExternalData_73</vt:lpstr>
      <vt:lpstr>GMA.AX!ExternalData_73</vt:lpstr>
      <vt:lpstr>IRE.AX!ExternalData_73</vt:lpstr>
      <vt:lpstr>JBH.AX!ExternalData_73</vt:lpstr>
      <vt:lpstr>MQG.AX!ExternalData_73</vt:lpstr>
      <vt:lpstr>MTS.AX!ExternalData_73</vt:lpstr>
      <vt:lpstr>NAB.AX!ExternalData_73</vt:lpstr>
      <vt:lpstr>RBA_Bonds!ExternalData_73</vt:lpstr>
      <vt:lpstr>RBA_FX!ExternalData_73</vt:lpstr>
      <vt:lpstr>REA.AX!ExternalData_73</vt:lpstr>
      <vt:lpstr>SEK.AX!ExternalData_73</vt:lpstr>
      <vt:lpstr>SYD.AX!ExternalData_73</vt:lpstr>
      <vt:lpstr>TLS.AX!ExternalData_73</vt:lpstr>
      <vt:lpstr>WES.AX!ExternalData_73</vt:lpstr>
      <vt:lpstr>AXJO!ExternalData_74</vt:lpstr>
      <vt:lpstr>BOQ.AX!ExternalData_74</vt:lpstr>
      <vt:lpstr>CBA.AX!ExternalData_74</vt:lpstr>
      <vt:lpstr>CRZ.AX!ExternalData_74</vt:lpstr>
      <vt:lpstr>CTX.AX!ExternalData_74</vt:lpstr>
      <vt:lpstr>EOD_T_Data!ExternalData_74</vt:lpstr>
      <vt:lpstr>EOD_T1_Data!ExternalData_74</vt:lpstr>
      <vt:lpstr>EOM_Data!ExternalData_74</vt:lpstr>
      <vt:lpstr>EOY_Data!ExternalData_74</vt:lpstr>
      <vt:lpstr>GMA.AX!ExternalData_74</vt:lpstr>
      <vt:lpstr>IRE.AX!ExternalData_74</vt:lpstr>
      <vt:lpstr>JBH.AX!ExternalData_74</vt:lpstr>
      <vt:lpstr>MQG.AX!ExternalData_74</vt:lpstr>
      <vt:lpstr>MTS.AX!ExternalData_74</vt:lpstr>
      <vt:lpstr>NAB.AX!ExternalData_74</vt:lpstr>
      <vt:lpstr>RBA_Bonds!ExternalData_74</vt:lpstr>
      <vt:lpstr>RBA_FX!ExternalData_74</vt:lpstr>
      <vt:lpstr>REA.AX!ExternalData_74</vt:lpstr>
      <vt:lpstr>SEK.AX!ExternalData_74</vt:lpstr>
      <vt:lpstr>SYD.AX!ExternalData_74</vt:lpstr>
      <vt:lpstr>TLS.AX!ExternalData_74</vt:lpstr>
      <vt:lpstr>WES.AX!ExternalData_74</vt:lpstr>
      <vt:lpstr>AXJO!ExternalData_75</vt:lpstr>
      <vt:lpstr>BOQ.AX!ExternalData_75</vt:lpstr>
      <vt:lpstr>CBA.AX!ExternalData_75</vt:lpstr>
      <vt:lpstr>CRZ.AX!ExternalData_75</vt:lpstr>
      <vt:lpstr>CTX.AX!ExternalData_75</vt:lpstr>
      <vt:lpstr>EOD_T_Data!ExternalData_75</vt:lpstr>
      <vt:lpstr>EOD_T1_Data!ExternalData_75</vt:lpstr>
      <vt:lpstr>EOM_Data!ExternalData_75</vt:lpstr>
      <vt:lpstr>EOY_Data!ExternalData_75</vt:lpstr>
      <vt:lpstr>GMA.AX!ExternalData_75</vt:lpstr>
      <vt:lpstr>IRE.AX!ExternalData_75</vt:lpstr>
      <vt:lpstr>JBH.AX!ExternalData_75</vt:lpstr>
      <vt:lpstr>MQG.AX!ExternalData_75</vt:lpstr>
      <vt:lpstr>MTS.AX!ExternalData_75</vt:lpstr>
      <vt:lpstr>NAB.AX!ExternalData_75</vt:lpstr>
      <vt:lpstr>RBA_Bonds!ExternalData_75</vt:lpstr>
      <vt:lpstr>RBA_FX!ExternalData_75</vt:lpstr>
      <vt:lpstr>REA.AX!ExternalData_75</vt:lpstr>
      <vt:lpstr>SEK.AX!ExternalData_75</vt:lpstr>
      <vt:lpstr>SYD.AX!ExternalData_75</vt:lpstr>
      <vt:lpstr>TLS.AX!ExternalData_75</vt:lpstr>
      <vt:lpstr>WES.AX!ExternalData_75</vt:lpstr>
      <vt:lpstr>AXJO!ExternalData_76</vt:lpstr>
      <vt:lpstr>BOQ.AX!ExternalData_76</vt:lpstr>
      <vt:lpstr>CBA.AX!ExternalData_76</vt:lpstr>
      <vt:lpstr>CRZ.AX!ExternalData_76</vt:lpstr>
      <vt:lpstr>CTX.AX!ExternalData_76</vt:lpstr>
      <vt:lpstr>EOD_T_Data!ExternalData_76</vt:lpstr>
      <vt:lpstr>EOD_T1_Data!ExternalData_76</vt:lpstr>
      <vt:lpstr>EOM_Data!ExternalData_76</vt:lpstr>
      <vt:lpstr>EOY_Data!ExternalData_76</vt:lpstr>
      <vt:lpstr>GMA.AX!ExternalData_76</vt:lpstr>
      <vt:lpstr>IRE.AX!ExternalData_76</vt:lpstr>
      <vt:lpstr>JBH.AX!ExternalData_76</vt:lpstr>
      <vt:lpstr>MQG.AX!ExternalData_76</vt:lpstr>
      <vt:lpstr>MTS.AX!ExternalData_76</vt:lpstr>
      <vt:lpstr>NAB.AX!ExternalData_76</vt:lpstr>
      <vt:lpstr>RBA_FX!ExternalData_76</vt:lpstr>
      <vt:lpstr>REA.AX!ExternalData_76</vt:lpstr>
      <vt:lpstr>SEK.AX!ExternalData_76</vt:lpstr>
      <vt:lpstr>SYD.AX!ExternalData_76</vt:lpstr>
      <vt:lpstr>TLS.AX!ExternalData_76</vt:lpstr>
      <vt:lpstr>AXJO!ExternalData_77</vt:lpstr>
      <vt:lpstr>BOQ.AX!ExternalData_77</vt:lpstr>
      <vt:lpstr>CBA.AX!ExternalData_77</vt:lpstr>
      <vt:lpstr>CRZ.AX!ExternalData_77</vt:lpstr>
      <vt:lpstr>CTX.AX!ExternalData_77</vt:lpstr>
      <vt:lpstr>EOD_T_Data!ExternalData_77</vt:lpstr>
      <vt:lpstr>EOD_T1_Data!ExternalData_77</vt:lpstr>
      <vt:lpstr>EOM_Data!ExternalData_77</vt:lpstr>
      <vt:lpstr>EOY_Data!ExternalData_77</vt:lpstr>
      <vt:lpstr>GMA.AX!ExternalData_77</vt:lpstr>
      <vt:lpstr>IRE.AX!ExternalData_77</vt:lpstr>
      <vt:lpstr>JBH.AX!ExternalData_77</vt:lpstr>
      <vt:lpstr>MQG.AX!ExternalData_77</vt:lpstr>
      <vt:lpstr>MTS.AX!ExternalData_77</vt:lpstr>
      <vt:lpstr>NAB.AX!ExternalData_77</vt:lpstr>
      <vt:lpstr>RBA_FX!ExternalData_77</vt:lpstr>
      <vt:lpstr>REA.AX!ExternalData_77</vt:lpstr>
      <vt:lpstr>SEK.AX!ExternalData_77</vt:lpstr>
      <vt:lpstr>SYD.AX!ExternalData_77</vt:lpstr>
      <vt:lpstr>TLS.AX!ExternalData_77</vt:lpstr>
      <vt:lpstr>WES.AX!ExternalData_77</vt:lpstr>
      <vt:lpstr>AXJO!ExternalData_78</vt:lpstr>
      <vt:lpstr>BOQ.AX!ExternalData_78</vt:lpstr>
      <vt:lpstr>CBA.AX!ExternalData_78</vt:lpstr>
      <vt:lpstr>CRZ.AX!ExternalData_78</vt:lpstr>
      <vt:lpstr>CTX.AX!ExternalData_78</vt:lpstr>
      <vt:lpstr>EOD_T_Data!ExternalData_78</vt:lpstr>
      <vt:lpstr>EOD_T1_Data!ExternalData_78</vt:lpstr>
      <vt:lpstr>EOM_Data!ExternalData_78</vt:lpstr>
      <vt:lpstr>EOY_Data!ExternalData_78</vt:lpstr>
      <vt:lpstr>GMA.AX!ExternalData_78</vt:lpstr>
      <vt:lpstr>IRE.AX!ExternalData_78</vt:lpstr>
      <vt:lpstr>JBH.AX!ExternalData_78</vt:lpstr>
      <vt:lpstr>MQG.AX!ExternalData_78</vt:lpstr>
      <vt:lpstr>MTS.AX!ExternalData_78</vt:lpstr>
      <vt:lpstr>NAB.AX!ExternalData_78</vt:lpstr>
      <vt:lpstr>RBA_FX!ExternalData_78</vt:lpstr>
      <vt:lpstr>REA.AX!ExternalData_78</vt:lpstr>
      <vt:lpstr>SEK.AX!ExternalData_78</vt:lpstr>
      <vt:lpstr>SYD.AX!ExternalData_78</vt:lpstr>
      <vt:lpstr>TLS.AX!ExternalData_78</vt:lpstr>
      <vt:lpstr>WES.AX!ExternalData_78</vt:lpstr>
      <vt:lpstr>AXJO!ExternalData_79</vt:lpstr>
      <vt:lpstr>BOQ.AX!ExternalData_79</vt:lpstr>
      <vt:lpstr>CBA.AX!ExternalData_79</vt:lpstr>
      <vt:lpstr>CRZ.AX!ExternalData_79</vt:lpstr>
      <vt:lpstr>CTX.AX!ExternalData_79</vt:lpstr>
      <vt:lpstr>EOD_T_Data!ExternalData_79</vt:lpstr>
      <vt:lpstr>EOD_T1_Data!ExternalData_79</vt:lpstr>
      <vt:lpstr>EOM_Data!ExternalData_79</vt:lpstr>
      <vt:lpstr>EOY_Data!ExternalData_79</vt:lpstr>
      <vt:lpstr>GMA.AX!ExternalData_79</vt:lpstr>
      <vt:lpstr>IRE.AX!ExternalData_79</vt:lpstr>
      <vt:lpstr>JBH.AX!ExternalData_79</vt:lpstr>
      <vt:lpstr>MQG.AX!ExternalData_79</vt:lpstr>
      <vt:lpstr>MTS.AX!ExternalData_79</vt:lpstr>
      <vt:lpstr>NAB.AX!ExternalData_79</vt:lpstr>
      <vt:lpstr>RBA_FX!ExternalData_79</vt:lpstr>
      <vt:lpstr>REA.AX!ExternalData_79</vt:lpstr>
      <vt:lpstr>SEK.AX!ExternalData_79</vt:lpstr>
      <vt:lpstr>SYD.AX!ExternalData_79</vt:lpstr>
      <vt:lpstr>TLS.AX!ExternalData_79</vt:lpstr>
      <vt:lpstr>WES.AX!ExternalData_79</vt:lpstr>
      <vt:lpstr>AXJO!ExternalData_8</vt:lpstr>
      <vt:lpstr>BOQ.AX!ExternalData_8</vt:lpstr>
      <vt:lpstr>CBA.AX!ExternalData_8</vt:lpstr>
      <vt:lpstr>CRZ.AX!ExternalData_8</vt:lpstr>
      <vt:lpstr>CTX.AX!ExternalData_8</vt:lpstr>
      <vt:lpstr>EOD_T_Data!ExternalData_8</vt:lpstr>
      <vt:lpstr>EOD_T1_Data!ExternalData_8</vt:lpstr>
      <vt:lpstr>EOM_Data!ExternalData_8</vt:lpstr>
      <vt:lpstr>EOY_Data!ExternalData_8</vt:lpstr>
      <vt:lpstr>GMA.AX!ExternalData_8</vt:lpstr>
      <vt:lpstr>IRE.AX!ExternalData_8</vt:lpstr>
      <vt:lpstr>JBH.AX!ExternalData_8</vt:lpstr>
      <vt:lpstr>MQG.AX!ExternalData_8</vt:lpstr>
      <vt:lpstr>MTS.AX!ExternalData_8</vt:lpstr>
      <vt:lpstr>MYR.AX!ExternalData_8</vt:lpstr>
      <vt:lpstr>NAB.AX!ExternalData_8</vt:lpstr>
      <vt:lpstr>NST.AX!ExternalData_8</vt:lpstr>
      <vt:lpstr>RBA_Bonds!ExternalData_8</vt:lpstr>
      <vt:lpstr>RBA_FX!ExternalData_8</vt:lpstr>
      <vt:lpstr>REA.AX!ExternalData_8</vt:lpstr>
      <vt:lpstr>SEK.AX!ExternalData_8</vt:lpstr>
      <vt:lpstr>SYD.AX!ExternalData_8</vt:lpstr>
      <vt:lpstr>TLS.AX!ExternalData_8</vt:lpstr>
      <vt:lpstr>WES.AX!ExternalData_8</vt:lpstr>
      <vt:lpstr>AXJO!ExternalData_80</vt:lpstr>
      <vt:lpstr>BOQ.AX!ExternalData_80</vt:lpstr>
      <vt:lpstr>CBA.AX!ExternalData_80</vt:lpstr>
      <vt:lpstr>CRZ.AX!ExternalData_80</vt:lpstr>
      <vt:lpstr>CTX.AX!ExternalData_80</vt:lpstr>
      <vt:lpstr>EOD_T_Data!ExternalData_80</vt:lpstr>
      <vt:lpstr>EOD_T1_Data!ExternalData_80</vt:lpstr>
      <vt:lpstr>EOM_Data!ExternalData_80</vt:lpstr>
      <vt:lpstr>EOY_Data!ExternalData_80</vt:lpstr>
      <vt:lpstr>GMA.AX!ExternalData_80</vt:lpstr>
      <vt:lpstr>IRE.AX!ExternalData_80</vt:lpstr>
      <vt:lpstr>JBH.AX!ExternalData_80</vt:lpstr>
      <vt:lpstr>MQG.AX!ExternalData_80</vt:lpstr>
      <vt:lpstr>MTS.AX!ExternalData_80</vt:lpstr>
      <vt:lpstr>NAB.AX!ExternalData_80</vt:lpstr>
      <vt:lpstr>RBA_FX!ExternalData_80</vt:lpstr>
      <vt:lpstr>REA.AX!ExternalData_80</vt:lpstr>
      <vt:lpstr>SEK.AX!ExternalData_80</vt:lpstr>
      <vt:lpstr>SYD.AX!ExternalData_80</vt:lpstr>
      <vt:lpstr>TLS.AX!ExternalData_80</vt:lpstr>
      <vt:lpstr>WES.AX!ExternalData_80</vt:lpstr>
      <vt:lpstr>AXJO!ExternalData_81</vt:lpstr>
      <vt:lpstr>BOQ.AX!ExternalData_81</vt:lpstr>
      <vt:lpstr>CBA.AX!ExternalData_81</vt:lpstr>
      <vt:lpstr>CRZ.AX!ExternalData_81</vt:lpstr>
      <vt:lpstr>CTX.AX!ExternalData_81</vt:lpstr>
      <vt:lpstr>EOD_T_Data!ExternalData_81</vt:lpstr>
      <vt:lpstr>EOD_T1_Data!ExternalData_81</vt:lpstr>
      <vt:lpstr>EOM_Data!ExternalData_81</vt:lpstr>
      <vt:lpstr>EOY_Data!ExternalData_81</vt:lpstr>
      <vt:lpstr>GMA.AX!ExternalData_81</vt:lpstr>
      <vt:lpstr>IRE.AX!ExternalData_81</vt:lpstr>
      <vt:lpstr>JBH.AX!ExternalData_81</vt:lpstr>
      <vt:lpstr>MQG.AX!ExternalData_81</vt:lpstr>
      <vt:lpstr>MTS.AX!ExternalData_81</vt:lpstr>
      <vt:lpstr>NAB.AX!ExternalData_81</vt:lpstr>
      <vt:lpstr>RBA_FX!ExternalData_81</vt:lpstr>
      <vt:lpstr>REA.AX!ExternalData_81</vt:lpstr>
      <vt:lpstr>SEK.AX!ExternalData_81</vt:lpstr>
      <vt:lpstr>SYD.AX!ExternalData_81</vt:lpstr>
      <vt:lpstr>TLS.AX!ExternalData_81</vt:lpstr>
      <vt:lpstr>WES.AX!ExternalData_81</vt:lpstr>
      <vt:lpstr>AXJO!ExternalData_82</vt:lpstr>
      <vt:lpstr>BOQ.AX!ExternalData_82</vt:lpstr>
      <vt:lpstr>CBA.AX!ExternalData_82</vt:lpstr>
      <vt:lpstr>CRZ.AX!ExternalData_82</vt:lpstr>
      <vt:lpstr>CTX.AX!ExternalData_82</vt:lpstr>
      <vt:lpstr>EOD_T_Data!ExternalData_82</vt:lpstr>
      <vt:lpstr>EOD_T1_Data!ExternalData_82</vt:lpstr>
      <vt:lpstr>EOM_Data!ExternalData_82</vt:lpstr>
      <vt:lpstr>EOY_Data!ExternalData_82</vt:lpstr>
      <vt:lpstr>GMA.AX!ExternalData_82</vt:lpstr>
      <vt:lpstr>IRE.AX!ExternalData_82</vt:lpstr>
      <vt:lpstr>JBH.AX!ExternalData_82</vt:lpstr>
      <vt:lpstr>MQG.AX!ExternalData_82</vt:lpstr>
      <vt:lpstr>MTS.AX!ExternalData_82</vt:lpstr>
      <vt:lpstr>NAB.AX!ExternalData_82</vt:lpstr>
      <vt:lpstr>RBA_FX!ExternalData_82</vt:lpstr>
      <vt:lpstr>REA.AX!ExternalData_82</vt:lpstr>
      <vt:lpstr>SEK.AX!ExternalData_82</vt:lpstr>
      <vt:lpstr>SYD.AX!ExternalData_82</vt:lpstr>
      <vt:lpstr>TLS.AX!ExternalData_82</vt:lpstr>
      <vt:lpstr>AXJO!ExternalData_83</vt:lpstr>
      <vt:lpstr>BOQ.AX!ExternalData_83</vt:lpstr>
      <vt:lpstr>CBA.AX!ExternalData_83</vt:lpstr>
      <vt:lpstr>CRZ.AX!ExternalData_83</vt:lpstr>
      <vt:lpstr>CTX.AX!ExternalData_83</vt:lpstr>
      <vt:lpstr>EOD_T_Data!ExternalData_83</vt:lpstr>
      <vt:lpstr>EOD_T1_Data!ExternalData_83</vt:lpstr>
      <vt:lpstr>EOM_Data!ExternalData_83</vt:lpstr>
      <vt:lpstr>EOY_Data!ExternalData_83</vt:lpstr>
      <vt:lpstr>GMA.AX!ExternalData_83</vt:lpstr>
      <vt:lpstr>IRE.AX!ExternalData_83</vt:lpstr>
      <vt:lpstr>JBH.AX!ExternalData_83</vt:lpstr>
      <vt:lpstr>MQG.AX!ExternalData_83</vt:lpstr>
      <vt:lpstr>MTS.AX!ExternalData_83</vt:lpstr>
      <vt:lpstr>NAB.AX!ExternalData_83</vt:lpstr>
      <vt:lpstr>RBA_FX!ExternalData_83</vt:lpstr>
      <vt:lpstr>REA.AX!ExternalData_83</vt:lpstr>
      <vt:lpstr>SEK.AX!ExternalData_83</vt:lpstr>
      <vt:lpstr>SYD.AX!ExternalData_83</vt:lpstr>
      <vt:lpstr>TLS.AX!ExternalData_83</vt:lpstr>
      <vt:lpstr>WES.AX!ExternalData_83</vt:lpstr>
      <vt:lpstr>AXJO!ExternalData_84</vt:lpstr>
      <vt:lpstr>BOQ.AX!ExternalData_84</vt:lpstr>
      <vt:lpstr>CBA.AX!ExternalData_84</vt:lpstr>
      <vt:lpstr>CRZ.AX!ExternalData_84</vt:lpstr>
      <vt:lpstr>CTX.AX!ExternalData_84</vt:lpstr>
      <vt:lpstr>EOD_T_Data!ExternalData_84</vt:lpstr>
      <vt:lpstr>EOD_T1_Data!ExternalData_84</vt:lpstr>
      <vt:lpstr>EOM_Data!ExternalData_84</vt:lpstr>
      <vt:lpstr>EOY_Data!ExternalData_84</vt:lpstr>
      <vt:lpstr>GMA.AX!ExternalData_84</vt:lpstr>
      <vt:lpstr>IRE.AX!ExternalData_84</vt:lpstr>
      <vt:lpstr>JBH.AX!ExternalData_84</vt:lpstr>
      <vt:lpstr>MQG.AX!ExternalData_84</vt:lpstr>
      <vt:lpstr>MTS.AX!ExternalData_84</vt:lpstr>
      <vt:lpstr>NAB.AX!ExternalData_84</vt:lpstr>
      <vt:lpstr>RBA_FX!ExternalData_84</vt:lpstr>
      <vt:lpstr>REA.AX!ExternalData_84</vt:lpstr>
      <vt:lpstr>SEK.AX!ExternalData_84</vt:lpstr>
      <vt:lpstr>SYD.AX!ExternalData_84</vt:lpstr>
      <vt:lpstr>TLS.AX!ExternalData_84</vt:lpstr>
      <vt:lpstr>WES.AX!ExternalData_84</vt:lpstr>
      <vt:lpstr>AXJO!ExternalData_85</vt:lpstr>
      <vt:lpstr>BOQ.AX!ExternalData_85</vt:lpstr>
      <vt:lpstr>CBA.AX!ExternalData_85</vt:lpstr>
      <vt:lpstr>CRZ.AX!ExternalData_85</vt:lpstr>
      <vt:lpstr>CTX.AX!ExternalData_85</vt:lpstr>
      <vt:lpstr>EOD_T_Data!ExternalData_85</vt:lpstr>
      <vt:lpstr>EOD_T1_Data!ExternalData_85</vt:lpstr>
      <vt:lpstr>EOM_Data!ExternalData_85</vt:lpstr>
      <vt:lpstr>EOY_Data!ExternalData_85</vt:lpstr>
      <vt:lpstr>GMA.AX!ExternalData_85</vt:lpstr>
      <vt:lpstr>IRE.AX!ExternalData_85</vt:lpstr>
      <vt:lpstr>JBH.AX!ExternalData_85</vt:lpstr>
      <vt:lpstr>MQG.AX!ExternalData_85</vt:lpstr>
      <vt:lpstr>MTS.AX!ExternalData_85</vt:lpstr>
      <vt:lpstr>NAB.AX!ExternalData_85</vt:lpstr>
      <vt:lpstr>RBA_FX!ExternalData_85</vt:lpstr>
      <vt:lpstr>REA.AX!ExternalData_85</vt:lpstr>
      <vt:lpstr>SEK.AX!ExternalData_85</vt:lpstr>
      <vt:lpstr>SYD.AX!ExternalData_85</vt:lpstr>
      <vt:lpstr>TLS.AX!ExternalData_85</vt:lpstr>
      <vt:lpstr>AXJO!ExternalData_86</vt:lpstr>
      <vt:lpstr>BOQ.AX!ExternalData_86</vt:lpstr>
      <vt:lpstr>CBA.AX!ExternalData_86</vt:lpstr>
      <vt:lpstr>CRZ.AX!ExternalData_86</vt:lpstr>
      <vt:lpstr>CTX.AX!ExternalData_86</vt:lpstr>
      <vt:lpstr>EOD_T_Data!ExternalData_86</vt:lpstr>
      <vt:lpstr>EOD_T1_Data!ExternalData_86</vt:lpstr>
      <vt:lpstr>EOM_Data!ExternalData_86</vt:lpstr>
      <vt:lpstr>EOY_Data!ExternalData_86</vt:lpstr>
      <vt:lpstr>GMA.AX!ExternalData_86</vt:lpstr>
      <vt:lpstr>IRE.AX!ExternalData_86</vt:lpstr>
      <vt:lpstr>JBH.AX!ExternalData_86</vt:lpstr>
      <vt:lpstr>MQG.AX!ExternalData_86</vt:lpstr>
      <vt:lpstr>MTS.AX!ExternalData_86</vt:lpstr>
      <vt:lpstr>NAB.AX!ExternalData_86</vt:lpstr>
      <vt:lpstr>RBA_FX!ExternalData_86</vt:lpstr>
      <vt:lpstr>REA.AX!ExternalData_86</vt:lpstr>
      <vt:lpstr>SEK.AX!ExternalData_86</vt:lpstr>
      <vt:lpstr>SYD.AX!ExternalData_86</vt:lpstr>
      <vt:lpstr>TLS.AX!ExternalData_86</vt:lpstr>
      <vt:lpstr>WES.AX!ExternalData_86</vt:lpstr>
      <vt:lpstr>AXJO!ExternalData_87</vt:lpstr>
      <vt:lpstr>BOQ.AX!ExternalData_87</vt:lpstr>
      <vt:lpstr>CBA.AX!ExternalData_87</vt:lpstr>
      <vt:lpstr>CRZ.AX!ExternalData_87</vt:lpstr>
      <vt:lpstr>CTX.AX!ExternalData_87</vt:lpstr>
      <vt:lpstr>EOD_T_Data!ExternalData_87</vt:lpstr>
      <vt:lpstr>EOD_T1_Data!ExternalData_87</vt:lpstr>
      <vt:lpstr>EOM_Data!ExternalData_87</vt:lpstr>
      <vt:lpstr>EOY_Data!ExternalData_87</vt:lpstr>
      <vt:lpstr>GMA.AX!ExternalData_87</vt:lpstr>
      <vt:lpstr>IRE.AX!ExternalData_87</vt:lpstr>
      <vt:lpstr>JBH.AX!ExternalData_87</vt:lpstr>
      <vt:lpstr>MQG.AX!ExternalData_87</vt:lpstr>
      <vt:lpstr>MTS.AX!ExternalData_87</vt:lpstr>
      <vt:lpstr>NAB.AX!ExternalData_87</vt:lpstr>
      <vt:lpstr>RBA_FX!ExternalData_87</vt:lpstr>
      <vt:lpstr>REA.AX!ExternalData_87</vt:lpstr>
      <vt:lpstr>SEK.AX!ExternalData_87</vt:lpstr>
      <vt:lpstr>SYD.AX!ExternalData_87</vt:lpstr>
      <vt:lpstr>TLS.AX!ExternalData_87</vt:lpstr>
      <vt:lpstr>WES.AX!ExternalData_87</vt:lpstr>
      <vt:lpstr>AXJO!ExternalData_88</vt:lpstr>
      <vt:lpstr>BOQ.AX!ExternalData_88</vt:lpstr>
      <vt:lpstr>CBA.AX!ExternalData_88</vt:lpstr>
      <vt:lpstr>CRZ.AX!ExternalData_88</vt:lpstr>
      <vt:lpstr>CTX.AX!ExternalData_88</vt:lpstr>
      <vt:lpstr>EOD_T_Data!ExternalData_88</vt:lpstr>
      <vt:lpstr>EOD_T1_Data!ExternalData_88</vt:lpstr>
      <vt:lpstr>EOM_Data!ExternalData_88</vt:lpstr>
      <vt:lpstr>EOY_Data!ExternalData_88</vt:lpstr>
      <vt:lpstr>GMA.AX!ExternalData_88</vt:lpstr>
      <vt:lpstr>IRE.AX!ExternalData_88</vt:lpstr>
      <vt:lpstr>JBH.AX!ExternalData_88</vt:lpstr>
      <vt:lpstr>MQG.AX!ExternalData_88</vt:lpstr>
      <vt:lpstr>MTS.AX!ExternalData_88</vt:lpstr>
      <vt:lpstr>NAB.AX!ExternalData_88</vt:lpstr>
      <vt:lpstr>RBA_FX!ExternalData_88</vt:lpstr>
      <vt:lpstr>REA.AX!ExternalData_88</vt:lpstr>
      <vt:lpstr>SEK.AX!ExternalData_88</vt:lpstr>
      <vt:lpstr>SYD.AX!ExternalData_88</vt:lpstr>
      <vt:lpstr>TLS.AX!ExternalData_88</vt:lpstr>
      <vt:lpstr>WES.AX!ExternalData_88</vt:lpstr>
      <vt:lpstr>AXJO!ExternalData_89</vt:lpstr>
      <vt:lpstr>BOQ.AX!ExternalData_89</vt:lpstr>
      <vt:lpstr>CBA.AX!ExternalData_89</vt:lpstr>
      <vt:lpstr>CRZ.AX!ExternalData_89</vt:lpstr>
      <vt:lpstr>CTX.AX!ExternalData_89</vt:lpstr>
      <vt:lpstr>EOD_T_Data!ExternalData_89</vt:lpstr>
      <vt:lpstr>EOD_T1_Data!ExternalData_89</vt:lpstr>
      <vt:lpstr>EOM_Data!ExternalData_89</vt:lpstr>
      <vt:lpstr>EOY_Data!ExternalData_89</vt:lpstr>
      <vt:lpstr>GMA.AX!ExternalData_89</vt:lpstr>
      <vt:lpstr>IRE.AX!ExternalData_89</vt:lpstr>
      <vt:lpstr>JBH.AX!ExternalData_89</vt:lpstr>
      <vt:lpstr>MQG.AX!ExternalData_89</vt:lpstr>
      <vt:lpstr>MTS.AX!ExternalData_89</vt:lpstr>
      <vt:lpstr>NAB.AX!ExternalData_89</vt:lpstr>
      <vt:lpstr>RBA_FX!ExternalData_89</vt:lpstr>
      <vt:lpstr>REA.AX!ExternalData_89</vt:lpstr>
      <vt:lpstr>SEK.AX!ExternalData_89</vt:lpstr>
      <vt:lpstr>SYD.AX!ExternalData_89</vt:lpstr>
      <vt:lpstr>TLS.AX!ExternalData_89</vt:lpstr>
      <vt:lpstr>WES.AX!ExternalData_89</vt:lpstr>
      <vt:lpstr>AXJO!ExternalData_9</vt:lpstr>
      <vt:lpstr>BOQ.AX!ExternalData_9</vt:lpstr>
      <vt:lpstr>CBA.AX!ExternalData_9</vt:lpstr>
      <vt:lpstr>CRZ.AX!ExternalData_9</vt:lpstr>
      <vt:lpstr>CTX.AX!ExternalData_9</vt:lpstr>
      <vt:lpstr>EOD_T_Data!ExternalData_9</vt:lpstr>
      <vt:lpstr>EOD_T1_Data!ExternalData_9</vt:lpstr>
      <vt:lpstr>EOM_Data!ExternalData_9</vt:lpstr>
      <vt:lpstr>EOY_Data!ExternalData_9</vt:lpstr>
      <vt:lpstr>GMA.AX!ExternalData_9</vt:lpstr>
      <vt:lpstr>IRE.AX!ExternalData_9</vt:lpstr>
      <vt:lpstr>JBH.AX!ExternalData_9</vt:lpstr>
      <vt:lpstr>MQG.AX!ExternalData_9</vt:lpstr>
      <vt:lpstr>MTS.AX!ExternalData_9</vt:lpstr>
      <vt:lpstr>MYR.AX!ExternalData_9</vt:lpstr>
      <vt:lpstr>NAB.AX!ExternalData_9</vt:lpstr>
      <vt:lpstr>NST.AX!ExternalData_9</vt:lpstr>
      <vt:lpstr>RBA_Bonds!ExternalData_9</vt:lpstr>
      <vt:lpstr>RBA_FX!ExternalData_9</vt:lpstr>
      <vt:lpstr>REA.AX!ExternalData_9</vt:lpstr>
      <vt:lpstr>SEK.AX!ExternalData_9</vt:lpstr>
      <vt:lpstr>SYD.AX!ExternalData_9</vt:lpstr>
      <vt:lpstr>TLS.AX!ExternalData_9</vt:lpstr>
      <vt:lpstr>WES.AX!ExternalData_9</vt:lpstr>
      <vt:lpstr>AXJO!ExternalData_90</vt:lpstr>
      <vt:lpstr>BOQ.AX!ExternalData_90</vt:lpstr>
      <vt:lpstr>CBA.AX!ExternalData_90</vt:lpstr>
      <vt:lpstr>CRZ.AX!ExternalData_90</vt:lpstr>
      <vt:lpstr>CTX.AX!ExternalData_90</vt:lpstr>
      <vt:lpstr>EOD_T_Data!ExternalData_90</vt:lpstr>
      <vt:lpstr>EOD_T1_Data!ExternalData_90</vt:lpstr>
      <vt:lpstr>EOM_Data!ExternalData_90</vt:lpstr>
      <vt:lpstr>EOY_Data!ExternalData_90</vt:lpstr>
      <vt:lpstr>GMA.AX!ExternalData_90</vt:lpstr>
      <vt:lpstr>IRE.AX!ExternalData_90</vt:lpstr>
      <vt:lpstr>JBH.AX!ExternalData_90</vt:lpstr>
      <vt:lpstr>MQG.AX!ExternalData_90</vt:lpstr>
      <vt:lpstr>MTS.AX!ExternalData_90</vt:lpstr>
      <vt:lpstr>NAB.AX!ExternalData_90</vt:lpstr>
      <vt:lpstr>RBA_FX!ExternalData_90</vt:lpstr>
      <vt:lpstr>REA.AX!ExternalData_90</vt:lpstr>
      <vt:lpstr>SEK.AX!ExternalData_90</vt:lpstr>
      <vt:lpstr>SYD.AX!ExternalData_90</vt:lpstr>
      <vt:lpstr>TLS.AX!ExternalData_90</vt:lpstr>
      <vt:lpstr>WES.AX!ExternalData_90</vt:lpstr>
      <vt:lpstr>AXJO!ExternalData_91</vt:lpstr>
      <vt:lpstr>BOQ.AX!ExternalData_91</vt:lpstr>
      <vt:lpstr>CBA.AX!ExternalData_91</vt:lpstr>
      <vt:lpstr>CRZ.AX!ExternalData_91</vt:lpstr>
      <vt:lpstr>CTX.AX!ExternalData_91</vt:lpstr>
      <vt:lpstr>EOD_T_Data!ExternalData_91</vt:lpstr>
      <vt:lpstr>EOD_T1_Data!ExternalData_91</vt:lpstr>
      <vt:lpstr>EOM_Data!ExternalData_91</vt:lpstr>
      <vt:lpstr>EOY_Data!ExternalData_91</vt:lpstr>
      <vt:lpstr>GMA.AX!ExternalData_91</vt:lpstr>
      <vt:lpstr>IRE.AX!ExternalData_91</vt:lpstr>
      <vt:lpstr>JBH.AX!ExternalData_91</vt:lpstr>
      <vt:lpstr>MQG.AX!ExternalData_91</vt:lpstr>
      <vt:lpstr>MTS.AX!ExternalData_91</vt:lpstr>
      <vt:lpstr>NAB.AX!ExternalData_91</vt:lpstr>
      <vt:lpstr>RBA_FX!ExternalData_91</vt:lpstr>
      <vt:lpstr>REA.AX!ExternalData_91</vt:lpstr>
      <vt:lpstr>SEK.AX!ExternalData_91</vt:lpstr>
      <vt:lpstr>SYD.AX!ExternalData_91</vt:lpstr>
      <vt:lpstr>TLS.AX!ExternalData_91</vt:lpstr>
      <vt:lpstr>WES.AX!ExternalData_91</vt:lpstr>
      <vt:lpstr>AXJO!ExternalData_92</vt:lpstr>
      <vt:lpstr>BOQ.AX!ExternalData_92</vt:lpstr>
      <vt:lpstr>CBA.AX!ExternalData_92</vt:lpstr>
      <vt:lpstr>CRZ.AX!ExternalData_92</vt:lpstr>
      <vt:lpstr>CTX.AX!ExternalData_92</vt:lpstr>
      <vt:lpstr>EOD_T_Data!ExternalData_92</vt:lpstr>
      <vt:lpstr>EOD_T1_Data!ExternalData_92</vt:lpstr>
      <vt:lpstr>EOM_Data!ExternalData_92</vt:lpstr>
      <vt:lpstr>EOY_Data!ExternalData_92</vt:lpstr>
      <vt:lpstr>GMA.AX!ExternalData_92</vt:lpstr>
      <vt:lpstr>IRE.AX!ExternalData_92</vt:lpstr>
      <vt:lpstr>JBH.AX!ExternalData_92</vt:lpstr>
      <vt:lpstr>MQG.AX!ExternalData_92</vt:lpstr>
      <vt:lpstr>MTS.AX!ExternalData_92</vt:lpstr>
      <vt:lpstr>NAB.AX!ExternalData_92</vt:lpstr>
      <vt:lpstr>RBA_FX!ExternalData_92</vt:lpstr>
      <vt:lpstr>REA.AX!ExternalData_92</vt:lpstr>
      <vt:lpstr>SEK.AX!ExternalData_92</vt:lpstr>
      <vt:lpstr>SYD.AX!ExternalData_92</vt:lpstr>
      <vt:lpstr>TLS.AX!ExternalData_92</vt:lpstr>
      <vt:lpstr>WES.AX!ExternalData_92</vt:lpstr>
      <vt:lpstr>AXJO!ExternalData_93</vt:lpstr>
      <vt:lpstr>BOQ.AX!ExternalData_93</vt:lpstr>
      <vt:lpstr>CBA.AX!ExternalData_93</vt:lpstr>
      <vt:lpstr>CRZ.AX!ExternalData_93</vt:lpstr>
      <vt:lpstr>CTX.AX!ExternalData_93</vt:lpstr>
      <vt:lpstr>EOD_T_Data!ExternalData_93</vt:lpstr>
      <vt:lpstr>EOD_T1_Data!ExternalData_93</vt:lpstr>
      <vt:lpstr>EOM_Data!ExternalData_93</vt:lpstr>
      <vt:lpstr>EOY_Data!ExternalData_93</vt:lpstr>
      <vt:lpstr>GMA.AX!ExternalData_93</vt:lpstr>
      <vt:lpstr>IRE.AX!ExternalData_93</vt:lpstr>
      <vt:lpstr>JBH.AX!ExternalData_93</vt:lpstr>
      <vt:lpstr>MQG.AX!ExternalData_93</vt:lpstr>
      <vt:lpstr>MTS.AX!ExternalData_93</vt:lpstr>
      <vt:lpstr>NAB.AX!ExternalData_93</vt:lpstr>
      <vt:lpstr>REA.AX!ExternalData_93</vt:lpstr>
      <vt:lpstr>SEK.AX!ExternalData_93</vt:lpstr>
      <vt:lpstr>SYD.AX!ExternalData_93</vt:lpstr>
      <vt:lpstr>TLS.AX!ExternalData_93</vt:lpstr>
      <vt:lpstr>WES.AX!ExternalData_93</vt:lpstr>
      <vt:lpstr>AXJO!ExternalData_94</vt:lpstr>
      <vt:lpstr>BOQ.AX!ExternalData_94</vt:lpstr>
      <vt:lpstr>CBA.AX!ExternalData_94</vt:lpstr>
      <vt:lpstr>CRZ.AX!ExternalData_94</vt:lpstr>
      <vt:lpstr>CTX.AX!ExternalData_94</vt:lpstr>
      <vt:lpstr>EOD_T_Data!ExternalData_94</vt:lpstr>
      <vt:lpstr>EOD_T1_Data!ExternalData_94</vt:lpstr>
      <vt:lpstr>EOM_Data!ExternalData_94</vt:lpstr>
      <vt:lpstr>EOY_Data!ExternalData_94</vt:lpstr>
      <vt:lpstr>GMA.AX!ExternalData_94</vt:lpstr>
      <vt:lpstr>IRE.AX!ExternalData_94</vt:lpstr>
      <vt:lpstr>JBH.AX!ExternalData_94</vt:lpstr>
      <vt:lpstr>MQG.AX!ExternalData_94</vt:lpstr>
      <vt:lpstr>MTS.AX!ExternalData_94</vt:lpstr>
      <vt:lpstr>NAB.AX!ExternalData_94</vt:lpstr>
      <vt:lpstr>REA.AX!ExternalData_94</vt:lpstr>
      <vt:lpstr>SEK.AX!ExternalData_94</vt:lpstr>
      <vt:lpstr>SYD.AX!ExternalData_94</vt:lpstr>
      <vt:lpstr>TLS.AX!ExternalData_94</vt:lpstr>
      <vt:lpstr>WES.AX!ExternalData_94</vt:lpstr>
      <vt:lpstr>AXJO!ExternalData_95</vt:lpstr>
      <vt:lpstr>BOQ.AX!ExternalData_95</vt:lpstr>
      <vt:lpstr>CBA.AX!ExternalData_95</vt:lpstr>
      <vt:lpstr>CRZ.AX!ExternalData_95</vt:lpstr>
      <vt:lpstr>CTX.AX!ExternalData_95</vt:lpstr>
      <vt:lpstr>EOD_T_Data!ExternalData_95</vt:lpstr>
      <vt:lpstr>EOD_T1_Data!ExternalData_95</vt:lpstr>
      <vt:lpstr>EOM_Data!ExternalData_95</vt:lpstr>
      <vt:lpstr>EOY_Data!ExternalData_95</vt:lpstr>
      <vt:lpstr>GMA.AX!ExternalData_95</vt:lpstr>
      <vt:lpstr>IRE.AX!ExternalData_95</vt:lpstr>
      <vt:lpstr>JBH.AX!ExternalData_95</vt:lpstr>
      <vt:lpstr>MQG.AX!ExternalData_95</vt:lpstr>
      <vt:lpstr>MTS.AX!ExternalData_95</vt:lpstr>
      <vt:lpstr>NAB.AX!ExternalData_95</vt:lpstr>
      <vt:lpstr>REA.AX!ExternalData_95</vt:lpstr>
      <vt:lpstr>SEK.AX!ExternalData_95</vt:lpstr>
      <vt:lpstr>SYD.AX!ExternalData_95</vt:lpstr>
      <vt:lpstr>TLS.AX!ExternalData_95</vt:lpstr>
      <vt:lpstr>WES.AX!ExternalData_95</vt:lpstr>
      <vt:lpstr>AXJO!ExternalData_96</vt:lpstr>
      <vt:lpstr>BOQ.AX!ExternalData_96</vt:lpstr>
      <vt:lpstr>CBA.AX!ExternalData_96</vt:lpstr>
      <vt:lpstr>CRZ.AX!ExternalData_96</vt:lpstr>
      <vt:lpstr>CTX.AX!ExternalData_96</vt:lpstr>
      <vt:lpstr>EOD_T_Data!ExternalData_96</vt:lpstr>
      <vt:lpstr>EOD_T1_Data!ExternalData_96</vt:lpstr>
      <vt:lpstr>EOM_Data!ExternalData_96</vt:lpstr>
      <vt:lpstr>EOY_Data!ExternalData_96</vt:lpstr>
      <vt:lpstr>GMA.AX!ExternalData_96</vt:lpstr>
      <vt:lpstr>IRE.AX!ExternalData_96</vt:lpstr>
      <vt:lpstr>JBH.AX!ExternalData_96</vt:lpstr>
      <vt:lpstr>MQG.AX!ExternalData_96</vt:lpstr>
      <vt:lpstr>MTS.AX!ExternalData_96</vt:lpstr>
      <vt:lpstr>NAB.AX!ExternalData_96</vt:lpstr>
      <vt:lpstr>REA.AX!ExternalData_96</vt:lpstr>
      <vt:lpstr>SEK.AX!ExternalData_96</vt:lpstr>
      <vt:lpstr>SYD.AX!ExternalData_96</vt:lpstr>
      <vt:lpstr>TLS.AX!ExternalData_96</vt:lpstr>
      <vt:lpstr>WES.AX!ExternalData_96</vt:lpstr>
      <vt:lpstr>AXJO!ExternalData_97</vt:lpstr>
      <vt:lpstr>BOQ.AX!ExternalData_97</vt:lpstr>
      <vt:lpstr>CBA.AX!ExternalData_97</vt:lpstr>
      <vt:lpstr>CRZ.AX!ExternalData_97</vt:lpstr>
      <vt:lpstr>CTX.AX!ExternalData_97</vt:lpstr>
      <vt:lpstr>EOD_T_Data!ExternalData_97</vt:lpstr>
      <vt:lpstr>EOD_T1_Data!ExternalData_97</vt:lpstr>
      <vt:lpstr>EOM_Data!ExternalData_97</vt:lpstr>
      <vt:lpstr>EOY_Data!ExternalData_97</vt:lpstr>
      <vt:lpstr>GMA.AX!ExternalData_97</vt:lpstr>
      <vt:lpstr>IRE.AX!ExternalData_97</vt:lpstr>
      <vt:lpstr>JBH.AX!ExternalData_97</vt:lpstr>
      <vt:lpstr>MQG.AX!ExternalData_97</vt:lpstr>
      <vt:lpstr>MTS.AX!ExternalData_97</vt:lpstr>
      <vt:lpstr>NAB.AX!ExternalData_97</vt:lpstr>
      <vt:lpstr>REA.AX!ExternalData_97</vt:lpstr>
      <vt:lpstr>SEK.AX!ExternalData_97</vt:lpstr>
      <vt:lpstr>SYD.AX!ExternalData_97</vt:lpstr>
      <vt:lpstr>TLS.AX!ExternalData_97</vt:lpstr>
      <vt:lpstr>WES.AX!ExternalData_97</vt:lpstr>
      <vt:lpstr>AXJO!ExternalData_98</vt:lpstr>
      <vt:lpstr>BOQ.AX!ExternalData_98</vt:lpstr>
      <vt:lpstr>CBA.AX!ExternalData_98</vt:lpstr>
      <vt:lpstr>CRZ.AX!ExternalData_98</vt:lpstr>
      <vt:lpstr>CTX.AX!ExternalData_98</vt:lpstr>
      <vt:lpstr>EOD_T_Data!ExternalData_98</vt:lpstr>
      <vt:lpstr>EOD_T1_Data!ExternalData_98</vt:lpstr>
      <vt:lpstr>EOM_Data!ExternalData_98</vt:lpstr>
      <vt:lpstr>EOY_Data!ExternalData_98</vt:lpstr>
      <vt:lpstr>GMA.AX!ExternalData_98</vt:lpstr>
      <vt:lpstr>IRE.AX!ExternalData_98</vt:lpstr>
      <vt:lpstr>JBH.AX!ExternalData_98</vt:lpstr>
      <vt:lpstr>MQG.AX!ExternalData_98</vt:lpstr>
      <vt:lpstr>MTS.AX!ExternalData_98</vt:lpstr>
      <vt:lpstr>NAB.AX!ExternalData_98</vt:lpstr>
      <vt:lpstr>REA.AX!ExternalData_98</vt:lpstr>
      <vt:lpstr>SEK.AX!ExternalData_98</vt:lpstr>
      <vt:lpstr>SYD.AX!ExternalData_98</vt:lpstr>
      <vt:lpstr>TLS.AX!ExternalData_98</vt:lpstr>
      <vt:lpstr>WES.AX!ExternalData_98</vt:lpstr>
      <vt:lpstr>AXJO!ExternalData_99</vt:lpstr>
      <vt:lpstr>BOQ.AX!ExternalData_99</vt:lpstr>
      <vt:lpstr>CBA.AX!ExternalData_99</vt:lpstr>
      <vt:lpstr>CRZ.AX!ExternalData_99</vt:lpstr>
      <vt:lpstr>CTX.AX!ExternalData_99</vt:lpstr>
      <vt:lpstr>EOD_T_Data!ExternalData_99</vt:lpstr>
      <vt:lpstr>EOD_T1_Data!ExternalData_99</vt:lpstr>
      <vt:lpstr>EOM_Data!ExternalData_99</vt:lpstr>
      <vt:lpstr>EOY_Data!ExternalData_99</vt:lpstr>
      <vt:lpstr>GMA.AX!ExternalData_99</vt:lpstr>
      <vt:lpstr>IRE.AX!ExternalData_99</vt:lpstr>
      <vt:lpstr>JBH.AX!ExternalData_99</vt:lpstr>
      <vt:lpstr>MQG.AX!ExternalData_99</vt:lpstr>
      <vt:lpstr>MTS.AX!ExternalData_99</vt:lpstr>
      <vt:lpstr>NAB.AX!ExternalData_99</vt:lpstr>
      <vt:lpstr>REA.AX!ExternalData_99</vt:lpstr>
      <vt:lpstr>SEK.AX!ExternalData_99</vt:lpstr>
      <vt:lpstr>SYD.AX!ExternalData_99</vt:lpstr>
      <vt:lpstr>TLS.AX!ExternalData_99</vt:lpstr>
      <vt:lpstr>FeedStatus_ABS_Economics</vt:lpstr>
      <vt:lpstr>FeedStatus_AFR</vt:lpstr>
      <vt:lpstr>FeedStatus_ElapsedTime</vt:lpstr>
      <vt:lpstr>FeedStatus_RBA_Bonds</vt:lpstr>
      <vt:lpstr>FeedStatus_RBA_Economics</vt:lpstr>
      <vt:lpstr>FeedStatus_RBA_FX</vt:lpstr>
      <vt:lpstr>FeedStatus_Yahoo</vt:lpstr>
      <vt:lpstr>First_Rate_Date</vt:lpstr>
      <vt:lpstr>FrankingCredits</vt:lpstr>
      <vt:lpstr>GDP_Change</vt:lpstr>
      <vt:lpstr>GMA_90DSMA</vt:lpstr>
      <vt:lpstr>GMA_90DSMR</vt:lpstr>
      <vt:lpstr>Income</vt:lpstr>
      <vt:lpstr>Interest</vt:lpstr>
      <vt:lpstr>JBH_90DSMA</vt:lpstr>
      <vt:lpstr>JBH_90DSMR</vt:lpstr>
      <vt:lpstr>LAST_REFRESHED</vt:lpstr>
      <vt:lpstr>LVR_Limit</vt:lpstr>
      <vt:lpstr>LVR_Utilisation</vt:lpstr>
      <vt:lpstr>MarginalAmount</vt:lpstr>
      <vt:lpstr>MarginalRate</vt:lpstr>
      <vt:lpstr>MQG_90DSMA</vt:lpstr>
      <vt:lpstr>MQG_90DSMR</vt:lpstr>
      <vt:lpstr>MTS_90DSMA</vt:lpstr>
      <vt:lpstr>MTS_90DSMR</vt:lpstr>
      <vt:lpstr>MYR_90DSMA</vt:lpstr>
      <vt:lpstr>MYR_90DSMR</vt:lpstr>
      <vt:lpstr>NAB_90DSMA</vt:lpstr>
      <vt:lpstr>NAB_90DSMR</vt:lpstr>
      <vt:lpstr>NST_90DSMA</vt:lpstr>
      <vt:lpstr>NST_90DSMR</vt:lpstr>
      <vt:lpstr>Portfolio_Asset_Value</vt:lpstr>
      <vt:lpstr>Portfolio_Beta</vt:lpstr>
      <vt:lpstr>Portfolio_CostOfCarry</vt:lpstr>
      <vt:lpstr>Portfolio_Daily_PnL</vt:lpstr>
      <vt:lpstr>Portfolio_Equity_Rate</vt:lpstr>
      <vt:lpstr>Portfolio_Income_Value</vt:lpstr>
      <vt:lpstr>Portfolio_Interest_Rate</vt:lpstr>
      <vt:lpstr>Portfolio_Lending_Value</vt:lpstr>
      <vt:lpstr>Portfolio_LTD_PnL</vt:lpstr>
      <vt:lpstr>Portfolio_LVR</vt:lpstr>
      <vt:lpstr>Portfolio_MTD_PnL</vt:lpstr>
      <vt:lpstr>Portfolio_Open_Positions</vt:lpstr>
      <vt:lpstr>Portfolio_Owners_Equity</vt:lpstr>
      <vt:lpstr>Portfolio_Stop_Loss</vt:lpstr>
      <vt:lpstr>Portfolio_WACC</vt:lpstr>
      <vt:lpstr>Portfolio_YTD_PnL</vt:lpstr>
      <vt:lpstr>REA_90DSMA</vt:lpstr>
      <vt:lpstr>REA_90DSMR</vt:lpstr>
      <vt:lpstr>SEK_90DSMA</vt:lpstr>
      <vt:lpstr>SEK_90DSMR</vt:lpstr>
      <vt:lpstr>Stop_Loss</vt:lpstr>
      <vt:lpstr>SYD_90DSMA</vt:lpstr>
      <vt:lpstr>SYD_90DSMR</vt:lpstr>
      <vt:lpstr>TaxBaseline</vt:lpstr>
      <vt:lpstr>TaxStart</vt:lpstr>
      <vt:lpstr>TLS_90DSMA</vt:lpstr>
      <vt:lpstr>TLS_90DSMR</vt:lpstr>
      <vt:lpstr>WES_90DSMA</vt:lpstr>
      <vt:lpstr>WES_90DSMR</vt:lpstr>
      <vt:lpstr>XJO_90DSMA</vt:lpstr>
      <vt:lpstr>XJO_90DSMR</vt:lpstr>
      <vt:lpstr>XJO_DAILY_PCT</vt:lpstr>
      <vt:lpstr>Yield</vt:lpstr>
    </vt:vector>
  </TitlesOfParts>
  <Company>Barking Cat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Portfolio Analysis</dc:title>
  <dc:subject>Investment Analysis</dc:subject>
  <dc:creator>Aaron</dc:creator>
  <cp:keywords>Shares, Portfolio Analysis, Finance</cp:keywords>
  <cp:lastModifiedBy>Aaron Jackson</cp:lastModifiedBy>
  <dcterms:created xsi:type="dcterms:W3CDTF">2015-01-03T10:15:24Z</dcterms:created>
  <dcterms:modified xsi:type="dcterms:W3CDTF">2015-04-01T02:50:22Z</dcterms:modified>
  <cp:category>Finance</cp:category>
  <cp:contentStatus>draft</cp:contentStatus>
</cp:coreProperties>
</file>